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calcChain.xml" ContentType="application/vnd.openxmlformats-officedocument.spreadsheetml.calcChain+xml"/>
  <Override PartName="/xl/pivotCache/pivotCacheRecords3.xml" ContentType="application/vnd.openxmlformats-officedocument.spreadsheetml.pivotCacheRecords+xml"/>
  <Override PartName="/xl/pivotCache/pivotCacheRecords4.xml" ContentType="application/vnd.openxmlformats-officedocument.spreadsheetml.pivotCacheRecords+xml"/>
  <Override PartName="/xl/sharedStrings.xml" ContentType="application/vnd.openxmlformats-officedocument.spreadsheetml.sharedStrings+xml"/>
  <Override PartName="/xl/pivotTables/pivotTable9.xml" ContentType="application/vnd.openxmlformats-officedocument.spreadsheetml.pivotTable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240" yWindow="15" windowWidth="14235" windowHeight="7935" tabRatio="763" activeTab="8"/>
  </bookViews>
  <sheets>
    <sheet name="Overall" sheetId="1" r:id="rId1"/>
    <sheet name="Area Check" sheetId="2" state="hidden" r:id="rId2"/>
    <sheet name="Conformity" sheetId="3" r:id="rId3"/>
    <sheet name="EMCs" sheetId="4" r:id="rId4"/>
    <sheet name="ROCs" sheetId="5" r:id="rId5"/>
    <sheet name="Summary" sheetId="6" r:id="rId6"/>
    <sheet name="By Entity" sheetId="7" state="hidden" r:id="rId7"/>
    <sheet name="By LU" sheetId="8" state="hidden" r:id="rId8"/>
    <sheet name="By Basin and Entity" sheetId="9" r:id="rId9"/>
    <sheet name="TN Allocations" sheetId="10" r:id="rId10"/>
    <sheet name="TP Allocations" sheetId="13" r:id="rId11"/>
    <sheet name="Other Calcs" sheetId="12" r:id="rId12"/>
    <sheet name="Red by Entity" sheetId="14" r:id="rId13"/>
    <sheet name="CArea LU" sheetId="15" r:id="rId14"/>
    <sheet name="Sheet1" sheetId="18" r:id="rId15"/>
  </sheets>
  <definedNames>
    <definedName name="_xlnm._FilterDatabase" localSheetId="2" hidden="1">Conformity!#REF!</definedName>
    <definedName name="_xlnm._FilterDatabase" localSheetId="0" hidden="1">Overall!$A$1:$P$3540</definedName>
    <definedName name="Basin_LU">Overall!$B$1:$N$3540</definedName>
    <definedName name="_xlnm.Criteria" localSheetId="0">Overall!$D$1:$D$3540</definedName>
    <definedName name="data">Overall!$B$1:$F$3540</definedName>
    <definedName name="EMCN">EMCs!$A$3:$B$18</definedName>
    <definedName name="EMCP">EMCs!$A$3:$C$18</definedName>
    <definedName name="Entity_results">Overall!$J$1:$N$3540</definedName>
    <definedName name="_xlnm.Extract" localSheetId="2">Conformity!$A$1</definedName>
    <definedName name="HEMC">Conformity!$C$2:$D$116</definedName>
    <definedName name="HROC">Conformity!$E$2:$F$116</definedName>
    <definedName name="LU">Overall!$D$1:$M$3540</definedName>
    <definedName name="Output">Overall!$B$1:$P$3540</definedName>
    <definedName name="Rain">Summary!$B$1</definedName>
  </definedNames>
  <calcPr calcId="125725"/>
  <pivotCaches>
    <pivotCache cacheId="0" r:id="rId16"/>
    <pivotCache cacheId="1" r:id="rId17"/>
    <pivotCache cacheId="2" r:id="rId18"/>
    <pivotCache cacheId="3" r:id="rId19"/>
    <pivotCache cacheId="4" r:id="rId20"/>
  </pivotCaches>
</workbook>
</file>

<file path=xl/calcChain.xml><?xml version="1.0" encoding="utf-8"?>
<calcChain xmlns="http://schemas.openxmlformats.org/spreadsheetml/2006/main">
  <c r="F32" i="14"/>
  <c r="K4" i="15"/>
  <c r="L4"/>
  <c r="M4"/>
  <c r="N4" s="1"/>
  <c r="K5"/>
  <c r="L5"/>
  <c r="M5"/>
  <c r="N5" s="1"/>
  <c r="K6"/>
  <c r="L6"/>
  <c r="M6"/>
  <c r="N6" s="1"/>
  <c r="K7"/>
  <c r="L7"/>
  <c r="M7"/>
  <c r="N7" s="1"/>
  <c r="K8"/>
  <c r="L8"/>
  <c r="M8"/>
  <c r="N8" s="1"/>
  <c r="K9"/>
  <c r="L9"/>
  <c r="M9"/>
  <c r="N9" s="1"/>
  <c r="K10"/>
  <c r="L10"/>
  <c r="M10"/>
  <c r="N10" s="1"/>
  <c r="K11"/>
  <c r="L11"/>
  <c r="M11"/>
  <c r="N11" s="1"/>
  <c r="K12"/>
  <c r="L12"/>
  <c r="M12"/>
  <c r="N12" s="1"/>
  <c r="K13"/>
  <c r="L13"/>
  <c r="M13"/>
  <c r="N13" s="1"/>
  <c r="K14"/>
  <c r="L14"/>
  <c r="M14"/>
  <c r="N14" s="1"/>
  <c r="K15"/>
  <c r="L15"/>
  <c r="M15"/>
  <c r="N15" s="1"/>
  <c r="K16"/>
  <c r="L16"/>
  <c r="M16"/>
  <c r="N16" s="1"/>
  <c r="K17"/>
  <c r="L17"/>
  <c r="M17"/>
  <c r="N17" s="1"/>
  <c r="K18"/>
  <c r="L18"/>
  <c r="M18"/>
  <c r="N18" s="1"/>
  <c r="K19"/>
  <c r="L19"/>
  <c r="M19"/>
  <c r="N19" s="1"/>
  <c r="K20"/>
  <c r="L20"/>
  <c r="M20"/>
  <c r="N20" s="1"/>
  <c r="K21"/>
  <c r="L21"/>
  <c r="M21"/>
  <c r="N21" s="1"/>
  <c r="K22"/>
  <c r="L22"/>
  <c r="M22"/>
  <c r="N22" s="1"/>
  <c r="K23"/>
  <c r="L23"/>
  <c r="M23"/>
  <c r="N23" s="1"/>
  <c r="K24"/>
  <c r="L24"/>
  <c r="M24"/>
  <c r="N24" s="1"/>
  <c r="K25"/>
  <c r="L25"/>
  <c r="M25"/>
  <c r="N25" s="1"/>
  <c r="K26"/>
  <c r="L26"/>
  <c r="M26"/>
  <c r="N26" s="1"/>
  <c r="K27"/>
  <c r="L27"/>
  <c r="M27"/>
  <c r="N27" s="1"/>
  <c r="K28"/>
  <c r="L28"/>
  <c r="M28"/>
  <c r="N28" s="1"/>
  <c r="K29"/>
  <c r="L29"/>
  <c r="M29"/>
  <c r="N29" s="1"/>
  <c r="K30"/>
  <c r="L30"/>
  <c r="M30"/>
  <c r="N30" s="1"/>
  <c r="K31"/>
  <c r="L31"/>
  <c r="M31"/>
  <c r="N31" s="1"/>
  <c r="K32"/>
  <c r="L32"/>
  <c r="M32"/>
  <c r="N32" s="1"/>
  <c r="K33"/>
  <c r="L33"/>
  <c r="M33"/>
  <c r="N33" s="1"/>
  <c r="K34"/>
  <c r="L34"/>
  <c r="M34"/>
  <c r="N34" s="1"/>
  <c r="K35"/>
  <c r="L35"/>
  <c r="M35"/>
  <c r="N35" s="1"/>
  <c r="K36"/>
  <c r="L36"/>
  <c r="M36"/>
  <c r="N36" s="1"/>
  <c r="K37"/>
  <c r="L37"/>
  <c r="M37"/>
  <c r="N37" s="1"/>
  <c r="K38"/>
  <c r="L38"/>
  <c r="M38"/>
  <c r="N38" s="1"/>
  <c r="K39"/>
  <c r="L39"/>
  <c r="M39"/>
  <c r="N39" s="1"/>
  <c r="K40"/>
  <c r="L40"/>
  <c r="M40"/>
  <c r="N40" s="1"/>
  <c r="K41"/>
  <c r="L41"/>
  <c r="M41"/>
  <c r="N41" s="1"/>
  <c r="K42"/>
  <c r="L42"/>
  <c r="M42"/>
  <c r="N42" s="1"/>
  <c r="K43"/>
  <c r="L43"/>
  <c r="M43"/>
  <c r="N43" s="1"/>
  <c r="K44"/>
  <c r="L44"/>
  <c r="M44"/>
  <c r="N44" s="1"/>
  <c r="K45"/>
  <c r="L45"/>
  <c r="M45"/>
  <c r="N45" s="1"/>
  <c r="K46"/>
  <c r="L46"/>
  <c r="M46"/>
  <c r="N46" s="1"/>
  <c r="K47"/>
  <c r="L47"/>
  <c r="M47"/>
  <c r="N47" s="1"/>
  <c r="K48"/>
  <c r="L48"/>
  <c r="M48"/>
  <c r="N48" s="1"/>
  <c r="K49"/>
  <c r="L49"/>
  <c r="M49"/>
  <c r="N49" s="1"/>
  <c r="K50"/>
  <c r="L50"/>
  <c r="M50"/>
  <c r="N50" s="1"/>
  <c r="K51"/>
  <c r="L51"/>
  <c r="M51"/>
  <c r="N51" s="1"/>
  <c r="K52"/>
  <c r="L52"/>
  <c r="M52"/>
  <c r="N52" s="1"/>
  <c r="K53"/>
  <c r="L53"/>
  <c r="M53"/>
  <c r="N53" s="1"/>
  <c r="K54"/>
  <c r="L54"/>
  <c r="M54"/>
  <c r="N54" s="1"/>
  <c r="K55"/>
  <c r="L55"/>
  <c r="M55"/>
  <c r="N55" s="1"/>
  <c r="K56"/>
  <c r="L56"/>
  <c r="M56"/>
  <c r="N56" s="1"/>
  <c r="M3"/>
  <c r="N3" s="1"/>
  <c r="L3"/>
  <c r="K3"/>
  <c r="P3" i="1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124"/>
  <c r="P125"/>
  <c r="P126"/>
  <c r="P127"/>
  <c r="P128"/>
  <c r="P129"/>
  <c r="P130"/>
  <c r="P131"/>
  <c r="P132"/>
  <c r="P133"/>
  <c r="P134"/>
  <c r="P135"/>
  <c r="P136"/>
  <c r="P137"/>
  <c r="P138"/>
  <c r="P139"/>
  <c r="P140"/>
  <c r="P141"/>
  <c r="P142"/>
  <c r="P143"/>
  <c r="P144"/>
  <c r="P145"/>
  <c r="P146"/>
  <c r="P147"/>
  <c r="P148"/>
  <c r="P149"/>
  <c r="P150"/>
  <c r="P151"/>
  <c r="P152"/>
  <c r="P153"/>
  <c r="P154"/>
  <c r="P155"/>
  <c r="P156"/>
  <c r="P157"/>
  <c r="P158"/>
  <c r="P159"/>
  <c r="P160"/>
  <c r="P161"/>
  <c r="P162"/>
  <c r="P163"/>
  <c r="P164"/>
  <c r="P165"/>
  <c r="P166"/>
  <c r="P167"/>
  <c r="P168"/>
  <c r="P169"/>
  <c r="P170"/>
  <c r="P171"/>
  <c r="P172"/>
  <c r="P173"/>
  <c r="P174"/>
  <c r="P175"/>
  <c r="P176"/>
  <c r="P177"/>
  <c r="P178"/>
  <c r="P179"/>
  <c r="P180"/>
  <c r="P181"/>
  <c r="P182"/>
  <c r="P183"/>
  <c r="P184"/>
  <c r="P185"/>
  <c r="P186"/>
  <c r="P187"/>
  <c r="P188"/>
  <c r="P189"/>
  <c r="P190"/>
  <c r="P191"/>
  <c r="P192"/>
  <c r="P193"/>
  <c r="P194"/>
  <c r="P195"/>
  <c r="P196"/>
  <c r="P197"/>
  <c r="P198"/>
  <c r="P199"/>
  <c r="P200"/>
  <c r="P201"/>
  <c r="P202"/>
  <c r="P203"/>
  <c r="P204"/>
  <c r="P205"/>
  <c r="P206"/>
  <c r="P207"/>
  <c r="P208"/>
  <c r="P209"/>
  <c r="P210"/>
  <c r="P211"/>
  <c r="P212"/>
  <c r="P213"/>
  <c r="P214"/>
  <c r="P215"/>
  <c r="P216"/>
  <c r="P217"/>
  <c r="P218"/>
  <c r="P219"/>
  <c r="P220"/>
  <c r="P221"/>
  <c r="P222"/>
  <c r="P223"/>
  <c r="P224"/>
  <c r="P225"/>
  <c r="P226"/>
  <c r="P227"/>
  <c r="P228"/>
  <c r="P229"/>
  <c r="P230"/>
  <c r="P231"/>
  <c r="P232"/>
  <c r="P233"/>
  <c r="P234"/>
  <c r="P235"/>
  <c r="P236"/>
  <c r="P237"/>
  <c r="P238"/>
  <c r="P239"/>
  <c r="P240"/>
  <c r="P241"/>
  <c r="P242"/>
  <c r="P243"/>
  <c r="P244"/>
  <c r="P245"/>
  <c r="P246"/>
  <c r="P247"/>
  <c r="P248"/>
  <c r="P249"/>
  <c r="P250"/>
  <c r="P251"/>
  <c r="P252"/>
  <c r="P253"/>
  <c r="P254"/>
  <c r="P255"/>
  <c r="P256"/>
  <c r="P257"/>
  <c r="P258"/>
  <c r="P259"/>
  <c r="P260"/>
  <c r="P261"/>
  <c r="P262"/>
  <c r="P263"/>
  <c r="P264"/>
  <c r="P265"/>
  <c r="P266"/>
  <c r="P267"/>
  <c r="P268"/>
  <c r="P269"/>
  <c r="P270"/>
  <c r="P271"/>
  <c r="P272"/>
  <c r="P273"/>
  <c r="P274"/>
  <c r="P275"/>
  <c r="P276"/>
  <c r="P277"/>
  <c r="P278"/>
  <c r="P279"/>
  <c r="P280"/>
  <c r="P281"/>
  <c r="P282"/>
  <c r="P283"/>
  <c r="P284"/>
  <c r="P285"/>
  <c r="P286"/>
  <c r="P287"/>
  <c r="P288"/>
  <c r="P289"/>
  <c r="P290"/>
  <c r="P291"/>
  <c r="P292"/>
  <c r="P293"/>
  <c r="P294"/>
  <c r="P295"/>
  <c r="P296"/>
  <c r="P297"/>
  <c r="P298"/>
  <c r="P299"/>
  <c r="P300"/>
  <c r="P301"/>
  <c r="P302"/>
  <c r="P303"/>
  <c r="P304"/>
  <c r="P305"/>
  <c r="P306"/>
  <c r="P307"/>
  <c r="P308"/>
  <c r="P309"/>
  <c r="P310"/>
  <c r="P311"/>
  <c r="P312"/>
  <c r="P313"/>
  <c r="P314"/>
  <c r="P315"/>
  <c r="P316"/>
  <c r="P317"/>
  <c r="P318"/>
  <c r="P319"/>
  <c r="P320"/>
  <c r="P321"/>
  <c r="P322"/>
  <c r="P323"/>
  <c r="P324"/>
  <c r="P325"/>
  <c r="P326"/>
  <c r="P327"/>
  <c r="P328"/>
  <c r="P329"/>
  <c r="P330"/>
  <c r="P331"/>
  <c r="P332"/>
  <c r="P333"/>
  <c r="P334"/>
  <c r="P335"/>
  <c r="P336"/>
  <c r="P337"/>
  <c r="P338"/>
  <c r="P339"/>
  <c r="P340"/>
  <c r="P341"/>
  <c r="P342"/>
  <c r="P343"/>
  <c r="P344"/>
  <c r="P345"/>
  <c r="P346"/>
  <c r="P347"/>
  <c r="P348"/>
  <c r="P349"/>
  <c r="P350"/>
  <c r="P351"/>
  <c r="P352"/>
  <c r="P353"/>
  <c r="P354"/>
  <c r="P355"/>
  <c r="P356"/>
  <c r="P357"/>
  <c r="P358"/>
  <c r="P359"/>
  <c r="P360"/>
  <c r="P361"/>
  <c r="P362"/>
  <c r="P363"/>
  <c r="P364"/>
  <c r="P365"/>
  <c r="P366"/>
  <c r="P367"/>
  <c r="P368"/>
  <c r="P369"/>
  <c r="P370"/>
  <c r="P371"/>
  <c r="P372"/>
  <c r="P373"/>
  <c r="P374"/>
  <c r="P375"/>
  <c r="P376"/>
  <c r="P377"/>
  <c r="P378"/>
  <c r="P379"/>
  <c r="P380"/>
  <c r="P381"/>
  <c r="P382"/>
  <c r="P383"/>
  <c r="P384"/>
  <c r="P385"/>
  <c r="P386"/>
  <c r="P387"/>
  <c r="P388"/>
  <c r="P389"/>
  <c r="P390"/>
  <c r="P391"/>
  <c r="P392"/>
  <c r="P393"/>
  <c r="P394"/>
  <c r="P395"/>
  <c r="P396"/>
  <c r="P397"/>
  <c r="P398"/>
  <c r="P399"/>
  <c r="P400"/>
  <c r="P401"/>
  <c r="P402"/>
  <c r="P403"/>
  <c r="P404"/>
  <c r="P405"/>
  <c r="P406"/>
  <c r="P407"/>
  <c r="P408"/>
  <c r="P409"/>
  <c r="P410"/>
  <c r="P411"/>
  <c r="P412"/>
  <c r="P413"/>
  <c r="P414"/>
  <c r="P415"/>
  <c r="P416"/>
  <c r="P417"/>
  <c r="P418"/>
  <c r="P419"/>
  <c r="P420"/>
  <c r="P421"/>
  <c r="P422"/>
  <c r="P423"/>
  <c r="P424"/>
  <c r="P425"/>
  <c r="P426"/>
  <c r="P427"/>
  <c r="P428"/>
  <c r="P429"/>
  <c r="P430"/>
  <c r="P431"/>
  <c r="P432"/>
  <c r="P433"/>
  <c r="P434"/>
  <c r="P435"/>
  <c r="P436"/>
  <c r="P437"/>
  <c r="P438"/>
  <c r="P439"/>
  <c r="P440"/>
  <c r="P441"/>
  <c r="P442"/>
  <c r="P443"/>
  <c r="P444"/>
  <c r="P445"/>
  <c r="P446"/>
  <c r="P447"/>
  <c r="P448"/>
  <c r="P449"/>
  <c r="P450"/>
  <c r="P451"/>
  <c r="P452"/>
  <c r="P453"/>
  <c r="P454"/>
  <c r="P455"/>
  <c r="P456"/>
  <c r="P457"/>
  <c r="P458"/>
  <c r="P459"/>
  <c r="P460"/>
  <c r="P461"/>
  <c r="P462"/>
  <c r="P463"/>
  <c r="P464"/>
  <c r="P465"/>
  <c r="P466"/>
  <c r="P467"/>
  <c r="P468"/>
  <c r="P469"/>
  <c r="P470"/>
  <c r="P471"/>
  <c r="P472"/>
  <c r="P473"/>
  <c r="P474"/>
  <c r="P475"/>
  <c r="P476"/>
  <c r="P477"/>
  <c r="P478"/>
  <c r="P479"/>
  <c r="P480"/>
  <c r="P481"/>
  <c r="P482"/>
  <c r="P483"/>
  <c r="P484"/>
  <c r="P485"/>
  <c r="P486"/>
  <c r="P487"/>
  <c r="P488"/>
  <c r="P489"/>
  <c r="P490"/>
  <c r="P491"/>
  <c r="P492"/>
  <c r="P493"/>
  <c r="P494"/>
  <c r="P495"/>
  <c r="P496"/>
  <c r="P497"/>
  <c r="P498"/>
  <c r="P499"/>
  <c r="P500"/>
  <c r="P501"/>
  <c r="P502"/>
  <c r="P503"/>
  <c r="P504"/>
  <c r="P505"/>
  <c r="P506"/>
  <c r="P507"/>
  <c r="P508"/>
  <c r="P509"/>
  <c r="P510"/>
  <c r="P511"/>
  <c r="P512"/>
  <c r="P513"/>
  <c r="P514"/>
  <c r="P515"/>
  <c r="P516"/>
  <c r="P517"/>
  <c r="P518"/>
  <c r="P519"/>
  <c r="P520"/>
  <c r="P521"/>
  <c r="P522"/>
  <c r="P523"/>
  <c r="P524"/>
  <c r="P525"/>
  <c r="P526"/>
  <c r="P527"/>
  <c r="P528"/>
  <c r="P529"/>
  <c r="P530"/>
  <c r="P531"/>
  <c r="P532"/>
  <c r="P533"/>
  <c r="P534"/>
  <c r="P535"/>
  <c r="P536"/>
  <c r="P537"/>
  <c r="P538"/>
  <c r="P539"/>
  <c r="P540"/>
  <c r="P541"/>
  <c r="P542"/>
  <c r="P543"/>
  <c r="P544"/>
  <c r="P545"/>
  <c r="P546"/>
  <c r="P547"/>
  <c r="P548"/>
  <c r="P549"/>
  <c r="P550"/>
  <c r="P551"/>
  <c r="P552"/>
  <c r="P553"/>
  <c r="P554"/>
  <c r="P555"/>
  <c r="P556"/>
  <c r="P557"/>
  <c r="P558"/>
  <c r="P559"/>
  <c r="P560"/>
  <c r="P561"/>
  <c r="P562"/>
  <c r="P563"/>
  <c r="P564"/>
  <c r="P565"/>
  <c r="P566"/>
  <c r="P567"/>
  <c r="P568"/>
  <c r="P569"/>
  <c r="P570"/>
  <c r="P571"/>
  <c r="P572"/>
  <c r="P573"/>
  <c r="P574"/>
  <c r="P575"/>
  <c r="P576"/>
  <c r="P577"/>
  <c r="P578"/>
  <c r="P579"/>
  <c r="P580"/>
  <c r="P581"/>
  <c r="P582"/>
  <c r="P583"/>
  <c r="P584"/>
  <c r="P585"/>
  <c r="P586"/>
  <c r="P587"/>
  <c r="P588"/>
  <c r="P589"/>
  <c r="P590"/>
  <c r="P591"/>
  <c r="P592"/>
  <c r="P593"/>
  <c r="P594"/>
  <c r="P595"/>
  <c r="P596"/>
  <c r="P597"/>
  <c r="P598"/>
  <c r="P599"/>
  <c r="P600"/>
  <c r="P601"/>
  <c r="P602"/>
  <c r="P603"/>
  <c r="P604"/>
  <c r="P605"/>
  <c r="P606"/>
  <c r="P607"/>
  <c r="P608"/>
  <c r="P609"/>
  <c r="P610"/>
  <c r="P611"/>
  <c r="P612"/>
  <c r="P613"/>
  <c r="P614"/>
  <c r="P615"/>
  <c r="P616"/>
  <c r="P617"/>
  <c r="P618"/>
  <c r="P619"/>
  <c r="P620"/>
  <c r="P621"/>
  <c r="P622"/>
  <c r="P623"/>
  <c r="P624"/>
  <c r="P625"/>
  <c r="P626"/>
  <c r="P627"/>
  <c r="P628"/>
  <c r="P629"/>
  <c r="P630"/>
  <c r="P631"/>
  <c r="P632"/>
  <c r="P633"/>
  <c r="P634"/>
  <c r="P635"/>
  <c r="P636"/>
  <c r="P637"/>
  <c r="P638"/>
  <c r="P639"/>
  <c r="P640"/>
  <c r="P641"/>
  <c r="P642"/>
  <c r="P643"/>
  <c r="P644"/>
  <c r="P645"/>
  <c r="P646"/>
  <c r="P647"/>
  <c r="P648"/>
  <c r="P649"/>
  <c r="P650"/>
  <c r="P651"/>
  <c r="P652"/>
  <c r="P653"/>
  <c r="P654"/>
  <c r="P655"/>
  <c r="P656"/>
  <c r="P657"/>
  <c r="P658"/>
  <c r="P659"/>
  <c r="P660"/>
  <c r="P661"/>
  <c r="P662"/>
  <c r="P663"/>
  <c r="P664"/>
  <c r="P665"/>
  <c r="P666"/>
  <c r="P667"/>
  <c r="P668"/>
  <c r="P669"/>
  <c r="P670"/>
  <c r="P671"/>
  <c r="P672"/>
  <c r="P673"/>
  <c r="P674"/>
  <c r="P675"/>
  <c r="P676"/>
  <c r="P677"/>
  <c r="P678"/>
  <c r="P679"/>
  <c r="P680"/>
  <c r="P681"/>
  <c r="P682"/>
  <c r="P683"/>
  <c r="P684"/>
  <c r="P685"/>
  <c r="P686"/>
  <c r="P687"/>
  <c r="P688"/>
  <c r="P689"/>
  <c r="P690"/>
  <c r="P691"/>
  <c r="P692"/>
  <c r="P693"/>
  <c r="P694"/>
  <c r="P695"/>
  <c r="P696"/>
  <c r="P697"/>
  <c r="P698"/>
  <c r="P699"/>
  <c r="P700"/>
  <c r="P701"/>
  <c r="P702"/>
  <c r="P703"/>
  <c r="P704"/>
  <c r="P705"/>
  <c r="P706"/>
  <c r="P707"/>
  <c r="P708"/>
  <c r="P709"/>
  <c r="P710"/>
  <c r="P711"/>
  <c r="P712"/>
  <c r="P713"/>
  <c r="P714"/>
  <c r="P715"/>
  <c r="P716"/>
  <c r="P717"/>
  <c r="P718"/>
  <c r="P719"/>
  <c r="P720"/>
  <c r="P721"/>
  <c r="P722"/>
  <c r="P723"/>
  <c r="P724"/>
  <c r="P725"/>
  <c r="P726"/>
  <c r="P727"/>
  <c r="P728"/>
  <c r="P729"/>
  <c r="P730"/>
  <c r="P731"/>
  <c r="P732"/>
  <c r="P733"/>
  <c r="P734"/>
  <c r="P735"/>
  <c r="P736"/>
  <c r="P737"/>
  <c r="P738"/>
  <c r="P739"/>
  <c r="P740"/>
  <c r="P741"/>
  <c r="P742"/>
  <c r="P743"/>
  <c r="P744"/>
  <c r="P745"/>
  <c r="P746"/>
  <c r="P747"/>
  <c r="P748"/>
  <c r="P749"/>
  <c r="P750"/>
  <c r="P751"/>
  <c r="P752"/>
  <c r="P753"/>
  <c r="P754"/>
  <c r="P755"/>
  <c r="P756"/>
  <c r="P757"/>
  <c r="P758"/>
  <c r="P759"/>
  <c r="P760"/>
  <c r="P761"/>
  <c r="P762"/>
  <c r="P763"/>
  <c r="P764"/>
  <c r="P765"/>
  <c r="P766"/>
  <c r="P767"/>
  <c r="P768"/>
  <c r="P769"/>
  <c r="P770"/>
  <c r="P771"/>
  <c r="P772"/>
  <c r="P773"/>
  <c r="P774"/>
  <c r="P775"/>
  <c r="P776"/>
  <c r="P777"/>
  <c r="P778"/>
  <c r="P779"/>
  <c r="P780"/>
  <c r="P781"/>
  <c r="P782"/>
  <c r="P783"/>
  <c r="P784"/>
  <c r="P785"/>
  <c r="P786"/>
  <c r="P787"/>
  <c r="P788"/>
  <c r="P789"/>
  <c r="P790"/>
  <c r="P791"/>
  <c r="P792"/>
  <c r="P793"/>
  <c r="P794"/>
  <c r="P795"/>
  <c r="P796"/>
  <c r="P797"/>
  <c r="P798"/>
  <c r="P799"/>
  <c r="P800"/>
  <c r="P801"/>
  <c r="P802"/>
  <c r="P803"/>
  <c r="P804"/>
  <c r="P805"/>
  <c r="P806"/>
  <c r="P807"/>
  <c r="P808"/>
  <c r="P809"/>
  <c r="P810"/>
  <c r="P811"/>
  <c r="P812"/>
  <c r="P813"/>
  <c r="P814"/>
  <c r="P815"/>
  <c r="P816"/>
  <c r="P817"/>
  <c r="P818"/>
  <c r="P819"/>
  <c r="P820"/>
  <c r="P821"/>
  <c r="P822"/>
  <c r="P823"/>
  <c r="P824"/>
  <c r="P825"/>
  <c r="P826"/>
  <c r="P827"/>
  <c r="P828"/>
  <c r="P829"/>
  <c r="P830"/>
  <c r="P831"/>
  <c r="P832"/>
  <c r="P833"/>
  <c r="P834"/>
  <c r="P835"/>
  <c r="P836"/>
  <c r="P837"/>
  <c r="P838"/>
  <c r="P839"/>
  <c r="P840"/>
  <c r="P841"/>
  <c r="P842"/>
  <c r="P843"/>
  <c r="P844"/>
  <c r="P845"/>
  <c r="P846"/>
  <c r="P847"/>
  <c r="P848"/>
  <c r="P849"/>
  <c r="P850"/>
  <c r="P851"/>
  <c r="P852"/>
  <c r="P853"/>
  <c r="P854"/>
  <c r="P855"/>
  <c r="P856"/>
  <c r="P857"/>
  <c r="P858"/>
  <c r="P859"/>
  <c r="P860"/>
  <c r="P861"/>
  <c r="P862"/>
  <c r="P863"/>
  <c r="P864"/>
  <c r="P865"/>
  <c r="P866"/>
  <c r="P867"/>
  <c r="P868"/>
  <c r="P869"/>
  <c r="P870"/>
  <c r="P871"/>
  <c r="P872"/>
  <c r="P873"/>
  <c r="P874"/>
  <c r="P875"/>
  <c r="P876"/>
  <c r="P877"/>
  <c r="P878"/>
  <c r="P879"/>
  <c r="P880"/>
  <c r="P881"/>
  <c r="P882"/>
  <c r="P883"/>
  <c r="P884"/>
  <c r="P885"/>
  <c r="P886"/>
  <c r="P887"/>
  <c r="P888"/>
  <c r="P889"/>
  <c r="P890"/>
  <c r="P891"/>
  <c r="P892"/>
  <c r="P893"/>
  <c r="P894"/>
  <c r="P895"/>
  <c r="P896"/>
  <c r="P897"/>
  <c r="P898"/>
  <c r="P899"/>
  <c r="P900"/>
  <c r="P901"/>
  <c r="P902"/>
  <c r="P903"/>
  <c r="P904"/>
  <c r="P905"/>
  <c r="P906"/>
  <c r="P907"/>
  <c r="P908"/>
  <c r="P909"/>
  <c r="P910"/>
  <c r="P911"/>
  <c r="P912"/>
  <c r="P913"/>
  <c r="P914"/>
  <c r="P915"/>
  <c r="P916"/>
  <c r="P917"/>
  <c r="P918"/>
  <c r="P919"/>
  <c r="P920"/>
  <c r="P921"/>
  <c r="P922"/>
  <c r="P923"/>
  <c r="P924"/>
  <c r="P925"/>
  <c r="P926"/>
  <c r="P927"/>
  <c r="P928"/>
  <c r="P929"/>
  <c r="P930"/>
  <c r="P931"/>
  <c r="P932"/>
  <c r="P933"/>
  <c r="P934"/>
  <c r="P935"/>
  <c r="P936"/>
  <c r="P937"/>
  <c r="P938"/>
  <c r="P939"/>
  <c r="P940"/>
  <c r="P941"/>
  <c r="P942"/>
  <c r="P943"/>
  <c r="P944"/>
  <c r="P945"/>
  <c r="P946"/>
  <c r="P947"/>
  <c r="P948"/>
  <c r="P949"/>
  <c r="P950"/>
  <c r="P951"/>
  <c r="P952"/>
  <c r="P953"/>
  <c r="P954"/>
  <c r="P955"/>
  <c r="P956"/>
  <c r="P957"/>
  <c r="P958"/>
  <c r="P959"/>
  <c r="P960"/>
  <c r="P961"/>
  <c r="P962"/>
  <c r="P963"/>
  <c r="P964"/>
  <c r="P965"/>
  <c r="P966"/>
  <c r="P967"/>
  <c r="P968"/>
  <c r="P969"/>
  <c r="P970"/>
  <c r="P971"/>
  <c r="P972"/>
  <c r="P973"/>
  <c r="P974"/>
  <c r="P975"/>
  <c r="P976"/>
  <c r="P977"/>
  <c r="P978"/>
  <c r="P979"/>
  <c r="P980"/>
  <c r="P981"/>
  <c r="P982"/>
  <c r="P983"/>
  <c r="P984"/>
  <c r="P985"/>
  <c r="P986"/>
  <c r="P987"/>
  <c r="P988"/>
  <c r="P989"/>
  <c r="P990"/>
  <c r="P991"/>
  <c r="P992"/>
  <c r="P993"/>
  <c r="P994"/>
  <c r="P995"/>
  <c r="P996"/>
  <c r="P997"/>
  <c r="P998"/>
  <c r="P999"/>
  <c r="P1000"/>
  <c r="P1001"/>
  <c r="P1002"/>
  <c r="P1003"/>
  <c r="P1004"/>
  <c r="P1005"/>
  <c r="P1006"/>
  <c r="P1007"/>
  <c r="P1008"/>
  <c r="P1009"/>
  <c r="P1010"/>
  <c r="P1011"/>
  <c r="P1012"/>
  <c r="P1013"/>
  <c r="P1014"/>
  <c r="P1015"/>
  <c r="P1016"/>
  <c r="P1017"/>
  <c r="P1018"/>
  <c r="P1019"/>
  <c r="P1020"/>
  <c r="P1021"/>
  <c r="P1022"/>
  <c r="P1023"/>
  <c r="P1024"/>
  <c r="P1025"/>
  <c r="P1026"/>
  <c r="P1027"/>
  <c r="P1028"/>
  <c r="P1029"/>
  <c r="P1030"/>
  <c r="P1031"/>
  <c r="P1032"/>
  <c r="P1033"/>
  <c r="P1034"/>
  <c r="P1035"/>
  <c r="P1036"/>
  <c r="P1037"/>
  <c r="P1038"/>
  <c r="P1039"/>
  <c r="P1040"/>
  <c r="P1041"/>
  <c r="P1042"/>
  <c r="P1043"/>
  <c r="P1044"/>
  <c r="P1045"/>
  <c r="P1046"/>
  <c r="P1047"/>
  <c r="P1048"/>
  <c r="P1049"/>
  <c r="P1050"/>
  <c r="P1051"/>
  <c r="P1052"/>
  <c r="P1053"/>
  <c r="P1054"/>
  <c r="P1055"/>
  <c r="P1056"/>
  <c r="P1057"/>
  <c r="P1058"/>
  <c r="P1059"/>
  <c r="P1060"/>
  <c r="P1061"/>
  <c r="P1062"/>
  <c r="P1063"/>
  <c r="P1064"/>
  <c r="P1065"/>
  <c r="P1066"/>
  <c r="P1067"/>
  <c r="P1068"/>
  <c r="P1069"/>
  <c r="P1070"/>
  <c r="P1071"/>
  <c r="P1072"/>
  <c r="P1073"/>
  <c r="P1074"/>
  <c r="P1075"/>
  <c r="P1076"/>
  <c r="P1077"/>
  <c r="P1078"/>
  <c r="P1079"/>
  <c r="P1080"/>
  <c r="P1081"/>
  <c r="P1082"/>
  <c r="P1083"/>
  <c r="P1084"/>
  <c r="P1085"/>
  <c r="P1086"/>
  <c r="P1087"/>
  <c r="P1088"/>
  <c r="P1089"/>
  <c r="P1090"/>
  <c r="P1091"/>
  <c r="P1092"/>
  <c r="P1093"/>
  <c r="P1094"/>
  <c r="P1095"/>
  <c r="P1096"/>
  <c r="P1097"/>
  <c r="P1098"/>
  <c r="P1099"/>
  <c r="P1100"/>
  <c r="P1101"/>
  <c r="P1102"/>
  <c r="P1103"/>
  <c r="P1104"/>
  <c r="P1105"/>
  <c r="P1106"/>
  <c r="P1107"/>
  <c r="P1108"/>
  <c r="P1109"/>
  <c r="P1110"/>
  <c r="P1111"/>
  <c r="P1112"/>
  <c r="P1113"/>
  <c r="P1114"/>
  <c r="P1115"/>
  <c r="P1116"/>
  <c r="P1117"/>
  <c r="P1118"/>
  <c r="P1119"/>
  <c r="P1120"/>
  <c r="P1121"/>
  <c r="P1122"/>
  <c r="P1123"/>
  <c r="P1124"/>
  <c r="P1125"/>
  <c r="P1126"/>
  <c r="P1127"/>
  <c r="P1128"/>
  <c r="P1129"/>
  <c r="P1130"/>
  <c r="P1131"/>
  <c r="P1132"/>
  <c r="P1133"/>
  <c r="P1134"/>
  <c r="P1135"/>
  <c r="P1136"/>
  <c r="P1137"/>
  <c r="P1138"/>
  <c r="P1139"/>
  <c r="P1140"/>
  <c r="P1141"/>
  <c r="P1142"/>
  <c r="P1143"/>
  <c r="P1144"/>
  <c r="P1145"/>
  <c r="P1146"/>
  <c r="P1147"/>
  <c r="P1148"/>
  <c r="P1149"/>
  <c r="P1150"/>
  <c r="P1151"/>
  <c r="P1152"/>
  <c r="P1153"/>
  <c r="P1154"/>
  <c r="P1155"/>
  <c r="P1156"/>
  <c r="P1157"/>
  <c r="P1158"/>
  <c r="P1159"/>
  <c r="P1160"/>
  <c r="P1161"/>
  <c r="P1162"/>
  <c r="P1163"/>
  <c r="P1164"/>
  <c r="P1165"/>
  <c r="P1166"/>
  <c r="P1167"/>
  <c r="P1168"/>
  <c r="P1169"/>
  <c r="P1170"/>
  <c r="P1171"/>
  <c r="P1172"/>
  <c r="P1173"/>
  <c r="P1174"/>
  <c r="P1175"/>
  <c r="P1176"/>
  <c r="P1177"/>
  <c r="P1178"/>
  <c r="P1179"/>
  <c r="P1180"/>
  <c r="P1181"/>
  <c r="P1182"/>
  <c r="P1183"/>
  <c r="P1184"/>
  <c r="P1185"/>
  <c r="P1186"/>
  <c r="P1187"/>
  <c r="P1188"/>
  <c r="P1189"/>
  <c r="P1190"/>
  <c r="P1191"/>
  <c r="P1192"/>
  <c r="P1193"/>
  <c r="P1194"/>
  <c r="P1195"/>
  <c r="P1196"/>
  <c r="P1197"/>
  <c r="P1198"/>
  <c r="P1199"/>
  <c r="P1200"/>
  <c r="P1201"/>
  <c r="P1202"/>
  <c r="P1203"/>
  <c r="P1204"/>
  <c r="P1205"/>
  <c r="P1206"/>
  <c r="P1207"/>
  <c r="P1208"/>
  <c r="P1209"/>
  <c r="P1210"/>
  <c r="P1211"/>
  <c r="P1212"/>
  <c r="P1213"/>
  <c r="P1214"/>
  <c r="P1215"/>
  <c r="P1216"/>
  <c r="P1217"/>
  <c r="P1218"/>
  <c r="P1219"/>
  <c r="P1220"/>
  <c r="P1221"/>
  <c r="P1222"/>
  <c r="P1223"/>
  <c r="P1224"/>
  <c r="P1225"/>
  <c r="P1226"/>
  <c r="P1227"/>
  <c r="P1228"/>
  <c r="P1229"/>
  <c r="P1230"/>
  <c r="P1231"/>
  <c r="P1232"/>
  <c r="P1233"/>
  <c r="P1234"/>
  <c r="P1235"/>
  <c r="P1236"/>
  <c r="P1237"/>
  <c r="P1238"/>
  <c r="P1239"/>
  <c r="P1240"/>
  <c r="P1241"/>
  <c r="P1242"/>
  <c r="P1243"/>
  <c r="P1244"/>
  <c r="P1245"/>
  <c r="P1246"/>
  <c r="P1247"/>
  <c r="P1248"/>
  <c r="P1249"/>
  <c r="P1250"/>
  <c r="P1251"/>
  <c r="P1252"/>
  <c r="P1253"/>
  <c r="P1254"/>
  <c r="P1255"/>
  <c r="P1256"/>
  <c r="P1257"/>
  <c r="P1258"/>
  <c r="P1259"/>
  <c r="P1260"/>
  <c r="P1261"/>
  <c r="P1262"/>
  <c r="P1263"/>
  <c r="P1264"/>
  <c r="P1265"/>
  <c r="P1266"/>
  <c r="P1267"/>
  <c r="P1268"/>
  <c r="P1269"/>
  <c r="P1270"/>
  <c r="P1271"/>
  <c r="P1272"/>
  <c r="P1273"/>
  <c r="P1274"/>
  <c r="P1275"/>
  <c r="P1276"/>
  <c r="P1277"/>
  <c r="P1278"/>
  <c r="P1279"/>
  <c r="P1280"/>
  <c r="P1281"/>
  <c r="P1282"/>
  <c r="P1283"/>
  <c r="P1284"/>
  <c r="P1285"/>
  <c r="P1286"/>
  <c r="P1287"/>
  <c r="P1288"/>
  <c r="P1289"/>
  <c r="P1290"/>
  <c r="P1291"/>
  <c r="P1292"/>
  <c r="P1293"/>
  <c r="P1294"/>
  <c r="P1295"/>
  <c r="P1296"/>
  <c r="P1297"/>
  <c r="P1298"/>
  <c r="P1299"/>
  <c r="P1300"/>
  <c r="P1301"/>
  <c r="P1302"/>
  <c r="P1303"/>
  <c r="P1304"/>
  <c r="P1305"/>
  <c r="P1306"/>
  <c r="P1307"/>
  <c r="P1308"/>
  <c r="P1309"/>
  <c r="P1310"/>
  <c r="P1311"/>
  <c r="P1312"/>
  <c r="P1313"/>
  <c r="P1314"/>
  <c r="P1315"/>
  <c r="P1316"/>
  <c r="P1317"/>
  <c r="P1318"/>
  <c r="P1319"/>
  <c r="P1320"/>
  <c r="P1321"/>
  <c r="P1322"/>
  <c r="P1323"/>
  <c r="P1324"/>
  <c r="P1325"/>
  <c r="P1326"/>
  <c r="P1327"/>
  <c r="P1328"/>
  <c r="P1329"/>
  <c r="P1330"/>
  <c r="P1331"/>
  <c r="P1332"/>
  <c r="P1333"/>
  <c r="P1334"/>
  <c r="P1335"/>
  <c r="P1336"/>
  <c r="P1337"/>
  <c r="P1338"/>
  <c r="P1339"/>
  <c r="P1340"/>
  <c r="P1341"/>
  <c r="P1342"/>
  <c r="P1343"/>
  <c r="P1344"/>
  <c r="P1345"/>
  <c r="P1346"/>
  <c r="P1347"/>
  <c r="P1348"/>
  <c r="P1349"/>
  <c r="P1350"/>
  <c r="P1351"/>
  <c r="P1352"/>
  <c r="P1353"/>
  <c r="P1354"/>
  <c r="P1355"/>
  <c r="P1356"/>
  <c r="P1357"/>
  <c r="P1358"/>
  <c r="P1359"/>
  <c r="P1360"/>
  <c r="P1361"/>
  <c r="P1362"/>
  <c r="P1363"/>
  <c r="P1364"/>
  <c r="P1365"/>
  <c r="P1366"/>
  <c r="P1367"/>
  <c r="P1368"/>
  <c r="P1369"/>
  <c r="P1370"/>
  <c r="P1371"/>
  <c r="P1372"/>
  <c r="P1373"/>
  <c r="P1374"/>
  <c r="P1375"/>
  <c r="P1376"/>
  <c r="P1377"/>
  <c r="P1378"/>
  <c r="P1379"/>
  <c r="P1380"/>
  <c r="P1381"/>
  <c r="P1382"/>
  <c r="P1383"/>
  <c r="P1384"/>
  <c r="P1385"/>
  <c r="P1386"/>
  <c r="P1387"/>
  <c r="P1388"/>
  <c r="P1389"/>
  <c r="P1390"/>
  <c r="P1391"/>
  <c r="P1392"/>
  <c r="P1393"/>
  <c r="P1394"/>
  <c r="P1395"/>
  <c r="P1396"/>
  <c r="P1397"/>
  <c r="P1398"/>
  <c r="P1399"/>
  <c r="P1400"/>
  <c r="P1401"/>
  <c r="P1402"/>
  <c r="P1403"/>
  <c r="P1404"/>
  <c r="P1405"/>
  <c r="P1406"/>
  <c r="P1407"/>
  <c r="P1408"/>
  <c r="P1409"/>
  <c r="P1410"/>
  <c r="P1411"/>
  <c r="P1412"/>
  <c r="P1413"/>
  <c r="P1414"/>
  <c r="P1415"/>
  <c r="P1416"/>
  <c r="P1417"/>
  <c r="P1418"/>
  <c r="P1419"/>
  <c r="P1420"/>
  <c r="P1421"/>
  <c r="P1422"/>
  <c r="P1423"/>
  <c r="P1424"/>
  <c r="P1425"/>
  <c r="P1426"/>
  <c r="P1427"/>
  <c r="P1428"/>
  <c r="P1429"/>
  <c r="P1430"/>
  <c r="P1431"/>
  <c r="P1432"/>
  <c r="P1433"/>
  <c r="P1434"/>
  <c r="P1435"/>
  <c r="P1436"/>
  <c r="P1437"/>
  <c r="P1438"/>
  <c r="P1439"/>
  <c r="P1440"/>
  <c r="P1441"/>
  <c r="P1442"/>
  <c r="P1443"/>
  <c r="P1444"/>
  <c r="P1445"/>
  <c r="P1446"/>
  <c r="P1447"/>
  <c r="P1448"/>
  <c r="P1449"/>
  <c r="P1450"/>
  <c r="P1451"/>
  <c r="P1452"/>
  <c r="P1453"/>
  <c r="P1454"/>
  <c r="P1455"/>
  <c r="P1456"/>
  <c r="P1457"/>
  <c r="P1458"/>
  <c r="P1459"/>
  <c r="P1460"/>
  <c r="P1461"/>
  <c r="P1462"/>
  <c r="P1463"/>
  <c r="P1464"/>
  <c r="P1465"/>
  <c r="P1466"/>
  <c r="P1467"/>
  <c r="P1468"/>
  <c r="P1469"/>
  <c r="P1470"/>
  <c r="P1471"/>
  <c r="P1472"/>
  <c r="P1473"/>
  <c r="P1474"/>
  <c r="P1475"/>
  <c r="P1476"/>
  <c r="P1477"/>
  <c r="P1478"/>
  <c r="P1479"/>
  <c r="P1480"/>
  <c r="P1481"/>
  <c r="P1482"/>
  <c r="P1483"/>
  <c r="P1484"/>
  <c r="P1485"/>
  <c r="P1486"/>
  <c r="P1487"/>
  <c r="P1488"/>
  <c r="P1489"/>
  <c r="P1490"/>
  <c r="P1491"/>
  <c r="P1492"/>
  <c r="P1493"/>
  <c r="P1494"/>
  <c r="P1495"/>
  <c r="P1496"/>
  <c r="P1497"/>
  <c r="P1498"/>
  <c r="P1499"/>
  <c r="P1500"/>
  <c r="P1501"/>
  <c r="P1502"/>
  <c r="P1503"/>
  <c r="P1504"/>
  <c r="P1505"/>
  <c r="P1506"/>
  <c r="P1507"/>
  <c r="P1508"/>
  <c r="P1509"/>
  <c r="P1510"/>
  <c r="P1511"/>
  <c r="P1512"/>
  <c r="P1513"/>
  <c r="P1514"/>
  <c r="P1515"/>
  <c r="P1516"/>
  <c r="P1517"/>
  <c r="P1518"/>
  <c r="P1519"/>
  <c r="P1520"/>
  <c r="P1521"/>
  <c r="P1522"/>
  <c r="P1523"/>
  <c r="P1524"/>
  <c r="P1525"/>
  <c r="P1526"/>
  <c r="P1527"/>
  <c r="P1528"/>
  <c r="P1529"/>
  <c r="P1530"/>
  <c r="P1531"/>
  <c r="P1532"/>
  <c r="P1533"/>
  <c r="P1534"/>
  <c r="P1535"/>
  <c r="P1536"/>
  <c r="P1537"/>
  <c r="P1538"/>
  <c r="P1539"/>
  <c r="P1540"/>
  <c r="P1541"/>
  <c r="P1542"/>
  <c r="P1543"/>
  <c r="P1544"/>
  <c r="P1545"/>
  <c r="P1546"/>
  <c r="P1547"/>
  <c r="P1548"/>
  <c r="P1549"/>
  <c r="P1550"/>
  <c r="P1551"/>
  <c r="P1552"/>
  <c r="P1553"/>
  <c r="P1554"/>
  <c r="P1555"/>
  <c r="P1556"/>
  <c r="P1557"/>
  <c r="P1558"/>
  <c r="P1559"/>
  <c r="P1560"/>
  <c r="P1561"/>
  <c r="P1562"/>
  <c r="P1563"/>
  <c r="P1564"/>
  <c r="P1565"/>
  <c r="P1566"/>
  <c r="P1567"/>
  <c r="P1568"/>
  <c r="P1569"/>
  <c r="P1570"/>
  <c r="P1571"/>
  <c r="P1572"/>
  <c r="P1573"/>
  <c r="P1574"/>
  <c r="P1575"/>
  <c r="P1576"/>
  <c r="P1577"/>
  <c r="P1578"/>
  <c r="P1579"/>
  <c r="P1580"/>
  <c r="P1581"/>
  <c r="P1582"/>
  <c r="P1583"/>
  <c r="P1584"/>
  <c r="P1585"/>
  <c r="P1586"/>
  <c r="P1587"/>
  <c r="P1588"/>
  <c r="P1589"/>
  <c r="P1590"/>
  <c r="P1591"/>
  <c r="P1592"/>
  <c r="P1593"/>
  <c r="P1594"/>
  <c r="P1595"/>
  <c r="P1596"/>
  <c r="P1597"/>
  <c r="P1598"/>
  <c r="P1599"/>
  <c r="P1600"/>
  <c r="P1601"/>
  <c r="P1602"/>
  <c r="P1603"/>
  <c r="P1604"/>
  <c r="P1605"/>
  <c r="P1606"/>
  <c r="P1607"/>
  <c r="P1608"/>
  <c r="P1609"/>
  <c r="P1610"/>
  <c r="P1611"/>
  <c r="P1612"/>
  <c r="P1613"/>
  <c r="P1614"/>
  <c r="P1615"/>
  <c r="P1616"/>
  <c r="P1617"/>
  <c r="P1618"/>
  <c r="P1619"/>
  <c r="P1620"/>
  <c r="P1621"/>
  <c r="P1622"/>
  <c r="P1623"/>
  <c r="P1624"/>
  <c r="P1625"/>
  <c r="P1626"/>
  <c r="P1627"/>
  <c r="P1628"/>
  <c r="P1629"/>
  <c r="P1630"/>
  <c r="P1631"/>
  <c r="P1632"/>
  <c r="P1633"/>
  <c r="P1634"/>
  <c r="P1635"/>
  <c r="P1636"/>
  <c r="P1637"/>
  <c r="P1638"/>
  <c r="P1639"/>
  <c r="P1640"/>
  <c r="P1641"/>
  <c r="P1642"/>
  <c r="P1643"/>
  <c r="P1644"/>
  <c r="P1645"/>
  <c r="P1646"/>
  <c r="P1647"/>
  <c r="P1648"/>
  <c r="P1649"/>
  <c r="P1650"/>
  <c r="P1651"/>
  <c r="P1652"/>
  <c r="P1653"/>
  <c r="P1654"/>
  <c r="P1655"/>
  <c r="P1656"/>
  <c r="P1657"/>
  <c r="P1658"/>
  <c r="P1659"/>
  <c r="P1660"/>
  <c r="P1661"/>
  <c r="P1662"/>
  <c r="P1663"/>
  <c r="P1664"/>
  <c r="P1665"/>
  <c r="P1666"/>
  <c r="P1667"/>
  <c r="P1668"/>
  <c r="P1669"/>
  <c r="P1670"/>
  <c r="P1671"/>
  <c r="P1672"/>
  <c r="P1673"/>
  <c r="P1674"/>
  <c r="P1675"/>
  <c r="P1676"/>
  <c r="P1677"/>
  <c r="P1678"/>
  <c r="P1679"/>
  <c r="P1680"/>
  <c r="P1681"/>
  <c r="P1682"/>
  <c r="P1683"/>
  <c r="P1684"/>
  <c r="P1685"/>
  <c r="P1686"/>
  <c r="P1687"/>
  <c r="P1688"/>
  <c r="P1689"/>
  <c r="P1690"/>
  <c r="P1691"/>
  <c r="P1692"/>
  <c r="P1693"/>
  <c r="P1694"/>
  <c r="P1695"/>
  <c r="P1696"/>
  <c r="P1697"/>
  <c r="P1698"/>
  <c r="P1699"/>
  <c r="P1700"/>
  <c r="P1701"/>
  <c r="P1702"/>
  <c r="P1703"/>
  <c r="P1704"/>
  <c r="P1705"/>
  <c r="P1706"/>
  <c r="P1707"/>
  <c r="P1708"/>
  <c r="P1709"/>
  <c r="P1710"/>
  <c r="P1711"/>
  <c r="P1712"/>
  <c r="P1713"/>
  <c r="P1714"/>
  <c r="P1715"/>
  <c r="P1716"/>
  <c r="P1717"/>
  <c r="P1718"/>
  <c r="P1719"/>
  <c r="P1720"/>
  <c r="P1721"/>
  <c r="P1722"/>
  <c r="P1723"/>
  <c r="P1724"/>
  <c r="P1725"/>
  <c r="P1726"/>
  <c r="P1727"/>
  <c r="P1728"/>
  <c r="P1729"/>
  <c r="P1730"/>
  <c r="P1731"/>
  <c r="P1732"/>
  <c r="P1733"/>
  <c r="P1734"/>
  <c r="P1735"/>
  <c r="P1736"/>
  <c r="P1737"/>
  <c r="P1738"/>
  <c r="P1739"/>
  <c r="P1740"/>
  <c r="P1741"/>
  <c r="P1742"/>
  <c r="P1743"/>
  <c r="P1744"/>
  <c r="P1745"/>
  <c r="P1746"/>
  <c r="P1747"/>
  <c r="P1748"/>
  <c r="P1749"/>
  <c r="P1750"/>
  <c r="P1751"/>
  <c r="P1752"/>
  <c r="P1753"/>
  <c r="P1754"/>
  <c r="P1755"/>
  <c r="P1756"/>
  <c r="P1757"/>
  <c r="P1758"/>
  <c r="P1759"/>
  <c r="P1760"/>
  <c r="P1761"/>
  <c r="P1762"/>
  <c r="P1763"/>
  <c r="P1764"/>
  <c r="P1765"/>
  <c r="P1766"/>
  <c r="P1767"/>
  <c r="P1768"/>
  <c r="P1769"/>
  <c r="P1770"/>
  <c r="P1771"/>
  <c r="P1772"/>
  <c r="P1773"/>
  <c r="P1774"/>
  <c r="P1775"/>
  <c r="P1776"/>
  <c r="P1777"/>
  <c r="P1778"/>
  <c r="P1779"/>
  <c r="P1780"/>
  <c r="P1781"/>
  <c r="P1782"/>
  <c r="P1783"/>
  <c r="P1784"/>
  <c r="P1785"/>
  <c r="P1786"/>
  <c r="P1787"/>
  <c r="P1788"/>
  <c r="P1789"/>
  <c r="P1790"/>
  <c r="P1791"/>
  <c r="P1792"/>
  <c r="P1793"/>
  <c r="P1794"/>
  <c r="P1795"/>
  <c r="P1796"/>
  <c r="P1797"/>
  <c r="P1798"/>
  <c r="P1799"/>
  <c r="P1800"/>
  <c r="P1801"/>
  <c r="P1802"/>
  <c r="P1803"/>
  <c r="P1804"/>
  <c r="P1805"/>
  <c r="P1806"/>
  <c r="P1807"/>
  <c r="P1808"/>
  <c r="P1809"/>
  <c r="P1810"/>
  <c r="P1811"/>
  <c r="P1812"/>
  <c r="P1813"/>
  <c r="P1814"/>
  <c r="P1815"/>
  <c r="P1816"/>
  <c r="P1817"/>
  <c r="P1818"/>
  <c r="P1819"/>
  <c r="P1820"/>
  <c r="P1821"/>
  <c r="P1822"/>
  <c r="P1823"/>
  <c r="P1824"/>
  <c r="P1825"/>
  <c r="P1826"/>
  <c r="P1827"/>
  <c r="P1828"/>
  <c r="P1829"/>
  <c r="P1830"/>
  <c r="P1831"/>
  <c r="P1832"/>
  <c r="P1833"/>
  <c r="P1834"/>
  <c r="P1835"/>
  <c r="P1836"/>
  <c r="P1837"/>
  <c r="P1838"/>
  <c r="P1839"/>
  <c r="P1840"/>
  <c r="P1841"/>
  <c r="P1842"/>
  <c r="P1843"/>
  <c r="P1844"/>
  <c r="P1845"/>
  <c r="P1846"/>
  <c r="P1847"/>
  <c r="P1848"/>
  <c r="P1849"/>
  <c r="P1850"/>
  <c r="P1851"/>
  <c r="P1852"/>
  <c r="P1853"/>
  <c r="P1854"/>
  <c r="P1855"/>
  <c r="P1856"/>
  <c r="P1857"/>
  <c r="P1858"/>
  <c r="P1859"/>
  <c r="P1860"/>
  <c r="P1861"/>
  <c r="P1862"/>
  <c r="P1863"/>
  <c r="P1864"/>
  <c r="P1865"/>
  <c r="P1866"/>
  <c r="P1867"/>
  <c r="P1868"/>
  <c r="P1869"/>
  <c r="P1870"/>
  <c r="P1871"/>
  <c r="P1872"/>
  <c r="P1873"/>
  <c r="P1874"/>
  <c r="P1875"/>
  <c r="P1876"/>
  <c r="P1877"/>
  <c r="P1878"/>
  <c r="P1879"/>
  <c r="P1880"/>
  <c r="P1881"/>
  <c r="P1882"/>
  <c r="P1883"/>
  <c r="P1884"/>
  <c r="P1885"/>
  <c r="P1886"/>
  <c r="P1887"/>
  <c r="P1888"/>
  <c r="P1889"/>
  <c r="P1890"/>
  <c r="P1891"/>
  <c r="P1892"/>
  <c r="P1893"/>
  <c r="P1894"/>
  <c r="P1895"/>
  <c r="P1896"/>
  <c r="P1897"/>
  <c r="P1898"/>
  <c r="P1899"/>
  <c r="P1900"/>
  <c r="P1901"/>
  <c r="P1902"/>
  <c r="P1903"/>
  <c r="P1904"/>
  <c r="P1905"/>
  <c r="P1906"/>
  <c r="P1907"/>
  <c r="P1908"/>
  <c r="P1909"/>
  <c r="P1910"/>
  <c r="P1911"/>
  <c r="P1912"/>
  <c r="P1913"/>
  <c r="P1914"/>
  <c r="P1915"/>
  <c r="P1916"/>
  <c r="P1917"/>
  <c r="P1918"/>
  <c r="P1919"/>
  <c r="P1920"/>
  <c r="P1921"/>
  <c r="P1922"/>
  <c r="P1923"/>
  <c r="P1924"/>
  <c r="P1925"/>
  <c r="P1926"/>
  <c r="P1927"/>
  <c r="P1928"/>
  <c r="P1929"/>
  <c r="P1930"/>
  <c r="P1931"/>
  <c r="P1932"/>
  <c r="P1933"/>
  <c r="P1934"/>
  <c r="P1935"/>
  <c r="P1936"/>
  <c r="P1937"/>
  <c r="P1938"/>
  <c r="P1939"/>
  <c r="P1940"/>
  <c r="P1941"/>
  <c r="P1942"/>
  <c r="P1943"/>
  <c r="P1944"/>
  <c r="P1945"/>
  <c r="P1946"/>
  <c r="P1947"/>
  <c r="P1948"/>
  <c r="P1949"/>
  <c r="P1950"/>
  <c r="P1951"/>
  <c r="P1952"/>
  <c r="P1953"/>
  <c r="P1954"/>
  <c r="P1955"/>
  <c r="P1956"/>
  <c r="P1957"/>
  <c r="P1958"/>
  <c r="P1959"/>
  <c r="P1960"/>
  <c r="P1961"/>
  <c r="P1962"/>
  <c r="P1963"/>
  <c r="P1964"/>
  <c r="P1965"/>
  <c r="P1966"/>
  <c r="P1967"/>
  <c r="P1968"/>
  <c r="P1969"/>
  <c r="P1970"/>
  <c r="P1971"/>
  <c r="P1972"/>
  <c r="P1973"/>
  <c r="P1974"/>
  <c r="P1975"/>
  <c r="P1976"/>
  <c r="P1977"/>
  <c r="P1978"/>
  <c r="P1979"/>
  <c r="P1980"/>
  <c r="P1981"/>
  <c r="P1982"/>
  <c r="P1983"/>
  <c r="P1984"/>
  <c r="P1985"/>
  <c r="P1986"/>
  <c r="P1987"/>
  <c r="P1988"/>
  <c r="P1989"/>
  <c r="P1990"/>
  <c r="P1991"/>
  <c r="P1992"/>
  <c r="P1993"/>
  <c r="P1994"/>
  <c r="P1995"/>
  <c r="P1996"/>
  <c r="P1997"/>
  <c r="P1998"/>
  <c r="P1999"/>
  <c r="P2000"/>
  <c r="P2001"/>
  <c r="P2002"/>
  <c r="P2003"/>
  <c r="P2004"/>
  <c r="P2005"/>
  <c r="P2006"/>
  <c r="P2007"/>
  <c r="P2008"/>
  <c r="P2009"/>
  <c r="P2010"/>
  <c r="P2011"/>
  <c r="P2012"/>
  <c r="P2013"/>
  <c r="P2014"/>
  <c r="P2015"/>
  <c r="P2016"/>
  <c r="P2017"/>
  <c r="P2018"/>
  <c r="P2019"/>
  <c r="P2020"/>
  <c r="P2021"/>
  <c r="P2022"/>
  <c r="P2023"/>
  <c r="P2024"/>
  <c r="P2025"/>
  <c r="P2026"/>
  <c r="P2027"/>
  <c r="P2028"/>
  <c r="P2029"/>
  <c r="P2030"/>
  <c r="P2031"/>
  <c r="P2032"/>
  <c r="P2033"/>
  <c r="P2034"/>
  <c r="P2035"/>
  <c r="P2036"/>
  <c r="P2037"/>
  <c r="P2038"/>
  <c r="P2039"/>
  <c r="P2040"/>
  <c r="P2041"/>
  <c r="P2042"/>
  <c r="P2043"/>
  <c r="P2044"/>
  <c r="P2045"/>
  <c r="P2046"/>
  <c r="P2047"/>
  <c r="P2048"/>
  <c r="P2049"/>
  <c r="P2050"/>
  <c r="P2051"/>
  <c r="P2052"/>
  <c r="P2053"/>
  <c r="P2054"/>
  <c r="P2055"/>
  <c r="P2056"/>
  <c r="P2057"/>
  <c r="P2058"/>
  <c r="P2059"/>
  <c r="P2060"/>
  <c r="P2061"/>
  <c r="P2062"/>
  <c r="P2063"/>
  <c r="P2064"/>
  <c r="P2065"/>
  <c r="P2066"/>
  <c r="P2067"/>
  <c r="P2068"/>
  <c r="P2069"/>
  <c r="P2070"/>
  <c r="P2071"/>
  <c r="P2072"/>
  <c r="P2073"/>
  <c r="P2074"/>
  <c r="P2075"/>
  <c r="P2076"/>
  <c r="P2077"/>
  <c r="P2078"/>
  <c r="P2079"/>
  <c r="P2080"/>
  <c r="P2081"/>
  <c r="P2082"/>
  <c r="P2083"/>
  <c r="P2084"/>
  <c r="P2085"/>
  <c r="P2086"/>
  <c r="P2087"/>
  <c r="P2088"/>
  <c r="P2089"/>
  <c r="P2090"/>
  <c r="P2091"/>
  <c r="P2092"/>
  <c r="P2093"/>
  <c r="P2094"/>
  <c r="P2095"/>
  <c r="P2096"/>
  <c r="P2097"/>
  <c r="P2098"/>
  <c r="P2099"/>
  <c r="P2100"/>
  <c r="P2101"/>
  <c r="P2102"/>
  <c r="P2103"/>
  <c r="P2104"/>
  <c r="P2105"/>
  <c r="P2106"/>
  <c r="P2107"/>
  <c r="P2108"/>
  <c r="P2109"/>
  <c r="P2110"/>
  <c r="P2111"/>
  <c r="P2112"/>
  <c r="P2113"/>
  <c r="P2114"/>
  <c r="P2115"/>
  <c r="P2116"/>
  <c r="P2117"/>
  <c r="P2118"/>
  <c r="P2119"/>
  <c r="P2120"/>
  <c r="P2121"/>
  <c r="P2122"/>
  <c r="P2123"/>
  <c r="P2124"/>
  <c r="P2125"/>
  <c r="P2126"/>
  <c r="P2127"/>
  <c r="P2128"/>
  <c r="P2129"/>
  <c r="P2130"/>
  <c r="P2131"/>
  <c r="P2132"/>
  <c r="P2133"/>
  <c r="P2134"/>
  <c r="P2135"/>
  <c r="P2136"/>
  <c r="P2137"/>
  <c r="P2138"/>
  <c r="P2139"/>
  <c r="P2140"/>
  <c r="P2141"/>
  <c r="P2142"/>
  <c r="P2143"/>
  <c r="P2144"/>
  <c r="P2145"/>
  <c r="P2146"/>
  <c r="P2147"/>
  <c r="P2148"/>
  <c r="P2149"/>
  <c r="P2150"/>
  <c r="P2151"/>
  <c r="P2152"/>
  <c r="P2153"/>
  <c r="P2154"/>
  <c r="P2155"/>
  <c r="P2156"/>
  <c r="P2157"/>
  <c r="P2158"/>
  <c r="P2159"/>
  <c r="P2160"/>
  <c r="P2161"/>
  <c r="P2162"/>
  <c r="P2163"/>
  <c r="P2164"/>
  <c r="P2165"/>
  <c r="P2166"/>
  <c r="P2167"/>
  <c r="P2168"/>
  <c r="P2169"/>
  <c r="P2170"/>
  <c r="P2171"/>
  <c r="P2172"/>
  <c r="P2173"/>
  <c r="P2174"/>
  <c r="P2175"/>
  <c r="P2176"/>
  <c r="P2177"/>
  <c r="P2178"/>
  <c r="P2179"/>
  <c r="P2180"/>
  <c r="P2181"/>
  <c r="P2182"/>
  <c r="P2183"/>
  <c r="P2184"/>
  <c r="P2185"/>
  <c r="P2186"/>
  <c r="P2187"/>
  <c r="P2188"/>
  <c r="P2189"/>
  <c r="P2190"/>
  <c r="P2191"/>
  <c r="P2192"/>
  <c r="P2193"/>
  <c r="P2194"/>
  <c r="P2195"/>
  <c r="P2196"/>
  <c r="P2197"/>
  <c r="P2198"/>
  <c r="P2199"/>
  <c r="P2200"/>
  <c r="P2201"/>
  <c r="P2202"/>
  <c r="P2203"/>
  <c r="P2204"/>
  <c r="P2205"/>
  <c r="P2206"/>
  <c r="P2207"/>
  <c r="P2208"/>
  <c r="P2209"/>
  <c r="P2210"/>
  <c r="P2211"/>
  <c r="P2212"/>
  <c r="P2213"/>
  <c r="P2214"/>
  <c r="P2215"/>
  <c r="P2216"/>
  <c r="P2217"/>
  <c r="P2218"/>
  <c r="P2219"/>
  <c r="P2220"/>
  <c r="P2221"/>
  <c r="P2222"/>
  <c r="P2223"/>
  <c r="P2224"/>
  <c r="P2225"/>
  <c r="P2226"/>
  <c r="P2227"/>
  <c r="P2228"/>
  <c r="P2229"/>
  <c r="P2230"/>
  <c r="P2231"/>
  <c r="P2232"/>
  <c r="P2233"/>
  <c r="P2234"/>
  <c r="P2235"/>
  <c r="P2236"/>
  <c r="P2237"/>
  <c r="P2238"/>
  <c r="P2239"/>
  <c r="P2240"/>
  <c r="P2241"/>
  <c r="P2242"/>
  <c r="P2243"/>
  <c r="P2244"/>
  <c r="P2245"/>
  <c r="P2246"/>
  <c r="P2247"/>
  <c r="P2248"/>
  <c r="P2249"/>
  <c r="P2250"/>
  <c r="P2251"/>
  <c r="P2252"/>
  <c r="P2253"/>
  <c r="P2254"/>
  <c r="P2255"/>
  <c r="P2256"/>
  <c r="P2257"/>
  <c r="P2258"/>
  <c r="P2259"/>
  <c r="P2260"/>
  <c r="P2261"/>
  <c r="P2262"/>
  <c r="P2263"/>
  <c r="P2264"/>
  <c r="P2265"/>
  <c r="P2266"/>
  <c r="P2267"/>
  <c r="P2268"/>
  <c r="P2269"/>
  <c r="P2270"/>
  <c r="P2271"/>
  <c r="P2272"/>
  <c r="P2273"/>
  <c r="P2274"/>
  <c r="P2275"/>
  <c r="P2276"/>
  <c r="P2277"/>
  <c r="P2278"/>
  <c r="P2279"/>
  <c r="P2280"/>
  <c r="P2281"/>
  <c r="P2282"/>
  <c r="P2283"/>
  <c r="P2284"/>
  <c r="P2285"/>
  <c r="P2286"/>
  <c r="P2287"/>
  <c r="P2288"/>
  <c r="P2289"/>
  <c r="P2290"/>
  <c r="P2291"/>
  <c r="P2292"/>
  <c r="P2293"/>
  <c r="P2294"/>
  <c r="P2295"/>
  <c r="P2296"/>
  <c r="P2297"/>
  <c r="P2298"/>
  <c r="P2299"/>
  <c r="P2300"/>
  <c r="P2301"/>
  <c r="P2302"/>
  <c r="P2303"/>
  <c r="P2304"/>
  <c r="P2305"/>
  <c r="P2306"/>
  <c r="P2307"/>
  <c r="P2308"/>
  <c r="P2309"/>
  <c r="P2310"/>
  <c r="P2311"/>
  <c r="P2312"/>
  <c r="P2313"/>
  <c r="P2314"/>
  <c r="P2315"/>
  <c r="P2316"/>
  <c r="P2317"/>
  <c r="P2318"/>
  <c r="P2319"/>
  <c r="P2320"/>
  <c r="P2321"/>
  <c r="P2322"/>
  <c r="P2323"/>
  <c r="P2324"/>
  <c r="P2325"/>
  <c r="P2326"/>
  <c r="P2327"/>
  <c r="P2328"/>
  <c r="P2329"/>
  <c r="P2330"/>
  <c r="P2331"/>
  <c r="P2332"/>
  <c r="P2333"/>
  <c r="P2334"/>
  <c r="P2335"/>
  <c r="P2336"/>
  <c r="P2337"/>
  <c r="P2338"/>
  <c r="P2339"/>
  <c r="P2340"/>
  <c r="P2341"/>
  <c r="P2342"/>
  <c r="P2343"/>
  <c r="P2344"/>
  <c r="P2345"/>
  <c r="P2346"/>
  <c r="P2347"/>
  <c r="P2348"/>
  <c r="P2349"/>
  <c r="P2350"/>
  <c r="P2351"/>
  <c r="P2352"/>
  <c r="P2353"/>
  <c r="P2354"/>
  <c r="P2355"/>
  <c r="P2356"/>
  <c r="P2357"/>
  <c r="P2358"/>
  <c r="P2359"/>
  <c r="P2360"/>
  <c r="P2361"/>
  <c r="P2362"/>
  <c r="P2363"/>
  <c r="P2364"/>
  <c r="P2365"/>
  <c r="P2366"/>
  <c r="P2367"/>
  <c r="P2368"/>
  <c r="P2369"/>
  <c r="P2370"/>
  <c r="P2371"/>
  <c r="P2372"/>
  <c r="P2373"/>
  <c r="P2374"/>
  <c r="P2375"/>
  <c r="P2376"/>
  <c r="P2377"/>
  <c r="P2378"/>
  <c r="P2379"/>
  <c r="P2380"/>
  <c r="P2381"/>
  <c r="P2382"/>
  <c r="P2383"/>
  <c r="P2384"/>
  <c r="P2385"/>
  <c r="P2386"/>
  <c r="P2387"/>
  <c r="P2388"/>
  <c r="P2389"/>
  <c r="P2390"/>
  <c r="P2391"/>
  <c r="P2392"/>
  <c r="P2393"/>
  <c r="P2394"/>
  <c r="P2395"/>
  <c r="P2396"/>
  <c r="P2397"/>
  <c r="P2398"/>
  <c r="P2399"/>
  <c r="P2400"/>
  <c r="P2401"/>
  <c r="P2402"/>
  <c r="P2403"/>
  <c r="P2404"/>
  <c r="P2405"/>
  <c r="P2406"/>
  <c r="P2407"/>
  <c r="P2408"/>
  <c r="P2409"/>
  <c r="P2410"/>
  <c r="P2411"/>
  <c r="P2412"/>
  <c r="P2413"/>
  <c r="P2414"/>
  <c r="P2415"/>
  <c r="P2416"/>
  <c r="P2417"/>
  <c r="P2418"/>
  <c r="P2419"/>
  <c r="P2420"/>
  <c r="P2421"/>
  <c r="P2422"/>
  <c r="P2423"/>
  <c r="P2424"/>
  <c r="P2425"/>
  <c r="P2426"/>
  <c r="P2427"/>
  <c r="P2428"/>
  <c r="P2429"/>
  <c r="P2430"/>
  <c r="P2431"/>
  <c r="P2432"/>
  <c r="P2433"/>
  <c r="P2434"/>
  <c r="P2435"/>
  <c r="P2436"/>
  <c r="P2437"/>
  <c r="P2438"/>
  <c r="P2439"/>
  <c r="P2440"/>
  <c r="P2441"/>
  <c r="P2442"/>
  <c r="P2443"/>
  <c r="P2444"/>
  <c r="P2445"/>
  <c r="P2446"/>
  <c r="P2447"/>
  <c r="P2448"/>
  <c r="P2449"/>
  <c r="P2450"/>
  <c r="P2451"/>
  <c r="P2452"/>
  <c r="P2453"/>
  <c r="P2454"/>
  <c r="P2455"/>
  <c r="P2456"/>
  <c r="P2457"/>
  <c r="P2458"/>
  <c r="P2459"/>
  <c r="P2460"/>
  <c r="P2461"/>
  <c r="P2462"/>
  <c r="P2463"/>
  <c r="P2464"/>
  <c r="P2465"/>
  <c r="P2466"/>
  <c r="P2467"/>
  <c r="P2468"/>
  <c r="P2469"/>
  <c r="P2470"/>
  <c r="P2471"/>
  <c r="P2472"/>
  <c r="P2473"/>
  <c r="P2474"/>
  <c r="P2475"/>
  <c r="P2476"/>
  <c r="P2477"/>
  <c r="P2478"/>
  <c r="P2479"/>
  <c r="P2480"/>
  <c r="P2481"/>
  <c r="P2482"/>
  <c r="P2483"/>
  <c r="P2484"/>
  <c r="P2485"/>
  <c r="P2486"/>
  <c r="P2487"/>
  <c r="P2488"/>
  <c r="P2489"/>
  <c r="P2490"/>
  <c r="P2491"/>
  <c r="P2492"/>
  <c r="P2493"/>
  <c r="P2494"/>
  <c r="P2495"/>
  <c r="P2496"/>
  <c r="P2497"/>
  <c r="P2498"/>
  <c r="P2499"/>
  <c r="P2500"/>
  <c r="P2501"/>
  <c r="P2502"/>
  <c r="P2503"/>
  <c r="P2504"/>
  <c r="P2505"/>
  <c r="P2506"/>
  <c r="P2507"/>
  <c r="P2508"/>
  <c r="P2509"/>
  <c r="P2510"/>
  <c r="P2511"/>
  <c r="P2512"/>
  <c r="P2513"/>
  <c r="P2514"/>
  <c r="P2515"/>
  <c r="P2516"/>
  <c r="P2517"/>
  <c r="P2518"/>
  <c r="P2519"/>
  <c r="P2520"/>
  <c r="P2521"/>
  <c r="P2522"/>
  <c r="P2523"/>
  <c r="P2524"/>
  <c r="P2525"/>
  <c r="P2526"/>
  <c r="P2527"/>
  <c r="P2528"/>
  <c r="P2529"/>
  <c r="P2530"/>
  <c r="P2531"/>
  <c r="P2532"/>
  <c r="P2533"/>
  <c r="P2534"/>
  <c r="P2535"/>
  <c r="P2536"/>
  <c r="P2537"/>
  <c r="P2538"/>
  <c r="P2539"/>
  <c r="P2540"/>
  <c r="P2541"/>
  <c r="P2542"/>
  <c r="P2543"/>
  <c r="P2544"/>
  <c r="P2545"/>
  <c r="P2546"/>
  <c r="P2547"/>
  <c r="P2548"/>
  <c r="P2549"/>
  <c r="P2550"/>
  <c r="P2551"/>
  <c r="P2552"/>
  <c r="P2553"/>
  <c r="P2554"/>
  <c r="P2555"/>
  <c r="P2556"/>
  <c r="P2557"/>
  <c r="P2558"/>
  <c r="P2559"/>
  <c r="P2560"/>
  <c r="P2561"/>
  <c r="P2562"/>
  <c r="P2563"/>
  <c r="P2564"/>
  <c r="P2565"/>
  <c r="P2566"/>
  <c r="P2567"/>
  <c r="P2568"/>
  <c r="P2569"/>
  <c r="P2570"/>
  <c r="P2571"/>
  <c r="P2572"/>
  <c r="P2573"/>
  <c r="P2574"/>
  <c r="P2575"/>
  <c r="P2576"/>
  <c r="P2577"/>
  <c r="P2578"/>
  <c r="P2579"/>
  <c r="P2580"/>
  <c r="P2581"/>
  <c r="P2582"/>
  <c r="P2583"/>
  <c r="P2584"/>
  <c r="P2585"/>
  <c r="P2586"/>
  <c r="P2587"/>
  <c r="P2588"/>
  <c r="P2589"/>
  <c r="P2590"/>
  <c r="P2591"/>
  <c r="P2592"/>
  <c r="P2593"/>
  <c r="P2594"/>
  <c r="P2595"/>
  <c r="P2596"/>
  <c r="P2597"/>
  <c r="P2598"/>
  <c r="P2599"/>
  <c r="P2600"/>
  <c r="P2601"/>
  <c r="P2602"/>
  <c r="P2603"/>
  <c r="P2604"/>
  <c r="P2605"/>
  <c r="P2606"/>
  <c r="P2607"/>
  <c r="P2608"/>
  <c r="P2609"/>
  <c r="P2610"/>
  <c r="P2611"/>
  <c r="P2612"/>
  <c r="P2613"/>
  <c r="P2614"/>
  <c r="P2615"/>
  <c r="P2616"/>
  <c r="P2617"/>
  <c r="P2618"/>
  <c r="P2619"/>
  <c r="P2620"/>
  <c r="P2621"/>
  <c r="P2622"/>
  <c r="P2623"/>
  <c r="P2624"/>
  <c r="P2625"/>
  <c r="P2626"/>
  <c r="P2627"/>
  <c r="P2628"/>
  <c r="P2629"/>
  <c r="P2630"/>
  <c r="P2631"/>
  <c r="P2632"/>
  <c r="P2633"/>
  <c r="P2634"/>
  <c r="P2635"/>
  <c r="P2636"/>
  <c r="P2637"/>
  <c r="P2638"/>
  <c r="P2639"/>
  <c r="P2640"/>
  <c r="P2641"/>
  <c r="P2642"/>
  <c r="P2643"/>
  <c r="P2644"/>
  <c r="P2645"/>
  <c r="P2646"/>
  <c r="P2647"/>
  <c r="P2648"/>
  <c r="P2649"/>
  <c r="P2650"/>
  <c r="P2651"/>
  <c r="P2652"/>
  <c r="P2653"/>
  <c r="P2654"/>
  <c r="P2655"/>
  <c r="P2656"/>
  <c r="P2657"/>
  <c r="P2658"/>
  <c r="P2659"/>
  <c r="P2660"/>
  <c r="P2661"/>
  <c r="P2662"/>
  <c r="P2663"/>
  <c r="P2664"/>
  <c r="P2665"/>
  <c r="P2666"/>
  <c r="P2667"/>
  <c r="P2668"/>
  <c r="P2669"/>
  <c r="P2670"/>
  <c r="P2671"/>
  <c r="P2672"/>
  <c r="P2673"/>
  <c r="P2674"/>
  <c r="P2675"/>
  <c r="P2676"/>
  <c r="P2677"/>
  <c r="P2678"/>
  <c r="P2679"/>
  <c r="P2680"/>
  <c r="P2681"/>
  <c r="P2682"/>
  <c r="P2683"/>
  <c r="P2684"/>
  <c r="P2685"/>
  <c r="P2686"/>
  <c r="P2687"/>
  <c r="P2688"/>
  <c r="P2689"/>
  <c r="P2690"/>
  <c r="P2691"/>
  <c r="P2692"/>
  <c r="P2693"/>
  <c r="P2694"/>
  <c r="P2695"/>
  <c r="P2696"/>
  <c r="P2697"/>
  <c r="P2698"/>
  <c r="P2699"/>
  <c r="P2700"/>
  <c r="P2701"/>
  <c r="P2702"/>
  <c r="P2703"/>
  <c r="P2704"/>
  <c r="P2705"/>
  <c r="P2706"/>
  <c r="P2707"/>
  <c r="P2708"/>
  <c r="P2709"/>
  <c r="P2710"/>
  <c r="P2711"/>
  <c r="P2712"/>
  <c r="P2713"/>
  <c r="P2714"/>
  <c r="P2715"/>
  <c r="P2716"/>
  <c r="P2717"/>
  <c r="P2718"/>
  <c r="P2719"/>
  <c r="P2720"/>
  <c r="P2721"/>
  <c r="P2722"/>
  <c r="P2723"/>
  <c r="P2724"/>
  <c r="P2725"/>
  <c r="P2726"/>
  <c r="P2727"/>
  <c r="P2728"/>
  <c r="P2729"/>
  <c r="P2730"/>
  <c r="P2731"/>
  <c r="P2732"/>
  <c r="P2733"/>
  <c r="P2734"/>
  <c r="P2735"/>
  <c r="P2736"/>
  <c r="P2737"/>
  <c r="P2738"/>
  <c r="P2739"/>
  <c r="P2740"/>
  <c r="P2741"/>
  <c r="P2742"/>
  <c r="P2743"/>
  <c r="P2744"/>
  <c r="P2745"/>
  <c r="P2746"/>
  <c r="P2747"/>
  <c r="P2748"/>
  <c r="P2749"/>
  <c r="P2750"/>
  <c r="P2751"/>
  <c r="P2752"/>
  <c r="P2753"/>
  <c r="P2754"/>
  <c r="P2755"/>
  <c r="P2756"/>
  <c r="P2757"/>
  <c r="P2758"/>
  <c r="P2759"/>
  <c r="P2760"/>
  <c r="P2761"/>
  <c r="P2762"/>
  <c r="P2763"/>
  <c r="P2764"/>
  <c r="P2765"/>
  <c r="P2766"/>
  <c r="P2767"/>
  <c r="P2768"/>
  <c r="P2769"/>
  <c r="P2770"/>
  <c r="P2771"/>
  <c r="P2772"/>
  <c r="P2773"/>
  <c r="P2774"/>
  <c r="P2775"/>
  <c r="P2776"/>
  <c r="P2777"/>
  <c r="P2778"/>
  <c r="P2779"/>
  <c r="P2780"/>
  <c r="P2781"/>
  <c r="P2782"/>
  <c r="P2783"/>
  <c r="P2784"/>
  <c r="P2785"/>
  <c r="P2786"/>
  <c r="P2787"/>
  <c r="P2788"/>
  <c r="P2789"/>
  <c r="P2790"/>
  <c r="P2791"/>
  <c r="P2792"/>
  <c r="P2793"/>
  <c r="P2794"/>
  <c r="P2795"/>
  <c r="P2796"/>
  <c r="P2797"/>
  <c r="P2798"/>
  <c r="P2799"/>
  <c r="P2800"/>
  <c r="P2801"/>
  <c r="P2802"/>
  <c r="P2803"/>
  <c r="P2804"/>
  <c r="P2805"/>
  <c r="P2806"/>
  <c r="P2807"/>
  <c r="P2808"/>
  <c r="P2809"/>
  <c r="P2810"/>
  <c r="P2811"/>
  <c r="P2812"/>
  <c r="P2813"/>
  <c r="P2814"/>
  <c r="P2815"/>
  <c r="P2816"/>
  <c r="P2817"/>
  <c r="P2818"/>
  <c r="P2819"/>
  <c r="P2820"/>
  <c r="P2821"/>
  <c r="P2822"/>
  <c r="P2823"/>
  <c r="P2824"/>
  <c r="P2825"/>
  <c r="P2826"/>
  <c r="P2827"/>
  <c r="P2828"/>
  <c r="P2829"/>
  <c r="P2830"/>
  <c r="P2831"/>
  <c r="P2832"/>
  <c r="P2833"/>
  <c r="P2834"/>
  <c r="P2835"/>
  <c r="P2836"/>
  <c r="P2837"/>
  <c r="P2838"/>
  <c r="P2839"/>
  <c r="P2840"/>
  <c r="P2841"/>
  <c r="P2842"/>
  <c r="P2843"/>
  <c r="P2844"/>
  <c r="P2845"/>
  <c r="P2846"/>
  <c r="P2847"/>
  <c r="P2848"/>
  <c r="P2849"/>
  <c r="P2850"/>
  <c r="P2851"/>
  <c r="P2852"/>
  <c r="P2853"/>
  <c r="P2854"/>
  <c r="P2855"/>
  <c r="P2856"/>
  <c r="P2857"/>
  <c r="P2858"/>
  <c r="P2859"/>
  <c r="P2860"/>
  <c r="P2861"/>
  <c r="P2862"/>
  <c r="P2863"/>
  <c r="P2864"/>
  <c r="P2865"/>
  <c r="P2866"/>
  <c r="P2867"/>
  <c r="P2868"/>
  <c r="P2869"/>
  <c r="P2870"/>
  <c r="P2871"/>
  <c r="P2872"/>
  <c r="P2873"/>
  <c r="P2874"/>
  <c r="P2875"/>
  <c r="P2876"/>
  <c r="P2877"/>
  <c r="P2878"/>
  <c r="P2879"/>
  <c r="P2880"/>
  <c r="P2881"/>
  <c r="P2882"/>
  <c r="P2883"/>
  <c r="P2884"/>
  <c r="P2885"/>
  <c r="P2886"/>
  <c r="P2887"/>
  <c r="P2888"/>
  <c r="P2889"/>
  <c r="P2890"/>
  <c r="P2891"/>
  <c r="P2892"/>
  <c r="P2893"/>
  <c r="P2894"/>
  <c r="P2895"/>
  <c r="P2896"/>
  <c r="P2897"/>
  <c r="P2898"/>
  <c r="P2899"/>
  <c r="P2900"/>
  <c r="P2901"/>
  <c r="P2902"/>
  <c r="P2903"/>
  <c r="P2904"/>
  <c r="P2905"/>
  <c r="P2906"/>
  <c r="P2907"/>
  <c r="P2908"/>
  <c r="P2909"/>
  <c r="P2910"/>
  <c r="P2911"/>
  <c r="P2912"/>
  <c r="P2913"/>
  <c r="P2914"/>
  <c r="P2915"/>
  <c r="P2916"/>
  <c r="P2917"/>
  <c r="P2918"/>
  <c r="P2919"/>
  <c r="P2920"/>
  <c r="P2921"/>
  <c r="P2922"/>
  <c r="P2923"/>
  <c r="P2924"/>
  <c r="P2925"/>
  <c r="P2926"/>
  <c r="P2927"/>
  <c r="P2928"/>
  <c r="P2929"/>
  <c r="P2930"/>
  <c r="P2931"/>
  <c r="P2932"/>
  <c r="P2933"/>
  <c r="P2934"/>
  <c r="P2935"/>
  <c r="P2936"/>
  <c r="P2937"/>
  <c r="P2938"/>
  <c r="P2939"/>
  <c r="P2940"/>
  <c r="P2941"/>
  <c r="P2942"/>
  <c r="P2943"/>
  <c r="P2944"/>
  <c r="P2945"/>
  <c r="P2946"/>
  <c r="P2947"/>
  <c r="P2948"/>
  <c r="P2949"/>
  <c r="P2950"/>
  <c r="P2951"/>
  <c r="P2952"/>
  <c r="P2953"/>
  <c r="P2954"/>
  <c r="P2955"/>
  <c r="P2956"/>
  <c r="P2957"/>
  <c r="P2958"/>
  <c r="P2959"/>
  <c r="P2960"/>
  <c r="P2961"/>
  <c r="P2962"/>
  <c r="P2963"/>
  <c r="P2964"/>
  <c r="P2965"/>
  <c r="P2966"/>
  <c r="P2967"/>
  <c r="P2968"/>
  <c r="P2969"/>
  <c r="P2970"/>
  <c r="P2971"/>
  <c r="P2972"/>
  <c r="P2973"/>
  <c r="P2974"/>
  <c r="P2975"/>
  <c r="P2976"/>
  <c r="P2977"/>
  <c r="P2978"/>
  <c r="P2979"/>
  <c r="P2980"/>
  <c r="P2981"/>
  <c r="P2982"/>
  <c r="P2983"/>
  <c r="P2984"/>
  <c r="P2985"/>
  <c r="P2986"/>
  <c r="P2987"/>
  <c r="P2988"/>
  <c r="P2989"/>
  <c r="P2990"/>
  <c r="P2991"/>
  <c r="P2992"/>
  <c r="P2993"/>
  <c r="P2994"/>
  <c r="P2995"/>
  <c r="P2996"/>
  <c r="P2997"/>
  <c r="P2998"/>
  <c r="P2999"/>
  <c r="P3000"/>
  <c r="P3001"/>
  <c r="P3002"/>
  <c r="P3003"/>
  <c r="P3004"/>
  <c r="P3005"/>
  <c r="P3006"/>
  <c r="P3007"/>
  <c r="P3008"/>
  <c r="P3009"/>
  <c r="P3010"/>
  <c r="P3011"/>
  <c r="P3012"/>
  <c r="P3013"/>
  <c r="P3014"/>
  <c r="P3015"/>
  <c r="P3016"/>
  <c r="P3017"/>
  <c r="P3018"/>
  <c r="P3019"/>
  <c r="P3020"/>
  <c r="P3021"/>
  <c r="P3022"/>
  <c r="P3023"/>
  <c r="P3024"/>
  <c r="P3025"/>
  <c r="P3026"/>
  <c r="P3027"/>
  <c r="P3028"/>
  <c r="P3029"/>
  <c r="P3030"/>
  <c r="P3031"/>
  <c r="P3032"/>
  <c r="P3033"/>
  <c r="P3034"/>
  <c r="P3035"/>
  <c r="P3036"/>
  <c r="P3037"/>
  <c r="P3038"/>
  <c r="P3039"/>
  <c r="P3040"/>
  <c r="P3041"/>
  <c r="P3042"/>
  <c r="P3043"/>
  <c r="P3044"/>
  <c r="P3045"/>
  <c r="P3046"/>
  <c r="P3047"/>
  <c r="P3048"/>
  <c r="P3049"/>
  <c r="P3050"/>
  <c r="P3051"/>
  <c r="P3052"/>
  <c r="P3053"/>
  <c r="P3054"/>
  <c r="P3055"/>
  <c r="P3056"/>
  <c r="P3057"/>
  <c r="P3058"/>
  <c r="P3059"/>
  <c r="P3060"/>
  <c r="P3061"/>
  <c r="P3062"/>
  <c r="P3063"/>
  <c r="P3064"/>
  <c r="P3065"/>
  <c r="P3066"/>
  <c r="P3067"/>
  <c r="P3068"/>
  <c r="P3069"/>
  <c r="P3070"/>
  <c r="P3071"/>
  <c r="P3072"/>
  <c r="P3073"/>
  <c r="P3074"/>
  <c r="P3075"/>
  <c r="P3076"/>
  <c r="P3077"/>
  <c r="P3078"/>
  <c r="P3079"/>
  <c r="P3080"/>
  <c r="P3081"/>
  <c r="P3082"/>
  <c r="P3083"/>
  <c r="P3084"/>
  <c r="P3085"/>
  <c r="P3086"/>
  <c r="P3087"/>
  <c r="P3088"/>
  <c r="P3089"/>
  <c r="P3090"/>
  <c r="P3091"/>
  <c r="P3092"/>
  <c r="P3093"/>
  <c r="P3094"/>
  <c r="P3095"/>
  <c r="P3096"/>
  <c r="P3097"/>
  <c r="P3098"/>
  <c r="P3099"/>
  <c r="P3100"/>
  <c r="P3101"/>
  <c r="P3102"/>
  <c r="P3103"/>
  <c r="P3104"/>
  <c r="P3105"/>
  <c r="P3106"/>
  <c r="P3107"/>
  <c r="P3108"/>
  <c r="P3109"/>
  <c r="P3110"/>
  <c r="P3111"/>
  <c r="P3112"/>
  <c r="P3113"/>
  <c r="P3114"/>
  <c r="P3115"/>
  <c r="P3116"/>
  <c r="P3117"/>
  <c r="P3118"/>
  <c r="P3119"/>
  <c r="P3120"/>
  <c r="P3121"/>
  <c r="P3122"/>
  <c r="P3123"/>
  <c r="P3124"/>
  <c r="P3125"/>
  <c r="P3126"/>
  <c r="P3127"/>
  <c r="P3128"/>
  <c r="P3129"/>
  <c r="P3130"/>
  <c r="P3131"/>
  <c r="P3132"/>
  <c r="P3133"/>
  <c r="P3134"/>
  <c r="P3135"/>
  <c r="P3136"/>
  <c r="P3137"/>
  <c r="P3138"/>
  <c r="P3139"/>
  <c r="P3140"/>
  <c r="P3141"/>
  <c r="P3142"/>
  <c r="P3143"/>
  <c r="P3144"/>
  <c r="P3145"/>
  <c r="P3146"/>
  <c r="P3147"/>
  <c r="P3148"/>
  <c r="P3149"/>
  <c r="P3150"/>
  <c r="P3151"/>
  <c r="P3152"/>
  <c r="P3153"/>
  <c r="P3154"/>
  <c r="P3155"/>
  <c r="P3156"/>
  <c r="P3157"/>
  <c r="P3158"/>
  <c r="P3159"/>
  <c r="P3160"/>
  <c r="P3161"/>
  <c r="P3162"/>
  <c r="P3163"/>
  <c r="P3164"/>
  <c r="P3165"/>
  <c r="P3166"/>
  <c r="P3167"/>
  <c r="P3168"/>
  <c r="P3169"/>
  <c r="P3170"/>
  <c r="P3171"/>
  <c r="P3172"/>
  <c r="P3173"/>
  <c r="P3174"/>
  <c r="P3175"/>
  <c r="P3176"/>
  <c r="P3177"/>
  <c r="P3178"/>
  <c r="P3179"/>
  <c r="P3180"/>
  <c r="P3181"/>
  <c r="P3182"/>
  <c r="P3183"/>
  <c r="P3184"/>
  <c r="P3185"/>
  <c r="P3186"/>
  <c r="P3187"/>
  <c r="P3188"/>
  <c r="P3189"/>
  <c r="P3190"/>
  <c r="P3191"/>
  <c r="P3192"/>
  <c r="P3193"/>
  <c r="P3194"/>
  <c r="P3195"/>
  <c r="P3196"/>
  <c r="P3197"/>
  <c r="P3198"/>
  <c r="P3199"/>
  <c r="P3200"/>
  <c r="P3201"/>
  <c r="P3202"/>
  <c r="P3203"/>
  <c r="P3204"/>
  <c r="P3205"/>
  <c r="P3206"/>
  <c r="P3207"/>
  <c r="P3208"/>
  <c r="P3209"/>
  <c r="P3210"/>
  <c r="P3211"/>
  <c r="P3212"/>
  <c r="P3213"/>
  <c r="P3214"/>
  <c r="P3215"/>
  <c r="P3216"/>
  <c r="P3217"/>
  <c r="P3218"/>
  <c r="P3219"/>
  <c r="P3220"/>
  <c r="P3221"/>
  <c r="P3222"/>
  <c r="P3223"/>
  <c r="P3224"/>
  <c r="P3225"/>
  <c r="P3226"/>
  <c r="P3227"/>
  <c r="P3228"/>
  <c r="P3229"/>
  <c r="P3230"/>
  <c r="P3231"/>
  <c r="P3232"/>
  <c r="P3233"/>
  <c r="P3234"/>
  <c r="P3235"/>
  <c r="P3236"/>
  <c r="P3237"/>
  <c r="P3238"/>
  <c r="P3239"/>
  <c r="P3240"/>
  <c r="P3241"/>
  <c r="P3242"/>
  <c r="P3243"/>
  <c r="P3244"/>
  <c r="P3245"/>
  <c r="P3246"/>
  <c r="P3247"/>
  <c r="P3248"/>
  <c r="P3249"/>
  <c r="P3250"/>
  <c r="P3251"/>
  <c r="P3252"/>
  <c r="P3253"/>
  <c r="P3254"/>
  <c r="P3255"/>
  <c r="P3256"/>
  <c r="P3257"/>
  <c r="P3258"/>
  <c r="P3259"/>
  <c r="P3260"/>
  <c r="P3261"/>
  <c r="P3262"/>
  <c r="P3263"/>
  <c r="P3264"/>
  <c r="P3265"/>
  <c r="P3266"/>
  <c r="P3267"/>
  <c r="P3268"/>
  <c r="P3269"/>
  <c r="P3270"/>
  <c r="P3271"/>
  <c r="P3272"/>
  <c r="P3273"/>
  <c r="P3274"/>
  <c r="P3275"/>
  <c r="P3276"/>
  <c r="P3277"/>
  <c r="P3278"/>
  <c r="P3279"/>
  <c r="P3280"/>
  <c r="P3281"/>
  <c r="P3282"/>
  <c r="P3283"/>
  <c r="P3284"/>
  <c r="P3285"/>
  <c r="P3286"/>
  <c r="P3287"/>
  <c r="P3288"/>
  <c r="P3289"/>
  <c r="P3290"/>
  <c r="P3291"/>
  <c r="P3292"/>
  <c r="P3293"/>
  <c r="P3294"/>
  <c r="P3295"/>
  <c r="P3296"/>
  <c r="P3297"/>
  <c r="P3298"/>
  <c r="P3299"/>
  <c r="P3300"/>
  <c r="P3301"/>
  <c r="P3302"/>
  <c r="P3303"/>
  <c r="P3304"/>
  <c r="P3305"/>
  <c r="P3306"/>
  <c r="P3307"/>
  <c r="P3308"/>
  <c r="P3309"/>
  <c r="P3310"/>
  <c r="P3311"/>
  <c r="P3312"/>
  <c r="P3313"/>
  <c r="P3314"/>
  <c r="P3315"/>
  <c r="P3316"/>
  <c r="P3317"/>
  <c r="P3318"/>
  <c r="P3319"/>
  <c r="P3320"/>
  <c r="P3321"/>
  <c r="P3322"/>
  <c r="P3323"/>
  <c r="P3324"/>
  <c r="P3325"/>
  <c r="P3326"/>
  <c r="P3327"/>
  <c r="P3328"/>
  <c r="P3329"/>
  <c r="P3330"/>
  <c r="P3331"/>
  <c r="P3332"/>
  <c r="P3333"/>
  <c r="P3334"/>
  <c r="P3335"/>
  <c r="P3336"/>
  <c r="P3337"/>
  <c r="P3338"/>
  <c r="P3339"/>
  <c r="P3340"/>
  <c r="P3341"/>
  <c r="P3342"/>
  <c r="P3343"/>
  <c r="P3344"/>
  <c r="P3345"/>
  <c r="P3346"/>
  <c r="P3347"/>
  <c r="P3348"/>
  <c r="P3349"/>
  <c r="P3350"/>
  <c r="P3351"/>
  <c r="P3352"/>
  <c r="P3353"/>
  <c r="P3354"/>
  <c r="P3355"/>
  <c r="P3356"/>
  <c r="P3357"/>
  <c r="P3358"/>
  <c r="P3359"/>
  <c r="P3360"/>
  <c r="P3361"/>
  <c r="P3362"/>
  <c r="P3363"/>
  <c r="P3364"/>
  <c r="P3365"/>
  <c r="P3366"/>
  <c r="P3367"/>
  <c r="P3368"/>
  <c r="P3369"/>
  <c r="P3370"/>
  <c r="P3371"/>
  <c r="P3372"/>
  <c r="P3373"/>
  <c r="P3374"/>
  <c r="P3375"/>
  <c r="P3376"/>
  <c r="P3377"/>
  <c r="P3378"/>
  <c r="P3379"/>
  <c r="P3380"/>
  <c r="P3381"/>
  <c r="P3382"/>
  <c r="P3383"/>
  <c r="P3384"/>
  <c r="P3385"/>
  <c r="P3386"/>
  <c r="P3387"/>
  <c r="P3388"/>
  <c r="P3389"/>
  <c r="P3390"/>
  <c r="P3391"/>
  <c r="P3392"/>
  <c r="P3393"/>
  <c r="P3394"/>
  <c r="P3395"/>
  <c r="P3396"/>
  <c r="P3397"/>
  <c r="P3398"/>
  <c r="P3399"/>
  <c r="P3400"/>
  <c r="P3401"/>
  <c r="P3402"/>
  <c r="P3403"/>
  <c r="P3404"/>
  <c r="P3405"/>
  <c r="P3406"/>
  <c r="P3407"/>
  <c r="P3408"/>
  <c r="P3409"/>
  <c r="P3410"/>
  <c r="P3411"/>
  <c r="P3412"/>
  <c r="P3413"/>
  <c r="P3414"/>
  <c r="P3415"/>
  <c r="P3416"/>
  <c r="P3417"/>
  <c r="P3418"/>
  <c r="P3419"/>
  <c r="P3420"/>
  <c r="P3421"/>
  <c r="P3422"/>
  <c r="P3423"/>
  <c r="P3424"/>
  <c r="P3425"/>
  <c r="P3426"/>
  <c r="P3427"/>
  <c r="P3428"/>
  <c r="P3429"/>
  <c r="P3430"/>
  <c r="P3431"/>
  <c r="P3432"/>
  <c r="P3433"/>
  <c r="P3434"/>
  <c r="P3435"/>
  <c r="P3436"/>
  <c r="P3437"/>
  <c r="P3438"/>
  <c r="P3439"/>
  <c r="P3440"/>
  <c r="P3441"/>
  <c r="P3442"/>
  <c r="P3443"/>
  <c r="P3444"/>
  <c r="P3445"/>
  <c r="P3446"/>
  <c r="P3447"/>
  <c r="P3448"/>
  <c r="P3449"/>
  <c r="P3450"/>
  <c r="P3451"/>
  <c r="P3452"/>
  <c r="P3453"/>
  <c r="P3454"/>
  <c r="P3455"/>
  <c r="P3456"/>
  <c r="P3457"/>
  <c r="P3458"/>
  <c r="P3459"/>
  <c r="P3460"/>
  <c r="P3461"/>
  <c r="P3462"/>
  <c r="P3463"/>
  <c r="P3464"/>
  <c r="P3465"/>
  <c r="P3466"/>
  <c r="P3467"/>
  <c r="P3468"/>
  <c r="P3469"/>
  <c r="P3470"/>
  <c r="P3471"/>
  <c r="P3472"/>
  <c r="P3473"/>
  <c r="P3474"/>
  <c r="P3475"/>
  <c r="P3476"/>
  <c r="P3477"/>
  <c r="P3478"/>
  <c r="P3479"/>
  <c r="P3480"/>
  <c r="P3481"/>
  <c r="P3482"/>
  <c r="P3483"/>
  <c r="P3484"/>
  <c r="P3485"/>
  <c r="P3486"/>
  <c r="P3487"/>
  <c r="P3488"/>
  <c r="P3489"/>
  <c r="P3490"/>
  <c r="P3491"/>
  <c r="P3492"/>
  <c r="P3493"/>
  <c r="P3494"/>
  <c r="P3495"/>
  <c r="P3496"/>
  <c r="P3497"/>
  <c r="P3498"/>
  <c r="P3499"/>
  <c r="P3500"/>
  <c r="P3501"/>
  <c r="P3502"/>
  <c r="P3503"/>
  <c r="P3504"/>
  <c r="P3505"/>
  <c r="P3506"/>
  <c r="P3507"/>
  <c r="P3508"/>
  <c r="P3509"/>
  <c r="P3510"/>
  <c r="P3511"/>
  <c r="P3512"/>
  <c r="P3513"/>
  <c r="P3514"/>
  <c r="P3515"/>
  <c r="P3516"/>
  <c r="P3517"/>
  <c r="P3518"/>
  <c r="P3519"/>
  <c r="P3520"/>
  <c r="P3521"/>
  <c r="P3522"/>
  <c r="P3523"/>
  <c r="P3524"/>
  <c r="P3525"/>
  <c r="P3526"/>
  <c r="P3527"/>
  <c r="P3528"/>
  <c r="P3529"/>
  <c r="P3530"/>
  <c r="P3531"/>
  <c r="P3532"/>
  <c r="P3533"/>
  <c r="P3534"/>
  <c r="P3535"/>
  <c r="P3536"/>
  <c r="P3537"/>
  <c r="P3538"/>
  <c r="P3539"/>
  <c r="P3540"/>
  <c r="P2"/>
  <c r="F33" i="14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31"/>
  <c r="F53"/>
  <c r="B53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4"/>
  <c r="F26" s="1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4"/>
  <c r="B26" s="1"/>
  <c r="C107" i="12"/>
  <c r="D107"/>
  <c r="E107"/>
  <c r="F107"/>
  <c r="G107"/>
  <c r="H107"/>
  <c r="C108"/>
  <c r="D108"/>
  <c r="E108"/>
  <c r="F108"/>
  <c r="G108"/>
  <c r="H108"/>
  <c r="C109"/>
  <c r="D109"/>
  <c r="E109"/>
  <c r="F109"/>
  <c r="G109"/>
  <c r="H109"/>
  <c r="C110"/>
  <c r="D110"/>
  <c r="E110"/>
  <c r="F110"/>
  <c r="G110"/>
  <c r="H110"/>
  <c r="C111"/>
  <c r="D111"/>
  <c r="E111"/>
  <c r="F111"/>
  <c r="G111"/>
  <c r="H111"/>
  <c r="C112"/>
  <c r="D112"/>
  <c r="E112"/>
  <c r="F112"/>
  <c r="G112"/>
  <c r="H112"/>
  <c r="C113"/>
  <c r="D113"/>
  <c r="E113"/>
  <c r="F113"/>
  <c r="G113"/>
  <c r="H113"/>
  <c r="C114"/>
  <c r="D114"/>
  <c r="E114"/>
  <c r="F114"/>
  <c r="G114"/>
  <c r="H114"/>
  <c r="C115"/>
  <c r="D115"/>
  <c r="E115"/>
  <c r="F115"/>
  <c r="G115"/>
  <c r="H115"/>
  <c r="C116"/>
  <c r="D116"/>
  <c r="E116"/>
  <c r="F116"/>
  <c r="G116"/>
  <c r="H116"/>
  <c r="C117"/>
  <c r="D117"/>
  <c r="E117"/>
  <c r="F117"/>
  <c r="G117"/>
  <c r="H117"/>
  <c r="C118"/>
  <c r="D118"/>
  <c r="E118"/>
  <c r="F118"/>
  <c r="G118"/>
  <c r="H118"/>
  <c r="C119"/>
  <c r="D119"/>
  <c r="E119"/>
  <c r="F119"/>
  <c r="G119"/>
  <c r="H119"/>
  <c r="C120"/>
  <c r="D120"/>
  <c r="E120"/>
  <c r="F120"/>
  <c r="G120"/>
  <c r="H120"/>
  <c r="C121"/>
  <c r="D121"/>
  <c r="E121"/>
  <c r="F121"/>
  <c r="G121"/>
  <c r="H121"/>
  <c r="C122"/>
  <c r="D122"/>
  <c r="E122"/>
  <c r="F122"/>
  <c r="G122"/>
  <c r="H122"/>
  <c r="C123"/>
  <c r="D123"/>
  <c r="E123"/>
  <c r="F123"/>
  <c r="G123"/>
  <c r="H123"/>
  <c r="C124"/>
  <c r="D124"/>
  <c r="E124"/>
  <c r="F124"/>
  <c r="G124"/>
  <c r="H124"/>
  <c r="C125"/>
  <c r="D125"/>
  <c r="E125"/>
  <c r="F125"/>
  <c r="G125"/>
  <c r="H125"/>
  <c r="C126"/>
  <c r="D126"/>
  <c r="E126"/>
  <c r="F126"/>
  <c r="G126"/>
  <c r="H126"/>
  <c r="C127"/>
  <c r="D127"/>
  <c r="E127"/>
  <c r="F127"/>
  <c r="G127"/>
  <c r="H127"/>
  <c r="C128"/>
  <c r="D128"/>
  <c r="E128"/>
  <c r="F128"/>
  <c r="G128"/>
  <c r="H128"/>
  <c r="C129"/>
  <c r="D129"/>
  <c r="E129"/>
  <c r="F129"/>
  <c r="G129"/>
  <c r="H129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07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B82"/>
  <c r="C82"/>
  <c r="D82"/>
  <c r="E82"/>
  <c r="F82"/>
  <c r="G82"/>
  <c r="H82"/>
  <c r="B83"/>
  <c r="C83"/>
  <c r="D83"/>
  <c r="E83"/>
  <c r="F83"/>
  <c r="G83"/>
  <c r="H83"/>
  <c r="B84"/>
  <c r="C84"/>
  <c r="D84"/>
  <c r="E84"/>
  <c r="F84"/>
  <c r="G84"/>
  <c r="H84"/>
  <c r="B85"/>
  <c r="C85"/>
  <c r="D85"/>
  <c r="E85"/>
  <c r="F85"/>
  <c r="G85"/>
  <c r="H85"/>
  <c r="B86"/>
  <c r="C86"/>
  <c r="D86"/>
  <c r="E86"/>
  <c r="F86"/>
  <c r="G86"/>
  <c r="H86"/>
  <c r="B87"/>
  <c r="C87"/>
  <c r="D87"/>
  <c r="E87"/>
  <c r="F87"/>
  <c r="G87"/>
  <c r="H87"/>
  <c r="B88"/>
  <c r="C88"/>
  <c r="D88"/>
  <c r="E88"/>
  <c r="F88"/>
  <c r="G88"/>
  <c r="H88"/>
  <c r="B89"/>
  <c r="C89"/>
  <c r="D89"/>
  <c r="E89"/>
  <c r="F89"/>
  <c r="G89"/>
  <c r="H89"/>
  <c r="B90"/>
  <c r="C90"/>
  <c r="D90"/>
  <c r="E90"/>
  <c r="F90"/>
  <c r="G90"/>
  <c r="H90"/>
  <c r="B91"/>
  <c r="C91"/>
  <c r="D91"/>
  <c r="E91"/>
  <c r="F91"/>
  <c r="G91"/>
  <c r="H91"/>
  <c r="B92"/>
  <c r="C92"/>
  <c r="D92"/>
  <c r="E92"/>
  <c r="F92"/>
  <c r="G92"/>
  <c r="H92"/>
  <c r="B93"/>
  <c r="C93"/>
  <c r="D93"/>
  <c r="E93"/>
  <c r="F93"/>
  <c r="G93"/>
  <c r="H93"/>
  <c r="B94"/>
  <c r="C94"/>
  <c r="D94"/>
  <c r="E94"/>
  <c r="F94"/>
  <c r="G94"/>
  <c r="H94"/>
  <c r="B95"/>
  <c r="C95"/>
  <c r="D95"/>
  <c r="E95"/>
  <c r="F95"/>
  <c r="G95"/>
  <c r="H95"/>
  <c r="B96"/>
  <c r="C96"/>
  <c r="D96"/>
  <c r="E96"/>
  <c r="F96"/>
  <c r="G96"/>
  <c r="H96"/>
  <c r="B97"/>
  <c r="C97"/>
  <c r="D97"/>
  <c r="E97"/>
  <c r="F97"/>
  <c r="G97"/>
  <c r="H97"/>
  <c r="B98"/>
  <c r="C98"/>
  <c r="D98"/>
  <c r="E98"/>
  <c r="F98"/>
  <c r="G98"/>
  <c r="H98"/>
  <c r="B99"/>
  <c r="C99"/>
  <c r="D99"/>
  <c r="E99"/>
  <c r="F99"/>
  <c r="G99"/>
  <c r="H99"/>
  <c r="B100"/>
  <c r="C100"/>
  <c r="D100"/>
  <c r="E100"/>
  <c r="F100"/>
  <c r="G100"/>
  <c r="H100"/>
  <c r="B101"/>
  <c r="C101"/>
  <c r="D101"/>
  <c r="E101"/>
  <c r="F101"/>
  <c r="G101"/>
  <c r="H101"/>
  <c r="B102"/>
  <c r="C102"/>
  <c r="D102"/>
  <c r="E102"/>
  <c r="F102"/>
  <c r="G102"/>
  <c r="H102"/>
  <c r="B103"/>
  <c r="C103"/>
  <c r="D103"/>
  <c r="E103"/>
  <c r="F103"/>
  <c r="G103"/>
  <c r="H103"/>
  <c r="C81"/>
  <c r="D81"/>
  <c r="E81"/>
  <c r="F81"/>
  <c r="G81"/>
  <c r="H81"/>
  <c r="B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81"/>
  <c r="F4" i="8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3"/>
  <c r="E3" i="1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E2102"/>
  <c r="E2103"/>
  <c r="E2104"/>
  <c r="E2105"/>
  <c r="E2106"/>
  <c r="E2107"/>
  <c r="E2108"/>
  <c r="E2109"/>
  <c r="E2110"/>
  <c r="E2111"/>
  <c r="E2112"/>
  <c r="E2113"/>
  <c r="E2114"/>
  <c r="E2115"/>
  <c r="E2116"/>
  <c r="E2117"/>
  <c r="E2118"/>
  <c r="E2119"/>
  <c r="E2120"/>
  <c r="E2121"/>
  <c r="E2122"/>
  <c r="E2123"/>
  <c r="E2124"/>
  <c r="E2125"/>
  <c r="E2126"/>
  <c r="E2127"/>
  <c r="E2128"/>
  <c r="E2129"/>
  <c r="E2130"/>
  <c r="E2131"/>
  <c r="E2132"/>
  <c r="E2133"/>
  <c r="E2134"/>
  <c r="E2135"/>
  <c r="E2136"/>
  <c r="E2137"/>
  <c r="E2138"/>
  <c r="E2139"/>
  <c r="E2140"/>
  <c r="E2141"/>
  <c r="E2142"/>
  <c r="E2143"/>
  <c r="E2144"/>
  <c r="E2145"/>
  <c r="E2146"/>
  <c r="E2147"/>
  <c r="E2148"/>
  <c r="E2149"/>
  <c r="E2150"/>
  <c r="E2151"/>
  <c r="E2152"/>
  <c r="E2153"/>
  <c r="E2154"/>
  <c r="E2155"/>
  <c r="E2156"/>
  <c r="E2157"/>
  <c r="E2158"/>
  <c r="E2159"/>
  <c r="E2160"/>
  <c r="E2161"/>
  <c r="E2162"/>
  <c r="E2163"/>
  <c r="E2164"/>
  <c r="E2165"/>
  <c r="E2166"/>
  <c r="E2167"/>
  <c r="E2168"/>
  <c r="E2169"/>
  <c r="E2170"/>
  <c r="E2171"/>
  <c r="E2172"/>
  <c r="E2173"/>
  <c r="E2174"/>
  <c r="E2175"/>
  <c r="E2176"/>
  <c r="E2177"/>
  <c r="E2178"/>
  <c r="E2179"/>
  <c r="E2180"/>
  <c r="E2181"/>
  <c r="E2182"/>
  <c r="E2183"/>
  <c r="E2184"/>
  <c r="E2185"/>
  <c r="E2186"/>
  <c r="E2187"/>
  <c r="E2188"/>
  <c r="E2189"/>
  <c r="E2190"/>
  <c r="E2191"/>
  <c r="E2192"/>
  <c r="E2193"/>
  <c r="E2194"/>
  <c r="E2195"/>
  <c r="E2196"/>
  <c r="E2197"/>
  <c r="E2198"/>
  <c r="E2199"/>
  <c r="E2200"/>
  <c r="E2201"/>
  <c r="E2202"/>
  <c r="E2203"/>
  <c r="E2204"/>
  <c r="E2205"/>
  <c r="E2206"/>
  <c r="E2207"/>
  <c r="E2208"/>
  <c r="E2209"/>
  <c r="E2210"/>
  <c r="E2211"/>
  <c r="E2212"/>
  <c r="E2213"/>
  <c r="E2214"/>
  <c r="E2215"/>
  <c r="E2216"/>
  <c r="E2217"/>
  <c r="E2218"/>
  <c r="E2219"/>
  <c r="E2220"/>
  <c r="E2221"/>
  <c r="E2222"/>
  <c r="E2223"/>
  <c r="E2224"/>
  <c r="E2225"/>
  <c r="E2226"/>
  <c r="E2227"/>
  <c r="E2228"/>
  <c r="E2229"/>
  <c r="E2230"/>
  <c r="E2231"/>
  <c r="E2232"/>
  <c r="E2233"/>
  <c r="E2234"/>
  <c r="E2235"/>
  <c r="E2236"/>
  <c r="E2237"/>
  <c r="E2238"/>
  <c r="E2239"/>
  <c r="E2240"/>
  <c r="E2241"/>
  <c r="E2242"/>
  <c r="E2243"/>
  <c r="E2244"/>
  <c r="E2245"/>
  <c r="E2246"/>
  <c r="E2247"/>
  <c r="E2248"/>
  <c r="E2249"/>
  <c r="E2250"/>
  <c r="E2251"/>
  <c r="E2252"/>
  <c r="E2253"/>
  <c r="E2254"/>
  <c r="E2255"/>
  <c r="E2256"/>
  <c r="E2257"/>
  <c r="E2258"/>
  <c r="E2259"/>
  <c r="E2260"/>
  <c r="E2261"/>
  <c r="E2262"/>
  <c r="E2263"/>
  <c r="E2264"/>
  <c r="E2265"/>
  <c r="E2266"/>
  <c r="E2267"/>
  <c r="E2268"/>
  <c r="E2269"/>
  <c r="E2270"/>
  <c r="E2271"/>
  <c r="E2272"/>
  <c r="E2273"/>
  <c r="E2274"/>
  <c r="E2275"/>
  <c r="E2276"/>
  <c r="E2277"/>
  <c r="E2278"/>
  <c r="E2279"/>
  <c r="E2280"/>
  <c r="E2281"/>
  <c r="E2282"/>
  <c r="E2283"/>
  <c r="E2284"/>
  <c r="E2285"/>
  <c r="E2286"/>
  <c r="E2287"/>
  <c r="E2288"/>
  <c r="E2289"/>
  <c r="E2290"/>
  <c r="E2291"/>
  <c r="E2292"/>
  <c r="E2293"/>
  <c r="E2294"/>
  <c r="E2295"/>
  <c r="E2296"/>
  <c r="E2297"/>
  <c r="E2298"/>
  <c r="E2299"/>
  <c r="E2300"/>
  <c r="E2301"/>
  <c r="E2302"/>
  <c r="E2303"/>
  <c r="E2304"/>
  <c r="E2305"/>
  <c r="E2306"/>
  <c r="E2307"/>
  <c r="E2308"/>
  <c r="E2309"/>
  <c r="E2310"/>
  <c r="E2311"/>
  <c r="E2312"/>
  <c r="E2313"/>
  <c r="E2314"/>
  <c r="E2315"/>
  <c r="E2316"/>
  <c r="E2317"/>
  <c r="E2318"/>
  <c r="E2319"/>
  <c r="E2320"/>
  <c r="E2321"/>
  <c r="E2322"/>
  <c r="E2323"/>
  <c r="E2324"/>
  <c r="E2325"/>
  <c r="E2326"/>
  <c r="E2327"/>
  <c r="E2328"/>
  <c r="E2329"/>
  <c r="E2330"/>
  <c r="E2331"/>
  <c r="E2332"/>
  <c r="E2333"/>
  <c r="E2334"/>
  <c r="E2335"/>
  <c r="E2336"/>
  <c r="E2337"/>
  <c r="E2338"/>
  <c r="E2339"/>
  <c r="E2340"/>
  <c r="E2341"/>
  <c r="E2342"/>
  <c r="E2343"/>
  <c r="E2344"/>
  <c r="E2345"/>
  <c r="E2346"/>
  <c r="E2347"/>
  <c r="E2348"/>
  <c r="E2349"/>
  <c r="E2350"/>
  <c r="E2351"/>
  <c r="E2352"/>
  <c r="E2353"/>
  <c r="E2354"/>
  <c r="E2355"/>
  <c r="E2356"/>
  <c r="E2357"/>
  <c r="E2358"/>
  <c r="E2359"/>
  <c r="E2360"/>
  <c r="E2361"/>
  <c r="E2362"/>
  <c r="E2363"/>
  <c r="E2364"/>
  <c r="E2365"/>
  <c r="E2366"/>
  <c r="E2367"/>
  <c r="E2368"/>
  <c r="E2369"/>
  <c r="E2370"/>
  <c r="E2371"/>
  <c r="E2372"/>
  <c r="E2373"/>
  <c r="E2374"/>
  <c r="E2375"/>
  <c r="E2376"/>
  <c r="E2377"/>
  <c r="E2378"/>
  <c r="E2379"/>
  <c r="E2380"/>
  <c r="E2381"/>
  <c r="E2382"/>
  <c r="E2383"/>
  <c r="E2384"/>
  <c r="E2385"/>
  <c r="E2386"/>
  <c r="E2387"/>
  <c r="E2388"/>
  <c r="E2389"/>
  <c r="E2390"/>
  <c r="E2391"/>
  <c r="E2392"/>
  <c r="E2393"/>
  <c r="E2394"/>
  <c r="E2395"/>
  <c r="E2396"/>
  <c r="E2397"/>
  <c r="E2398"/>
  <c r="E2399"/>
  <c r="E2400"/>
  <c r="E2401"/>
  <c r="E2402"/>
  <c r="E2403"/>
  <c r="E2404"/>
  <c r="E2405"/>
  <c r="E2406"/>
  <c r="E2407"/>
  <c r="E2408"/>
  <c r="E2409"/>
  <c r="E2410"/>
  <c r="E2411"/>
  <c r="E2412"/>
  <c r="E2413"/>
  <c r="E2414"/>
  <c r="E2415"/>
  <c r="E2416"/>
  <c r="E2417"/>
  <c r="E2418"/>
  <c r="E2419"/>
  <c r="E2420"/>
  <c r="E2421"/>
  <c r="E2422"/>
  <c r="E2423"/>
  <c r="E2424"/>
  <c r="E2425"/>
  <c r="E2426"/>
  <c r="E2427"/>
  <c r="E2428"/>
  <c r="E2429"/>
  <c r="E2430"/>
  <c r="E2431"/>
  <c r="E2432"/>
  <c r="E2433"/>
  <c r="E2434"/>
  <c r="E2435"/>
  <c r="E2436"/>
  <c r="E2437"/>
  <c r="E2438"/>
  <c r="E2439"/>
  <c r="E2440"/>
  <c r="E2441"/>
  <c r="E2442"/>
  <c r="E2443"/>
  <c r="E2444"/>
  <c r="E2445"/>
  <c r="E2446"/>
  <c r="E2447"/>
  <c r="E2448"/>
  <c r="E2449"/>
  <c r="E2450"/>
  <c r="E2451"/>
  <c r="E2452"/>
  <c r="E2453"/>
  <c r="E2454"/>
  <c r="E2455"/>
  <c r="E2456"/>
  <c r="E2457"/>
  <c r="E2458"/>
  <c r="E2459"/>
  <c r="E2460"/>
  <c r="E2461"/>
  <c r="E2462"/>
  <c r="E2463"/>
  <c r="E2464"/>
  <c r="E2465"/>
  <c r="E2466"/>
  <c r="E2467"/>
  <c r="E2468"/>
  <c r="E2469"/>
  <c r="E2470"/>
  <c r="E2471"/>
  <c r="E2472"/>
  <c r="E2473"/>
  <c r="E2474"/>
  <c r="E2475"/>
  <c r="E2476"/>
  <c r="E2477"/>
  <c r="E2478"/>
  <c r="E2479"/>
  <c r="E2480"/>
  <c r="E2481"/>
  <c r="E2482"/>
  <c r="E2483"/>
  <c r="E2484"/>
  <c r="E2485"/>
  <c r="E2486"/>
  <c r="E2487"/>
  <c r="E2488"/>
  <c r="E2489"/>
  <c r="E2490"/>
  <c r="E2491"/>
  <c r="E2492"/>
  <c r="E2493"/>
  <c r="E2494"/>
  <c r="E2495"/>
  <c r="E2496"/>
  <c r="E2497"/>
  <c r="E2498"/>
  <c r="E2499"/>
  <c r="E2500"/>
  <c r="E2501"/>
  <c r="E2502"/>
  <c r="E2503"/>
  <c r="E2504"/>
  <c r="E2505"/>
  <c r="E2506"/>
  <c r="E2507"/>
  <c r="E2508"/>
  <c r="E2509"/>
  <c r="E2510"/>
  <c r="E2511"/>
  <c r="E2512"/>
  <c r="E2513"/>
  <c r="E2514"/>
  <c r="E2515"/>
  <c r="E2516"/>
  <c r="E2517"/>
  <c r="E2518"/>
  <c r="E2519"/>
  <c r="E2520"/>
  <c r="E2521"/>
  <c r="E2522"/>
  <c r="E2523"/>
  <c r="E2524"/>
  <c r="E2525"/>
  <c r="E2526"/>
  <c r="E2527"/>
  <c r="E2528"/>
  <c r="E2529"/>
  <c r="E2530"/>
  <c r="E2531"/>
  <c r="E2532"/>
  <c r="E2533"/>
  <c r="E2534"/>
  <c r="E2535"/>
  <c r="E2536"/>
  <c r="E2537"/>
  <c r="E2538"/>
  <c r="E2539"/>
  <c r="E2540"/>
  <c r="E2541"/>
  <c r="E2542"/>
  <c r="E2543"/>
  <c r="E2544"/>
  <c r="E2545"/>
  <c r="E2546"/>
  <c r="E2547"/>
  <c r="E2548"/>
  <c r="E2549"/>
  <c r="E2550"/>
  <c r="E2551"/>
  <c r="E2552"/>
  <c r="E2553"/>
  <c r="E2554"/>
  <c r="E2555"/>
  <c r="E2556"/>
  <c r="E2557"/>
  <c r="E2558"/>
  <c r="E2559"/>
  <c r="E2560"/>
  <c r="E2561"/>
  <c r="E2562"/>
  <c r="E2563"/>
  <c r="E2564"/>
  <c r="E2565"/>
  <c r="E2566"/>
  <c r="E2567"/>
  <c r="E2568"/>
  <c r="E2569"/>
  <c r="E2570"/>
  <c r="E2571"/>
  <c r="E2572"/>
  <c r="E2573"/>
  <c r="E2574"/>
  <c r="E2575"/>
  <c r="E2576"/>
  <c r="E2577"/>
  <c r="E2578"/>
  <c r="E2579"/>
  <c r="E2580"/>
  <c r="E2581"/>
  <c r="E2582"/>
  <c r="E2583"/>
  <c r="E2584"/>
  <c r="E2585"/>
  <c r="E2586"/>
  <c r="E2587"/>
  <c r="E2588"/>
  <c r="E2589"/>
  <c r="E2590"/>
  <c r="E2591"/>
  <c r="E2592"/>
  <c r="E2593"/>
  <c r="E2594"/>
  <c r="E2595"/>
  <c r="E2596"/>
  <c r="E2597"/>
  <c r="E2598"/>
  <c r="E2599"/>
  <c r="E2600"/>
  <c r="E2601"/>
  <c r="E2602"/>
  <c r="E2603"/>
  <c r="E2604"/>
  <c r="E2605"/>
  <c r="E2606"/>
  <c r="E2607"/>
  <c r="E2608"/>
  <c r="E2609"/>
  <c r="E2610"/>
  <c r="E2611"/>
  <c r="E2612"/>
  <c r="E2613"/>
  <c r="E2614"/>
  <c r="E2615"/>
  <c r="E2616"/>
  <c r="E2617"/>
  <c r="E2618"/>
  <c r="E2619"/>
  <c r="E2620"/>
  <c r="E2621"/>
  <c r="E2622"/>
  <c r="E2623"/>
  <c r="E2624"/>
  <c r="E2625"/>
  <c r="E2626"/>
  <c r="E2627"/>
  <c r="E2628"/>
  <c r="E2629"/>
  <c r="E2630"/>
  <c r="E2631"/>
  <c r="E2632"/>
  <c r="E2633"/>
  <c r="E2634"/>
  <c r="E2635"/>
  <c r="E2636"/>
  <c r="E2637"/>
  <c r="E2638"/>
  <c r="E2639"/>
  <c r="E2640"/>
  <c r="E2641"/>
  <c r="E2642"/>
  <c r="E2643"/>
  <c r="E2644"/>
  <c r="E2645"/>
  <c r="E2646"/>
  <c r="E2647"/>
  <c r="E2648"/>
  <c r="E2649"/>
  <c r="E2650"/>
  <c r="E2651"/>
  <c r="E2652"/>
  <c r="E2653"/>
  <c r="E2654"/>
  <c r="E2655"/>
  <c r="E2656"/>
  <c r="E2657"/>
  <c r="E2658"/>
  <c r="E2659"/>
  <c r="E2660"/>
  <c r="E2661"/>
  <c r="E2662"/>
  <c r="E2663"/>
  <c r="E2664"/>
  <c r="E2665"/>
  <c r="E2666"/>
  <c r="E2667"/>
  <c r="E2668"/>
  <c r="E2669"/>
  <c r="E2670"/>
  <c r="E2671"/>
  <c r="E2672"/>
  <c r="E2673"/>
  <c r="E2674"/>
  <c r="E2675"/>
  <c r="E2676"/>
  <c r="E2677"/>
  <c r="E2678"/>
  <c r="E2679"/>
  <c r="E2680"/>
  <c r="E2681"/>
  <c r="E2682"/>
  <c r="E2683"/>
  <c r="E2684"/>
  <c r="E2685"/>
  <c r="E2686"/>
  <c r="E2687"/>
  <c r="E2688"/>
  <c r="E2689"/>
  <c r="E2690"/>
  <c r="E2691"/>
  <c r="E2692"/>
  <c r="E2693"/>
  <c r="E2694"/>
  <c r="E2695"/>
  <c r="E2696"/>
  <c r="E2697"/>
  <c r="E2698"/>
  <c r="E2699"/>
  <c r="E2700"/>
  <c r="E2701"/>
  <c r="E2702"/>
  <c r="E2703"/>
  <c r="E2704"/>
  <c r="E2705"/>
  <c r="E2706"/>
  <c r="E2707"/>
  <c r="E2708"/>
  <c r="E2709"/>
  <c r="E2710"/>
  <c r="E2711"/>
  <c r="E2712"/>
  <c r="E2713"/>
  <c r="E2714"/>
  <c r="E2715"/>
  <c r="E2716"/>
  <c r="E2717"/>
  <c r="E2718"/>
  <c r="E2719"/>
  <c r="E2720"/>
  <c r="E2721"/>
  <c r="E2722"/>
  <c r="E2723"/>
  <c r="E2724"/>
  <c r="E2725"/>
  <c r="E2726"/>
  <c r="E2727"/>
  <c r="E2728"/>
  <c r="E2729"/>
  <c r="E2730"/>
  <c r="E2731"/>
  <c r="E2732"/>
  <c r="E2733"/>
  <c r="E2734"/>
  <c r="E2735"/>
  <c r="E2736"/>
  <c r="E2737"/>
  <c r="E2738"/>
  <c r="E2739"/>
  <c r="E2740"/>
  <c r="E2741"/>
  <c r="E2742"/>
  <c r="E2743"/>
  <c r="E2744"/>
  <c r="E2745"/>
  <c r="E2746"/>
  <c r="E2747"/>
  <c r="E2748"/>
  <c r="E2749"/>
  <c r="E2750"/>
  <c r="E2751"/>
  <c r="E2752"/>
  <c r="E2753"/>
  <c r="E2754"/>
  <c r="E2755"/>
  <c r="E2756"/>
  <c r="E2757"/>
  <c r="E2758"/>
  <c r="E2759"/>
  <c r="E2760"/>
  <c r="E2761"/>
  <c r="E2762"/>
  <c r="E2763"/>
  <c r="E2764"/>
  <c r="E2765"/>
  <c r="E2766"/>
  <c r="E2767"/>
  <c r="E2768"/>
  <c r="E2769"/>
  <c r="E2770"/>
  <c r="E2771"/>
  <c r="E2772"/>
  <c r="E2773"/>
  <c r="E2774"/>
  <c r="E2775"/>
  <c r="E2776"/>
  <c r="E2777"/>
  <c r="E2778"/>
  <c r="E2779"/>
  <c r="E2780"/>
  <c r="E2781"/>
  <c r="E2782"/>
  <c r="E2783"/>
  <c r="E2784"/>
  <c r="E2785"/>
  <c r="E2786"/>
  <c r="E2787"/>
  <c r="E2788"/>
  <c r="E2789"/>
  <c r="E2790"/>
  <c r="E2791"/>
  <c r="E2792"/>
  <c r="E2793"/>
  <c r="E2794"/>
  <c r="E2795"/>
  <c r="E2796"/>
  <c r="E2797"/>
  <c r="E2798"/>
  <c r="E2799"/>
  <c r="E2800"/>
  <c r="E2801"/>
  <c r="E2802"/>
  <c r="E2803"/>
  <c r="E2804"/>
  <c r="E2805"/>
  <c r="E2806"/>
  <c r="E2807"/>
  <c r="E2808"/>
  <c r="E2809"/>
  <c r="E2810"/>
  <c r="E2811"/>
  <c r="E2812"/>
  <c r="E2813"/>
  <c r="E2814"/>
  <c r="E2815"/>
  <c r="E2816"/>
  <c r="E2817"/>
  <c r="E2818"/>
  <c r="E2819"/>
  <c r="E2820"/>
  <c r="E2821"/>
  <c r="E2822"/>
  <c r="E2823"/>
  <c r="E2824"/>
  <c r="E2825"/>
  <c r="E2826"/>
  <c r="E2827"/>
  <c r="E2828"/>
  <c r="E2829"/>
  <c r="E2830"/>
  <c r="E2831"/>
  <c r="E2832"/>
  <c r="E2833"/>
  <c r="E2834"/>
  <c r="E2835"/>
  <c r="E2836"/>
  <c r="E2837"/>
  <c r="E2838"/>
  <c r="E2839"/>
  <c r="E2840"/>
  <c r="E2841"/>
  <c r="E2842"/>
  <c r="E2843"/>
  <c r="E2844"/>
  <c r="E2845"/>
  <c r="E2846"/>
  <c r="E2847"/>
  <c r="E2848"/>
  <c r="E2849"/>
  <c r="E2850"/>
  <c r="E2851"/>
  <c r="E2852"/>
  <c r="E2853"/>
  <c r="E2854"/>
  <c r="E2855"/>
  <c r="E2856"/>
  <c r="E2857"/>
  <c r="E2858"/>
  <c r="E2859"/>
  <c r="E2860"/>
  <c r="E2861"/>
  <c r="E2862"/>
  <c r="E2863"/>
  <c r="E2864"/>
  <c r="E2865"/>
  <c r="E2866"/>
  <c r="E2867"/>
  <c r="E2868"/>
  <c r="E2869"/>
  <c r="E2870"/>
  <c r="E2871"/>
  <c r="E2872"/>
  <c r="E2873"/>
  <c r="E2874"/>
  <c r="E2875"/>
  <c r="E2876"/>
  <c r="E2877"/>
  <c r="E2878"/>
  <c r="E2879"/>
  <c r="E2880"/>
  <c r="E2881"/>
  <c r="E2882"/>
  <c r="E2883"/>
  <c r="E2884"/>
  <c r="E2885"/>
  <c r="E2886"/>
  <c r="E2887"/>
  <c r="E2888"/>
  <c r="E2889"/>
  <c r="E2890"/>
  <c r="E2891"/>
  <c r="E2892"/>
  <c r="E2893"/>
  <c r="E2894"/>
  <c r="E2895"/>
  <c r="E2896"/>
  <c r="E2897"/>
  <c r="E2898"/>
  <c r="E2899"/>
  <c r="E2900"/>
  <c r="E2901"/>
  <c r="E2902"/>
  <c r="E2903"/>
  <c r="E2904"/>
  <c r="E2905"/>
  <c r="E2906"/>
  <c r="E2907"/>
  <c r="E2908"/>
  <c r="E2909"/>
  <c r="E2910"/>
  <c r="E2911"/>
  <c r="E2912"/>
  <c r="E2913"/>
  <c r="E2914"/>
  <c r="E2915"/>
  <c r="E2916"/>
  <c r="E2917"/>
  <c r="E2918"/>
  <c r="E2919"/>
  <c r="E2920"/>
  <c r="E2921"/>
  <c r="E2922"/>
  <c r="E2923"/>
  <c r="E2924"/>
  <c r="E2925"/>
  <c r="E2926"/>
  <c r="E2927"/>
  <c r="E2928"/>
  <c r="E2929"/>
  <c r="E2930"/>
  <c r="E2931"/>
  <c r="E2932"/>
  <c r="E2933"/>
  <c r="E2934"/>
  <c r="E2935"/>
  <c r="E2936"/>
  <c r="E2937"/>
  <c r="E2938"/>
  <c r="E2939"/>
  <c r="E2940"/>
  <c r="E2941"/>
  <c r="E2942"/>
  <c r="E2943"/>
  <c r="E2944"/>
  <c r="E2945"/>
  <c r="E2946"/>
  <c r="E2947"/>
  <c r="E2948"/>
  <c r="E2949"/>
  <c r="E2950"/>
  <c r="E2951"/>
  <c r="E2952"/>
  <c r="E2953"/>
  <c r="E2954"/>
  <c r="E2955"/>
  <c r="E2956"/>
  <c r="E2957"/>
  <c r="E2958"/>
  <c r="E2959"/>
  <c r="E2960"/>
  <c r="E2961"/>
  <c r="E2962"/>
  <c r="E2963"/>
  <c r="E2964"/>
  <c r="E2965"/>
  <c r="E2966"/>
  <c r="E2967"/>
  <c r="E2968"/>
  <c r="E2969"/>
  <c r="E2970"/>
  <c r="E2971"/>
  <c r="E2972"/>
  <c r="E2973"/>
  <c r="E2974"/>
  <c r="E2975"/>
  <c r="E2976"/>
  <c r="E2977"/>
  <c r="E2978"/>
  <c r="E2979"/>
  <c r="E2980"/>
  <c r="E2981"/>
  <c r="E2982"/>
  <c r="E2983"/>
  <c r="E2984"/>
  <c r="E2985"/>
  <c r="E2986"/>
  <c r="E2987"/>
  <c r="E2988"/>
  <c r="E2989"/>
  <c r="E2990"/>
  <c r="E2991"/>
  <c r="E2992"/>
  <c r="E2993"/>
  <c r="E2994"/>
  <c r="E2995"/>
  <c r="E2996"/>
  <c r="E2997"/>
  <c r="E2998"/>
  <c r="E2999"/>
  <c r="E3000"/>
  <c r="E3001"/>
  <c r="E3002"/>
  <c r="E3003"/>
  <c r="E3004"/>
  <c r="E3005"/>
  <c r="E3006"/>
  <c r="E3007"/>
  <c r="E3008"/>
  <c r="E3009"/>
  <c r="E3010"/>
  <c r="E3011"/>
  <c r="E3012"/>
  <c r="E3013"/>
  <c r="E3014"/>
  <c r="E3015"/>
  <c r="E3016"/>
  <c r="E3017"/>
  <c r="E3018"/>
  <c r="E3019"/>
  <c r="E3020"/>
  <c r="E3021"/>
  <c r="E3022"/>
  <c r="E3023"/>
  <c r="E3024"/>
  <c r="E3025"/>
  <c r="E3026"/>
  <c r="E3027"/>
  <c r="E3028"/>
  <c r="E3029"/>
  <c r="E3030"/>
  <c r="E3031"/>
  <c r="E3032"/>
  <c r="E3033"/>
  <c r="E3034"/>
  <c r="E3035"/>
  <c r="E3036"/>
  <c r="E3037"/>
  <c r="E3038"/>
  <c r="E3039"/>
  <c r="E3040"/>
  <c r="E3041"/>
  <c r="E3042"/>
  <c r="E3043"/>
  <c r="E3044"/>
  <c r="E3045"/>
  <c r="E3046"/>
  <c r="E3047"/>
  <c r="E3048"/>
  <c r="E3049"/>
  <c r="E3050"/>
  <c r="E3051"/>
  <c r="E3052"/>
  <c r="E3053"/>
  <c r="E3054"/>
  <c r="E3055"/>
  <c r="E3056"/>
  <c r="E3057"/>
  <c r="E3058"/>
  <c r="E3059"/>
  <c r="E3060"/>
  <c r="E3061"/>
  <c r="E3062"/>
  <c r="E3063"/>
  <c r="E3064"/>
  <c r="E3065"/>
  <c r="E3066"/>
  <c r="E3067"/>
  <c r="E3068"/>
  <c r="E3069"/>
  <c r="E3070"/>
  <c r="E3071"/>
  <c r="E3072"/>
  <c r="E3073"/>
  <c r="E3074"/>
  <c r="E3075"/>
  <c r="E3076"/>
  <c r="E3077"/>
  <c r="E3078"/>
  <c r="E3079"/>
  <c r="E3080"/>
  <c r="E3081"/>
  <c r="E3082"/>
  <c r="E3083"/>
  <c r="E3084"/>
  <c r="E3085"/>
  <c r="E3086"/>
  <c r="E3087"/>
  <c r="E3088"/>
  <c r="E3089"/>
  <c r="E3090"/>
  <c r="E3091"/>
  <c r="E3092"/>
  <c r="E3093"/>
  <c r="E3094"/>
  <c r="E3095"/>
  <c r="E3096"/>
  <c r="E3097"/>
  <c r="E3098"/>
  <c r="E3099"/>
  <c r="E3100"/>
  <c r="E3101"/>
  <c r="E3102"/>
  <c r="E3103"/>
  <c r="E3104"/>
  <c r="E3105"/>
  <c r="E3106"/>
  <c r="E3107"/>
  <c r="E3108"/>
  <c r="E3109"/>
  <c r="E3110"/>
  <c r="E3111"/>
  <c r="E3112"/>
  <c r="E3113"/>
  <c r="E3114"/>
  <c r="E3115"/>
  <c r="E3116"/>
  <c r="E3117"/>
  <c r="E3118"/>
  <c r="E3119"/>
  <c r="E3120"/>
  <c r="E3121"/>
  <c r="E3122"/>
  <c r="E3123"/>
  <c r="E3124"/>
  <c r="E3125"/>
  <c r="E3126"/>
  <c r="E3127"/>
  <c r="E3128"/>
  <c r="E3129"/>
  <c r="E3130"/>
  <c r="E3131"/>
  <c r="E3132"/>
  <c r="E3133"/>
  <c r="E3134"/>
  <c r="E3135"/>
  <c r="E3136"/>
  <c r="E3137"/>
  <c r="E3138"/>
  <c r="E3139"/>
  <c r="E3140"/>
  <c r="E3141"/>
  <c r="E3142"/>
  <c r="E3143"/>
  <c r="E3144"/>
  <c r="E3145"/>
  <c r="E3146"/>
  <c r="E3147"/>
  <c r="E3148"/>
  <c r="E3149"/>
  <c r="E3150"/>
  <c r="E3151"/>
  <c r="E3152"/>
  <c r="E3153"/>
  <c r="E3154"/>
  <c r="E3155"/>
  <c r="E3156"/>
  <c r="E3157"/>
  <c r="E3158"/>
  <c r="E3159"/>
  <c r="E3160"/>
  <c r="E3161"/>
  <c r="E3162"/>
  <c r="E3163"/>
  <c r="E3164"/>
  <c r="E3165"/>
  <c r="E3166"/>
  <c r="E3167"/>
  <c r="E3168"/>
  <c r="E3169"/>
  <c r="E3170"/>
  <c r="E3171"/>
  <c r="E3172"/>
  <c r="E3173"/>
  <c r="E3174"/>
  <c r="E3175"/>
  <c r="E3176"/>
  <c r="E3177"/>
  <c r="E3178"/>
  <c r="E3179"/>
  <c r="E3180"/>
  <c r="E3181"/>
  <c r="E3182"/>
  <c r="E3183"/>
  <c r="E3184"/>
  <c r="E3185"/>
  <c r="E3186"/>
  <c r="E3187"/>
  <c r="E3188"/>
  <c r="E3189"/>
  <c r="E3190"/>
  <c r="E3191"/>
  <c r="E3192"/>
  <c r="E3193"/>
  <c r="E3194"/>
  <c r="E3195"/>
  <c r="E3196"/>
  <c r="E3197"/>
  <c r="E3198"/>
  <c r="E3199"/>
  <c r="E3200"/>
  <c r="E3201"/>
  <c r="E3202"/>
  <c r="E3203"/>
  <c r="E3204"/>
  <c r="E3205"/>
  <c r="E3206"/>
  <c r="E3207"/>
  <c r="E3208"/>
  <c r="E3209"/>
  <c r="E3210"/>
  <c r="E3211"/>
  <c r="E3212"/>
  <c r="E3213"/>
  <c r="E3214"/>
  <c r="E3215"/>
  <c r="E3216"/>
  <c r="E3217"/>
  <c r="E3218"/>
  <c r="E3219"/>
  <c r="E3220"/>
  <c r="E3221"/>
  <c r="E3222"/>
  <c r="E3223"/>
  <c r="E3224"/>
  <c r="E3225"/>
  <c r="E3226"/>
  <c r="E3227"/>
  <c r="E3228"/>
  <c r="E3229"/>
  <c r="E3230"/>
  <c r="E3231"/>
  <c r="E3232"/>
  <c r="E3233"/>
  <c r="E3234"/>
  <c r="E3235"/>
  <c r="E3236"/>
  <c r="E3237"/>
  <c r="E3238"/>
  <c r="E3239"/>
  <c r="E3240"/>
  <c r="E3241"/>
  <c r="E3242"/>
  <c r="E3243"/>
  <c r="E3244"/>
  <c r="E3245"/>
  <c r="E3246"/>
  <c r="E3247"/>
  <c r="E3248"/>
  <c r="E3249"/>
  <c r="E3250"/>
  <c r="E3251"/>
  <c r="E3252"/>
  <c r="E3253"/>
  <c r="E3254"/>
  <c r="E3255"/>
  <c r="E3256"/>
  <c r="E3257"/>
  <c r="E3258"/>
  <c r="E3259"/>
  <c r="E3260"/>
  <c r="E3261"/>
  <c r="E3262"/>
  <c r="E3263"/>
  <c r="E3264"/>
  <c r="E3265"/>
  <c r="E3266"/>
  <c r="E3267"/>
  <c r="E3268"/>
  <c r="E3269"/>
  <c r="E3270"/>
  <c r="E3271"/>
  <c r="E3272"/>
  <c r="E3273"/>
  <c r="E3274"/>
  <c r="E3275"/>
  <c r="E3276"/>
  <c r="E3277"/>
  <c r="E3278"/>
  <c r="E3279"/>
  <c r="E3280"/>
  <c r="E3281"/>
  <c r="E3282"/>
  <c r="E3283"/>
  <c r="E3284"/>
  <c r="E3285"/>
  <c r="E3286"/>
  <c r="E3287"/>
  <c r="E3288"/>
  <c r="E3289"/>
  <c r="E3290"/>
  <c r="E3291"/>
  <c r="E3292"/>
  <c r="E3293"/>
  <c r="E3294"/>
  <c r="E3295"/>
  <c r="E3296"/>
  <c r="E3297"/>
  <c r="E3298"/>
  <c r="E3299"/>
  <c r="E3300"/>
  <c r="E3301"/>
  <c r="E3302"/>
  <c r="E3303"/>
  <c r="E3304"/>
  <c r="E3305"/>
  <c r="E3306"/>
  <c r="E3307"/>
  <c r="E3308"/>
  <c r="E3309"/>
  <c r="E3310"/>
  <c r="E3311"/>
  <c r="E3312"/>
  <c r="E3313"/>
  <c r="E3314"/>
  <c r="E3315"/>
  <c r="E3316"/>
  <c r="E3317"/>
  <c r="E3318"/>
  <c r="E3319"/>
  <c r="E3320"/>
  <c r="E3321"/>
  <c r="E3322"/>
  <c r="E3323"/>
  <c r="E3324"/>
  <c r="E3325"/>
  <c r="E3326"/>
  <c r="E3327"/>
  <c r="E3328"/>
  <c r="E3329"/>
  <c r="E3330"/>
  <c r="E3331"/>
  <c r="E3332"/>
  <c r="E3333"/>
  <c r="E3334"/>
  <c r="E3335"/>
  <c r="E3336"/>
  <c r="E3337"/>
  <c r="E3338"/>
  <c r="E3339"/>
  <c r="E3340"/>
  <c r="E3341"/>
  <c r="E3342"/>
  <c r="E3343"/>
  <c r="E3344"/>
  <c r="E3345"/>
  <c r="E3346"/>
  <c r="E3347"/>
  <c r="E3348"/>
  <c r="E3349"/>
  <c r="E3350"/>
  <c r="E3351"/>
  <c r="E3352"/>
  <c r="E3353"/>
  <c r="E3354"/>
  <c r="E3355"/>
  <c r="E3356"/>
  <c r="E3357"/>
  <c r="E3358"/>
  <c r="E3359"/>
  <c r="E3360"/>
  <c r="E3361"/>
  <c r="E3362"/>
  <c r="E3363"/>
  <c r="E3364"/>
  <c r="E3365"/>
  <c r="E3366"/>
  <c r="E3367"/>
  <c r="E3368"/>
  <c r="E3369"/>
  <c r="E3370"/>
  <c r="E3371"/>
  <c r="E3372"/>
  <c r="E3373"/>
  <c r="E3374"/>
  <c r="E3375"/>
  <c r="E3376"/>
  <c r="E3377"/>
  <c r="E3378"/>
  <c r="E3379"/>
  <c r="E3380"/>
  <c r="E3381"/>
  <c r="E3382"/>
  <c r="E3383"/>
  <c r="E3384"/>
  <c r="E3385"/>
  <c r="E3386"/>
  <c r="E3387"/>
  <c r="E3388"/>
  <c r="E3389"/>
  <c r="E3390"/>
  <c r="E3391"/>
  <c r="E3392"/>
  <c r="E3393"/>
  <c r="E3394"/>
  <c r="E3395"/>
  <c r="E3396"/>
  <c r="E3397"/>
  <c r="E3398"/>
  <c r="E3399"/>
  <c r="E3400"/>
  <c r="E3401"/>
  <c r="E3402"/>
  <c r="E3403"/>
  <c r="E3404"/>
  <c r="E3405"/>
  <c r="E3406"/>
  <c r="E3407"/>
  <c r="E3408"/>
  <c r="E3409"/>
  <c r="E3410"/>
  <c r="E3411"/>
  <c r="E3412"/>
  <c r="E3413"/>
  <c r="E3414"/>
  <c r="E3415"/>
  <c r="E3416"/>
  <c r="E3417"/>
  <c r="E3418"/>
  <c r="E3419"/>
  <c r="E3420"/>
  <c r="E3421"/>
  <c r="E3422"/>
  <c r="E3423"/>
  <c r="E3424"/>
  <c r="E3425"/>
  <c r="E3426"/>
  <c r="E3427"/>
  <c r="E3428"/>
  <c r="E3429"/>
  <c r="E3430"/>
  <c r="E3431"/>
  <c r="E3432"/>
  <c r="E3433"/>
  <c r="E3434"/>
  <c r="E3435"/>
  <c r="E3436"/>
  <c r="E3437"/>
  <c r="E3438"/>
  <c r="E3439"/>
  <c r="E3440"/>
  <c r="E3441"/>
  <c r="E3442"/>
  <c r="E3443"/>
  <c r="E3444"/>
  <c r="E3445"/>
  <c r="E3446"/>
  <c r="E3447"/>
  <c r="E3448"/>
  <c r="E3449"/>
  <c r="E3450"/>
  <c r="E3451"/>
  <c r="E3452"/>
  <c r="E3453"/>
  <c r="E3454"/>
  <c r="E3455"/>
  <c r="E3456"/>
  <c r="E3457"/>
  <c r="E3458"/>
  <c r="E3459"/>
  <c r="E3460"/>
  <c r="E3461"/>
  <c r="E3462"/>
  <c r="E3463"/>
  <c r="E3464"/>
  <c r="E3465"/>
  <c r="E3466"/>
  <c r="E3467"/>
  <c r="E3468"/>
  <c r="E3469"/>
  <c r="E3470"/>
  <c r="E3471"/>
  <c r="E3472"/>
  <c r="E3473"/>
  <c r="E3474"/>
  <c r="E3475"/>
  <c r="E3476"/>
  <c r="E3477"/>
  <c r="E3478"/>
  <c r="E3479"/>
  <c r="E3480"/>
  <c r="E3481"/>
  <c r="E3482"/>
  <c r="E3483"/>
  <c r="E3484"/>
  <c r="E3485"/>
  <c r="E3486"/>
  <c r="E3487"/>
  <c r="E3488"/>
  <c r="E3489"/>
  <c r="E3490"/>
  <c r="E3491"/>
  <c r="E3492"/>
  <c r="E3493"/>
  <c r="E3494"/>
  <c r="E3495"/>
  <c r="E3496"/>
  <c r="E3497"/>
  <c r="E3498"/>
  <c r="E3499"/>
  <c r="E3500"/>
  <c r="E3501"/>
  <c r="E3502"/>
  <c r="E3503"/>
  <c r="E3504"/>
  <c r="E3505"/>
  <c r="E3506"/>
  <c r="E3507"/>
  <c r="E3508"/>
  <c r="E3509"/>
  <c r="E3510"/>
  <c r="E3511"/>
  <c r="E3512"/>
  <c r="E3513"/>
  <c r="E3514"/>
  <c r="E3515"/>
  <c r="E3516"/>
  <c r="E3517"/>
  <c r="E3518"/>
  <c r="E3519"/>
  <c r="E3520"/>
  <c r="E3521"/>
  <c r="E3522"/>
  <c r="E3523"/>
  <c r="E3524"/>
  <c r="E3525"/>
  <c r="E3526"/>
  <c r="E3527"/>
  <c r="E3528"/>
  <c r="E3529"/>
  <c r="E3530"/>
  <c r="E3531"/>
  <c r="E3532"/>
  <c r="E3533"/>
  <c r="E3534"/>
  <c r="E3535"/>
  <c r="E3536"/>
  <c r="E3537"/>
  <c r="E3538"/>
  <c r="E3539"/>
  <c r="E3540"/>
  <c r="E2"/>
  <c r="D53" i="7"/>
  <c r="E53" s="1"/>
  <c r="C54"/>
  <c r="C56"/>
  <c r="C55"/>
  <c r="C57"/>
  <c r="C58"/>
  <c r="C59"/>
  <c r="C60"/>
  <c r="C66"/>
  <c r="C61"/>
  <c r="C63"/>
  <c r="C62"/>
  <c r="C65"/>
  <c r="C64"/>
  <c r="C69"/>
  <c r="C67"/>
  <c r="C70"/>
  <c r="C68"/>
  <c r="C72"/>
  <c r="C71"/>
  <c r="C73"/>
  <c r="C74"/>
  <c r="C75"/>
  <c r="C53"/>
  <c r="A54"/>
  <c r="A56"/>
  <c r="A55"/>
  <c r="A57"/>
  <c r="A58"/>
  <c r="A59"/>
  <c r="A60"/>
  <c r="A66"/>
  <c r="A61"/>
  <c r="A63"/>
  <c r="A62"/>
  <c r="A65"/>
  <c r="A64"/>
  <c r="A69"/>
  <c r="A67"/>
  <c r="A70"/>
  <c r="A68"/>
  <c r="A72"/>
  <c r="A71"/>
  <c r="A73"/>
  <c r="A74"/>
  <c r="A75"/>
  <c r="B75"/>
  <c r="A53"/>
  <c r="C50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28"/>
  <c r="B28"/>
  <c r="D28" s="1"/>
  <c r="D29" s="1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28"/>
  <c r="F4"/>
  <c r="G4"/>
  <c r="H4"/>
  <c r="I4"/>
  <c r="F5"/>
  <c r="G5"/>
  <c r="H5"/>
  <c r="I5"/>
  <c r="F6"/>
  <c r="G6"/>
  <c r="H6"/>
  <c r="I6"/>
  <c r="F7"/>
  <c r="G7"/>
  <c r="H7"/>
  <c r="I7"/>
  <c r="F8"/>
  <c r="G8"/>
  <c r="H8"/>
  <c r="I8"/>
  <c r="F9"/>
  <c r="G9"/>
  <c r="H9"/>
  <c r="I9"/>
  <c r="F10"/>
  <c r="G10"/>
  <c r="H10"/>
  <c r="I10"/>
  <c r="F11"/>
  <c r="G11"/>
  <c r="H11"/>
  <c r="I11"/>
  <c r="F12"/>
  <c r="G12"/>
  <c r="H12"/>
  <c r="I12"/>
  <c r="F13"/>
  <c r="G13"/>
  <c r="H13"/>
  <c r="I13"/>
  <c r="F14"/>
  <c r="G14"/>
  <c r="H14"/>
  <c r="I14"/>
  <c r="F15"/>
  <c r="G15"/>
  <c r="H15"/>
  <c r="I15"/>
  <c r="F16"/>
  <c r="G16"/>
  <c r="H16"/>
  <c r="I16"/>
  <c r="F17"/>
  <c r="G17"/>
  <c r="H17"/>
  <c r="I17"/>
  <c r="F18"/>
  <c r="G18"/>
  <c r="H18"/>
  <c r="I18"/>
  <c r="F19"/>
  <c r="G19"/>
  <c r="H19"/>
  <c r="I19"/>
  <c r="F20"/>
  <c r="G20"/>
  <c r="H20"/>
  <c r="I20"/>
  <c r="F21"/>
  <c r="G21"/>
  <c r="H21"/>
  <c r="I21"/>
  <c r="F22"/>
  <c r="G22"/>
  <c r="H22"/>
  <c r="I22"/>
  <c r="F23"/>
  <c r="G23"/>
  <c r="H23"/>
  <c r="I23"/>
  <c r="F24"/>
  <c r="G24"/>
  <c r="H24"/>
  <c r="I24"/>
  <c r="F25"/>
  <c r="G25"/>
  <c r="H25"/>
  <c r="I25"/>
  <c r="G3"/>
  <c r="H3"/>
  <c r="I3"/>
  <c r="F3"/>
  <c r="B6" i="6"/>
  <c r="B7"/>
  <c r="B27" s="1"/>
  <c r="B8"/>
  <c r="B9"/>
  <c r="B10"/>
  <c r="B5"/>
  <c r="C21"/>
  <c r="I21" s="1"/>
  <c r="B21"/>
  <c r="H21" s="1"/>
  <c r="J20"/>
  <c r="I20"/>
  <c r="H20"/>
  <c r="G20"/>
  <c r="F20"/>
  <c r="J19"/>
  <c r="I19"/>
  <c r="H19"/>
  <c r="G19"/>
  <c r="F19"/>
  <c r="J18"/>
  <c r="I18"/>
  <c r="H18"/>
  <c r="G18"/>
  <c r="F18"/>
  <c r="J17"/>
  <c r="I17"/>
  <c r="H17"/>
  <c r="G17"/>
  <c r="F17"/>
  <c r="J16"/>
  <c r="I16"/>
  <c r="H16"/>
  <c r="G16"/>
  <c r="F16"/>
  <c r="J15"/>
  <c r="I15"/>
  <c r="H15"/>
  <c r="G15"/>
  <c r="F15"/>
  <c r="B29"/>
  <c r="B28"/>
  <c r="B26"/>
  <c r="B25"/>
  <c r="G3374" i="1"/>
  <c r="H3374"/>
  <c r="I3374"/>
  <c r="K3374" s="1"/>
  <c r="G3297"/>
  <c r="H3297"/>
  <c r="I3297"/>
  <c r="K3297" s="1"/>
  <c r="G3265"/>
  <c r="H3265"/>
  <c r="I3265"/>
  <c r="K3265" s="1"/>
  <c r="L3265" s="1"/>
  <c r="G3135"/>
  <c r="H3135"/>
  <c r="I3135"/>
  <c r="K3135" s="1"/>
  <c r="L3135" s="1"/>
  <c r="G3087"/>
  <c r="H3087"/>
  <c r="I3087"/>
  <c r="K3087" s="1"/>
  <c r="L3087" s="1"/>
  <c r="G3018"/>
  <c r="H3018"/>
  <c r="I3018"/>
  <c r="K3018" s="1"/>
  <c r="L3018" s="1"/>
  <c r="G3004"/>
  <c r="I3004"/>
  <c r="K3004" s="1"/>
  <c r="G2939"/>
  <c r="H2939"/>
  <c r="I2939"/>
  <c r="K2939" s="1"/>
  <c r="L2939" s="1"/>
  <c r="G2931"/>
  <c r="H2931"/>
  <c r="I2931"/>
  <c r="K2931" s="1"/>
  <c r="L2931" s="1"/>
  <c r="G2875"/>
  <c r="I2875"/>
  <c r="K2875" s="1"/>
  <c r="G2455"/>
  <c r="I2455"/>
  <c r="K2455" s="1"/>
  <c r="G2451"/>
  <c r="H2451"/>
  <c r="I2451"/>
  <c r="K2451" s="1"/>
  <c r="G2409"/>
  <c r="H2409"/>
  <c r="I2409"/>
  <c r="K2409" s="1"/>
  <c r="L2409" s="1"/>
  <c r="G2231"/>
  <c r="H2231"/>
  <c r="I2231"/>
  <c r="K2231" s="1"/>
  <c r="L2231" s="1"/>
  <c r="G2183"/>
  <c r="I2183"/>
  <c r="K2183" s="1"/>
  <c r="G2158"/>
  <c r="H2158"/>
  <c r="I2158"/>
  <c r="K2158" s="1"/>
  <c r="L2158" s="1"/>
  <c r="G2094"/>
  <c r="H2094"/>
  <c r="I2094"/>
  <c r="K2094" s="1"/>
  <c r="L2094" s="1"/>
  <c r="G1974"/>
  <c r="H1974"/>
  <c r="I1974"/>
  <c r="K1974" s="1"/>
  <c r="L1974" s="1"/>
  <c r="G1913"/>
  <c r="H1913"/>
  <c r="I1913"/>
  <c r="K1913" s="1"/>
  <c r="L1913" s="1"/>
  <c r="G1888"/>
  <c r="H1888"/>
  <c r="I1888"/>
  <c r="K1888" s="1"/>
  <c r="L1888" s="1"/>
  <c r="G1873"/>
  <c r="H1873"/>
  <c r="I1873"/>
  <c r="K1873" s="1"/>
  <c r="L1873" s="1"/>
  <c r="G1819"/>
  <c r="H1819"/>
  <c r="I1819"/>
  <c r="K1819" s="1"/>
  <c r="L1819" s="1"/>
  <c r="G1803"/>
  <c r="H1803"/>
  <c r="I1803"/>
  <c r="K1803" s="1"/>
  <c r="L1803" s="1"/>
  <c r="G1794"/>
  <c r="H1794"/>
  <c r="I1794"/>
  <c r="K1794" s="1"/>
  <c r="L1794" s="1"/>
  <c r="G1772"/>
  <c r="H1772"/>
  <c r="I1772"/>
  <c r="K1772" s="1"/>
  <c r="L1772" s="1"/>
  <c r="G1751"/>
  <c r="I1751"/>
  <c r="K1751" s="1"/>
  <c r="G1741"/>
  <c r="H1741"/>
  <c r="I1741"/>
  <c r="K1741" s="1"/>
  <c r="L1741" s="1"/>
  <c r="G1721"/>
  <c r="H1721"/>
  <c r="I1721"/>
  <c r="K1721" s="1"/>
  <c r="L1721" s="1"/>
  <c r="G1711"/>
  <c r="I1711"/>
  <c r="K1711" s="1"/>
  <c r="G1702"/>
  <c r="H1702"/>
  <c r="I1702"/>
  <c r="K1702" s="1"/>
  <c r="L1702" s="1"/>
  <c r="G1689"/>
  <c r="H1689"/>
  <c r="I1689"/>
  <c r="K1689" s="1"/>
  <c r="L1689" s="1"/>
  <c r="G1588"/>
  <c r="H1588"/>
  <c r="I1588"/>
  <c r="K1588" s="1"/>
  <c r="L1588" s="1"/>
  <c r="G1543"/>
  <c r="H1543"/>
  <c r="I1543"/>
  <c r="K1543" s="1"/>
  <c r="L1543" s="1"/>
  <c r="G1496"/>
  <c r="H1496"/>
  <c r="I1496"/>
  <c r="K1496" s="1"/>
  <c r="L1496" s="1"/>
  <c r="G1445"/>
  <c r="H1445"/>
  <c r="I1445"/>
  <c r="K1445" s="1"/>
  <c r="L1445" s="1"/>
  <c r="G1420"/>
  <c r="H1420"/>
  <c r="I1420"/>
  <c r="K1420" s="1"/>
  <c r="L1420" s="1"/>
  <c r="G1348"/>
  <c r="H1348"/>
  <c r="I1348"/>
  <c r="K1348" s="1"/>
  <c r="L1348" s="1"/>
  <c r="G1312"/>
  <c r="H1312"/>
  <c r="I1312"/>
  <c r="K1312" s="1"/>
  <c r="L1312" s="1"/>
  <c r="G1308"/>
  <c r="I1308"/>
  <c r="K1308" s="1"/>
  <c r="G1294"/>
  <c r="H1294"/>
  <c r="I1294"/>
  <c r="K1294" s="1"/>
  <c r="L1294" s="1"/>
  <c r="G1290"/>
  <c r="H1290"/>
  <c r="I1290"/>
  <c r="K1290" s="1"/>
  <c r="L1290" s="1"/>
  <c r="G1267"/>
  <c r="H1267"/>
  <c r="I1267"/>
  <c r="K1267" s="1"/>
  <c r="L1267" s="1"/>
  <c r="G1247"/>
  <c r="H1247"/>
  <c r="I1247"/>
  <c r="K1247" s="1"/>
  <c r="G1225"/>
  <c r="I1225"/>
  <c r="K1225" s="1"/>
  <c r="G1217"/>
  <c r="H1217"/>
  <c r="I1217"/>
  <c r="K1217" s="1"/>
  <c r="L1217" s="1"/>
  <c r="G1207"/>
  <c r="H1207"/>
  <c r="I1207"/>
  <c r="K1207" s="1"/>
  <c r="L1207" s="1"/>
  <c r="G1195"/>
  <c r="H1195"/>
  <c r="I1195"/>
  <c r="K1195" s="1"/>
  <c r="L1195" s="1"/>
  <c r="G1194"/>
  <c r="H1194"/>
  <c r="I1194"/>
  <c r="K1194" s="1"/>
  <c r="L1194" s="1"/>
  <c r="G1137"/>
  <c r="H1137"/>
  <c r="I1137"/>
  <c r="K1137" s="1"/>
  <c r="L1137" s="1"/>
  <c r="G1136"/>
  <c r="H1136"/>
  <c r="I1136"/>
  <c r="K1136" s="1"/>
  <c r="L1136" s="1"/>
  <c r="G1118"/>
  <c r="I1118"/>
  <c r="K1118" s="1"/>
  <c r="G1099"/>
  <c r="H1099"/>
  <c r="I1099"/>
  <c r="K1099" s="1"/>
  <c r="L1099" s="1"/>
  <c r="G1097"/>
  <c r="I1097"/>
  <c r="K1097" s="1"/>
  <c r="G1096"/>
  <c r="H1096"/>
  <c r="I1096"/>
  <c r="K1096" s="1"/>
  <c r="L1096" s="1"/>
  <c r="G1083"/>
  <c r="H1083"/>
  <c r="I1083"/>
  <c r="K1083" s="1"/>
  <c r="L1083" s="1"/>
  <c r="G1028"/>
  <c r="H1028"/>
  <c r="I1028"/>
  <c r="K1028" s="1"/>
  <c r="L1028" s="1"/>
  <c r="G1019"/>
  <c r="H1019"/>
  <c r="I1019"/>
  <c r="K1019" s="1"/>
  <c r="L1019" s="1"/>
  <c r="G986"/>
  <c r="H986"/>
  <c r="I986"/>
  <c r="K986" s="1"/>
  <c r="L986" s="1"/>
  <c r="G958"/>
  <c r="H958"/>
  <c r="I958"/>
  <c r="K958" s="1"/>
  <c r="L958" s="1"/>
  <c r="G952"/>
  <c r="H952"/>
  <c r="I952"/>
  <c r="K952" s="1"/>
  <c r="L952" s="1"/>
  <c r="G941"/>
  <c r="H941"/>
  <c r="I941"/>
  <c r="K941" s="1"/>
  <c r="L941" s="1"/>
  <c r="G899"/>
  <c r="H899"/>
  <c r="I899"/>
  <c r="K899" s="1"/>
  <c r="L899" s="1"/>
  <c r="G885"/>
  <c r="H885"/>
  <c r="I885"/>
  <c r="K885" s="1"/>
  <c r="L885" s="1"/>
  <c r="G839"/>
  <c r="H839"/>
  <c r="I839"/>
  <c r="K839" s="1"/>
  <c r="L839" s="1"/>
  <c r="G811"/>
  <c r="I811"/>
  <c r="K811" s="1"/>
  <c r="G804"/>
  <c r="I804"/>
  <c r="K804" s="1"/>
  <c r="G777"/>
  <c r="H777"/>
  <c r="I777"/>
  <c r="K777" s="1"/>
  <c r="L777" s="1"/>
  <c r="G739"/>
  <c r="H739"/>
  <c r="I739"/>
  <c r="K739" s="1"/>
  <c r="L739" s="1"/>
  <c r="G728"/>
  <c r="H728"/>
  <c r="I728"/>
  <c r="K728" s="1"/>
  <c r="L728" s="1"/>
  <c r="G723"/>
  <c r="H723"/>
  <c r="I723"/>
  <c r="K723" s="1"/>
  <c r="L723" s="1"/>
  <c r="G696"/>
  <c r="H696"/>
  <c r="I696"/>
  <c r="K696" s="1"/>
  <c r="L696" s="1"/>
  <c r="G683"/>
  <c r="H683"/>
  <c r="I683"/>
  <c r="K683" s="1"/>
  <c r="L683" s="1"/>
  <c r="G663"/>
  <c r="H663"/>
  <c r="I663"/>
  <c r="K663" s="1"/>
  <c r="L663" s="1"/>
  <c r="G637"/>
  <c r="I637"/>
  <c r="K637" s="1"/>
  <c r="G623"/>
  <c r="H623"/>
  <c r="I623"/>
  <c r="K623" s="1"/>
  <c r="L623" s="1"/>
  <c r="G594"/>
  <c r="H594"/>
  <c r="I594"/>
  <c r="K594" s="1"/>
  <c r="L594" s="1"/>
  <c r="G590"/>
  <c r="I590"/>
  <c r="K590" s="1"/>
  <c r="G589"/>
  <c r="H589"/>
  <c r="I589"/>
  <c r="K589" s="1"/>
  <c r="L589" s="1"/>
  <c r="G577"/>
  <c r="H577"/>
  <c r="I577"/>
  <c r="K577" s="1"/>
  <c r="L577" s="1"/>
  <c r="G576"/>
  <c r="H576"/>
  <c r="I576"/>
  <c r="K576" s="1"/>
  <c r="L576" s="1"/>
  <c r="G567"/>
  <c r="H567"/>
  <c r="I567"/>
  <c r="K567" s="1"/>
  <c r="L567" s="1"/>
  <c r="G564"/>
  <c r="H564"/>
  <c r="I564"/>
  <c r="K564" s="1"/>
  <c r="L564" s="1"/>
  <c r="G542"/>
  <c r="H542"/>
  <c r="I542"/>
  <c r="K542" s="1"/>
  <c r="L542" s="1"/>
  <c r="G538"/>
  <c r="H538"/>
  <c r="I538"/>
  <c r="K538" s="1"/>
  <c r="L538" s="1"/>
  <c r="G471"/>
  <c r="H471"/>
  <c r="I471"/>
  <c r="K471" s="1"/>
  <c r="L471" s="1"/>
  <c r="G460"/>
  <c r="I460"/>
  <c r="K460" s="1"/>
  <c r="G436"/>
  <c r="I436"/>
  <c r="K436" s="1"/>
  <c r="G416"/>
  <c r="H416"/>
  <c r="I416"/>
  <c r="K416" s="1"/>
  <c r="L416" s="1"/>
  <c r="G401"/>
  <c r="H401"/>
  <c r="I401"/>
  <c r="K401" s="1"/>
  <c r="L401" s="1"/>
  <c r="G392"/>
  <c r="H392"/>
  <c r="I392"/>
  <c r="K392" s="1"/>
  <c r="L392" s="1"/>
  <c r="G376"/>
  <c r="H376"/>
  <c r="I376"/>
  <c r="K376" s="1"/>
  <c r="L376" s="1"/>
  <c r="G372"/>
  <c r="H372"/>
  <c r="I372"/>
  <c r="K372" s="1"/>
  <c r="L372" s="1"/>
  <c r="G329"/>
  <c r="H329"/>
  <c r="I329"/>
  <c r="K329" s="1"/>
  <c r="L329" s="1"/>
  <c r="G297"/>
  <c r="H297"/>
  <c r="I297"/>
  <c r="K297" s="1"/>
  <c r="L297" s="1"/>
  <c r="G295"/>
  <c r="H295"/>
  <c r="I295"/>
  <c r="K295" s="1"/>
  <c r="L295" s="1"/>
  <c r="G290"/>
  <c r="H290"/>
  <c r="I290"/>
  <c r="K290" s="1"/>
  <c r="L290" s="1"/>
  <c r="G282"/>
  <c r="I282"/>
  <c r="K282" s="1"/>
  <c r="G281"/>
  <c r="H281"/>
  <c r="I281"/>
  <c r="K281" s="1"/>
  <c r="L281" s="1"/>
  <c r="G277"/>
  <c r="I277"/>
  <c r="K277" s="1"/>
  <c r="G275"/>
  <c r="H275"/>
  <c r="I275"/>
  <c r="K275" s="1"/>
  <c r="L275" s="1"/>
  <c r="G273"/>
  <c r="I273"/>
  <c r="K273" s="1"/>
  <c r="G239"/>
  <c r="I239"/>
  <c r="K239" s="1"/>
  <c r="G225"/>
  <c r="H225"/>
  <c r="I225"/>
  <c r="K225" s="1"/>
  <c r="L225" s="1"/>
  <c r="G224"/>
  <c r="H224"/>
  <c r="I224"/>
  <c r="K224" s="1"/>
  <c r="L224" s="1"/>
  <c r="G219"/>
  <c r="H219"/>
  <c r="I219"/>
  <c r="K219" s="1"/>
  <c r="L219" s="1"/>
  <c r="G207"/>
  <c r="H207"/>
  <c r="I207"/>
  <c r="K207" s="1"/>
  <c r="L207" s="1"/>
  <c r="G194"/>
  <c r="H194"/>
  <c r="I194"/>
  <c r="K194" s="1"/>
  <c r="L194" s="1"/>
  <c r="G189"/>
  <c r="H189"/>
  <c r="I189"/>
  <c r="K189" s="1"/>
  <c r="L189" s="1"/>
  <c r="G179"/>
  <c r="I179"/>
  <c r="K179" s="1"/>
  <c r="G172"/>
  <c r="H172"/>
  <c r="I172"/>
  <c r="K172" s="1"/>
  <c r="L172" s="1"/>
  <c r="G159"/>
  <c r="H159"/>
  <c r="I159"/>
  <c r="K159" s="1"/>
  <c r="L159" s="1"/>
  <c r="G158"/>
  <c r="H158"/>
  <c r="I158"/>
  <c r="K158" s="1"/>
  <c r="L158" s="1"/>
  <c r="G140"/>
  <c r="H140"/>
  <c r="I140"/>
  <c r="K140" s="1"/>
  <c r="L140" s="1"/>
  <c r="G138"/>
  <c r="I138"/>
  <c r="K138" s="1"/>
  <c r="G135"/>
  <c r="H135"/>
  <c r="I135"/>
  <c r="K135" s="1"/>
  <c r="L135" s="1"/>
  <c r="G105"/>
  <c r="H105"/>
  <c r="I105"/>
  <c r="K105" s="1"/>
  <c r="L105" s="1"/>
  <c r="G99"/>
  <c r="H99"/>
  <c r="I99"/>
  <c r="K99" s="1"/>
  <c r="L99" s="1"/>
  <c r="G93"/>
  <c r="H93"/>
  <c r="I93"/>
  <c r="K93" s="1"/>
  <c r="L93" s="1"/>
  <c r="G73"/>
  <c r="H73"/>
  <c r="I73"/>
  <c r="K73" s="1"/>
  <c r="L73" s="1"/>
  <c r="G72"/>
  <c r="I72"/>
  <c r="K72" s="1"/>
  <c r="G62"/>
  <c r="I62"/>
  <c r="K62" s="1"/>
  <c r="G54"/>
  <c r="H54"/>
  <c r="I54"/>
  <c r="K54" s="1"/>
  <c r="L54" s="1"/>
  <c r="G50"/>
  <c r="H50"/>
  <c r="I50"/>
  <c r="K50" s="1"/>
  <c r="L50" s="1"/>
  <c r="G48"/>
  <c r="I48"/>
  <c r="K48" s="1"/>
  <c r="G43"/>
  <c r="H43"/>
  <c r="I43"/>
  <c r="K43" s="1"/>
  <c r="L43" s="1"/>
  <c r="G40"/>
  <c r="I40"/>
  <c r="K40" s="1"/>
  <c r="G38"/>
  <c r="I38"/>
  <c r="K38" s="1"/>
  <c r="G29"/>
  <c r="I29"/>
  <c r="K29" s="1"/>
  <c r="G27"/>
  <c r="I27"/>
  <c r="K27" s="1"/>
  <c r="G24"/>
  <c r="I24"/>
  <c r="K24" s="1"/>
  <c r="G22"/>
  <c r="H22"/>
  <c r="I22"/>
  <c r="K22" s="1"/>
  <c r="L22" s="1"/>
  <c r="G21"/>
  <c r="I21"/>
  <c r="K21" s="1"/>
  <c r="G17"/>
  <c r="I17"/>
  <c r="K17" s="1"/>
  <c r="G16"/>
  <c r="H16"/>
  <c r="I16"/>
  <c r="K16" s="1"/>
  <c r="L16" s="1"/>
  <c r="G13"/>
  <c r="H13"/>
  <c r="I13"/>
  <c r="K13" s="1"/>
  <c r="L13" s="1"/>
  <c r="G12"/>
  <c r="H12"/>
  <c r="I12"/>
  <c r="K12" s="1"/>
  <c r="L12" s="1"/>
  <c r="G11"/>
  <c r="H11"/>
  <c r="I11"/>
  <c r="K11" s="1"/>
  <c r="L11" s="1"/>
  <c r="G8"/>
  <c r="H8"/>
  <c r="I8"/>
  <c r="K8" s="1"/>
  <c r="L8" s="1"/>
  <c r="G7"/>
  <c r="H7"/>
  <c r="I7"/>
  <c r="K7" s="1"/>
  <c r="L7" s="1"/>
  <c r="G5"/>
  <c r="H5"/>
  <c r="I5"/>
  <c r="K5" s="1"/>
  <c r="L5" s="1"/>
  <c r="G3"/>
  <c r="H3"/>
  <c r="I3"/>
  <c r="K3" s="1"/>
  <c r="L3" s="1"/>
  <c r="G2"/>
  <c r="H2"/>
  <c r="I2"/>
  <c r="K2" s="1"/>
  <c r="L2" s="1"/>
  <c r="H3448"/>
  <c r="I3448"/>
  <c r="K3448" s="1"/>
  <c r="G3449"/>
  <c r="I3449"/>
  <c r="K3449" s="1"/>
  <c r="G3450"/>
  <c r="H3450"/>
  <c r="I3450"/>
  <c r="K3450" s="1"/>
  <c r="L3450" s="1"/>
  <c r="G3451"/>
  <c r="H3451"/>
  <c r="I3451"/>
  <c r="K3451" s="1"/>
  <c r="L3451" s="1"/>
  <c r="G3452"/>
  <c r="H3452"/>
  <c r="I3452"/>
  <c r="K3452" s="1"/>
  <c r="L3452" s="1"/>
  <c r="G3453"/>
  <c r="H3453"/>
  <c r="I3453"/>
  <c r="K3453" s="1"/>
  <c r="L3453" s="1"/>
  <c r="H3454"/>
  <c r="I3454"/>
  <c r="K3454" s="1"/>
  <c r="G3455"/>
  <c r="H3455"/>
  <c r="I3455"/>
  <c r="K3455" s="1"/>
  <c r="L3455" s="1"/>
  <c r="G3456"/>
  <c r="H3456"/>
  <c r="I3456"/>
  <c r="K3456" s="1"/>
  <c r="L3456" s="1"/>
  <c r="G3457"/>
  <c r="H3457"/>
  <c r="I3457"/>
  <c r="K3457" s="1"/>
  <c r="L3457" s="1"/>
  <c r="G3458"/>
  <c r="H3458"/>
  <c r="I3458"/>
  <c r="K3458" s="1"/>
  <c r="L3458" s="1"/>
  <c r="G3459"/>
  <c r="H3459"/>
  <c r="I3459"/>
  <c r="K3459" s="1"/>
  <c r="L3459" s="1"/>
  <c r="G3460"/>
  <c r="H3460"/>
  <c r="I3460"/>
  <c r="K3460" s="1"/>
  <c r="L3460" s="1"/>
  <c r="G3461"/>
  <c r="H3461"/>
  <c r="I3461"/>
  <c r="K3461" s="1"/>
  <c r="L3461" s="1"/>
  <c r="G3462"/>
  <c r="H3462"/>
  <c r="I3462"/>
  <c r="K3462" s="1"/>
  <c r="L3462" s="1"/>
  <c r="G3463"/>
  <c r="H3463"/>
  <c r="I3463"/>
  <c r="K3463" s="1"/>
  <c r="L3463" s="1"/>
  <c r="G3464"/>
  <c r="H3464"/>
  <c r="I3464"/>
  <c r="K3464" s="1"/>
  <c r="L3464" s="1"/>
  <c r="G3465"/>
  <c r="H3465"/>
  <c r="I3465"/>
  <c r="K3465" s="1"/>
  <c r="L3465" s="1"/>
  <c r="G3466"/>
  <c r="H3466"/>
  <c r="I3466"/>
  <c r="K3466" s="1"/>
  <c r="L3466" s="1"/>
  <c r="G3467"/>
  <c r="H3467"/>
  <c r="I3467"/>
  <c r="K3467" s="1"/>
  <c r="L3467" s="1"/>
  <c r="G3468"/>
  <c r="H3468"/>
  <c r="I3468"/>
  <c r="K3468" s="1"/>
  <c r="L3468" s="1"/>
  <c r="G3469"/>
  <c r="H3469"/>
  <c r="I3469"/>
  <c r="K3469" s="1"/>
  <c r="L3469" s="1"/>
  <c r="G3470"/>
  <c r="H3470"/>
  <c r="I3470"/>
  <c r="K3470" s="1"/>
  <c r="L3470" s="1"/>
  <c r="G3375"/>
  <c r="H3375"/>
  <c r="I3375"/>
  <c r="K3375" s="1"/>
  <c r="L3375" s="1"/>
  <c r="G3376"/>
  <c r="H3376"/>
  <c r="I3376"/>
  <c r="K3376" s="1"/>
  <c r="L3376" s="1"/>
  <c r="G3377"/>
  <c r="H3377"/>
  <c r="I3377"/>
  <c r="K3377" s="1"/>
  <c r="L3377" s="1"/>
  <c r="G3378"/>
  <c r="H3378"/>
  <c r="I3378"/>
  <c r="K3378" s="1"/>
  <c r="L3378" s="1"/>
  <c r="G3379"/>
  <c r="H3379"/>
  <c r="I3379"/>
  <c r="K3379" s="1"/>
  <c r="L3379" s="1"/>
  <c r="G3380"/>
  <c r="H3380"/>
  <c r="I3380"/>
  <c r="K3380" s="1"/>
  <c r="L3380" s="1"/>
  <c r="H3381"/>
  <c r="I3381"/>
  <c r="K3381" s="1"/>
  <c r="G3382"/>
  <c r="H3382"/>
  <c r="I3382"/>
  <c r="K3382" s="1"/>
  <c r="L3382" s="1"/>
  <c r="G3383"/>
  <c r="H3383"/>
  <c r="I3383"/>
  <c r="K3383" s="1"/>
  <c r="L3383" s="1"/>
  <c r="G3384"/>
  <c r="H3384"/>
  <c r="I3384"/>
  <c r="K3384" s="1"/>
  <c r="L3384" s="1"/>
  <c r="G3385"/>
  <c r="H3385"/>
  <c r="I3385"/>
  <c r="K3385" s="1"/>
  <c r="L3385" s="1"/>
  <c r="G3386"/>
  <c r="H3386"/>
  <c r="I3386"/>
  <c r="K3386" s="1"/>
  <c r="L3386" s="1"/>
  <c r="G3387"/>
  <c r="H3387"/>
  <c r="I3387"/>
  <c r="K3387" s="1"/>
  <c r="L3387" s="1"/>
  <c r="G3388"/>
  <c r="H3388"/>
  <c r="I3388"/>
  <c r="K3388" s="1"/>
  <c r="L3388" s="1"/>
  <c r="G3389"/>
  <c r="H3389"/>
  <c r="I3389"/>
  <c r="K3389" s="1"/>
  <c r="L3389" s="1"/>
  <c r="G3390"/>
  <c r="H3390"/>
  <c r="I3390"/>
  <c r="K3390" s="1"/>
  <c r="L3390" s="1"/>
  <c r="G3391"/>
  <c r="H3391"/>
  <c r="I3391"/>
  <c r="K3391" s="1"/>
  <c r="L3391" s="1"/>
  <c r="G3392"/>
  <c r="H3392"/>
  <c r="I3392"/>
  <c r="K3392" s="1"/>
  <c r="L3392" s="1"/>
  <c r="G3393"/>
  <c r="H3393"/>
  <c r="I3393"/>
  <c r="K3393" s="1"/>
  <c r="L3393" s="1"/>
  <c r="G3394"/>
  <c r="H3394"/>
  <c r="I3394"/>
  <c r="K3394" s="1"/>
  <c r="L3394" s="1"/>
  <c r="G3395"/>
  <c r="H3395"/>
  <c r="I3395"/>
  <c r="K3395" s="1"/>
  <c r="L3395" s="1"/>
  <c r="G3396"/>
  <c r="H3396"/>
  <c r="I3396"/>
  <c r="K3396" s="1"/>
  <c r="L3396" s="1"/>
  <c r="G3397"/>
  <c r="H3397"/>
  <c r="I3397"/>
  <c r="K3397" s="1"/>
  <c r="L3397" s="1"/>
  <c r="G3336"/>
  <c r="H3336"/>
  <c r="I3336"/>
  <c r="K3336" s="1"/>
  <c r="L3336" s="1"/>
  <c r="G3337"/>
  <c r="H3337"/>
  <c r="I3337"/>
  <c r="K3337" s="1"/>
  <c r="L3337" s="1"/>
  <c r="G3338"/>
  <c r="H3338"/>
  <c r="I3338"/>
  <c r="K3338" s="1"/>
  <c r="L3338" s="1"/>
  <c r="H3339"/>
  <c r="I3339"/>
  <c r="K3339" s="1"/>
  <c r="G3340"/>
  <c r="H3340"/>
  <c r="I3340"/>
  <c r="K3340" s="1"/>
  <c r="L3340" s="1"/>
  <c r="H3341"/>
  <c r="I3341"/>
  <c r="K3341" s="1"/>
  <c r="G3342"/>
  <c r="H3342"/>
  <c r="I3342"/>
  <c r="K3342" s="1"/>
  <c r="L3342" s="1"/>
  <c r="G3343"/>
  <c r="H3343"/>
  <c r="I3343"/>
  <c r="K3343" s="1"/>
  <c r="L3343" s="1"/>
  <c r="G3344"/>
  <c r="H3344"/>
  <c r="I3344"/>
  <c r="K3344" s="1"/>
  <c r="L3344" s="1"/>
  <c r="G3345"/>
  <c r="H3345"/>
  <c r="I3345"/>
  <c r="K3345" s="1"/>
  <c r="L3345" s="1"/>
  <c r="G3298"/>
  <c r="H3298"/>
  <c r="I3298"/>
  <c r="K3298" s="1"/>
  <c r="L3298" s="1"/>
  <c r="G3299"/>
  <c r="H3299"/>
  <c r="I3299"/>
  <c r="K3299" s="1"/>
  <c r="L3299" s="1"/>
  <c r="G3300"/>
  <c r="H3300"/>
  <c r="I3300"/>
  <c r="K3300" s="1"/>
  <c r="L3300" s="1"/>
  <c r="H3301"/>
  <c r="I3301"/>
  <c r="K3301" s="1"/>
  <c r="G3302"/>
  <c r="H3302"/>
  <c r="I3302"/>
  <c r="K3302" s="1"/>
  <c r="L3302" s="1"/>
  <c r="G3303"/>
  <c r="H3303"/>
  <c r="I3303"/>
  <c r="K3303" s="1"/>
  <c r="L3303" s="1"/>
  <c r="G3304"/>
  <c r="H3304"/>
  <c r="I3304"/>
  <c r="K3304" s="1"/>
  <c r="L3304" s="1"/>
  <c r="G3305"/>
  <c r="H3305"/>
  <c r="I3305"/>
  <c r="K3305" s="1"/>
  <c r="L3305" s="1"/>
  <c r="G3306"/>
  <c r="H3306"/>
  <c r="I3306"/>
  <c r="K3306" s="1"/>
  <c r="L3306" s="1"/>
  <c r="G3307"/>
  <c r="H3307"/>
  <c r="I3307"/>
  <c r="K3307" s="1"/>
  <c r="L3307" s="1"/>
  <c r="G3308"/>
  <c r="H3308"/>
  <c r="I3308"/>
  <c r="K3308" s="1"/>
  <c r="L3308" s="1"/>
  <c r="G3309"/>
  <c r="H3309"/>
  <c r="I3309"/>
  <c r="K3309" s="1"/>
  <c r="L3309" s="1"/>
  <c r="G3310"/>
  <c r="H3310"/>
  <c r="I3310"/>
  <c r="K3310" s="1"/>
  <c r="L3310" s="1"/>
  <c r="G3266"/>
  <c r="H3266"/>
  <c r="I3266"/>
  <c r="K3266" s="1"/>
  <c r="L3266" s="1"/>
  <c r="G3267"/>
  <c r="H3267"/>
  <c r="I3267"/>
  <c r="K3267" s="1"/>
  <c r="L3267" s="1"/>
  <c r="H3268"/>
  <c r="I3268"/>
  <c r="K3268" s="1"/>
  <c r="G3269"/>
  <c r="H3269"/>
  <c r="I3269"/>
  <c r="K3269" s="1"/>
  <c r="L3269" s="1"/>
  <c r="G3270"/>
  <c r="H3270"/>
  <c r="I3270"/>
  <c r="K3270" s="1"/>
  <c r="L3270" s="1"/>
  <c r="H3271"/>
  <c r="I3271"/>
  <c r="K3271" s="1"/>
  <c r="G3272"/>
  <c r="H3272"/>
  <c r="I3272"/>
  <c r="K3272" s="1"/>
  <c r="L3272" s="1"/>
  <c r="G3273"/>
  <c r="H3273"/>
  <c r="I3273"/>
  <c r="K3273" s="1"/>
  <c r="L3273" s="1"/>
  <c r="G3274"/>
  <c r="H3274"/>
  <c r="I3274"/>
  <c r="K3274" s="1"/>
  <c r="L3274" s="1"/>
  <c r="G3275"/>
  <c r="H3275"/>
  <c r="I3275"/>
  <c r="K3275" s="1"/>
  <c r="L3275" s="1"/>
  <c r="G3276"/>
  <c r="H3276"/>
  <c r="I3276"/>
  <c r="K3276" s="1"/>
  <c r="L3276" s="1"/>
  <c r="G3239"/>
  <c r="H3239"/>
  <c r="I3239"/>
  <c r="K3239" s="1"/>
  <c r="L3239" s="1"/>
  <c r="G3240"/>
  <c r="H3240"/>
  <c r="I3240"/>
  <c r="K3240" s="1"/>
  <c r="L3240" s="1"/>
  <c r="G3241"/>
  <c r="H3241"/>
  <c r="I3241"/>
  <c r="K3241" s="1"/>
  <c r="L3241" s="1"/>
  <c r="G3242"/>
  <c r="H3242"/>
  <c r="I3242"/>
  <c r="K3242" s="1"/>
  <c r="L3242" s="1"/>
  <c r="G3243"/>
  <c r="H3243"/>
  <c r="I3243"/>
  <c r="K3243" s="1"/>
  <c r="L3243" s="1"/>
  <c r="G3244"/>
  <c r="H3244"/>
  <c r="I3244"/>
  <c r="K3244" s="1"/>
  <c r="L3244" s="1"/>
  <c r="G3245"/>
  <c r="H3245"/>
  <c r="I3245"/>
  <c r="K3245" s="1"/>
  <c r="L3245" s="1"/>
  <c r="G3246"/>
  <c r="H3246"/>
  <c r="I3246"/>
  <c r="K3246" s="1"/>
  <c r="L3246" s="1"/>
  <c r="G3247"/>
  <c r="H3247"/>
  <c r="I3247"/>
  <c r="K3247" s="1"/>
  <c r="L3247" s="1"/>
  <c r="G3248"/>
  <c r="H3248"/>
  <c r="I3248"/>
  <c r="K3248" s="1"/>
  <c r="L3248" s="1"/>
  <c r="H3217"/>
  <c r="I3217"/>
  <c r="K3217" s="1"/>
  <c r="G3218"/>
  <c r="H3218"/>
  <c r="I3218"/>
  <c r="K3218" s="1"/>
  <c r="L3218" s="1"/>
  <c r="G3219"/>
  <c r="H3219"/>
  <c r="I3219"/>
  <c r="K3219" s="1"/>
  <c r="L3219" s="1"/>
  <c r="G3199"/>
  <c r="H3199"/>
  <c r="I3199"/>
  <c r="K3199" s="1"/>
  <c r="L3199" s="1"/>
  <c r="G3200"/>
  <c r="H3200"/>
  <c r="I3200"/>
  <c r="K3200" s="1"/>
  <c r="L3200" s="1"/>
  <c r="G3201"/>
  <c r="H3201"/>
  <c r="I3201"/>
  <c r="K3201" s="1"/>
  <c r="L3201" s="1"/>
  <c r="G3202"/>
  <c r="H3202"/>
  <c r="I3202"/>
  <c r="K3202" s="1"/>
  <c r="L3202" s="1"/>
  <c r="G3203"/>
  <c r="H3203"/>
  <c r="I3203"/>
  <c r="K3203" s="1"/>
  <c r="L3203" s="1"/>
  <c r="G3204"/>
  <c r="H3204"/>
  <c r="I3204"/>
  <c r="K3204" s="1"/>
  <c r="L3204" s="1"/>
  <c r="G3205"/>
  <c r="H3205"/>
  <c r="I3205"/>
  <c r="K3205" s="1"/>
  <c r="L3205" s="1"/>
  <c r="G3190"/>
  <c r="H3190"/>
  <c r="I3190"/>
  <c r="K3190" s="1"/>
  <c r="L3190" s="1"/>
  <c r="G3168"/>
  <c r="H3168"/>
  <c r="I3168"/>
  <c r="K3168" s="1"/>
  <c r="L3168" s="1"/>
  <c r="G3169"/>
  <c r="H3169"/>
  <c r="I3169"/>
  <c r="K3169" s="1"/>
  <c r="L3169" s="1"/>
  <c r="G3170"/>
  <c r="I3170"/>
  <c r="K3170" s="1"/>
  <c r="G3171"/>
  <c r="H3171"/>
  <c r="I3171"/>
  <c r="K3171" s="1"/>
  <c r="L3171" s="1"/>
  <c r="G3147"/>
  <c r="I3147"/>
  <c r="K3147" s="1"/>
  <c r="G3148"/>
  <c r="H3148"/>
  <c r="I3148"/>
  <c r="K3148" s="1"/>
  <c r="L3148" s="1"/>
  <c r="G3149"/>
  <c r="H3149"/>
  <c r="I3149"/>
  <c r="K3149" s="1"/>
  <c r="L3149" s="1"/>
  <c r="H3150"/>
  <c r="I3150"/>
  <c r="K3150" s="1"/>
  <c r="G3151"/>
  <c r="H3151"/>
  <c r="I3151"/>
  <c r="K3151" s="1"/>
  <c r="L3151" s="1"/>
  <c r="G3136"/>
  <c r="H3136"/>
  <c r="I3136"/>
  <c r="K3136" s="1"/>
  <c r="L3136" s="1"/>
  <c r="G3137"/>
  <c r="H3137"/>
  <c r="I3137"/>
  <c r="K3137" s="1"/>
  <c r="L3137" s="1"/>
  <c r="G3138"/>
  <c r="H3138"/>
  <c r="I3138"/>
  <c r="K3138" s="1"/>
  <c r="L3138" s="1"/>
  <c r="G3139"/>
  <c r="H3139"/>
  <c r="I3139"/>
  <c r="K3139" s="1"/>
  <c r="L3139" s="1"/>
  <c r="G3124"/>
  <c r="H3124"/>
  <c r="I3124"/>
  <c r="K3124" s="1"/>
  <c r="L3124" s="1"/>
  <c r="G3125"/>
  <c r="H3125"/>
  <c r="I3125"/>
  <c r="K3125" s="1"/>
  <c r="L3125" s="1"/>
  <c r="H3110"/>
  <c r="I3110"/>
  <c r="K3110" s="1"/>
  <c r="H3111"/>
  <c r="I3111"/>
  <c r="K3111" s="1"/>
  <c r="G3088"/>
  <c r="H3088"/>
  <c r="I3088"/>
  <c r="K3088" s="1"/>
  <c r="L3088" s="1"/>
  <c r="H3089"/>
  <c r="I3089"/>
  <c r="K3089" s="1"/>
  <c r="G3081"/>
  <c r="H3081"/>
  <c r="I3081"/>
  <c r="K3081" s="1"/>
  <c r="L3081" s="1"/>
  <c r="G3082"/>
  <c r="H3082"/>
  <c r="I3082"/>
  <c r="K3082" s="1"/>
  <c r="L3082" s="1"/>
  <c r="H3083"/>
  <c r="I3083"/>
  <c r="K3083" s="1"/>
  <c r="G3068"/>
  <c r="I3068"/>
  <c r="K3068" s="1"/>
  <c r="G3069"/>
  <c r="H3069"/>
  <c r="I3069"/>
  <c r="K3069" s="1"/>
  <c r="L3069" s="1"/>
  <c r="G3070"/>
  <c r="H3070"/>
  <c r="I3070"/>
  <c r="K3070" s="1"/>
  <c r="L3070" s="1"/>
  <c r="G3071"/>
  <c r="I3071"/>
  <c r="K3071" s="1"/>
  <c r="G3057"/>
  <c r="H3057"/>
  <c r="I3057"/>
  <c r="K3057" s="1"/>
  <c r="L3057" s="1"/>
  <c r="G3058"/>
  <c r="H3058"/>
  <c r="I3058"/>
  <c r="K3058" s="1"/>
  <c r="L3058" s="1"/>
  <c r="H3059"/>
  <c r="I3059"/>
  <c r="K3059" s="1"/>
  <c r="G3060"/>
  <c r="H3060"/>
  <c r="I3060"/>
  <c r="K3060" s="1"/>
  <c r="L3060" s="1"/>
  <c r="H3048"/>
  <c r="I3048"/>
  <c r="K3048" s="1"/>
  <c r="H3049"/>
  <c r="I3049"/>
  <c r="K3049" s="1"/>
  <c r="G3050"/>
  <c r="H3050"/>
  <c r="I3050"/>
  <c r="K3050" s="1"/>
  <c r="L3050" s="1"/>
  <c r="G3051"/>
  <c r="H3051"/>
  <c r="I3051"/>
  <c r="K3051" s="1"/>
  <c r="L3051" s="1"/>
  <c r="G3034"/>
  <c r="H3034"/>
  <c r="I3034"/>
  <c r="K3034" s="1"/>
  <c r="L3034" s="1"/>
  <c r="G3035"/>
  <c r="H3035"/>
  <c r="I3035"/>
  <c r="K3035" s="1"/>
  <c r="L3035" s="1"/>
  <c r="G3019"/>
  <c r="H3019"/>
  <c r="I3019"/>
  <c r="K3019" s="1"/>
  <c r="L3019" s="1"/>
  <c r="G3020"/>
  <c r="H3020"/>
  <c r="I3020"/>
  <c r="K3020" s="1"/>
  <c r="L3020" s="1"/>
  <c r="G3021"/>
  <c r="H3021"/>
  <c r="I3021"/>
  <c r="K3021" s="1"/>
  <c r="L3021" s="1"/>
  <c r="G3009"/>
  <c r="H3009"/>
  <c r="I3009"/>
  <c r="K3009" s="1"/>
  <c r="L3009" s="1"/>
  <c r="G3010"/>
  <c r="H3010"/>
  <c r="I3010"/>
  <c r="K3010" s="1"/>
  <c r="L3010" s="1"/>
  <c r="G3011"/>
  <c r="H3011"/>
  <c r="I3011"/>
  <c r="K3011" s="1"/>
  <c r="L3011" s="1"/>
  <c r="G3005"/>
  <c r="H3005"/>
  <c r="I3005"/>
  <c r="K3005" s="1"/>
  <c r="L3005" s="1"/>
  <c r="G3006"/>
  <c r="H3006"/>
  <c r="I3006"/>
  <c r="K3006" s="1"/>
  <c r="L3006" s="1"/>
  <c r="H2988"/>
  <c r="I2988"/>
  <c r="K2988" s="1"/>
  <c r="G2989"/>
  <c r="H2989"/>
  <c r="I2989"/>
  <c r="K2989" s="1"/>
  <c r="L2989" s="1"/>
  <c r="G2990"/>
  <c r="H2990"/>
  <c r="I2990"/>
  <c r="K2990" s="1"/>
  <c r="L2990" s="1"/>
  <c r="G2991"/>
  <c r="H2991"/>
  <c r="I2991"/>
  <c r="K2991" s="1"/>
  <c r="L2991" s="1"/>
  <c r="G2981"/>
  <c r="H2981"/>
  <c r="I2981"/>
  <c r="K2981" s="1"/>
  <c r="L2981" s="1"/>
  <c r="G2977"/>
  <c r="H2977"/>
  <c r="I2977"/>
  <c r="K2977" s="1"/>
  <c r="L2977" s="1"/>
  <c r="G2967"/>
  <c r="H2967"/>
  <c r="I2967"/>
  <c r="K2967" s="1"/>
  <c r="L2967" s="1"/>
  <c r="G2968"/>
  <c r="H2968"/>
  <c r="I2968"/>
  <c r="K2968" s="1"/>
  <c r="L2968" s="1"/>
  <c r="G2969"/>
  <c r="H2969"/>
  <c r="I2969"/>
  <c r="K2969" s="1"/>
  <c r="L2969" s="1"/>
  <c r="G2970"/>
  <c r="H2970"/>
  <c r="I2970"/>
  <c r="K2970" s="1"/>
  <c r="L2970" s="1"/>
  <c r="G2961"/>
  <c r="H2961"/>
  <c r="I2961"/>
  <c r="K2961" s="1"/>
  <c r="L2961" s="1"/>
  <c r="G2962"/>
  <c r="H2962"/>
  <c r="I2962"/>
  <c r="K2962" s="1"/>
  <c r="L2962" s="1"/>
  <c r="G2953"/>
  <c r="H2953"/>
  <c r="I2953"/>
  <c r="K2953" s="1"/>
  <c r="L2953" s="1"/>
  <c r="G2954"/>
  <c r="H2954"/>
  <c r="I2954"/>
  <c r="K2954" s="1"/>
  <c r="L2954" s="1"/>
  <c r="H2955"/>
  <c r="I2955"/>
  <c r="K2955" s="1"/>
  <c r="G2956"/>
  <c r="H2956"/>
  <c r="I2956"/>
  <c r="K2956" s="1"/>
  <c r="L2956" s="1"/>
  <c r="G2940"/>
  <c r="H2940"/>
  <c r="I2940"/>
  <c r="K2940" s="1"/>
  <c r="L2940" s="1"/>
  <c r="G2941"/>
  <c r="H2941"/>
  <c r="I2941"/>
  <c r="K2941" s="1"/>
  <c r="L2941" s="1"/>
  <c r="G2942"/>
  <c r="H2942"/>
  <c r="I2942"/>
  <c r="K2942" s="1"/>
  <c r="L2942" s="1"/>
  <c r="G2943"/>
  <c r="H2943"/>
  <c r="I2943"/>
  <c r="K2943" s="1"/>
  <c r="L2943" s="1"/>
  <c r="G2932"/>
  <c r="H2932"/>
  <c r="I2932"/>
  <c r="K2932" s="1"/>
  <c r="L2932" s="1"/>
  <c r="G2927"/>
  <c r="H2927"/>
  <c r="I2927"/>
  <c r="K2927" s="1"/>
  <c r="L2927" s="1"/>
  <c r="G2919"/>
  <c r="H2919"/>
  <c r="I2919"/>
  <c r="K2919" s="1"/>
  <c r="L2919" s="1"/>
  <c r="G2909"/>
  <c r="H2909"/>
  <c r="I2909"/>
  <c r="K2909" s="1"/>
  <c r="L2909" s="1"/>
  <c r="G2910"/>
  <c r="H2910"/>
  <c r="I2910"/>
  <c r="K2910" s="1"/>
  <c r="L2910" s="1"/>
  <c r="G2901"/>
  <c r="H2901"/>
  <c r="I2901"/>
  <c r="K2901" s="1"/>
  <c r="L2901" s="1"/>
  <c r="G2902"/>
  <c r="H2902"/>
  <c r="I2902"/>
  <c r="K2902" s="1"/>
  <c r="L2902" s="1"/>
  <c r="G2903"/>
  <c r="H2903"/>
  <c r="I2903"/>
  <c r="K2903" s="1"/>
  <c r="L2903" s="1"/>
  <c r="G2904"/>
  <c r="H2904"/>
  <c r="I2904"/>
  <c r="K2904" s="1"/>
  <c r="L2904" s="1"/>
  <c r="G2892"/>
  <c r="H2892"/>
  <c r="I2892"/>
  <c r="K2892" s="1"/>
  <c r="L2892" s="1"/>
  <c r="G2893"/>
  <c r="H2893"/>
  <c r="I2893"/>
  <c r="K2893" s="1"/>
  <c r="L2893" s="1"/>
  <c r="G2894"/>
  <c r="H2894"/>
  <c r="I2894"/>
  <c r="K2894" s="1"/>
  <c r="L2894" s="1"/>
  <c r="G2879"/>
  <c r="H2879"/>
  <c r="I2879"/>
  <c r="K2879" s="1"/>
  <c r="L2879" s="1"/>
  <c r="G2880"/>
  <c r="H2880"/>
  <c r="I2880"/>
  <c r="K2880" s="1"/>
  <c r="L2880" s="1"/>
  <c r="G2871"/>
  <c r="I2871"/>
  <c r="K2871" s="1"/>
  <c r="G2872"/>
  <c r="H2872"/>
  <c r="I2872"/>
  <c r="K2872" s="1"/>
  <c r="L2872" s="1"/>
  <c r="G2861"/>
  <c r="H2861"/>
  <c r="I2861"/>
  <c r="K2861" s="1"/>
  <c r="L2861" s="1"/>
  <c r="G2862"/>
  <c r="H2862"/>
  <c r="I2862"/>
  <c r="K2862" s="1"/>
  <c r="L2862" s="1"/>
  <c r="G2863"/>
  <c r="H2863"/>
  <c r="I2863"/>
  <c r="K2863" s="1"/>
  <c r="L2863" s="1"/>
  <c r="H2864"/>
  <c r="I2864"/>
  <c r="K2864" s="1"/>
  <c r="G2834"/>
  <c r="H2834"/>
  <c r="I2834"/>
  <c r="K2834" s="1"/>
  <c r="L2834" s="1"/>
  <c r="G2835"/>
  <c r="H2835"/>
  <c r="I2835"/>
  <c r="K2835" s="1"/>
  <c r="L2835" s="1"/>
  <c r="G2836"/>
  <c r="H2836"/>
  <c r="I2836"/>
  <c r="K2836" s="1"/>
  <c r="L2836" s="1"/>
  <c r="H2837"/>
  <c r="I2837"/>
  <c r="K2837" s="1"/>
  <c r="G2825"/>
  <c r="H2825"/>
  <c r="I2825"/>
  <c r="K2825" s="1"/>
  <c r="L2825" s="1"/>
  <c r="G2819"/>
  <c r="H2819"/>
  <c r="I2819"/>
  <c r="K2819" s="1"/>
  <c r="L2819" s="1"/>
  <c r="G2811"/>
  <c r="I2811"/>
  <c r="K2811" s="1"/>
  <c r="G2812"/>
  <c r="H2812"/>
  <c r="I2812"/>
  <c r="K2812" s="1"/>
  <c r="L2812" s="1"/>
  <c r="G2813"/>
  <c r="H2813"/>
  <c r="I2813"/>
  <c r="K2813" s="1"/>
  <c r="L2813" s="1"/>
  <c r="G2806"/>
  <c r="H2806"/>
  <c r="I2806"/>
  <c r="K2806" s="1"/>
  <c r="L2806" s="1"/>
  <c r="G2797"/>
  <c r="H2797"/>
  <c r="I2797"/>
  <c r="K2797" s="1"/>
  <c r="L2797" s="1"/>
  <c r="H2798"/>
  <c r="I2798"/>
  <c r="K2798" s="1"/>
  <c r="G2799"/>
  <c r="H2799"/>
  <c r="I2799"/>
  <c r="K2799" s="1"/>
  <c r="L2799" s="1"/>
  <c r="G2800"/>
  <c r="H2800"/>
  <c r="I2800"/>
  <c r="K2800" s="1"/>
  <c r="L2800" s="1"/>
  <c r="G2790"/>
  <c r="H2790"/>
  <c r="I2790"/>
  <c r="K2790" s="1"/>
  <c r="L2790" s="1"/>
  <c r="G2783"/>
  <c r="H2783"/>
  <c r="I2783"/>
  <c r="K2783" s="1"/>
  <c r="L2783" s="1"/>
  <c r="G2770"/>
  <c r="I2770"/>
  <c r="K2770" s="1"/>
  <c r="G2762"/>
  <c r="H2762"/>
  <c r="I2762"/>
  <c r="K2762" s="1"/>
  <c r="L2762" s="1"/>
  <c r="G2763"/>
  <c r="H2763"/>
  <c r="I2763"/>
  <c r="K2763" s="1"/>
  <c r="L2763" s="1"/>
  <c r="G2764"/>
  <c r="H2764"/>
  <c r="I2764"/>
  <c r="K2764" s="1"/>
  <c r="L2764" s="1"/>
  <c r="G2757"/>
  <c r="H2757"/>
  <c r="I2757"/>
  <c r="K2757" s="1"/>
  <c r="L2757" s="1"/>
  <c r="H2750"/>
  <c r="I2750"/>
  <c r="K2750" s="1"/>
  <c r="G2751"/>
  <c r="H2751"/>
  <c r="I2751"/>
  <c r="K2751" s="1"/>
  <c r="L2751" s="1"/>
  <c r="G2746"/>
  <c r="H2746"/>
  <c r="I2746"/>
  <c r="K2746" s="1"/>
  <c r="L2746" s="1"/>
  <c r="G2740"/>
  <c r="H2740"/>
  <c r="I2740"/>
  <c r="K2740" s="1"/>
  <c r="L2740" s="1"/>
  <c r="G2741"/>
  <c r="H2741"/>
  <c r="I2741"/>
  <c r="K2741" s="1"/>
  <c r="L2741" s="1"/>
  <c r="G2742"/>
  <c r="H2742"/>
  <c r="I2742"/>
  <c r="K2742" s="1"/>
  <c r="L2742" s="1"/>
  <c r="G2738"/>
  <c r="H2738"/>
  <c r="I2738"/>
  <c r="K2738" s="1"/>
  <c r="L2738" s="1"/>
  <c r="G2729"/>
  <c r="H2729"/>
  <c r="I2729"/>
  <c r="K2729" s="1"/>
  <c r="L2729" s="1"/>
  <c r="H2723"/>
  <c r="I2723"/>
  <c r="K2723" s="1"/>
  <c r="H2724"/>
  <c r="I2724"/>
  <c r="K2724" s="1"/>
  <c r="G2725"/>
  <c r="H2725"/>
  <c r="I2725"/>
  <c r="K2725" s="1"/>
  <c r="L2725" s="1"/>
  <c r="G2718"/>
  <c r="H2718"/>
  <c r="I2718"/>
  <c r="K2718" s="1"/>
  <c r="L2718" s="1"/>
  <c r="G2719"/>
  <c r="H2719"/>
  <c r="I2719"/>
  <c r="K2719" s="1"/>
  <c r="L2719" s="1"/>
  <c r="G2712"/>
  <c r="H2712"/>
  <c r="I2712"/>
  <c r="K2712" s="1"/>
  <c r="L2712" s="1"/>
  <c r="H2713"/>
  <c r="I2713"/>
  <c r="K2713" s="1"/>
  <c r="G2714"/>
  <c r="H2714"/>
  <c r="I2714"/>
  <c r="K2714" s="1"/>
  <c r="L2714" s="1"/>
  <c r="H2705"/>
  <c r="I2705"/>
  <c r="K2705" s="1"/>
  <c r="G2706"/>
  <c r="H2706"/>
  <c r="I2706"/>
  <c r="K2706" s="1"/>
  <c r="L2706" s="1"/>
  <c r="G2700"/>
  <c r="H2700"/>
  <c r="I2700"/>
  <c r="K2700" s="1"/>
  <c r="L2700" s="1"/>
  <c r="G2701"/>
  <c r="H2701"/>
  <c r="I2701"/>
  <c r="K2701" s="1"/>
  <c r="L2701" s="1"/>
  <c r="H2691"/>
  <c r="I2691"/>
  <c r="K2691" s="1"/>
  <c r="G2686"/>
  <c r="H2686"/>
  <c r="I2686"/>
  <c r="K2686" s="1"/>
  <c r="L2686" s="1"/>
  <c r="G2677"/>
  <c r="H2677"/>
  <c r="I2677"/>
  <c r="K2677" s="1"/>
  <c r="L2677" s="1"/>
  <c r="H2674"/>
  <c r="I2674"/>
  <c r="K2674" s="1"/>
  <c r="G2662"/>
  <c r="H2662"/>
  <c r="I2662"/>
  <c r="K2662" s="1"/>
  <c r="L2662" s="1"/>
  <c r="G2663"/>
  <c r="H2663"/>
  <c r="I2663"/>
  <c r="K2663" s="1"/>
  <c r="L2663" s="1"/>
  <c r="G2659"/>
  <c r="H2659"/>
  <c r="I2659"/>
  <c r="K2659" s="1"/>
  <c r="L2659" s="1"/>
  <c r="G2660"/>
  <c r="H2660"/>
  <c r="I2660"/>
  <c r="K2660" s="1"/>
  <c r="L2660" s="1"/>
  <c r="G2661"/>
  <c r="H2661"/>
  <c r="I2661"/>
  <c r="K2661" s="1"/>
  <c r="L2661" s="1"/>
  <c r="G2658"/>
  <c r="I2658"/>
  <c r="K2658" s="1"/>
  <c r="G2642"/>
  <c r="H2642"/>
  <c r="I2642"/>
  <c r="K2642" s="1"/>
  <c r="L2642" s="1"/>
  <c r="G2640"/>
  <c r="H2640"/>
  <c r="I2640"/>
  <c r="K2640" s="1"/>
  <c r="L2640" s="1"/>
  <c r="G2618"/>
  <c r="H2618"/>
  <c r="I2618"/>
  <c r="K2618" s="1"/>
  <c r="L2618" s="1"/>
  <c r="G2614"/>
  <c r="H2614"/>
  <c r="I2614"/>
  <c r="K2614" s="1"/>
  <c r="L2614" s="1"/>
  <c r="H2610"/>
  <c r="I2610"/>
  <c r="K2610" s="1"/>
  <c r="G2600"/>
  <c r="H2600"/>
  <c r="I2600"/>
  <c r="K2600" s="1"/>
  <c r="L2600" s="1"/>
  <c r="G2596"/>
  <c r="H2596"/>
  <c r="I2596"/>
  <c r="K2596" s="1"/>
  <c r="L2596" s="1"/>
  <c r="H2581"/>
  <c r="I2581"/>
  <c r="K2581" s="1"/>
  <c r="H2582"/>
  <c r="I2582"/>
  <c r="K2582" s="1"/>
  <c r="G2576"/>
  <c r="I2576"/>
  <c r="K2576" s="1"/>
  <c r="G2577"/>
  <c r="H2577"/>
  <c r="I2577"/>
  <c r="K2577" s="1"/>
  <c r="L2577" s="1"/>
  <c r="G2569"/>
  <c r="H2569"/>
  <c r="I2569"/>
  <c r="K2569" s="1"/>
  <c r="L2569" s="1"/>
  <c r="G2566"/>
  <c r="H2566"/>
  <c r="I2566"/>
  <c r="K2566" s="1"/>
  <c r="L2566" s="1"/>
  <c r="G2562"/>
  <c r="H2562"/>
  <c r="I2562"/>
  <c r="K2562" s="1"/>
  <c r="L2562" s="1"/>
  <c r="G2563"/>
  <c r="H2563"/>
  <c r="I2563"/>
  <c r="K2563" s="1"/>
  <c r="L2563" s="1"/>
  <c r="G2558"/>
  <c r="H2558"/>
  <c r="I2558"/>
  <c r="K2558" s="1"/>
  <c r="L2558" s="1"/>
  <c r="H2551"/>
  <c r="I2551"/>
  <c r="K2551" s="1"/>
  <c r="G2548"/>
  <c r="H2548"/>
  <c r="I2548"/>
  <c r="K2548" s="1"/>
  <c r="L2548" s="1"/>
  <c r="H2538"/>
  <c r="I2538"/>
  <c r="K2538" s="1"/>
  <c r="G2539"/>
  <c r="H2539"/>
  <c r="I2539"/>
  <c r="K2539" s="1"/>
  <c r="L2539" s="1"/>
  <c r="G2540"/>
  <c r="H2540"/>
  <c r="I2540"/>
  <c r="K2540" s="1"/>
  <c r="L2540" s="1"/>
  <c r="G2536"/>
  <c r="H2536"/>
  <c r="I2536"/>
  <c r="K2536" s="1"/>
  <c r="L2536" s="1"/>
  <c r="G2535"/>
  <c r="H2535"/>
  <c r="I2535"/>
  <c r="K2535" s="1"/>
  <c r="L2535" s="1"/>
  <c r="G2530"/>
  <c r="I2530"/>
  <c r="K2530" s="1"/>
  <c r="G2528"/>
  <c r="H2528"/>
  <c r="I2528"/>
  <c r="K2528" s="1"/>
  <c r="L2528" s="1"/>
  <c r="G2525"/>
  <c r="H2525"/>
  <c r="I2525"/>
  <c r="K2525" s="1"/>
  <c r="L2525" s="1"/>
  <c r="H2521"/>
  <c r="I2521"/>
  <c r="K2521" s="1"/>
  <c r="G2517"/>
  <c r="H2517"/>
  <c r="I2517"/>
  <c r="K2517" s="1"/>
  <c r="L2517" s="1"/>
  <c r="G2514"/>
  <c r="H2514"/>
  <c r="I2514"/>
  <c r="K2514" s="1"/>
  <c r="L2514" s="1"/>
  <c r="G2512"/>
  <c r="H2512"/>
  <c r="I2512"/>
  <c r="K2512" s="1"/>
  <c r="L2512" s="1"/>
  <c r="G2506"/>
  <c r="H2506"/>
  <c r="I2506"/>
  <c r="K2506" s="1"/>
  <c r="L2506" s="1"/>
  <c r="G2502"/>
  <c r="H2502"/>
  <c r="I2502"/>
  <c r="K2502" s="1"/>
  <c r="L2502" s="1"/>
  <c r="G2498"/>
  <c r="H2498"/>
  <c r="I2498"/>
  <c r="K2498" s="1"/>
  <c r="L2498" s="1"/>
  <c r="G2494"/>
  <c r="H2494"/>
  <c r="I2494"/>
  <c r="K2494" s="1"/>
  <c r="L2494" s="1"/>
  <c r="G2495"/>
  <c r="H2495"/>
  <c r="I2495"/>
  <c r="K2495" s="1"/>
  <c r="L2495" s="1"/>
  <c r="G2485"/>
  <c r="H2485"/>
  <c r="I2485"/>
  <c r="K2485" s="1"/>
  <c r="L2485" s="1"/>
  <c r="H2480"/>
  <c r="I2480"/>
  <c r="K2480" s="1"/>
  <c r="G2481"/>
  <c r="I2481"/>
  <c r="K2481" s="1"/>
  <c r="G2478"/>
  <c r="H2478"/>
  <c r="I2478"/>
  <c r="K2478" s="1"/>
  <c r="L2478" s="1"/>
  <c r="G2479"/>
  <c r="H2479"/>
  <c r="I2479"/>
  <c r="K2479" s="1"/>
  <c r="L2479" s="1"/>
  <c r="G2471"/>
  <c r="H2471"/>
  <c r="I2471"/>
  <c r="K2471" s="1"/>
  <c r="L2471" s="1"/>
  <c r="G2472"/>
  <c r="I2472"/>
  <c r="K2472" s="1"/>
  <c r="G2461"/>
  <c r="H2461"/>
  <c r="I2461"/>
  <c r="K2461" s="1"/>
  <c r="L2461" s="1"/>
  <c r="G2459"/>
  <c r="H2459"/>
  <c r="I2459"/>
  <c r="K2459" s="1"/>
  <c r="L2459" s="1"/>
  <c r="H2458"/>
  <c r="I2458"/>
  <c r="K2458" s="1"/>
  <c r="G2456"/>
  <c r="H2456"/>
  <c r="I2456"/>
  <c r="K2456" s="1"/>
  <c r="L2456" s="1"/>
  <c r="G2452"/>
  <c r="H2452"/>
  <c r="I2452"/>
  <c r="K2452" s="1"/>
  <c r="L2452" s="1"/>
  <c r="H2443"/>
  <c r="I2443"/>
  <c r="K2443" s="1"/>
  <c r="G2439"/>
  <c r="H2439"/>
  <c r="I2439"/>
  <c r="K2439" s="1"/>
  <c r="L2439" s="1"/>
  <c r="G2436"/>
  <c r="H2436"/>
  <c r="I2436"/>
  <c r="K2436" s="1"/>
  <c r="L2436" s="1"/>
  <c r="H2437"/>
  <c r="I2437"/>
  <c r="K2437" s="1"/>
  <c r="G2433"/>
  <c r="H2433"/>
  <c r="I2433"/>
  <c r="K2433" s="1"/>
  <c r="L2433" s="1"/>
  <c r="G2434"/>
  <c r="H2434"/>
  <c r="I2434"/>
  <c r="K2434" s="1"/>
  <c r="L2434" s="1"/>
  <c r="G2423"/>
  <c r="H2423"/>
  <c r="I2423"/>
  <c r="K2423" s="1"/>
  <c r="L2423" s="1"/>
  <c r="G2418"/>
  <c r="H2418"/>
  <c r="I2418"/>
  <c r="K2418" s="1"/>
  <c r="L2418" s="1"/>
  <c r="G2419"/>
  <c r="H2419"/>
  <c r="I2419"/>
  <c r="K2419" s="1"/>
  <c r="L2419" s="1"/>
  <c r="G2420"/>
  <c r="H2420"/>
  <c r="I2420"/>
  <c r="K2420" s="1"/>
  <c r="L2420" s="1"/>
  <c r="G2403"/>
  <c r="H2403"/>
  <c r="I2403"/>
  <c r="K2403" s="1"/>
  <c r="L2403" s="1"/>
  <c r="G2399"/>
  <c r="H2399"/>
  <c r="I2399"/>
  <c r="K2399" s="1"/>
  <c r="L2399" s="1"/>
  <c r="H2394"/>
  <c r="I2394"/>
  <c r="K2394" s="1"/>
  <c r="G2395"/>
  <c r="H2395"/>
  <c r="I2395"/>
  <c r="K2395" s="1"/>
  <c r="L2395" s="1"/>
  <c r="G2390"/>
  <c r="H2390"/>
  <c r="I2390"/>
  <c r="K2390" s="1"/>
  <c r="L2390" s="1"/>
  <c r="G2385"/>
  <c r="H2385"/>
  <c r="I2385"/>
  <c r="K2385" s="1"/>
  <c r="L2385" s="1"/>
  <c r="G2384"/>
  <c r="H2384"/>
  <c r="I2384"/>
  <c r="K2384" s="1"/>
  <c r="L2384" s="1"/>
  <c r="G2380"/>
  <c r="H2380"/>
  <c r="I2380"/>
  <c r="K2380" s="1"/>
  <c r="L2380" s="1"/>
  <c r="G2376"/>
  <c r="H2376"/>
  <c r="I2376"/>
  <c r="K2376" s="1"/>
  <c r="L2376" s="1"/>
  <c r="G2369"/>
  <c r="H2369"/>
  <c r="I2369"/>
  <c r="K2369" s="1"/>
  <c r="L2369" s="1"/>
  <c r="G2360"/>
  <c r="H2360"/>
  <c r="I2360"/>
  <c r="K2360" s="1"/>
  <c r="L2360" s="1"/>
  <c r="G2357"/>
  <c r="H2357"/>
  <c r="I2357"/>
  <c r="K2357" s="1"/>
  <c r="L2357" s="1"/>
  <c r="G2350"/>
  <c r="H2350"/>
  <c r="I2350"/>
  <c r="K2350" s="1"/>
  <c r="L2350" s="1"/>
  <c r="G2339"/>
  <c r="H2339"/>
  <c r="I2339"/>
  <c r="K2339" s="1"/>
  <c r="L2339" s="1"/>
  <c r="G2340"/>
  <c r="H2340"/>
  <c r="I2340"/>
  <c r="K2340" s="1"/>
  <c r="L2340" s="1"/>
  <c r="H2332"/>
  <c r="I2332"/>
  <c r="K2332" s="1"/>
  <c r="G2315"/>
  <c r="H2315"/>
  <c r="I2315"/>
  <c r="K2315" s="1"/>
  <c r="L2315" s="1"/>
  <c r="G2316"/>
  <c r="H2316"/>
  <c r="I2316"/>
  <c r="K2316" s="1"/>
  <c r="L2316" s="1"/>
  <c r="G2317"/>
  <c r="H2317"/>
  <c r="I2317"/>
  <c r="K2317" s="1"/>
  <c r="L2317" s="1"/>
  <c r="G2308"/>
  <c r="H2308"/>
  <c r="I2308"/>
  <c r="K2308" s="1"/>
  <c r="L2308" s="1"/>
  <c r="G2299"/>
  <c r="H2299"/>
  <c r="I2299"/>
  <c r="K2299" s="1"/>
  <c r="L2299" s="1"/>
  <c r="G2300"/>
  <c r="H2300"/>
  <c r="I2300"/>
  <c r="K2300" s="1"/>
  <c r="L2300" s="1"/>
  <c r="G2301"/>
  <c r="H2301"/>
  <c r="I2301"/>
  <c r="K2301" s="1"/>
  <c r="L2301" s="1"/>
  <c r="G2296"/>
  <c r="H2296"/>
  <c r="I2296"/>
  <c r="K2296" s="1"/>
  <c r="L2296" s="1"/>
  <c r="G2297"/>
  <c r="H2297"/>
  <c r="I2297"/>
  <c r="K2297" s="1"/>
  <c r="L2297" s="1"/>
  <c r="H2292"/>
  <c r="I2292"/>
  <c r="K2292" s="1"/>
  <c r="G2293"/>
  <c r="H2293"/>
  <c r="I2293"/>
  <c r="K2293" s="1"/>
  <c r="L2293" s="1"/>
  <c r="G2283"/>
  <c r="H2283"/>
  <c r="I2283"/>
  <c r="K2283" s="1"/>
  <c r="L2283" s="1"/>
  <c r="G2279"/>
  <c r="H2279"/>
  <c r="I2279"/>
  <c r="K2279" s="1"/>
  <c r="L2279" s="1"/>
  <c r="G2277"/>
  <c r="H2277"/>
  <c r="I2277"/>
  <c r="K2277" s="1"/>
  <c r="L2277" s="1"/>
  <c r="H2276"/>
  <c r="I2276"/>
  <c r="K2276" s="1"/>
  <c r="G2261"/>
  <c r="H2261"/>
  <c r="I2261"/>
  <c r="K2261" s="1"/>
  <c r="L2261" s="1"/>
  <c r="G2257"/>
  <c r="H2257"/>
  <c r="I2257"/>
  <c r="K2257" s="1"/>
  <c r="L2257" s="1"/>
  <c r="H2258"/>
  <c r="I2258"/>
  <c r="K2258" s="1"/>
  <c r="G2252"/>
  <c r="H2252"/>
  <c r="I2252"/>
  <c r="K2252" s="1"/>
  <c r="L2252" s="1"/>
  <c r="G2249"/>
  <c r="H2249"/>
  <c r="I2249"/>
  <c r="K2249" s="1"/>
  <c r="L2249" s="1"/>
  <c r="G2250"/>
  <c r="H2250"/>
  <c r="I2250"/>
  <c r="K2250" s="1"/>
  <c r="L2250" s="1"/>
  <c r="G2242"/>
  <c r="H2242"/>
  <c r="I2242"/>
  <c r="K2242" s="1"/>
  <c r="L2242" s="1"/>
  <c r="G2237"/>
  <c r="H2237"/>
  <c r="I2237"/>
  <c r="K2237" s="1"/>
  <c r="L2237" s="1"/>
  <c r="G2233"/>
  <c r="H2233"/>
  <c r="I2233"/>
  <c r="K2233" s="1"/>
  <c r="L2233" s="1"/>
  <c r="G2232"/>
  <c r="H2232"/>
  <c r="I2232"/>
  <c r="K2232" s="1"/>
  <c r="L2232" s="1"/>
  <c r="G2227"/>
  <c r="H2227"/>
  <c r="I2227"/>
  <c r="K2227" s="1"/>
  <c r="L2227" s="1"/>
  <c r="G2224"/>
  <c r="I2224"/>
  <c r="K2224" s="1"/>
  <c r="G2221"/>
  <c r="H2221"/>
  <c r="I2221"/>
  <c r="K2221" s="1"/>
  <c r="L2221" s="1"/>
  <c r="G2215"/>
  <c r="H2215"/>
  <c r="I2215"/>
  <c r="K2215" s="1"/>
  <c r="L2215" s="1"/>
  <c r="G2204"/>
  <c r="H2204"/>
  <c r="I2204"/>
  <c r="K2204" s="1"/>
  <c r="L2204" s="1"/>
  <c r="G2205"/>
  <c r="H2205"/>
  <c r="I2205"/>
  <c r="K2205" s="1"/>
  <c r="L2205" s="1"/>
  <c r="G2197"/>
  <c r="H2197"/>
  <c r="I2197"/>
  <c r="K2197" s="1"/>
  <c r="L2197" s="1"/>
  <c r="G2190"/>
  <c r="H2190"/>
  <c r="I2190"/>
  <c r="K2190" s="1"/>
  <c r="L2190" s="1"/>
  <c r="G2187"/>
  <c r="H2187"/>
  <c r="I2187"/>
  <c r="K2187" s="1"/>
  <c r="L2187" s="1"/>
  <c r="H2184"/>
  <c r="I2184"/>
  <c r="K2184" s="1"/>
  <c r="G2179"/>
  <c r="H2179"/>
  <c r="I2179"/>
  <c r="K2179" s="1"/>
  <c r="L2179" s="1"/>
  <c r="G2180"/>
  <c r="H2180"/>
  <c r="I2180"/>
  <c r="K2180" s="1"/>
  <c r="L2180" s="1"/>
  <c r="G2166"/>
  <c r="H2166"/>
  <c r="I2166"/>
  <c r="K2166" s="1"/>
  <c r="L2166" s="1"/>
  <c r="G2160"/>
  <c r="H2160"/>
  <c r="I2160"/>
  <c r="K2160" s="1"/>
  <c r="L2160" s="1"/>
  <c r="G2156"/>
  <c r="H2156"/>
  <c r="I2156"/>
  <c r="K2156" s="1"/>
  <c r="L2156" s="1"/>
  <c r="G2150"/>
  <c r="H2150"/>
  <c r="I2150"/>
  <c r="K2150" s="1"/>
  <c r="L2150" s="1"/>
  <c r="G2148"/>
  <c r="H2148"/>
  <c r="I2148"/>
  <c r="K2148" s="1"/>
  <c r="L2148" s="1"/>
  <c r="H2145"/>
  <c r="I2145"/>
  <c r="K2145" s="1"/>
  <c r="G2128"/>
  <c r="H2128"/>
  <c r="I2128"/>
  <c r="K2128" s="1"/>
  <c r="L2128" s="1"/>
  <c r="G2118"/>
  <c r="I2118"/>
  <c r="K2118" s="1"/>
  <c r="H2119"/>
  <c r="I2119"/>
  <c r="K2119" s="1"/>
  <c r="G2116"/>
  <c r="H2116"/>
  <c r="I2116"/>
  <c r="K2116" s="1"/>
  <c r="L2116" s="1"/>
  <c r="G2111"/>
  <c r="H2111"/>
  <c r="I2111"/>
  <c r="K2111" s="1"/>
  <c r="L2111" s="1"/>
  <c r="G2105"/>
  <c r="H2105"/>
  <c r="I2105"/>
  <c r="K2105" s="1"/>
  <c r="L2105" s="1"/>
  <c r="G2101"/>
  <c r="H2101"/>
  <c r="I2101"/>
  <c r="K2101" s="1"/>
  <c r="L2101" s="1"/>
  <c r="G2099"/>
  <c r="H2099"/>
  <c r="I2099"/>
  <c r="K2099" s="1"/>
  <c r="L2099" s="1"/>
  <c r="G2090"/>
  <c r="H2090"/>
  <c r="I2090"/>
  <c r="K2090" s="1"/>
  <c r="L2090" s="1"/>
  <c r="G2088"/>
  <c r="I2088"/>
  <c r="K2088" s="1"/>
  <c r="H2078"/>
  <c r="I2078"/>
  <c r="K2078" s="1"/>
  <c r="G2079"/>
  <c r="H2079"/>
  <c r="I2079"/>
  <c r="K2079" s="1"/>
  <c r="L2079" s="1"/>
  <c r="G2075"/>
  <c r="H2075"/>
  <c r="I2075"/>
  <c r="K2075" s="1"/>
  <c r="L2075" s="1"/>
  <c r="G2071"/>
  <c r="H2071"/>
  <c r="I2071"/>
  <c r="K2071" s="1"/>
  <c r="L2071" s="1"/>
  <c r="G2072"/>
  <c r="H2072"/>
  <c r="I2072"/>
  <c r="K2072" s="1"/>
  <c r="L2072" s="1"/>
  <c r="G2061"/>
  <c r="H2061"/>
  <c r="I2061"/>
  <c r="K2061" s="1"/>
  <c r="L2061" s="1"/>
  <c r="G2062"/>
  <c r="H2062"/>
  <c r="I2062"/>
  <c r="K2062" s="1"/>
  <c r="L2062" s="1"/>
  <c r="H2063"/>
  <c r="I2063"/>
  <c r="K2063" s="1"/>
  <c r="G2059"/>
  <c r="H2059"/>
  <c r="I2059"/>
  <c r="K2059" s="1"/>
  <c r="L2059" s="1"/>
  <c r="G2052"/>
  <c r="I2052"/>
  <c r="K2052" s="1"/>
  <c r="G2050"/>
  <c r="H2050"/>
  <c r="I2050"/>
  <c r="K2050" s="1"/>
  <c r="L2050" s="1"/>
  <c r="G2046"/>
  <c r="H2046"/>
  <c r="I2046"/>
  <c r="K2046" s="1"/>
  <c r="L2046" s="1"/>
  <c r="G2040"/>
  <c r="H2040"/>
  <c r="I2040"/>
  <c r="K2040" s="1"/>
  <c r="L2040" s="1"/>
  <c r="G2041"/>
  <c r="H2041"/>
  <c r="I2041"/>
  <c r="K2041" s="1"/>
  <c r="L2041" s="1"/>
  <c r="G2039"/>
  <c r="H2039"/>
  <c r="I2039"/>
  <c r="K2039" s="1"/>
  <c r="L2039" s="1"/>
  <c r="G2037"/>
  <c r="H2037"/>
  <c r="I2037"/>
  <c r="K2037" s="1"/>
  <c r="L2037" s="1"/>
  <c r="G2036"/>
  <c r="H2036"/>
  <c r="I2036"/>
  <c r="K2036" s="1"/>
  <c r="L2036" s="1"/>
  <c r="G2028"/>
  <c r="I2028"/>
  <c r="K2028" s="1"/>
  <c r="G2016"/>
  <c r="H2016"/>
  <c r="I2016"/>
  <c r="K2016" s="1"/>
  <c r="L2016" s="1"/>
  <c r="G2008"/>
  <c r="H2008"/>
  <c r="I2008"/>
  <c r="K2008" s="1"/>
  <c r="L2008" s="1"/>
  <c r="G1999"/>
  <c r="H1999"/>
  <c r="I1999"/>
  <c r="K1999" s="1"/>
  <c r="L1999" s="1"/>
  <c r="G1993"/>
  <c r="H1993"/>
  <c r="I1993"/>
  <c r="K1993" s="1"/>
  <c r="L1993" s="1"/>
  <c r="G1988"/>
  <c r="H1988"/>
  <c r="I1988"/>
  <c r="K1988" s="1"/>
  <c r="L1988" s="1"/>
  <c r="G1986"/>
  <c r="H1986"/>
  <c r="I1986"/>
  <c r="K1986" s="1"/>
  <c r="L1986" s="1"/>
  <c r="G1982"/>
  <c r="H1982"/>
  <c r="I1982"/>
  <c r="K1982" s="1"/>
  <c r="L1982" s="1"/>
  <c r="G1975"/>
  <c r="H1975"/>
  <c r="I1975"/>
  <c r="K1975" s="1"/>
  <c r="L1975" s="1"/>
  <c r="G1972"/>
  <c r="I1972"/>
  <c r="K1972" s="1"/>
  <c r="G1966"/>
  <c r="H1966"/>
  <c r="I1966"/>
  <c r="K1966" s="1"/>
  <c r="L1966" s="1"/>
  <c r="G1963"/>
  <c r="H1963"/>
  <c r="I1963"/>
  <c r="K1963" s="1"/>
  <c r="L1963" s="1"/>
  <c r="G1960"/>
  <c r="H1960"/>
  <c r="I1960"/>
  <c r="K1960" s="1"/>
  <c r="L1960" s="1"/>
  <c r="G1956"/>
  <c r="H1956"/>
  <c r="I1956"/>
  <c r="K1956" s="1"/>
  <c r="L1956" s="1"/>
  <c r="G1939"/>
  <c r="H1939"/>
  <c r="I1939"/>
  <c r="K1939" s="1"/>
  <c r="L1939" s="1"/>
  <c r="G1925"/>
  <c r="H1925"/>
  <c r="I1925"/>
  <c r="K1925" s="1"/>
  <c r="L1925" s="1"/>
  <c r="G1919"/>
  <c r="H1919"/>
  <c r="I1919"/>
  <c r="K1919" s="1"/>
  <c r="L1919" s="1"/>
  <c r="G1916"/>
  <c r="H1916"/>
  <c r="I1916"/>
  <c r="K1916" s="1"/>
  <c r="L1916" s="1"/>
  <c r="G1909"/>
  <c r="H1909"/>
  <c r="I1909"/>
  <c r="K1909" s="1"/>
  <c r="L1909" s="1"/>
  <c r="G1908"/>
  <c r="H1908"/>
  <c r="I1908"/>
  <c r="K1908" s="1"/>
  <c r="L1908" s="1"/>
  <c r="G1905"/>
  <c r="H1905"/>
  <c r="I1905"/>
  <c r="K1905" s="1"/>
  <c r="L1905" s="1"/>
  <c r="G1902"/>
  <c r="H1902"/>
  <c r="I1902"/>
  <c r="K1902" s="1"/>
  <c r="L1902" s="1"/>
  <c r="G1896"/>
  <c r="H1896"/>
  <c r="I1896"/>
  <c r="K1896" s="1"/>
  <c r="L1896" s="1"/>
  <c r="G1893"/>
  <c r="I1893"/>
  <c r="K1893" s="1"/>
  <c r="G1875"/>
  <c r="H1875"/>
  <c r="I1875"/>
  <c r="K1875" s="1"/>
  <c r="L1875" s="1"/>
  <c r="G1871"/>
  <c r="H1871"/>
  <c r="I1871"/>
  <c r="K1871" s="1"/>
  <c r="L1871" s="1"/>
  <c r="G1854"/>
  <c r="H1854"/>
  <c r="I1854"/>
  <c r="K1854" s="1"/>
  <c r="L1854" s="1"/>
  <c r="G1850"/>
  <c r="H1850"/>
  <c r="I1850"/>
  <c r="K1850" s="1"/>
  <c r="L1850" s="1"/>
  <c r="G1844"/>
  <c r="I1844"/>
  <c r="K1844" s="1"/>
  <c r="G1842"/>
  <c r="H1842"/>
  <c r="I1842"/>
  <c r="K1842" s="1"/>
  <c r="L1842" s="1"/>
  <c r="G1843"/>
  <c r="H1843"/>
  <c r="I1843"/>
  <c r="K1843" s="1"/>
  <c r="L1843" s="1"/>
  <c r="G1838"/>
  <c r="H1838"/>
  <c r="I1838"/>
  <c r="K1838" s="1"/>
  <c r="L1838" s="1"/>
  <c r="G1832"/>
  <c r="H1832"/>
  <c r="I1832"/>
  <c r="K1832" s="1"/>
  <c r="L1832" s="1"/>
  <c r="G1833"/>
  <c r="H1833"/>
  <c r="I1833"/>
  <c r="K1833" s="1"/>
  <c r="L1833" s="1"/>
  <c r="G1824"/>
  <c r="H1824"/>
  <c r="I1824"/>
  <c r="K1824" s="1"/>
  <c r="L1824" s="1"/>
  <c r="H1822"/>
  <c r="I1822"/>
  <c r="K1822" s="1"/>
  <c r="G1796"/>
  <c r="H1796"/>
  <c r="I1796"/>
  <c r="K1796" s="1"/>
  <c r="L1796" s="1"/>
  <c r="H1791"/>
  <c r="I1791"/>
  <c r="K1791" s="1"/>
  <c r="G1785"/>
  <c r="H1785"/>
  <c r="I1785"/>
  <c r="K1785" s="1"/>
  <c r="L1785" s="1"/>
  <c r="G1777"/>
  <c r="H1777"/>
  <c r="I1777"/>
  <c r="K1777" s="1"/>
  <c r="L1777" s="1"/>
  <c r="G1769"/>
  <c r="H1769"/>
  <c r="I1769"/>
  <c r="K1769" s="1"/>
  <c r="L1769" s="1"/>
  <c r="G1767"/>
  <c r="H1767"/>
  <c r="I1767"/>
  <c r="K1767" s="1"/>
  <c r="L1767" s="1"/>
  <c r="G1754"/>
  <c r="H1754"/>
  <c r="I1754"/>
  <c r="K1754" s="1"/>
  <c r="L1754" s="1"/>
  <c r="G1752"/>
  <c r="H1752"/>
  <c r="I1752"/>
  <c r="K1752" s="1"/>
  <c r="L1752" s="1"/>
  <c r="G1735"/>
  <c r="H1735"/>
  <c r="I1735"/>
  <c r="K1735" s="1"/>
  <c r="L1735" s="1"/>
  <c r="G1732"/>
  <c r="H1732"/>
  <c r="I1732"/>
  <c r="K1732" s="1"/>
  <c r="L1732" s="1"/>
  <c r="G1724"/>
  <c r="H1724"/>
  <c r="I1724"/>
  <c r="K1724" s="1"/>
  <c r="L1724" s="1"/>
  <c r="G1713"/>
  <c r="H1713"/>
  <c r="I1713"/>
  <c r="K1713" s="1"/>
  <c r="L1713" s="1"/>
  <c r="G1706"/>
  <c r="H1706"/>
  <c r="I1706"/>
  <c r="K1706" s="1"/>
  <c r="L1706" s="1"/>
  <c r="G1698"/>
  <c r="H1698"/>
  <c r="I1698"/>
  <c r="K1698" s="1"/>
  <c r="L1698" s="1"/>
  <c r="G1695"/>
  <c r="H1695"/>
  <c r="I1695"/>
  <c r="K1695" s="1"/>
  <c r="L1695" s="1"/>
  <c r="G1680"/>
  <c r="H1680"/>
  <c r="I1680"/>
  <c r="K1680" s="1"/>
  <c r="L1680" s="1"/>
  <c r="G1679"/>
  <c r="H1679"/>
  <c r="I1679"/>
  <c r="K1679" s="1"/>
  <c r="L1679" s="1"/>
  <c r="G1672"/>
  <c r="H1672"/>
  <c r="I1672"/>
  <c r="K1672" s="1"/>
  <c r="L1672" s="1"/>
  <c r="G1663"/>
  <c r="H1663"/>
  <c r="I1663"/>
  <c r="K1663" s="1"/>
  <c r="L1663" s="1"/>
  <c r="H1656"/>
  <c r="I1656"/>
  <c r="K1656" s="1"/>
  <c r="G1634"/>
  <c r="H1634"/>
  <c r="I1634"/>
  <c r="K1634" s="1"/>
  <c r="L1634" s="1"/>
  <c r="G1632"/>
  <c r="H1632"/>
  <c r="I1632"/>
  <c r="K1632" s="1"/>
  <c r="L1632" s="1"/>
  <c r="G1627"/>
  <c r="H1627"/>
  <c r="I1627"/>
  <c r="K1627" s="1"/>
  <c r="L1627" s="1"/>
  <c r="G1628"/>
  <c r="H1628"/>
  <c r="I1628"/>
  <c r="K1628" s="1"/>
  <c r="L1628" s="1"/>
  <c r="G1622"/>
  <c r="H1622"/>
  <c r="I1622"/>
  <c r="K1622" s="1"/>
  <c r="L1622" s="1"/>
  <c r="G1617"/>
  <c r="H1617"/>
  <c r="I1617"/>
  <c r="K1617" s="1"/>
  <c r="L1617" s="1"/>
  <c r="G1605"/>
  <c r="I1605"/>
  <c r="K1605" s="1"/>
  <c r="G1603"/>
  <c r="H1603"/>
  <c r="I1603"/>
  <c r="K1603" s="1"/>
  <c r="L1603" s="1"/>
  <c r="G1602"/>
  <c r="H1602"/>
  <c r="I1602"/>
  <c r="K1602" s="1"/>
  <c r="L1602" s="1"/>
  <c r="G1595"/>
  <c r="H1595"/>
  <c r="I1595"/>
  <c r="K1595" s="1"/>
  <c r="L1595" s="1"/>
  <c r="G1594"/>
  <c r="H1594"/>
  <c r="I1594"/>
  <c r="K1594" s="1"/>
  <c r="L1594" s="1"/>
  <c r="G1593"/>
  <c r="H1593"/>
  <c r="I1593"/>
  <c r="K1593" s="1"/>
  <c r="L1593" s="1"/>
  <c r="G1592"/>
  <c r="H1592"/>
  <c r="I1592"/>
  <c r="K1592" s="1"/>
  <c r="L1592" s="1"/>
  <c r="G1574"/>
  <c r="H1574"/>
  <c r="I1574"/>
  <c r="K1574" s="1"/>
  <c r="L1574" s="1"/>
  <c r="G1571"/>
  <c r="H1571"/>
  <c r="I1571"/>
  <c r="K1571" s="1"/>
  <c r="L1571" s="1"/>
  <c r="G1563"/>
  <c r="H1563"/>
  <c r="I1563"/>
  <c r="K1563" s="1"/>
  <c r="L1563" s="1"/>
  <c r="G1554"/>
  <c r="H1554"/>
  <c r="I1554"/>
  <c r="K1554" s="1"/>
  <c r="L1554" s="1"/>
  <c r="G1546"/>
  <c r="H1546"/>
  <c r="I1546"/>
  <c r="K1546" s="1"/>
  <c r="L1546" s="1"/>
  <c r="G1545"/>
  <c r="H1545"/>
  <c r="I1545"/>
  <c r="K1545" s="1"/>
  <c r="L1545" s="1"/>
  <c r="G1541"/>
  <c r="I1541"/>
  <c r="K1541" s="1"/>
  <c r="G1538"/>
  <c r="H1538"/>
  <c r="I1538"/>
  <c r="K1538" s="1"/>
  <c r="L1538" s="1"/>
  <c r="H1532"/>
  <c r="I1532"/>
  <c r="K1532" s="1"/>
  <c r="G1528"/>
  <c r="H1528"/>
  <c r="I1528"/>
  <c r="K1528" s="1"/>
  <c r="L1528" s="1"/>
  <c r="G1527"/>
  <c r="H1527"/>
  <c r="I1527"/>
  <c r="K1527" s="1"/>
  <c r="L1527" s="1"/>
  <c r="G1526"/>
  <c r="H1526"/>
  <c r="I1526"/>
  <c r="K1526" s="1"/>
  <c r="L1526" s="1"/>
  <c r="G1510"/>
  <c r="I1510"/>
  <c r="K1510" s="1"/>
  <c r="G1511"/>
  <c r="H1511"/>
  <c r="I1511"/>
  <c r="K1511" s="1"/>
  <c r="L1511" s="1"/>
  <c r="G1508"/>
  <c r="H1508"/>
  <c r="I1508"/>
  <c r="K1508" s="1"/>
  <c r="L1508" s="1"/>
  <c r="G1504"/>
  <c r="H1504"/>
  <c r="I1504"/>
  <c r="K1504" s="1"/>
  <c r="L1504" s="1"/>
  <c r="G1501"/>
  <c r="H1501"/>
  <c r="I1501"/>
  <c r="K1501" s="1"/>
  <c r="L1501" s="1"/>
  <c r="G1495"/>
  <c r="H1495"/>
  <c r="I1495"/>
  <c r="K1495" s="1"/>
  <c r="L1495" s="1"/>
  <c r="G1494"/>
  <c r="H1494"/>
  <c r="I1494"/>
  <c r="K1494" s="1"/>
  <c r="L1494" s="1"/>
  <c r="G1485"/>
  <c r="I1485"/>
  <c r="K1485" s="1"/>
  <c r="G1482"/>
  <c r="H1482"/>
  <c r="I1482"/>
  <c r="K1482" s="1"/>
  <c r="L1482" s="1"/>
  <c r="G1480"/>
  <c r="H1480"/>
  <c r="I1480"/>
  <c r="K1480" s="1"/>
  <c r="L1480" s="1"/>
  <c r="G1474"/>
  <c r="H1474"/>
  <c r="I1474"/>
  <c r="K1474" s="1"/>
  <c r="L1474" s="1"/>
  <c r="G1473"/>
  <c r="H1473"/>
  <c r="I1473"/>
  <c r="K1473" s="1"/>
  <c r="L1473" s="1"/>
  <c r="G1468"/>
  <c r="H1468"/>
  <c r="I1468"/>
  <c r="K1468" s="1"/>
  <c r="L1468" s="1"/>
  <c r="G1469"/>
  <c r="H1469"/>
  <c r="I1469"/>
  <c r="K1469" s="1"/>
  <c r="L1469" s="1"/>
  <c r="G1467"/>
  <c r="H1467"/>
  <c r="I1467"/>
  <c r="K1467" s="1"/>
  <c r="L1467" s="1"/>
  <c r="G1459"/>
  <c r="H1459"/>
  <c r="I1459"/>
  <c r="K1459" s="1"/>
  <c r="L1459" s="1"/>
  <c r="G1460"/>
  <c r="H1460"/>
  <c r="I1460"/>
  <c r="K1460" s="1"/>
  <c r="L1460" s="1"/>
  <c r="G1458"/>
  <c r="H1458"/>
  <c r="I1458"/>
  <c r="K1458" s="1"/>
  <c r="L1458" s="1"/>
  <c r="G1456"/>
  <c r="H1456"/>
  <c r="I1456"/>
  <c r="K1456" s="1"/>
  <c r="L1456" s="1"/>
  <c r="G1452"/>
  <c r="H1452"/>
  <c r="I1452"/>
  <c r="K1452" s="1"/>
  <c r="L1452" s="1"/>
  <c r="G1453"/>
  <c r="H1453"/>
  <c r="I1453"/>
  <c r="K1453" s="1"/>
  <c r="L1453" s="1"/>
  <c r="G1448"/>
  <c r="H1448"/>
  <c r="I1448"/>
  <c r="K1448" s="1"/>
  <c r="L1448" s="1"/>
  <c r="G1441"/>
  <c r="H1441"/>
  <c r="I1441"/>
  <c r="K1441" s="1"/>
  <c r="L1441" s="1"/>
  <c r="G1442"/>
  <c r="H1442"/>
  <c r="I1442"/>
  <c r="K1442" s="1"/>
  <c r="L1442" s="1"/>
  <c r="G1436"/>
  <c r="H1436"/>
  <c r="I1436"/>
  <c r="K1436" s="1"/>
  <c r="L1436" s="1"/>
  <c r="G1431"/>
  <c r="H1431"/>
  <c r="I1431"/>
  <c r="K1431" s="1"/>
  <c r="L1431" s="1"/>
  <c r="G1426"/>
  <c r="H1426"/>
  <c r="I1426"/>
  <c r="K1426" s="1"/>
  <c r="L1426" s="1"/>
  <c r="G1425"/>
  <c r="H1425"/>
  <c r="I1425"/>
  <c r="K1425" s="1"/>
  <c r="L1425" s="1"/>
  <c r="G1416"/>
  <c r="H1416"/>
  <c r="I1416"/>
  <c r="K1416" s="1"/>
  <c r="L1416" s="1"/>
  <c r="G1410"/>
  <c r="H1410"/>
  <c r="I1410"/>
  <c r="K1410" s="1"/>
  <c r="L1410" s="1"/>
  <c r="G1411"/>
  <c r="H1411"/>
  <c r="I1411"/>
  <c r="K1411" s="1"/>
  <c r="L1411" s="1"/>
  <c r="G1408"/>
  <c r="H1408"/>
  <c r="I1408"/>
  <c r="K1408" s="1"/>
  <c r="L1408" s="1"/>
  <c r="G1397"/>
  <c r="H1397"/>
  <c r="I1397"/>
  <c r="K1397" s="1"/>
  <c r="L1397" s="1"/>
  <c r="G1396"/>
  <c r="H1396"/>
  <c r="I1396"/>
  <c r="K1396" s="1"/>
  <c r="L1396" s="1"/>
  <c r="G1388"/>
  <c r="H1388"/>
  <c r="I1388"/>
  <c r="K1388" s="1"/>
  <c r="L1388" s="1"/>
  <c r="G1389"/>
  <c r="H1389"/>
  <c r="I1389"/>
  <c r="K1389" s="1"/>
  <c r="L1389" s="1"/>
  <c r="G1382"/>
  <c r="H1382"/>
  <c r="I1382"/>
  <c r="K1382" s="1"/>
  <c r="L1382" s="1"/>
  <c r="G1380"/>
  <c r="I1380"/>
  <c r="K1380" s="1"/>
  <c r="G1375"/>
  <c r="H1375"/>
  <c r="I1375"/>
  <c r="K1375" s="1"/>
  <c r="L1375" s="1"/>
  <c r="G1372"/>
  <c r="H1372"/>
  <c r="I1372"/>
  <c r="K1372" s="1"/>
  <c r="L1372" s="1"/>
  <c r="G1373"/>
  <c r="H1373"/>
  <c r="I1373"/>
  <c r="K1373" s="1"/>
  <c r="L1373" s="1"/>
  <c r="G1371"/>
  <c r="H1371"/>
  <c r="I1371"/>
  <c r="K1371" s="1"/>
  <c r="L1371" s="1"/>
  <c r="G1367"/>
  <c r="H1367"/>
  <c r="I1367"/>
  <c r="K1367" s="1"/>
  <c r="L1367" s="1"/>
  <c r="G1362"/>
  <c r="H1362"/>
  <c r="I1362"/>
  <c r="K1362" s="1"/>
  <c r="L1362" s="1"/>
  <c r="H1359"/>
  <c r="I1359"/>
  <c r="K1359" s="1"/>
  <c r="G1357"/>
  <c r="H1357"/>
  <c r="I1357"/>
  <c r="K1357" s="1"/>
  <c r="L1357" s="1"/>
  <c r="G1346"/>
  <c r="H1346"/>
  <c r="I1346"/>
  <c r="K1346" s="1"/>
  <c r="L1346" s="1"/>
  <c r="G1343"/>
  <c r="H1343"/>
  <c r="I1343"/>
  <c r="K1343" s="1"/>
  <c r="L1343" s="1"/>
  <c r="G1334"/>
  <c r="H1334"/>
  <c r="I1334"/>
  <c r="K1334" s="1"/>
  <c r="L1334" s="1"/>
  <c r="G1335"/>
  <c r="H1335"/>
  <c r="I1335"/>
  <c r="K1335" s="1"/>
  <c r="L1335" s="1"/>
  <c r="G1332"/>
  <c r="H1332"/>
  <c r="I1332"/>
  <c r="K1332" s="1"/>
  <c r="L1332" s="1"/>
  <c r="G1330"/>
  <c r="H1330"/>
  <c r="I1330"/>
  <c r="K1330" s="1"/>
  <c r="L1330" s="1"/>
  <c r="G1323"/>
  <c r="H1323"/>
  <c r="I1323"/>
  <c r="K1323" s="1"/>
  <c r="L1323" s="1"/>
  <c r="G1322"/>
  <c r="H1322"/>
  <c r="I1322"/>
  <c r="K1322" s="1"/>
  <c r="L1322" s="1"/>
  <c r="G1320"/>
  <c r="H1320"/>
  <c r="I1320"/>
  <c r="K1320" s="1"/>
  <c r="L1320" s="1"/>
  <c r="G1319"/>
  <c r="H1319"/>
  <c r="I1319"/>
  <c r="K1319" s="1"/>
  <c r="L1319" s="1"/>
  <c r="G1314"/>
  <c r="H1314"/>
  <c r="I1314"/>
  <c r="K1314" s="1"/>
  <c r="L1314" s="1"/>
  <c r="G1302"/>
  <c r="H1302"/>
  <c r="I1302"/>
  <c r="K1302" s="1"/>
  <c r="L1302" s="1"/>
  <c r="G1300"/>
  <c r="H1300"/>
  <c r="I1300"/>
  <c r="K1300" s="1"/>
  <c r="L1300" s="1"/>
  <c r="G1285"/>
  <c r="H1285"/>
  <c r="I1285"/>
  <c r="K1285" s="1"/>
  <c r="L1285" s="1"/>
  <c r="G1286"/>
  <c r="H1286"/>
  <c r="I1286"/>
  <c r="K1286" s="1"/>
  <c r="L1286" s="1"/>
  <c r="H1282"/>
  <c r="I1282"/>
  <c r="K1282" s="1"/>
  <c r="G1276"/>
  <c r="H1276"/>
  <c r="I1276"/>
  <c r="K1276" s="1"/>
  <c r="L1276" s="1"/>
  <c r="G1262"/>
  <c r="H1262"/>
  <c r="I1262"/>
  <c r="K1262" s="1"/>
  <c r="L1262" s="1"/>
  <c r="G1263"/>
  <c r="H1263"/>
  <c r="I1263"/>
  <c r="K1263" s="1"/>
  <c r="L1263" s="1"/>
  <c r="G1259"/>
  <c r="H1259"/>
  <c r="I1259"/>
  <c r="K1259" s="1"/>
  <c r="L1259" s="1"/>
  <c r="G1255"/>
  <c r="H1255"/>
  <c r="I1255"/>
  <c r="K1255" s="1"/>
  <c r="L1255" s="1"/>
  <c r="G1256"/>
  <c r="H1256"/>
  <c r="I1256"/>
  <c r="K1256" s="1"/>
  <c r="L1256" s="1"/>
  <c r="G1250"/>
  <c r="H1250"/>
  <c r="I1250"/>
  <c r="K1250" s="1"/>
  <c r="L1250" s="1"/>
  <c r="G1244"/>
  <c r="H1244"/>
  <c r="I1244"/>
  <c r="K1244" s="1"/>
  <c r="L1244" s="1"/>
  <c r="G1239"/>
  <c r="H1239"/>
  <c r="I1239"/>
  <c r="K1239" s="1"/>
  <c r="L1239" s="1"/>
  <c r="G1226"/>
  <c r="H1226"/>
  <c r="I1226"/>
  <c r="K1226" s="1"/>
  <c r="L1226" s="1"/>
  <c r="G1215"/>
  <c r="H1215"/>
  <c r="I1215"/>
  <c r="K1215" s="1"/>
  <c r="L1215" s="1"/>
  <c r="G1211"/>
  <c r="H1211"/>
  <c r="I1211"/>
  <c r="K1211" s="1"/>
  <c r="L1211" s="1"/>
  <c r="G1209"/>
  <c r="H1209"/>
  <c r="I1209"/>
  <c r="K1209" s="1"/>
  <c r="L1209" s="1"/>
  <c r="G1205"/>
  <c r="H1205"/>
  <c r="I1205"/>
  <c r="K1205" s="1"/>
  <c r="L1205" s="1"/>
  <c r="G1198"/>
  <c r="H1198"/>
  <c r="I1198"/>
  <c r="K1198" s="1"/>
  <c r="L1198" s="1"/>
  <c r="G1197"/>
  <c r="H1197"/>
  <c r="I1197"/>
  <c r="K1197" s="1"/>
  <c r="L1197" s="1"/>
  <c r="G1192"/>
  <c r="H1192"/>
  <c r="I1192"/>
  <c r="K1192" s="1"/>
  <c r="L1192" s="1"/>
  <c r="G1189"/>
  <c r="H1189"/>
  <c r="I1189"/>
  <c r="K1189" s="1"/>
  <c r="L1189" s="1"/>
  <c r="G1182"/>
  <c r="H1182"/>
  <c r="I1182"/>
  <c r="K1182" s="1"/>
  <c r="L1182" s="1"/>
  <c r="G1180"/>
  <c r="H1180"/>
  <c r="I1180"/>
  <c r="K1180" s="1"/>
  <c r="L1180" s="1"/>
  <c r="H1175"/>
  <c r="I1175"/>
  <c r="K1175" s="1"/>
  <c r="G1170"/>
  <c r="H1170"/>
  <c r="I1170"/>
  <c r="K1170" s="1"/>
  <c r="L1170" s="1"/>
  <c r="G1169"/>
  <c r="H1169"/>
  <c r="I1169"/>
  <c r="K1169" s="1"/>
  <c r="L1169" s="1"/>
  <c r="G1158"/>
  <c r="H1158"/>
  <c r="I1158"/>
  <c r="K1158" s="1"/>
  <c r="L1158" s="1"/>
  <c r="G1156"/>
  <c r="H1156"/>
  <c r="I1156"/>
  <c r="K1156" s="1"/>
  <c r="L1156" s="1"/>
  <c r="G1150"/>
  <c r="H1150"/>
  <c r="I1150"/>
  <c r="K1150" s="1"/>
  <c r="L1150" s="1"/>
  <c r="G1142"/>
  <c r="H1142"/>
  <c r="I1142"/>
  <c r="K1142" s="1"/>
  <c r="L1142" s="1"/>
  <c r="G1139"/>
  <c r="H1139"/>
  <c r="I1139"/>
  <c r="K1139" s="1"/>
  <c r="L1139" s="1"/>
  <c r="G1134"/>
  <c r="H1134"/>
  <c r="I1134"/>
  <c r="K1134" s="1"/>
  <c r="L1134" s="1"/>
  <c r="G1128"/>
  <c r="H1128"/>
  <c r="I1128"/>
  <c r="K1128" s="1"/>
  <c r="L1128" s="1"/>
  <c r="G1124"/>
  <c r="H1124"/>
  <c r="I1124"/>
  <c r="K1124" s="1"/>
  <c r="L1124" s="1"/>
  <c r="G1121"/>
  <c r="H1121"/>
  <c r="I1121"/>
  <c r="K1121" s="1"/>
  <c r="L1121" s="1"/>
  <c r="G1106"/>
  <c r="H1106"/>
  <c r="I1106"/>
  <c r="K1106" s="1"/>
  <c r="L1106" s="1"/>
  <c r="G1101"/>
  <c r="H1101"/>
  <c r="I1101"/>
  <c r="K1101" s="1"/>
  <c r="L1101" s="1"/>
  <c r="G1094"/>
  <c r="H1094"/>
  <c r="I1094"/>
  <c r="K1094" s="1"/>
  <c r="L1094" s="1"/>
  <c r="G1084"/>
  <c r="H1084"/>
  <c r="I1084"/>
  <c r="K1084" s="1"/>
  <c r="L1084" s="1"/>
  <c r="H1078"/>
  <c r="I1078"/>
  <c r="K1078" s="1"/>
  <c r="G1077"/>
  <c r="H1077"/>
  <c r="I1077"/>
  <c r="K1077" s="1"/>
  <c r="L1077" s="1"/>
  <c r="G1073"/>
  <c r="H1073"/>
  <c r="I1073"/>
  <c r="K1073" s="1"/>
  <c r="L1073" s="1"/>
  <c r="G1071"/>
  <c r="H1071"/>
  <c r="I1071"/>
  <c r="K1071" s="1"/>
  <c r="L1071" s="1"/>
  <c r="G1070"/>
  <c r="H1070"/>
  <c r="I1070"/>
  <c r="K1070" s="1"/>
  <c r="L1070" s="1"/>
  <c r="H1061"/>
  <c r="I1061"/>
  <c r="K1061" s="1"/>
  <c r="G1057"/>
  <c r="H1057"/>
  <c r="I1057"/>
  <c r="K1057" s="1"/>
  <c r="L1057" s="1"/>
  <c r="G1054"/>
  <c r="H1054"/>
  <c r="I1054"/>
  <c r="K1054" s="1"/>
  <c r="L1054" s="1"/>
  <c r="G1053"/>
  <c r="H1053"/>
  <c r="I1053"/>
  <c r="K1053" s="1"/>
  <c r="L1053" s="1"/>
  <c r="G1052"/>
  <c r="H1052"/>
  <c r="I1052"/>
  <c r="K1052" s="1"/>
  <c r="L1052" s="1"/>
  <c r="G1043"/>
  <c r="H1043"/>
  <c r="I1043"/>
  <c r="K1043" s="1"/>
  <c r="L1043" s="1"/>
  <c r="G1039"/>
  <c r="H1039"/>
  <c r="I1039"/>
  <c r="K1039" s="1"/>
  <c r="L1039" s="1"/>
  <c r="H1038"/>
  <c r="I1038"/>
  <c r="K1038" s="1"/>
  <c r="G1032"/>
  <c r="H1032"/>
  <c r="I1032"/>
  <c r="K1032" s="1"/>
  <c r="L1032" s="1"/>
  <c r="G1031"/>
  <c r="H1031"/>
  <c r="I1031"/>
  <c r="K1031" s="1"/>
  <c r="L1031" s="1"/>
  <c r="G1021"/>
  <c r="I1021"/>
  <c r="K1021" s="1"/>
  <c r="G1013"/>
  <c r="H1013"/>
  <c r="I1013"/>
  <c r="K1013" s="1"/>
  <c r="L1013" s="1"/>
  <c r="G1011"/>
  <c r="H1011"/>
  <c r="I1011"/>
  <c r="K1011" s="1"/>
  <c r="L1011" s="1"/>
  <c r="G1008"/>
  <c r="H1008"/>
  <c r="I1008"/>
  <c r="K1008" s="1"/>
  <c r="L1008" s="1"/>
  <c r="G1006"/>
  <c r="H1006"/>
  <c r="I1006"/>
  <c r="K1006" s="1"/>
  <c r="L1006" s="1"/>
  <c r="G994"/>
  <c r="H994"/>
  <c r="I994"/>
  <c r="K994" s="1"/>
  <c r="L994" s="1"/>
  <c r="G991"/>
  <c r="H991"/>
  <c r="I991"/>
  <c r="K991" s="1"/>
  <c r="L991" s="1"/>
  <c r="H982"/>
  <c r="I982"/>
  <c r="K982" s="1"/>
  <c r="G980"/>
  <c r="H980"/>
  <c r="I980"/>
  <c r="K980" s="1"/>
  <c r="L980" s="1"/>
  <c r="G963"/>
  <c r="H963"/>
  <c r="I963"/>
  <c r="K963" s="1"/>
  <c r="L963" s="1"/>
  <c r="G962"/>
  <c r="H962"/>
  <c r="I962"/>
  <c r="K962" s="1"/>
  <c r="L962" s="1"/>
  <c r="G953"/>
  <c r="I953"/>
  <c r="K953" s="1"/>
  <c r="G946"/>
  <c r="H946"/>
  <c r="I946"/>
  <c r="K946" s="1"/>
  <c r="L946" s="1"/>
  <c r="H945"/>
  <c r="I945"/>
  <c r="K945" s="1"/>
  <c r="G939"/>
  <c r="H939"/>
  <c r="I939"/>
  <c r="K939" s="1"/>
  <c r="L939" s="1"/>
  <c r="G930"/>
  <c r="H930"/>
  <c r="I930"/>
  <c r="K930" s="1"/>
  <c r="L930" s="1"/>
  <c r="G927"/>
  <c r="H927"/>
  <c r="I927"/>
  <c r="K927" s="1"/>
  <c r="L927" s="1"/>
  <c r="G922"/>
  <c r="I922"/>
  <c r="K922" s="1"/>
  <c r="G920"/>
  <c r="H920"/>
  <c r="I920"/>
  <c r="K920" s="1"/>
  <c r="L920" s="1"/>
  <c r="G914"/>
  <c r="H914"/>
  <c r="I914"/>
  <c r="K914" s="1"/>
  <c r="L914" s="1"/>
  <c r="G910"/>
  <c r="H910"/>
  <c r="I910"/>
  <c r="K910" s="1"/>
  <c r="L910" s="1"/>
  <c r="G897"/>
  <c r="H897"/>
  <c r="I897"/>
  <c r="K897" s="1"/>
  <c r="L897" s="1"/>
  <c r="G895"/>
  <c r="H895"/>
  <c r="I895"/>
  <c r="K895" s="1"/>
  <c r="L895" s="1"/>
  <c r="G894"/>
  <c r="H894"/>
  <c r="I894"/>
  <c r="K894" s="1"/>
  <c r="L894" s="1"/>
  <c r="G893"/>
  <c r="H893"/>
  <c r="I893"/>
  <c r="K893" s="1"/>
  <c r="L893" s="1"/>
  <c r="G890"/>
  <c r="H890"/>
  <c r="I890"/>
  <c r="K890" s="1"/>
  <c r="L890" s="1"/>
  <c r="G886"/>
  <c r="H886"/>
  <c r="I886"/>
  <c r="K886" s="1"/>
  <c r="L886" s="1"/>
  <c r="G884"/>
  <c r="H884"/>
  <c r="I884"/>
  <c r="K884" s="1"/>
  <c r="L884" s="1"/>
  <c r="G883"/>
  <c r="H883"/>
  <c r="I883"/>
  <c r="K883" s="1"/>
  <c r="L883" s="1"/>
  <c r="G882"/>
  <c r="H882"/>
  <c r="I882"/>
  <c r="K882" s="1"/>
  <c r="L882" s="1"/>
  <c r="G881"/>
  <c r="H881"/>
  <c r="I881"/>
  <c r="K881" s="1"/>
  <c r="L881" s="1"/>
  <c r="G876"/>
  <c r="H876"/>
  <c r="I876"/>
  <c r="K876" s="1"/>
  <c r="L876" s="1"/>
  <c r="G866"/>
  <c r="H866"/>
  <c r="I866"/>
  <c r="K866" s="1"/>
  <c r="L866" s="1"/>
  <c r="G862"/>
  <c r="I862"/>
  <c r="K862" s="1"/>
  <c r="G855"/>
  <c r="I855"/>
  <c r="K855" s="1"/>
  <c r="G850"/>
  <c r="H850"/>
  <c r="I850"/>
  <c r="K850" s="1"/>
  <c r="L850" s="1"/>
  <c r="G846"/>
  <c r="H846"/>
  <c r="I846"/>
  <c r="K846" s="1"/>
  <c r="L846" s="1"/>
  <c r="G847"/>
  <c r="H847"/>
  <c r="I847"/>
  <c r="K847" s="1"/>
  <c r="L847" s="1"/>
  <c r="G843"/>
  <c r="I843"/>
  <c r="K843" s="1"/>
  <c r="G840"/>
  <c r="H840"/>
  <c r="I840"/>
  <c r="K840" s="1"/>
  <c r="L840" s="1"/>
  <c r="G837"/>
  <c r="H837"/>
  <c r="I837"/>
  <c r="K837" s="1"/>
  <c r="L837" s="1"/>
  <c r="G835"/>
  <c r="H835"/>
  <c r="I835"/>
  <c r="K835" s="1"/>
  <c r="L835" s="1"/>
  <c r="G830"/>
  <c r="H830"/>
  <c r="I830"/>
  <c r="K830" s="1"/>
  <c r="L830" s="1"/>
  <c r="G828"/>
  <c r="H828"/>
  <c r="I828"/>
  <c r="K828" s="1"/>
  <c r="L828" s="1"/>
  <c r="G822"/>
  <c r="H822"/>
  <c r="I822"/>
  <c r="K822" s="1"/>
  <c r="L822" s="1"/>
  <c r="G820"/>
  <c r="H820"/>
  <c r="I820"/>
  <c r="K820" s="1"/>
  <c r="L820" s="1"/>
  <c r="G819"/>
  <c r="H819"/>
  <c r="I819"/>
  <c r="K819" s="1"/>
  <c r="L819" s="1"/>
  <c r="G812"/>
  <c r="H812"/>
  <c r="I812"/>
  <c r="K812" s="1"/>
  <c r="L812" s="1"/>
  <c r="G790"/>
  <c r="I790"/>
  <c r="K790" s="1"/>
  <c r="G784"/>
  <c r="H784"/>
  <c r="I784"/>
  <c r="K784" s="1"/>
  <c r="L784" s="1"/>
  <c r="G782"/>
  <c r="H782"/>
  <c r="I782"/>
  <c r="K782" s="1"/>
  <c r="L782" s="1"/>
  <c r="G775"/>
  <c r="H775"/>
  <c r="I775"/>
  <c r="K775" s="1"/>
  <c r="L775" s="1"/>
  <c r="G774"/>
  <c r="H774"/>
  <c r="I774"/>
  <c r="K774" s="1"/>
  <c r="L774" s="1"/>
  <c r="G761"/>
  <c r="H761"/>
  <c r="I761"/>
  <c r="K761" s="1"/>
  <c r="L761" s="1"/>
  <c r="G760"/>
  <c r="H760"/>
  <c r="I760"/>
  <c r="K760" s="1"/>
  <c r="L760" s="1"/>
  <c r="G757"/>
  <c r="I757"/>
  <c r="K757" s="1"/>
  <c r="G743"/>
  <c r="H743"/>
  <c r="I743"/>
  <c r="K743" s="1"/>
  <c r="L743" s="1"/>
  <c r="G736"/>
  <c r="H736"/>
  <c r="I736"/>
  <c r="K736" s="1"/>
  <c r="L736" s="1"/>
  <c r="G735"/>
  <c r="H735"/>
  <c r="I735"/>
  <c r="K735" s="1"/>
  <c r="L735" s="1"/>
  <c r="G730"/>
  <c r="H730"/>
  <c r="I730"/>
  <c r="K730" s="1"/>
  <c r="L730" s="1"/>
  <c r="G724"/>
  <c r="H724"/>
  <c r="I724"/>
  <c r="K724" s="1"/>
  <c r="L724" s="1"/>
  <c r="G714"/>
  <c r="H714"/>
  <c r="I714"/>
  <c r="K714" s="1"/>
  <c r="L714" s="1"/>
  <c r="G708"/>
  <c r="I708"/>
  <c r="K708" s="1"/>
  <c r="G690"/>
  <c r="H690"/>
  <c r="I690"/>
  <c r="K690" s="1"/>
  <c r="L690" s="1"/>
  <c r="G688"/>
  <c r="H688"/>
  <c r="I688"/>
  <c r="K688" s="1"/>
  <c r="L688" s="1"/>
  <c r="G687"/>
  <c r="H687"/>
  <c r="I687"/>
  <c r="K687" s="1"/>
  <c r="L687" s="1"/>
  <c r="G672"/>
  <c r="H672"/>
  <c r="I672"/>
  <c r="K672" s="1"/>
  <c r="L672" s="1"/>
  <c r="G664"/>
  <c r="I664"/>
  <c r="K664" s="1"/>
  <c r="G628"/>
  <c r="H628"/>
  <c r="I628"/>
  <c r="K628" s="1"/>
  <c r="L628" s="1"/>
  <c r="G619"/>
  <c r="H619"/>
  <c r="I619"/>
  <c r="K619" s="1"/>
  <c r="L619" s="1"/>
  <c r="G618"/>
  <c r="H618"/>
  <c r="I618"/>
  <c r="K618" s="1"/>
  <c r="L618" s="1"/>
  <c r="G604"/>
  <c r="H604"/>
  <c r="I604"/>
  <c r="K604" s="1"/>
  <c r="L604" s="1"/>
  <c r="G584"/>
  <c r="H584"/>
  <c r="I584"/>
  <c r="K584" s="1"/>
  <c r="L584" s="1"/>
  <c r="G574"/>
  <c r="H574"/>
  <c r="I574"/>
  <c r="K574" s="1"/>
  <c r="L574" s="1"/>
  <c r="G568"/>
  <c r="H568"/>
  <c r="I568"/>
  <c r="K568" s="1"/>
  <c r="L568" s="1"/>
  <c r="G560"/>
  <c r="H560"/>
  <c r="I560"/>
  <c r="K560" s="1"/>
  <c r="L560" s="1"/>
  <c r="G556"/>
  <c r="H556"/>
  <c r="I556"/>
  <c r="K556" s="1"/>
  <c r="L556" s="1"/>
  <c r="G553"/>
  <c r="H553"/>
  <c r="I553"/>
  <c r="K553" s="1"/>
  <c r="L553" s="1"/>
  <c r="G536"/>
  <c r="I536"/>
  <c r="K536" s="1"/>
  <c r="G526"/>
  <c r="H526"/>
  <c r="I526"/>
  <c r="K526" s="1"/>
  <c r="L526" s="1"/>
  <c r="G524"/>
  <c r="H524"/>
  <c r="I524"/>
  <c r="K524" s="1"/>
  <c r="L524" s="1"/>
  <c r="G507"/>
  <c r="H507"/>
  <c r="I507"/>
  <c r="K507" s="1"/>
  <c r="L507" s="1"/>
  <c r="G506"/>
  <c r="H506"/>
  <c r="I506"/>
  <c r="K506" s="1"/>
  <c r="L506" s="1"/>
  <c r="G504"/>
  <c r="H504"/>
  <c r="I504"/>
  <c r="K504" s="1"/>
  <c r="L504" s="1"/>
  <c r="G483"/>
  <c r="H483"/>
  <c r="I483"/>
  <c r="K483" s="1"/>
  <c r="L483" s="1"/>
  <c r="G477"/>
  <c r="H477"/>
  <c r="I477"/>
  <c r="K477" s="1"/>
  <c r="L477" s="1"/>
  <c r="G472"/>
  <c r="I472"/>
  <c r="K472" s="1"/>
  <c r="G467"/>
  <c r="I467"/>
  <c r="K467" s="1"/>
  <c r="G463"/>
  <c r="I463"/>
  <c r="K463" s="1"/>
  <c r="G456"/>
  <c r="H456"/>
  <c r="I456"/>
  <c r="K456" s="1"/>
  <c r="L456" s="1"/>
  <c r="G449"/>
  <c r="H449"/>
  <c r="I449"/>
  <c r="K449" s="1"/>
  <c r="L449" s="1"/>
  <c r="G444"/>
  <c r="H444"/>
  <c r="I444"/>
  <c r="K444" s="1"/>
  <c r="L444" s="1"/>
  <c r="G442"/>
  <c r="H442"/>
  <c r="I442"/>
  <c r="K442" s="1"/>
  <c r="L442" s="1"/>
  <c r="G438"/>
  <c r="H438"/>
  <c r="I438"/>
  <c r="K438" s="1"/>
  <c r="L438" s="1"/>
  <c r="G437"/>
  <c r="I437"/>
  <c r="K437" s="1"/>
  <c r="G423"/>
  <c r="H423"/>
  <c r="I423"/>
  <c r="K423" s="1"/>
  <c r="L423" s="1"/>
  <c r="G420"/>
  <c r="H420"/>
  <c r="I420"/>
  <c r="K420" s="1"/>
  <c r="L420" s="1"/>
  <c r="G413"/>
  <c r="H413"/>
  <c r="I413"/>
  <c r="K413" s="1"/>
  <c r="L413" s="1"/>
  <c r="G409"/>
  <c r="H409"/>
  <c r="I409"/>
  <c r="K409" s="1"/>
  <c r="L409" s="1"/>
  <c r="G406"/>
  <c r="H406"/>
  <c r="I406"/>
  <c r="K406" s="1"/>
  <c r="L406" s="1"/>
  <c r="G403"/>
  <c r="H403"/>
  <c r="I403"/>
  <c r="K403" s="1"/>
  <c r="L403" s="1"/>
  <c r="G397"/>
  <c r="H397"/>
  <c r="I397"/>
  <c r="K397" s="1"/>
  <c r="L397" s="1"/>
  <c r="G394"/>
  <c r="I394"/>
  <c r="K394" s="1"/>
  <c r="G393"/>
  <c r="H393"/>
  <c r="I393"/>
  <c r="K393" s="1"/>
  <c r="L393" s="1"/>
  <c r="G390"/>
  <c r="H390"/>
  <c r="I390"/>
  <c r="K390" s="1"/>
  <c r="L390" s="1"/>
  <c r="G380"/>
  <c r="H380"/>
  <c r="I380"/>
  <c r="K380" s="1"/>
  <c r="L380" s="1"/>
  <c r="G379"/>
  <c r="H379"/>
  <c r="I379"/>
  <c r="K379" s="1"/>
  <c r="L379" s="1"/>
  <c r="G363"/>
  <c r="H363"/>
  <c r="I363"/>
  <c r="K363" s="1"/>
  <c r="L363" s="1"/>
  <c r="G360"/>
  <c r="H360"/>
  <c r="I360"/>
  <c r="K360" s="1"/>
  <c r="L360" s="1"/>
  <c r="G359"/>
  <c r="H359"/>
  <c r="I359"/>
  <c r="K359" s="1"/>
  <c r="L359" s="1"/>
  <c r="G349"/>
  <c r="H349"/>
  <c r="I349"/>
  <c r="K349" s="1"/>
  <c r="L349" s="1"/>
  <c r="G348"/>
  <c r="H348"/>
  <c r="I348"/>
  <c r="K348" s="1"/>
  <c r="L348" s="1"/>
  <c r="G327"/>
  <c r="H327"/>
  <c r="I327"/>
  <c r="K327" s="1"/>
  <c r="L327" s="1"/>
  <c r="G325"/>
  <c r="H325"/>
  <c r="I325"/>
  <c r="K325" s="1"/>
  <c r="L325" s="1"/>
  <c r="G320"/>
  <c r="H320"/>
  <c r="I320"/>
  <c r="K320" s="1"/>
  <c r="L320" s="1"/>
  <c r="G317"/>
  <c r="H317"/>
  <c r="I317"/>
  <c r="K317" s="1"/>
  <c r="L317" s="1"/>
  <c r="G315"/>
  <c r="H315"/>
  <c r="I315"/>
  <c r="K315" s="1"/>
  <c r="L315" s="1"/>
  <c r="G314"/>
  <c r="H314"/>
  <c r="I314"/>
  <c r="K314" s="1"/>
  <c r="L314" s="1"/>
  <c r="G303"/>
  <c r="H303"/>
  <c r="I303"/>
  <c r="K303" s="1"/>
  <c r="L303" s="1"/>
  <c r="G302"/>
  <c r="H302"/>
  <c r="I302"/>
  <c r="K302" s="1"/>
  <c r="L302" s="1"/>
  <c r="G301"/>
  <c r="H301"/>
  <c r="I301"/>
  <c r="K301" s="1"/>
  <c r="L301" s="1"/>
  <c r="G294"/>
  <c r="H294"/>
  <c r="I294"/>
  <c r="K294" s="1"/>
  <c r="L294" s="1"/>
  <c r="G293"/>
  <c r="H293"/>
  <c r="I293"/>
  <c r="K293" s="1"/>
  <c r="L293" s="1"/>
  <c r="G286"/>
  <c r="H286"/>
  <c r="I286"/>
  <c r="K286" s="1"/>
  <c r="L286" s="1"/>
  <c r="G272"/>
  <c r="H272"/>
  <c r="I272"/>
  <c r="K272" s="1"/>
  <c r="L272" s="1"/>
  <c r="G261"/>
  <c r="I261"/>
  <c r="K261" s="1"/>
  <c r="G259"/>
  <c r="H259"/>
  <c r="I259"/>
  <c r="K259" s="1"/>
  <c r="L259" s="1"/>
  <c r="G252"/>
  <c r="I252"/>
  <c r="K252" s="1"/>
  <c r="G246"/>
  <c r="H246"/>
  <c r="I246"/>
  <c r="K246" s="1"/>
  <c r="L246" s="1"/>
  <c r="G238"/>
  <c r="I238"/>
  <c r="K238" s="1"/>
  <c r="G215"/>
  <c r="I215"/>
  <c r="K215" s="1"/>
  <c r="G204"/>
  <c r="H204"/>
  <c r="I204"/>
  <c r="K204" s="1"/>
  <c r="L204" s="1"/>
  <c r="G200"/>
  <c r="H200"/>
  <c r="I200"/>
  <c r="K200" s="1"/>
  <c r="L200" s="1"/>
  <c r="G191"/>
  <c r="H191"/>
  <c r="I191"/>
  <c r="K191" s="1"/>
  <c r="L191" s="1"/>
  <c r="G185"/>
  <c r="I185"/>
  <c r="K185" s="1"/>
  <c r="G181"/>
  <c r="H181"/>
  <c r="I181"/>
  <c r="K181" s="1"/>
  <c r="L181" s="1"/>
  <c r="G180"/>
  <c r="H180"/>
  <c r="I180"/>
  <c r="K180" s="1"/>
  <c r="L180" s="1"/>
  <c r="G178"/>
  <c r="H178"/>
  <c r="I178"/>
  <c r="K178" s="1"/>
  <c r="L178" s="1"/>
  <c r="G169"/>
  <c r="H169"/>
  <c r="I169"/>
  <c r="K169" s="1"/>
  <c r="L169" s="1"/>
  <c r="G163"/>
  <c r="H163"/>
  <c r="I163"/>
  <c r="K163" s="1"/>
  <c r="L163" s="1"/>
  <c r="G155"/>
  <c r="H155"/>
  <c r="I155"/>
  <c r="K155" s="1"/>
  <c r="L155" s="1"/>
  <c r="G151"/>
  <c r="H151"/>
  <c r="I151"/>
  <c r="K151" s="1"/>
  <c r="L151" s="1"/>
  <c r="G147"/>
  <c r="I147"/>
  <c r="K147" s="1"/>
  <c r="G134"/>
  <c r="H134"/>
  <c r="I134"/>
  <c r="K134" s="1"/>
  <c r="L134" s="1"/>
  <c r="G129"/>
  <c r="H129"/>
  <c r="I129"/>
  <c r="K129" s="1"/>
  <c r="L129" s="1"/>
  <c r="G127"/>
  <c r="H127"/>
  <c r="I127"/>
  <c r="K127" s="1"/>
  <c r="L127" s="1"/>
  <c r="G121"/>
  <c r="H121"/>
  <c r="I121"/>
  <c r="K121" s="1"/>
  <c r="L121" s="1"/>
  <c r="G120"/>
  <c r="H120"/>
  <c r="I120"/>
  <c r="K120" s="1"/>
  <c r="L120" s="1"/>
  <c r="G108"/>
  <c r="I108"/>
  <c r="K108" s="1"/>
  <c r="G97"/>
  <c r="H97"/>
  <c r="I97"/>
  <c r="K97" s="1"/>
  <c r="L97" s="1"/>
  <c r="G90"/>
  <c r="H90"/>
  <c r="I90"/>
  <c r="K90" s="1"/>
  <c r="L90" s="1"/>
  <c r="G76"/>
  <c r="H76"/>
  <c r="I76"/>
  <c r="K76" s="1"/>
  <c r="L76" s="1"/>
  <c r="G70"/>
  <c r="H70"/>
  <c r="I70"/>
  <c r="K70" s="1"/>
  <c r="L70" s="1"/>
  <c r="G64"/>
  <c r="H64"/>
  <c r="I64"/>
  <c r="K64" s="1"/>
  <c r="L64" s="1"/>
  <c r="G56"/>
  <c r="H56"/>
  <c r="I56"/>
  <c r="K56" s="1"/>
  <c r="L56" s="1"/>
  <c r="G47"/>
  <c r="H47"/>
  <c r="I47"/>
  <c r="K47" s="1"/>
  <c r="L47" s="1"/>
  <c r="G45"/>
  <c r="H45"/>
  <c r="I45"/>
  <c r="K45" s="1"/>
  <c r="L45" s="1"/>
  <c r="G42"/>
  <c r="H42"/>
  <c r="I42"/>
  <c r="K42" s="1"/>
  <c r="L42" s="1"/>
  <c r="G36"/>
  <c r="H36"/>
  <c r="I36"/>
  <c r="K36" s="1"/>
  <c r="L36" s="1"/>
  <c r="G33"/>
  <c r="H33"/>
  <c r="I33"/>
  <c r="K33" s="1"/>
  <c r="G32"/>
  <c r="H32"/>
  <c r="I32"/>
  <c r="K32" s="1"/>
  <c r="L32" s="1"/>
  <c r="G30"/>
  <c r="H30"/>
  <c r="I30"/>
  <c r="K30" s="1"/>
  <c r="L30" s="1"/>
  <c r="G10"/>
  <c r="H10"/>
  <c r="I10"/>
  <c r="K10" s="1"/>
  <c r="L10" s="1"/>
  <c r="G9"/>
  <c r="H9"/>
  <c r="I9"/>
  <c r="K9" s="1"/>
  <c r="L9" s="1"/>
  <c r="G2854"/>
  <c r="H2854"/>
  <c r="I2854"/>
  <c r="K2854" s="1"/>
  <c r="L2854" s="1"/>
  <c r="G2447"/>
  <c r="H2447"/>
  <c r="I2447"/>
  <c r="K2447" s="1"/>
  <c r="L2447" s="1"/>
  <c r="G2415"/>
  <c r="H2415"/>
  <c r="I2415"/>
  <c r="K2415" s="1"/>
  <c r="L2415" s="1"/>
  <c r="G1851"/>
  <c r="H1851"/>
  <c r="I1851"/>
  <c r="K1851" s="1"/>
  <c r="L1851" s="1"/>
  <c r="G1324"/>
  <c r="H1324"/>
  <c r="I1324"/>
  <c r="K1324" s="1"/>
  <c r="L1324" s="1"/>
  <c r="G267"/>
  <c r="H267"/>
  <c r="I267"/>
  <c r="K267" s="1"/>
  <c r="L267" s="1"/>
  <c r="G3471"/>
  <c r="H3471"/>
  <c r="I3471"/>
  <c r="K3471" s="1"/>
  <c r="L3471" s="1"/>
  <c r="G3472"/>
  <c r="H3472"/>
  <c r="I3472"/>
  <c r="K3472" s="1"/>
  <c r="L3472" s="1"/>
  <c r="G3473"/>
  <c r="H3473"/>
  <c r="I3473"/>
  <c r="K3473" s="1"/>
  <c r="L3473" s="1"/>
  <c r="G3474"/>
  <c r="H3474"/>
  <c r="I3474"/>
  <c r="K3474" s="1"/>
  <c r="L3474" s="1"/>
  <c r="G3475"/>
  <c r="H3475"/>
  <c r="I3475"/>
  <c r="K3475" s="1"/>
  <c r="L3475" s="1"/>
  <c r="G3476"/>
  <c r="H3476"/>
  <c r="I3476"/>
  <c r="K3476" s="1"/>
  <c r="L3476" s="1"/>
  <c r="G3477"/>
  <c r="H3477"/>
  <c r="I3477"/>
  <c r="K3477" s="1"/>
  <c r="L3477" s="1"/>
  <c r="G3478"/>
  <c r="H3478"/>
  <c r="I3478"/>
  <c r="K3478" s="1"/>
  <c r="L3478" s="1"/>
  <c r="G3479"/>
  <c r="H3479"/>
  <c r="I3479"/>
  <c r="K3479" s="1"/>
  <c r="L3479" s="1"/>
  <c r="G3480"/>
  <c r="H3480"/>
  <c r="I3480"/>
  <c r="K3480" s="1"/>
  <c r="L3480" s="1"/>
  <c r="G3481"/>
  <c r="H3481"/>
  <c r="I3481"/>
  <c r="K3481" s="1"/>
  <c r="L3481" s="1"/>
  <c r="H3482"/>
  <c r="I3482"/>
  <c r="K3482" s="1"/>
  <c r="G3483"/>
  <c r="H3483"/>
  <c r="I3483"/>
  <c r="K3483" s="1"/>
  <c r="L3483" s="1"/>
  <c r="G3484"/>
  <c r="H3484"/>
  <c r="I3484"/>
  <c r="K3484" s="1"/>
  <c r="L3484" s="1"/>
  <c r="H3485"/>
  <c r="I3485"/>
  <c r="K3485" s="1"/>
  <c r="G3486"/>
  <c r="H3486"/>
  <c r="I3486"/>
  <c r="K3486" s="1"/>
  <c r="L3486" s="1"/>
  <c r="G3398"/>
  <c r="H3398"/>
  <c r="I3398"/>
  <c r="K3398" s="1"/>
  <c r="L3398" s="1"/>
  <c r="G3399"/>
  <c r="H3399"/>
  <c r="I3399"/>
  <c r="K3399" s="1"/>
  <c r="L3399" s="1"/>
  <c r="H3400"/>
  <c r="I3400"/>
  <c r="K3400" s="1"/>
  <c r="H3401"/>
  <c r="I3401"/>
  <c r="K3401" s="1"/>
  <c r="H3402"/>
  <c r="I3402"/>
  <c r="K3402" s="1"/>
  <c r="G3403"/>
  <c r="I3403"/>
  <c r="K3403" s="1"/>
  <c r="G3404"/>
  <c r="H3404"/>
  <c r="I3404"/>
  <c r="K3404" s="1"/>
  <c r="L3404" s="1"/>
  <c r="H3346"/>
  <c r="I3346"/>
  <c r="K3346" s="1"/>
  <c r="G3347"/>
  <c r="H3347"/>
  <c r="I3347"/>
  <c r="K3347" s="1"/>
  <c r="L3347" s="1"/>
  <c r="G3348"/>
  <c r="H3348"/>
  <c r="I3348"/>
  <c r="K3348" s="1"/>
  <c r="L3348" s="1"/>
  <c r="G3349"/>
  <c r="H3349"/>
  <c r="I3349"/>
  <c r="K3349" s="1"/>
  <c r="L3349" s="1"/>
  <c r="G3350"/>
  <c r="H3350"/>
  <c r="I3350"/>
  <c r="K3350" s="1"/>
  <c r="L3350" s="1"/>
  <c r="G3351"/>
  <c r="H3351"/>
  <c r="I3351"/>
  <c r="K3351" s="1"/>
  <c r="L3351" s="1"/>
  <c r="H3352"/>
  <c r="I3352"/>
  <c r="K3352" s="1"/>
  <c r="G3353"/>
  <c r="H3353"/>
  <c r="I3353"/>
  <c r="K3353" s="1"/>
  <c r="L3353" s="1"/>
  <c r="G3311"/>
  <c r="H3311"/>
  <c r="I3311"/>
  <c r="K3311" s="1"/>
  <c r="L3311" s="1"/>
  <c r="H3312"/>
  <c r="I3312"/>
  <c r="K3312" s="1"/>
  <c r="G3313"/>
  <c r="H3313"/>
  <c r="I3313"/>
  <c r="K3313" s="1"/>
  <c r="L3313" s="1"/>
  <c r="H3314"/>
  <c r="I3314"/>
  <c r="K3314" s="1"/>
  <c r="G3315"/>
  <c r="H3315"/>
  <c r="I3315"/>
  <c r="K3315" s="1"/>
  <c r="L3315" s="1"/>
  <c r="G3316"/>
  <c r="H3316"/>
  <c r="I3316"/>
  <c r="K3316" s="1"/>
  <c r="L3316" s="1"/>
  <c r="G3317"/>
  <c r="H3317"/>
  <c r="I3317"/>
  <c r="K3317" s="1"/>
  <c r="L3317" s="1"/>
  <c r="G3277"/>
  <c r="H3277"/>
  <c r="I3277"/>
  <c r="K3277" s="1"/>
  <c r="L3277" s="1"/>
  <c r="G3278"/>
  <c r="H3278"/>
  <c r="I3278"/>
  <c r="K3278" s="1"/>
  <c r="L3278" s="1"/>
  <c r="G3279"/>
  <c r="H3279"/>
  <c r="I3279"/>
  <c r="K3279" s="1"/>
  <c r="L3279" s="1"/>
  <c r="H3280"/>
  <c r="I3280"/>
  <c r="K3280" s="1"/>
  <c r="G3281"/>
  <c r="H3281"/>
  <c r="I3281"/>
  <c r="K3281" s="1"/>
  <c r="L3281" s="1"/>
  <c r="G3282"/>
  <c r="H3282"/>
  <c r="I3282"/>
  <c r="K3282" s="1"/>
  <c r="L3282" s="1"/>
  <c r="G3283"/>
  <c r="H3283"/>
  <c r="I3283"/>
  <c r="K3283" s="1"/>
  <c r="L3283" s="1"/>
  <c r="G3284"/>
  <c r="H3284"/>
  <c r="I3284"/>
  <c r="K3284" s="1"/>
  <c r="L3284" s="1"/>
  <c r="G3285"/>
  <c r="H3285"/>
  <c r="I3285"/>
  <c r="K3285" s="1"/>
  <c r="L3285" s="1"/>
  <c r="G3249"/>
  <c r="H3249"/>
  <c r="I3249"/>
  <c r="K3249" s="1"/>
  <c r="L3249" s="1"/>
  <c r="G3250"/>
  <c r="H3250"/>
  <c r="I3250"/>
  <c r="K3250" s="1"/>
  <c r="L3250" s="1"/>
  <c r="G3251"/>
  <c r="H3251"/>
  <c r="I3251"/>
  <c r="K3251" s="1"/>
  <c r="L3251" s="1"/>
  <c r="H3220"/>
  <c r="I3220"/>
  <c r="K3220" s="1"/>
  <c r="G3221"/>
  <c r="H3221"/>
  <c r="I3221"/>
  <c r="K3221" s="1"/>
  <c r="L3221" s="1"/>
  <c r="H3222"/>
  <c r="I3222"/>
  <c r="K3222" s="1"/>
  <c r="G3223"/>
  <c r="H3223"/>
  <c r="I3223"/>
  <c r="K3223" s="1"/>
  <c r="L3223" s="1"/>
  <c r="G3224"/>
  <c r="H3224"/>
  <c r="I3224"/>
  <c r="K3224" s="1"/>
  <c r="L3224" s="1"/>
  <c r="G3225"/>
  <c r="H3225"/>
  <c r="I3225"/>
  <c r="K3225" s="1"/>
  <c r="L3225" s="1"/>
  <c r="G3226"/>
  <c r="H3226"/>
  <c r="I3226"/>
  <c r="K3226" s="1"/>
  <c r="L3226" s="1"/>
  <c r="G3227"/>
  <c r="H3227"/>
  <c r="I3227"/>
  <c r="K3227" s="1"/>
  <c r="L3227" s="1"/>
  <c r="G3206"/>
  <c r="H3206"/>
  <c r="I3206"/>
  <c r="K3206" s="1"/>
  <c r="L3206" s="1"/>
  <c r="G3207"/>
  <c r="H3207"/>
  <c r="I3207"/>
  <c r="K3207" s="1"/>
  <c r="L3207" s="1"/>
  <c r="G3208"/>
  <c r="H3208"/>
  <c r="I3208"/>
  <c r="K3208" s="1"/>
  <c r="L3208" s="1"/>
  <c r="G3209"/>
  <c r="H3209"/>
  <c r="I3209"/>
  <c r="K3209" s="1"/>
  <c r="L3209" s="1"/>
  <c r="G3210"/>
  <c r="H3210"/>
  <c r="I3210"/>
  <c r="K3210" s="1"/>
  <c r="L3210" s="1"/>
  <c r="G3191"/>
  <c r="H3191"/>
  <c r="I3191"/>
  <c r="K3191" s="1"/>
  <c r="L3191" s="1"/>
  <c r="H3172"/>
  <c r="I3172"/>
  <c r="K3172" s="1"/>
  <c r="H3173"/>
  <c r="I3173"/>
  <c r="K3173" s="1"/>
  <c r="G3174"/>
  <c r="H3174"/>
  <c r="I3174"/>
  <c r="K3174" s="1"/>
  <c r="L3174" s="1"/>
  <c r="G3175"/>
  <c r="H3175"/>
  <c r="I3175"/>
  <c r="K3175" s="1"/>
  <c r="L3175" s="1"/>
  <c r="G3176"/>
  <c r="H3176"/>
  <c r="I3176"/>
  <c r="K3176" s="1"/>
  <c r="L3176" s="1"/>
  <c r="H3177"/>
  <c r="I3177"/>
  <c r="K3177" s="1"/>
  <c r="G3178"/>
  <c r="H3178"/>
  <c r="I3178"/>
  <c r="K3178" s="1"/>
  <c r="L3178" s="1"/>
  <c r="H3152"/>
  <c r="I3152"/>
  <c r="K3152" s="1"/>
  <c r="G3153"/>
  <c r="H3153"/>
  <c r="I3153"/>
  <c r="K3153" s="1"/>
  <c r="L3153" s="1"/>
  <c r="G3154"/>
  <c r="H3154"/>
  <c r="I3154"/>
  <c r="K3154" s="1"/>
  <c r="L3154" s="1"/>
  <c r="G3155"/>
  <c r="I3155"/>
  <c r="K3155" s="1"/>
  <c r="H3140"/>
  <c r="I3140"/>
  <c r="K3140" s="1"/>
  <c r="H3126"/>
  <c r="I3126"/>
  <c r="K3126" s="1"/>
  <c r="G3127"/>
  <c r="H3127"/>
  <c r="I3127"/>
  <c r="K3127" s="1"/>
  <c r="L3127" s="1"/>
  <c r="G3112"/>
  <c r="H3112"/>
  <c r="I3112"/>
  <c r="K3112" s="1"/>
  <c r="L3112" s="1"/>
  <c r="G3113"/>
  <c r="H3113"/>
  <c r="I3113"/>
  <c r="K3113" s="1"/>
  <c r="L3113" s="1"/>
  <c r="H3114"/>
  <c r="I3114"/>
  <c r="K3114" s="1"/>
  <c r="H3090"/>
  <c r="I3090"/>
  <c r="K3090" s="1"/>
  <c r="G3091"/>
  <c r="H3091"/>
  <c r="I3091"/>
  <c r="K3091" s="1"/>
  <c r="L3091" s="1"/>
  <c r="G3092"/>
  <c r="H3092"/>
  <c r="I3092"/>
  <c r="K3092" s="1"/>
  <c r="L3092" s="1"/>
  <c r="G3093"/>
  <c r="H3093"/>
  <c r="I3093"/>
  <c r="K3093" s="1"/>
  <c r="L3093" s="1"/>
  <c r="G3084"/>
  <c r="H3084"/>
  <c r="I3084"/>
  <c r="K3084" s="1"/>
  <c r="L3084" s="1"/>
  <c r="G3072"/>
  <c r="H3072"/>
  <c r="I3072"/>
  <c r="K3072" s="1"/>
  <c r="L3072" s="1"/>
  <c r="G3073"/>
  <c r="H3073"/>
  <c r="I3073"/>
  <c r="K3073" s="1"/>
  <c r="L3073" s="1"/>
  <c r="G3061"/>
  <c r="H3061"/>
  <c r="I3061"/>
  <c r="K3061" s="1"/>
  <c r="L3061" s="1"/>
  <c r="G3052"/>
  <c r="H3052"/>
  <c r="I3052"/>
  <c r="K3052" s="1"/>
  <c r="L3052" s="1"/>
  <c r="G3036"/>
  <c r="H3036"/>
  <c r="I3036"/>
  <c r="K3036" s="1"/>
  <c r="L3036" s="1"/>
  <c r="H3037"/>
  <c r="I3037"/>
  <c r="K3037" s="1"/>
  <c r="G3038"/>
  <c r="H3038"/>
  <c r="I3038"/>
  <c r="K3038" s="1"/>
  <c r="L3038" s="1"/>
  <c r="G3039"/>
  <c r="H3039"/>
  <c r="I3039"/>
  <c r="K3039" s="1"/>
  <c r="L3039" s="1"/>
  <c r="G3040"/>
  <c r="H3040"/>
  <c r="I3040"/>
  <c r="K3040" s="1"/>
  <c r="L3040" s="1"/>
  <c r="G3022"/>
  <c r="H3022"/>
  <c r="I3022"/>
  <c r="K3022" s="1"/>
  <c r="L3022" s="1"/>
  <c r="G3023"/>
  <c r="H3023"/>
  <c r="I3023"/>
  <c r="K3023" s="1"/>
  <c r="L3023" s="1"/>
  <c r="H3012"/>
  <c r="I3012"/>
  <c r="K3012" s="1"/>
  <c r="G3007"/>
  <c r="H3007"/>
  <c r="I3007"/>
  <c r="K3007" s="1"/>
  <c r="L3007" s="1"/>
  <c r="G2992"/>
  <c r="H2992"/>
  <c r="I2992"/>
  <c r="K2992" s="1"/>
  <c r="L2992" s="1"/>
  <c r="G2993"/>
  <c r="H2993"/>
  <c r="I2993"/>
  <c r="K2993" s="1"/>
  <c r="L2993" s="1"/>
  <c r="G2982"/>
  <c r="H2982"/>
  <c r="I2982"/>
  <c r="K2982" s="1"/>
  <c r="L2982" s="1"/>
  <c r="G2978"/>
  <c r="H2978"/>
  <c r="I2978"/>
  <c r="K2978" s="1"/>
  <c r="L2978" s="1"/>
  <c r="G2979"/>
  <c r="H2979"/>
  <c r="I2979"/>
  <c r="K2979" s="1"/>
  <c r="L2979" s="1"/>
  <c r="H2971"/>
  <c r="I2971"/>
  <c r="K2971" s="1"/>
  <c r="H2963"/>
  <c r="I2963"/>
  <c r="K2963" s="1"/>
  <c r="H2964"/>
  <c r="I2964"/>
  <c r="K2964" s="1"/>
  <c r="G2957"/>
  <c r="H2957"/>
  <c r="I2957"/>
  <c r="K2957" s="1"/>
  <c r="L2957" s="1"/>
  <c r="G2947"/>
  <c r="H2947"/>
  <c r="I2947"/>
  <c r="K2947" s="1"/>
  <c r="L2947" s="1"/>
  <c r="H2948"/>
  <c r="I2948"/>
  <c r="K2948" s="1"/>
  <c r="G2933"/>
  <c r="H2933"/>
  <c r="I2933"/>
  <c r="K2933" s="1"/>
  <c r="L2933" s="1"/>
  <c r="H2928"/>
  <c r="I2928"/>
  <c r="K2928" s="1"/>
  <c r="G2920"/>
  <c r="H2920"/>
  <c r="I2920"/>
  <c r="K2920" s="1"/>
  <c r="L2920" s="1"/>
  <c r="G2921"/>
  <c r="H2921"/>
  <c r="I2921"/>
  <c r="K2921" s="1"/>
  <c r="L2921" s="1"/>
  <c r="G2911"/>
  <c r="H2911"/>
  <c r="I2911"/>
  <c r="K2911" s="1"/>
  <c r="L2911" s="1"/>
  <c r="G2912"/>
  <c r="H2912"/>
  <c r="I2912"/>
  <c r="K2912" s="1"/>
  <c r="L2912" s="1"/>
  <c r="H2913"/>
  <c r="I2913"/>
  <c r="K2913" s="1"/>
  <c r="G2895"/>
  <c r="H2895"/>
  <c r="I2895"/>
  <c r="K2895" s="1"/>
  <c r="L2895" s="1"/>
  <c r="G2881"/>
  <c r="H2881"/>
  <c r="I2881"/>
  <c r="K2881" s="1"/>
  <c r="L2881" s="1"/>
  <c r="G2882"/>
  <c r="H2882"/>
  <c r="I2882"/>
  <c r="K2882" s="1"/>
  <c r="L2882" s="1"/>
  <c r="G2883"/>
  <c r="H2883"/>
  <c r="I2883"/>
  <c r="K2883" s="1"/>
  <c r="L2883" s="1"/>
  <c r="G2884"/>
  <c r="H2884"/>
  <c r="I2884"/>
  <c r="K2884" s="1"/>
  <c r="L2884" s="1"/>
  <c r="H2876"/>
  <c r="I2876"/>
  <c r="K2876" s="1"/>
  <c r="G2873"/>
  <c r="H2873"/>
  <c r="I2873"/>
  <c r="K2873" s="1"/>
  <c r="L2873" s="1"/>
  <c r="G2865"/>
  <c r="H2865"/>
  <c r="I2865"/>
  <c r="K2865" s="1"/>
  <c r="L2865" s="1"/>
  <c r="G2866"/>
  <c r="H2866"/>
  <c r="I2866"/>
  <c r="K2866" s="1"/>
  <c r="L2866" s="1"/>
  <c r="G2844"/>
  <c r="H2844"/>
  <c r="I2844"/>
  <c r="K2844" s="1"/>
  <c r="L2844" s="1"/>
  <c r="G2838"/>
  <c r="H2838"/>
  <c r="I2838"/>
  <c r="K2838" s="1"/>
  <c r="L2838" s="1"/>
  <c r="G2839"/>
  <c r="H2839"/>
  <c r="I2839"/>
  <c r="K2839" s="1"/>
  <c r="L2839" s="1"/>
  <c r="G2829"/>
  <c r="H2829"/>
  <c r="I2829"/>
  <c r="K2829" s="1"/>
  <c r="L2829" s="1"/>
  <c r="G2830"/>
  <c r="H2830"/>
  <c r="I2830"/>
  <c r="K2830" s="1"/>
  <c r="L2830" s="1"/>
  <c r="G2826"/>
  <c r="H2826"/>
  <c r="I2826"/>
  <c r="K2826" s="1"/>
  <c r="L2826" s="1"/>
  <c r="G2820"/>
  <c r="H2820"/>
  <c r="I2820"/>
  <c r="K2820" s="1"/>
  <c r="L2820" s="1"/>
  <c r="G2814"/>
  <c r="H2814"/>
  <c r="I2814"/>
  <c r="K2814" s="1"/>
  <c r="L2814" s="1"/>
  <c r="G2807"/>
  <c r="H2807"/>
  <c r="I2807"/>
  <c r="K2807" s="1"/>
  <c r="L2807" s="1"/>
  <c r="G2808"/>
  <c r="H2808"/>
  <c r="I2808"/>
  <c r="K2808" s="1"/>
  <c r="L2808" s="1"/>
  <c r="G2809"/>
  <c r="H2809"/>
  <c r="I2809"/>
  <c r="K2809" s="1"/>
  <c r="L2809" s="1"/>
  <c r="G2801"/>
  <c r="H2801"/>
  <c r="I2801"/>
  <c r="K2801" s="1"/>
  <c r="L2801" s="1"/>
  <c r="G2791"/>
  <c r="H2791"/>
  <c r="I2791"/>
  <c r="K2791" s="1"/>
  <c r="L2791" s="1"/>
  <c r="G2784"/>
  <c r="H2784"/>
  <c r="I2784"/>
  <c r="K2784" s="1"/>
  <c r="L2784" s="1"/>
  <c r="G2785"/>
  <c r="H2785"/>
  <c r="I2785"/>
  <c r="K2785" s="1"/>
  <c r="L2785" s="1"/>
  <c r="H2780"/>
  <c r="I2780"/>
  <c r="K2780" s="1"/>
  <c r="G2774"/>
  <c r="I2774"/>
  <c r="K2774" s="1"/>
  <c r="G2775"/>
  <c r="H2775"/>
  <c r="I2775"/>
  <c r="K2775" s="1"/>
  <c r="L2775" s="1"/>
  <c r="G2768"/>
  <c r="H2768"/>
  <c r="I2768"/>
  <c r="K2768" s="1"/>
  <c r="L2768" s="1"/>
  <c r="G2758"/>
  <c r="H2758"/>
  <c r="I2758"/>
  <c r="K2758" s="1"/>
  <c r="L2758" s="1"/>
  <c r="G2752"/>
  <c r="H2752"/>
  <c r="I2752"/>
  <c r="K2752" s="1"/>
  <c r="L2752" s="1"/>
  <c r="H2730"/>
  <c r="I2730"/>
  <c r="K2730" s="1"/>
  <c r="G2731"/>
  <c r="H2731"/>
  <c r="I2731"/>
  <c r="K2731" s="1"/>
  <c r="L2731" s="1"/>
  <c r="G2715"/>
  <c r="H2715"/>
  <c r="I2715"/>
  <c r="K2715" s="1"/>
  <c r="L2715" s="1"/>
  <c r="H2711"/>
  <c r="I2711"/>
  <c r="K2711" s="1"/>
  <c r="G2692"/>
  <c r="H2692"/>
  <c r="I2692"/>
  <c r="K2692" s="1"/>
  <c r="L2692" s="1"/>
  <c r="H2687"/>
  <c r="I2687"/>
  <c r="K2687" s="1"/>
  <c r="G2688"/>
  <c r="H2688"/>
  <c r="I2688"/>
  <c r="K2688" s="1"/>
  <c r="L2688" s="1"/>
  <c r="G2684"/>
  <c r="H2684"/>
  <c r="I2684"/>
  <c r="K2684" s="1"/>
  <c r="L2684" s="1"/>
  <c r="G2678"/>
  <c r="I2678"/>
  <c r="K2678" s="1"/>
  <c r="G2679"/>
  <c r="H2679"/>
  <c r="I2679"/>
  <c r="K2679" s="1"/>
  <c r="L2679" s="1"/>
  <c r="G2680"/>
  <c r="H2680"/>
  <c r="I2680"/>
  <c r="K2680" s="1"/>
  <c r="L2680" s="1"/>
  <c r="G2669"/>
  <c r="H2669"/>
  <c r="I2669"/>
  <c r="K2669" s="1"/>
  <c r="L2669" s="1"/>
  <c r="H2665"/>
  <c r="I2665"/>
  <c r="K2665" s="1"/>
  <c r="G2664"/>
  <c r="H2664"/>
  <c r="I2664"/>
  <c r="K2664" s="1"/>
  <c r="L2664" s="1"/>
  <c r="G2655"/>
  <c r="H2655"/>
  <c r="I2655"/>
  <c r="K2655" s="1"/>
  <c r="L2655" s="1"/>
  <c r="G2651"/>
  <c r="H2651"/>
  <c r="I2651"/>
  <c r="K2651" s="1"/>
  <c r="L2651" s="1"/>
  <c r="G2641"/>
  <c r="H2641"/>
  <c r="I2641"/>
  <c r="K2641" s="1"/>
  <c r="L2641" s="1"/>
  <c r="G2637"/>
  <c r="H2637"/>
  <c r="I2637"/>
  <c r="K2637" s="1"/>
  <c r="L2637" s="1"/>
  <c r="H2634"/>
  <c r="I2634"/>
  <c r="K2634" s="1"/>
  <c r="H2630"/>
  <c r="I2630"/>
  <c r="K2630" s="1"/>
  <c r="G2628"/>
  <c r="H2628"/>
  <c r="I2628"/>
  <c r="K2628" s="1"/>
  <c r="L2628" s="1"/>
  <c r="G2619"/>
  <c r="H2619"/>
  <c r="I2619"/>
  <c r="K2619" s="1"/>
  <c r="L2619" s="1"/>
  <c r="H2607"/>
  <c r="I2607"/>
  <c r="K2607" s="1"/>
  <c r="G2608"/>
  <c r="H2608"/>
  <c r="I2608"/>
  <c r="K2608" s="1"/>
  <c r="L2608" s="1"/>
  <c r="G2601"/>
  <c r="H2601"/>
  <c r="I2601"/>
  <c r="K2601" s="1"/>
  <c r="L2601" s="1"/>
  <c r="G2602"/>
  <c r="H2602"/>
  <c r="I2602"/>
  <c r="K2602" s="1"/>
  <c r="L2602" s="1"/>
  <c r="G2597"/>
  <c r="H2597"/>
  <c r="I2597"/>
  <c r="K2597" s="1"/>
  <c r="L2597" s="1"/>
  <c r="H2590"/>
  <c r="I2590"/>
  <c r="K2590" s="1"/>
  <c r="G2591"/>
  <c r="H2591"/>
  <c r="I2591"/>
  <c r="K2591" s="1"/>
  <c r="L2591" s="1"/>
  <c r="G2592"/>
  <c r="H2592"/>
  <c r="I2592"/>
  <c r="K2592" s="1"/>
  <c r="L2592" s="1"/>
  <c r="G2587"/>
  <c r="H2587"/>
  <c r="I2587"/>
  <c r="K2587" s="1"/>
  <c r="L2587" s="1"/>
  <c r="G2583"/>
  <c r="H2583"/>
  <c r="I2583"/>
  <c r="K2583" s="1"/>
  <c r="L2583" s="1"/>
  <c r="G2584"/>
  <c r="H2584"/>
  <c r="I2584"/>
  <c r="K2584" s="1"/>
  <c r="L2584" s="1"/>
  <c r="G2574"/>
  <c r="I2574"/>
  <c r="K2574" s="1"/>
  <c r="H2570"/>
  <c r="I2570"/>
  <c r="K2570" s="1"/>
  <c r="G2564"/>
  <c r="I2564"/>
  <c r="K2564" s="1"/>
  <c r="G2559"/>
  <c r="H2559"/>
  <c r="I2559"/>
  <c r="K2559" s="1"/>
  <c r="L2559" s="1"/>
  <c r="H2560"/>
  <c r="I2560"/>
  <c r="K2560" s="1"/>
  <c r="G2545"/>
  <c r="H2545"/>
  <c r="I2545"/>
  <c r="K2545" s="1"/>
  <c r="L2545" s="1"/>
  <c r="G2541"/>
  <c r="H2541"/>
  <c r="I2541"/>
  <c r="K2541" s="1"/>
  <c r="L2541" s="1"/>
  <c r="G2531"/>
  <c r="H2531"/>
  <c r="I2531"/>
  <c r="K2531" s="1"/>
  <c r="L2531" s="1"/>
  <c r="G2532"/>
  <c r="H2532"/>
  <c r="I2532"/>
  <c r="K2532" s="1"/>
  <c r="L2532" s="1"/>
  <c r="G2518"/>
  <c r="H2518"/>
  <c r="I2518"/>
  <c r="K2518" s="1"/>
  <c r="L2518" s="1"/>
  <c r="G2507"/>
  <c r="H2507"/>
  <c r="I2507"/>
  <c r="K2507" s="1"/>
  <c r="L2507" s="1"/>
  <c r="G2505"/>
  <c r="I2505"/>
  <c r="K2505" s="1"/>
  <c r="G2499"/>
  <c r="H2499"/>
  <c r="I2499"/>
  <c r="K2499" s="1"/>
  <c r="L2499" s="1"/>
  <c r="G2496"/>
  <c r="H2496"/>
  <c r="I2496"/>
  <c r="K2496" s="1"/>
  <c r="L2496" s="1"/>
  <c r="H2491"/>
  <c r="I2491"/>
  <c r="K2491" s="1"/>
  <c r="G2486"/>
  <c r="H2486"/>
  <c r="I2486"/>
  <c r="K2486" s="1"/>
  <c r="L2486" s="1"/>
  <c r="G2487"/>
  <c r="H2487"/>
  <c r="I2487"/>
  <c r="K2487" s="1"/>
  <c r="L2487" s="1"/>
  <c r="G2488"/>
  <c r="H2488"/>
  <c r="I2488"/>
  <c r="K2488" s="1"/>
  <c r="L2488" s="1"/>
  <c r="H2482"/>
  <c r="I2482"/>
  <c r="K2482" s="1"/>
  <c r="H2462"/>
  <c r="I2462"/>
  <c r="K2462" s="1"/>
  <c r="G2463"/>
  <c r="H2463"/>
  <c r="I2463"/>
  <c r="K2463" s="1"/>
  <c r="L2463" s="1"/>
  <c r="G2464"/>
  <c r="H2464"/>
  <c r="I2464"/>
  <c r="K2464" s="1"/>
  <c r="L2464" s="1"/>
  <c r="G2448"/>
  <c r="H2448"/>
  <c r="I2448"/>
  <c r="K2448" s="1"/>
  <c r="L2448" s="1"/>
  <c r="H2444"/>
  <c r="I2444"/>
  <c r="K2444" s="1"/>
  <c r="G2440"/>
  <c r="H2440"/>
  <c r="I2440"/>
  <c r="K2440" s="1"/>
  <c r="L2440" s="1"/>
  <c r="G2429"/>
  <c r="H2429"/>
  <c r="I2429"/>
  <c r="K2429" s="1"/>
  <c r="L2429" s="1"/>
  <c r="G2421"/>
  <c r="H2421"/>
  <c r="I2421"/>
  <c r="K2421" s="1"/>
  <c r="L2421" s="1"/>
  <c r="H2410"/>
  <c r="I2410"/>
  <c r="K2410" s="1"/>
  <c r="G2405"/>
  <c r="H2405"/>
  <c r="I2405"/>
  <c r="K2405" s="1"/>
  <c r="L2405" s="1"/>
  <c r="G2404"/>
  <c r="I2404"/>
  <c r="K2404" s="1"/>
  <c r="G2391"/>
  <c r="I2391"/>
  <c r="K2391" s="1"/>
  <c r="G2386"/>
  <c r="H2386"/>
  <c r="I2386"/>
  <c r="K2386" s="1"/>
  <c r="L2386" s="1"/>
  <c r="G2382"/>
  <c r="H2382"/>
  <c r="I2382"/>
  <c r="K2382" s="1"/>
  <c r="L2382" s="1"/>
  <c r="G2381"/>
  <c r="H2381"/>
  <c r="I2381"/>
  <c r="K2381" s="1"/>
  <c r="L2381" s="1"/>
  <c r="H2375"/>
  <c r="I2375"/>
  <c r="K2375" s="1"/>
  <c r="H2371"/>
  <c r="I2371"/>
  <c r="K2371" s="1"/>
  <c r="G2372"/>
  <c r="H2372"/>
  <c r="I2372"/>
  <c r="K2372" s="1"/>
  <c r="L2372" s="1"/>
  <c r="G2370"/>
  <c r="H2370"/>
  <c r="I2370"/>
  <c r="K2370" s="1"/>
  <c r="L2370" s="1"/>
  <c r="G2366"/>
  <c r="H2366"/>
  <c r="I2366"/>
  <c r="K2366" s="1"/>
  <c r="L2366" s="1"/>
  <c r="G2361"/>
  <c r="H2361"/>
  <c r="I2361"/>
  <c r="K2361" s="1"/>
  <c r="L2361" s="1"/>
  <c r="G2362"/>
  <c r="H2362"/>
  <c r="I2362"/>
  <c r="K2362" s="1"/>
  <c r="L2362" s="1"/>
  <c r="G2351"/>
  <c r="H2351"/>
  <c r="I2351"/>
  <c r="K2351" s="1"/>
  <c r="L2351" s="1"/>
  <c r="H2348"/>
  <c r="I2348"/>
  <c r="K2348" s="1"/>
  <c r="G2343"/>
  <c r="H2343"/>
  <c r="I2343"/>
  <c r="K2343" s="1"/>
  <c r="L2343" s="1"/>
  <c r="G2341"/>
  <c r="H2341"/>
  <c r="I2341"/>
  <c r="K2341" s="1"/>
  <c r="L2341" s="1"/>
  <c r="G2333"/>
  <c r="H2333"/>
  <c r="I2333"/>
  <c r="K2333" s="1"/>
  <c r="L2333" s="1"/>
  <c r="G2334"/>
  <c r="H2334"/>
  <c r="I2334"/>
  <c r="K2334" s="1"/>
  <c r="L2334" s="1"/>
  <c r="G2325"/>
  <c r="H2325"/>
  <c r="I2325"/>
  <c r="K2325" s="1"/>
  <c r="L2325" s="1"/>
  <c r="G2318"/>
  <c r="H2318"/>
  <c r="I2318"/>
  <c r="K2318" s="1"/>
  <c r="L2318" s="1"/>
  <c r="G2310"/>
  <c r="H2310"/>
  <c r="I2310"/>
  <c r="K2310" s="1"/>
  <c r="L2310" s="1"/>
  <c r="G2311"/>
  <c r="H2311"/>
  <c r="I2311"/>
  <c r="K2311" s="1"/>
  <c r="L2311" s="1"/>
  <c r="G2306"/>
  <c r="H2306"/>
  <c r="I2306"/>
  <c r="K2306" s="1"/>
  <c r="L2306" s="1"/>
  <c r="G2294"/>
  <c r="H2294"/>
  <c r="I2294"/>
  <c r="K2294" s="1"/>
  <c r="L2294" s="1"/>
  <c r="G2295"/>
  <c r="H2295"/>
  <c r="I2295"/>
  <c r="K2295" s="1"/>
  <c r="L2295" s="1"/>
  <c r="G2286"/>
  <c r="H2286"/>
  <c r="I2286"/>
  <c r="K2286" s="1"/>
  <c r="L2286" s="1"/>
  <c r="G2284"/>
  <c r="H2284"/>
  <c r="I2284"/>
  <c r="K2284" s="1"/>
  <c r="L2284" s="1"/>
  <c r="G2280"/>
  <c r="H2280"/>
  <c r="I2280"/>
  <c r="K2280" s="1"/>
  <c r="L2280" s="1"/>
  <c r="G2281"/>
  <c r="H2281"/>
  <c r="I2281"/>
  <c r="K2281" s="1"/>
  <c r="L2281" s="1"/>
  <c r="H2278"/>
  <c r="I2278"/>
  <c r="K2278" s="1"/>
  <c r="G2271"/>
  <c r="H2271"/>
  <c r="I2271"/>
  <c r="K2271" s="1"/>
  <c r="L2271" s="1"/>
  <c r="G2267"/>
  <c r="H2267"/>
  <c r="I2267"/>
  <c r="K2267" s="1"/>
  <c r="L2267" s="1"/>
  <c r="G2268"/>
  <c r="H2268"/>
  <c r="I2268"/>
  <c r="K2268" s="1"/>
  <c r="L2268" s="1"/>
  <c r="G2243"/>
  <c r="H2243"/>
  <c r="I2243"/>
  <c r="K2243" s="1"/>
  <c r="L2243" s="1"/>
  <c r="G2234"/>
  <c r="H2234"/>
  <c r="I2234"/>
  <c r="K2234" s="1"/>
  <c r="L2234" s="1"/>
  <c r="G2229"/>
  <c r="H2229"/>
  <c r="I2229"/>
  <c r="K2229" s="1"/>
  <c r="L2229" s="1"/>
  <c r="G2222"/>
  <c r="H2222"/>
  <c r="I2222"/>
  <c r="K2222" s="1"/>
  <c r="L2222" s="1"/>
  <c r="G2216"/>
  <c r="H2216"/>
  <c r="I2216"/>
  <c r="K2216" s="1"/>
  <c r="L2216" s="1"/>
  <c r="G2213"/>
  <c r="H2213"/>
  <c r="I2213"/>
  <c r="K2213" s="1"/>
  <c r="L2213" s="1"/>
  <c r="G2209"/>
  <c r="H2209"/>
  <c r="I2209"/>
  <c r="K2209" s="1"/>
  <c r="L2209" s="1"/>
  <c r="G2210"/>
  <c r="H2210"/>
  <c r="I2210"/>
  <c r="K2210" s="1"/>
  <c r="L2210" s="1"/>
  <c r="G2191"/>
  <c r="H2191"/>
  <c r="I2191"/>
  <c r="K2191" s="1"/>
  <c r="L2191" s="1"/>
  <c r="G2188"/>
  <c r="H2188"/>
  <c r="I2188"/>
  <c r="K2188" s="1"/>
  <c r="L2188" s="1"/>
  <c r="G2189"/>
  <c r="H2189"/>
  <c r="I2189"/>
  <c r="K2189" s="1"/>
  <c r="L2189" s="1"/>
  <c r="G2177"/>
  <c r="H2177"/>
  <c r="I2177"/>
  <c r="K2177" s="1"/>
  <c r="L2177" s="1"/>
  <c r="G2169"/>
  <c r="H2169"/>
  <c r="I2169"/>
  <c r="K2169" s="1"/>
  <c r="L2169" s="1"/>
  <c r="G2167"/>
  <c r="H2167"/>
  <c r="I2167"/>
  <c r="K2167" s="1"/>
  <c r="L2167" s="1"/>
  <c r="G2165"/>
  <c r="H2165"/>
  <c r="I2165"/>
  <c r="K2165" s="1"/>
  <c r="L2165" s="1"/>
  <c r="G2161"/>
  <c r="H2161"/>
  <c r="I2161"/>
  <c r="K2161" s="1"/>
  <c r="L2161" s="1"/>
  <c r="G2162"/>
  <c r="H2162"/>
  <c r="I2162"/>
  <c r="K2162" s="1"/>
  <c r="L2162" s="1"/>
  <c r="G2153"/>
  <c r="H2153"/>
  <c r="I2153"/>
  <c r="K2153" s="1"/>
  <c r="L2153" s="1"/>
  <c r="G2138"/>
  <c r="H2138"/>
  <c r="I2138"/>
  <c r="K2138" s="1"/>
  <c r="L2138" s="1"/>
  <c r="G2135"/>
  <c r="H2135"/>
  <c r="I2135"/>
  <c r="K2135" s="1"/>
  <c r="L2135" s="1"/>
  <c r="G2132"/>
  <c r="H2132"/>
  <c r="I2132"/>
  <c r="K2132" s="1"/>
  <c r="L2132" s="1"/>
  <c r="G2112"/>
  <c r="H2112"/>
  <c r="I2112"/>
  <c r="K2112" s="1"/>
  <c r="L2112" s="1"/>
  <c r="H2110"/>
  <c r="I2110"/>
  <c r="K2110" s="1"/>
  <c r="G2107"/>
  <c r="I2107"/>
  <c r="K2107" s="1"/>
  <c r="G2108"/>
  <c r="H2108"/>
  <c r="I2108"/>
  <c r="K2108" s="1"/>
  <c r="L2108" s="1"/>
  <c r="G2102"/>
  <c r="H2102"/>
  <c r="I2102"/>
  <c r="K2102" s="1"/>
  <c r="L2102" s="1"/>
  <c r="G2100"/>
  <c r="H2100"/>
  <c r="I2100"/>
  <c r="K2100" s="1"/>
  <c r="L2100" s="1"/>
  <c r="G2091"/>
  <c r="H2091"/>
  <c r="I2091"/>
  <c r="K2091" s="1"/>
  <c r="L2091" s="1"/>
  <c r="G2089"/>
  <c r="H2089"/>
  <c r="I2089"/>
  <c r="K2089" s="1"/>
  <c r="L2089" s="1"/>
  <c r="G2067"/>
  <c r="H2067"/>
  <c r="I2067"/>
  <c r="K2067" s="1"/>
  <c r="L2067" s="1"/>
  <c r="G2064"/>
  <c r="H2064"/>
  <c r="I2064"/>
  <c r="K2064" s="1"/>
  <c r="L2064" s="1"/>
  <c r="G2051"/>
  <c r="I2051"/>
  <c r="K2051" s="1"/>
  <c r="G2045"/>
  <c r="H2045"/>
  <c r="I2045"/>
  <c r="K2045" s="1"/>
  <c r="L2045" s="1"/>
  <c r="G2032"/>
  <c r="H2032"/>
  <c r="I2032"/>
  <c r="K2032" s="1"/>
  <c r="L2032" s="1"/>
  <c r="G2029"/>
  <c r="H2029"/>
  <c r="I2029"/>
  <c r="K2029" s="1"/>
  <c r="L2029" s="1"/>
  <c r="G2027"/>
  <c r="H2027"/>
  <c r="I2027"/>
  <c r="K2027" s="1"/>
  <c r="L2027" s="1"/>
  <c r="H2021"/>
  <c r="I2021"/>
  <c r="K2021" s="1"/>
  <c r="G2022"/>
  <c r="H2022"/>
  <c r="I2022"/>
  <c r="K2022" s="1"/>
  <c r="L2022" s="1"/>
  <c r="H2007"/>
  <c r="I2007"/>
  <c r="K2007" s="1"/>
  <c r="G2006"/>
  <c r="H2006"/>
  <c r="I2006"/>
  <c r="K2006" s="1"/>
  <c r="L2006" s="1"/>
  <c r="H2003"/>
  <c r="I2003"/>
  <c r="K2003" s="1"/>
  <c r="G1995"/>
  <c r="H1995"/>
  <c r="I1995"/>
  <c r="K1995" s="1"/>
  <c r="L1995" s="1"/>
  <c r="H1979"/>
  <c r="I1979"/>
  <c r="K1979" s="1"/>
  <c r="G1957"/>
  <c r="H1957"/>
  <c r="I1957"/>
  <c r="K1957" s="1"/>
  <c r="L1957" s="1"/>
  <c r="G1945"/>
  <c r="H1945"/>
  <c r="I1945"/>
  <c r="K1945" s="1"/>
  <c r="L1945" s="1"/>
  <c r="G1943"/>
  <c r="H1943"/>
  <c r="I1943"/>
  <c r="K1943" s="1"/>
  <c r="L1943" s="1"/>
  <c r="H1941"/>
  <c r="I1941"/>
  <c r="K1941" s="1"/>
  <c r="G1933"/>
  <c r="H1933"/>
  <c r="I1933"/>
  <c r="K1933" s="1"/>
  <c r="L1933" s="1"/>
  <c r="G1921"/>
  <c r="H1921"/>
  <c r="I1921"/>
  <c r="K1921" s="1"/>
  <c r="L1921" s="1"/>
  <c r="H1903"/>
  <c r="I1903"/>
  <c r="K1903" s="1"/>
  <c r="G1899"/>
  <c r="H1899"/>
  <c r="I1899"/>
  <c r="K1899" s="1"/>
  <c r="L1899" s="1"/>
  <c r="G1898"/>
  <c r="H1898"/>
  <c r="I1898"/>
  <c r="K1898" s="1"/>
  <c r="L1898" s="1"/>
  <c r="G1897"/>
  <c r="H1897"/>
  <c r="I1897"/>
  <c r="K1897" s="1"/>
  <c r="L1897" s="1"/>
  <c r="G1868"/>
  <c r="H1868"/>
  <c r="I1868"/>
  <c r="K1868" s="1"/>
  <c r="L1868" s="1"/>
  <c r="G1849"/>
  <c r="H1849"/>
  <c r="I1849"/>
  <c r="K1849" s="1"/>
  <c r="L1849" s="1"/>
  <c r="G1841"/>
  <c r="H1841"/>
  <c r="I1841"/>
  <c r="K1841" s="1"/>
  <c r="L1841" s="1"/>
  <c r="G1835"/>
  <c r="H1835"/>
  <c r="I1835"/>
  <c r="K1835" s="1"/>
  <c r="L1835" s="1"/>
  <c r="G1827"/>
  <c r="H1827"/>
  <c r="I1827"/>
  <c r="K1827" s="1"/>
  <c r="L1827" s="1"/>
  <c r="G1821"/>
  <c r="H1821"/>
  <c r="I1821"/>
  <c r="K1821" s="1"/>
  <c r="L1821" s="1"/>
  <c r="G1816"/>
  <c r="H1816"/>
  <c r="I1816"/>
  <c r="K1816" s="1"/>
  <c r="L1816" s="1"/>
  <c r="H1804"/>
  <c r="I1804"/>
  <c r="K1804" s="1"/>
  <c r="G1786"/>
  <c r="H1786"/>
  <c r="I1786"/>
  <c r="K1786" s="1"/>
  <c r="L1786" s="1"/>
  <c r="G1774"/>
  <c r="H1774"/>
  <c r="I1774"/>
  <c r="K1774" s="1"/>
  <c r="L1774" s="1"/>
  <c r="G1765"/>
  <c r="H1765"/>
  <c r="I1765"/>
  <c r="K1765" s="1"/>
  <c r="L1765" s="1"/>
  <c r="G1755"/>
  <c r="H1755"/>
  <c r="I1755"/>
  <c r="K1755" s="1"/>
  <c r="L1755" s="1"/>
  <c r="G1745"/>
  <c r="H1745"/>
  <c r="I1745"/>
  <c r="K1745" s="1"/>
  <c r="L1745" s="1"/>
  <c r="G1742"/>
  <c r="H1742"/>
  <c r="I1742"/>
  <c r="K1742" s="1"/>
  <c r="L1742" s="1"/>
  <c r="G1740"/>
  <c r="H1740"/>
  <c r="I1740"/>
  <c r="K1740" s="1"/>
  <c r="L1740" s="1"/>
  <c r="G1736"/>
  <c r="H1736"/>
  <c r="I1736"/>
  <c r="K1736" s="1"/>
  <c r="L1736" s="1"/>
  <c r="G1733"/>
  <c r="H1733"/>
  <c r="I1733"/>
  <c r="K1733" s="1"/>
  <c r="L1733" s="1"/>
  <c r="G1731"/>
  <c r="H1731"/>
  <c r="I1731"/>
  <c r="K1731" s="1"/>
  <c r="L1731" s="1"/>
  <c r="G1725"/>
  <c r="H1725"/>
  <c r="I1725"/>
  <c r="K1725" s="1"/>
  <c r="L1725" s="1"/>
  <c r="G1717"/>
  <c r="H1717"/>
  <c r="I1717"/>
  <c r="K1717" s="1"/>
  <c r="L1717" s="1"/>
  <c r="G1714"/>
  <c r="H1714"/>
  <c r="I1714"/>
  <c r="K1714" s="1"/>
  <c r="L1714" s="1"/>
  <c r="G1704"/>
  <c r="H1704"/>
  <c r="I1704"/>
  <c r="K1704" s="1"/>
  <c r="L1704" s="1"/>
  <c r="G1690"/>
  <c r="H1690"/>
  <c r="I1690"/>
  <c r="K1690" s="1"/>
  <c r="L1690" s="1"/>
  <c r="G1676"/>
  <c r="I1676"/>
  <c r="K1676" s="1"/>
  <c r="G1657"/>
  <c r="H1657"/>
  <c r="I1657"/>
  <c r="K1657" s="1"/>
  <c r="L1657" s="1"/>
  <c r="G1615"/>
  <c r="H1615"/>
  <c r="I1615"/>
  <c r="K1615" s="1"/>
  <c r="L1615" s="1"/>
  <c r="G1578"/>
  <c r="H1578"/>
  <c r="I1578"/>
  <c r="K1578" s="1"/>
  <c r="L1578" s="1"/>
  <c r="G1566"/>
  <c r="H1566"/>
  <c r="I1566"/>
  <c r="K1566" s="1"/>
  <c r="L1566" s="1"/>
  <c r="G1562"/>
  <c r="H1562"/>
  <c r="I1562"/>
  <c r="K1562" s="1"/>
  <c r="L1562" s="1"/>
  <c r="G1561"/>
  <c r="I1561"/>
  <c r="K1561" s="1"/>
  <c r="G1558"/>
  <c r="H1558"/>
  <c r="I1558"/>
  <c r="K1558" s="1"/>
  <c r="L1558" s="1"/>
  <c r="G1549"/>
  <c r="H1549"/>
  <c r="I1549"/>
  <c r="K1549" s="1"/>
  <c r="L1549" s="1"/>
  <c r="G1531"/>
  <c r="H1531"/>
  <c r="I1531"/>
  <c r="K1531" s="1"/>
  <c r="L1531" s="1"/>
  <c r="H1523"/>
  <c r="I1523"/>
  <c r="K1523" s="1"/>
  <c r="G1522"/>
  <c r="H1522"/>
  <c r="I1522"/>
  <c r="K1522" s="1"/>
  <c r="L1522" s="1"/>
  <c r="G1519"/>
  <c r="H1519"/>
  <c r="I1519"/>
  <c r="K1519" s="1"/>
  <c r="L1519" s="1"/>
  <c r="G1514"/>
  <c r="H1514"/>
  <c r="I1514"/>
  <c r="K1514" s="1"/>
  <c r="L1514" s="1"/>
  <c r="G1502"/>
  <c r="H1502"/>
  <c r="I1502"/>
  <c r="K1502" s="1"/>
  <c r="L1502" s="1"/>
  <c r="G1497"/>
  <c r="H1497"/>
  <c r="I1497"/>
  <c r="K1497" s="1"/>
  <c r="L1497" s="1"/>
  <c r="G1490"/>
  <c r="H1490"/>
  <c r="I1490"/>
  <c r="K1490" s="1"/>
  <c r="L1490" s="1"/>
  <c r="G1488"/>
  <c r="H1488"/>
  <c r="I1488"/>
  <c r="K1488" s="1"/>
  <c r="L1488" s="1"/>
  <c r="G1478"/>
  <c r="H1478"/>
  <c r="I1478"/>
  <c r="K1478" s="1"/>
  <c r="L1478" s="1"/>
  <c r="G1462"/>
  <c r="H1462"/>
  <c r="I1462"/>
  <c r="K1462" s="1"/>
  <c r="L1462" s="1"/>
  <c r="G1449"/>
  <c r="H1449"/>
  <c r="I1449"/>
  <c r="K1449" s="1"/>
  <c r="L1449" s="1"/>
  <c r="G1430"/>
  <c r="H1430"/>
  <c r="I1430"/>
  <c r="K1430" s="1"/>
  <c r="L1430" s="1"/>
  <c r="G1427"/>
  <c r="I1427"/>
  <c r="K1427" s="1"/>
  <c r="G1407"/>
  <c r="H1407"/>
  <c r="I1407"/>
  <c r="K1407" s="1"/>
  <c r="L1407" s="1"/>
  <c r="G1392"/>
  <c r="H1392"/>
  <c r="I1392"/>
  <c r="K1392" s="1"/>
  <c r="L1392" s="1"/>
  <c r="G1393"/>
  <c r="H1393"/>
  <c r="I1393"/>
  <c r="K1393" s="1"/>
  <c r="L1393" s="1"/>
  <c r="G1386"/>
  <c r="H1386"/>
  <c r="I1386"/>
  <c r="K1386" s="1"/>
  <c r="L1386" s="1"/>
  <c r="G1384"/>
  <c r="H1384"/>
  <c r="I1384"/>
  <c r="K1384" s="1"/>
  <c r="L1384" s="1"/>
  <c r="G1379"/>
  <c r="H1379"/>
  <c r="I1379"/>
  <c r="K1379" s="1"/>
  <c r="L1379" s="1"/>
  <c r="H1368"/>
  <c r="I1368"/>
  <c r="K1368" s="1"/>
  <c r="G1351"/>
  <c r="H1351"/>
  <c r="I1351"/>
  <c r="K1351" s="1"/>
  <c r="L1351" s="1"/>
  <c r="G1316"/>
  <c r="I1316"/>
  <c r="K1316" s="1"/>
  <c r="G1307"/>
  <c r="I1307"/>
  <c r="K1307" s="1"/>
  <c r="G1304"/>
  <c r="H1304"/>
  <c r="I1304"/>
  <c r="K1304" s="1"/>
  <c r="L1304" s="1"/>
  <c r="G1251"/>
  <c r="H1251"/>
  <c r="I1251"/>
  <c r="K1251" s="1"/>
  <c r="L1251" s="1"/>
  <c r="G1219"/>
  <c r="H1219"/>
  <c r="I1219"/>
  <c r="K1219" s="1"/>
  <c r="L1219" s="1"/>
  <c r="G1140"/>
  <c r="H1140"/>
  <c r="I1140"/>
  <c r="K1140" s="1"/>
  <c r="L1140" s="1"/>
  <c r="G1126"/>
  <c r="H1126"/>
  <c r="I1126"/>
  <c r="K1126" s="1"/>
  <c r="L1126" s="1"/>
  <c r="G1125"/>
  <c r="H1125"/>
  <c r="I1125"/>
  <c r="K1125" s="1"/>
  <c r="L1125" s="1"/>
  <c r="G1060"/>
  <c r="H1060"/>
  <c r="I1060"/>
  <c r="K1060" s="1"/>
  <c r="L1060" s="1"/>
  <c r="H1051"/>
  <c r="I1051"/>
  <c r="K1051" s="1"/>
  <c r="G1040"/>
  <c r="H1040"/>
  <c r="I1040"/>
  <c r="K1040" s="1"/>
  <c r="L1040" s="1"/>
  <c r="H1026"/>
  <c r="I1026"/>
  <c r="K1026" s="1"/>
  <c r="G1018"/>
  <c r="H1018"/>
  <c r="I1018"/>
  <c r="K1018" s="1"/>
  <c r="L1018" s="1"/>
  <c r="G989"/>
  <c r="I989"/>
  <c r="K989" s="1"/>
  <c r="G985"/>
  <c r="H985"/>
  <c r="I985"/>
  <c r="K985" s="1"/>
  <c r="L985" s="1"/>
  <c r="G984"/>
  <c r="H984"/>
  <c r="I984"/>
  <c r="K984" s="1"/>
  <c r="L984" s="1"/>
  <c r="G969"/>
  <c r="H969"/>
  <c r="I969"/>
  <c r="K969" s="1"/>
  <c r="L969" s="1"/>
  <c r="G964"/>
  <c r="H964"/>
  <c r="I964"/>
  <c r="K964" s="1"/>
  <c r="L964" s="1"/>
  <c r="H960"/>
  <c r="I960"/>
  <c r="K960" s="1"/>
  <c r="G929"/>
  <c r="H929"/>
  <c r="I929"/>
  <c r="K929" s="1"/>
  <c r="L929" s="1"/>
  <c r="G915"/>
  <c r="H915"/>
  <c r="I915"/>
  <c r="K915" s="1"/>
  <c r="L915" s="1"/>
  <c r="G900"/>
  <c r="H900"/>
  <c r="I900"/>
  <c r="K900" s="1"/>
  <c r="L900" s="1"/>
  <c r="G865"/>
  <c r="H865"/>
  <c r="I865"/>
  <c r="K865" s="1"/>
  <c r="L865" s="1"/>
  <c r="G858"/>
  <c r="H858"/>
  <c r="I858"/>
  <c r="K858" s="1"/>
  <c r="L858" s="1"/>
  <c r="G817"/>
  <c r="H817"/>
  <c r="I817"/>
  <c r="K817" s="1"/>
  <c r="L817" s="1"/>
  <c r="G803"/>
  <c r="H803"/>
  <c r="I803"/>
  <c r="K803" s="1"/>
  <c r="L803" s="1"/>
  <c r="G783"/>
  <c r="I783"/>
  <c r="K783" s="1"/>
  <c r="G779"/>
  <c r="H779"/>
  <c r="I779"/>
  <c r="K779" s="1"/>
  <c r="L779" s="1"/>
  <c r="G769"/>
  <c r="H769"/>
  <c r="I769"/>
  <c r="K769" s="1"/>
  <c r="L769" s="1"/>
  <c r="G754"/>
  <c r="H754"/>
  <c r="I754"/>
  <c r="K754" s="1"/>
  <c r="L754" s="1"/>
  <c r="G741"/>
  <c r="H741"/>
  <c r="I741"/>
  <c r="K741" s="1"/>
  <c r="L741" s="1"/>
  <c r="G715"/>
  <c r="H715"/>
  <c r="I715"/>
  <c r="K715" s="1"/>
  <c r="L715" s="1"/>
  <c r="G653"/>
  <c r="H653"/>
  <c r="I653"/>
  <c r="K653" s="1"/>
  <c r="L653" s="1"/>
  <c r="G639"/>
  <c r="H639"/>
  <c r="I639"/>
  <c r="K639" s="1"/>
  <c r="L639" s="1"/>
  <c r="G638"/>
  <c r="H638"/>
  <c r="I638"/>
  <c r="K638" s="1"/>
  <c r="L638" s="1"/>
  <c r="G635"/>
  <c r="H635"/>
  <c r="I635"/>
  <c r="K635" s="1"/>
  <c r="L635" s="1"/>
  <c r="G633"/>
  <c r="H633"/>
  <c r="I633"/>
  <c r="K633" s="1"/>
  <c r="L633" s="1"/>
  <c r="G629"/>
  <c r="H629"/>
  <c r="I629"/>
  <c r="K629" s="1"/>
  <c r="L629" s="1"/>
  <c r="G620"/>
  <c r="I620"/>
  <c r="K620" s="1"/>
  <c r="G614"/>
  <c r="H614"/>
  <c r="I614"/>
  <c r="K614" s="1"/>
  <c r="L614" s="1"/>
  <c r="G537"/>
  <c r="H537"/>
  <c r="I537"/>
  <c r="K537" s="1"/>
  <c r="L537" s="1"/>
  <c r="G520"/>
  <c r="H520"/>
  <c r="I520"/>
  <c r="K520" s="1"/>
  <c r="L520" s="1"/>
  <c r="G484"/>
  <c r="H484"/>
  <c r="I484"/>
  <c r="K484" s="1"/>
  <c r="L484" s="1"/>
  <c r="G466"/>
  <c r="H466"/>
  <c r="I466"/>
  <c r="K466" s="1"/>
  <c r="L466" s="1"/>
  <c r="G458"/>
  <c r="H458"/>
  <c r="I458"/>
  <c r="K458" s="1"/>
  <c r="L458" s="1"/>
  <c r="G434"/>
  <c r="H434"/>
  <c r="I434"/>
  <c r="K434" s="1"/>
  <c r="L434" s="1"/>
  <c r="G429"/>
  <c r="H429"/>
  <c r="I429"/>
  <c r="K429" s="1"/>
  <c r="L429" s="1"/>
  <c r="G410"/>
  <c r="H410"/>
  <c r="I410"/>
  <c r="K410" s="1"/>
  <c r="L410" s="1"/>
  <c r="G408"/>
  <c r="H408"/>
  <c r="I408"/>
  <c r="K408" s="1"/>
  <c r="L408" s="1"/>
  <c r="G404"/>
  <c r="H404"/>
  <c r="I404"/>
  <c r="K404" s="1"/>
  <c r="L404" s="1"/>
  <c r="G216"/>
  <c r="H216"/>
  <c r="I216"/>
  <c r="K216" s="1"/>
  <c r="L216" s="1"/>
  <c r="G116"/>
  <c r="H116"/>
  <c r="I116"/>
  <c r="K116" s="1"/>
  <c r="L116" s="1"/>
  <c r="G57"/>
  <c r="H57"/>
  <c r="I57"/>
  <c r="K57" s="1"/>
  <c r="L57" s="1"/>
  <c r="K14"/>
  <c r="G3487"/>
  <c r="H3487"/>
  <c r="I3487"/>
  <c r="K3487" s="1"/>
  <c r="L3487" s="1"/>
  <c r="G3252"/>
  <c r="H3252"/>
  <c r="I3252"/>
  <c r="K3252" s="1"/>
  <c r="L3252" s="1"/>
  <c r="G3228"/>
  <c r="H3228"/>
  <c r="I3228"/>
  <c r="K3228" s="1"/>
  <c r="L3228" s="1"/>
  <c r="G3211"/>
  <c r="H3211"/>
  <c r="I3211"/>
  <c r="K3211" s="1"/>
  <c r="L3211" s="1"/>
  <c r="H3094"/>
  <c r="I3094"/>
  <c r="K3094" s="1"/>
  <c r="G3095"/>
  <c r="H3095"/>
  <c r="I3095"/>
  <c r="K3095" s="1"/>
  <c r="L3095" s="1"/>
  <c r="H3074"/>
  <c r="I3074"/>
  <c r="K3074" s="1"/>
  <c r="H2994"/>
  <c r="I2994"/>
  <c r="K2994" s="1"/>
  <c r="G2934"/>
  <c r="H2934"/>
  <c r="I2934"/>
  <c r="K2934" s="1"/>
  <c r="L2934" s="1"/>
  <c r="G2859"/>
  <c r="H2859"/>
  <c r="I2859"/>
  <c r="K2859" s="1"/>
  <c r="L2859" s="1"/>
  <c r="G2845"/>
  <c r="H2845"/>
  <c r="I2845"/>
  <c r="K2845" s="1"/>
  <c r="L2845" s="1"/>
  <c r="G2732"/>
  <c r="H2732"/>
  <c r="I2732"/>
  <c r="K2732" s="1"/>
  <c r="L2732" s="1"/>
  <c r="G2652"/>
  <c r="H2652"/>
  <c r="I2652"/>
  <c r="K2652" s="1"/>
  <c r="L2652" s="1"/>
  <c r="G2585"/>
  <c r="H2585"/>
  <c r="I2585"/>
  <c r="K2585" s="1"/>
  <c r="L2585" s="1"/>
  <c r="G2449"/>
  <c r="H2449"/>
  <c r="I2449"/>
  <c r="K2449" s="1"/>
  <c r="L2449" s="1"/>
  <c r="G2377"/>
  <c r="H2377"/>
  <c r="I2377"/>
  <c r="K2377" s="1"/>
  <c r="L2377" s="1"/>
  <c r="G2335"/>
  <c r="H2335"/>
  <c r="I2335"/>
  <c r="K2335" s="1"/>
  <c r="L2335" s="1"/>
  <c r="G2244"/>
  <c r="H2244"/>
  <c r="I2244"/>
  <c r="K2244" s="1"/>
  <c r="L2244" s="1"/>
  <c r="G2208"/>
  <c r="H2208"/>
  <c r="I2208"/>
  <c r="K2208" s="1"/>
  <c r="L2208" s="1"/>
  <c r="G2163"/>
  <c r="H2163"/>
  <c r="I2163"/>
  <c r="K2163" s="1"/>
  <c r="L2163" s="1"/>
  <c r="H2129"/>
  <c r="I2129"/>
  <c r="K2129" s="1"/>
  <c r="G2117"/>
  <c r="H2117"/>
  <c r="I2117"/>
  <c r="K2117" s="1"/>
  <c r="L2117" s="1"/>
  <c r="G2113"/>
  <c r="H2113"/>
  <c r="I2113"/>
  <c r="K2113" s="1"/>
  <c r="L2113" s="1"/>
  <c r="G2057"/>
  <c r="H2057"/>
  <c r="I2057"/>
  <c r="K2057" s="1"/>
  <c r="L2057" s="1"/>
  <c r="G1823"/>
  <c r="H1823"/>
  <c r="I1823"/>
  <c r="K1823" s="1"/>
  <c r="L1823" s="1"/>
  <c r="G1820"/>
  <c r="H1820"/>
  <c r="I1820"/>
  <c r="K1820" s="1"/>
  <c r="L1820" s="1"/>
  <c r="G1787"/>
  <c r="H1787"/>
  <c r="I1787"/>
  <c r="K1787" s="1"/>
  <c r="L1787" s="1"/>
  <c r="G1783"/>
  <c r="H1783"/>
  <c r="I1783"/>
  <c r="K1783" s="1"/>
  <c r="L1783" s="1"/>
  <c r="G1758"/>
  <c r="H1758"/>
  <c r="I1758"/>
  <c r="K1758" s="1"/>
  <c r="L1758" s="1"/>
  <c r="G1696"/>
  <c r="H1696"/>
  <c r="I1696"/>
  <c r="K1696" s="1"/>
  <c r="L1696" s="1"/>
  <c r="G1665"/>
  <c r="H1665"/>
  <c r="I1665"/>
  <c r="K1665" s="1"/>
  <c r="L1665" s="1"/>
  <c r="G1553"/>
  <c r="H1553"/>
  <c r="I1553"/>
  <c r="K1553" s="1"/>
  <c r="L1553" s="1"/>
  <c r="G1505"/>
  <c r="H1505"/>
  <c r="I1505"/>
  <c r="K1505" s="1"/>
  <c r="L1505" s="1"/>
  <c r="G1421"/>
  <c r="H1421"/>
  <c r="I1421"/>
  <c r="K1421" s="1"/>
  <c r="L1421" s="1"/>
  <c r="G1378"/>
  <c r="H1378"/>
  <c r="I1378"/>
  <c r="K1378" s="1"/>
  <c r="L1378" s="1"/>
  <c r="H1252"/>
  <c r="I1252"/>
  <c r="K1252" s="1"/>
  <c r="G1202"/>
  <c r="H1202"/>
  <c r="I1202"/>
  <c r="K1202" s="1"/>
  <c r="L1202" s="1"/>
  <c r="G1188"/>
  <c r="H1188"/>
  <c r="I1188"/>
  <c r="K1188" s="1"/>
  <c r="L1188" s="1"/>
  <c r="G1161"/>
  <c r="H1161"/>
  <c r="I1161"/>
  <c r="K1161" s="1"/>
  <c r="L1161" s="1"/>
  <c r="G1089"/>
  <c r="H1089"/>
  <c r="I1089"/>
  <c r="K1089" s="1"/>
  <c r="L1089" s="1"/>
  <c r="G1063"/>
  <c r="H1063"/>
  <c r="I1063"/>
  <c r="K1063" s="1"/>
  <c r="L1063" s="1"/>
  <c r="H1045"/>
  <c r="I1045"/>
  <c r="K1045" s="1"/>
  <c r="G1034"/>
  <c r="H1034"/>
  <c r="I1034"/>
  <c r="K1034" s="1"/>
  <c r="L1034" s="1"/>
  <c r="G943"/>
  <c r="H943"/>
  <c r="I943"/>
  <c r="K943" s="1"/>
  <c r="L943" s="1"/>
  <c r="H892"/>
  <c r="I892"/>
  <c r="K892" s="1"/>
  <c r="G864"/>
  <c r="H864"/>
  <c r="I864"/>
  <c r="K864" s="1"/>
  <c r="L864" s="1"/>
  <c r="H780"/>
  <c r="I780"/>
  <c r="K780" s="1"/>
  <c r="H740"/>
  <c r="I740"/>
  <c r="K740" s="1"/>
  <c r="G717"/>
  <c r="H717"/>
  <c r="I717"/>
  <c r="K717" s="1"/>
  <c r="L717" s="1"/>
  <c r="G712"/>
  <c r="H712"/>
  <c r="I712"/>
  <c r="K712" s="1"/>
  <c r="L712" s="1"/>
  <c r="G693"/>
  <c r="H693"/>
  <c r="I693"/>
  <c r="K693" s="1"/>
  <c r="L693" s="1"/>
  <c r="G673"/>
  <c r="H673"/>
  <c r="I673"/>
  <c r="K673" s="1"/>
  <c r="L673" s="1"/>
  <c r="G570"/>
  <c r="H570"/>
  <c r="I570"/>
  <c r="K570" s="1"/>
  <c r="L570" s="1"/>
  <c r="G478"/>
  <c r="H478"/>
  <c r="I478"/>
  <c r="K478" s="1"/>
  <c r="L478" s="1"/>
  <c r="G384"/>
  <c r="H384"/>
  <c r="I384"/>
  <c r="K384" s="1"/>
  <c r="L384" s="1"/>
  <c r="H278"/>
  <c r="I278"/>
  <c r="K278" s="1"/>
  <c r="H237"/>
  <c r="I237"/>
  <c r="K237" s="1"/>
  <c r="G3318"/>
  <c r="I3318"/>
  <c r="K3318" s="1"/>
  <c r="G3179"/>
  <c r="I3179"/>
  <c r="K3179" s="1"/>
  <c r="G3128"/>
  <c r="H3128"/>
  <c r="I3128"/>
  <c r="K3128" s="1"/>
  <c r="L3128" s="1"/>
  <c r="G3013"/>
  <c r="H3013"/>
  <c r="I3013"/>
  <c r="K3013" s="1"/>
  <c r="L3013" s="1"/>
  <c r="G2949"/>
  <c r="H2949"/>
  <c r="I2949"/>
  <c r="K2949" s="1"/>
  <c r="L2949" s="1"/>
  <c r="G2815"/>
  <c r="H2815"/>
  <c r="I2815"/>
  <c r="K2815" s="1"/>
  <c r="L2815" s="1"/>
  <c r="G2786"/>
  <c r="H2786"/>
  <c r="I2786"/>
  <c r="K2786" s="1"/>
  <c r="L2786" s="1"/>
  <c r="G2526"/>
  <c r="H2526"/>
  <c r="I2526"/>
  <c r="K2526" s="1"/>
  <c r="L2526" s="1"/>
  <c r="G2287"/>
  <c r="H2287"/>
  <c r="I2287"/>
  <c r="K2287" s="1"/>
  <c r="L2287" s="1"/>
  <c r="G2015"/>
  <c r="H2015"/>
  <c r="I2015"/>
  <c r="K2015" s="1"/>
  <c r="L2015" s="1"/>
  <c r="G1681"/>
  <c r="H1681"/>
  <c r="I1681"/>
  <c r="K1681" s="1"/>
  <c r="L1681" s="1"/>
  <c r="G1214"/>
  <c r="H1214"/>
  <c r="I1214"/>
  <c r="K1214" s="1"/>
  <c r="L1214" s="1"/>
  <c r="G53"/>
  <c r="H53"/>
  <c r="I53"/>
  <c r="K53" s="1"/>
  <c r="L53" s="1"/>
  <c r="G3488"/>
  <c r="H3488"/>
  <c r="I3488"/>
  <c r="K3488" s="1"/>
  <c r="L3488" s="1"/>
  <c r="G3489"/>
  <c r="H3489"/>
  <c r="I3489"/>
  <c r="K3489" s="1"/>
  <c r="L3489" s="1"/>
  <c r="H3490"/>
  <c r="I3490"/>
  <c r="K3490" s="1"/>
  <c r="H3491"/>
  <c r="I3491"/>
  <c r="K3491" s="1"/>
  <c r="H3492"/>
  <c r="I3492"/>
  <c r="K3492" s="1"/>
  <c r="G3493"/>
  <c r="H3493"/>
  <c r="I3493"/>
  <c r="K3493" s="1"/>
  <c r="L3493" s="1"/>
  <c r="G3494"/>
  <c r="H3494"/>
  <c r="I3494"/>
  <c r="K3494" s="1"/>
  <c r="L3494" s="1"/>
  <c r="G3495"/>
  <c r="H3495"/>
  <c r="I3495"/>
  <c r="K3495" s="1"/>
  <c r="L3495" s="1"/>
  <c r="G3496"/>
  <c r="H3496"/>
  <c r="I3496"/>
  <c r="K3496" s="1"/>
  <c r="L3496" s="1"/>
  <c r="G3497"/>
  <c r="H3497"/>
  <c r="I3497"/>
  <c r="K3497" s="1"/>
  <c r="L3497" s="1"/>
  <c r="G3498"/>
  <c r="H3498"/>
  <c r="I3498"/>
  <c r="K3498" s="1"/>
  <c r="L3498" s="1"/>
  <c r="G3499"/>
  <c r="H3499"/>
  <c r="I3499"/>
  <c r="K3499" s="1"/>
  <c r="L3499" s="1"/>
  <c r="G3500"/>
  <c r="H3500"/>
  <c r="I3500"/>
  <c r="K3500" s="1"/>
  <c r="L3500" s="1"/>
  <c r="G3501"/>
  <c r="H3501"/>
  <c r="I3501"/>
  <c r="K3501" s="1"/>
  <c r="L3501" s="1"/>
  <c r="G3502"/>
  <c r="H3502"/>
  <c r="I3502"/>
  <c r="K3502" s="1"/>
  <c r="L3502" s="1"/>
  <c r="H3503"/>
  <c r="I3503"/>
  <c r="K3503" s="1"/>
  <c r="G3504"/>
  <c r="H3504"/>
  <c r="I3504"/>
  <c r="K3504" s="1"/>
  <c r="L3504" s="1"/>
  <c r="G3505"/>
  <c r="H3505"/>
  <c r="I3505"/>
  <c r="K3505" s="1"/>
  <c r="L3505" s="1"/>
  <c r="G3506"/>
  <c r="H3506"/>
  <c r="I3506"/>
  <c r="K3506" s="1"/>
  <c r="L3506" s="1"/>
  <c r="G3507"/>
  <c r="H3507"/>
  <c r="I3507"/>
  <c r="K3507" s="1"/>
  <c r="L3507" s="1"/>
  <c r="G3508"/>
  <c r="H3508"/>
  <c r="I3508"/>
  <c r="K3508" s="1"/>
  <c r="L3508" s="1"/>
  <c r="G3509"/>
  <c r="H3509"/>
  <c r="I3509"/>
  <c r="K3509" s="1"/>
  <c r="L3509" s="1"/>
  <c r="G3510"/>
  <c r="H3510"/>
  <c r="I3510"/>
  <c r="K3510" s="1"/>
  <c r="L3510" s="1"/>
  <c r="G3511"/>
  <c r="H3511"/>
  <c r="I3511"/>
  <c r="K3511" s="1"/>
  <c r="L3511" s="1"/>
  <c r="H3405"/>
  <c r="I3405"/>
  <c r="K3405" s="1"/>
  <c r="G3406"/>
  <c r="H3406"/>
  <c r="I3406"/>
  <c r="K3406" s="1"/>
  <c r="L3406" s="1"/>
  <c r="G3407"/>
  <c r="H3407"/>
  <c r="I3407"/>
  <c r="K3407" s="1"/>
  <c r="L3407" s="1"/>
  <c r="G3408"/>
  <c r="H3408"/>
  <c r="I3408"/>
  <c r="K3408" s="1"/>
  <c r="L3408" s="1"/>
  <c r="H3409"/>
  <c r="I3409"/>
  <c r="K3409" s="1"/>
  <c r="G3410"/>
  <c r="H3410"/>
  <c r="I3410"/>
  <c r="K3410" s="1"/>
  <c r="L3410" s="1"/>
  <c r="G3411"/>
  <c r="H3411"/>
  <c r="I3411"/>
  <c r="K3411" s="1"/>
  <c r="L3411" s="1"/>
  <c r="G3412"/>
  <c r="H3412"/>
  <c r="I3412"/>
  <c r="K3412" s="1"/>
  <c r="L3412" s="1"/>
  <c r="G3413"/>
  <c r="H3413"/>
  <c r="I3413"/>
  <c r="K3413" s="1"/>
  <c r="L3413" s="1"/>
  <c r="G3414"/>
  <c r="H3414"/>
  <c r="I3414"/>
  <c r="K3414" s="1"/>
  <c r="L3414" s="1"/>
  <c r="G3415"/>
  <c r="H3415"/>
  <c r="I3415"/>
  <c r="K3415" s="1"/>
  <c r="L3415" s="1"/>
  <c r="G3416"/>
  <c r="H3416"/>
  <c r="I3416"/>
  <c r="K3416" s="1"/>
  <c r="L3416" s="1"/>
  <c r="G3417"/>
  <c r="H3417"/>
  <c r="I3417"/>
  <c r="K3417" s="1"/>
  <c r="L3417" s="1"/>
  <c r="G3418"/>
  <c r="H3418"/>
  <c r="I3418"/>
  <c r="K3418" s="1"/>
  <c r="L3418" s="1"/>
  <c r="G3419"/>
  <c r="H3419"/>
  <c r="I3419"/>
  <c r="K3419" s="1"/>
  <c r="L3419" s="1"/>
  <c r="H3420"/>
  <c r="I3420"/>
  <c r="K3420" s="1"/>
  <c r="G3421"/>
  <c r="H3421"/>
  <c r="I3421"/>
  <c r="K3421" s="1"/>
  <c r="L3421" s="1"/>
  <c r="G3422"/>
  <c r="H3422"/>
  <c r="I3422"/>
  <c r="K3422" s="1"/>
  <c r="L3422" s="1"/>
  <c r="G3423"/>
  <c r="H3423"/>
  <c r="I3423"/>
  <c r="K3423" s="1"/>
  <c r="L3423" s="1"/>
  <c r="G3424"/>
  <c r="H3424"/>
  <c r="I3424"/>
  <c r="K3424" s="1"/>
  <c r="L3424" s="1"/>
  <c r="G3425"/>
  <c r="H3425"/>
  <c r="I3425"/>
  <c r="K3425" s="1"/>
  <c r="L3425" s="1"/>
  <c r="G3426"/>
  <c r="H3426"/>
  <c r="I3426"/>
  <c r="K3426" s="1"/>
  <c r="L3426" s="1"/>
  <c r="G3354"/>
  <c r="H3354"/>
  <c r="I3354"/>
  <c r="K3354" s="1"/>
  <c r="L3354" s="1"/>
  <c r="H3355"/>
  <c r="I3355"/>
  <c r="K3355" s="1"/>
  <c r="H3356"/>
  <c r="I3356"/>
  <c r="K3356" s="1"/>
  <c r="G3357"/>
  <c r="H3357"/>
  <c r="I3357"/>
  <c r="K3357" s="1"/>
  <c r="L3357" s="1"/>
  <c r="G3358"/>
  <c r="H3358"/>
  <c r="I3358"/>
  <c r="K3358" s="1"/>
  <c r="L3358" s="1"/>
  <c r="G3359"/>
  <c r="H3359"/>
  <c r="I3359"/>
  <c r="K3359" s="1"/>
  <c r="L3359" s="1"/>
  <c r="G3360"/>
  <c r="H3360"/>
  <c r="I3360"/>
  <c r="K3360" s="1"/>
  <c r="L3360" s="1"/>
  <c r="G3361"/>
  <c r="H3361"/>
  <c r="I3361"/>
  <c r="K3361" s="1"/>
  <c r="L3361" s="1"/>
  <c r="G3362"/>
  <c r="H3362"/>
  <c r="I3362"/>
  <c r="K3362" s="1"/>
  <c r="L3362" s="1"/>
  <c r="G3363"/>
  <c r="H3363"/>
  <c r="I3363"/>
  <c r="K3363" s="1"/>
  <c r="L3363" s="1"/>
  <c r="G3319"/>
  <c r="H3319"/>
  <c r="I3319"/>
  <c r="K3319" s="1"/>
  <c r="L3319" s="1"/>
  <c r="G3320"/>
  <c r="H3320"/>
  <c r="I3320"/>
  <c r="K3320" s="1"/>
  <c r="L3320" s="1"/>
  <c r="H3321"/>
  <c r="I3321"/>
  <c r="K3321" s="1"/>
  <c r="G3322"/>
  <c r="H3322"/>
  <c r="I3322"/>
  <c r="K3322" s="1"/>
  <c r="L3322" s="1"/>
  <c r="H3323"/>
  <c r="I3323"/>
  <c r="K3323" s="1"/>
  <c r="G3286"/>
  <c r="H3286"/>
  <c r="I3286"/>
  <c r="K3286" s="1"/>
  <c r="L3286" s="1"/>
  <c r="G3287"/>
  <c r="H3287"/>
  <c r="I3287"/>
  <c r="K3287" s="1"/>
  <c r="L3287" s="1"/>
  <c r="G3288"/>
  <c r="H3288"/>
  <c r="I3288"/>
  <c r="K3288" s="1"/>
  <c r="L3288" s="1"/>
  <c r="G3289"/>
  <c r="H3289"/>
  <c r="I3289"/>
  <c r="K3289" s="1"/>
  <c r="L3289" s="1"/>
  <c r="G3253"/>
  <c r="H3253"/>
  <c r="I3253"/>
  <c r="K3253" s="1"/>
  <c r="L3253" s="1"/>
  <c r="G3254"/>
  <c r="H3254"/>
  <c r="I3254"/>
  <c r="K3254" s="1"/>
  <c r="L3254" s="1"/>
  <c r="H3255"/>
  <c r="I3255"/>
  <c r="K3255" s="1"/>
  <c r="G3256"/>
  <c r="H3256"/>
  <c r="I3256"/>
  <c r="K3256" s="1"/>
  <c r="L3256" s="1"/>
  <c r="G3257"/>
  <c r="H3257"/>
  <c r="I3257"/>
  <c r="K3257" s="1"/>
  <c r="L3257" s="1"/>
  <c r="H3229"/>
  <c r="I3229"/>
  <c r="K3229" s="1"/>
  <c r="H3230"/>
  <c r="I3230"/>
  <c r="K3230" s="1"/>
  <c r="H3231"/>
  <c r="I3231"/>
  <c r="K3231" s="1"/>
  <c r="G3212"/>
  <c r="H3212"/>
  <c r="I3212"/>
  <c r="K3212" s="1"/>
  <c r="L3212" s="1"/>
  <c r="G3192"/>
  <c r="H3192"/>
  <c r="I3192"/>
  <c r="K3192" s="1"/>
  <c r="L3192" s="1"/>
  <c r="G3193"/>
  <c r="H3193"/>
  <c r="I3193"/>
  <c r="K3193" s="1"/>
  <c r="L3193" s="1"/>
  <c r="G3194"/>
  <c r="H3194"/>
  <c r="I3194"/>
  <c r="K3194" s="1"/>
  <c r="L3194" s="1"/>
  <c r="G3180"/>
  <c r="H3180"/>
  <c r="I3180"/>
  <c r="K3180" s="1"/>
  <c r="L3180" s="1"/>
  <c r="H3181"/>
  <c r="I3181"/>
  <c r="K3181" s="1"/>
  <c r="H3182"/>
  <c r="I3182"/>
  <c r="K3182" s="1"/>
  <c r="G3183"/>
  <c r="H3183"/>
  <c r="I3183"/>
  <c r="K3183" s="1"/>
  <c r="L3183" s="1"/>
  <c r="G3184"/>
  <c r="H3184"/>
  <c r="I3184"/>
  <c r="K3184" s="1"/>
  <c r="L3184" s="1"/>
  <c r="G3185"/>
  <c r="H3185"/>
  <c r="I3185"/>
  <c r="K3185" s="1"/>
  <c r="L3185" s="1"/>
  <c r="H3186"/>
  <c r="I3186"/>
  <c r="K3186" s="1"/>
  <c r="G3187"/>
  <c r="H3187"/>
  <c r="I3187"/>
  <c r="K3187" s="1"/>
  <c r="L3187" s="1"/>
  <c r="G3156"/>
  <c r="H3156"/>
  <c r="I3156"/>
  <c r="K3156" s="1"/>
  <c r="L3156" s="1"/>
  <c r="G3141"/>
  <c r="H3141"/>
  <c r="I3141"/>
  <c r="K3141" s="1"/>
  <c r="L3141" s="1"/>
  <c r="G3142"/>
  <c r="H3142"/>
  <c r="I3142"/>
  <c r="K3142" s="1"/>
  <c r="L3142" s="1"/>
  <c r="G3143"/>
  <c r="H3143"/>
  <c r="I3143"/>
  <c r="K3143" s="1"/>
  <c r="L3143" s="1"/>
  <c r="G3129"/>
  <c r="H3129"/>
  <c r="I3129"/>
  <c r="K3129" s="1"/>
  <c r="L3129" s="1"/>
  <c r="H3130"/>
  <c r="I3130"/>
  <c r="K3130" s="1"/>
  <c r="G3131"/>
  <c r="H3131"/>
  <c r="I3131"/>
  <c r="K3131" s="1"/>
  <c r="L3131" s="1"/>
  <c r="G3115"/>
  <c r="H3115"/>
  <c r="I3115"/>
  <c r="K3115" s="1"/>
  <c r="L3115" s="1"/>
  <c r="G3116"/>
  <c r="H3116"/>
  <c r="I3116"/>
  <c r="K3116" s="1"/>
  <c r="L3116" s="1"/>
  <c r="G3117"/>
  <c r="H3117"/>
  <c r="I3117"/>
  <c r="K3117" s="1"/>
  <c r="L3117" s="1"/>
  <c r="G3118"/>
  <c r="H3118"/>
  <c r="I3118"/>
  <c r="K3118" s="1"/>
  <c r="L3118" s="1"/>
  <c r="H3096"/>
  <c r="I3096"/>
  <c r="K3096" s="1"/>
  <c r="G3097"/>
  <c r="H3097"/>
  <c r="I3097"/>
  <c r="K3097" s="1"/>
  <c r="L3097" s="1"/>
  <c r="G3098"/>
  <c r="H3098"/>
  <c r="I3098"/>
  <c r="K3098" s="1"/>
  <c r="L3098" s="1"/>
  <c r="G3099"/>
  <c r="H3099"/>
  <c r="I3099"/>
  <c r="K3099" s="1"/>
  <c r="L3099" s="1"/>
  <c r="G3100"/>
  <c r="H3100"/>
  <c r="I3100"/>
  <c r="K3100" s="1"/>
  <c r="L3100" s="1"/>
  <c r="G3075"/>
  <c r="H3075"/>
  <c r="I3075"/>
  <c r="K3075" s="1"/>
  <c r="L3075" s="1"/>
  <c r="G3062"/>
  <c r="H3062"/>
  <c r="I3062"/>
  <c r="K3062" s="1"/>
  <c r="L3062" s="1"/>
  <c r="G3053"/>
  <c r="H3053"/>
  <c r="I3053"/>
  <c r="K3053" s="1"/>
  <c r="L3053" s="1"/>
  <c r="G3041"/>
  <c r="H3041"/>
  <c r="I3041"/>
  <c r="K3041" s="1"/>
  <c r="L3041" s="1"/>
  <c r="G3042"/>
  <c r="H3042"/>
  <c r="I3042"/>
  <c r="K3042" s="1"/>
  <c r="L3042" s="1"/>
  <c r="G3024"/>
  <c r="H3024"/>
  <c r="I3024"/>
  <c r="K3024" s="1"/>
  <c r="L3024" s="1"/>
  <c r="G3025"/>
  <c r="H3025"/>
  <c r="I3025"/>
  <c r="K3025" s="1"/>
  <c r="L3025" s="1"/>
  <c r="G3014"/>
  <c r="H3014"/>
  <c r="I3014"/>
  <c r="K3014" s="1"/>
  <c r="L3014" s="1"/>
  <c r="H2995"/>
  <c r="I2995"/>
  <c r="K2995" s="1"/>
  <c r="H2996"/>
  <c r="I2996"/>
  <c r="K2996" s="1"/>
  <c r="G2997"/>
  <c r="H2997"/>
  <c r="I2997"/>
  <c r="K2997" s="1"/>
  <c r="L2997" s="1"/>
  <c r="G2998"/>
  <c r="H2998"/>
  <c r="I2998"/>
  <c r="K2998" s="1"/>
  <c r="L2998" s="1"/>
  <c r="H2983"/>
  <c r="I2983"/>
  <c r="K2983" s="1"/>
  <c r="H2984"/>
  <c r="I2984"/>
  <c r="K2984" s="1"/>
  <c r="G2972"/>
  <c r="H2972"/>
  <c r="I2972"/>
  <c r="K2972" s="1"/>
  <c r="L2972" s="1"/>
  <c r="H2973"/>
  <c r="I2973"/>
  <c r="K2973" s="1"/>
  <c r="G2974"/>
  <c r="H2974"/>
  <c r="I2974"/>
  <c r="K2974" s="1"/>
  <c r="L2974" s="1"/>
  <c r="H2965"/>
  <c r="I2965"/>
  <c r="K2965" s="1"/>
  <c r="H2958"/>
  <c r="I2958"/>
  <c r="K2958" s="1"/>
  <c r="G2950"/>
  <c r="H2950"/>
  <c r="I2950"/>
  <c r="K2950" s="1"/>
  <c r="L2950" s="1"/>
  <c r="G2951"/>
  <c r="H2951"/>
  <c r="I2951"/>
  <c r="K2951" s="1"/>
  <c r="L2951" s="1"/>
  <c r="G2944"/>
  <c r="H2944"/>
  <c r="I2944"/>
  <c r="K2944" s="1"/>
  <c r="L2944" s="1"/>
  <c r="H2935"/>
  <c r="I2935"/>
  <c r="K2935" s="1"/>
  <c r="G2936"/>
  <c r="H2936"/>
  <c r="I2936"/>
  <c r="K2936" s="1"/>
  <c r="L2936" s="1"/>
  <c r="G2929"/>
  <c r="H2929"/>
  <c r="I2929"/>
  <c r="K2929" s="1"/>
  <c r="L2929" s="1"/>
  <c r="G2930"/>
  <c r="H2930"/>
  <c r="I2930"/>
  <c r="K2930" s="1"/>
  <c r="L2930" s="1"/>
  <c r="H2905"/>
  <c r="I2905"/>
  <c r="K2905" s="1"/>
  <c r="G2897"/>
  <c r="H2897"/>
  <c r="I2897"/>
  <c r="K2897" s="1"/>
  <c r="L2897" s="1"/>
  <c r="G2896"/>
  <c r="H2896"/>
  <c r="I2896"/>
  <c r="K2896" s="1"/>
  <c r="L2896" s="1"/>
  <c r="G2885"/>
  <c r="H2885"/>
  <c r="I2885"/>
  <c r="K2885" s="1"/>
  <c r="L2885" s="1"/>
  <c r="G2877"/>
  <c r="H2877"/>
  <c r="I2877"/>
  <c r="K2877" s="1"/>
  <c r="L2877" s="1"/>
  <c r="G2874"/>
  <c r="H2874"/>
  <c r="I2874"/>
  <c r="K2874" s="1"/>
  <c r="L2874" s="1"/>
  <c r="G2867"/>
  <c r="H2867"/>
  <c r="I2867"/>
  <c r="K2867" s="1"/>
  <c r="L2867" s="1"/>
  <c r="H2855"/>
  <c r="I2855"/>
  <c r="K2855" s="1"/>
  <c r="G2846"/>
  <c r="H2846"/>
  <c r="I2846"/>
  <c r="K2846" s="1"/>
  <c r="L2846" s="1"/>
  <c r="H2847"/>
  <c r="I2847"/>
  <c r="K2847" s="1"/>
  <c r="H2821"/>
  <c r="I2821"/>
  <c r="K2821" s="1"/>
  <c r="G2816"/>
  <c r="H2816"/>
  <c r="I2816"/>
  <c r="K2816" s="1"/>
  <c r="L2816" s="1"/>
  <c r="G2802"/>
  <c r="H2802"/>
  <c r="I2802"/>
  <c r="K2802" s="1"/>
  <c r="L2802" s="1"/>
  <c r="G2792"/>
  <c r="H2792"/>
  <c r="I2792"/>
  <c r="K2792" s="1"/>
  <c r="L2792" s="1"/>
  <c r="G2776"/>
  <c r="H2776"/>
  <c r="I2776"/>
  <c r="K2776" s="1"/>
  <c r="L2776" s="1"/>
  <c r="H2771"/>
  <c r="I2771"/>
  <c r="K2771" s="1"/>
  <c r="G2769"/>
  <c r="H2769"/>
  <c r="I2769"/>
  <c r="K2769" s="1"/>
  <c r="L2769" s="1"/>
  <c r="G2747"/>
  <c r="H2747"/>
  <c r="I2747"/>
  <c r="K2747" s="1"/>
  <c r="L2747" s="1"/>
  <c r="G2743"/>
  <c r="H2743"/>
  <c r="I2743"/>
  <c r="K2743" s="1"/>
  <c r="L2743" s="1"/>
  <c r="G2744"/>
  <c r="H2744"/>
  <c r="I2744"/>
  <c r="K2744" s="1"/>
  <c r="L2744" s="1"/>
  <c r="G2733"/>
  <c r="H2733"/>
  <c r="I2733"/>
  <c r="K2733" s="1"/>
  <c r="L2733" s="1"/>
  <c r="H2720"/>
  <c r="I2720"/>
  <c r="K2720" s="1"/>
  <c r="G2716"/>
  <c r="H2716"/>
  <c r="I2716"/>
  <c r="K2716" s="1"/>
  <c r="L2716" s="1"/>
  <c r="H2707"/>
  <c r="I2707"/>
  <c r="K2707" s="1"/>
  <c r="G2681"/>
  <c r="H2681"/>
  <c r="I2681"/>
  <c r="K2681" s="1"/>
  <c r="L2681" s="1"/>
  <c r="G2670"/>
  <c r="H2670"/>
  <c r="I2670"/>
  <c r="K2670" s="1"/>
  <c r="L2670" s="1"/>
  <c r="H2666"/>
  <c r="I2666"/>
  <c r="K2666" s="1"/>
  <c r="G2653"/>
  <c r="H2653"/>
  <c r="I2653"/>
  <c r="K2653" s="1"/>
  <c r="L2653" s="1"/>
  <c r="G2643"/>
  <c r="H2643"/>
  <c r="I2643"/>
  <c r="K2643" s="1"/>
  <c r="L2643" s="1"/>
  <c r="G2644"/>
  <c r="H2644"/>
  <c r="I2644"/>
  <c r="K2644" s="1"/>
  <c r="L2644" s="1"/>
  <c r="H2638"/>
  <c r="I2638"/>
  <c r="K2638" s="1"/>
  <c r="G2631"/>
  <c r="H2631"/>
  <c r="I2631"/>
  <c r="K2631" s="1"/>
  <c r="L2631" s="1"/>
  <c r="G2620"/>
  <c r="H2620"/>
  <c r="I2620"/>
  <c r="K2620" s="1"/>
  <c r="L2620" s="1"/>
  <c r="H2621"/>
  <c r="I2621"/>
  <c r="K2621" s="1"/>
  <c r="G2615"/>
  <c r="H2615"/>
  <c r="I2615"/>
  <c r="K2615" s="1"/>
  <c r="L2615" s="1"/>
  <c r="H2611"/>
  <c r="I2611"/>
  <c r="K2611" s="1"/>
  <c r="G2612"/>
  <c r="H2612"/>
  <c r="I2612"/>
  <c r="K2612" s="1"/>
  <c r="L2612" s="1"/>
  <c r="G2613"/>
  <c r="H2613"/>
  <c r="I2613"/>
  <c r="K2613" s="1"/>
  <c r="L2613" s="1"/>
  <c r="G2588"/>
  <c r="H2588"/>
  <c r="I2588"/>
  <c r="K2588" s="1"/>
  <c r="L2588" s="1"/>
  <c r="G2571"/>
  <c r="H2571"/>
  <c r="I2571"/>
  <c r="K2571" s="1"/>
  <c r="L2571" s="1"/>
  <c r="G2567"/>
  <c r="H2567"/>
  <c r="I2567"/>
  <c r="K2567" s="1"/>
  <c r="L2567" s="1"/>
  <c r="G2561"/>
  <c r="H2561"/>
  <c r="I2561"/>
  <c r="K2561" s="1"/>
  <c r="L2561" s="1"/>
  <c r="G2529"/>
  <c r="H2529"/>
  <c r="I2529"/>
  <c r="K2529" s="1"/>
  <c r="L2529" s="1"/>
  <c r="G2527"/>
  <c r="H2527"/>
  <c r="I2527"/>
  <c r="K2527" s="1"/>
  <c r="L2527" s="1"/>
  <c r="G2522"/>
  <c r="H2522"/>
  <c r="I2522"/>
  <c r="K2522" s="1"/>
  <c r="L2522" s="1"/>
  <c r="H2503"/>
  <c r="I2503"/>
  <c r="K2503" s="1"/>
  <c r="G2504"/>
  <c r="H2504"/>
  <c r="I2504"/>
  <c r="K2504" s="1"/>
  <c r="L2504" s="1"/>
  <c r="G2500"/>
  <c r="H2500"/>
  <c r="I2500"/>
  <c r="K2500" s="1"/>
  <c r="L2500" s="1"/>
  <c r="G2476"/>
  <c r="H2476"/>
  <c r="I2476"/>
  <c r="K2476" s="1"/>
  <c r="L2476" s="1"/>
  <c r="G2465"/>
  <c r="H2465"/>
  <c r="I2465"/>
  <c r="K2465" s="1"/>
  <c r="L2465" s="1"/>
  <c r="H2441"/>
  <c r="I2441"/>
  <c r="K2441" s="1"/>
  <c r="G2422"/>
  <c r="H2422"/>
  <c r="I2422"/>
  <c r="K2422" s="1"/>
  <c r="L2422" s="1"/>
  <c r="G2411"/>
  <c r="H2411"/>
  <c r="I2411"/>
  <c r="K2411" s="1"/>
  <c r="L2411" s="1"/>
  <c r="G2400"/>
  <c r="H2400"/>
  <c r="I2400"/>
  <c r="K2400" s="1"/>
  <c r="L2400" s="1"/>
  <c r="G2401"/>
  <c r="H2401"/>
  <c r="I2401"/>
  <c r="K2401" s="1"/>
  <c r="L2401" s="1"/>
  <c r="G2373"/>
  <c r="H2373"/>
  <c r="I2373"/>
  <c r="K2373" s="1"/>
  <c r="L2373" s="1"/>
  <c r="G2344"/>
  <c r="H2344"/>
  <c r="I2344"/>
  <c r="K2344" s="1"/>
  <c r="L2344" s="1"/>
  <c r="H2319"/>
  <c r="I2319"/>
  <c r="K2319" s="1"/>
  <c r="G2312"/>
  <c r="H2312"/>
  <c r="I2312"/>
  <c r="K2312" s="1"/>
  <c r="L2312" s="1"/>
  <c r="G2304"/>
  <c r="H2304"/>
  <c r="I2304"/>
  <c r="K2304" s="1"/>
  <c r="L2304" s="1"/>
  <c r="G2305"/>
  <c r="H2305"/>
  <c r="I2305"/>
  <c r="K2305" s="1"/>
  <c r="L2305" s="1"/>
  <c r="G2288"/>
  <c r="H2288"/>
  <c r="I2288"/>
  <c r="K2288" s="1"/>
  <c r="L2288" s="1"/>
  <c r="G2269"/>
  <c r="H2269"/>
  <c r="I2269"/>
  <c r="K2269" s="1"/>
  <c r="L2269" s="1"/>
  <c r="G2266"/>
  <c r="H2266"/>
  <c r="I2266"/>
  <c r="K2266" s="1"/>
  <c r="L2266" s="1"/>
  <c r="G2264"/>
  <c r="H2264"/>
  <c r="I2264"/>
  <c r="K2264" s="1"/>
  <c r="L2264" s="1"/>
  <c r="H2259"/>
  <c r="I2259"/>
  <c r="K2259" s="1"/>
  <c r="G2254"/>
  <c r="H2254"/>
  <c r="I2254"/>
  <c r="K2254" s="1"/>
  <c r="L2254" s="1"/>
  <c r="G2245"/>
  <c r="H2245"/>
  <c r="I2245"/>
  <c r="K2245" s="1"/>
  <c r="L2245" s="1"/>
  <c r="G2240"/>
  <c r="H2240"/>
  <c r="I2240"/>
  <c r="K2240" s="1"/>
  <c r="L2240" s="1"/>
  <c r="G2220"/>
  <c r="H2220"/>
  <c r="I2220"/>
  <c r="K2220" s="1"/>
  <c r="L2220" s="1"/>
  <c r="G2217"/>
  <c r="H2217"/>
  <c r="I2217"/>
  <c r="K2217" s="1"/>
  <c r="L2217" s="1"/>
  <c r="H2211"/>
  <c r="I2211"/>
  <c r="K2211" s="1"/>
  <c r="H2192"/>
  <c r="I2192"/>
  <c r="K2192" s="1"/>
  <c r="G2178"/>
  <c r="H2178"/>
  <c r="I2178"/>
  <c r="K2178" s="1"/>
  <c r="L2178" s="1"/>
  <c r="G2159"/>
  <c r="H2159"/>
  <c r="I2159"/>
  <c r="K2159" s="1"/>
  <c r="L2159" s="1"/>
  <c r="G2154"/>
  <c r="H2154"/>
  <c r="I2154"/>
  <c r="K2154" s="1"/>
  <c r="L2154" s="1"/>
  <c r="G2149"/>
  <c r="H2149"/>
  <c r="I2149"/>
  <c r="K2149" s="1"/>
  <c r="L2149" s="1"/>
  <c r="G2146"/>
  <c r="H2146"/>
  <c r="I2146"/>
  <c r="K2146" s="1"/>
  <c r="L2146" s="1"/>
  <c r="H2139"/>
  <c r="I2139"/>
  <c r="K2139" s="1"/>
  <c r="H2120"/>
  <c r="I2120"/>
  <c r="K2120" s="1"/>
  <c r="G2106"/>
  <c r="H2106"/>
  <c r="I2106"/>
  <c r="K2106" s="1"/>
  <c r="L2106" s="1"/>
  <c r="H2097"/>
  <c r="I2097"/>
  <c r="K2097" s="1"/>
  <c r="G2086"/>
  <c r="H2086"/>
  <c r="I2086"/>
  <c r="K2086" s="1"/>
  <c r="L2086" s="1"/>
  <c r="G2082"/>
  <c r="H2082"/>
  <c r="I2082"/>
  <c r="K2082" s="1"/>
  <c r="L2082" s="1"/>
  <c r="G2076"/>
  <c r="H2076"/>
  <c r="I2076"/>
  <c r="K2076" s="1"/>
  <c r="L2076" s="1"/>
  <c r="G2073"/>
  <c r="H2073"/>
  <c r="I2073"/>
  <c r="K2073" s="1"/>
  <c r="L2073" s="1"/>
  <c r="G2049"/>
  <c r="H2049"/>
  <c r="I2049"/>
  <c r="K2049" s="1"/>
  <c r="L2049" s="1"/>
  <c r="G2010"/>
  <c r="H2010"/>
  <c r="I2010"/>
  <c r="K2010" s="1"/>
  <c r="L2010" s="1"/>
  <c r="H2011"/>
  <c r="I2011"/>
  <c r="K2011" s="1"/>
  <c r="G1996"/>
  <c r="H1996"/>
  <c r="I1996"/>
  <c r="K1996" s="1"/>
  <c r="L1996" s="1"/>
  <c r="G1983"/>
  <c r="H1983"/>
  <c r="I1983"/>
  <c r="K1983" s="1"/>
  <c r="L1983" s="1"/>
  <c r="G1970"/>
  <c r="H1970"/>
  <c r="I1970"/>
  <c r="K1970" s="1"/>
  <c r="L1970" s="1"/>
  <c r="G1961"/>
  <c r="H1961"/>
  <c r="I1961"/>
  <c r="K1961" s="1"/>
  <c r="L1961" s="1"/>
  <c r="G1958"/>
  <c r="H1958"/>
  <c r="I1958"/>
  <c r="K1958" s="1"/>
  <c r="L1958" s="1"/>
  <c r="G1950"/>
  <c r="H1950"/>
  <c r="I1950"/>
  <c r="K1950" s="1"/>
  <c r="L1950" s="1"/>
  <c r="G1937"/>
  <c r="H1937"/>
  <c r="I1937"/>
  <c r="K1937" s="1"/>
  <c r="L1937" s="1"/>
  <c r="H1932"/>
  <c r="I1932"/>
  <c r="K1932" s="1"/>
  <c r="G1926"/>
  <c r="H1926"/>
  <c r="I1926"/>
  <c r="K1926" s="1"/>
  <c r="L1926" s="1"/>
  <c r="G1917"/>
  <c r="H1917"/>
  <c r="I1917"/>
  <c r="K1917" s="1"/>
  <c r="L1917" s="1"/>
  <c r="H1914"/>
  <c r="I1914"/>
  <c r="K1914" s="1"/>
  <c r="G1912"/>
  <c r="H1912"/>
  <c r="I1912"/>
  <c r="K1912" s="1"/>
  <c r="L1912" s="1"/>
  <c r="G1910"/>
  <c r="H1910"/>
  <c r="I1910"/>
  <c r="K1910" s="1"/>
  <c r="L1910" s="1"/>
  <c r="G1883"/>
  <c r="H1883"/>
  <c r="I1883"/>
  <c r="K1883" s="1"/>
  <c r="L1883" s="1"/>
  <c r="G1869"/>
  <c r="H1869"/>
  <c r="I1869"/>
  <c r="K1869" s="1"/>
  <c r="L1869" s="1"/>
  <c r="G1846"/>
  <c r="H1846"/>
  <c r="I1846"/>
  <c r="K1846" s="1"/>
  <c r="L1846" s="1"/>
  <c r="G1839"/>
  <c r="H1839"/>
  <c r="I1839"/>
  <c r="K1839" s="1"/>
  <c r="L1839" s="1"/>
  <c r="G1830"/>
  <c r="H1830"/>
  <c r="I1830"/>
  <c r="K1830" s="1"/>
  <c r="L1830" s="1"/>
  <c r="G1828"/>
  <c r="H1828"/>
  <c r="I1828"/>
  <c r="K1828" s="1"/>
  <c r="L1828" s="1"/>
  <c r="G1814"/>
  <c r="H1814"/>
  <c r="I1814"/>
  <c r="K1814" s="1"/>
  <c r="L1814" s="1"/>
  <c r="G1805"/>
  <c r="H1805"/>
  <c r="I1805"/>
  <c r="K1805" s="1"/>
  <c r="L1805" s="1"/>
  <c r="G1802"/>
  <c r="H1802"/>
  <c r="I1802"/>
  <c r="K1802" s="1"/>
  <c r="L1802" s="1"/>
  <c r="G1797"/>
  <c r="H1797"/>
  <c r="I1797"/>
  <c r="K1797" s="1"/>
  <c r="L1797" s="1"/>
  <c r="H1798"/>
  <c r="I1798"/>
  <c r="K1798" s="1"/>
  <c r="H1766"/>
  <c r="I1766"/>
  <c r="K1766" s="1"/>
  <c r="G1764"/>
  <c r="H1764"/>
  <c r="I1764"/>
  <c r="K1764" s="1"/>
  <c r="L1764" s="1"/>
  <c r="G1763"/>
  <c r="H1763"/>
  <c r="I1763"/>
  <c r="K1763" s="1"/>
  <c r="L1763" s="1"/>
  <c r="G1760"/>
  <c r="H1760"/>
  <c r="I1760"/>
  <c r="K1760" s="1"/>
  <c r="L1760" s="1"/>
  <c r="G1746"/>
  <c r="H1746"/>
  <c r="I1746"/>
  <c r="K1746" s="1"/>
  <c r="L1746" s="1"/>
  <c r="G1744"/>
  <c r="H1744"/>
  <c r="I1744"/>
  <c r="K1744" s="1"/>
  <c r="L1744" s="1"/>
  <c r="H1729"/>
  <c r="I1729"/>
  <c r="K1729" s="1"/>
  <c r="G1726"/>
  <c r="H1726"/>
  <c r="I1726"/>
  <c r="K1726" s="1"/>
  <c r="L1726" s="1"/>
  <c r="G1699"/>
  <c r="H1699"/>
  <c r="I1699"/>
  <c r="K1699" s="1"/>
  <c r="L1699" s="1"/>
  <c r="G1692"/>
  <c r="H1692"/>
  <c r="I1692"/>
  <c r="K1692" s="1"/>
  <c r="L1692" s="1"/>
  <c r="G1669"/>
  <c r="H1669"/>
  <c r="I1669"/>
  <c r="K1669" s="1"/>
  <c r="L1669" s="1"/>
  <c r="G1666"/>
  <c r="H1666"/>
  <c r="I1666"/>
  <c r="K1666" s="1"/>
  <c r="L1666" s="1"/>
  <c r="G1667"/>
  <c r="H1667"/>
  <c r="I1667"/>
  <c r="K1667" s="1"/>
  <c r="L1667" s="1"/>
  <c r="H1664"/>
  <c r="I1664"/>
  <c r="K1664" s="1"/>
  <c r="G1661"/>
  <c r="H1661"/>
  <c r="I1661"/>
  <c r="K1661" s="1"/>
  <c r="L1661" s="1"/>
  <c r="G1651"/>
  <c r="H1651"/>
  <c r="I1651"/>
  <c r="K1651" s="1"/>
  <c r="L1651" s="1"/>
  <c r="G1645"/>
  <c r="H1645"/>
  <c r="I1645"/>
  <c r="K1645" s="1"/>
  <c r="L1645" s="1"/>
  <c r="G1635"/>
  <c r="H1635"/>
  <c r="I1635"/>
  <c r="K1635" s="1"/>
  <c r="L1635" s="1"/>
  <c r="G1631"/>
  <c r="H1631"/>
  <c r="I1631"/>
  <c r="K1631" s="1"/>
  <c r="L1631" s="1"/>
  <c r="G1625"/>
  <c r="H1625"/>
  <c r="I1625"/>
  <c r="K1625" s="1"/>
  <c r="L1625" s="1"/>
  <c r="G1620"/>
  <c r="H1620"/>
  <c r="I1620"/>
  <c r="K1620" s="1"/>
  <c r="L1620" s="1"/>
  <c r="G1616"/>
  <c r="H1616"/>
  <c r="I1616"/>
  <c r="K1616" s="1"/>
  <c r="L1616" s="1"/>
  <c r="G1613"/>
  <c r="H1613"/>
  <c r="I1613"/>
  <c r="K1613" s="1"/>
  <c r="L1613" s="1"/>
  <c r="G1608"/>
  <c r="H1608"/>
  <c r="I1608"/>
  <c r="K1608" s="1"/>
  <c r="L1608" s="1"/>
  <c r="G1606"/>
  <c r="H1606"/>
  <c r="I1606"/>
  <c r="K1606" s="1"/>
  <c r="L1606" s="1"/>
  <c r="G1599"/>
  <c r="H1599"/>
  <c r="I1599"/>
  <c r="K1599" s="1"/>
  <c r="L1599" s="1"/>
  <c r="H1600"/>
  <c r="I1600"/>
  <c r="K1600" s="1"/>
  <c r="H1598"/>
  <c r="I1598"/>
  <c r="K1598" s="1"/>
  <c r="G1580"/>
  <c r="H1580"/>
  <c r="I1580"/>
  <c r="K1580" s="1"/>
  <c r="L1580" s="1"/>
  <c r="G1572"/>
  <c r="H1572"/>
  <c r="I1572"/>
  <c r="K1572" s="1"/>
  <c r="L1572" s="1"/>
  <c r="G1542"/>
  <c r="H1542"/>
  <c r="I1542"/>
  <c r="K1542" s="1"/>
  <c r="L1542" s="1"/>
  <c r="G1525"/>
  <c r="H1525"/>
  <c r="I1525"/>
  <c r="K1525" s="1"/>
  <c r="L1525" s="1"/>
  <c r="G1524"/>
  <c r="H1524"/>
  <c r="I1524"/>
  <c r="K1524" s="1"/>
  <c r="L1524" s="1"/>
  <c r="G1517"/>
  <c r="H1517"/>
  <c r="I1517"/>
  <c r="K1517" s="1"/>
  <c r="L1517" s="1"/>
  <c r="G1512"/>
  <c r="H1512"/>
  <c r="I1512"/>
  <c r="K1512" s="1"/>
  <c r="L1512" s="1"/>
  <c r="G1503"/>
  <c r="H1503"/>
  <c r="I1503"/>
  <c r="K1503" s="1"/>
  <c r="L1503" s="1"/>
  <c r="G1493"/>
  <c r="H1493"/>
  <c r="I1493"/>
  <c r="K1493" s="1"/>
  <c r="L1493" s="1"/>
  <c r="G1486"/>
  <c r="H1486"/>
  <c r="I1486"/>
  <c r="K1486" s="1"/>
  <c r="L1486" s="1"/>
  <c r="G1477"/>
  <c r="H1477"/>
  <c r="I1477"/>
  <c r="K1477" s="1"/>
  <c r="L1477" s="1"/>
  <c r="G1476"/>
  <c r="H1476"/>
  <c r="I1476"/>
  <c r="K1476" s="1"/>
  <c r="L1476" s="1"/>
  <c r="G1465"/>
  <c r="H1465"/>
  <c r="I1465"/>
  <c r="K1465" s="1"/>
  <c r="L1465" s="1"/>
  <c r="G1457"/>
  <c r="H1457"/>
  <c r="I1457"/>
  <c r="K1457" s="1"/>
  <c r="L1457" s="1"/>
  <c r="G1446"/>
  <c r="H1446"/>
  <c r="I1446"/>
  <c r="K1446" s="1"/>
  <c r="L1446" s="1"/>
  <c r="G1423"/>
  <c r="H1423"/>
  <c r="I1423"/>
  <c r="K1423" s="1"/>
  <c r="L1423" s="1"/>
  <c r="G1422"/>
  <c r="H1422"/>
  <c r="I1422"/>
  <c r="K1422" s="1"/>
  <c r="L1422" s="1"/>
  <c r="G1419"/>
  <c r="H1419"/>
  <c r="I1419"/>
  <c r="K1419" s="1"/>
  <c r="L1419" s="1"/>
  <c r="G1409"/>
  <c r="H1409"/>
  <c r="I1409"/>
  <c r="K1409" s="1"/>
  <c r="L1409" s="1"/>
  <c r="G1400"/>
  <c r="H1400"/>
  <c r="I1400"/>
  <c r="K1400" s="1"/>
  <c r="L1400" s="1"/>
  <c r="G1377"/>
  <c r="H1377"/>
  <c r="I1377"/>
  <c r="K1377" s="1"/>
  <c r="L1377" s="1"/>
  <c r="H1369"/>
  <c r="I1369"/>
  <c r="K1369" s="1"/>
  <c r="G1361"/>
  <c r="H1361"/>
  <c r="I1361"/>
  <c r="K1361" s="1"/>
  <c r="L1361" s="1"/>
  <c r="H1358"/>
  <c r="I1358"/>
  <c r="K1358" s="1"/>
  <c r="G1354"/>
  <c r="H1354"/>
  <c r="I1354"/>
  <c r="K1354" s="1"/>
  <c r="L1354" s="1"/>
  <c r="G1349"/>
  <c r="H1349"/>
  <c r="I1349"/>
  <c r="K1349" s="1"/>
  <c r="L1349" s="1"/>
  <c r="G1345"/>
  <c r="H1345"/>
  <c r="I1345"/>
  <c r="K1345" s="1"/>
  <c r="L1345" s="1"/>
  <c r="G1344"/>
  <c r="H1344"/>
  <c r="I1344"/>
  <c r="K1344" s="1"/>
  <c r="L1344" s="1"/>
  <c r="G1339"/>
  <c r="H1339"/>
  <c r="I1339"/>
  <c r="K1339" s="1"/>
  <c r="L1339" s="1"/>
  <c r="H1336"/>
  <c r="I1336"/>
  <c r="K1336" s="1"/>
  <c r="G1317"/>
  <c r="H1317"/>
  <c r="I1317"/>
  <c r="K1317" s="1"/>
  <c r="L1317" s="1"/>
  <c r="H1309"/>
  <c r="I1309"/>
  <c r="K1309" s="1"/>
  <c r="G1299"/>
  <c r="H1299"/>
  <c r="I1299"/>
  <c r="K1299" s="1"/>
  <c r="L1299" s="1"/>
  <c r="G1291"/>
  <c r="H1291"/>
  <c r="I1291"/>
  <c r="K1291" s="1"/>
  <c r="L1291" s="1"/>
  <c r="G1272"/>
  <c r="H1272"/>
  <c r="I1272"/>
  <c r="K1272" s="1"/>
  <c r="L1272" s="1"/>
  <c r="G1266"/>
  <c r="H1266"/>
  <c r="I1266"/>
  <c r="K1266" s="1"/>
  <c r="L1266" s="1"/>
  <c r="H1264"/>
  <c r="I1264"/>
  <c r="K1264" s="1"/>
  <c r="G1258"/>
  <c r="H1258"/>
  <c r="I1258"/>
  <c r="K1258" s="1"/>
  <c r="L1258" s="1"/>
  <c r="G1248"/>
  <c r="H1248"/>
  <c r="I1248"/>
  <c r="K1248" s="1"/>
  <c r="L1248" s="1"/>
  <c r="H1242"/>
  <c r="I1242"/>
  <c r="K1242" s="1"/>
  <c r="G1228"/>
  <c r="H1228"/>
  <c r="I1228"/>
  <c r="K1228" s="1"/>
  <c r="L1228" s="1"/>
  <c r="G1196"/>
  <c r="H1196"/>
  <c r="I1196"/>
  <c r="K1196" s="1"/>
  <c r="L1196" s="1"/>
  <c r="G1181"/>
  <c r="H1181"/>
  <c r="I1181"/>
  <c r="K1181" s="1"/>
  <c r="L1181" s="1"/>
  <c r="G1172"/>
  <c r="H1172"/>
  <c r="I1172"/>
  <c r="K1172" s="1"/>
  <c r="L1172" s="1"/>
  <c r="H1171"/>
  <c r="I1171"/>
  <c r="K1171" s="1"/>
  <c r="G1122"/>
  <c r="H1122"/>
  <c r="I1122"/>
  <c r="K1122" s="1"/>
  <c r="L1122" s="1"/>
  <c r="G1119"/>
  <c r="H1119"/>
  <c r="I1119"/>
  <c r="K1119" s="1"/>
  <c r="L1119" s="1"/>
  <c r="G1104"/>
  <c r="H1104"/>
  <c r="I1104"/>
  <c r="K1104" s="1"/>
  <c r="L1104" s="1"/>
  <c r="G1105"/>
  <c r="H1105"/>
  <c r="I1105"/>
  <c r="K1105" s="1"/>
  <c r="L1105" s="1"/>
  <c r="H1098"/>
  <c r="I1098"/>
  <c r="K1098" s="1"/>
  <c r="G1090"/>
  <c r="H1090"/>
  <c r="I1090"/>
  <c r="K1090" s="1"/>
  <c r="L1090" s="1"/>
  <c r="H1080"/>
  <c r="I1080"/>
  <c r="K1080" s="1"/>
  <c r="H1074"/>
  <c r="I1074"/>
  <c r="K1074" s="1"/>
  <c r="H1072"/>
  <c r="I1072"/>
  <c r="K1072" s="1"/>
  <c r="G1068"/>
  <c r="H1068"/>
  <c r="I1068"/>
  <c r="K1068" s="1"/>
  <c r="L1068" s="1"/>
  <c r="G1058"/>
  <c r="H1058"/>
  <c r="I1058"/>
  <c r="K1058" s="1"/>
  <c r="L1058" s="1"/>
  <c r="G1048"/>
  <c r="H1048"/>
  <c r="I1048"/>
  <c r="K1048" s="1"/>
  <c r="L1048" s="1"/>
  <c r="G1049"/>
  <c r="H1049"/>
  <c r="I1049"/>
  <c r="K1049" s="1"/>
  <c r="L1049" s="1"/>
  <c r="G1024"/>
  <c r="H1024"/>
  <c r="I1024"/>
  <c r="K1024" s="1"/>
  <c r="L1024" s="1"/>
  <c r="G1022"/>
  <c r="H1022"/>
  <c r="I1022"/>
  <c r="K1022" s="1"/>
  <c r="L1022" s="1"/>
  <c r="G1020"/>
  <c r="H1020"/>
  <c r="I1020"/>
  <c r="K1020" s="1"/>
  <c r="L1020" s="1"/>
  <c r="G1003"/>
  <c r="H1003"/>
  <c r="I1003"/>
  <c r="K1003" s="1"/>
  <c r="L1003" s="1"/>
  <c r="G1002"/>
  <c r="H1002"/>
  <c r="I1002"/>
  <c r="K1002" s="1"/>
  <c r="L1002" s="1"/>
  <c r="G1000"/>
  <c r="H1000"/>
  <c r="I1000"/>
  <c r="K1000" s="1"/>
  <c r="L1000" s="1"/>
  <c r="G997"/>
  <c r="H997"/>
  <c r="I997"/>
  <c r="K997" s="1"/>
  <c r="L997" s="1"/>
  <c r="G973"/>
  <c r="H973"/>
  <c r="I973"/>
  <c r="K973" s="1"/>
  <c r="L973" s="1"/>
  <c r="G951"/>
  <c r="H951"/>
  <c r="I951"/>
  <c r="K951" s="1"/>
  <c r="L951" s="1"/>
  <c r="G944"/>
  <c r="H944"/>
  <c r="I944"/>
  <c r="K944" s="1"/>
  <c r="L944" s="1"/>
  <c r="G940"/>
  <c r="H940"/>
  <c r="I940"/>
  <c r="K940" s="1"/>
  <c r="L940" s="1"/>
  <c r="G921"/>
  <c r="H921"/>
  <c r="I921"/>
  <c r="K921" s="1"/>
  <c r="L921" s="1"/>
  <c r="G916"/>
  <c r="H916"/>
  <c r="I916"/>
  <c r="K916" s="1"/>
  <c r="L916" s="1"/>
  <c r="G903"/>
  <c r="H903"/>
  <c r="I903"/>
  <c r="K903" s="1"/>
  <c r="L903" s="1"/>
  <c r="G896"/>
  <c r="H896"/>
  <c r="I896"/>
  <c r="K896" s="1"/>
  <c r="L896" s="1"/>
  <c r="G891"/>
  <c r="H891"/>
  <c r="I891"/>
  <c r="K891" s="1"/>
  <c r="L891" s="1"/>
  <c r="G877"/>
  <c r="H877"/>
  <c r="I877"/>
  <c r="K877" s="1"/>
  <c r="L877" s="1"/>
  <c r="G869"/>
  <c r="H869"/>
  <c r="I869"/>
  <c r="K869" s="1"/>
  <c r="L869" s="1"/>
  <c r="G861"/>
  <c r="H861"/>
  <c r="I861"/>
  <c r="K861" s="1"/>
  <c r="L861" s="1"/>
  <c r="G856"/>
  <c r="H856"/>
  <c r="I856"/>
  <c r="K856" s="1"/>
  <c r="L856" s="1"/>
  <c r="G854"/>
  <c r="H854"/>
  <c r="I854"/>
  <c r="K854" s="1"/>
  <c r="L854" s="1"/>
  <c r="G851"/>
  <c r="H851"/>
  <c r="I851"/>
  <c r="K851" s="1"/>
  <c r="L851" s="1"/>
  <c r="G842"/>
  <c r="H842"/>
  <c r="I842"/>
  <c r="K842" s="1"/>
  <c r="L842" s="1"/>
  <c r="H827"/>
  <c r="I827"/>
  <c r="K827" s="1"/>
  <c r="G823"/>
  <c r="H823"/>
  <c r="I823"/>
  <c r="K823" s="1"/>
  <c r="L823" s="1"/>
  <c r="G806"/>
  <c r="H806"/>
  <c r="I806"/>
  <c r="K806" s="1"/>
  <c r="L806" s="1"/>
  <c r="G805"/>
  <c r="H805"/>
  <c r="I805"/>
  <c r="K805" s="1"/>
  <c r="L805" s="1"/>
  <c r="G798"/>
  <c r="H798"/>
  <c r="I798"/>
  <c r="K798" s="1"/>
  <c r="L798" s="1"/>
  <c r="G791"/>
  <c r="H791"/>
  <c r="I791"/>
  <c r="K791" s="1"/>
  <c r="L791" s="1"/>
  <c r="G773"/>
  <c r="H773"/>
  <c r="I773"/>
  <c r="K773" s="1"/>
  <c r="L773" s="1"/>
  <c r="G764"/>
  <c r="H764"/>
  <c r="I764"/>
  <c r="K764" s="1"/>
  <c r="L764" s="1"/>
  <c r="G750"/>
  <c r="H750"/>
  <c r="I750"/>
  <c r="K750" s="1"/>
  <c r="L750" s="1"/>
  <c r="H748"/>
  <c r="I748"/>
  <c r="K748" s="1"/>
  <c r="G732"/>
  <c r="H732"/>
  <c r="I732"/>
  <c r="K732" s="1"/>
  <c r="L732" s="1"/>
  <c r="H709"/>
  <c r="I709"/>
  <c r="K709" s="1"/>
  <c r="G702"/>
  <c r="H702"/>
  <c r="I702"/>
  <c r="K702" s="1"/>
  <c r="L702" s="1"/>
  <c r="G694"/>
  <c r="H694"/>
  <c r="I694"/>
  <c r="K694" s="1"/>
  <c r="L694" s="1"/>
  <c r="G671"/>
  <c r="H671"/>
  <c r="I671"/>
  <c r="K671" s="1"/>
  <c r="L671" s="1"/>
  <c r="G669"/>
  <c r="H669"/>
  <c r="I669"/>
  <c r="K669" s="1"/>
  <c r="L669" s="1"/>
  <c r="G659"/>
  <c r="H659"/>
  <c r="I659"/>
  <c r="K659" s="1"/>
  <c r="L659" s="1"/>
  <c r="G657"/>
  <c r="H657"/>
  <c r="I657"/>
  <c r="K657" s="1"/>
  <c r="L657" s="1"/>
  <c r="G654"/>
  <c r="H654"/>
  <c r="I654"/>
  <c r="K654" s="1"/>
  <c r="L654" s="1"/>
  <c r="G644"/>
  <c r="H644"/>
  <c r="I644"/>
  <c r="K644" s="1"/>
  <c r="L644" s="1"/>
  <c r="G643"/>
  <c r="H643"/>
  <c r="I643"/>
  <c r="K643" s="1"/>
  <c r="L643" s="1"/>
  <c r="G640"/>
  <c r="H640"/>
  <c r="I640"/>
  <c r="K640" s="1"/>
  <c r="L640" s="1"/>
  <c r="H632"/>
  <c r="I632"/>
  <c r="K632" s="1"/>
  <c r="G616"/>
  <c r="H616"/>
  <c r="I616"/>
  <c r="K616" s="1"/>
  <c r="L616" s="1"/>
  <c r="G606"/>
  <c r="H606"/>
  <c r="I606"/>
  <c r="K606" s="1"/>
  <c r="L606" s="1"/>
  <c r="H603"/>
  <c r="I603"/>
  <c r="K603" s="1"/>
  <c r="G599"/>
  <c r="H599"/>
  <c r="I599"/>
  <c r="K599" s="1"/>
  <c r="L599" s="1"/>
  <c r="G588"/>
  <c r="H588"/>
  <c r="I588"/>
  <c r="K588" s="1"/>
  <c r="L588" s="1"/>
  <c r="H585"/>
  <c r="I585"/>
  <c r="K585" s="1"/>
  <c r="H579"/>
  <c r="I579"/>
  <c r="K579" s="1"/>
  <c r="G578"/>
  <c r="H578"/>
  <c r="I578"/>
  <c r="K578" s="1"/>
  <c r="L578" s="1"/>
  <c r="G565"/>
  <c r="H565"/>
  <c r="I565"/>
  <c r="K565" s="1"/>
  <c r="L565" s="1"/>
  <c r="G551"/>
  <c r="H551"/>
  <c r="I551"/>
  <c r="K551" s="1"/>
  <c r="L551" s="1"/>
  <c r="H550"/>
  <c r="I550"/>
  <c r="K550" s="1"/>
  <c r="G548"/>
  <c r="H548"/>
  <c r="I548"/>
  <c r="K548" s="1"/>
  <c r="L548" s="1"/>
  <c r="G545"/>
  <c r="H545"/>
  <c r="I545"/>
  <c r="K545" s="1"/>
  <c r="L545" s="1"/>
  <c r="G541"/>
  <c r="H541"/>
  <c r="I541"/>
  <c r="K541" s="1"/>
  <c r="L541" s="1"/>
  <c r="G534"/>
  <c r="H534"/>
  <c r="I534"/>
  <c r="K534" s="1"/>
  <c r="L534" s="1"/>
  <c r="G533"/>
  <c r="H533"/>
  <c r="I533"/>
  <c r="K533" s="1"/>
  <c r="L533" s="1"/>
  <c r="G525"/>
  <c r="H525"/>
  <c r="I525"/>
  <c r="K525" s="1"/>
  <c r="L525" s="1"/>
  <c r="G501"/>
  <c r="H501"/>
  <c r="I501"/>
  <c r="K501" s="1"/>
  <c r="L501" s="1"/>
  <c r="G500"/>
  <c r="H500"/>
  <c r="I500"/>
  <c r="K500" s="1"/>
  <c r="L500" s="1"/>
  <c r="H486"/>
  <c r="I486"/>
  <c r="K486" s="1"/>
  <c r="G468"/>
  <c r="H468"/>
  <c r="I468"/>
  <c r="K468" s="1"/>
  <c r="L468" s="1"/>
  <c r="G465"/>
  <c r="H465"/>
  <c r="I465"/>
  <c r="K465" s="1"/>
  <c r="L465" s="1"/>
  <c r="G459"/>
  <c r="H459"/>
  <c r="I459"/>
  <c r="K459" s="1"/>
  <c r="L459" s="1"/>
  <c r="G454"/>
  <c r="H454"/>
  <c r="I454"/>
  <c r="K454" s="1"/>
  <c r="L454" s="1"/>
  <c r="G445"/>
  <c r="H445"/>
  <c r="I445"/>
  <c r="K445" s="1"/>
  <c r="L445" s="1"/>
  <c r="G435"/>
  <c r="H435"/>
  <c r="I435"/>
  <c r="K435" s="1"/>
  <c r="L435" s="1"/>
  <c r="G431"/>
  <c r="H431"/>
  <c r="I431"/>
  <c r="K431" s="1"/>
  <c r="L431" s="1"/>
  <c r="G421"/>
  <c r="H421"/>
  <c r="I421"/>
  <c r="K421" s="1"/>
  <c r="L421" s="1"/>
  <c r="G419"/>
  <c r="H419"/>
  <c r="I419"/>
  <c r="K419" s="1"/>
  <c r="L419" s="1"/>
  <c r="G386"/>
  <c r="H386"/>
  <c r="I386"/>
  <c r="K386" s="1"/>
  <c r="L386" s="1"/>
  <c r="G383"/>
  <c r="H383"/>
  <c r="I383"/>
  <c r="K383" s="1"/>
  <c r="L383" s="1"/>
  <c r="G375"/>
  <c r="H375"/>
  <c r="I375"/>
  <c r="K375" s="1"/>
  <c r="L375" s="1"/>
  <c r="G374"/>
  <c r="H374"/>
  <c r="I374"/>
  <c r="K374" s="1"/>
  <c r="L374" s="1"/>
  <c r="G371"/>
  <c r="H371"/>
  <c r="I371"/>
  <c r="K371" s="1"/>
  <c r="L371" s="1"/>
  <c r="G368"/>
  <c r="H368"/>
  <c r="I368"/>
  <c r="K368" s="1"/>
  <c r="L368" s="1"/>
  <c r="G364"/>
  <c r="H364"/>
  <c r="I364"/>
  <c r="K364" s="1"/>
  <c r="L364" s="1"/>
  <c r="G354"/>
  <c r="H354"/>
  <c r="I354"/>
  <c r="K354" s="1"/>
  <c r="L354" s="1"/>
  <c r="G351"/>
  <c r="H351"/>
  <c r="I351"/>
  <c r="K351" s="1"/>
  <c r="L351" s="1"/>
  <c r="G346"/>
  <c r="H346"/>
  <c r="I346"/>
  <c r="K346" s="1"/>
  <c r="L346" s="1"/>
  <c r="G340"/>
  <c r="H340"/>
  <c r="I340"/>
  <c r="K340" s="1"/>
  <c r="L340" s="1"/>
  <c r="G333"/>
  <c r="H333"/>
  <c r="I333"/>
  <c r="K333" s="1"/>
  <c r="L333" s="1"/>
  <c r="G321"/>
  <c r="H321"/>
  <c r="I321"/>
  <c r="K321" s="1"/>
  <c r="L321" s="1"/>
  <c r="G313"/>
  <c r="H313"/>
  <c r="I313"/>
  <c r="K313" s="1"/>
  <c r="L313" s="1"/>
  <c r="G308"/>
  <c r="H308"/>
  <c r="I308"/>
  <c r="K308" s="1"/>
  <c r="L308" s="1"/>
  <c r="G292"/>
  <c r="H292"/>
  <c r="I292"/>
  <c r="K292" s="1"/>
  <c r="L292" s="1"/>
  <c r="G289"/>
  <c r="H289"/>
  <c r="I289"/>
  <c r="K289" s="1"/>
  <c r="L289" s="1"/>
  <c r="G276"/>
  <c r="H276"/>
  <c r="I276"/>
  <c r="K276" s="1"/>
  <c r="L276" s="1"/>
  <c r="G274"/>
  <c r="H274"/>
  <c r="I274"/>
  <c r="K274" s="1"/>
  <c r="L274" s="1"/>
  <c r="G268"/>
  <c r="H268"/>
  <c r="I268"/>
  <c r="K268" s="1"/>
  <c r="L268" s="1"/>
  <c r="G265"/>
  <c r="H265"/>
  <c r="I265"/>
  <c r="K265" s="1"/>
  <c r="L265" s="1"/>
  <c r="G264"/>
  <c r="H264"/>
  <c r="I264"/>
  <c r="K264" s="1"/>
  <c r="L264" s="1"/>
  <c r="G256"/>
  <c r="H256"/>
  <c r="I256"/>
  <c r="K256" s="1"/>
  <c r="L256" s="1"/>
  <c r="H250"/>
  <c r="I250"/>
  <c r="K250" s="1"/>
  <c r="G247"/>
  <c r="H247"/>
  <c r="I247"/>
  <c r="K247" s="1"/>
  <c r="L247" s="1"/>
  <c r="G244"/>
  <c r="H244"/>
  <c r="I244"/>
  <c r="K244" s="1"/>
  <c r="L244" s="1"/>
  <c r="G242"/>
  <c r="H242"/>
  <c r="I242"/>
  <c r="K242" s="1"/>
  <c r="L242" s="1"/>
  <c r="G241"/>
  <c r="H241"/>
  <c r="I241"/>
  <c r="K241" s="1"/>
  <c r="L241" s="1"/>
  <c r="G235"/>
  <c r="H235"/>
  <c r="I235"/>
  <c r="K235" s="1"/>
  <c r="L235" s="1"/>
  <c r="G234"/>
  <c r="H234"/>
  <c r="I234"/>
  <c r="K234" s="1"/>
  <c r="L234" s="1"/>
  <c r="G222"/>
  <c r="H222"/>
  <c r="I222"/>
  <c r="K222" s="1"/>
  <c r="L222" s="1"/>
  <c r="G213"/>
  <c r="H213"/>
  <c r="I213"/>
  <c r="K213" s="1"/>
  <c r="L213" s="1"/>
  <c r="G199"/>
  <c r="H199"/>
  <c r="I199"/>
  <c r="K199" s="1"/>
  <c r="L199" s="1"/>
  <c r="G195"/>
  <c r="H195"/>
  <c r="I195"/>
  <c r="K195" s="1"/>
  <c r="L195" s="1"/>
  <c r="G192"/>
  <c r="H192"/>
  <c r="I192"/>
  <c r="K192" s="1"/>
  <c r="L192" s="1"/>
  <c r="G187"/>
  <c r="H187"/>
  <c r="I187"/>
  <c r="K187" s="1"/>
  <c r="L187" s="1"/>
  <c r="H184"/>
  <c r="I184"/>
  <c r="K184" s="1"/>
  <c r="G183"/>
  <c r="H183"/>
  <c r="I183"/>
  <c r="K183" s="1"/>
  <c r="L183" s="1"/>
  <c r="H182"/>
  <c r="I182"/>
  <c r="K182" s="1"/>
  <c r="G171"/>
  <c r="H171"/>
  <c r="I171"/>
  <c r="K171" s="1"/>
  <c r="L171" s="1"/>
  <c r="G168"/>
  <c r="H168"/>
  <c r="I168"/>
  <c r="K168" s="1"/>
  <c r="L168" s="1"/>
  <c r="G164"/>
  <c r="H164"/>
  <c r="I164"/>
  <c r="K164" s="1"/>
  <c r="L164" s="1"/>
  <c r="H160"/>
  <c r="I160"/>
  <c r="K160" s="1"/>
  <c r="G156"/>
  <c r="H156"/>
  <c r="I156"/>
  <c r="K156" s="1"/>
  <c r="L156" s="1"/>
  <c r="G153"/>
  <c r="H153"/>
  <c r="I153"/>
  <c r="K153" s="1"/>
  <c r="L153" s="1"/>
  <c r="G152"/>
  <c r="H152"/>
  <c r="I152"/>
  <c r="K152" s="1"/>
  <c r="L152" s="1"/>
  <c r="H150"/>
  <c r="I150"/>
  <c r="K150" s="1"/>
  <c r="G141"/>
  <c r="H141"/>
  <c r="I141"/>
  <c r="K141" s="1"/>
  <c r="L141" s="1"/>
  <c r="G123"/>
  <c r="H123"/>
  <c r="I123"/>
  <c r="K123" s="1"/>
  <c r="L123" s="1"/>
  <c r="G117"/>
  <c r="H117"/>
  <c r="I117"/>
  <c r="K117" s="1"/>
  <c r="L117" s="1"/>
  <c r="G113"/>
  <c r="H113"/>
  <c r="I113"/>
  <c r="K113" s="1"/>
  <c r="L113" s="1"/>
  <c r="G112"/>
  <c r="H112"/>
  <c r="I112"/>
  <c r="K112" s="1"/>
  <c r="L112" s="1"/>
  <c r="G111"/>
  <c r="H111"/>
  <c r="I111"/>
  <c r="K111" s="1"/>
  <c r="L111" s="1"/>
  <c r="G96"/>
  <c r="H96"/>
  <c r="I96"/>
  <c r="K96" s="1"/>
  <c r="L96" s="1"/>
  <c r="H94"/>
  <c r="I94"/>
  <c r="K94" s="1"/>
  <c r="G92"/>
  <c r="H92"/>
  <c r="I92"/>
  <c r="K92" s="1"/>
  <c r="L92" s="1"/>
  <c r="G88"/>
  <c r="H88"/>
  <c r="I88"/>
  <c r="K88" s="1"/>
  <c r="L88" s="1"/>
  <c r="H87"/>
  <c r="I87"/>
  <c r="K87" s="1"/>
  <c r="G86"/>
  <c r="H86"/>
  <c r="I86"/>
  <c r="K86" s="1"/>
  <c r="L86" s="1"/>
  <c r="G82"/>
  <c r="H82"/>
  <c r="I82"/>
  <c r="K82" s="1"/>
  <c r="L82" s="1"/>
  <c r="G80"/>
  <c r="H80"/>
  <c r="I80"/>
  <c r="K80" s="1"/>
  <c r="L80" s="1"/>
  <c r="G78"/>
  <c r="H78"/>
  <c r="I78"/>
  <c r="K78" s="1"/>
  <c r="L78" s="1"/>
  <c r="G74"/>
  <c r="H74"/>
  <c r="I74"/>
  <c r="K74" s="1"/>
  <c r="L74" s="1"/>
  <c r="G63"/>
  <c r="H63"/>
  <c r="I63"/>
  <c r="K63" s="1"/>
  <c r="L63" s="1"/>
  <c r="H60"/>
  <c r="I60"/>
  <c r="K60" s="1"/>
  <c r="G58"/>
  <c r="H58"/>
  <c r="I58"/>
  <c r="K58" s="1"/>
  <c r="L58" s="1"/>
  <c r="G51"/>
  <c r="H51"/>
  <c r="I51"/>
  <c r="K51" s="1"/>
  <c r="L51" s="1"/>
  <c r="G49"/>
  <c r="H49"/>
  <c r="I49"/>
  <c r="K49" s="1"/>
  <c r="L49" s="1"/>
  <c r="G25"/>
  <c r="H25"/>
  <c r="I25"/>
  <c r="K25" s="1"/>
  <c r="L25" s="1"/>
  <c r="G23"/>
  <c r="H23"/>
  <c r="I23"/>
  <c r="K23" s="1"/>
  <c r="L23" s="1"/>
  <c r="G3512"/>
  <c r="H3512"/>
  <c r="I3512"/>
  <c r="K3512" s="1"/>
  <c r="L3512" s="1"/>
  <c r="G3513"/>
  <c r="H3513"/>
  <c r="I3513"/>
  <c r="K3513" s="1"/>
  <c r="L3513" s="1"/>
  <c r="G3514"/>
  <c r="H3514"/>
  <c r="I3514"/>
  <c r="K3514" s="1"/>
  <c r="L3514" s="1"/>
  <c r="G3515"/>
  <c r="H3515"/>
  <c r="I3515"/>
  <c r="K3515" s="1"/>
  <c r="L3515" s="1"/>
  <c r="G3516"/>
  <c r="H3516"/>
  <c r="I3516"/>
  <c r="K3516" s="1"/>
  <c r="L3516" s="1"/>
  <c r="G3517"/>
  <c r="H3517"/>
  <c r="I3517"/>
  <c r="K3517" s="1"/>
  <c r="L3517" s="1"/>
  <c r="G3518"/>
  <c r="H3518"/>
  <c r="I3518"/>
  <c r="K3518" s="1"/>
  <c r="L3518" s="1"/>
  <c r="G3519"/>
  <c r="H3519"/>
  <c r="I3519"/>
  <c r="K3519" s="1"/>
  <c r="L3519" s="1"/>
  <c r="G3427"/>
  <c r="H3427"/>
  <c r="I3427"/>
  <c r="K3427" s="1"/>
  <c r="L3427" s="1"/>
  <c r="G3428"/>
  <c r="H3428"/>
  <c r="I3428"/>
  <c r="K3428" s="1"/>
  <c r="L3428" s="1"/>
  <c r="H3429"/>
  <c r="I3429"/>
  <c r="K3429" s="1"/>
  <c r="H3430"/>
  <c r="I3430"/>
  <c r="K3430" s="1"/>
  <c r="G3431"/>
  <c r="H3431"/>
  <c r="I3431"/>
  <c r="K3431" s="1"/>
  <c r="L3431" s="1"/>
  <c r="G3364"/>
  <c r="H3364"/>
  <c r="I3364"/>
  <c r="K3364" s="1"/>
  <c r="L3364" s="1"/>
  <c r="G3365"/>
  <c r="H3365"/>
  <c r="I3365"/>
  <c r="K3365" s="1"/>
  <c r="L3365" s="1"/>
  <c r="G3366"/>
  <c r="H3366"/>
  <c r="I3366"/>
  <c r="K3366" s="1"/>
  <c r="L3366" s="1"/>
  <c r="G3324"/>
  <c r="H3324"/>
  <c r="I3324"/>
  <c r="K3324" s="1"/>
  <c r="L3324" s="1"/>
  <c r="H3290"/>
  <c r="I3290"/>
  <c r="K3290" s="1"/>
  <c r="G3291"/>
  <c r="I3291"/>
  <c r="K3291" s="1"/>
  <c r="G3292"/>
  <c r="H3292"/>
  <c r="I3292"/>
  <c r="K3292" s="1"/>
  <c r="L3292" s="1"/>
  <c r="G3293"/>
  <c r="H3293"/>
  <c r="I3293"/>
  <c r="K3293" s="1"/>
  <c r="L3293" s="1"/>
  <c r="G3294"/>
  <c r="H3294"/>
  <c r="I3294"/>
  <c r="K3294" s="1"/>
  <c r="L3294" s="1"/>
  <c r="H3232"/>
  <c r="I3232"/>
  <c r="K3232" s="1"/>
  <c r="G3213"/>
  <c r="H3213"/>
  <c r="I3213"/>
  <c r="K3213" s="1"/>
  <c r="L3213" s="1"/>
  <c r="G3214"/>
  <c r="H3214"/>
  <c r="I3214"/>
  <c r="K3214" s="1"/>
  <c r="L3214" s="1"/>
  <c r="H3195"/>
  <c r="I3195"/>
  <c r="K3195" s="1"/>
  <c r="G3188"/>
  <c r="H3188"/>
  <c r="I3188"/>
  <c r="K3188" s="1"/>
  <c r="L3188" s="1"/>
  <c r="G3157"/>
  <c r="H3157"/>
  <c r="I3157"/>
  <c r="K3157" s="1"/>
  <c r="L3157" s="1"/>
  <c r="G3144"/>
  <c r="H3144"/>
  <c r="I3144"/>
  <c r="K3144" s="1"/>
  <c r="L3144" s="1"/>
  <c r="G3145"/>
  <c r="H3145"/>
  <c r="I3145"/>
  <c r="K3145" s="1"/>
  <c r="L3145" s="1"/>
  <c r="G3132"/>
  <c r="H3132"/>
  <c r="I3132"/>
  <c r="K3132" s="1"/>
  <c r="L3132" s="1"/>
  <c r="G3133"/>
  <c r="H3133"/>
  <c r="I3133"/>
  <c r="K3133" s="1"/>
  <c r="L3133" s="1"/>
  <c r="G3119"/>
  <c r="I3119"/>
  <c r="K3119" s="1"/>
  <c r="G3120"/>
  <c r="H3120"/>
  <c r="I3120"/>
  <c r="K3120" s="1"/>
  <c r="L3120" s="1"/>
  <c r="G3121"/>
  <c r="H3121"/>
  <c r="I3121"/>
  <c r="K3121" s="1"/>
  <c r="L3121" s="1"/>
  <c r="G3101"/>
  <c r="H3101"/>
  <c r="I3101"/>
  <c r="K3101" s="1"/>
  <c r="L3101" s="1"/>
  <c r="G3102"/>
  <c r="H3102"/>
  <c r="I3102"/>
  <c r="K3102" s="1"/>
  <c r="L3102" s="1"/>
  <c r="G3103"/>
  <c r="H3103"/>
  <c r="I3103"/>
  <c r="K3103" s="1"/>
  <c r="L3103" s="1"/>
  <c r="G3063"/>
  <c r="I3063"/>
  <c r="K3063" s="1"/>
  <c r="G3054"/>
  <c r="H3054"/>
  <c r="I3054"/>
  <c r="K3054" s="1"/>
  <c r="L3054" s="1"/>
  <c r="G3043"/>
  <c r="H3043"/>
  <c r="I3043"/>
  <c r="K3043" s="1"/>
  <c r="L3043" s="1"/>
  <c r="G3044"/>
  <c r="H3044"/>
  <c r="I3044"/>
  <c r="K3044" s="1"/>
  <c r="L3044" s="1"/>
  <c r="G3026"/>
  <c r="H3026"/>
  <c r="I3026"/>
  <c r="K3026" s="1"/>
  <c r="L3026" s="1"/>
  <c r="G3027"/>
  <c r="H3027"/>
  <c r="I3027"/>
  <c r="K3027" s="1"/>
  <c r="L3027" s="1"/>
  <c r="G3028"/>
  <c r="H3028"/>
  <c r="I3028"/>
  <c r="K3028" s="1"/>
  <c r="L3028" s="1"/>
  <c r="G2999"/>
  <c r="H2999"/>
  <c r="I2999"/>
  <c r="K2999" s="1"/>
  <c r="L2999" s="1"/>
  <c r="G3000"/>
  <c r="H3000"/>
  <c r="I3000"/>
  <c r="K3000" s="1"/>
  <c r="L3000" s="1"/>
  <c r="G3001"/>
  <c r="H3001"/>
  <c r="I3001"/>
  <c r="K3001" s="1"/>
  <c r="L3001" s="1"/>
  <c r="G2985"/>
  <c r="H2985"/>
  <c r="I2985"/>
  <c r="K2985" s="1"/>
  <c r="L2985" s="1"/>
  <c r="G2980"/>
  <c r="H2980"/>
  <c r="I2980"/>
  <c r="K2980" s="1"/>
  <c r="L2980" s="1"/>
  <c r="G2975"/>
  <c r="H2975"/>
  <c r="I2975"/>
  <c r="K2975" s="1"/>
  <c r="L2975" s="1"/>
  <c r="G2959"/>
  <c r="H2959"/>
  <c r="I2959"/>
  <c r="K2959" s="1"/>
  <c r="L2959" s="1"/>
  <c r="H2952"/>
  <c r="I2952"/>
  <c r="K2952" s="1"/>
  <c r="G2922"/>
  <c r="H2922"/>
  <c r="I2922"/>
  <c r="K2922" s="1"/>
  <c r="L2922" s="1"/>
  <c r="G2923"/>
  <c r="H2923"/>
  <c r="I2923"/>
  <c r="K2923" s="1"/>
  <c r="L2923" s="1"/>
  <c r="G2924"/>
  <c r="H2924"/>
  <c r="I2924"/>
  <c r="K2924" s="1"/>
  <c r="L2924" s="1"/>
  <c r="G2914"/>
  <c r="H2914"/>
  <c r="I2914"/>
  <c r="K2914" s="1"/>
  <c r="L2914" s="1"/>
  <c r="H2906"/>
  <c r="I2906"/>
  <c r="K2906" s="1"/>
  <c r="G2898"/>
  <c r="H2898"/>
  <c r="I2898"/>
  <c r="K2898" s="1"/>
  <c r="L2898" s="1"/>
  <c r="G2899"/>
  <c r="H2899"/>
  <c r="I2899"/>
  <c r="K2899" s="1"/>
  <c r="L2899" s="1"/>
  <c r="G2886"/>
  <c r="H2886"/>
  <c r="I2886"/>
  <c r="K2886" s="1"/>
  <c r="L2886" s="1"/>
  <c r="G2887"/>
  <c r="H2887"/>
  <c r="I2887"/>
  <c r="K2887" s="1"/>
  <c r="L2887" s="1"/>
  <c r="H2878"/>
  <c r="I2878"/>
  <c r="K2878" s="1"/>
  <c r="G2860"/>
  <c r="H2860"/>
  <c r="I2860"/>
  <c r="K2860" s="1"/>
  <c r="L2860" s="1"/>
  <c r="G2848"/>
  <c r="H2848"/>
  <c r="I2848"/>
  <c r="K2848" s="1"/>
  <c r="L2848" s="1"/>
  <c r="G2849"/>
  <c r="H2849"/>
  <c r="I2849"/>
  <c r="K2849" s="1"/>
  <c r="L2849" s="1"/>
  <c r="G2840"/>
  <c r="H2840"/>
  <c r="I2840"/>
  <c r="K2840" s="1"/>
  <c r="L2840" s="1"/>
  <c r="G2841"/>
  <c r="H2841"/>
  <c r="I2841"/>
  <c r="K2841" s="1"/>
  <c r="L2841" s="1"/>
  <c r="G2827"/>
  <c r="H2827"/>
  <c r="I2827"/>
  <c r="K2827" s="1"/>
  <c r="L2827" s="1"/>
  <c r="G2822"/>
  <c r="H2822"/>
  <c r="I2822"/>
  <c r="K2822" s="1"/>
  <c r="L2822" s="1"/>
  <c r="G2823"/>
  <c r="H2823"/>
  <c r="I2823"/>
  <c r="K2823" s="1"/>
  <c r="L2823" s="1"/>
  <c r="G2817"/>
  <c r="H2817"/>
  <c r="I2817"/>
  <c r="K2817" s="1"/>
  <c r="L2817" s="1"/>
  <c r="G2818"/>
  <c r="H2818"/>
  <c r="I2818"/>
  <c r="K2818" s="1"/>
  <c r="L2818" s="1"/>
  <c r="G2793"/>
  <c r="I2793"/>
  <c r="K2793" s="1"/>
  <c r="G2794"/>
  <c r="H2794"/>
  <c r="I2794"/>
  <c r="K2794" s="1"/>
  <c r="L2794" s="1"/>
  <c r="G2787"/>
  <c r="H2787"/>
  <c r="I2787"/>
  <c r="K2787" s="1"/>
  <c r="L2787" s="1"/>
  <c r="G2777"/>
  <c r="H2777"/>
  <c r="I2777"/>
  <c r="K2777" s="1"/>
  <c r="L2777" s="1"/>
  <c r="G2772"/>
  <c r="H2772"/>
  <c r="I2772"/>
  <c r="K2772" s="1"/>
  <c r="L2772" s="1"/>
  <c r="G2765"/>
  <c r="H2765"/>
  <c r="I2765"/>
  <c r="K2765" s="1"/>
  <c r="L2765" s="1"/>
  <c r="G2748"/>
  <c r="H2748"/>
  <c r="I2748"/>
  <c r="K2748" s="1"/>
  <c r="L2748" s="1"/>
  <c r="H2745"/>
  <c r="I2745"/>
  <c r="K2745" s="1"/>
  <c r="G2734"/>
  <c r="H2734"/>
  <c r="I2734"/>
  <c r="K2734" s="1"/>
  <c r="L2734" s="1"/>
  <c r="G2721"/>
  <c r="H2721"/>
  <c r="I2721"/>
  <c r="K2721" s="1"/>
  <c r="L2721" s="1"/>
  <c r="H2693"/>
  <c r="I2693"/>
  <c r="K2693" s="1"/>
  <c r="G2694"/>
  <c r="H2694"/>
  <c r="I2694"/>
  <c r="K2694" s="1"/>
  <c r="L2694" s="1"/>
  <c r="G2695"/>
  <c r="H2695"/>
  <c r="I2695"/>
  <c r="K2695" s="1"/>
  <c r="L2695" s="1"/>
  <c r="G2689"/>
  <c r="H2689"/>
  <c r="I2689"/>
  <c r="K2689" s="1"/>
  <c r="L2689" s="1"/>
  <c r="G2685"/>
  <c r="H2685"/>
  <c r="I2685"/>
  <c r="K2685" s="1"/>
  <c r="L2685" s="1"/>
  <c r="G2675"/>
  <c r="H2675"/>
  <c r="I2675"/>
  <c r="K2675" s="1"/>
  <c r="L2675" s="1"/>
  <c r="G2671"/>
  <c r="H2671"/>
  <c r="I2671"/>
  <c r="K2671" s="1"/>
  <c r="L2671" s="1"/>
  <c r="G2656"/>
  <c r="H2656"/>
  <c r="I2656"/>
  <c r="K2656" s="1"/>
  <c r="L2656" s="1"/>
  <c r="G2645"/>
  <c r="H2645"/>
  <c r="I2645"/>
  <c r="K2645" s="1"/>
  <c r="L2645" s="1"/>
  <c r="G2646"/>
  <c r="H2646"/>
  <c r="I2646"/>
  <c r="K2646" s="1"/>
  <c r="L2646" s="1"/>
  <c r="G2635"/>
  <c r="H2635"/>
  <c r="I2635"/>
  <c r="K2635" s="1"/>
  <c r="L2635" s="1"/>
  <c r="G2629"/>
  <c r="H2629"/>
  <c r="I2629"/>
  <c r="K2629" s="1"/>
  <c r="L2629" s="1"/>
  <c r="G2624"/>
  <c r="H2624"/>
  <c r="I2624"/>
  <c r="K2624" s="1"/>
  <c r="L2624" s="1"/>
  <c r="H2622"/>
  <c r="I2622"/>
  <c r="K2622" s="1"/>
  <c r="G2616"/>
  <c r="H2616"/>
  <c r="I2616"/>
  <c r="K2616" s="1"/>
  <c r="L2616" s="1"/>
  <c r="H2603"/>
  <c r="I2603"/>
  <c r="K2603" s="1"/>
  <c r="G2598"/>
  <c r="H2598"/>
  <c r="I2598"/>
  <c r="K2598" s="1"/>
  <c r="L2598" s="1"/>
  <c r="G2593"/>
  <c r="H2593"/>
  <c r="I2593"/>
  <c r="K2593" s="1"/>
  <c r="L2593" s="1"/>
  <c r="G2589"/>
  <c r="H2589"/>
  <c r="I2589"/>
  <c r="K2589" s="1"/>
  <c r="L2589" s="1"/>
  <c r="H2586"/>
  <c r="I2586"/>
  <c r="K2586" s="1"/>
  <c r="G2552"/>
  <c r="H2552"/>
  <c r="I2552"/>
  <c r="K2552" s="1"/>
  <c r="L2552" s="1"/>
  <c r="G2549"/>
  <c r="H2549"/>
  <c r="I2549"/>
  <c r="K2549" s="1"/>
  <c r="L2549" s="1"/>
  <c r="G2550"/>
  <c r="H2550"/>
  <c r="I2550"/>
  <c r="K2550" s="1"/>
  <c r="L2550" s="1"/>
  <c r="H2546"/>
  <c r="I2546"/>
  <c r="K2546" s="1"/>
  <c r="H2542"/>
  <c r="I2542"/>
  <c r="K2542" s="1"/>
  <c r="G2543"/>
  <c r="I2543"/>
  <c r="K2543" s="1"/>
  <c r="G2544"/>
  <c r="H2544"/>
  <c r="I2544"/>
  <c r="K2544" s="1"/>
  <c r="L2544" s="1"/>
  <c r="H2533"/>
  <c r="I2533"/>
  <c r="K2533" s="1"/>
  <c r="G2523"/>
  <c r="H2523"/>
  <c r="I2523"/>
  <c r="K2523" s="1"/>
  <c r="L2523" s="1"/>
  <c r="G2519"/>
  <c r="H2519"/>
  <c r="I2519"/>
  <c r="K2519" s="1"/>
  <c r="L2519" s="1"/>
  <c r="G2513"/>
  <c r="H2513"/>
  <c r="I2513"/>
  <c r="K2513" s="1"/>
  <c r="L2513" s="1"/>
  <c r="H2508"/>
  <c r="I2508"/>
  <c r="K2508" s="1"/>
  <c r="G2492"/>
  <c r="H2492"/>
  <c r="I2492"/>
  <c r="K2492" s="1"/>
  <c r="L2492" s="1"/>
  <c r="G2483"/>
  <c r="H2483"/>
  <c r="I2483"/>
  <c r="K2483" s="1"/>
  <c r="L2483" s="1"/>
  <c r="G2477"/>
  <c r="H2477"/>
  <c r="I2477"/>
  <c r="K2477" s="1"/>
  <c r="L2477" s="1"/>
  <c r="G2473"/>
  <c r="H2473"/>
  <c r="I2473"/>
  <c r="K2473" s="1"/>
  <c r="L2473" s="1"/>
  <c r="H2474"/>
  <c r="I2474"/>
  <c r="K2474" s="1"/>
  <c r="G2469"/>
  <c r="H2469"/>
  <c r="I2469"/>
  <c r="K2469" s="1"/>
  <c r="L2469" s="1"/>
  <c r="G2466"/>
  <c r="H2466"/>
  <c r="I2466"/>
  <c r="K2466" s="1"/>
  <c r="L2466" s="1"/>
  <c r="H2460"/>
  <c r="I2460"/>
  <c r="K2460" s="1"/>
  <c r="G2457"/>
  <c r="H2457"/>
  <c r="I2457"/>
  <c r="K2457" s="1"/>
  <c r="L2457" s="1"/>
  <c r="G2438"/>
  <c r="H2438"/>
  <c r="I2438"/>
  <c r="K2438" s="1"/>
  <c r="L2438" s="1"/>
  <c r="G2432"/>
  <c r="H2432"/>
  <c r="I2432"/>
  <c r="K2432" s="1"/>
  <c r="L2432" s="1"/>
  <c r="H2416"/>
  <c r="I2416"/>
  <c r="K2416" s="1"/>
  <c r="G2406"/>
  <c r="H2406"/>
  <c r="I2406"/>
  <c r="K2406" s="1"/>
  <c r="L2406" s="1"/>
  <c r="H2396"/>
  <c r="I2396"/>
  <c r="K2396" s="1"/>
  <c r="G2397"/>
  <c r="H2397"/>
  <c r="I2397"/>
  <c r="K2397" s="1"/>
  <c r="L2397" s="1"/>
  <c r="G2392"/>
  <c r="H2392"/>
  <c r="I2392"/>
  <c r="K2392" s="1"/>
  <c r="L2392" s="1"/>
  <c r="G2393"/>
  <c r="H2393"/>
  <c r="I2393"/>
  <c r="K2393" s="1"/>
  <c r="L2393" s="1"/>
  <c r="G2374"/>
  <c r="H2374"/>
  <c r="I2374"/>
  <c r="K2374" s="1"/>
  <c r="L2374" s="1"/>
  <c r="G2363"/>
  <c r="H2363"/>
  <c r="I2363"/>
  <c r="K2363" s="1"/>
  <c r="L2363" s="1"/>
  <c r="G2355"/>
  <c r="H2355"/>
  <c r="I2355"/>
  <c r="K2355" s="1"/>
  <c r="L2355" s="1"/>
  <c r="G2345"/>
  <c r="H2345"/>
  <c r="I2345"/>
  <c r="K2345" s="1"/>
  <c r="L2345" s="1"/>
  <c r="H2336"/>
  <c r="I2336"/>
  <c r="K2336" s="1"/>
  <c r="G2326"/>
  <c r="H2326"/>
  <c r="I2326"/>
  <c r="K2326" s="1"/>
  <c r="L2326" s="1"/>
  <c r="G2303"/>
  <c r="H2303"/>
  <c r="I2303"/>
  <c r="K2303" s="1"/>
  <c r="L2303" s="1"/>
  <c r="G2289"/>
  <c r="H2289"/>
  <c r="I2289"/>
  <c r="K2289" s="1"/>
  <c r="L2289" s="1"/>
  <c r="G2285"/>
  <c r="H2285"/>
  <c r="I2285"/>
  <c r="K2285" s="1"/>
  <c r="L2285" s="1"/>
  <c r="G2273"/>
  <c r="H2273"/>
  <c r="I2273"/>
  <c r="K2273" s="1"/>
  <c r="L2273" s="1"/>
  <c r="G2274"/>
  <c r="H2274"/>
  <c r="I2274"/>
  <c r="K2274" s="1"/>
  <c r="L2274" s="1"/>
  <c r="G2265"/>
  <c r="H2265"/>
  <c r="I2265"/>
  <c r="K2265" s="1"/>
  <c r="L2265" s="1"/>
  <c r="H2262"/>
  <c r="I2262"/>
  <c r="K2262" s="1"/>
  <c r="G2255"/>
  <c r="H2255"/>
  <c r="I2255"/>
  <c r="K2255" s="1"/>
  <c r="L2255" s="1"/>
  <c r="G2256"/>
  <c r="H2256"/>
  <c r="I2256"/>
  <c r="K2256" s="1"/>
  <c r="L2256" s="1"/>
  <c r="G2253"/>
  <c r="H2253"/>
  <c r="I2253"/>
  <c r="K2253" s="1"/>
  <c r="L2253" s="1"/>
  <c r="G2241"/>
  <c r="H2241"/>
  <c r="I2241"/>
  <c r="K2241" s="1"/>
  <c r="L2241" s="1"/>
  <c r="G2238"/>
  <c r="H2238"/>
  <c r="I2238"/>
  <c r="K2238" s="1"/>
  <c r="L2238" s="1"/>
  <c r="G2230"/>
  <c r="H2230"/>
  <c r="I2230"/>
  <c r="K2230" s="1"/>
  <c r="L2230" s="1"/>
  <c r="G2228"/>
  <c r="H2228"/>
  <c r="I2228"/>
  <c r="K2228" s="1"/>
  <c r="L2228" s="1"/>
  <c r="G2223"/>
  <c r="H2223"/>
  <c r="I2223"/>
  <c r="K2223" s="1"/>
  <c r="L2223" s="1"/>
  <c r="G2219"/>
  <c r="H2219"/>
  <c r="I2219"/>
  <c r="K2219" s="1"/>
  <c r="L2219" s="1"/>
  <c r="G2185"/>
  <c r="H2185"/>
  <c r="I2185"/>
  <c r="K2185" s="1"/>
  <c r="L2185" s="1"/>
  <c r="G2175"/>
  <c r="H2175"/>
  <c r="I2175"/>
  <c r="K2175" s="1"/>
  <c r="L2175" s="1"/>
  <c r="H2170"/>
  <c r="I2170"/>
  <c r="K2170" s="1"/>
  <c r="G2168"/>
  <c r="H2168"/>
  <c r="I2168"/>
  <c r="K2168" s="1"/>
  <c r="L2168" s="1"/>
  <c r="G2164"/>
  <c r="H2164"/>
  <c r="I2164"/>
  <c r="K2164" s="1"/>
  <c r="L2164" s="1"/>
  <c r="G2151"/>
  <c r="H2151"/>
  <c r="I2151"/>
  <c r="K2151" s="1"/>
  <c r="L2151" s="1"/>
  <c r="G2147"/>
  <c r="H2147"/>
  <c r="I2147"/>
  <c r="K2147" s="1"/>
  <c r="L2147" s="1"/>
  <c r="H2136"/>
  <c r="I2136"/>
  <c r="K2136" s="1"/>
  <c r="G2133"/>
  <c r="H2133"/>
  <c r="I2133"/>
  <c r="K2133" s="1"/>
  <c r="L2133" s="1"/>
  <c r="G2130"/>
  <c r="H2130"/>
  <c r="I2130"/>
  <c r="K2130" s="1"/>
  <c r="L2130" s="1"/>
  <c r="G2127"/>
  <c r="H2127"/>
  <c r="I2127"/>
  <c r="K2127" s="1"/>
  <c r="L2127" s="1"/>
  <c r="G2125"/>
  <c r="H2125"/>
  <c r="I2125"/>
  <c r="K2125" s="1"/>
  <c r="L2125" s="1"/>
  <c r="G2114"/>
  <c r="H2114"/>
  <c r="I2114"/>
  <c r="K2114" s="1"/>
  <c r="L2114" s="1"/>
  <c r="G2109"/>
  <c r="H2109"/>
  <c r="I2109"/>
  <c r="K2109" s="1"/>
  <c r="L2109" s="1"/>
  <c r="G2103"/>
  <c r="H2103"/>
  <c r="I2103"/>
  <c r="K2103" s="1"/>
  <c r="L2103" s="1"/>
  <c r="G2104"/>
  <c r="H2104"/>
  <c r="I2104"/>
  <c r="K2104" s="1"/>
  <c r="L2104" s="1"/>
  <c r="G2098"/>
  <c r="H2098"/>
  <c r="I2098"/>
  <c r="K2098" s="1"/>
  <c r="L2098" s="1"/>
  <c r="G2083"/>
  <c r="H2083"/>
  <c r="I2083"/>
  <c r="K2083" s="1"/>
  <c r="L2083" s="1"/>
  <c r="G2068"/>
  <c r="H2068"/>
  <c r="I2068"/>
  <c r="K2068" s="1"/>
  <c r="L2068" s="1"/>
  <c r="G2065"/>
  <c r="H2065"/>
  <c r="I2065"/>
  <c r="K2065" s="1"/>
  <c r="L2065" s="1"/>
  <c r="H2055"/>
  <c r="I2055"/>
  <c r="K2055" s="1"/>
  <c r="G2042"/>
  <c r="H2042"/>
  <c r="I2042"/>
  <c r="K2042" s="1"/>
  <c r="L2042" s="1"/>
  <c r="G2038"/>
  <c r="H2038"/>
  <c r="I2038"/>
  <c r="K2038" s="1"/>
  <c r="L2038" s="1"/>
  <c r="G2033"/>
  <c r="H2033"/>
  <c r="I2033"/>
  <c r="K2033" s="1"/>
  <c r="L2033" s="1"/>
  <c r="G2031"/>
  <c r="H2031"/>
  <c r="I2031"/>
  <c r="K2031" s="1"/>
  <c r="L2031" s="1"/>
  <c r="H2030"/>
  <c r="I2030"/>
  <c r="K2030" s="1"/>
  <c r="H2017"/>
  <c r="I2017"/>
  <c r="K2017" s="1"/>
  <c r="G1998"/>
  <c r="H1998"/>
  <c r="I1998"/>
  <c r="K1998" s="1"/>
  <c r="L1998" s="1"/>
  <c r="G1997"/>
  <c r="H1997"/>
  <c r="I1997"/>
  <c r="K1997" s="1"/>
  <c r="L1997" s="1"/>
  <c r="G1994"/>
  <c r="H1994"/>
  <c r="I1994"/>
  <c r="K1994" s="1"/>
  <c r="L1994" s="1"/>
  <c r="G1987"/>
  <c r="H1987"/>
  <c r="I1987"/>
  <c r="K1987" s="1"/>
  <c r="L1987" s="1"/>
  <c r="G1981"/>
  <c r="H1981"/>
  <c r="I1981"/>
  <c r="K1981" s="1"/>
  <c r="L1981" s="1"/>
  <c r="G1973"/>
  <c r="H1973"/>
  <c r="I1973"/>
  <c r="K1973" s="1"/>
  <c r="L1973" s="1"/>
  <c r="H1971"/>
  <c r="I1971"/>
  <c r="K1971" s="1"/>
  <c r="G1959"/>
  <c r="H1959"/>
  <c r="I1959"/>
  <c r="K1959" s="1"/>
  <c r="L1959" s="1"/>
  <c r="G1953"/>
  <c r="I1953"/>
  <c r="K1953" s="1"/>
  <c r="G1951"/>
  <c r="H1951"/>
  <c r="I1951"/>
  <c r="K1951" s="1"/>
  <c r="L1951" s="1"/>
  <c r="G1940"/>
  <c r="H1940"/>
  <c r="I1940"/>
  <c r="K1940" s="1"/>
  <c r="L1940" s="1"/>
  <c r="H1935"/>
  <c r="I1935"/>
  <c r="K1935" s="1"/>
  <c r="G1934"/>
  <c r="H1934"/>
  <c r="I1934"/>
  <c r="K1934" s="1"/>
  <c r="L1934" s="1"/>
  <c r="H1930"/>
  <c r="I1930"/>
  <c r="K1930" s="1"/>
  <c r="G1922"/>
  <c r="H1922"/>
  <c r="I1922"/>
  <c r="K1922" s="1"/>
  <c r="L1922" s="1"/>
  <c r="H1906"/>
  <c r="I1906"/>
  <c r="K1906" s="1"/>
  <c r="G1904"/>
  <c r="H1904"/>
  <c r="I1904"/>
  <c r="K1904" s="1"/>
  <c r="L1904" s="1"/>
  <c r="G1901"/>
  <c r="H1901"/>
  <c r="I1901"/>
  <c r="K1901" s="1"/>
  <c r="L1901" s="1"/>
  <c r="G1884"/>
  <c r="H1884"/>
  <c r="I1884"/>
  <c r="K1884" s="1"/>
  <c r="L1884" s="1"/>
  <c r="H1885"/>
  <c r="I1885"/>
  <c r="K1885" s="1"/>
  <c r="G1880"/>
  <c r="H1880"/>
  <c r="I1880"/>
  <c r="K1880" s="1"/>
  <c r="L1880" s="1"/>
  <c r="G1877"/>
  <c r="H1877"/>
  <c r="I1877"/>
  <c r="K1877" s="1"/>
  <c r="L1877" s="1"/>
  <c r="G1867"/>
  <c r="H1867"/>
  <c r="I1867"/>
  <c r="K1867" s="1"/>
  <c r="L1867" s="1"/>
  <c r="G1864"/>
  <c r="H1864"/>
  <c r="I1864"/>
  <c r="K1864" s="1"/>
  <c r="L1864" s="1"/>
  <c r="G1863"/>
  <c r="H1863"/>
  <c r="I1863"/>
  <c r="K1863" s="1"/>
  <c r="L1863" s="1"/>
  <c r="G1862"/>
  <c r="H1862"/>
  <c r="I1862"/>
  <c r="K1862" s="1"/>
  <c r="L1862" s="1"/>
  <c r="G1860"/>
  <c r="H1860"/>
  <c r="I1860"/>
  <c r="K1860" s="1"/>
  <c r="L1860" s="1"/>
  <c r="H1855"/>
  <c r="I1855"/>
  <c r="K1855" s="1"/>
  <c r="G1847"/>
  <c r="H1847"/>
  <c r="I1847"/>
  <c r="K1847" s="1"/>
  <c r="L1847" s="1"/>
  <c r="G1837"/>
  <c r="H1837"/>
  <c r="I1837"/>
  <c r="K1837" s="1"/>
  <c r="L1837" s="1"/>
  <c r="G1834"/>
  <c r="H1834"/>
  <c r="I1834"/>
  <c r="K1834" s="1"/>
  <c r="L1834" s="1"/>
  <c r="G1825"/>
  <c r="H1825"/>
  <c r="I1825"/>
  <c r="K1825" s="1"/>
  <c r="L1825" s="1"/>
  <c r="G1817"/>
  <c r="H1817"/>
  <c r="I1817"/>
  <c r="K1817" s="1"/>
  <c r="L1817" s="1"/>
  <c r="H1815"/>
  <c r="I1815"/>
  <c r="K1815" s="1"/>
  <c r="G1813"/>
  <c r="H1813"/>
  <c r="I1813"/>
  <c r="K1813" s="1"/>
  <c r="L1813" s="1"/>
  <c r="H1809"/>
  <c r="I1809"/>
  <c r="K1809" s="1"/>
  <c r="G1810"/>
  <c r="H1810"/>
  <c r="I1810"/>
  <c r="K1810" s="1"/>
  <c r="L1810" s="1"/>
  <c r="H1807"/>
  <c r="I1807"/>
  <c r="K1807" s="1"/>
  <c r="G1799"/>
  <c r="H1799"/>
  <c r="I1799"/>
  <c r="K1799" s="1"/>
  <c r="L1799" s="1"/>
  <c r="G1793"/>
  <c r="H1793"/>
  <c r="I1793"/>
  <c r="K1793" s="1"/>
  <c r="L1793" s="1"/>
  <c r="G1788"/>
  <c r="H1788"/>
  <c r="I1788"/>
  <c r="K1788" s="1"/>
  <c r="L1788" s="1"/>
  <c r="G1781"/>
  <c r="H1781"/>
  <c r="I1781"/>
  <c r="K1781" s="1"/>
  <c r="L1781" s="1"/>
  <c r="G1775"/>
  <c r="H1775"/>
  <c r="I1775"/>
  <c r="K1775" s="1"/>
  <c r="L1775" s="1"/>
  <c r="H1771"/>
  <c r="I1771"/>
  <c r="K1771" s="1"/>
  <c r="G1759"/>
  <c r="H1759"/>
  <c r="I1759"/>
  <c r="K1759" s="1"/>
  <c r="L1759" s="1"/>
  <c r="G1747"/>
  <c r="H1747"/>
  <c r="I1747"/>
  <c r="K1747" s="1"/>
  <c r="L1747" s="1"/>
  <c r="H1730"/>
  <c r="I1730"/>
  <c r="K1730" s="1"/>
  <c r="H1722"/>
  <c r="I1722"/>
  <c r="K1722" s="1"/>
  <c r="H1719"/>
  <c r="I1719"/>
  <c r="K1719" s="1"/>
  <c r="G1709"/>
  <c r="H1709"/>
  <c r="I1709"/>
  <c r="K1709" s="1"/>
  <c r="L1709" s="1"/>
  <c r="G1707"/>
  <c r="H1707"/>
  <c r="I1707"/>
  <c r="K1707" s="1"/>
  <c r="L1707" s="1"/>
  <c r="H1700"/>
  <c r="I1700"/>
  <c r="K1700" s="1"/>
  <c r="G1693"/>
  <c r="H1693"/>
  <c r="I1693"/>
  <c r="K1693" s="1"/>
  <c r="L1693" s="1"/>
  <c r="G1694"/>
  <c r="H1694"/>
  <c r="I1694"/>
  <c r="K1694" s="1"/>
  <c r="L1694" s="1"/>
  <c r="G1688"/>
  <c r="H1688"/>
  <c r="I1688"/>
  <c r="K1688" s="1"/>
  <c r="L1688" s="1"/>
  <c r="G1685"/>
  <c r="H1685"/>
  <c r="I1685"/>
  <c r="K1685" s="1"/>
  <c r="L1685" s="1"/>
  <c r="G1683"/>
  <c r="H1683"/>
  <c r="I1683"/>
  <c r="K1683" s="1"/>
  <c r="L1683" s="1"/>
  <c r="G1677"/>
  <c r="H1677"/>
  <c r="I1677"/>
  <c r="K1677" s="1"/>
  <c r="L1677" s="1"/>
  <c r="G1659"/>
  <c r="H1659"/>
  <c r="I1659"/>
  <c r="K1659" s="1"/>
  <c r="L1659" s="1"/>
  <c r="H1658"/>
  <c r="I1658"/>
  <c r="K1658" s="1"/>
  <c r="G1652"/>
  <c r="H1652"/>
  <c r="I1652"/>
  <c r="K1652" s="1"/>
  <c r="L1652" s="1"/>
  <c r="H1648"/>
  <c r="I1648"/>
  <c r="K1648" s="1"/>
  <c r="G1642"/>
  <c r="I1642"/>
  <c r="K1642" s="1"/>
  <c r="G1629"/>
  <c r="H1629"/>
  <c r="I1629"/>
  <c r="K1629" s="1"/>
  <c r="L1629" s="1"/>
  <c r="G1624"/>
  <c r="H1624"/>
  <c r="I1624"/>
  <c r="K1624" s="1"/>
  <c r="L1624" s="1"/>
  <c r="G1619"/>
  <c r="H1619"/>
  <c r="I1619"/>
  <c r="K1619" s="1"/>
  <c r="L1619" s="1"/>
  <c r="G1611"/>
  <c r="H1611"/>
  <c r="I1611"/>
  <c r="K1611" s="1"/>
  <c r="L1611" s="1"/>
  <c r="G1609"/>
  <c r="H1609"/>
  <c r="I1609"/>
  <c r="K1609" s="1"/>
  <c r="L1609" s="1"/>
  <c r="G1585"/>
  <c r="H1585"/>
  <c r="I1585"/>
  <c r="K1585" s="1"/>
  <c r="L1585" s="1"/>
  <c r="H1583"/>
  <c r="I1583"/>
  <c r="K1583" s="1"/>
  <c r="G1579"/>
  <c r="H1579"/>
  <c r="I1579"/>
  <c r="K1579" s="1"/>
  <c r="L1579" s="1"/>
  <c r="G1575"/>
  <c r="H1575"/>
  <c r="I1575"/>
  <c r="K1575" s="1"/>
  <c r="L1575" s="1"/>
  <c r="G1576"/>
  <c r="H1576"/>
  <c r="I1576"/>
  <c r="K1576" s="1"/>
  <c r="L1576" s="1"/>
  <c r="G1567"/>
  <c r="H1567"/>
  <c r="I1567"/>
  <c r="K1567" s="1"/>
  <c r="L1567" s="1"/>
  <c r="G1565"/>
  <c r="H1565"/>
  <c r="I1565"/>
  <c r="K1565" s="1"/>
  <c r="L1565" s="1"/>
  <c r="H1564"/>
  <c r="I1564"/>
  <c r="K1564" s="1"/>
  <c r="G1560"/>
  <c r="H1560"/>
  <c r="I1560"/>
  <c r="K1560" s="1"/>
  <c r="L1560" s="1"/>
  <c r="H1556"/>
  <c r="I1556"/>
  <c r="K1556" s="1"/>
  <c r="G1555"/>
  <c r="H1555"/>
  <c r="I1555"/>
  <c r="K1555" s="1"/>
  <c r="L1555" s="1"/>
  <c r="G1551"/>
  <c r="H1551"/>
  <c r="I1551"/>
  <c r="K1551" s="1"/>
  <c r="L1551" s="1"/>
  <c r="G1547"/>
  <c r="H1547"/>
  <c r="I1547"/>
  <c r="K1547" s="1"/>
  <c r="L1547" s="1"/>
  <c r="H1539"/>
  <c r="I1539"/>
  <c r="K1539" s="1"/>
  <c r="G1535"/>
  <c r="H1535"/>
  <c r="I1535"/>
  <c r="K1535" s="1"/>
  <c r="L1535" s="1"/>
  <c r="G1521"/>
  <c r="H1521"/>
  <c r="I1521"/>
  <c r="K1521" s="1"/>
  <c r="L1521" s="1"/>
  <c r="G1518"/>
  <c r="H1518"/>
  <c r="I1518"/>
  <c r="K1518" s="1"/>
  <c r="L1518" s="1"/>
  <c r="G1509"/>
  <c r="H1509"/>
  <c r="I1509"/>
  <c r="K1509" s="1"/>
  <c r="L1509" s="1"/>
  <c r="H1500"/>
  <c r="I1500"/>
  <c r="K1500" s="1"/>
  <c r="G1499"/>
  <c r="H1499"/>
  <c r="I1499"/>
  <c r="K1499" s="1"/>
  <c r="L1499" s="1"/>
  <c r="G1498"/>
  <c r="H1498"/>
  <c r="I1498"/>
  <c r="K1498" s="1"/>
  <c r="L1498" s="1"/>
  <c r="G1492"/>
  <c r="H1492"/>
  <c r="I1492"/>
  <c r="K1492" s="1"/>
  <c r="L1492" s="1"/>
  <c r="G1489"/>
  <c r="H1489"/>
  <c r="I1489"/>
  <c r="K1489" s="1"/>
  <c r="L1489" s="1"/>
  <c r="H1487"/>
  <c r="I1487"/>
  <c r="K1487" s="1"/>
  <c r="H1484"/>
  <c r="I1484"/>
  <c r="K1484" s="1"/>
  <c r="G1483"/>
  <c r="H1483"/>
  <c r="I1483"/>
  <c r="K1483" s="1"/>
  <c r="L1483" s="1"/>
  <c r="G1479"/>
  <c r="H1479"/>
  <c r="I1479"/>
  <c r="K1479" s="1"/>
  <c r="L1479" s="1"/>
  <c r="G1475"/>
  <c r="H1475"/>
  <c r="I1475"/>
  <c r="K1475" s="1"/>
  <c r="L1475" s="1"/>
  <c r="H1466"/>
  <c r="I1466"/>
  <c r="K1466" s="1"/>
  <c r="G1464"/>
  <c r="H1464"/>
  <c r="I1464"/>
  <c r="K1464" s="1"/>
  <c r="L1464" s="1"/>
  <c r="G1463"/>
  <c r="H1463"/>
  <c r="I1463"/>
  <c r="K1463" s="1"/>
  <c r="L1463" s="1"/>
  <c r="G1444"/>
  <c r="H1444"/>
  <c r="I1444"/>
  <c r="K1444" s="1"/>
  <c r="L1444" s="1"/>
  <c r="G1443"/>
  <c r="H1443"/>
  <c r="I1443"/>
  <c r="K1443" s="1"/>
  <c r="L1443" s="1"/>
  <c r="G1439"/>
  <c r="H1439"/>
  <c r="I1439"/>
  <c r="K1439" s="1"/>
  <c r="L1439" s="1"/>
  <c r="G1432"/>
  <c r="H1432"/>
  <c r="I1432"/>
  <c r="K1432" s="1"/>
  <c r="L1432" s="1"/>
  <c r="G1428"/>
  <c r="H1428"/>
  <c r="I1428"/>
  <c r="K1428" s="1"/>
  <c r="L1428" s="1"/>
  <c r="H1424"/>
  <c r="I1424"/>
  <c r="K1424" s="1"/>
  <c r="G1415"/>
  <c r="H1415"/>
  <c r="I1415"/>
  <c r="K1415" s="1"/>
  <c r="L1415" s="1"/>
  <c r="G1406"/>
  <c r="H1406"/>
  <c r="I1406"/>
  <c r="K1406" s="1"/>
  <c r="L1406" s="1"/>
  <c r="G1398"/>
  <c r="H1398"/>
  <c r="I1398"/>
  <c r="K1398" s="1"/>
  <c r="L1398" s="1"/>
  <c r="H1370"/>
  <c r="I1370"/>
  <c r="K1370" s="1"/>
  <c r="G1366"/>
  <c r="I1366"/>
  <c r="K1366" s="1"/>
  <c r="H1364"/>
  <c r="I1364"/>
  <c r="K1364" s="1"/>
  <c r="G1363"/>
  <c r="H1363"/>
  <c r="I1363"/>
  <c r="K1363" s="1"/>
  <c r="L1363" s="1"/>
  <c r="G1342"/>
  <c r="H1342"/>
  <c r="I1342"/>
  <c r="K1342" s="1"/>
  <c r="L1342" s="1"/>
  <c r="G1341"/>
  <c r="H1341"/>
  <c r="I1341"/>
  <c r="K1341" s="1"/>
  <c r="L1341" s="1"/>
  <c r="G1340"/>
  <c r="H1340"/>
  <c r="I1340"/>
  <c r="K1340" s="1"/>
  <c r="L1340" s="1"/>
  <c r="G1338"/>
  <c r="H1338"/>
  <c r="I1338"/>
  <c r="K1338" s="1"/>
  <c r="L1338" s="1"/>
  <c r="G1337"/>
  <c r="H1337"/>
  <c r="I1337"/>
  <c r="K1337" s="1"/>
  <c r="L1337" s="1"/>
  <c r="G1329"/>
  <c r="H1329"/>
  <c r="I1329"/>
  <c r="K1329" s="1"/>
  <c r="L1329" s="1"/>
  <c r="G1326"/>
  <c r="H1326"/>
  <c r="I1326"/>
  <c r="K1326" s="1"/>
  <c r="L1326" s="1"/>
  <c r="H1327"/>
  <c r="I1327"/>
  <c r="K1327" s="1"/>
  <c r="G1318"/>
  <c r="H1318"/>
  <c r="I1318"/>
  <c r="K1318" s="1"/>
  <c r="L1318" s="1"/>
  <c r="G1311"/>
  <c r="H1311"/>
  <c r="I1311"/>
  <c r="K1311" s="1"/>
  <c r="L1311" s="1"/>
  <c r="G1306"/>
  <c r="H1306"/>
  <c r="I1306"/>
  <c r="K1306" s="1"/>
  <c r="L1306" s="1"/>
  <c r="G1292"/>
  <c r="H1292"/>
  <c r="I1292"/>
  <c r="K1292" s="1"/>
  <c r="L1292" s="1"/>
  <c r="G1279"/>
  <c r="H1279"/>
  <c r="I1279"/>
  <c r="K1279" s="1"/>
  <c r="L1279" s="1"/>
  <c r="G1278"/>
  <c r="H1278"/>
  <c r="I1278"/>
  <c r="K1278" s="1"/>
  <c r="L1278" s="1"/>
  <c r="G1274"/>
  <c r="H1274"/>
  <c r="I1274"/>
  <c r="K1274" s="1"/>
  <c r="L1274" s="1"/>
  <c r="H1273"/>
  <c r="I1273"/>
  <c r="K1273" s="1"/>
  <c r="G1268"/>
  <c r="H1268"/>
  <c r="I1268"/>
  <c r="K1268" s="1"/>
  <c r="L1268" s="1"/>
  <c r="G1265"/>
  <c r="H1265"/>
  <c r="I1265"/>
  <c r="K1265" s="1"/>
  <c r="L1265" s="1"/>
  <c r="G1245"/>
  <c r="H1245"/>
  <c r="I1245"/>
  <c r="K1245" s="1"/>
  <c r="L1245" s="1"/>
  <c r="G1243"/>
  <c r="H1243"/>
  <c r="I1243"/>
  <c r="K1243" s="1"/>
  <c r="L1243" s="1"/>
  <c r="G1241"/>
  <c r="H1241"/>
  <c r="I1241"/>
  <c r="K1241" s="1"/>
  <c r="L1241" s="1"/>
  <c r="H1237"/>
  <c r="I1237"/>
  <c r="K1237" s="1"/>
  <c r="G1235"/>
  <c r="H1235"/>
  <c r="I1235"/>
  <c r="K1235" s="1"/>
  <c r="L1235" s="1"/>
  <c r="G1229"/>
  <c r="H1229"/>
  <c r="I1229"/>
  <c r="K1229" s="1"/>
  <c r="L1229" s="1"/>
  <c r="G1230"/>
  <c r="H1230"/>
  <c r="I1230"/>
  <c r="K1230" s="1"/>
  <c r="L1230" s="1"/>
  <c r="G1231"/>
  <c r="H1231"/>
  <c r="I1231"/>
  <c r="K1231" s="1"/>
  <c r="L1231" s="1"/>
  <c r="G1216"/>
  <c r="H1216"/>
  <c r="I1216"/>
  <c r="K1216" s="1"/>
  <c r="L1216" s="1"/>
  <c r="G1212"/>
  <c r="H1212"/>
  <c r="I1212"/>
  <c r="K1212" s="1"/>
  <c r="L1212" s="1"/>
  <c r="H1210"/>
  <c r="I1210"/>
  <c r="K1210" s="1"/>
  <c r="G1201"/>
  <c r="H1201"/>
  <c r="I1201"/>
  <c r="K1201" s="1"/>
  <c r="L1201" s="1"/>
  <c r="G1200"/>
  <c r="H1200"/>
  <c r="I1200"/>
  <c r="K1200" s="1"/>
  <c r="L1200" s="1"/>
  <c r="G1193"/>
  <c r="H1193"/>
  <c r="I1193"/>
  <c r="K1193" s="1"/>
  <c r="L1193" s="1"/>
  <c r="G1190"/>
  <c r="H1190"/>
  <c r="I1190"/>
  <c r="K1190" s="1"/>
  <c r="L1190" s="1"/>
  <c r="G1184"/>
  <c r="H1184"/>
  <c r="I1184"/>
  <c r="K1184" s="1"/>
  <c r="L1184" s="1"/>
  <c r="G1185"/>
  <c r="I1185"/>
  <c r="K1185" s="1"/>
  <c r="G1183"/>
  <c r="H1183"/>
  <c r="I1183"/>
  <c r="K1183" s="1"/>
  <c r="L1183" s="1"/>
  <c r="G1179"/>
  <c r="H1179"/>
  <c r="I1179"/>
  <c r="K1179" s="1"/>
  <c r="L1179" s="1"/>
  <c r="G1178"/>
  <c r="H1178"/>
  <c r="I1178"/>
  <c r="K1178" s="1"/>
  <c r="L1178" s="1"/>
  <c r="G1176"/>
  <c r="H1176"/>
  <c r="I1176"/>
  <c r="K1176" s="1"/>
  <c r="L1176" s="1"/>
  <c r="G1174"/>
  <c r="H1174"/>
  <c r="I1174"/>
  <c r="K1174" s="1"/>
  <c r="L1174" s="1"/>
  <c r="G1165"/>
  <c r="H1165"/>
  <c r="I1165"/>
  <c r="K1165" s="1"/>
  <c r="L1165" s="1"/>
  <c r="G1163"/>
  <c r="H1163"/>
  <c r="I1163"/>
  <c r="K1163" s="1"/>
  <c r="L1163" s="1"/>
  <c r="H1162"/>
  <c r="I1162"/>
  <c r="K1162" s="1"/>
  <c r="H1155"/>
  <c r="I1155"/>
  <c r="K1155" s="1"/>
  <c r="G1153"/>
  <c r="H1153"/>
  <c r="I1153"/>
  <c r="K1153" s="1"/>
  <c r="L1153" s="1"/>
  <c r="G1152"/>
  <c r="H1152"/>
  <c r="I1152"/>
  <c r="K1152" s="1"/>
  <c r="L1152" s="1"/>
  <c r="G1151"/>
  <c r="H1151"/>
  <c r="I1151"/>
  <c r="K1151" s="1"/>
  <c r="L1151" s="1"/>
  <c r="G1146"/>
  <c r="H1146"/>
  <c r="I1146"/>
  <c r="K1146" s="1"/>
  <c r="L1146" s="1"/>
  <c r="H1145"/>
  <c r="I1145"/>
  <c r="K1145" s="1"/>
  <c r="G1138"/>
  <c r="H1138"/>
  <c r="I1138"/>
  <c r="K1138" s="1"/>
  <c r="L1138" s="1"/>
  <c r="G1135"/>
  <c r="H1135"/>
  <c r="I1135"/>
  <c r="K1135" s="1"/>
  <c r="L1135" s="1"/>
  <c r="G1131"/>
  <c r="H1131"/>
  <c r="I1131"/>
  <c r="K1131" s="1"/>
  <c r="L1131" s="1"/>
  <c r="G1127"/>
  <c r="H1127"/>
  <c r="I1127"/>
  <c r="K1127" s="1"/>
  <c r="L1127" s="1"/>
  <c r="G1123"/>
  <c r="H1123"/>
  <c r="I1123"/>
  <c r="K1123" s="1"/>
  <c r="L1123" s="1"/>
  <c r="H1117"/>
  <c r="I1117"/>
  <c r="K1117" s="1"/>
  <c r="G1112"/>
  <c r="H1112"/>
  <c r="I1112"/>
  <c r="K1112" s="1"/>
  <c r="L1112" s="1"/>
  <c r="G1111"/>
  <c r="H1111"/>
  <c r="I1111"/>
  <c r="K1111" s="1"/>
  <c r="L1111" s="1"/>
  <c r="G1107"/>
  <c r="H1107"/>
  <c r="I1107"/>
  <c r="K1107" s="1"/>
  <c r="L1107" s="1"/>
  <c r="G1108"/>
  <c r="H1108"/>
  <c r="I1108"/>
  <c r="K1108" s="1"/>
  <c r="L1108" s="1"/>
  <c r="G1103"/>
  <c r="H1103"/>
  <c r="I1103"/>
  <c r="K1103" s="1"/>
  <c r="L1103" s="1"/>
  <c r="G1102"/>
  <c r="H1102"/>
  <c r="I1102"/>
  <c r="K1102" s="1"/>
  <c r="L1102" s="1"/>
  <c r="G1100"/>
  <c r="H1100"/>
  <c r="I1100"/>
  <c r="K1100" s="1"/>
  <c r="L1100" s="1"/>
  <c r="G1085"/>
  <c r="H1085"/>
  <c r="I1085"/>
  <c r="K1085" s="1"/>
  <c r="L1085" s="1"/>
  <c r="G1076"/>
  <c r="H1076"/>
  <c r="I1076"/>
  <c r="K1076" s="1"/>
  <c r="L1076" s="1"/>
  <c r="G1064"/>
  <c r="H1064"/>
  <c r="I1064"/>
  <c r="K1064" s="1"/>
  <c r="L1064" s="1"/>
  <c r="G1055"/>
  <c r="H1055"/>
  <c r="I1055"/>
  <c r="K1055" s="1"/>
  <c r="L1055" s="1"/>
  <c r="H1047"/>
  <c r="I1047"/>
  <c r="K1047" s="1"/>
  <c r="H1036"/>
  <c r="I1036"/>
  <c r="K1036" s="1"/>
  <c r="H1035"/>
  <c r="I1035"/>
  <c r="K1035" s="1"/>
  <c r="G1033"/>
  <c r="H1033"/>
  <c r="I1033"/>
  <c r="K1033" s="1"/>
  <c r="L1033" s="1"/>
  <c r="G1016"/>
  <c r="H1016"/>
  <c r="I1016"/>
  <c r="K1016" s="1"/>
  <c r="L1016" s="1"/>
  <c r="G1012"/>
  <c r="H1012"/>
  <c r="I1012"/>
  <c r="K1012" s="1"/>
  <c r="L1012" s="1"/>
  <c r="G1009"/>
  <c r="H1009"/>
  <c r="I1009"/>
  <c r="K1009" s="1"/>
  <c r="L1009" s="1"/>
  <c r="H995"/>
  <c r="I995"/>
  <c r="K995" s="1"/>
  <c r="G993"/>
  <c r="H993"/>
  <c r="I993"/>
  <c r="K993" s="1"/>
  <c r="L993" s="1"/>
  <c r="G990"/>
  <c r="H990"/>
  <c r="I990"/>
  <c r="K990" s="1"/>
  <c r="L990" s="1"/>
  <c r="H987"/>
  <c r="I987"/>
  <c r="K987" s="1"/>
  <c r="G979"/>
  <c r="H979"/>
  <c r="I979"/>
  <c r="K979" s="1"/>
  <c r="L979" s="1"/>
  <c r="H977"/>
  <c r="I977"/>
  <c r="K977" s="1"/>
  <c r="G974"/>
  <c r="H974"/>
  <c r="I974"/>
  <c r="K974" s="1"/>
  <c r="L974" s="1"/>
  <c r="G971"/>
  <c r="H971"/>
  <c r="I971"/>
  <c r="K971" s="1"/>
  <c r="L971" s="1"/>
  <c r="G970"/>
  <c r="H970"/>
  <c r="I970"/>
  <c r="K970" s="1"/>
  <c r="L970" s="1"/>
  <c r="G968"/>
  <c r="H968"/>
  <c r="I968"/>
  <c r="K968" s="1"/>
  <c r="L968" s="1"/>
  <c r="G967"/>
  <c r="H967"/>
  <c r="I967"/>
  <c r="K967" s="1"/>
  <c r="L967" s="1"/>
  <c r="H965"/>
  <c r="I965"/>
  <c r="K965" s="1"/>
  <c r="G961"/>
  <c r="H961"/>
  <c r="I961"/>
  <c r="K961" s="1"/>
  <c r="L961" s="1"/>
  <c r="G959"/>
  <c r="H959"/>
  <c r="I959"/>
  <c r="K959" s="1"/>
  <c r="L959" s="1"/>
  <c r="G957"/>
  <c r="H957"/>
  <c r="I957"/>
  <c r="K957" s="1"/>
  <c r="L957" s="1"/>
  <c r="G956"/>
  <c r="H956"/>
  <c r="I956"/>
  <c r="K956" s="1"/>
  <c r="L956" s="1"/>
  <c r="G955"/>
  <c r="H955"/>
  <c r="I955"/>
  <c r="K955" s="1"/>
  <c r="L955" s="1"/>
  <c r="G954"/>
  <c r="H954"/>
  <c r="I954"/>
  <c r="K954" s="1"/>
  <c r="L954" s="1"/>
  <c r="G947"/>
  <c r="H947"/>
  <c r="I947"/>
  <c r="K947" s="1"/>
  <c r="L947" s="1"/>
  <c r="H937"/>
  <c r="I937"/>
  <c r="K937" s="1"/>
  <c r="G935"/>
  <c r="H935"/>
  <c r="I935"/>
  <c r="K935" s="1"/>
  <c r="L935" s="1"/>
  <c r="G928"/>
  <c r="H928"/>
  <c r="I928"/>
  <c r="K928" s="1"/>
  <c r="L928" s="1"/>
  <c r="G917"/>
  <c r="H917"/>
  <c r="I917"/>
  <c r="K917" s="1"/>
  <c r="L917" s="1"/>
  <c r="H912"/>
  <c r="I912"/>
  <c r="K912" s="1"/>
  <c r="G911"/>
  <c r="H911"/>
  <c r="I911"/>
  <c r="K911" s="1"/>
  <c r="L911" s="1"/>
  <c r="G908"/>
  <c r="H908"/>
  <c r="I908"/>
  <c r="K908" s="1"/>
  <c r="L908" s="1"/>
  <c r="H906"/>
  <c r="I906"/>
  <c r="K906" s="1"/>
  <c r="G888"/>
  <c r="H888"/>
  <c r="I888"/>
  <c r="K888" s="1"/>
  <c r="L888" s="1"/>
  <c r="G880"/>
  <c r="H880"/>
  <c r="I880"/>
  <c r="K880" s="1"/>
  <c r="L880" s="1"/>
  <c r="G879"/>
  <c r="H879"/>
  <c r="I879"/>
  <c r="K879" s="1"/>
  <c r="L879" s="1"/>
  <c r="G868"/>
  <c r="H868"/>
  <c r="I868"/>
  <c r="K868" s="1"/>
  <c r="L868" s="1"/>
  <c r="G867"/>
  <c r="H867"/>
  <c r="I867"/>
  <c r="K867" s="1"/>
  <c r="L867" s="1"/>
  <c r="H863"/>
  <c r="I863"/>
  <c r="K863" s="1"/>
  <c r="G860"/>
  <c r="H860"/>
  <c r="I860"/>
  <c r="K860" s="1"/>
  <c r="L860" s="1"/>
  <c r="G857"/>
  <c r="H857"/>
  <c r="I857"/>
  <c r="K857" s="1"/>
  <c r="L857" s="1"/>
  <c r="G852"/>
  <c r="H852"/>
  <c r="I852"/>
  <c r="K852" s="1"/>
  <c r="L852" s="1"/>
  <c r="G845"/>
  <c r="H845"/>
  <c r="I845"/>
  <c r="K845" s="1"/>
  <c r="L845" s="1"/>
  <c r="G841"/>
  <c r="H841"/>
  <c r="I841"/>
  <c r="K841" s="1"/>
  <c r="L841" s="1"/>
  <c r="H838"/>
  <c r="I838"/>
  <c r="K838" s="1"/>
  <c r="G832"/>
  <c r="H832"/>
  <c r="I832"/>
  <c r="K832" s="1"/>
  <c r="L832" s="1"/>
  <c r="G831"/>
  <c r="H831"/>
  <c r="I831"/>
  <c r="K831" s="1"/>
  <c r="L831" s="1"/>
  <c r="G829"/>
  <c r="H829"/>
  <c r="I829"/>
  <c r="K829" s="1"/>
  <c r="L829" s="1"/>
  <c r="G809"/>
  <c r="H809"/>
  <c r="I809"/>
  <c r="K809" s="1"/>
  <c r="L809" s="1"/>
  <c r="G800"/>
  <c r="H800"/>
  <c r="I800"/>
  <c r="K800" s="1"/>
  <c r="L800" s="1"/>
  <c r="G797"/>
  <c r="H797"/>
  <c r="I797"/>
  <c r="K797" s="1"/>
  <c r="L797" s="1"/>
  <c r="G794"/>
  <c r="H794"/>
  <c r="I794"/>
  <c r="K794" s="1"/>
  <c r="L794" s="1"/>
  <c r="G786"/>
  <c r="H786"/>
  <c r="I786"/>
  <c r="K786" s="1"/>
  <c r="L786" s="1"/>
  <c r="H778"/>
  <c r="I778"/>
  <c r="K778" s="1"/>
  <c r="G770"/>
  <c r="H770"/>
  <c r="I770"/>
  <c r="K770" s="1"/>
  <c r="L770" s="1"/>
  <c r="G763"/>
  <c r="H763"/>
  <c r="I763"/>
  <c r="K763" s="1"/>
  <c r="L763" s="1"/>
  <c r="G762"/>
  <c r="H762"/>
  <c r="I762"/>
  <c r="K762" s="1"/>
  <c r="L762" s="1"/>
  <c r="G755"/>
  <c r="H755"/>
  <c r="I755"/>
  <c r="K755" s="1"/>
  <c r="L755" s="1"/>
  <c r="G747"/>
  <c r="H747"/>
  <c r="I747"/>
  <c r="K747" s="1"/>
  <c r="L747" s="1"/>
  <c r="G746"/>
  <c r="H746"/>
  <c r="I746"/>
  <c r="K746" s="1"/>
  <c r="L746" s="1"/>
  <c r="H744"/>
  <c r="I744"/>
  <c r="K744" s="1"/>
  <c r="G742"/>
  <c r="H742"/>
  <c r="I742"/>
  <c r="K742" s="1"/>
  <c r="L742" s="1"/>
  <c r="H737"/>
  <c r="I737"/>
  <c r="K737" s="1"/>
  <c r="G734"/>
  <c r="H734"/>
  <c r="I734"/>
  <c r="K734" s="1"/>
  <c r="L734" s="1"/>
  <c r="G733"/>
  <c r="I733"/>
  <c r="K733" s="1"/>
  <c r="G729"/>
  <c r="H729"/>
  <c r="I729"/>
  <c r="K729" s="1"/>
  <c r="L729" s="1"/>
  <c r="G727"/>
  <c r="H727"/>
  <c r="I727"/>
  <c r="K727" s="1"/>
  <c r="L727" s="1"/>
  <c r="G722"/>
  <c r="H722"/>
  <c r="I722"/>
  <c r="K722" s="1"/>
  <c r="L722" s="1"/>
  <c r="G721"/>
  <c r="H721"/>
  <c r="I721"/>
  <c r="K721" s="1"/>
  <c r="L721" s="1"/>
  <c r="G720"/>
  <c r="H720"/>
  <c r="I720"/>
  <c r="K720" s="1"/>
  <c r="L720" s="1"/>
  <c r="G713"/>
  <c r="H713"/>
  <c r="I713"/>
  <c r="K713" s="1"/>
  <c r="L713" s="1"/>
  <c r="G711"/>
  <c r="H711"/>
  <c r="I711"/>
  <c r="K711" s="1"/>
  <c r="L711" s="1"/>
  <c r="G706"/>
  <c r="H706"/>
  <c r="I706"/>
  <c r="K706" s="1"/>
  <c r="L706" s="1"/>
  <c r="G703"/>
  <c r="H703"/>
  <c r="I703"/>
  <c r="K703" s="1"/>
  <c r="L703" s="1"/>
  <c r="G685"/>
  <c r="H685"/>
  <c r="I685"/>
  <c r="K685" s="1"/>
  <c r="L685" s="1"/>
  <c r="G682"/>
  <c r="H682"/>
  <c r="I682"/>
  <c r="K682" s="1"/>
  <c r="L682" s="1"/>
  <c r="G681"/>
  <c r="H681"/>
  <c r="I681"/>
  <c r="K681" s="1"/>
  <c r="L681" s="1"/>
  <c r="H667"/>
  <c r="I667"/>
  <c r="K667" s="1"/>
  <c r="G662"/>
  <c r="H662"/>
  <c r="I662"/>
  <c r="K662" s="1"/>
  <c r="L662" s="1"/>
  <c r="H661"/>
  <c r="I661"/>
  <c r="K661" s="1"/>
  <c r="H660"/>
  <c r="I660"/>
  <c r="K660" s="1"/>
  <c r="H652"/>
  <c r="I652"/>
  <c r="K652" s="1"/>
  <c r="G647"/>
  <c r="H647"/>
  <c r="I647"/>
  <c r="K647" s="1"/>
  <c r="L647" s="1"/>
  <c r="G646"/>
  <c r="H646"/>
  <c r="I646"/>
  <c r="K646" s="1"/>
  <c r="L646" s="1"/>
  <c r="G634"/>
  <c r="H634"/>
  <c r="I634"/>
  <c r="K634" s="1"/>
  <c r="L634" s="1"/>
  <c r="G630"/>
  <c r="H630"/>
  <c r="I630"/>
  <c r="K630" s="1"/>
  <c r="L630" s="1"/>
  <c r="G625"/>
  <c r="H625"/>
  <c r="I625"/>
  <c r="K625" s="1"/>
  <c r="L625" s="1"/>
  <c r="H624"/>
  <c r="I624"/>
  <c r="K624" s="1"/>
  <c r="G622"/>
  <c r="H622"/>
  <c r="I622"/>
  <c r="K622" s="1"/>
  <c r="L622" s="1"/>
  <c r="H612"/>
  <c r="I612"/>
  <c r="K612" s="1"/>
  <c r="G609"/>
  <c r="H609"/>
  <c r="I609"/>
  <c r="K609" s="1"/>
  <c r="L609" s="1"/>
  <c r="G600"/>
  <c r="H600"/>
  <c r="I600"/>
  <c r="K600" s="1"/>
  <c r="L600" s="1"/>
  <c r="G598"/>
  <c r="H598"/>
  <c r="I598"/>
  <c r="K598" s="1"/>
  <c r="L598" s="1"/>
  <c r="G595"/>
  <c r="H595"/>
  <c r="I595"/>
  <c r="K595" s="1"/>
  <c r="L595" s="1"/>
  <c r="H591"/>
  <c r="I591"/>
  <c r="K591" s="1"/>
  <c r="G587"/>
  <c r="H587"/>
  <c r="I587"/>
  <c r="K587" s="1"/>
  <c r="L587" s="1"/>
  <c r="G580"/>
  <c r="H580"/>
  <c r="I580"/>
  <c r="K580" s="1"/>
  <c r="L580" s="1"/>
  <c r="G573"/>
  <c r="H573"/>
  <c r="I573"/>
  <c r="K573" s="1"/>
  <c r="L573" s="1"/>
  <c r="H572"/>
  <c r="I572"/>
  <c r="K572" s="1"/>
  <c r="G571"/>
  <c r="I571"/>
  <c r="K571" s="1"/>
  <c r="G563"/>
  <c r="H563"/>
  <c r="I563"/>
  <c r="K563" s="1"/>
  <c r="L563" s="1"/>
  <c r="H562"/>
  <c r="I562"/>
  <c r="K562" s="1"/>
  <c r="G559"/>
  <c r="H559"/>
  <c r="I559"/>
  <c r="K559" s="1"/>
  <c r="L559" s="1"/>
  <c r="G554"/>
  <c r="H554"/>
  <c r="I554"/>
  <c r="K554" s="1"/>
  <c r="L554" s="1"/>
  <c r="G546"/>
  <c r="H546"/>
  <c r="I546"/>
  <c r="K546" s="1"/>
  <c r="L546" s="1"/>
  <c r="G523"/>
  <c r="H523"/>
  <c r="I523"/>
  <c r="K523" s="1"/>
  <c r="L523" s="1"/>
  <c r="G522"/>
  <c r="I522"/>
  <c r="K522" s="1"/>
  <c r="G519"/>
  <c r="H519"/>
  <c r="I519"/>
  <c r="K519" s="1"/>
  <c r="L519" s="1"/>
  <c r="G517"/>
  <c r="H517"/>
  <c r="I517"/>
  <c r="K517" s="1"/>
  <c r="L517" s="1"/>
  <c r="G516"/>
  <c r="H516"/>
  <c r="I516"/>
  <c r="K516" s="1"/>
  <c r="L516" s="1"/>
  <c r="G514"/>
  <c r="H514"/>
  <c r="I514"/>
  <c r="K514" s="1"/>
  <c r="L514" s="1"/>
  <c r="G497"/>
  <c r="I497"/>
  <c r="K497" s="1"/>
  <c r="G496"/>
  <c r="H496"/>
  <c r="I496"/>
  <c r="K496" s="1"/>
  <c r="L496" s="1"/>
  <c r="G495"/>
  <c r="H495"/>
  <c r="I495"/>
  <c r="K495" s="1"/>
  <c r="L495" s="1"/>
  <c r="H491"/>
  <c r="I491"/>
  <c r="K491" s="1"/>
  <c r="G489"/>
  <c r="H489"/>
  <c r="I489"/>
  <c r="K489" s="1"/>
  <c r="L489" s="1"/>
  <c r="G487"/>
  <c r="H487"/>
  <c r="I487"/>
  <c r="K487" s="1"/>
  <c r="L487" s="1"/>
  <c r="G474"/>
  <c r="I474"/>
  <c r="K474" s="1"/>
  <c r="H464"/>
  <c r="I464"/>
  <c r="K464" s="1"/>
  <c r="H461"/>
  <c r="I461"/>
  <c r="K461" s="1"/>
  <c r="H450"/>
  <c r="I450"/>
  <c r="K450" s="1"/>
  <c r="H448"/>
  <c r="I448"/>
  <c r="K448" s="1"/>
  <c r="G446"/>
  <c r="H446"/>
  <c r="I446"/>
  <c r="K446" s="1"/>
  <c r="L446" s="1"/>
  <c r="G443"/>
  <c r="H443"/>
  <c r="I443"/>
  <c r="K443" s="1"/>
  <c r="L443" s="1"/>
  <c r="G440"/>
  <c r="H440"/>
  <c r="I440"/>
  <c r="K440" s="1"/>
  <c r="L440" s="1"/>
  <c r="G439"/>
  <c r="H439"/>
  <c r="I439"/>
  <c r="K439" s="1"/>
  <c r="L439" s="1"/>
  <c r="H430"/>
  <c r="I430"/>
  <c r="K430" s="1"/>
  <c r="G424"/>
  <c r="H424"/>
  <c r="I424"/>
  <c r="K424" s="1"/>
  <c r="L424" s="1"/>
  <c r="H422"/>
  <c r="I422"/>
  <c r="K422" s="1"/>
  <c r="G418"/>
  <c r="H418"/>
  <c r="I418"/>
  <c r="K418" s="1"/>
  <c r="L418" s="1"/>
  <c r="G402"/>
  <c r="H402"/>
  <c r="I402"/>
  <c r="K402" s="1"/>
  <c r="L402" s="1"/>
  <c r="H400"/>
  <c r="I400"/>
  <c r="K400" s="1"/>
  <c r="G396"/>
  <c r="H396"/>
  <c r="I396"/>
  <c r="K396" s="1"/>
  <c r="L396" s="1"/>
  <c r="G395"/>
  <c r="H395"/>
  <c r="I395"/>
  <c r="K395" s="1"/>
  <c r="L395" s="1"/>
  <c r="G389"/>
  <c r="H389"/>
  <c r="I389"/>
  <c r="K389" s="1"/>
  <c r="L389" s="1"/>
  <c r="G385"/>
  <c r="H385"/>
  <c r="I385"/>
  <c r="K385" s="1"/>
  <c r="L385" s="1"/>
  <c r="G381"/>
  <c r="H381"/>
  <c r="I381"/>
  <c r="K381" s="1"/>
  <c r="L381" s="1"/>
  <c r="G367"/>
  <c r="H367"/>
  <c r="I367"/>
  <c r="K367" s="1"/>
  <c r="L367" s="1"/>
  <c r="G366"/>
  <c r="H366"/>
  <c r="I366"/>
  <c r="K366" s="1"/>
  <c r="L366" s="1"/>
  <c r="G362"/>
  <c r="H362"/>
  <c r="I362"/>
  <c r="K362" s="1"/>
  <c r="L362" s="1"/>
  <c r="G358"/>
  <c r="H358"/>
  <c r="I358"/>
  <c r="K358" s="1"/>
  <c r="L358" s="1"/>
  <c r="H356"/>
  <c r="I356"/>
  <c r="K356" s="1"/>
  <c r="G355"/>
  <c r="H355"/>
  <c r="I355"/>
  <c r="K355" s="1"/>
  <c r="L355" s="1"/>
  <c r="G352"/>
  <c r="H352"/>
  <c r="I352"/>
  <c r="K352" s="1"/>
  <c r="L352" s="1"/>
  <c r="G350"/>
  <c r="H350"/>
  <c r="I350"/>
  <c r="K350" s="1"/>
  <c r="L350" s="1"/>
  <c r="G339"/>
  <c r="H339"/>
  <c r="I339"/>
  <c r="K339" s="1"/>
  <c r="L339" s="1"/>
  <c r="G338"/>
  <c r="H338"/>
  <c r="I338"/>
  <c r="K338" s="1"/>
  <c r="L338" s="1"/>
  <c r="H319"/>
  <c r="I319"/>
  <c r="K319" s="1"/>
  <c r="G316"/>
  <c r="H316"/>
  <c r="I316"/>
  <c r="K316" s="1"/>
  <c r="L316" s="1"/>
  <c r="H300"/>
  <c r="I300"/>
  <c r="K300" s="1"/>
  <c r="G298"/>
  <c r="H298"/>
  <c r="I298"/>
  <c r="K298" s="1"/>
  <c r="L298" s="1"/>
  <c r="H288"/>
  <c r="I288"/>
  <c r="K288" s="1"/>
  <c r="G287"/>
  <c r="H287"/>
  <c r="I287"/>
  <c r="K287" s="1"/>
  <c r="L287" s="1"/>
  <c r="G271"/>
  <c r="H271"/>
  <c r="I271"/>
  <c r="K271" s="1"/>
  <c r="L271" s="1"/>
  <c r="G269"/>
  <c r="H269"/>
  <c r="I269"/>
  <c r="K269" s="1"/>
  <c r="L269" s="1"/>
  <c r="H263"/>
  <c r="I263"/>
  <c r="K263" s="1"/>
  <c r="G236"/>
  <c r="H236"/>
  <c r="I236"/>
  <c r="K236" s="1"/>
  <c r="L236" s="1"/>
  <c r="G230"/>
  <c r="H230"/>
  <c r="I230"/>
  <c r="K230" s="1"/>
  <c r="L230" s="1"/>
  <c r="G227"/>
  <c r="I227"/>
  <c r="K227" s="1"/>
  <c r="H210"/>
  <c r="I210"/>
  <c r="K210" s="1"/>
  <c r="G209"/>
  <c r="H209"/>
  <c r="I209"/>
  <c r="K209" s="1"/>
  <c r="L209" s="1"/>
  <c r="G208"/>
  <c r="H208"/>
  <c r="I208"/>
  <c r="K208" s="1"/>
  <c r="L208" s="1"/>
  <c r="G206"/>
  <c r="H206"/>
  <c r="I206"/>
  <c r="K206" s="1"/>
  <c r="L206" s="1"/>
  <c r="H201"/>
  <c r="I201"/>
  <c r="K201" s="1"/>
  <c r="G197"/>
  <c r="H197"/>
  <c r="I197"/>
  <c r="K197" s="1"/>
  <c r="L197" s="1"/>
  <c r="G177"/>
  <c r="H177"/>
  <c r="I177"/>
  <c r="K177" s="1"/>
  <c r="L177" s="1"/>
  <c r="G175"/>
  <c r="I175"/>
  <c r="K175" s="1"/>
  <c r="H174"/>
  <c r="I174"/>
  <c r="K174" s="1"/>
  <c r="G170"/>
  <c r="H170"/>
  <c r="I170"/>
  <c r="K170" s="1"/>
  <c r="L170" s="1"/>
  <c r="G166"/>
  <c r="H166"/>
  <c r="I166"/>
  <c r="K166" s="1"/>
  <c r="L166" s="1"/>
  <c r="H165"/>
  <c r="I165"/>
  <c r="K165" s="1"/>
  <c r="G154"/>
  <c r="H154"/>
  <c r="I154"/>
  <c r="K154" s="1"/>
  <c r="L154" s="1"/>
  <c r="G139"/>
  <c r="H139"/>
  <c r="I139"/>
  <c r="K139" s="1"/>
  <c r="L139" s="1"/>
  <c r="H137"/>
  <c r="I137"/>
  <c r="K137" s="1"/>
  <c r="H133"/>
  <c r="I133"/>
  <c r="K133" s="1"/>
  <c r="G104"/>
  <c r="H104"/>
  <c r="I104"/>
  <c r="K104" s="1"/>
  <c r="L104" s="1"/>
  <c r="H101"/>
  <c r="I101"/>
  <c r="K101" s="1"/>
  <c r="G100"/>
  <c r="H100"/>
  <c r="I100"/>
  <c r="K100" s="1"/>
  <c r="L100" s="1"/>
  <c r="H98"/>
  <c r="I98"/>
  <c r="K98" s="1"/>
  <c r="G79"/>
  <c r="H79"/>
  <c r="I79"/>
  <c r="K79" s="1"/>
  <c r="L79" s="1"/>
  <c r="G61"/>
  <c r="H61"/>
  <c r="I61"/>
  <c r="K61" s="1"/>
  <c r="L61" s="1"/>
  <c r="G41"/>
  <c r="H41"/>
  <c r="I41"/>
  <c r="K41" s="1"/>
  <c r="L41" s="1"/>
  <c r="H39"/>
  <c r="I39"/>
  <c r="K39" s="1"/>
  <c r="G3520"/>
  <c r="H3520"/>
  <c r="I3520"/>
  <c r="K3520" s="1"/>
  <c r="L3520" s="1"/>
  <c r="G3325"/>
  <c r="H3325"/>
  <c r="I3325"/>
  <c r="K3325" s="1"/>
  <c r="L3325" s="1"/>
  <c r="G3258"/>
  <c r="H3258"/>
  <c r="I3258"/>
  <c r="K3258" s="1"/>
  <c r="L3258" s="1"/>
  <c r="G3259"/>
  <c r="H3259"/>
  <c r="I3259"/>
  <c r="K3259" s="1"/>
  <c r="L3259" s="1"/>
  <c r="G3158"/>
  <c r="H3158"/>
  <c r="I3158"/>
  <c r="K3158" s="1"/>
  <c r="L3158" s="1"/>
  <c r="G3076"/>
  <c r="H3076"/>
  <c r="I3076"/>
  <c r="K3076" s="1"/>
  <c r="L3076" s="1"/>
  <c r="G3077"/>
  <c r="H3077"/>
  <c r="I3077"/>
  <c r="K3077" s="1"/>
  <c r="L3077" s="1"/>
  <c r="G2986"/>
  <c r="H2986"/>
  <c r="I2986"/>
  <c r="K2986" s="1"/>
  <c r="L2986" s="1"/>
  <c r="G2945"/>
  <c r="H2945"/>
  <c r="I2945"/>
  <c r="K2945" s="1"/>
  <c r="L2945" s="1"/>
  <c r="H2850"/>
  <c r="I2850"/>
  <c r="K2850" s="1"/>
  <c r="G2851"/>
  <c r="I2851"/>
  <c r="K2851" s="1"/>
  <c r="G2717"/>
  <c r="H2717"/>
  <c r="I2717"/>
  <c r="K2717" s="1"/>
  <c r="L2717" s="1"/>
  <c r="G2683"/>
  <c r="H2683"/>
  <c r="I2683"/>
  <c r="K2683" s="1"/>
  <c r="L2683" s="1"/>
  <c r="G2604"/>
  <c r="H2604"/>
  <c r="I2604"/>
  <c r="K2604" s="1"/>
  <c r="L2604" s="1"/>
  <c r="G2484"/>
  <c r="H2484"/>
  <c r="I2484"/>
  <c r="K2484" s="1"/>
  <c r="L2484" s="1"/>
  <c r="G2468"/>
  <c r="H2468"/>
  <c r="I2468"/>
  <c r="K2468" s="1"/>
  <c r="L2468" s="1"/>
  <c r="G2453"/>
  <c r="H2453"/>
  <c r="I2453"/>
  <c r="K2453" s="1"/>
  <c r="L2453" s="1"/>
  <c r="G2445"/>
  <c r="H2445"/>
  <c r="I2445"/>
  <c r="K2445" s="1"/>
  <c r="L2445" s="1"/>
  <c r="G2427"/>
  <c r="H2427"/>
  <c r="I2427"/>
  <c r="K2427" s="1"/>
  <c r="L2427" s="1"/>
  <c r="G2412"/>
  <c r="H2412"/>
  <c r="I2412"/>
  <c r="K2412" s="1"/>
  <c r="L2412" s="1"/>
  <c r="G2367"/>
  <c r="H2367"/>
  <c r="I2367"/>
  <c r="K2367" s="1"/>
  <c r="L2367" s="1"/>
  <c r="G2356"/>
  <c r="H2356"/>
  <c r="I2356"/>
  <c r="K2356" s="1"/>
  <c r="L2356" s="1"/>
  <c r="G2352"/>
  <c r="H2352"/>
  <c r="I2352"/>
  <c r="K2352" s="1"/>
  <c r="L2352" s="1"/>
  <c r="G2309"/>
  <c r="H2309"/>
  <c r="I2309"/>
  <c r="K2309" s="1"/>
  <c r="L2309" s="1"/>
  <c r="H2290"/>
  <c r="I2290"/>
  <c r="K2290" s="1"/>
  <c r="G2275"/>
  <c r="H2275"/>
  <c r="I2275"/>
  <c r="K2275" s="1"/>
  <c r="L2275" s="1"/>
  <c r="G2181"/>
  <c r="H2181"/>
  <c r="I2181"/>
  <c r="K2181" s="1"/>
  <c r="L2181" s="1"/>
  <c r="G2174"/>
  <c r="H2174"/>
  <c r="I2174"/>
  <c r="K2174" s="1"/>
  <c r="L2174" s="1"/>
  <c r="G2058"/>
  <c r="H2058"/>
  <c r="I2058"/>
  <c r="K2058" s="1"/>
  <c r="L2058" s="1"/>
  <c r="G2056"/>
  <c r="H2056"/>
  <c r="I2056"/>
  <c r="K2056" s="1"/>
  <c r="L2056" s="1"/>
  <c r="G2035"/>
  <c r="H2035"/>
  <c r="I2035"/>
  <c r="K2035" s="1"/>
  <c r="L2035" s="1"/>
  <c r="G2013"/>
  <c r="H2013"/>
  <c r="I2013"/>
  <c r="K2013" s="1"/>
  <c r="L2013" s="1"/>
  <c r="G2012"/>
  <c r="H2012"/>
  <c r="I2012"/>
  <c r="K2012" s="1"/>
  <c r="L2012" s="1"/>
  <c r="H1985"/>
  <c r="I1985"/>
  <c r="K1985" s="1"/>
  <c r="G1976"/>
  <c r="H1976"/>
  <c r="I1976"/>
  <c r="K1976" s="1"/>
  <c r="L1976" s="1"/>
  <c r="G1952"/>
  <c r="H1952"/>
  <c r="I1952"/>
  <c r="K1952" s="1"/>
  <c r="L1952" s="1"/>
  <c r="G1923"/>
  <c r="H1923"/>
  <c r="I1923"/>
  <c r="K1923" s="1"/>
  <c r="L1923" s="1"/>
  <c r="G1920"/>
  <c r="I1920"/>
  <c r="K1920" s="1"/>
  <c r="G1894"/>
  <c r="H1894"/>
  <c r="I1894"/>
  <c r="K1894" s="1"/>
  <c r="L1894" s="1"/>
  <c r="G1882"/>
  <c r="H1882"/>
  <c r="I1882"/>
  <c r="K1882" s="1"/>
  <c r="L1882" s="1"/>
  <c r="G1878"/>
  <c r="H1878"/>
  <c r="I1878"/>
  <c r="K1878" s="1"/>
  <c r="L1878" s="1"/>
  <c r="G1874"/>
  <c r="H1874"/>
  <c r="I1874"/>
  <c r="K1874" s="1"/>
  <c r="L1874" s="1"/>
  <c r="H1845"/>
  <c r="I1845"/>
  <c r="K1845" s="1"/>
  <c r="G1800"/>
  <c r="H1800"/>
  <c r="I1800"/>
  <c r="K1800" s="1"/>
  <c r="L1800" s="1"/>
  <c r="G1715"/>
  <c r="H1715"/>
  <c r="I1715"/>
  <c r="K1715" s="1"/>
  <c r="L1715" s="1"/>
  <c r="H1675"/>
  <c r="I1675"/>
  <c r="K1675" s="1"/>
  <c r="H1649"/>
  <c r="I1649"/>
  <c r="K1649" s="1"/>
  <c r="G1638"/>
  <c r="H1638"/>
  <c r="I1638"/>
  <c r="K1638" s="1"/>
  <c r="L1638" s="1"/>
  <c r="G1618"/>
  <c r="H1618"/>
  <c r="I1618"/>
  <c r="K1618" s="1"/>
  <c r="L1618" s="1"/>
  <c r="G1601"/>
  <c r="H1601"/>
  <c r="I1601"/>
  <c r="K1601" s="1"/>
  <c r="L1601" s="1"/>
  <c r="G1589"/>
  <c r="H1589"/>
  <c r="I1589"/>
  <c r="K1589" s="1"/>
  <c r="L1589" s="1"/>
  <c r="H1590"/>
  <c r="I1590"/>
  <c r="K1590" s="1"/>
  <c r="G1587"/>
  <c r="H1587"/>
  <c r="I1587"/>
  <c r="K1587" s="1"/>
  <c r="L1587" s="1"/>
  <c r="G1586"/>
  <c r="H1586"/>
  <c r="I1586"/>
  <c r="K1586" s="1"/>
  <c r="L1586" s="1"/>
  <c r="G1581"/>
  <c r="H1581"/>
  <c r="I1581"/>
  <c r="K1581" s="1"/>
  <c r="L1581" s="1"/>
  <c r="G1471"/>
  <c r="H1471"/>
  <c r="I1471"/>
  <c r="K1471" s="1"/>
  <c r="L1471" s="1"/>
  <c r="G1454"/>
  <c r="H1454"/>
  <c r="I1454"/>
  <c r="K1454" s="1"/>
  <c r="L1454" s="1"/>
  <c r="G1438"/>
  <c r="H1438"/>
  <c r="I1438"/>
  <c r="K1438" s="1"/>
  <c r="L1438" s="1"/>
  <c r="G1418"/>
  <c r="H1418"/>
  <c r="I1418"/>
  <c r="K1418" s="1"/>
  <c r="L1418" s="1"/>
  <c r="H1405"/>
  <c r="I1405"/>
  <c r="K1405" s="1"/>
  <c r="G1360"/>
  <c r="H1360"/>
  <c r="I1360"/>
  <c r="K1360" s="1"/>
  <c r="L1360" s="1"/>
  <c r="G1352"/>
  <c r="H1352"/>
  <c r="I1352"/>
  <c r="K1352" s="1"/>
  <c r="L1352" s="1"/>
  <c r="G1321"/>
  <c r="H1321"/>
  <c r="I1321"/>
  <c r="K1321" s="1"/>
  <c r="L1321" s="1"/>
  <c r="G1296"/>
  <c r="H1296"/>
  <c r="I1296"/>
  <c r="K1296" s="1"/>
  <c r="L1296" s="1"/>
  <c r="G1293"/>
  <c r="H1293"/>
  <c r="I1293"/>
  <c r="K1293" s="1"/>
  <c r="L1293" s="1"/>
  <c r="H1280"/>
  <c r="I1280"/>
  <c r="K1280" s="1"/>
  <c r="G1253"/>
  <c r="H1253"/>
  <c r="I1253"/>
  <c r="K1253" s="1"/>
  <c r="L1253" s="1"/>
  <c r="G1249"/>
  <c r="I1249"/>
  <c r="K1249" s="1"/>
  <c r="H1224"/>
  <c r="I1224"/>
  <c r="K1224" s="1"/>
  <c r="H1222"/>
  <c r="I1222"/>
  <c r="K1222" s="1"/>
  <c r="H1148"/>
  <c r="I1148"/>
  <c r="K1148" s="1"/>
  <c r="H1143"/>
  <c r="I1143"/>
  <c r="K1143" s="1"/>
  <c r="G1132"/>
  <c r="H1132"/>
  <c r="I1132"/>
  <c r="K1132" s="1"/>
  <c r="L1132" s="1"/>
  <c r="G1113"/>
  <c r="H1113"/>
  <c r="I1113"/>
  <c r="K1113" s="1"/>
  <c r="L1113" s="1"/>
  <c r="H1091"/>
  <c r="I1091"/>
  <c r="K1091" s="1"/>
  <c r="G1092"/>
  <c r="H1092"/>
  <c r="I1092"/>
  <c r="K1092" s="1"/>
  <c r="L1092" s="1"/>
  <c r="G1087"/>
  <c r="H1087"/>
  <c r="I1087"/>
  <c r="K1087" s="1"/>
  <c r="L1087" s="1"/>
  <c r="G1062"/>
  <c r="H1062"/>
  <c r="I1062"/>
  <c r="K1062" s="1"/>
  <c r="L1062" s="1"/>
  <c r="G1044"/>
  <c r="H1044"/>
  <c r="I1044"/>
  <c r="K1044" s="1"/>
  <c r="L1044" s="1"/>
  <c r="G1041"/>
  <c r="H1041"/>
  <c r="I1041"/>
  <c r="K1041" s="1"/>
  <c r="L1041" s="1"/>
  <c r="G1023"/>
  <c r="H1023"/>
  <c r="I1023"/>
  <c r="K1023" s="1"/>
  <c r="L1023" s="1"/>
  <c r="G996"/>
  <c r="H996"/>
  <c r="I996"/>
  <c r="K996" s="1"/>
  <c r="L996" s="1"/>
  <c r="G966"/>
  <c r="H966"/>
  <c r="I966"/>
  <c r="K966" s="1"/>
  <c r="L966" s="1"/>
  <c r="G948"/>
  <c r="H948"/>
  <c r="I948"/>
  <c r="K948" s="1"/>
  <c r="L948" s="1"/>
  <c r="G936"/>
  <c r="H936"/>
  <c r="I936"/>
  <c r="K936" s="1"/>
  <c r="L936" s="1"/>
  <c r="H918"/>
  <c r="I918"/>
  <c r="K918" s="1"/>
  <c r="H887"/>
  <c r="I887"/>
  <c r="K887" s="1"/>
  <c r="G870"/>
  <c r="H870"/>
  <c r="I870"/>
  <c r="K870" s="1"/>
  <c r="L870" s="1"/>
  <c r="G849"/>
  <c r="H849"/>
  <c r="I849"/>
  <c r="K849" s="1"/>
  <c r="L849" s="1"/>
  <c r="G834"/>
  <c r="H834"/>
  <c r="I834"/>
  <c r="K834" s="1"/>
  <c r="L834" s="1"/>
  <c r="G833"/>
  <c r="H833"/>
  <c r="I833"/>
  <c r="K833" s="1"/>
  <c r="L833" s="1"/>
  <c r="G818"/>
  <c r="H818"/>
  <c r="I818"/>
  <c r="K818" s="1"/>
  <c r="L818" s="1"/>
  <c r="G810"/>
  <c r="H810"/>
  <c r="I810"/>
  <c r="K810" s="1"/>
  <c r="L810" s="1"/>
  <c r="G767"/>
  <c r="H767"/>
  <c r="I767"/>
  <c r="K767" s="1"/>
  <c r="L767" s="1"/>
  <c r="G759"/>
  <c r="H759"/>
  <c r="I759"/>
  <c r="K759" s="1"/>
  <c r="L759" s="1"/>
  <c r="G756"/>
  <c r="H756"/>
  <c r="I756"/>
  <c r="K756" s="1"/>
  <c r="L756" s="1"/>
  <c r="G753"/>
  <c r="H753"/>
  <c r="I753"/>
  <c r="K753" s="1"/>
  <c r="L753" s="1"/>
  <c r="G731"/>
  <c r="H731"/>
  <c r="I731"/>
  <c r="K731" s="1"/>
  <c r="L731" s="1"/>
  <c r="H704"/>
  <c r="I704"/>
  <c r="K704" s="1"/>
  <c r="G677"/>
  <c r="H677"/>
  <c r="I677"/>
  <c r="K677" s="1"/>
  <c r="L677" s="1"/>
  <c r="G670"/>
  <c r="H670"/>
  <c r="I670"/>
  <c r="K670" s="1"/>
  <c r="L670" s="1"/>
  <c r="G665"/>
  <c r="H665"/>
  <c r="I665"/>
  <c r="K665" s="1"/>
  <c r="L665" s="1"/>
  <c r="G656"/>
  <c r="H656"/>
  <c r="I656"/>
  <c r="K656" s="1"/>
  <c r="L656" s="1"/>
  <c r="G651"/>
  <c r="H651"/>
  <c r="I651"/>
  <c r="K651" s="1"/>
  <c r="L651" s="1"/>
  <c r="H642"/>
  <c r="I642"/>
  <c r="K642" s="1"/>
  <c r="G621"/>
  <c r="H621"/>
  <c r="I621"/>
  <c r="K621" s="1"/>
  <c r="L621" s="1"/>
  <c r="G615"/>
  <c r="H615"/>
  <c r="I615"/>
  <c r="K615" s="1"/>
  <c r="L615" s="1"/>
  <c r="G596"/>
  <c r="H596"/>
  <c r="I596"/>
  <c r="K596" s="1"/>
  <c r="L596" s="1"/>
  <c r="G566"/>
  <c r="H566"/>
  <c r="I566"/>
  <c r="K566" s="1"/>
  <c r="L566" s="1"/>
  <c r="G549"/>
  <c r="H549"/>
  <c r="I549"/>
  <c r="K549" s="1"/>
  <c r="L549" s="1"/>
  <c r="G547"/>
  <c r="H547"/>
  <c r="I547"/>
  <c r="K547" s="1"/>
  <c r="L547" s="1"/>
  <c r="G532"/>
  <c r="H532"/>
  <c r="I532"/>
  <c r="K532" s="1"/>
  <c r="L532" s="1"/>
  <c r="G509"/>
  <c r="H509"/>
  <c r="I509"/>
  <c r="K509" s="1"/>
  <c r="L509" s="1"/>
  <c r="G498"/>
  <c r="H498"/>
  <c r="I498"/>
  <c r="K498" s="1"/>
  <c r="L498" s="1"/>
  <c r="G494"/>
  <c r="H494"/>
  <c r="I494"/>
  <c r="K494" s="1"/>
  <c r="L494" s="1"/>
  <c r="G490"/>
  <c r="H490"/>
  <c r="I490"/>
  <c r="K490" s="1"/>
  <c r="L490" s="1"/>
  <c r="G462"/>
  <c r="H462"/>
  <c r="I462"/>
  <c r="K462" s="1"/>
  <c r="L462" s="1"/>
  <c r="G457"/>
  <c r="H457"/>
  <c r="I457"/>
  <c r="K457" s="1"/>
  <c r="L457" s="1"/>
  <c r="G433"/>
  <c r="H433"/>
  <c r="I433"/>
  <c r="K433" s="1"/>
  <c r="L433" s="1"/>
  <c r="H432"/>
  <c r="I432"/>
  <c r="K432" s="1"/>
  <c r="H428"/>
  <c r="I428"/>
  <c r="K428" s="1"/>
  <c r="G425"/>
  <c r="H425"/>
  <c r="I425"/>
  <c r="K425" s="1"/>
  <c r="L425" s="1"/>
  <c r="G412"/>
  <c r="H412"/>
  <c r="I412"/>
  <c r="K412" s="1"/>
  <c r="L412" s="1"/>
  <c r="H407"/>
  <c r="I407"/>
  <c r="K407" s="1"/>
  <c r="G391"/>
  <c r="H391"/>
  <c r="I391"/>
  <c r="K391" s="1"/>
  <c r="L391" s="1"/>
  <c r="G377"/>
  <c r="H377"/>
  <c r="I377"/>
  <c r="K377" s="1"/>
  <c r="L377" s="1"/>
  <c r="H373"/>
  <c r="I373"/>
  <c r="K373" s="1"/>
  <c r="G337"/>
  <c r="H337"/>
  <c r="I337"/>
  <c r="K337" s="1"/>
  <c r="L337" s="1"/>
  <c r="H332"/>
  <c r="I332"/>
  <c r="K332" s="1"/>
  <c r="G318"/>
  <c r="H318"/>
  <c r="I318"/>
  <c r="K318" s="1"/>
  <c r="L318" s="1"/>
  <c r="G310"/>
  <c r="H310"/>
  <c r="I310"/>
  <c r="K310" s="1"/>
  <c r="L310" s="1"/>
  <c r="G309"/>
  <c r="H309"/>
  <c r="I309"/>
  <c r="K309" s="1"/>
  <c r="L309" s="1"/>
  <c r="G307"/>
  <c r="H307"/>
  <c r="I307"/>
  <c r="K307" s="1"/>
  <c r="L307" s="1"/>
  <c r="G304"/>
  <c r="H304"/>
  <c r="I304"/>
  <c r="K304" s="1"/>
  <c r="L304" s="1"/>
  <c r="G285"/>
  <c r="H285"/>
  <c r="I285"/>
  <c r="K285" s="1"/>
  <c r="L285" s="1"/>
  <c r="G283"/>
  <c r="H283"/>
  <c r="I283"/>
  <c r="K283" s="1"/>
  <c r="L283" s="1"/>
  <c r="G253"/>
  <c r="H253"/>
  <c r="I253"/>
  <c r="K253" s="1"/>
  <c r="L253" s="1"/>
  <c r="G251"/>
  <c r="H251"/>
  <c r="I251"/>
  <c r="K251" s="1"/>
  <c r="L251" s="1"/>
  <c r="H243"/>
  <c r="I243"/>
  <c r="K243" s="1"/>
  <c r="G229"/>
  <c r="H229"/>
  <c r="I229"/>
  <c r="K229" s="1"/>
  <c r="L229" s="1"/>
  <c r="G212"/>
  <c r="H212"/>
  <c r="I212"/>
  <c r="K212" s="1"/>
  <c r="L212" s="1"/>
  <c r="G162"/>
  <c r="H162"/>
  <c r="I162"/>
  <c r="K162" s="1"/>
  <c r="L162" s="1"/>
  <c r="G149"/>
  <c r="I149"/>
  <c r="K149" s="1"/>
  <c r="G142"/>
  <c r="H142"/>
  <c r="I142"/>
  <c r="K142" s="1"/>
  <c r="L142" s="1"/>
  <c r="G118"/>
  <c r="I118"/>
  <c r="K118" s="1"/>
  <c r="G115"/>
  <c r="H115"/>
  <c r="I115"/>
  <c r="K115" s="1"/>
  <c r="L115" s="1"/>
  <c r="H114"/>
  <c r="I114"/>
  <c r="K114" s="1"/>
  <c r="H68"/>
  <c r="I68"/>
  <c r="K68" s="1"/>
  <c r="G59"/>
  <c r="H59"/>
  <c r="I59"/>
  <c r="K59" s="1"/>
  <c r="L59" s="1"/>
  <c r="G55"/>
  <c r="H55"/>
  <c r="I55"/>
  <c r="K55" s="1"/>
  <c r="L55" s="1"/>
  <c r="G52"/>
  <c r="H52"/>
  <c r="I52"/>
  <c r="K52" s="1"/>
  <c r="L52" s="1"/>
  <c r="G44"/>
  <c r="H44"/>
  <c r="I44"/>
  <c r="K44" s="1"/>
  <c r="L44" s="1"/>
  <c r="H37"/>
  <c r="I37"/>
  <c r="K37" s="1"/>
  <c r="G28"/>
  <c r="H28"/>
  <c r="I28"/>
  <c r="K28" s="1"/>
  <c r="L28" s="1"/>
  <c r="G4"/>
  <c r="H4"/>
  <c r="I4"/>
  <c r="K4" s="1"/>
  <c r="L4" s="1"/>
  <c r="G3367"/>
  <c r="H3367"/>
  <c r="I3367"/>
  <c r="K3367" s="1"/>
  <c r="L3367" s="1"/>
  <c r="G3326"/>
  <c r="H3326"/>
  <c r="I3326"/>
  <c r="K3326" s="1"/>
  <c r="L3326" s="1"/>
  <c r="G3078"/>
  <c r="H3078"/>
  <c r="I3078"/>
  <c r="K3078" s="1"/>
  <c r="L3078" s="1"/>
  <c r="G2753"/>
  <c r="H2753"/>
  <c r="I2753"/>
  <c r="K2753" s="1"/>
  <c r="L2753" s="1"/>
  <c r="G2554"/>
  <c r="H2554"/>
  <c r="I2554"/>
  <c r="K2554" s="1"/>
  <c r="L2554" s="1"/>
  <c r="G2414"/>
  <c r="H2414"/>
  <c r="I2414"/>
  <c r="K2414" s="1"/>
  <c r="L2414" s="1"/>
  <c r="G2235"/>
  <c r="H2235"/>
  <c r="I2235"/>
  <c r="K2235" s="1"/>
  <c r="L2235" s="1"/>
  <c r="G2186"/>
  <c r="H2186"/>
  <c r="I2186"/>
  <c r="K2186" s="1"/>
  <c r="L2186" s="1"/>
  <c r="G2024"/>
  <c r="H2024"/>
  <c r="I2024"/>
  <c r="K2024" s="1"/>
  <c r="L2024" s="1"/>
  <c r="G1892"/>
  <c r="H1892"/>
  <c r="I1892"/>
  <c r="K1892" s="1"/>
  <c r="L1892" s="1"/>
  <c r="H1808"/>
  <c r="I1808"/>
  <c r="K1808" s="1"/>
  <c r="G1750"/>
  <c r="H1750"/>
  <c r="I1750"/>
  <c r="K1750" s="1"/>
  <c r="L1750" s="1"/>
  <c r="G1515"/>
  <c r="H1515"/>
  <c r="I1515"/>
  <c r="K1515" s="1"/>
  <c r="L1515" s="1"/>
  <c r="G1440"/>
  <c r="H1440"/>
  <c r="I1440"/>
  <c r="K1440" s="1"/>
  <c r="L1440" s="1"/>
  <c r="G1356"/>
  <c r="H1356"/>
  <c r="I1356"/>
  <c r="K1356" s="1"/>
  <c r="L1356" s="1"/>
  <c r="G1240"/>
  <c r="H1240"/>
  <c r="I1240"/>
  <c r="K1240" s="1"/>
  <c r="L1240" s="1"/>
  <c r="G1199"/>
  <c r="H1199"/>
  <c r="I1199"/>
  <c r="K1199" s="1"/>
  <c r="L1199" s="1"/>
  <c r="G1187"/>
  <c r="H1187"/>
  <c r="I1187"/>
  <c r="K1187" s="1"/>
  <c r="L1187" s="1"/>
  <c r="G1050"/>
  <c r="H1050"/>
  <c r="I1050"/>
  <c r="K1050" s="1"/>
  <c r="L1050" s="1"/>
  <c r="G998"/>
  <c r="H998"/>
  <c r="I998"/>
  <c r="K998" s="1"/>
  <c r="L998" s="1"/>
  <c r="G983"/>
  <c r="H983"/>
  <c r="I983"/>
  <c r="K983" s="1"/>
  <c r="L983" s="1"/>
  <c r="G907"/>
  <c r="H907"/>
  <c r="I907"/>
  <c r="K907" s="1"/>
  <c r="L907" s="1"/>
  <c r="G788"/>
  <c r="H788"/>
  <c r="I788"/>
  <c r="K788" s="1"/>
  <c r="L788" s="1"/>
  <c r="G725"/>
  <c r="H725"/>
  <c r="I725"/>
  <c r="K725" s="1"/>
  <c r="L725" s="1"/>
  <c r="H678"/>
  <c r="I678"/>
  <c r="K678" s="1"/>
  <c r="G675"/>
  <c r="H675"/>
  <c r="I675"/>
  <c r="K675" s="1"/>
  <c r="L675" s="1"/>
  <c r="G617"/>
  <c r="H617"/>
  <c r="I617"/>
  <c r="K617" s="1"/>
  <c r="L617" s="1"/>
  <c r="G611"/>
  <c r="H611"/>
  <c r="I611"/>
  <c r="K611" s="1"/>
  <c r="L611" s="1"/>
  <c r="G569"/>
  <c r="H569"/>
  <c r="I569"/>
  <c r="K569" s="1"/>
  <c r="L569" s="1"/>
  <c r="G528"/>
  <c r="H528"/>
  <c r="I528"/>
  <c r="K528" s="1"/>
  <c r="L528" s="1"/>
  <c r="H515"/>
  <c r="I515"/>
  <c r="K515" s="1"/>
  <c r="G499"/>
  <c r="H499"/>
  <c r="I499"/>
  <c r="K499" s="1"/>
  <c r="L499" s="1"/>
  <c r="G492"/>
  <c r="H492"/>
  <c r="I492"/>
  <c r="K492" s="1"/>
  <c r="L492" s="1"/>
  <c r="G479"/>
  <c r="H479"/>
  <c r="I479"/>
  <c r="K479" s="1"/>
  <c r="L479" s="1"/>
  <c r="G415"/>
  <c r="H415"/>
  <c r="I415"/>
  <c r="K415" s="1"/>
  <c r="L415" s="1"/>
  <c r="G344"/>
  <c r="H344"/>
  <c r="I344"/>
  <c r="K344" s="1"/>
  <c r="L344" s="1"/>
  <c r="G312"/>
  <c r="H312"/>
  <c r="I312"/>
  <c r="K312" s="1"/>
  <c r="L312" s="1"/>
  <c r="G305"/>
  <c r="H305"/>
  <c r="I305"/>
  <c r="K305" s="1"/>
  <c r="L305" s="1"/>
  <c r="G291"/>
  <c r="H291"/>
  <c r="I291"/>
  <c r="K291" s="1"/>
  <c r="L291" s="1"/>
  <c r="G249"/>
  <c r="H249"/>
  <c r="I249"/>
  <c r="K249" s="1"/>
  <c r="L249" s="1"/>
  <c r="G217"/>
  <c r="H217"/>
  <c r="I217"/>
  <c r="K217" s="1"/>
  <c r="L217" s="1"/>
  <c r="G214"/>
  <c r="H214"/>
  <c r="I214"/>
  <c r="K214" s="1"/>
  <c r="L214" s="1"/>
  <c r="G203"/>
  <c r="H203"/>
  <c r="I203"/>
  <c r="K203" s="1"/>
  <c r="L203" s="1"/>
  <c r="G146"/>
  <c r="H146"/>
  <c r="I146"/>
  <c r="K146" s="1"/>
  <c r="L146" s="1"/>
  <c r="G95"/>
  <c r="H95"/>
  <c r="I95"/>
  <c r="K95" s="1"/>
  <c r="L95" s="1"/>
  <c r="G71"/>
  <c r="H71"/>
  <c r="I71"/>
  <c r="K71" s="1"/>
  <c r="L71" s="1"/>
  <c r="G69"/>
  <c r="H69"/>
  <c r="I69"/>
  <c r="K69" s="1"/>
  <c r="L69" s="1"/>
  <c r="G3521"/>
  <c r="H3521"/>
  <c r="I3521"/>
  <c r="K3521" s="1"/>
  <c r="L3521" s="1"/>
  <c r="H3029"/>
  <c r="I3029"/>
  <c r="K3029" s="1"/>
  <c r="G2976"/>
  <c r="H2976"/>
  <c r="I2976"/>
  <c r="K2976" s="1"/>
  <c r="L2976" s="1"/>
  <c r="G2270"/>
  <c r="H2270"/>
  <c r="I2270"/>
  <c r="K2270" s="1"/>
  <c r="L2270" s="1"/>
  <c r="G1991"/>
  <c r="H1991"/>
  <c r="I1991"/>
  <c r="K1991" s="1"/>
  <c r="L1991" s="1"/>
  <c r="G1968"/>
  <c r="H1968"/>
  <c r="I1968"/>
  <c r="K1968" s="1"/>
  <c r="L1968" s="1"/>
  <c r="G1818"/>
  <c r="H1818"/>
  <c r="I1818"/>
  <c r="K1818" s="1"/>
  <c r="L1818" s="1"/>
  <c r="G1773"/>
  <c r="H1773"/>
  <c r="I1773"/>
  <c r="K1773" s="1"/>
  <c r="L1773" s="1"/>
  <c r="G1147"/>
  <c r="H1147"/>
  <c r="I1147"/>
  <c r="K1147" s="1"/>
  <c r="L1147" s="1"/>
  <c r="G1093"/>
  <c r="H1093"/>
  <c r="I1093"/>
  <c r="K1093" s="1"/>
  <c r="L1093" s="1"/>
  <c r="G972"/>
  <c r="H972"/>
  <c r="I972"/>
  <c r="K972" s="1"/>
  <c r="L972" s="1"/>
  <c r="G802"/>
  <c r="H802"/>
  <c r="I802"/>
  <c r="K802" s="1"/>
  <c r="L802" s="1"/>
  <c r="G586"/>
  <c r="H586"/>
  <c r="I586"/>
  <c r="K586" s="1"/>
  <c r="L586" s="1"/>
  <c r="G539"/>
  <c r="H539"/>
  <c r="I539"/>
  <c r="K539" s="1"/>
  <c r="L539" s="1"/>
  <c r="G503"/>
  <c r="I503"/>
  <c r="K503" s="1"/>
  <c r="G426"/>
  <c r="I426"/>
  <c r="K426" s="1"/>
  <c r="G361"/>
  <c r="H361"/>
  <c r="I361"/>
  <c r="K361" s="1"/>
  <c r="L361" s="1"/>
  <c r="G347"/>
  <c r="H347"/>
  <c r="I347"/>
  <c r="K347" s="1"/>
  <c r="L347" s="1"/>
  <c r="G176"/>
  <c r="H176"/>
  <c r="I176"/>
  <c r="K176" s="1"/>
  <c r="L176" s="1"/>
  <c r="G109"/>
  <c r="H109"/>
  <c r="I109"/>
  <c r="K109" s="1"/>
  <c r="L109" s="1"/>
  <c r="G3432"/>
  <c r="H3432"/>
  <c r="I3432"/>
  <c r="K3432" s="1"/>
  <c r="L3432" s="1"/>
  <c r="G2346"/>
  <c r="H2346"/>
  <c r="I2346"/>
  <c r="K2346" s="1"/>
  <c r="L2346" s="1"/>
  <c r="G1160"/>
  <c r="H1160"/>
  <c r="I1160"/>
  <c r="K1160" s="1"/>
  <c r="L1160" s="1"/>
  <c r="G875"/>
  <c r="H875"/>
  <c r="I875"/>
  <c r="K875" s="1"/>
  <c r="L875" s="1"/>
  <c r="H3522"/>
  <c r="I3522"/>
  <c r="K3522" s="1"/>
  <c r="G3523"/>
  <c r="H3523"/>
  <c r="I3523"/>
  <c r="K3523" s="1"/>
  <c r="L3523" s="1"/>
  <c r="G3433"/>
  <c r="H3433"/>
  <c r="I3433"/>
  <c r="K3433" s="1"/>
  <c r="L3433" s="1"/>
  <c r="G3434"/>
  <c r="H3434"/>
  <c r="I3434"/>
  <c r="K3434" s="1"/>
  <c r="L3434" s="1"/>
  <c r="G3260"/>
  <c r="H3260"/>
  <c r="I3260"/>
  <c r="K3260" s="1"/>
  <c r="L3260" s="1"/>
  <c r="G3215"/>
  <c r="H3215"/>
  <c r="I3215"/>
  <c r="K3215" s="1"/>
  <c r="L3215" s="1"/>
  <c r="G3196"/>
  <c r="H3196"/>
  <c r="I3196"/>
  <c r="K3196" s="1"/>
  <c r="L3196" s="1"/>
  <c r="H3159"/>
  <c r="I3159"/>
  <c r="K3159" s="1"/>
  <c r="G3160"/>
  <c r="H3160"/>
  <c r="I3160"/>
  <c r="K3160" s="1"/>
  <c r="L3160" s="1"/>
  <c r="G3161"/>
  <c r="H3161"/>
  <c r="I3161"/>
  <c r="K3161" s="1"/>
  <c r="L3161" s="1"/>
  <c r="H3146"/>
  <c r="I3146"/>
  <c r="K3146" s="1"/>
  <c r="H3104"/>
  <c r="I3104"/>
  <c r="K3104" s="1"/>
  <c r="G3105"/>
  <c r="H3105"/>
  <c r="I3105"/>
  <c r="K3105" s="1"/>
  <c r="L3105" s="1"/>
  <c r="G3085"/>
  <c r="H3085"/>
  <c r="I3085"/>
  <c r="K3085" s="1"/>
  <c r="L3085" s="1"/>
  <c r="G3064"/>
  <c r="H3064"/>
  <c r="I3064"/>
  <c r="K3064" s="1"/>
  <c r="L3064" s="1"/>
  <c r="G3055"/>
  <c r="H3055"/>
  <c r="I3055"/>
  <c r="K3055" s="1"/>
  <c r="L3055" s="1"/>
  <c r="H3045"/>
  <c r="I3045"/>
  <c r="K3045" s="1"/>
  <c r="G3046"/>
  <c r="H3046"/>
  <c r="I3046"/>
  <c r="K3046" s="1"/>
  <c r="L3046" s="1"/>
  <c r="G3030"/>
  <c r="H3030"/>
  <c r="I3030"/>
  <c r="K3030" s="1"/>
  <c r="L3030" s="1"/>
  <c r="G3015"/>
  <c r="H3015"/>
  <c r="I3015"/>
  <c r="K3015" s="1"/>
  <c r="L3015" s="1"/>
  <c r="G3008"/>
  <c r="I3008"/>
  <c r="K3008" s="1"/>
  <c r="G2966"/>
  <c r="H2966"/>
  <c r="I2966"/>
  <c r="K2966" s="1"/>
  <c r="L2966" s="1"/>
  <c r="G2925"/>
  <c r="H2925"/>
  <c r="I2925"/>
  <c r="K2925" s="1"/>
  <c r="L2925" s="1"/>
  <c r="H2888"/>
  <c r="I2888"/>
  <c r="K2888" s="1"/>
  <c r="G2868"/>
  <c r="H2868"/>
  <c r="I2868"/>
  <c r="K2868" s="1"/>
  <c r="L2868" s="1"/>
  <c r="G2856"/>
  <c r="H2856"/>
  <c r="I2856"/>
  <c r="K2856" s="1"/>
  <c r="L2856" s="1"/>
  <c r="G2852"/>
  <c r="H2852"/>
  <c r="I2852"/>
  <c r="K2852" s="1"/>
  <c r="L2852" s="1"/>
  <c r="H2842"/>
  <c r="I2842"/>
  <c r="K2842" s="1"/>
  <c r="G2843"/>
  <c r="H2843"/>
  <c r="I2843"/>
  <c r="K2843" s="1"/>
  <c r="L2843" s="1"/>
  <c r="G2828"/>
  <c r="H2828"/>
  <c r="I2828"/>
  <c r="K2828" s="1"/>
  <c r="L2828" s="1"/>
  <c r="G2803"/>
  <c r="H2803"/>
  <c r="I2803"/>
  <c r="K2803" s="1"/>
  <c r="L2803" s="1"/>
  <c r="G2759"/>
  <c r="H2759"/>
  <c r="I2759"/>
  <c r="K2759" s="1"/>
  <c r="L2759" s="1"/>
  <c r="G2749"/>
  <c r="H2749"/>
  <c r="I2749"/>
  <c r="K2749" s="1"/>
  <c r="L2749" s="1"/>
  <c r="H2735"/>
  <c r="I2735"/>
  <c r="K2735" s="1"/>
  <c r="G2726"/>
  <c r="H2726"/>
  <c r="I2726"/>
  <c r="K2726" s="1"/>
  <c r="L2726" s="1"/>
  <c r="G2722"/>
  <c r="H2722"/>
  <c r="I2722"/>
  <c r="K2722" s="1"/>
  <c r="L2722" s="1"/>
  <c r="G2702"/>
  <c r="H2702"/>
  <c r="I2702"/>
  <c r="K2702" s="1"/>
  <c r="L2702" s="1"/>
  <c r="G2657"/>
  <c r="H2657"/>
  <c r="I2657"/>
  <c r="K2657" s="1"/>
  <c r="L2657" s="1"/>
  <c r="G2654"/>
  <c r="H2654"/>
  <c r="I2654"/>
  <c r="K2654" s="1"/>
  <c r="L2654" s="1"/>
  <c r="G2639"/>
  <c r="H2639"/>
  <c r="I2639"/>
  <c r="K2639" s="1"/>
  <c r="L2639" s="1"/>
  <c r="G2636"/>
  <c r="H2636"/>
  <c r="I2636"/>
  <c r="K2636" s="1"/>
  <c r="L2636" s="1"/>
  <c r="G2625"/>
  <c r="H2625"/>
  <c r="I2625"/>
  <c r="K2625" s="1"/>
  <c r="L2625" s="1"/>
  <c r="G2626"/>
  <c r="H2626"/>
  <c r="I2626"/>
  <c r="K2626" s="1"/>
  <c r="L2626" s="1"/>
  <c r="G2605"/>
  <c r="H2605"/>
  <c r="I2605"/>
  <c r="K2605" s="1"/>
  <c r="L2605" s="1"/>
  <c r="G2594"/>
  <c r="H2594"/>
  <c r="I2594"/>
  <c r="K2594" s="1"/>
  <c r="L2594" s="1"/>
  <c r="G2572"/>
  <c r="H2572"/>
  <c r="I2572"/>
  <c r="K2572" s="1"/>
  <c r="L2572" s="1"/>
  <c r="G2565"/>
  <c r="H2565"/>
  <c r="I2565"/>
  <c r="K2565" s="1"/>
  <c r="L2565" s="1"/>
  <c r="G2555"/>
  <c r="H2555"/>
  <c r="I2555"/>
  <c r="K2555" s="1"/>
  <c r="L2555" s="1"/>
  <c r="G2534"/>
  <c r="H2534"/>
  <c r="I2534"/>
  <c r="K2534" s="1"/>
  <c r="L2534" s="1"/>
  <c r="G2524"/>
  <c r="H2524"/>
  <c r="I2524"/>
  <c r="K2524" s="1"/>
  <c r="L2524" s="1"/>
  <c r="G2520"/>
  <c r="H2520"/>
  <c r="I2520"/>
  <c r="K2520" s="1"/>
  <c r="L2520" s="1"/>
  <c r="G2515"/>
  <c r="H2515"/>
  <c r="I2515"/>
  <c r="K2515" s="1"/>
  <c r="L2515" s="1"/>
  <c r="G2509"/>
  <c r="H2509"/>
  <c r="I2509"/>
  <c r="K2509" s="1"/>
  <c r="L2509" s="1"/>
  <c r="G2475"/>
  <c r="H2475"/>
  <c r="I2475"/>
  <c r="K2475" s="1"/>
  <c r="L2475" s="1"/>
  <c r="H2450"/>
  <c r="I2450"/>
  <c r="K2450" s="1"/>
  <c r="G2430"/>
  <c r="H2430"/>
  <c r="I2430"/>
  <c r="K2430" s="1"/>
  <c r="L2430" s="1"/>
  <c r="G2424"/>
  <c r="H2424"/>
  <c r="I2424"/>
  <c r="K2424" s="1"/>
  <c r="L2424" s="1"/>
  <c r="H2407"/>
  <c r="I2407"/>
  <c r="K2407" s="1"/>
  <c r="G2387"/>
  <c r="H2387"/>
  <c r="I2387"/>
  <c r="K2387" s="1"/>
  <c r="L2387" s="1"/>
  <c r="G2383"/>
  <c r="H2383"/>
  <c r="I2383"/>
  <c r="K2383" s="1"/>
  <c r="L2383" s="1"/>
  <c r="G2378"/>
  <c r="H2378"/>
  <c r="I2378"/>
  <c r="K2378" s="1"/>
  <c r="L2378" s="1"/>
  <c r="G2359"/>
  <c r="H2359"/>
  <c r="I2359"/>
  <c r="K2359" s="1"/>
  <c r="L2359" s="1"/>
  <c r="G2358"/>
  <c r="H2358"/>
  <c r="I2358"/>
  <c r="K2358" s="1"/>
  <c r="L2358" s="1"/>
  <c r="G2342"/>
  <c r="H2342"/>
  <c r="I2342"/>
  <c r="K2342" s="1"/>
  <c r="L2342" s="1"/>
  <c r="G2320"/>
  <c r="H2320"/>
  <c r="I2320"/>
  <c r="K2320" s="1"/>
  <c r="L2320" s="1"/>
  <c r="G2321"/>
  <c r="H2321"/>
  <c r="I2321"/>
  <c r="K2321" s="1"/>
  <c r="L2321" s="1"/>
  <c r="G2322"/>
  <c r="H2322"/>
  <c r="I2322"/>
  <c r="K2322" s="1"/>
  <c r="L2322" s="1"/>
  <c r="H2313"/>
  <c r="I2313"/>
  <c r="K2313" s="1"/>
  <c r="G2307"/>
  <c r="H2307"/>
  <c r="I2307"/>
  <c r="K2307" s="1"/>
  <c r="L2307" s="1"/>
  <c r="G2272"/>
  <c r="H2272"/>
  <c r="I2272"/>
  <c r="K2272" s="1"/>
  <c r="L2272" s="1"/>
  <c r="G2251"/>
  <c r="H2251"/>
  <c r="I2251"/>
  <c r="K2251" s="1"/>
  <c r="L2251" s="1"/>
  <c r="G2247"/>
  <c r="H2247"/>
  <c r="I2247"/>
  <c r="K2247" s="1"/>
  <c r="L2247" s="1"/>
  <c r="G2248"/>
  <c r="H2248"/>
  <c r="I2248"/>
  <c r="K2248" s="1"/>
  <c r="L2248" s="1"/>
  <c r="G2236"/>
  <c r="H2236"/>
  <c r="I2236"/>
  <c r="K2236" s="1"/>
  <c r="L2236" s="1"/>
  <c r="G2214"/>
  <c r="H2214"/>
  <c r="I2214"/>
  <c r="K2214" s="1"/>
  <c r="L2214" s="1"/>
  <c r="G2212"/>
  <c r="H2212"/>
  <c r="I2212"/>
  <c r="K2212" s="1"/>
  <c r="L2212" s="1"/>
  <c r="G2172"/>
  <c r="H2172"/>
  <c r="I2172"/>
  <c r="K2172" s="1"/>
  <c r="L2172" s="1"/>
  <c r="G2171"/>
  <c r="H2171"/>
  <c r="I2171"/>
  <c r="K2171" s="1"/>
  <c r="L2171" s="1"/>
  <c r="G2157"/>
  <c r="H2157"/>
  <c r="I2157"/>
  <c r="K2157" s="1"/>
  <c r="L2157" s="1"/>
  <c r="G2142"/>
  <c r="H2142"/>
  <c r="I2142"/>
  <c r="K2142" s="1"/>
  <c r="L2142" s="1"/>
  <c r="G2131"/>
  <c r="H2131"/>
  <c r="I2131"/>
  <c r="K2131" s="1"/>
  <c r="L2131" s="1"/>
  <c r="G2121"/>
  <c r="H2121"/>
  <c r="I2121"/>
  <c r="K2121" s="1"/>
  <c r="L2121" s="1"/>
  <c r="G2092"/>
  <c r="H2092"/>
  <c r="I2092"/>
  <c r="K2092" s="1"/>
  <c r="L2092" s="1"/>
  <c r="G2069"/>
  <c r="H2069"/>
  <c r="I2069"/>
  <c r="K2069" s="1"/>
  <c r="L2069" s="1"/>
  <c r="H2054"/>
  <c r="I2054"/>
  <c r="K2054" s="1"/>
  <c r="G2019"/>
  <c r="H2019"/>
  <c r="I2019"/>
  <c r="K2019" s="1"/>
  <c r="L2019" s="1"/>
  <c r="G2020"/>
  <c r="H2020"/>
  <c r="I2020"/>
  <c r="K2020" s="1"/>
  <c r="L2020" s="1"/>
  <c r="G2018"/>
  <c r="H2018"/>
  <c r="I2018"/>
  <c r="K2018" s="1"/>
  <c r="L2018" s="1"/>
  <c r="G2004"/>
  <c r="H2004"/>
  <c r="I2004"/>
  <c r="K2004" s="1"/>
  <c r="L2004" s="1"/>
  <c r="G1969"/>
  <c r="H1969"/>
  <c r="I1969"/>
  <c r="K1969" s="1"/>
  <c r="L1969" s="1"/>
  <c r="G1949"/>
  <c r="H1949"/>
  <c r="I1949"/>
  <c r="K1949" s="1"/>
  <c r="L1949" s="1"/>
  <c r="G1942"/>
  <c r="H1942"/>
  <c r="I1942"/>
  <c r="K1942" s="1"/>
  <c r="L1942" s="1"/>
  <c r="G1861"/>
  <c r="H1861"/>
  <c r="I1861"/>
  <c r="K1861" s="1"/>
  <c r="L1861" s="1"/>
  <c r="G1853"/>
  <c r="H1853"/>
  <c r="I1853"/>
  <c r="K1853" s="1"/>
  <c r="L1853" s="1"/>
  <c r="G1852"/>
  <c r="H1852"/>
  <c r="I1852"/>
  <c r="K1852" s="1"/>
  <c r="L1852" s="1"/>
  <c r="G1848"/>
  <c r="H1848"/>
  <c r="I1848"/>
  <c r="K1848" s="1"/>
  <c r="L1848" s="1"/>
  <c r="G1829"/>
  <c r="H1829"/>
  <c r="I1829"/>
  <c r="K1829" s="1"/>
  <c r="L1829" s="1"/>
  <c r="G1826"/>
  <c r="H1826"/>
  <c r="I1826"/>
  <c r="K1826" s="1"/>
  <c r="L1826" s="1"/>
  <c r="G1806"/>
  <c r="H1806"/>
  <c r="I1806"/>
  <c r="K1806" s="1"/>
  <c r="L1806" s="1"/>
  <c r="G1770"/>
  <c r="H1770"/>
  <c r="I1770"/>
  <c r="K1770" s="1"/>
  <c r="L1770" s="1"/>
  <c r="G1761"/>
  <c r="H1761"/>
  <c r="I1761"/>
  <c r="K1761" s="1"/>
  <c r="L1761" s="1"/>
  <c r="H1756"/>
  <c r="I1756"/>
  <c r="K1756" s="1"/>
  <c r="H1748"/>
  <c r="I1748"/>
  <c r="K1748" s="1"/>
  <c r="G1749"/>
  <c r="H1749"/>
  <c r="I1749"/>
  <c r="K1749" s="1"/>
  <c r="L1749" s="1"/>
  <c r="G1727"/>
  <c r="H1727"/>
  <c r="I1727"/>
  <c r="K1727" s="1"/>
  <c r="L1727" s="1"/>
  <c r="H1723"/>
  <c r="I1723"/>
  <c r="K1723" s="1"/>
  <c r="G1701"/>
  <c r="H1701"/>
  <c r="I1701"/>
  <c r="K1701" s="1"/>
  <c r="L1701" s="1"/>
  <c r="G1697"/>
  <c r="H1697"/>
  <c r="I1697"/>
  <c r="K1697" s="1"/>
  <c r="L1697" s="1"/>
  <c r="H1691"/>
  <c r="I1691"/>
  <c r="K1691" s="1"/>
  <c r="G1687"/>
  <c r="H1687"/>
  <c r="I1687"/>
  <c r="K1687" s="1"/>
  <c r="L1687" s="1"/>
  <c r="G1684"/>
  <c r="H1684"/>
  <c r="I1684"/>
  <c r="K1684" s="1"/>
  <c r="L1684" s="1"/>
  <c r="G1682"/>
  <c r="H1682"/>
  <c r="I1682"/>
  <c r="K1682" s="1"/>
  <c r="L1682" s="1"/>
  <c r="H1670"/>
  <c r="I1670"/>
  <c r="K1670" s="1"/>
  <c r="G1653"/>
  <c r="H1653"/>
  <c r="I1653"/>
  <c r="K1653" s="1"/>
  <c r="L1653" s="1"/>
  <c r="G1647"/>
  <c r="H1647"/>
  <c r="I1647"/>
  <c r="K1647" s="1"/>
  <c r="L1647" s="1"/>
  <c r="G1646"/>
  <c r="H1646"/>
  <c r="I1646"/>
  <c r="K1646" s="1"/>
  <c r="L1646" s="1"/>
  <c r="G1643"/>
  <c r="H1643"/>
  <c r="I1643"/>
  <c r="K1643" s="1"/>
  <c r="L1643" s="1"/>
  <c r="G1639"/>
  <c r="H1639"/>
  <c r="I1639"/>
  <c r="K1639" s="1"/>
  <c r="L1639" s="1"/>
  <c r="G1633"/>
  <c r="H1633"/>
  <c r="I1633"/>
  <c r="K1633" s="1"/>
  <c r="L1633" s="1"/>
  <c r="G1630"/>
  <c r="H1630"/>
  <c r="I1630"/>
  <c r="K1630" s="1"/>
  <c r="L1630" s="1"/>
  <c r="G1621"/>
  <c r="I1621"/>
  <c r="K1621" s="1"/>
  <c r="G1610"/>
  <c r="H1610"/>
  <c r="I1610"/>
  <c r="K1610" s="1"/>
  <c r="L1610" s="1"/>
  <c r="G1607"/>
  <c r="H1607"/>
  <c r="I1607"/>
  <c r="K1607" s="1"/>
  <c r="L1607" s="1"/>
  <c r="G1584"/>
  <c r="H1584"/>
  <c r="I1584"/>
  <c r="K1584" s="1"/>
  <c r="L1584" s="1"/>
  <c r="G1577"/>
  <c r="H1577"/>
  <c r="I1577"/>
  <c r="K1577" s="1"/>
  <c r="L1577" s="1"/>
  <c r="H1552"/>
  <c r="I1552"/>
  <c r="K1552" s="1"/>
  <c r="G1533"/>
  <c r="H1533"/>
  <c r="I1533"/>
  <c r="K1533" s="1"/>
  <c r="L1533" s="1"/>
  <c r="G1529"/>
  <c r="H1529"/>
  <c r="I1529"/>
  <c r="K1529" s="1"/>
  <c r="L1529" s="1"/>
  <c r="G1520"/>
  <c r="H1520"/>
  <c r="I1520"/>
  <c r="K1520" s="1"/>
  <c r="L1520" s="1"/>
  <c r="H1516"/>
  <c r="I1516"/>
  <c r="K1516" s="1"/>
  <c r="G1507"/>
  <c r="H1507"/>
  <c r="I1507"/>
  <c r="K1507" s="1"/>
  <c r="L1507" s="1"/>
  <c r="G1491"/>
  <c r="I1491"/>
  <c r="K1491" s="1"/>
  <c r="G1472"/>
  <c r="H1472"/>
  <c r="I1472"/>
  <c r="K1472" s="1"/>
  <c r="L1472" s="1"/>
  <c r="G1470"/>
  <c r="H1470"/>
  <c r="I1470"/>
  <c r="K1470" s="1"/>
  <c r="L1470" s="1"/>
  <c r="G1455"/>
  <c r="H1455"/>
  <c r="I1455"/>
  <c r="K1455" s="1"/>
  <c r="L1455" s="1"/>
  <c r="G1447"/>
  <c r="H1447"/>
  <c r="I1447"/>
  <c r="K1447" s="1"/>
  <c r="L1447" s="1"/>
  <c r="G1435"/>
  <c r="H1435"/>
  <c r="I1435"/>
  <c r="K1435" s="1"/>
  <c r="L1435" s="1"/>
  <c r="G1433"/>
  <c r="H1433"/>
  <c r="I1433"/>
  <c r="K1433" s="1"/>
  <c r="L1433" s="1"/>
  <c r="G1412"/>
  <c r="H1412"/>
  <c r="I1412"/>
  <c r="K1412" s="1"/>
  <c r="L1412" s="1"/>
  <c r="G1395"/>
  <c r="H1395"/>
  <c r="I1395"/>
  <c r="K1395" s="1"/>
  <c r="L1395" s="1"/>
  <c r="G1394"/>
  <c r="H1394"/>
  <c r="I1394"/>
  <c r="K1394" s="1"/>
  <c r="L1394" s="1"/>
  <c r="G1390"/>
  <c r="H1390"/>
  <c r="I1390"/>
  <c r="K1390" s="1"/>
  <c r="L1390" s="1"/>
  <c r="G1385"/>
  <c r="H1385"/>
  <c r="I1385"/>
  <c r="K1385" s="1"/>
  <c r="L1385" s="1"/>
  <c r="G1374"/>
  <c r="H1374"/>
  <c r="I1374"/>
  <c r="K1374" s="1"/>
  <c r="L1374" s="1"/>
  <c r="G1328"/>
  <c r="H1328"/>
  <c r="I1328"/>
  <c r="K1328" s="1"/>
  <c r="L1328" s="1"/>
  <c r="G1315"/>
  <c r="H1315"/>
  <c r="I1315"/>
  <c r="K1315" s="1"/>
  <c r="L1315" s="1"/>
  <c r="G1277"/>
  <c r="H1277"/>
  <c r="I1277"/>
  <c r="K1277" s="1"/>
  <c r="L1277" s="1"/>
  <c r="G1275"/>
  <c r="H1275"/>
  <c r="I1275"/>
  <c r="K1275" s="1"/>
  <c r="L1275" s="1"/>
  <c r="G1271"/>
  <c r="H1271"/>
  <c r="I1271"/>
  <c r="K1271" s="1"/>
  <c r="L1271" s="1"/>
  <c r="G1270"/>
  <c r="H1270"/>
  <c r="I1270"/>
  <c r="K1270" s="1"/>
  <c r="L1270" s="1"/>
  <c r="G1257"/>
  <c r="H1257"/>
  <c r="I1257"/>
  <c r="K1257" s="1"/>
  <c r="L1257" s="1"/>
  <c r="G1254"/>
  <c r="H1254"/>
  <c r="I1254"/>
  <c r="K1254" s="1"/>
  <c r="L1254" s="1"/>
  <c r="G1233"/>
  <c r="I1233"/>
  <c r="K1233" s="1"/>
  <c r="G1232"/>
  <c r="H1232"/>
  <c r="I1232"/>
  <c r="K1232" s="1"/>
  <c r="L1232" s="1"/>
  <c r="G1223"/>
  <c r="H1223"/>
  <c r="I1223"/>
  <c r="K1223" s="1"/>
  <c r="L1223" s="1"/>
  <c r="G1221"/>
  <c r="H1221"/>
  <c r="I1221"/>
  <c r="K1221" s="1"/>
  <c r="L1221" s="1"/>
  <c r="G1206"/>
  <c r="H1206"/>
  <c r="I1206"/>
  <c r="K1206" s="1"/>
  <c r="L1206" s="1"/>
  <c r="G1203"/>
  <c r="H1203"/>
  <c r="I1203"/>
  <c r="K1203" s="1"/>
  <c r="L1203" s="1"/>
  <c r="G1186"/>
  <c r="H1186"/>
  <c r="I1186"/>
  <c r="K1186" s="1"/>
  <c r="L1186" s="1"/>
  <c r="G1173"/>
  <c r="H1173"/>
  <c r="I1173"/>
  <c r="K1173" s="1"/>
  <c r="L1173" s="1"/>
  <c r="G1149"/>
  <c r="H1149"/>
  <c r="I1149"/>
  <c r="K1149" s="1"/>
  <c r="L1149" s="1"/>
  <c r="G1144"/>
  <c r="H1144"/>
  <c r="I1144"/>
  <c r="K1144" s="1"/>
  <c r="L1144" s="1"/>
  <c r="G1120"/>
  <c r="H1120"/>
  <c r="I1120"/>
  <c r="K1120" s="1"/>
  <c r="L1120" s="1"/>
  <c r="G1116"/>
  <c r="H1116"/>
  <c r="I1116"/>
  <c r="K1116" s="1"/>
  <c r="L1116" s="1"/>
  <c r="G1067"/>
  <c r="H1067"/>
  <c r="I1067"/>
  <c r="K1067" s="1"/>
  <c r="L1067" s="1"/>
  <c r="G1056"/>
  <c r="H1056"/>
  <c r="I1056"/>
  <c r="K1056" s="1"/>
  <c r="L1056" s="1"/>
  <c r="G1027"/>
  <c r="H1027"/>
  <c r="I1027"/>
  <c r="K1027" s="1"/>
  <c r="L1027" s="1"/>
  <c r="G1015"/>
  <c r="H1015"/>
  <c r="I1015"/>
  <c r="K1015" s="1"/>
  <c r="L1015" s="1"/>
  <c r="G1005"/>
  <c r="H1005"/>
  <c r="I1005"/>
  <c r="K1005" s="1"/>
  <c r="L1005" s="1"/>
  <c r="G1004"/>
  <c r="H1004"/>
  <c r="I1004"/>
  <c r="K1004" s="1"/>
  <c r="L1004" s="1"/>
  <c r="G999"/>
  <c r="H999"/>
  <c r="I999"/>
  <c r="K999" s="1"/>
  <c r="L999" s="1"/>
  <c r="G949"/>
  <c r="H949"/>
  <c r="I949"/>
  <c r="K949" s="1"/>
  <c r="L949" s="1"/>
  <c r="G913"/>
  <c r="H913"/>
  <c r="I913"/>
  <c r="K913" s="1"/>
  <c r="L913" s="1"/>
  <c r="G904"/>
  <c r="H904"/>
  <c r="I904"/>
  <c r="K904" s="1"/>
  <c r="L904" s="1"/>
  <c r="H844"/>
  <c r="I844"/>
  <c r="K844" s="1"/>
  <c r="G825"/>
  <c r="H825"/>
  <c r="I825"/>
  <c r="K825" s="1"/>
  <c r="L825" s="1"/>
  <c r="G821"/>
  <c r="H821"/>
  <c r="I821"/>
  <c r="K821" s="1"/>
  <c r="L821" s="1"/>
  <c r="G799"/>
  <c r="H799"/>
  <c r="I799"/>
  <c r="K799" s="1"/>
  <c r="L799" s="1"/>
  <c r="G793"/>
  <c r="H793"/>
  <c r="I793"/>
  <c r="K793" s="1"/>
  <c r="L793" s="1"/>
  <c r="G789"/>
  <c r="H789"/>
  <c r="I789"/>
  <c r="K789" s="1"/>
  <c r="L789" s="1"/>
  <c r="G787"/>
  <c r="H787"/>
  <c r="I787"/>
  <c r="K787" s="1"/>
  <c r="L787" s="1"/>
  <c r="G781"/>
  <c r="H781"/>
  <c r="I781"/>
  <c r="K781" s="1"/>
  <c r="L781" s="1"/>
  <c r="G772"/>
  <c r="H772"/>
  <c r="I772"/>
  <c r="K772" s="1"/>
  <c r="L772" s="1"/>
  <c r="G766"/>
  <c r="H766"/>
  <c r="I766"/>
  <c r="K766" s="1"/>
  <c r="L766" s="1"/>
  <c r="G758"/>
  <c r="H758"/>
  <c r="I758"/>
  <c r="K758" s="1"/>
  <c r="L758" s="1"/>
  <c r="G751"/>
  <c r="H751"/>
  <c r="I751"/>
  <c r="K751" s="1"/>
  <c r="L751" s="1"/>
  <c r="G745"/>
  <c r="H745"/>
  <c r="I745"/>
  <c r="K745" s="1"/>
  <c r="L745" s="1"/>
  <c r="G719"/>
  <c r="H719"/>
  <c r="I719"/>
  <c r="K719" s="1"/>
  <c r="L719" s="1"/>
  <c r="G710"/>
  <c r="H710"/>
  <c r="I710"/>
  <c r="K710" s="1"/>
  <c r="L710" s="1"/>
  <c r="G707"/>
  <c r="H707"/>
  <c r="I707"/>
  <c r="K707" s="1"/>
  <c r="L707" s="1"/>
  <c r="G698"/>
  <c r="H698"/>
  <c r="I698"/>
  <c r="K698" s="1"/>
  <c r="L698" s="1"/>
  <c r="G680"/>
  <c r="H680"/>
  <c r="I680"/>
  <c r="K680" s="1"/>
  <c r="L680" s="1"/>
  <c r="G655"/>
  <c r="H655"/>
  <c r="I655"/>
  <c r="K655" s="1"/>
  <c r="L655" s="1"/>
  <c r="G631"/>
  <c r="H631"/>
  <c r="I631"/>
  <c r="K631" s="1"/>
  <c r="L631" s="1"/>
  <c r="G610"/>
  <c r="H610"/>
  <c r="I610"/>
  <c r="K610" s="1"/>
  <c r="L610" s="1"/>
  <c r="G608"/>
  <c r="H608"/>
  <c r="I608"/>
  <c r="K608" s="1"/>
  <c r="L608" s="1"/>
  <c r="G602"/>
  <c r="H602"/>
  <c r="I602"/>
  <c r="K602" s="1"/>
  <c r="L602" s="1"/>
  <c r="G601"/>
  <c r="H601"/>
  <c r="I601"/>
  <c r="K601" s="1"/>
  <c r="L601" s="1"/>
  <c r="G583"/>
  <c r="I583"/>
  <c r="K583" s="1"/>
  <c r="G581"/>
  <c r="H581"/>
  <c r="I581"/>
  <c r="K581" s="1"/>
  <c r="L581" s="1"/>
  <c r="G557"/>
  <c r="H557"/>
  <c r="I557"/>
  <c r="K557" s="1"/>
  <c r="L557" s="1"/>
  <c r="G544"/>
  <c r="H544"/>
  <c r="I544"/>
  <c r="K544" s="1"/>
  <c r="L544" s="1"/>
  <c r="G543"/>
  <c r="H543"/>
  <c r="I543"/>
  <c r="K543" s="1"/>
  <c r="L543" s="1"/>
  <c r="G531"/>
  <c r="H531"/>
  <c r="I531"/>
  <c r="K531" s="1"/>
  <c r="L531" s="1"/>
  <c r="G511"/>
  <c r="H511"/>
  <c r="I511"/>
  <c r="K511" s="1"/>
  <c r="L511" s="1"/>
  <c r="G502"/>
  <c r="H502"/>
  <c r="I502"/>
  <c r="K502" s="1"/>
  <c r="L502" s="1"/>
  <c r="G480"/>
  <c r="H480"/>
  <c r="I480"/>
  <c r="K480" s="1"/>
  <c r="L480" s="1"/>
  <c r="G469"/>
  <c r="H469"/>
  <c r="I469"/>
  <c r="K469" s="1"/>
  <c r="L469" s="1"/>
  <c r="G455"/>
  <c r="H455"/>
  <c r="I455"/>
  <c r="K455" s="1"/>
  <c r="L455" s="1"/>
  <c r="G453"/>
  <c r="H453"/>
  <c r="I453"/>
  <c r="K453" s="1"/>
  <c r="L453" s="1"/>
  <c r="G417"/>
  <c r="H417"/>
  <c r="I417"/>
  <c r="K417" s="1"/>
  <c r="L417" s="1"/>
  <c r="G414"/>
  <c r="H414"/>
  <c r="I414"/>
  <c r="K414" s="1"/>
  <c r="L414" s="1"/>
  <c r="G399"/>
  <c r="H399"/>
  <c r="I399"/>
  <c r="K399" s="1"/>
  <c r="L399" s="1"/>
  <c r="H387"/>
  <c r="I387"/>
  <c r="K387" s="1"/>
  <c r="G378"/>
  <c r="H378"/>
  <c r="I378"/>
  <c r="K378" s="1"/>
  <c r="L378" s="1"/>
  <c r="G370"/>
  <c r="H370"/>
  <c r="I370"/>
  <c r="K370" s="1"/>
  <c r="L370" s="1"/>
  <c r="H357"/>
  <c r="I357"/>
  <c r="K357" s="1"/>
  <c r="H345"/>
  <c r="I345"/>
  <c r="K345" s="1"/>
  <c r="G336"/>
  <c r="H336"/>
  <c r="I336"/>
  <c r="K336" s="1"/>
  <c r="L336" s="1"/>
  <c r="G326"/>
  <c r="H326"/>
  <c r="I326"/>
  <c r="K326" s="1"/>
  <c r="L326" s="1"/>
  <c r="G323"/>
  <c r="H323"/>
  <c r="I323"/>
  <c r="K323" s="1"/>
  <c r="L323" s="1"/>
  <c r="G322"/>
  <c r="H322"/>
  <c r="I322"/>
  <c r="K322" s="1"/>
  <c r="L322" s="1"/>
  <c r="H311"/>
  <c r="I311"/>
  <c r="K311" s="1"/>
  <c r="G284"/>
  <c r="H284"/>
  <c r="I284"/>
  <c r="K284" s="1"/>
  <c r="L284" s="1"/>
  <c r="H270"/>
  <c r="I270"/>
  <c r="K270" s="1"/>
  <c r="G266"/>
  <c r="H266"/>
  <c r="I266"/>
  <c r="K266" s="1"/>
  <c r="L266" s="1"/>
  <c r="G262"/>
  <c r="H262"/>
  <c r="I262"/>
  <c r="K262" s="1"/>
  <c r="L262" s="1"/>
  <c r="H245"/>
  <c r="I245"/>
  <c r="K245" s="1"/>
  <c r="G240"/>
  <c r="H240"/>
  <c r="I240"/>
  <c r="K240" s="1"/>
  <c r="L240" s="1"/>
  <c r="H233"/>
  <c r="I233"/>
  <c r="K233" s="1"/>
  <c r="G232"/>
  <c r="H232"/>
  <c r="I232"/>
  <c r="K232" s="1"/>
  <c r="L232" s="1"/>
  <c r="G223"/>
  <c r="H223"/>
  <c r="I223"/>
  <c r="K223" s="1"/>
  <c r="L223" s="1"/>
  <c r="G221"/>
  <c r="H221"/>
  <c r="I221"/>
  <c r="K221" s="1"/>
  <c r="L221" s="1"/>
  <c r="H220"/>
  <c r="I220"/>
  <c r="K220" s="1"/>
  <c r="G218"/>
  <c r="H218"/>
  <c r="I218"/>
  <c r="K218" s="1"/>
  <c r="L218" s="1"/>
  <c r="G205"/>
  <c r="H205"/>
  <c r="I205"/>
  <c r="K205" s="1"/>
  <c r="G202"/>
  <c r="H202"/>
  <c r="I202"/>
  <c r="K202" s="1"/>
  <c r="L202" s="1"/>
  <c r="G198"/>
  <c r="H198"/>
  <c r="I198"/>
  <c r="K198" s="1"/>
  <c r="L198" s="1"/>
  <c r="G193"/>
  <c r="I193"/>
  <c r="K193" s="1"/>
  <c r="G186"/>
  <c r="H186"/>
  <c r="I186"/>
  <c r="K186" s="1"/>
  <c r="L186" s="1"/>
  <c r="H167"/>
  <c r="I167"/>
  <c r="K167" s="1"/>
  <c r="G161"/>
  <c r="H161"/>
  <c r="I161"/>
  <c r="K161" s="1"/>
  <c r="L161" s="1"/>
  <c r="H157"/>
  <c r="I157"/>
  <c r="K157" s="1"/>
  <c r="H145"/>
  <c r="I145"/>
  <c r="K145" s="1"/>
  <c r="H136"/>
  <c r="I136"/>
  <c r="K136" s="1"/>
  <c r="G126"/>
  <c r="H126"/>
  <c r="I126"/>
  <c r="K126" s="1"/>
  <c r="L126" s="1"/>
  <c r="G122"/>
  <c r="H122"/>
  <c r="I122"/>
  <c r="K122" s="1"/>
  <c r="L122" s="1"/>
  <c r="G110"/>
  <c r="H110"/>
  <c r="I110"/>
  <c r="K110" s="1"/>
  <c r="L110" s="1"/>
  <c r="H107"/>
  <c r="I107"/>
  <c r="K107" s="1"/>
  <c r="G91"/>
  <c r="H91"/>
  <c r="I91"/>
  <c r="K91" s="1"/>
  <c r="L91" s="1"/>
  <c r="G83"/>
  <c r="H83"/>
  <c r="I83"/>
  <c r="K83" s="1"/>
  <c r="L83" s="1"/>
  <c r="G81"/>
  <c r="H81"/>
  <c r="I81"/>
  <c r="K81" s="1"/>
  <c r="L81" s="1"/>
  <c r="H77"/>
  <c r="I77"/>
  <c r="K77" s="1"/>
  <c r="G75"/>
  <c r="H75"/>
  <c r="I75"/>
  <c r="K75" s="1"/>
  <c r="L75" s="1"/>
  <c r="H26"/>
  <c r="I26"/>
  <c r="K26" s="1"/>
  <c r="G19"/>
  <c r="H19"/>
  <c r="I19"/>
  <c r="K19" s="1"/>
  <c r="L19" s="1"/>
  <c r="G18"/>
  <c r="H18"/>
  <c r="I18"/>
  <c r="K18" s="1"/>
  <c r="L18" s="1"/>
  <c r="G15"/>
  <c r="H15"/>
  <c r="I15"/>
  <c r="K15" s="1"/>
  <c r="L15" s="1"/>
  <c r="H6"/>
  <c r="I6"/>
  <c r="K6" s="1"/>
  <c r="G3261"/>
  <c r="H3261"/>
  <c r="I3261"/>
  <c r="K3261" s="1"/>
  <c r="L3261" s="1"/>
  <c r="G3122"/>
  <c r="H3122"/>
  <c r="I3122"/>
  <c r="K3122" s="1"/>
  <c r="L3122" s="1"/>
  <c r="G3106"/>
  <c r="H3106"/>
  <c r="I3106"/>
  <c r="K3106" s="1"/>
  <c r="L3106" s="1"/>
  <c r="G2960"/>
  <c r="H2960"/>
  <c r="I2960"/>
  <c r="K2960" s="1"/>
  <c r="L2960" s="1"/>
  <c r="G2889"/>
  <c r="H2889"/>
  <c r="I2889"/>
  <c r="K2889" s="1"/>
  <c r="L2889" s="1"/>
  <c r="G2831"/>
  <c r="H2831"/>
  <c r="I2831"/>
  <c r="K2831" s="1"/>
  <c r="L2831" s="1"/>
  <c r="G2467"/>
  <c r="H2467"/>
  <c r="I2467"/>
  <c r="K2467" s="1"/>
  <c r="L2467" s="1"/>
  <c r="G2282"/>
  <c r="H2282"/>
  <c r="I2282"/>
  <c r="K2282" s="1"/>
  <c r="L2282" s="1"/>
  <c r="G2263"/>
  <c r="H2263"/>
  <c r="I2263"/>
  <c r="K2263" s="1"/>
  <c r="L2263" s="1"/>
  <c r="G2260"/>
  <c r="H2260"/>
  <c r="I2260"/>
  <c r="K2260" s="1"/>
  <c r="L2260" s="1"/>
  <c r="G2201"/>
  <c r="H2201"/>
  <c r="I2201"/>
  <c r="K2201" s="1"/>
  <c r="L2201" s="1"/>
  <c r="H2176"/>
  <c r="I2176"/>
  <c r="K2176" s="1"/>
  <c r="G2044"/>
  <c r="H2044"/>
  <c r="I2044"/>
  <c r="K2044" s="1"/>
  <c r="L2044" s="1"/>
  <c r="G2014"/>
  <c r="H2014"/>
  <c r="I2014"/>
  <c r="K2014" s="1"/>
  <c r="L2014" s="1"/>
  <c r="G1928"/>
  <c r="H1928"/>
  <c r="I1928"/>
  <c r="K1928" s="1"/>
  <c r="L1928" s="1"/>
  <c r="G1801"/>
  <c r="H1801"/>
  <c r="I1801"/>
  <c r="K1801" s="1"/>
  <c r="L1801" s="1"/>
  <c r="H1738"/>
  <c r="I1738"/>
  <c r="K1738" s="1"/>
  <c r="G1737"/>
  <c r="H1737"/>
  <c r="I1737"/>
  <c r="K1737" s="1"/>
  <c r="L1737" s="1"/>
  <c r="H815"/>
  <c r="I815"/>
  <c r="K815" s="1"/>
  <c r="H481"/>
  <c r="I481"/>
  <c r="K481" s="1"/>
  <c r="H188"/>
  <c r="I188"/>
  <c r="K188" s="1"/>
  <c r="G3524"/>
  <c r="I3524"/>
  <c r="K3524" s="1"/>
  <c r="G3525"/>
  <c r="H3525"/>
  <c r="I3525"/>
  <c r="K3525" s="1"/>
  <c r="L3525" s="1"/>
  <c r="G3435"/>
  <c r="H3435"/>
  <c r="I3435"/>
  <c r="K3435" s="1"/>
  <c r="L3435" s="1"/>
  <c r="G3436"/>
  <c r="H3436"/>
  <c r="I3436"/>
  <c r="K3436" s="1"/>
  <c r="G3262"/>
  <c r="H3262"/>
  <c r="I3262"/>
  <c r="K3262" s="1"/>
  <c r="L3262" s="1"/>
  <c r="G2703"/>
  <c r="H2703"/>
  <c r="I2703"/>
  <c r="K2703" s="1"/>
  <c r="G2497"/>
  <c r="H2497"/>
  <c r="I2497"/>
  <c r="K2497" s="1"/>
  <c r="L2497" s="1"/>
  <c r="G2446"/>
  <c r="H2446"/>
  <c r="I2446"/>
  <c r="K2446" s="1"/>
  <c r="L2446" s="1"/>
  <c r="G2402"/>
  <c r="H2402"/>
  <c r="I2402"/>
  <c r="K2402" s="1"/>
  <c r="L2402" s="1"/>
  <c r="G2368"/>
  <c r="H2368"/>
  <c r="I2368"/>
  <c r="K2368" s="1"/>
  <c r="L2368" s="1"/>
  <c r="G2206"/>
  <c r="H2206"/>
  <c r="I2206"/>
  <c r="K2206" s="1"/>
  <c r="L2206" s="1"/>
  <c r="G2140"/>
  <c r="H2140"/>
  <c r="I2140"/>
  <c r="K2140" s="1"/>
  <c r="L2140" s="1"/>
  <c r="G2093"/>
  <c r="H2093"/>
  <c r="I2093"/>
  <c r="K2093" s="1"/>
  <c r="L2093" s="1"/>
  <c r="G2087"/>
  <c r="H2087"/>
  <c r="I2087"/>
  <c r="K2087" s="1"/>
  <c r="G1948"/>
  <c r="H1948"/>
  <c r="I1948"/>
  <c r="K1948" s="1"/>
  <c r="L1948" s="1"/>
  <c r="G1915"/>
  <c r="H1915"/>
  <c r="I1915"/>
  <c r="K1915" s="1"/>
  <c r="G1870"/>
  <c r="H1870"/>
  <c r="I1870"/>
  <c r="K1870" s="1"/>
  <c r="L1870" s="1"/>
  <c r="G1857"/>
  <c r="H1857"/>
  <c r="I1857"/>
  <c r="K1857" s="1"/>
  <c r="G1795"/>
  <c r="H1795"/>
  <c r="I1795"/>
  <c r="K1795" s="1"/>
  <c r="L1795" s="1"/>
  <c r="G1778"/>
  <c r="H1778"/>
  <c r="I1778"/>
  <c r="K1778" s="1"/>
  <c r="G1668"/>
  <c r="H1668"/>
  <c r="I1668"/>
  <c r="K1668" s="1"/>
  <c r="L1668" s="1"/>
  <c r="G1506"/>
  <c r="H1506"/>
  <c r="I1506"/>
  <c r="K1506" s="1"/>
  <c r="L1506" s="1"/>
  <c r="G1303"/>
  <c r="H1303"/>
  <c r="I1303"/>
  <c r="K1303" s="1"/>
  <c r="L1303" s="1"/>
  <c r="G1177"/>
  <c r="H1177"/>
  <c r="I1177"/>
  <c r="K1177" s="1"/>
  <c r="L1177" s="1"/>
  <c r="G1001"/>
  <c r="I1001"/>
  <c r="K1001" s="1"/>
  <c r="G872"/>
  <c r="H872"/>
  <c r="I872"/>
  <c r="K872" s="1"/>
  <c r="L872" s="1"/>
  <c r="G749"/>
  <c r="H749"/>
  <c r="I749"/>
  <c r="K749" s="1"/>
  <c r="G668"/>
  <c r="H668"/>
  <c r="I668"/>
  <c r="K668" s="1"/>
  <c r="L668" s="1"/>
  <c r="G510"/>
  <c r="H510"/>
  <c r="I510"/>
  <c r="K510" s="1"/>
  <c r="G324"/>
  <c r="H324"/>
  <c r="I324"/>
  <c r="K324" s="1"/>
  <c r="L324" s="1"/>
  <c r="G190"/>
  <c r="H190"/>
  <c r="I190"/>
  <c r="K190" s="1"/>
  <c r="L190" s="1"/>
  <c r="G31"/>
  <c r="H31"/>
  <c r="I31"/>
  <c r="K31" s="1"/>
  <c r="L31" s="1"/>
  <c r="G3526"/>
  <c r="H3526"/>
  <c r="I3526"/>
  <c r="K3526" s="1"/>
  <c r="H3527"/>
  <c r="I3527"/>
  <c r="K3527" s="1"/>
  <c r="H3528"/>
  <c r="I3528"/>
  <c r="K3528" s="1"/>
  <c r="G3529"/>
  <c r="H3529"/>
  <c r="I3529"/>
  <c r="K3529" s="1"/>
  <c r="L3529" s="1"/>
  <c r="G3530"/>
  <c r="H3530"/>
  <c r="I3530"/>
  <c r="K3530" s="1"/>
  <c r="G3531"/>
  <c r="H3531"/>
  <c r="I3531"/>
  <c r="K3531" s="1"/>
  <c r="L3531" s="1"/>
  <c r="G3532"/>
  <c r="H3532"/>
  <c r="I3532"/>
  <c r="K3532" s="1"/>
  <c r="G3533"/>
  <c r="H3533"/>
  <c r="I3533"/>
  <c r="K3533" s="1"/>
  <c r="L3533" s="1"/>
  <c r="G3534"/>
  <c r="H3534"/>
  <c r="I3534"/>
  <c r="K3534" s="1"/>
  <c r="G3437"/>
  <c r="H3437"/>
  <c r="I3437"/>
  <c r="K3437" s="1"/>
  <c r="L3437" s="1"/>
  <c r="H3368"/>
  <c r="I3368"/>
  <c r="K3368" s="1"/>
  <c r="G3369"/>
  <c r="H3369"/>
  <c r="I3369"/>
  <c r="K3369" s="1"/>
  <c r="G3327"/>
  <c r="H3327"/>
  <c r="I3327"/>
  <c r="K3327" s="1"/>
  <c r="L3327" s="1"/>
  <c r="G3328"/>
  <c r="H3328"/>
  <c r="I3328"/>
  <c r="K3328" s="1"/>
  <c r="G3329"/>
  <c r="H3329"/>
  <c r="I3329"/>
  <c r="K3329" s="1"/>
  <c r="L3329" s="1"/>
  <c r="G3330"/>
  <c r="H3330"/>
  <c r="I3330"/>
  <c r="K3330" s="1"/>
  <c r="G3331"/>
  <c r="H3331"/>
  <c r="I3331"/>
  <c r="K3331" s="1"/>
  <c r="L3331" s="1"/>
  <c r="G3332"/>
  <c r="H3332"/>
  <c r="I3332"/>
  <c r="K3332" s="1"/>
  <c r="H3295"/>
  <c r="I3295"/>
  <c r="K3295" s="1"/>
  <c r="G3233"/>
  <c r="H3233"/>
  <c r="I3233"/>
  <c r="K3233" s="1"/>
  <c r="L3233" s="1"/>
  <c r="G3234"/>
  <c r="H3234"/>
  <c r="I3234"/>
  <c r="K3234" s="1"/>
  <c r="G3197"/>
  <c r="H3197"/>
  <c r="I3197"/>
  <c r="K3197" s="1"/>
  <c r="L3197" s="1"/>
  <c r="G3162"/>
  <c r="H3162"/>
  <c r="I3162"/>
  <c r="K3162" s="1"/>
  <c r="H3163"/>
  <c r="I3163"/>
  <c r="K3163" s="1"/>
  <c r="G3164"/>
  <c r="H3164"/>
  <c r="I3164"/>
  <c r="K3164" s="1"/>
  <c r="L3164" s="1"/>
  <c r="G3134"/>
  <c r="H3134"/>
  <c r="I3134"/>
  <c r="K3134" s="1"/>
  <c r="H3086"/>
  <c r="I3086"/>
  <c r="K3086" s="1"/>
  <c r="G3079"/>
  <c r="H3079"/>
  <c r="I3079"/>
  <c r="K3079" s="1"/>
  <c r="L3079" s="1"/>
  <c r="G3047"/>
  <c r="H3047"/>
  <c r="I3047"/>
  <c r="K3047" s="1"/>
  <c r="G3002"/>
  <c r="H3002"/>
  <c r="I3002"/>
  <c r="K3002" s="1"/>
  <c r="L3002" s="1"/>
  <c r="G2926"/>
  <c r="H2926"/>
  <c r="I2926"/>
  <c r="K2926" s="1"/>
  <c r="G2915"/>
  <c r="H2915"/>
  <c r="I2915"/>
  <c r="K2915" s="1"/>
  <c r="L2915" s="1"/>
  <c r="G2907"/>
  <c r="H2907"/>
  <c r="I2907"/>
  <c r="K2907" s="1"/>
  <c r="G2900"/>
  <c r="H2900"/>
  <c r="I2900"/>
  <c r="K2900" s="1"/>
  <c r="L2900" s="1"/>
  <c r="G2890"/>
  <c r="H2890"/>
  <c r="I2890"/>
  <c r="K2890" s="1"/>
  <c r="G2891"/>
  <c r="H2891"/>
  <c r="I2891"/>
  <c r="K2891" s="1"/>
  <c r="L2891" s="1"/>
  <c r="G2869"/>
  <c r="H2869"/>
  <c r="I2869"/>
  <c r="K2869" s="1"/>
  <c r="L2869" s="1"/>
  <c r="G2832"/>
  <c r="H2832"/>
  <c r="I2832"/>
  <c r="K2832" s="1"/>
  <c r="L2832" s="1"/>
  <c r="G2824"/>
  <c r="H2824"/>
  <c r="I2824"/>
  <c r="K2824" s="1"/>
  <c r="L2824" s="1"/>
  <c r="G2795"/>
  <c r="H2795"/>
  <c r="I2795"/>
  <c r="K2795" s="1"/>
  <c r="L2795" s="1"/>
  <c r="G2788"/>
  <c r="H2788"/>
  <c r="I2788"/>
  <c r="K2788" s="1"/>
  <c r="G2781"/>
  <c r="H2781"/>
  <c r="I2781"/>
  <c r="K2781" s="1"/>
  <c r="L2781" s="1"/>
  <c r="G2778"/>
  <c r="H2778"/>
  <c r="I2778"/>
  <c r="K2778" s="1"/>
  <c r="G2779"/>
  <c r="H2779"/>
  <c r="I2779"/>
  <c r="K2779" s="1"/>
  <c r="L2779" s="1"/>
  <c r="G2710"/>
  <c r="H2710"/>
  <c r="I2710"/>
  <c r="K2710" s="1"/>
  <c r="L2710" s="1"/>
  <c r="G2704"/>
  <c r="H2704"/>
  <c r="I2704"/>
  <c r="K2704" s="1"/>
  <c r="L2704" s="1"/>
  <c r="G2696"/>
  <c r="H2696"/>
  <c r="I2696"/>
  <c r="K2696" s="1"/>
  <c r="G2697"/>
  <c r="H2697"/>
  <c r="I2697"/>
  <c r="K2697" s="1"/>
  <c r="L2697" s="1"/>
  <c r="G2682"/>
  <c r="H2682"/>
  <c r="I2682"/>
  <c r="K2682" s="1"/>
  <c r="L2682" s="1"/>
  <c r="G2676"/>
  <c r="H2676"/>
  <c r="I2676"/>
  <c r="K2676" s="1"/>
  <c r="L2676" s="1"/>
  <c r="H2667"/>
  <c r="I2667"/>
  <c r="K2667" s="1"/>
  <c r="G2649"/>
  <c r="H2649"/>
  <c r="I2649"/>
  <c r="K2649" s="1"/>
  <c r="G2647"/>
  <c r="H2647"/>
  <c r="I2647"/>
  <c r="K2647" s="1"/>
  <c r="L2647" s="1"/>
  <c r="G2632"/>
  <c r="H2632"/>
  <c r="I2632"/>
  <c r="K2632" s="1"/>
  <c r="G2633"/>
  <c r="H2633"/>
  <c r="I2633"/>
  <c r="K2633" s="1"/>
  <c r="L2633" s="1"/>
  <c r="G2623"/>
  <c r="H2623"/>
  <c r="I2623"/>
  <c r="K2623" s="1"/>
  <c r="L2623" s="1"/>
  <c r="G2609"/>
  <c r="H2609"/>
  <c r="I2609"/>
  <c r="K2609" s="1"/>
  <c r="L2609" s="1"/>
  <c r="G2595"/>
  <c r="H2595"/>
  <c r="I2595"/>
  <c r="K2595" s="1"/>
  <c r="G2578"/>
  <c r="H2578"/>
  <c r="I2578"/>
  <c r="K2578" s="1"/>
  <c r="L2578" s="1"/>
  <c r="G2579"/>
  <c r="H2579"/>
  <c r="I2579"/>
  <c r="K2579" s="1"/>
  <c r="G2553"/>
  <c r="H2553"/>
  <c r="I2553"/>
  <c r="K2553" s="1"/>
  <c r="L2553" s="1"/>
  <c r="G2501"/>
  <c r="H2501"/>
  <c r="I2501"/>
  <c r="K2501" s="1"/>
  <c r="L2501" s="1"/>
  <c r="G2454"/>
  <c r="H2454"/>
  <c r="I2454"/>
  <c r="K2454" s="1"/>
  <c r="L2454" s="1"/>
  <c r="G2408"/>
  <c r="H2408"/>
  <c r="I2408"/>
  <c r="K2408" s="1"/>
  <c r="L2408" s="1"/>
  <c r="G2388"/>
  <c r="H2388"/>
  <c r="I2388"/>
  <c r="K2388" s="1"/>
  <c r="L2388" s="1"/>
  <c r="G2364"/>
  <c r="H2364"/>
  <c r="I2364"/>
  <c r="K2364" s="1"/>
  <c r="G2337"/>
  <c r="H2337"/>
  <c r="I2337"/>
  <c r="K2337" s="1"/>
  <c r="L2337" s="1"/>
  <c r="G2329"/>
  <c r="H2329"/>
  <c r="I2329"/>
  <c r="K2329" s="1"/>
  <c r="H2323"/>
  <c r="I2323"/>
  <c r="K2323" s="1"/>
  <c r="G2246"/>
  <c r="H2246"/>
  <c r="I2246"/>
  <c r="K2246" s="1"/>
  <c r="L2246" s="1"/>
  <c r="H2239"/>
  <c r="I2239"/>
  <c r="K2239" s="1"/>
  <c r="G2225"/>
  <c r="H2225"/>
  <c r="I2225"/>
  <c r="K2225" s="1"/>
  <c r="G2207"/>
  <c r="H2207"/>
  <c r="I2207"/>
  <c r="K2207" s="1"/>
  <c r="L2207" s="1"/>
  <c r="G2198"/>
  <c r="H2198"/>
  <c r="I2198"/>
  <c r="K2198" s="1"/>
  <c r="G2173"/>
  <c r="H2173"/>
  <c r="I2173"/>
  <c r="K2173" s="1"/>
  <c r="L2173" s="1"/>
  <c r="G2152"/>
  <c r="H2152"/>
  <c r="I2152"/>
  <c r="K2152" s="1"/>
  <c r="G2143"/>
  <c r="H2143"/>
  <c r="I2143"/>
  <c r="K2143" s="1"/>
  <c r="L2143" s="1"/>
  <c r="G2144"/>
  <c r="H2144"/>
  <c r="I2144"/>
  <c r="K2144" s="1"/>
  <c r="L2144" s="1"/>
  <c r="G2123"/>
  <c r="H2123"/>
  <c r="I2123"/>
  <c r="K2123" s="1"/>
  <c r="L2123" s="1"/>
  <c r="G2084"/>
  <c r="H2084"/>
  <c r="I2084"/>
  <c r="K2084" s="1"/>
  <c r="G2080"/>
  <c r="H2080"/>
  <c r="I2080"/>
  <c r="K2080" s="1"/>
  <c r="L2080" s="1"/>
  <c r="G2066"/>
  <c r="H2066"/>
  <c r="I2066"/>
  <c r="K2066" s="1"/>
  <c r="G2053"/>
  <c r="H2053"/>
  <c r="I2053"/>
  <c r="K2053" s="1"/>
  <c r="L2053" s="1"/>
  <c r="H2048"/>
  <c r="I2048"/>
  <c r="K2048" s="1"/>
  <c r="G2026"/>
  <c r="H2026"/>
  <c r="I2026"/>
  <c r="K2026" s="1"/>
  <c r="G2005"/>
  <c r="H2005"/>
  <c r="I2005"/>
  <c r="K2005" s="1"/>
  <c r="L2005" s="1"/>
  <c r="G1980"/>
  <c r="H1980"/>
  <c r="I1980"/>
  <c r="K1980" s="1"/>
  <c r="L1980" s="1"/>
  <c r="H1977"/>
  <c r="I1977"/>
  <c r="K1977" s="1"/>
  <c r="H1967"/>
  <c r="I1967"/>
  <c r="K1967" s="1"/>
  <c r="G1964"/>
  <c r="H1964"/>
  <c r="I1964"/>
  <c r="K1964" s="1"/>
  <c r="L1964" s="1"/>
  <c r="G1954"/>
  <c r="H1954"/>
  <c r="I1954"/>
  <c r="K1954" s="1"/>
  <c r="L1954" s="1"/>
  <c r="G1944"/>
  <c r="H1944"/>
  <c r="I1944"/>
  <c r="K1944" s="1"/>
  <c r="L1944" s="1"/>
  <c r="G1938"/>
  <c r="H1938"/>
  <c r="I1938"/>
  <c r="K1938" s="1"/>
  <c r="G1924"/>
  <c r="H1924"/>
  <c r="I1924"/>
  <c r="K1924" s="1"/>
  <c r="L1924" s="1"/>
  <c r="H1900"/>
  <c r="I1900"/>
  <c r="K1900" s="1"/>
  <c r="G1881"/>
  <c r="H1881"/>
  <c r="I1881"/>
  <c r="K1881" s="1"/>
  <c r="L1881" s="1"/>
  <c r="G1865"/>
  <c r="H1865"/>
  <c r="I1865"/>
  <c r="K1865" s="1"/>
  <c r="L1865" s="1"/>
  <c r="H1858"/>
  <c r="I1858"/>
  <c r="K1858" s="1"/>
  <c r="G1859"/>
  <c r="H1859"/>
  <c r="I1859"/>
  <c r="K1859" s="1"/>
  <c r="G1831"/>
  <c r="H1831"/>
  <c r="I1831"/>
  <c r="K1831" s="1"/>
  <c r="L1831" s="1"/>
  <c r="G1811"/>
  <c r="H1811"/>
  <c r="I1811"/>
  <c r="K1811" s="1"/>
  <c r="G1780"/>
  <c r="H1780"/>
  <c r="I1780"/>
  <c r="K1780" s="1"/>
  <c r="L1780" s="1"/>
  <c r="G1776"/>
  <c r="H1776"/>
  <c r="I1776"/>
  <c r="K1776" s="1"/>
  <c r="G1768"/>
  <c r="H1768"/>
  <c r="I1768"/>
  <c r="K1768" s="1"/>
  <c r="L1768" s="1"/>
  <c r="G1753"/>
  <c r="H1753"/>
  <c r="I1753"/>
  <c r="K1753" s="1"/>
  <c r="G1734"/>
  <c r="H1734"/>
  <c r="I1734"/>
  <c r="K1734" s="1"/>
  <c r="L1734" s="1"/>
  <c r="G1718"/>
  <c r="H1718"/>
  <c r="I1718"/>
  <c r="K1718" s="1"/>
  <c r="G1712"/>
  <c r="H1712"/>
  <c r="I1712"/>
  <c r="K1712" s="1"/>
  <c r="L1712" s="1"/>
  <c r="G1703"/>
  <c r="H1703"/>
  <c r="I1703"/>
  <c r="K1703" s="1"/>
  <c r="H1678"/>
  <c r="I1678"/>
  <c r="K1678" s="1"/>
  <c r="G1674"/>
  <c r="H1674"/>
  <c r="I1674"/>
  <c r="K1674" s="1"/>
  <c r="L1674" s="1"/>
  <c r="G1673"/>
  <c r="H1673"/>
  <c r="I1673"/>
  <c r="K1673" s="1"/>
  <c r="H1654"/>
  <c r="I1654"/>
  <c r="K1654" s="1"/>
  <c r="G1644"/>
  <c r="H1644"/>
  <c r="I1644"/>
  <c r="K1644" s="1"/>
  <c r="L1644" s="1"/>
  <c r="G1640"/>
  <c r="H1640"/>
  <c r="I1640"/>
  <c r="K1640" s="1"/>
  <c r="L1640" s="1"/>
  <c r="G1641"/>
  <c r="H1641"/>
  <c r="I1641"/>
  <c r="K1641" s="1"/>
  <c r="L1641" s="1"/>
  <c r="G1623"/>
  <c r="H1623"/>
  <c r="I1623"/>
  <c r="K1623" s="1"/>
  <c r="L1623" s="1"/>
  <c r="G1612"/>
  <c r="H1612"/>
  <c r="I1612"/>
  <c r="K1612" s="1"/>
  <c r="L1612" s="1"/>
  <c r="G1591"/>
  <c r="H1591"/>
  <c r="I1591"/>
  <c r="K1591" s="1"/>
  <c r="L1591" s="1"/>
  <c r="G1570"/>
  <c r="H1570"/>
  <c r="I1570"/>
  <c r="K1570" s="1"/>
  <c r="L1570" s="1"/>
  <c r="G1569"/>
  <c r="H1569"/>
  <c r="I1569"/>
  <c r="K1569" s="1"/>
  <c r="G1559"/>
  <c r="H1559"/>
  <c r="I1559"/>
  <c r="K1559" s="1"/>
  <c r="L1559" s="1"/>
  <c r="G1536"/>
  <c r="H1536"/>
  <c r="I1536"/>
  <c r="K1536" s="1"/>
  <c r="L1536" s="1"/>
  <c r="G1534"/>
  <c r="H1534"/>
  <c r="I1534"/>
  <c r="K1534" s="1"/>
  <c r="L1534" s="1"/>
  <c r="G1481"/>
  <c r="H1481"/>
  <c r="I1481"/>
  <c r="K1481" s="1"/>
  <c r="L1481" s="1"/>
  <c r="G1461"/>
  <c r="H1461"/>
  <c r="I1461"/>
  <c r="K1461" s="1"/>
  <c r="L1461" s="1"/>
  <c r="G1450"/>
  <c r="H1450"/>
  <c r="I1450"/>
  <c r="K1450" s="1"/>
  <c r="L1450" s="1"/>
  <c r="G1437"/>
  <c r="H1437"/>
  <c r="I1437"/>
  <c r="K1437" s="1"/>
  <c r="L1437" s="1"/>
  <c r="G1434"/>
  <c r="H1434"/>
  <c r="I1434"/>
  <c r="K1434" s="1"/>
  <c r="H1417"/>
  <c r="I1417"/>
  <c r="K1417" s="1"/>
  <c r="H1401"/>
  <c r="I1401"/>
  <c r="K1401" s="1"/>
  <c r="G1391"/>
  <c r="H1391"/>
  <c r="I1391"/>
  <c r="K1391" s="1"/>
  <c r="L1391" s="1"/>
  <c r="G1387"/>
  <c r="H1387"/>
  <c r="I1387"/>
  <c r="K1387" s="1"/>
  <c r="G1376"/>
  <c r="H1376"/>
  <c r="I1376"/>
  <c r="K1376" s="1"/>
  <c r="L1376" s="1"/>
  <c r="H1355"/>
  <c r="I1355"/>
  <c r="K1355" s="1"/>
  <c r="G1350"/>
  <c r="H1350"/>
  <c r="I1350"/>
  <c r="K1350" s="1"/>
  <c r="G1331"/>
  <c r="H1331"/>
  <c r="I1331"/>
  <c r="K1331" s="1"/>
  <c r="L1331" s="1"/>
  <c r="H1325"/>
  <c r="I1325"/>
  <c r="K1325" s="1"/>
  <c r="G1301"/>
  <c r="H1301"/>
  <c r="I1301"/>
  <c r="K1301" s="1"/>
  <c r="G1298"/>
  <c r="H1298"/>
  <c r="I1298"/>
  <c r="K1298" s="1"/>
  <c r="L1298" s="1"/>
  <c r="G1288"/>
  <c r="H1288"/>
  <c r="I1288"/>
  <c r="K1288" s="1"/>
  <c r="G1287"/>
  <c r="H1287"/>
  <c r="I1287"/>
  <c r="K1287" s="1"/>
  <c r="L1287" s="1"/>
  <c r="G1281"/>
  <c r="H1281"/>
  <c r="I1281"/>
  <c r="K1281" s="1"/>
  <c r="H1208"/>
  <c r="I1208"/>
  <c r="K1208" s="1"/>
  <c r="G1168"/>
  <c r="H1168"/>
  <c r="I1168"/>
  <c r="K1168" s="1"/>
  <c r="L1168" s="1"/>
  <c r="H1167"/>
  <c r="I1167"/>
  <c r="K1167" s="1"/>
  <c r="G1164"/>
  <c r="H1164"/>
  <c r="I1164"/>
  <c r="K1164" s="1"/>
  <c r="G1157"/>
  <c r="H1157"/>
  <c r="I1157"/>
  <c r="K1157" s="1"/>
  <c r="L1157" s="1"/>
  <c r="H1154"/>
  <c r="I1154"/>
  <c r="K1154" s="1"/>
  <c r="G1129"/>
  <c r="H1129"/>
  <c r="I1129"/>
  <c r="K1129" s="1"/>
  <c r="G1115"/>
  <c r="H1115"/>
  <c r="I1115"/>
  <c r="K1115" s="1"/>
  <c r="L1115" s="1"/>
  <c r="G1109"/>
  <c r="H1109"/>
  <c r="I1109"/>
  <c r="K1109" s="1"/>
  <c r="G1075"/>
  <c r="H1075"/>
  <c r="I1075"/>
  <c r="K1075" s="1"/>
  <c r="L1075" s="1"/>
  <c r="H1066"/>
  <c r="I1066"/>
  <c r="K1066" s="1"/>
  <c r="H1037"/>
  <c r="I1037"/>
  <c r="K1037" s="1"/>
  <c r="H1029"/>
  <c r="I1029"/>
  <c r="K1029" s="1"/>
  <c r="G1017"/>
  <c r="H1017"/>
  <c r="I1017"/>
  <c r="K1017" s="1"/>
  <c r="G1007"/>
  <c r="H1007"/>
  <c r="I1007"/>
  <c r="K1007" s="1"/>
  <c r="L1007" s="1"/>
  <c r="G992"/>
  <c r="H992"/>
  <c r="I992"/>
  <c r="K992" s="1"/>
  <c r="G988"/>
  <c r="H988"/>
  <c r="I988"/>
  <c r="K988" s="1"/>
  <c r="L988" s="1"/>
  <c r="G976"/>
  <c r="H976"/>
  <c r="I976"/>
  <c r="K976" s="1"/>
  <c r="L976" s="1"/>
  <c r="G975"/>
  <c r="H975"/>
  <c r="I975"/>
  <c r="K975" s="1"/>
  <c r="L975" s="1"/>
  <c r="G950"/>
  <c r="H950"/>
  <c r="I950"/>
  <c r="K950" s="1"/>
  <c r="L950" s="1"/>
  <c r="G931"/>
  <c r="H931"/>
  <c r="I931"/>
  <c r="K931" s="1"/>
  <c r="L931" s="1"/>
  <c r="G923"/>
  <c r="H923"/>
  <c r="I923"/>
  <c r="K923" s="1"/>
  <c r="L923" s="1"/>
  <c r="G909"/>
  <c r="H909"/>
  <c r="I909"/>
  <c r="K909" s="1"/>
  <c r="L909" s="1"/>
  <c r="G898"/>
  <c r="H898"/>
  <c r="I898"/>
  <c r="K898" s="1"/>
  <c r="G889"/>
  <c r="H889"/>
  <c r="I889"/>
  <c r="K889" s="1"/>
  <c r="L889" s="1"/>
  <c r="G874"/>
  <c r="H874"/>
  <c r="I874"/>
  <c r="K874" s="1"/>
  <c r="G873"/>
  <c r="H873"/>
  <c r="I873"/>
  <c r="K873" s="1"/>
  <c r="L873" s="1"/>
  <c r="G853"/>
  <c r="H853"/>
  <c r="I853"/>
  <c r="K853" s="1"/>
  <c r="L853" s="1"/>
  <c r="G824"/>
  <c r="H824"/>
  <c r="I824"/>
  <c r="K824" s="1"/>
  <c r="L824" s="1"/>
  <c r="G814"/>
  <c r="H814"/>
  <c r="I814"/>
  <c r="K814" s="1"/>
  <c r="G807"/>
  <c r="H807"/>
  <c r="I807"/>
  <c r="K807" s="1"/>
  <c r="L807" s="1"/>
  <c r="G796"/>
  <c r="H796"/>
  <c r="I796"/>
  <c r="K796" s="1"/>
  <c r="L796" s="1"/>
  <c r="G792"/>
  <c r="H792"/>
  <c r="I792"/>
  <c r="K792" s="1"/>
  <c r="L792" s="1"/>
  <c r="G785"/>
  <c r="H785"/>
  <c r="I785"/>
  <c r="K785" s="1"/>
  <c r="G765"/>
  <c r="H765"/>
  <c r="I765"/>
  <c r="K765" s="1"/>
  <c r="L765" s="1"/>
  <c r="G738"/>
  <c r="H738"/>
  <c r="I738"/>
  <c r="K738" s="1"/>
  <c r="G726"/>
  <c r="H726"/>
  <c r="I726"/>
  <c r="K726" s="1"/>
  <c r="L726" s="1"/>
  <c r="G718"/>
  <c r="H718"/>
  <c r="I718"/>
  <c r="K718" s="1"/>
  <c r="G716"/>
  <c r="H716"/>
  <c r="I716"/>
  <c r="K716" s="1"/>
  <c r="L716" s="1"/>
  <c r="G699"/>
  <c r="H699"/>
  <c r="I699"/>
  <c r="K699" s="1"/>
  <c r="G697"/>
  <c r="H697"/>
  <c r="I697"/>
  <c r="K697" s="1"/>
  <c r="L697" s="1"/>
  <c r="G695"/>
  <c r="H695"/>
  <c r="I695"/>
  <c r="K695" s="1"/>
  <c r="L695" s="1"/>
  <c r="G692"/>
  <c r="H692"/>
  <c r="I692"/>
  <c r="K692" s="1"/>
  <c r="L692" s="1"/>
  <c r="G689"/>
  <c r="H689"/>
  <c r="I689"/>
  <c r="K689" s="1"/>
  <c r="L689" s="1"/>
  <c r="G684"/>
  <c r="H684"/>
  <c r="I684"/>
  <c r="K684" s="1"/>
  <c r="L684" s="1"/>
  <c r="G679"/>
  <c r="H679"/>
  <c r="I679"/>
  <c r="K679" s="1"/>
  <c r="G676"/>
  <c r="H676"/>
  <c r="I676"/>
  <c r="K676" s="1"/>
  <c r="L676" s="1"/>
  <c r="G674"/>
  <c r="H674"/>
  <c r="I674"/>
  <c r="K674" s="1"/>
  <c r="L674" s="1"/>
  <c r="G666"/>
  <c r="H666"/>
  <c r="I666"/>
  <c r="K666" s="1"/>
  <c r="L666" s="1"/>
  <c r="G650"/>
  <c r="H650"/>
  <c r="I650"/>
  <c r="K650" s="1"/>
  <c r="G649"/>
  <c r="H649"/>
  <c r="I649"/>
  <c r="K649" s="1"/>
  <c r="L649" s="1"/>
  <c r="G648"/>
  <c r="H648"/>
  <c r="I648"/>
  <c r="K648" s="1"/>
  <c r="L648" s="1"/>
  <c r="G627"/>
  <c r="H627"/>
  <c r="I627"/>
  <c r="K627" s="1"/>
  <c r="L627" s="1"/>
  <c r="G626"/>
  <c r="H626"/>
  <c r="I626"/>
  <c r="K626" s="1"/>
  <c r="G605"/>
  <c r="H605"/>
  <c r="I605"/>
  <c r="K605" s="1"/>
  <c r="L605" s="1"/>
  <c r="G593"/>
  <c r="H593"/>
  <c r="I593"/>
  <c r="K593" s="1"/>
  <c r="L593" s="1"/>
  <c r="G592"/>
  <c r="H592"/>
  <c r="I592"/>
  <c r="K592" s="1"/>
  <c r="L592" s="1"/>
  <c r="G561"/>
  <c r="H561"/>
  <c r="I561"/>
  <c r="K561" s="1"/>
  <c r="L561" s="1"/>
  <c r="G552"/>
  <c r="H552"/>
  <c r="I552"/>
  <c r="K552" s="1"/>
  <c r="L552" s="1"/>
  <c r="G530"/>
  <c r="H530"/>
  <c r="I530"/>
  <c r="K530" s="1"/>
  <c r="L530" s="1"/>
  <c r="G529"/>
  <c r="H529"/>
  <c r="I529"/>
  <c r="K529" s="1"/>
  <c r="L529" s="1"/>
  <c r="G527"/>
  <c r="H527"/>
  <c r="I527"/>
  <c r="K527" s="1"/>
  <c r="G521"/>
  <c r="H521"/>
  <c r="I521"/>
  <c r="K521" s="1"/>
  <c r="L521" s="1"/>
  <c r="H518"/>
  <c r="I518"/>
  <c r="K518" s="1"/>
  <c r="G513"/>
  <c r="H513"/>
  <c r="I513"/>
  <c r="K513" s="1"/>
  <c r="G512"/>
  <c r="H512"/>
  <c r="I512"/>
  <c r="K512" s="1"/>
  <c r="L512" s="1"/>
  <c r="G508"/>
  <c r="H508"/>
  <c r="I508"/>
  <c r="K508" s="1"/>
  <c r="L508" s="1"/>
  <c r="G482"/>
  <c r="H482"/>
  <c r="I482"/>
  <c r="K482" s="1"/>
  <c r="L482" s="1"/>
  <c r="G476"/>
  <c r="H476"/>
  <c r="I476"/>
  <c r="K476" s="1"/>
  <c r="L476" s="1"/>
  <c r="H473"/>
  <c r="I473"/>
  <c r="K473" s="1"/>
  <c r="G452"/>
  <c r="H452"/>
  <c r="I452"/>
  <c r="K452" s="1"/>
  <c r="L452" s="1"/>
  <c r="H451"/>
  <c r="I451"/>
  <c r="K451" s="1"/>
  <c r="H447"/>
  <c r="I447"/>
  <c r="K447" s="1"/>
  <c r="G427"/>
  <c r="H427"/>
  <c r="I427"/>
  <c r="K427" s="1"/>
  <c r="G405"/>
  <c r="H405"/>
  <c r="I405"/>
  <c r="K405" s="1"/>
  <c r="L405" s="1"/>
  <c r="H398"/>
  <c r="I398"/>
  <c r="K398" s="1"/>
  <c r="G388"/>
  <c r="H388"/>
  <c r="I388"/>
  <c r="K388" s="1"/>
  <c r="G369"/>
  <c r="H369"/>
  <c r="I369"/>
  <c r="K369" s="1"/>
  <c r="L369" s="1"/>
  <c r="G365"/>
  <c r="H365"/>
  <c r="I365"/>
  <c r="K365" s="1"/>
  <c r="G343"/>
  <c r="H343"/>
  <c r="I343"/>
  <c r="K343" s="1"/>
  <c r="L343" s="1"/>
  <c r="G342"/>
  <c r="H342"/>
  <c r="I342"/>
  <c r="K342" s="1"/>
  <c r="G341"/>
  <c r="H341"/>
  <c r="I341"/>
  <c r="K341" s="1"/>
  <c r="L341" s="1"/>
  <c r="G335"/>
  <c r="H335"/>
  <c r="I335"/>
  <c r="K335" s="1"/>
  <c r="H331"/>
  <c r="I331"/>
  <c r="K331" s="1"/>
  <c r="H328"/>
  <c r="I328"/>
  <c r="K328" s="1"/>
  <c r="G306"/>
  <c r="H306"/>
  <c r="I306"/>
  <c r="K306" s="1"/>
  <c r="L306" s="1"/>
  <c r="G280"/>
  <c r="H280"/>
  <c r="I280"/>
  <c r="K280" s="1"/>
  <c r="L280" s="1"/>
  <c r="G279"/>
  <c r="H279"/>
  <c r="I279"/>
  <c r="K279" s="1"/>
  <c r="L279" s="1"/>
  <c r="G260"/>
  <c r="H260"/>
  <c r="I260"/>
  <c r="K260" s="1"/>
  <c r="L260" s="1"/>
  <c r="G258"/>
  <c r="H258"/>
  <c r="I258"/>
  <c r="K258" s="1"/>
  <c r="L258" s="1"/>
  <c r="G255"/>
  <c r="H255"/>
  <c r="I255"/>
  <c r="K255" s="1"/>
  <c r="L255" s="1"/>
  <c r="G248"/>
  <c r="H248"/>
  <c r="I248"/>
  <c r="K248" s="1"/>
  <c r="L248" s="1"/>
  <c r="G231"/>
  <c r="H231"/>
  <c r="I231"/>
  <c r="K231" s="1"/>
  <c r="L231" s="1"/>
  <c r="G226"/>
  <c r="H226"/>
  <c r="I226"/>
  <c r="K226" s="1"/>
  <c r="L226" s="1"/>
  <c r="G196"/>
  <c r="H196"/>
  <c r="I196"/>
  <c r="K196" s="1"/>
  <c r="H173"/>
  <c r="I173"/>
  <c r="K173" s="1"/>
  <c r="G144"/>
  <c r="H144"/>
  <c r="I144"/>
  <c r="K144" s="1"/>
  <c r="L144" s="1"/>
  <c r="G143"/>
  <c r="H143"/>
  <c r="I143"/>
  <c r="K143" s="1"/>
  <c r="L143" s="1"/>
  <c r="G132"/>
  <c r="H132"/>
  <c r="I132"/>
  <c r="K132" s="1"/>
  <c r="L132" s="1"/>
  <c r="G130"/>
  <c r="H130"/>
  <c r="I130"/>
  <c r="K130" s="1"/>
  <c r="L130" s="1"/>
  <c r="G131"/>
  <c r="H131"/>
  <c r="I131"/>
  <c r="K131" s="1"/>
  <c r="L131" s="1"/>
  <c r="G124"/>
  <c r="H124"/>
  <c r="I124"/>
  <c r="K124" s="1"/>
  <c r="L124" s="1"/>
  <c r="G119"/>
  <c r="H119"/>
  <c r="I119"/>
  <c r="K119" s="1"/>
  <c r="L119" s="1"/>
  <c r="G106"/>
  <c r="H106"/>
  <c r="I106"/>
  <c r="K106" s="1"/>
  <c r="G103"/>
  <c r="H103"/>
  <c r="I103"/>
  <c r="K103" s="1"/>
  <c r="L103" s="1"/>
  <c r="G102"/>
  <c r="H102"/>
  <c r="I102"/>
  <c r="K102" s="1"/>
  <c r="G89"/>
  <c r="H89"/>
  <c r="I89"/>
  <c r="K89" s="1"/>
  <c r="L89" s="1"/>
  <c r="G84"/>
  <c r="H84"/>
  <c r="I84"/>
  <c r="K84" s="1"/>
  <c r="L84" s="1"/>
  <c r="G67"/>
  <c r="H67"/>
  <c r="I67"/>
  <c r="K67" s="1"/>
  <c r="L67" s="1"/>
  <c r="G66"/>
  <c r="H66"/>
  <c r="I66"/>
  <c r="K66" s="1"/>
  <c r="L66" s="1"/>
  <c r="G65"/>
  <c r="H65"/>
  <c r="I65"/>
  <c r="K65" s="1"/>
  <c r="L65" s="1"/>
  <c r="G35"/>
  <c r="H35"/>
  <c r="I35"/>
  <c r="K35" s="1"/>
  <c r="G3535"/>
  <c r="H3535"/>
  <c r="I3535"/>
  <c r="K3535" s="1"/>
  <c r="L3535" s="1"/>
  <c r="G3536"/>
  <c r="H3536"/>
  <c r="I3536"/>
  <c r="K3536" s="1"/>
  <c r="L3536" s="1"/>
  <c r="G3537"/>
  <c r="H3537"/>
  <c r="I3537"/>
  <c r="K3537" s="1"/>
  <c r="L3537" s="1"/>
  <c r="G3538"/>
  <c r="H3538"/>
  <c r="I3538"/>
  <c r="K3538" s="1"/>
  <c r="G3438"/>
  <c r="H3438"/>
  <c r="I3438"/>
  <c r="K3438" s="1"/>
  <c r="L3438" s="1"/>
  <c r="G3439"/>
  <c r="H3439"/>
  <c r="I3439"/>
  <c r="K3439" s="1"/>
  <c r="G3440"/>
  <c r="H3440"/>
  <c r="I3440"/>
  <c r="K3440" s="1"/>
  <c r="L3440" s="1"/>
  <c r="G3370"/>
  <c r="H3370"/>
  <c r="I3370"/>
  <c r="K3370" s="1"/>
  <c r="G3235"/>
  <c r="H3235"/>
  <c r="I3235"/>
  <c r="K3235" s="1"/>
  <c r="L3235" s="1"/>
  <c r="G3165"/>
  <c r="H3165"/>
  <c r="I3165"/>
  <c r="K3165" s="1"/>
  <c r="L3165" s="1"/>
  <c r="G3107"/>
  <c r="H3107"/>
  <c r="I3107"/>
  <c r="K3107" s="1"/>
  <c r="L3107" s="1"/>
  <c r="G3108"/>
  <c r="H3108"/>
  <c r="I3108"/>
  <c r="K3108" s="1"/>
  <c r="G3109"/>
  <c r="H3109"/>
  <c r="I3109"/>
  <c r="K3109" s="1"/>
  <c r="L3109" s="1"/>
  <c r="G3080"/>
  <c r="H3080"/>
  <c r="I3080"/>
  <c r="K3080" s="1"/>
  <c r="G3065"/>
  <c r="H3065"/>
  <c r="I3065"/>
  <c r="K3065" s="1"/>
  <c r="L3065" s="1"/>
  <c r="G3056"/>
  <c r="H3056"/>
  <c r="I3056"/>
  <c r="K3056" s="1"/>
  <c r="L3056" s="1"/>
  <c r="G3031"/>
  <c r="H3031"/>
  <c r="I3031"/>
  <c r="K3031" s="1"/>
  <c r="L3031" s="1"/>
  <c r="G2916"/>
  <c r="H2916"/>
  <c r="I2916"/>
  <c r="K2916" s="1"/>
  <c r="L2916" s="1"/>
  <c r="G2917"/>
  <c r="H2917"/>
  <c r="I2917"/>
  <c r="K2917" s="1"/>
  <c r="L2917" s="1"/>
  <c r="G2870"/>
  <c r="H2870"/>
  <c r="I2870"/>
  <c r="K2870" s="1"/>
  <c r="G2857"/>
  <c r="H2857"/>
  <c r="I2857"/>
  <c r="K2857" s="1"/>
  <c r="L2857" s="1"/>
  <c r="G2760"/>
  <c r="H2760"/>
  <c r="I2760"/>
  <c r="K2760" s="1"/>
  <c r="G2754"/>
  <c r="H2754"/>
  <c r="I2754"/>
  <c r="K2754" s="1"/>
  <c r="L2754" s="1"/>
  <c r="G2739"/>
  <c r="H2739"/>
  <c r="I2739"/>
  <c r="K2739" s="1"/>
  <c r="L2739" s="1"/>
  <c r="G2690"/>
  <c r="H2690"/>
  <c r="I2690"/>
  <c r="K2690" s="1"/>
  <c r="L2690" s="1"/>
  <c r="G2672"/>
  <c r="H2672"/>
  <c r="I2672"/>
  <c r="K2672" s="1"/>
  <c r="L2672" s="1"/>
  <c r="G2668"/>
  <c r="H2668"/>
  <c r="I2668"/>
  <c r="K2668" s="1"/>
  <c r="L2668" s="1"/>
  <c r="G2606"/>
  <c r="H2606"/>
  <c r="I2606"/>
  <c r="K2606" s="1"/>
  <c r="L2606" s="1"/>
  <c r="G2575"/>
  <c r="H2575"/>
  <c r="I2575"/>
  <c r="K2575" s="1"/>
  <c r="L2575" s="1"/>
  <c r="G2573"/>
  <c r="H2573"/>
  <c r="I2573"/>
  <c r="K2573" s="1"/>
  <c r="L2573" s="1"/>
  <c r="G2556"/>
  <c r="H2556"/>
  <c r="I2556"/>
  <c r="K2556" s="1"/>
  <c r="L2556" s="1"/>
  <c r="G2537"/>
  <c r="H2537"/>
  <c r="I2537"/>
  <c r="K2537" s="1"/>
  <c r="L2537" s="1"/>
  <c r="G2417"/>
  <c r="H2417"/>
  <c r="I2417"/>
  <c r="K2417" s="1"/>
  <c r="L2417" s="1"/>
  <c r="G2398"/>
  <c r="H2398"/>
  <c r="I2398"/>
  <c r="K2398" s="1"/>
  <c r="L2398" s="1"/>
  <c r="G2379"/>
  <c r="H2379"/>
  <c r="I2379"/>
  <c r="K2379" s="1"/>
  <c r="L2379" s="1"/>
  <c r="G2349"/>
  <c r="H2349"/>
  <c r="I2349"/>
  <c r="K2349" s="1"/>
  <c r="G2338"/>
  <c r="H2338"/>
  <c r="I2338"/>
  <c r="K2338" s="1"/>
  <c r="L2338" s="1"/>
  <c r="G2331"/>
  <c r="H2331"/>
  <c r="I2331"/>
  <c r="K2331" s="1"/>
  <c r="G2298"/>
  <c r="H2298"/>
  <c r="I2298"/>
  <c r="K2298" s="1"/>
  <c r="L2298" s="1"/>
  <c r="G2291"/>
  <c r="H2291"/>
  <c r="I2291"/>
  <c r="K2291" s="1"/>
  <c r="G2203"/>
  <c r="H2203"/>
  <c r="I2203"/>
  <c r="K2203" s="1"/>
  <c r="L2203" s="1"/>
  <c r="G2199"/>
  <c r="H2199"/>
  <c r="I2199"/>
  <c r="K2199" s="1"/>
  <c r="G2193"/>
  <c r="H2193"/>
  <c r="I2193"/>
  <c r="K2193" s="1"/>
  <c r="L2193" s="1"/>
  <c r="G2141"/>
  <c r="H2141"/>
  <c r="I2141"/>
  <c r="K2141" s="1"/>
  <c r="L2141" s="1"/>
  <c r="H2134"/>
  <c r="I2134"/>
  <c r="K2134" s="1"/>
  <c r="G2124"/>
  <c r="H2124"/>
  <c r="I2124"/>
  <c r="K2124" s="1"/>
  <c r="L2124" s="1"/>
  <c r="H2122"/>
  <c r="I2122"/>
  <c r="K2122" s="1"/>
  <c r="G2095"/>
  <c r="H2095"/>
  <c r="I2095"/>
  <c r="K2095" s="1"/>
  <c r="G2047"/>
  <c r="H2047"/>
  <c r="I2047"/>
  <c r="K2047" s="1"/>
  <c r="L2047" s="1"/>
  <c r="G2043"/>
  <c r="H2043"/>
  <c r="I2043"/>
  <c r="K2043" s="1"/>
  <c r="H2034"/>
  <c r="I2034"/>
  <c r="K2034" s="1"/>
  <c r="G2023"/>
  <c r="H2023"/>
  <c r="I2023"/>
  <c r="K2023" s="1"/>
  <c r="L2023" s="1"/>
  <c r="G1978"/>
  <c r="H1978"/>
  <c r="I1978"/>
  <c r="K1978" s="1"/>
  <c r="L1978" s="1"/>
  <c r="H1965"/>
  <c r="I1965"/>
  <c r="K1965" s="1"/>
  <c r="G1946"/>
  <c r="H1946"/>
  <c r="I1946"/>
  <c r="K1946" s="1"/>
  <c r="L1946" s="1"/>
  <c r="G1895"/>
  <c r="H1895"/>
  <c r="I1895"/>
  <c r="K1895" s="1"/>
  <c r="L1895" s="1"/>
  <c r="G1836"/>
  <c r="H1836"/>
  <c r="I1836"/>
  <c r="K1836" s="1"/>
  <c r="L1836" s="1"/>
  <c r="G1779"/>
  <c r="H1779"/>
  <c r="I1779"/>
  <c r="K1779" s="1"/>
  <c r="L1779" s="1"/>
  <c r="G1739"/>
  <c r="H1739"/>
  <c r="I1739"/>
  <c r="K1739" s="1"/>
  <c r="L1739" s="1"/>
  <c r="G1720"/>
  <c r="H1720"/>
  <c r="I1720"/>
  <c r="K1720" s="1"/>
  <c r="G1710"/>
  <c r="H1710"/>
  <c r="I1710"/>
  <c r="K1710" s="1"/>
  <c r="L1710" s="1"/>
  <c r="G1708"/>
  <c r="H1708"/>
  <c r="I1708"/>
  <c r="K1708" s="1"/>
  <c r="G1655"/>
  <c r="H1655"/>
  <c r="I1655"/>
  <c r="K1655" s="1"/>
  <c r="L1655" s="1"/>
  <c r="G1637"/>
  <c r="H1637"/>
  <c r="I1637"/>
  <c r="K1637" s="1"/>
  <c r="L1637" s="1"/>
  <c r="H1626"/>
  <c r="I1626"/>
  <c r="K1626" s="1"/>
  <c r="G1597"/>
  <c r="H1597"/>
  <c r="I1597"/>
  <c r="K1597" s="1"/>
  <c r="L1597" s="1"/>
  <c r="H1573"/>
  <c r="I1573"/>
  <c r="K1573" s="1"/>
  <c r="G1550"/>
  <c r="H1550"/>
  <c r="I1550"/>
  <c r="K1550" s="1"/>
  <c r="G1544"/>
  <c r="H1544"/>
  <c r="I1544"/>
  <c r="K1544" s="1"/>
  <c r="G1540"/>
  <c r="H1540"/>
  <c r="I1540"/>
  <c r="K1540" s="1"/>
  <c r="G1530"/>
  <c r="H1530"/>
  <c r="I1530"/>
  <c r="K1530" s="1"/>
  <c r="L1530" s="1"/>
  <c r="H1413"/>
  <c r="I1413"/>
  <c r="K1413" s="1"/>
  <c r="G1383"/>
  <c r="H1383"/>
  <c r="I1383"/>
  <c r="K1383" s="1"/>
  <c r="H1365"/>
  <c r="I1365"/>
  <c r="K1365" s="1"/>
  <c r="G1353"/>
  <c r="H1353"/>
  <c r="I1353"/>
  <c r="K1353" s="1"/>
  <c r="L1353" s="1"/>
  <c r="G1333"/>
  <c r="H1333"/>
  <c r="I1333"/>
  <c r="K1333" s="1"/>
  <c r="G1313"/>
  <c r="H1313"/>
  <c r="I1313"/>
  <c r="K1313" s="1"/>
  <c r="L1313" s="1"/>
  <c r="G1289"/>
  <c r="H1289"/>
  <c r="I1289"/>
  <c r="K1289" s="1"/>
  <c r="H1260"/>
  <c r="I1260"/>
  <c r="K1260" s="1"/>
  <c r="G1246"/>
  <c r="H1246"/>
  <c r="I1246"/>
  <c r="K1246" s="1"/>
  <c r="L1246" s="1"/>
  <c r="G1234"/>
  <c r="H1234"/>
  <c r="I1234"/>
  <c r="K1234" s="1"/>
  <c r="G1227"/>
  <c r="H1227"/>
  <c r="I1227"/>
  <c r="K1227" s="1"/>
  <c r="L1227" s="1"/>
  <c r="G1213"/>
  <c r="H1213"/>
  <c r="I1213"/>
  <c r="K1213" s="1"/>
  <c r="H1141"/>
  <c r="I1141"/>
  <c r="K1141" s="1"/>
  <c r="H1130"/>
  <c r="I1130"/>
  <c r="K1130" s="1"/>
  <c r="G1095"/>
  <c r="H1095"/>
  <c r="I1095"/>
  <c r="K1095" s="1"/>
  <c r="L1095" s="1"/>
  <c r="G1088"/>
  <c r="H1088"/>
  <c r="I1088"/>
  <c r="K1088" s="1"/>
  <c r="G1086"/>
  <c r="H1086"/>
  <c r="I1086"/>
  <c r="K1086" s="1"/>
  <c r="L1086" s="1"/>
  <c r="G1069"/>
  <c r="H1069"/>
  <c r="I1069"/>
  <c r="K1069" s="1"/>
  <c r="L1069" s="1"/>
  <c r="G1065"/>
  <c r="H1065"/>
  <c r="I1065"/>
  <c r="K1065" s="1"/>
  <c r="L1065" s="1"/>
  <c r="G1046"/>
  <c r="H1046"/>
  <c r="I1046"/>
  <c r="K1046" s="1"/>
  <c r="L1046" s="1"/>
  <c r="G1042"/>
  <c r="H1042"/>
  <c r="I1042"/>
  <c r="K1042" s="1"/>
  <c r="L1042" s="1"/>
  <c r="G1010"/>
  <c r="H1010"/>
  <c r="I1010"/>
  <c r="K1010" s="1"/>
  <c r="H978"/>
  <c r="I978"/>
  <c r="K978" s="1"/>
  <c r="G926"/>
  <c r="H926"/>
  <c r="I926"/>
  <c r="K926" s="1"/>
  <c r="L926" s="1"/>
  <c r="G859"/>
  <c r="H859"/>
  <c r="I859"/>
  <c r="K859" s="1"/>
  <c r="L859" s="1"/>
  <c r="G813"/>
  <c r="H813"/>
  <c r="I813"/>
  <c r="K813" s="1"/>
  <c r="L813" s="1"/>
  <c r="H795"/>
  <c r="I795"/>
  <c r="K795" s="1"/>
  <c r="G752"/>
  <c r="H752"/>
  <c r="I752"/>
  <c r="K752" s="1"/>
  <c r="G705"/>
  <c r="H705"/>
  <c r="I705"/>
  <c r="K705" s="1"/>
  <c r="L705" s="1"/>
  <c r="G700"/>
  <c r="H700"/>
  <c r="I700"/>
  <c r="K700" s="1"/>
  <c r="G691"/>
  <c r="H691"/>
  <c r="I691"/>
  <c r="K691" s="1"/>
  <c r="L691" s="1"/>
  <c r="H645"/>
  <c r="I645"/>
  <c r="K645" s="1"/>
  <c r="G641"/>
  <c r="H641"/>
  <c r="I641"/>
  <c r="K641" s="1"/>
  <c r="G575"/>
  <c r="H575"/>
  <c r="I575"/>
  <c r="K575" s="1"/>
  <c r="L575" s="1"/>
  <c r="G555"/>
  <c r="H555"/>
  <c r="I555"/>
  <c r="K555" s="1"/>
  <c r="G540"/>
  <c r="H540"/>
  <c r="I540"/>
  <c r="K540" s="1"/>
  <c r="L540" s="1"/>
  <c r="G505"/>
  <c r="H505"/>
  <c r="I505"/>
  <c r="K505" s="1"/>
  <c r="L505" s="1"/>
  <c r="H493"/>
  <c r="I493"/>
  <c r="K493" s="1"/>
  <c r="G475"/>
  <c r="H475"/>
  <c r="I475"/>
  <c r="K475" s="1"/>
  <c r="L475" s="1"/>
  <c r="G330"/>
  <c r="H330"/>
  <c r="I330"/>
  <c r="K330" s="1"/>
  <c r="L330" s="1"/>
  <c r="G299"/>
  <c r="H299"/>
  <c r="I299"/>
  <c r="K299" s="1"/>
  <c r="L299" s="1"/>
  <c r="G257"/>
  <c r="H257"/>
  <c r="I257"/>
  <c r="K257" s="1"/>
  <c r="L257" s="1"/>
  <c r="G228"/>
  <c r="H228"/>
  <c r="I228"/>
  <c r="K228" s="1"/>
  <c r="L228" s="1"/>
  <c r="H128"/>
  <c r="I128"/>
  <c r="K128" s="1"/>
  <c r="H125"/>
  <c r="I125"/>
  <c r="K125" s="1"/>
  <c r="H85"/>
  <c r="I85"/>
  <c r="K85" s="1"/>
  <c r="G3539"/>
  <c r="H3539"/>
  <c r="I3539"/>
  <c r="K3539" s="1"/>
  <c r="G3441"/>
  <c r="H3441"/>
  <c r="I3441"/>
  <c r="K3441" s="1"/>
  <c r="L3441" s="1"/>
  <c r="G3442"/>
  <c r="H3442"/>
  <c r="I3442"/>
  <c r="K3442" s="1"/>
  <c r="G3443"/>
  <c r="H3443"/>
  <c r="I3443"/>
  <c r="K3443" s="1"/>
  <c r="L3443" s="1"/>
  <c r="G3371"/>
  <c r="H3371"/>
  <c r="I3371"/>
  <c r="K3371" s="1"/>
  <c r="G3333"/>
  <c r="H3333"/>
  <c r="I3333"/>
  <c r="K3333" s="1"/>
  <c r="L3333" s="1"/>
  <c r="G3334"/>
  <c r="H3334"/>
  <c r="I3334"/>
  <c r="K3334" s="1"/>
  <c r="L3334" s="1"/>
  <c r="G3296"/>
  <c r="H3296"/>
  <c r="I3296"/>
  <c r="K3296" s="1"/>
  <c r="L3296" s="1"/>
  <c r="G3236"/>
  <c r="H3236"/>
  <c r="I3236"/>
  <c r="K3236" s="1"/>
  <c r="G3237"/>
  <c r="H3237"/>
  <c r="I3237"/>
  <c r="K3237" s="1"/>
  <c r="L3237" s="1"/>
  <c r="G3216"/>
  <c r="H3216"/>
  <c r="I3216"/>
  <c r="K3216" s="1"/>
  <c r="H3198"/>
  <c r="I3198"/>
  <c r="K3198" s="1"/>
  <c r="G3166"/>
  <c r="H3166"/>
  <c r="I3166"/>
  <c r="K3166" s="1"/>
  <c r="L3166" s="1"/>
  <c r="G3167"/>
  <c r="H3167"/>
  <c r="I3167"/>
  <c r="K3167" s="1"/>
  <c r="G3123"/>
  <c r="H3123"/>
  <c r="I3123"/>
  <c r="K3123" s="1"/>
  <c r="L3123" s="1"/>
  <c r="G3066"/>
  <c r="H3066"/>
  <c r="I3066"/>
  <c r="K3066" s="1"/>
  <c r="G3067"/>
  <c r="H3067"/>
  <c r="I3067"/>
  <c r="K3067" s="1"/>
  <c r="L3067" s="1"/>
  <c r="H3032"/>
  <c r="I3032"/>
  <c r="K3032" s="1"/>
  <c r="G3016"/>
  <c r="H3016"/>
  <c r="I3016"/>
  <c r="K3016" s="1"/>
  <c r="G2987"/>
  <c r="H2987"/>
  <c r="I2987"/>
  <c r="K2987" s="1"/>
  <c r="L2987" s="1"/>
  <c r="G2946"/>
  <c r="H2946"/>
  <c r="I2946"/>
  <c r="K2946" s="1"/>
  <c r="L2946" s="1"/>
  <c r="G2937"/>
  <c r="H2937"/>
  <c r="I2937"/>
  <c r="K2937" s="1"/>
  <c r="L2937" s="1"/>
  <c r="G2938"/>
  <c r="H2938"/>
  <c r="I2938"/>
  <c r="K2938" s="1"/>
  <c r="G2858"/>
  <c r="H2858"/>
  <c r="I2858"/>
  <c r="K2858" s="1"/>
  <c r="L2858" s="1"/>
  <c r="G2810"/>
  <c r="H2810"/>
  <c r="I2810"/>
  <c r="K2810" s="1"/>
  <c r="G2804"/>
  <c r="H2804"/>
  <c r="I2804"/>
  <c r="K2804" s="1"/>
  <c r="L2804" s="1"/>
  <c r="G2796"/>
  <c r="H2796"/>
  <c r="I2796"/>
  <c r="K2796" s="1"/>
  <c r="L2796" s="1"/>
  <c r="G2789"/>
  <c r="H2789"/>
  <c r="I2789"/>
  <c r="K2789" s="1"/>
  <c r="L2789" s="1"/>
  <c r="H2773"/>
  <c r="I2773"/>
  <c r="K2773" s="1"/>
  <c r="G2766"/>
  <c r="H2766"/>
  <c r="I2766"/>
  <c r="K2766" s="1"/>
  <c r="G2767"/>
  <c r="H2767"/>
  <c r="I2767"/>
  <c r="K2767" s="1"/>
  <c r="L2767" s="1"/>
  <c r="H2761"/>
  <c r="I2761"/>
  <c r="K2761" s="1"/>
  <c r="H2755"/>
  <c r="I2755"/>
  <c r="K2755" s="1"/>
  <c r="G2756"/>
  <c r="H2756"/>
  <c r="I2756"/>
  <c r="K2756" s="1"/>
  <c r="G2736"/>
  <c r="H2736"/>
  <c r="I2736"/>
  <c r="K2736" s="1"/>
  <c r="L2736" s="1"/>
  <c r="G2727"/>
  <c r="H2727"/>
  <c r="I2727"/>
  <c r="K2727" s="1"/>
  <c r="G2708"/>
  <c r="H2708"/>
  <c r="I2708"/>
  <c r="K2708" s="1"/>
  <c r="L2708" s="1"/>
  <c r="H2698"/>
  <c r="I2698"/>
  <c r="K2698" s="1"/>
  <c r="G2648"/>
  <c r="H2648"/>
  <c r="I2648"/>
  <c r="K2648" s="1"/>
  <c r="G2627"/>
  <c r="H2627"/>
  <c r="I2627"/>
  <c r="K2627" s="1"/>
  <c r="L2627" s="1"/>
  <c r="H2617"/>
  <c r="I2617"/>
  <c r="K2617" s="1"/>
  <c r="G2599"/>
  <c r="H2599"/>
  <c r="I2599"/>
  <c r="K2599" s="1"/>
  <c r="G2580"/>
  <c r="H2580"/>
  <c r="I2580"/>
  <c r="K2580" s="1"/>
  <c r="L2580" s="1"/>
  <c r="G2568"/>
  <c r="H2568"/>
  <c r="I2568"/>
  <c r="K2568" s="1"/>
  <c r="G2557"/>
  <c r="H2557"/>
  <c r="I2557"/>
  <c r="K2557" s="1"/>
  <c r="L2557" s="1"/>
  <c r="G2547"/>
  <c r="H2547"/>
  <c r="I2547"/>
  <c r="K2547" s="1"/>
  <c r="G2516"/>
  <c r="H2516"/>
  <c r="I2516"/>
  <c r="K2516" s="1"/>
  <c r="L2516" s="1"/>
  <c r="G2510"/>
  <c r="H2510"/>
  <c r="I2510"/>
  <c r="K2510" s="1"/>
  <c r="G2511"/>
  <c r="H2511"/>
  <c r="I2511"/>
  <c r="K2511" s="1"/>
  <c r="L2511" s="1"/>
  <c r="G2493"/>
  <c r="H2493"/>
  <c r="I2493"/>
  <c r="K2493" s="1"/>
  <c r="L2493" s="1"/>
  <c r="G2490"/>
  <c r="H2490"/>
  <c r="I2490"/>
  <c r="K2490" s="1"/>
  <c r="L2490" s="1"/>
  <c r="G2470"/>
  <c r="H2470"/>
  <c r="I2470"/>
  <c r="K2470" s="1"/>
  <c r="G2442"/>
  <c r="H2442"/>
  <c r="I2442"/>
  <c r="K2442" s="1"/>
  <c r="L2442" s="1"/>
  <c r="G2435"/>
  <c r="H2435"/>
  <c r="I2435"/>
  <c r="K2435" s="1"/>
  <c r="G2431"/>
  <c r="H2431"/>
  <c r="I2431"/>
  <c r="K2431" s="1"/>
  <c r="L2431" s="1"/>
  <c r="G2426"/>
  <c r="H2426"/>
  <c r="I2426"/>
  <c r="K2426" s="1"/>
  <c r="L2426" s="1"/>
  <c r="G2425"/>
  <c r="H2425"/>
  <c r="I2425"/>
  <c r="K2425" s="1"/>
  <c r="L2425" s="1"/>
  <c r="G2365"/>
  <c r="H2365"/>
  <c r="I2365"/>
  <c r="K2365" s="1"/>
  <c r="G2353"/>
  <c r="H2353"/>
  <c r="I2353"/>
  <c r="K2353" s="1"/>
  <c r="L2353" s="1"/>
  <c r="G2347"/>
  <c r="H2347"/>
  <c r="I2347"/>
  <c r="K2347" s="1"/>
  <c r="L2347" s="1"/>
  <c r="G2330"/>
  <c r="H2330"/>
  <c r="I2330"/>
  <c r="K2330" s="1"/>
  <c r="L2330" s="1"/>
  <c r="G2327"/>
  <c r="H2327"/>
  <c r="I2327"/>
  <c r="K2327" s="1"/>
  <c r="L2327" s="1"/>
  <c r="G2328"/>
  <c r="H2328"/>
  <c r="I2328"/>
  <c r="K2328" s="1"/>
  <c r="L2328" s="1"/>
  <c r="G2302"/>
  <c r="H2302"/>
  <c r="I2302"/>
  <c r="K2302" s="1"/>
  <c r="L2302" s="1"/>
  <c r="G2226"/>
  <c r="H2226"/>
  <c r="I2226"/>
  <c r="K2226" s="1"/>
  <c r="L2226" s="1"/>
  <c r="G2202"/>
  <c r="H2202"/>
  <c r="I2202"/>
  <c r="K2202" s="1"/>
  <c r="L2202" s="1"/>
  <c r="G2200"/>
  <c r="H2200"/>
  <c r="I2200"/>
  <c r="K2200" s="1"/>
  <c r="L2200" s="1"/>
  <c r="H2196"/>
  <c r="I2196"/>
  <c r="K2196" s="1"/>
  <c r="G2194"/>
  <c r="H2194"/>
  <c r="I2194"/>
  <c r="K2194" s="1"/>
  <c r="G2195"/>
  <c r="H2195"/>
  <c r="I2195"/>
  <c r="K2195" s="1"/>
  <c r="L2195" s="1"/>
  <c r="H2182"/>
  <c r="I2182"/>
  <c r="K2182" s="1"/>
  <c r="G2155"/>
  <c r="H2155"/>
  <c r="I2155"/>
  <c r="K2155" s="1"/>
  <c r="L2155" s="1"/>
  <c r="G2137"/>
  <c r="H2137"/>
  <c r="I2137"/>
  <c r="K2137" s="1"/>
  <c r="L2137" s="1"/>
  <c r="G2126"/>
  <c r="H2126"/>
  <c r="I2126"/>
  <c r="K2126" s="1"/>
  <c r="G2115"/>
  <c r="H2115"/>
  <c r="I2115"/>
  <c r="K2115" s="1"/>
  <c r="L2115" s="1"/>
  <c r="G2096"/>
  <c r="H2096"/>
  <c r="I2096"/>
  <c r="K2096" s="1"/>
  <c r="L2096" s="1"/>
  <c r="G2077"/>
  <c r="H2077"/>
  <c r="I2077"/>
  <c r="K2077" s="1"/>
  <c r="L2077" s="1"/>
  <c r="G2074"/>
  <c r="H2074"/>
  <c r="I2074"/>
  <c r="K2074" s="1"/>
  <c r="L2074" s="1"/>
  <c r="G2060"/>
  <c r="H2060"/>
  <c r="I2060"/>
  <c r="K2060" s="1"/>
  <c r="L2060" s="1"/>
  <c r="G2025"/>
  <c r="H2025"/>
  <c r="I2025"/>
  <c r="K2025" s="1"/>
  <c r="H2009"/>
  <c r="I2009"/>
  <c r="K2009" s="1"/>
  <c r="G2002"/>
  <c r="H2002"/>
  <c r="I2002"/>
  <c r="K2002" s="1"/>
  <c r="L2002" s="1"/>
  <c r="G1992"/>
  <c r="H1992"/>
  <c r="I1992"/>
  <c r="K1992" s="1"/>
  <c r="L1992" s="1"/>
  <c r="H1989"/>
  <c r="I1989"/>
  <c r="K1989" s="1"/>
  <c r="G1984"/>
  <c r="H1984"/>
  <c r="I1984"/>
  <c r="K1984" s="1"/>
  <c r="L1984" s="1"/>
  <c r="G1962"/>
  <c r="H1962"/>
  <c r="I1962"/>
  <c r="K1962" s="1"/>
  <c r="G1955"/>
  <c r="H1955"/>
  <c r="I1955"/>
  <c r="K1955" s="1"/>
  <c r="L1955" s="1"/>
  <c r="G1947"/>
  <c r="H1947"/>
  <c r="I1947"/>
  <c r="K1947" s="1"/>
  <c r="G1931"/>
  <c r="H1931"/>
  <c r="I1931"/>
  <c r="K1931" s="1"/>
  <c r="L1931" s="1"/>
  <c r="H1927"/>
  <c r="I1927"/>
  <c r="K1927" s="1"/>
  <c r="G1918"/>
  <c r="H1918"/>
  <c r="I1918"/>
  <c r="K1918" s="1"/>
  <c r="G1911"/>
  <c r="H1911"/>
  <c r="I1911"/>
  <c r="K1911" s="1"/>
  <c r="L1911" s="1"/>
  <c r="G1891"/>
  <c r="H1891"/>
  <c r="I1891"/>
  <c r="K1891" s="1"/>
  <c r="G1889"/>
  <c r="H1889"/>
  <c r="I1889"/>
  <c r="K1889" s="1"/>
  <c r="L1889" s="1"/>
  <c r="G1890"/>
  <c r="H1890"/>
  <c r="I1890"/>
  <c r="K1890" s="1"/>
  <c r="G1887"/>
  <c r="H1887"/>
  <c r="I1887"/>
  <c r="K1887" s="1"/>
  <c r="L1887" s="1"/>
  <c r="H1886"/>
  <c r="I1886"/>
  <c r="K1886" s="1"/>
  <c r="G1879"/>
  <c r="H1879"/>
  <c r="I1879"/>
  <c r="K1879" s="1"/>
  <c r="G1876"/>
  <c r="H1876"/>
  <c r="I1876"/>
  <c r="K1876" s="1"/>
  <c r="L1876" s="1"/>
  <c r="G1872"/>
  <c r="H1872"/>
  <c r="I1872"/>
  <c r="K1872" s="1"/>
  <c r="G1866"/>
  <c r="H1866"/>
  <c r="I1866"/>
  <c r="K1866" s="1"/>
  <c r="L1866" s="1"/>
  <c r="G1856"/>
  <c r="H1856"/>
  <c r="I1856"/>
  <c r="K1856" s="1"/>
  <c r="G1812"/>
  <c r="H1812"/>
  <c r="I1812"/>
  <c r="K1812" s="1"/>
  <c r="L1812" s="1"/>
  <c r="G1792"/>
  <c r="H1792"/>
  <c r="I1792"/>
  <c r="K1792" s="1"/>
  <c r="L1792" s="1"/>
  <c r="G1789"/>
  <c r="H1789"/>
  <c r="I1789"/>
  <c r="K1789" s="1"/>
  <c r="L1789" s="1"/>
  <c r="G1790"/>
  <c r="H1790"/>
  <c r="I1790"/>
  <c r="K1790" s="1"/>
  <c r="L1790" s="1"/>
  <c r="G1784"/>
  <c r="H1784"/>
  <c r="I1784"/>
  <c r="K1784" s="1"/>
  <c r="L1784" s="1"/>
  <c r="H1757"/>
  <c r="I1757"/>
  <c r="K1757" s="1"/>
  <c r="G1743"/>
  <c r="H1743"/>
  <c r="I1743"/>
  <c r="K1743" s="1"/>
  <c r="G1716"/>
  <c r="H1716"/>
  <c r="I1716"/>
  <c r="K1716" s="1"/>
  <c r="L1716" s="1"/>
  <c r="G1705"/>
  <c r="H1705"/>
  <c r="I1705"/>
  <c r="K1705" s="1"/>
  <c r="L1705" s="1"/>
  <c r="G1686"/>
  <c r="H1686"/>
  <c r="I1686"/>
  <c r="K1686" s="1"/>
  <c r="L1686" s="1"/>
  <c r="G1662"/>
  <c r="H1662"/>
  <c r="I1662"/>
  <c r="K1662" s="1"/>
  <c r="G1660"/>
  <c r="H1660"/>
  <c r="I1660"/>
  <c r="K1660" s="1"/>
  <c r="L1660" s="1"/>
  <c r="G1650"/>
  <c r="H1650"/>
  <c r="I1650"/>
  <c r="K1650" s="1"/>
  <c r="G1582"/>
  <c r="H1582"/>
  <c r="I1582"/>
  <c r="K1582" s="1"/>
  <c r="L1582" s="1"/>
  <c r="G1568"/>
  <c r="H1568"/>
  <c r="I1568"/>
  <c r="K1568" s="1"/>
  <c r="G1513"/>
  <c r="H1513"/>
  <c r="I1513"/>
  <c r="K1513" s="1"/>
  <c r="L1513" s="1"/>
  <c r="G1451"/>
  <c r="H1451"/>
  <c r="I1451"/>
  <c r="K1451" s="1"/>
  <c r="G1429"/>
  <c r="H1429"/>
  <c r="I1429"/>
  <c r="K1429" s="1"/>
  <c r="L1429" s="1"/>
  <c r="H1414"/>
  <c r="I1414"/>
  <c r="K1414" s="1"/>
  <c r="H1404"/>
  <c r="I1404"/>
  <c r="K1404" s="1"/>
  <c r="G1403"/>
  <c r="H1403"/>
  <c r="I1403"/>
  <c r="K1403" s="1"/>
  <c r="G1402"/>
  <c r="H1402"/>
  <c r="I1402"/>
  <c r="K1402" s="1"/>
  <c r="L1402" s="1"/>
  <c r="G1310"/>
  <c r="H1310"/>
  <c r="I1310"/>
  <c r="K1310" s="1"/>
  <c r="G1305"/>
  <c r="H1305"/>
  <c r="I1305"/>
  <c r="K1305" s="1"/>
  <c r="L1305" s="1"/>
  <c r="G1295"/>
  <c r="H1295"/>
  <c r="I1295"/>
  <c r="K1295" s="1"/>
  <c r="L1295" s="1"/>
  <c r="H1283"/>
  <c r="I1283"/>
  <c r="K1283" s="1"/>
  <c r="H1269"/>
  <c r="I1269"/>
  <c r="K1269" s="1"/>
  <c r="G1261"/>
  <c r="H1261"/>
  <c r="I1261"/>
  <c r="K1261" s="1"/>
  <c r="L1261" s="1"/>
  <c r="H1238"/>
  <c r="I1238"/>
  <c r="K1238" s="1"/>
  <c r="G1236"/>
  <c r="H1236"/>
  <c r="I1236"/>
  <c r="K1236" s="1"/>
  <c r="L1236" s="1"/>
  <c r="G1220"/>
  <c r="H1220"/>
  <c r="I1220"/>
  <c r="K1220" s="1"/>
  <c r="L1220" s="1"/>
  <c r="H1218"/>
  <c r="I1218"/>
  <c r="K1218" s="1"/>
  <c r="H1204"/>
  <c r="I1204"/>
  <c r="K1204" s="1"/>
  <c r="G1191"/>
  <c r="H1191"/>
  <c r="I1191"/>
  <c r="K1191" s="1"/>
  <c r="G1159"/>
  <c r="H1159"/>
  <c r="I1159"/>
  <c r="K1159" s="1"/>
  <c r="L1159" s="1"/>
  <c r="G1082"/>
  <c r="H1082"/>
  <c r="I1082"/>
  <c r="K1082" s="1"/>
  <c r="H1079"/>
  <c r="I1079"/>
  <c r="K1079" s="1"/>
  <c r="G1059"/>
  <c r="H1059"/>
  <c r="I1059"/>
  <c r="K1059" s="1"/>
  <c r="L1059" s="1"/>
  <c r="H1030"/>
  <c r="I1030"/>
  <c r="K1030" s="1"/>
  <c r="H1025"/>
  <c r="I1025"/>
  <c r="K1025" s="1"/>
  <c r="G1014"/>
  <c r="H1014"/>
  <c r="I1014"/>
  <c r="K1014" s="1"/>
  <c r="G981"/>
  <c r="H981"/>
  <c r="I981"/>
  <c r="K981" s="1"/>
  <c r="L981" s="1"/>
  <c r="G938"/>
  <c r="H938"/>
  <c r="I938"/>
  <c r="K938" s="1"/>
  <c r="G934"/>
  <c r="H934"/>
  <c r="I934"/>
  <c r="K934" s="1"/>
  <c r="L934" s="1"/>
  <c r="G933"/>
  <c r="H933"/>
  <c r="I933"/>
  <c r="K933" s="1"/>
  <c r="G925"/>
  <c r="H925"/>
  <c r="I925"/>
  <c r="K925" s="1"/>
  <c r="L925" s="1"/>
  <c r="G924"/>
  <c r="H924"/>
  <c r="I924"/>
  <c r="K924" s="1"/>
  <c r="L924" s="1"/>
  <c r="G905"/>
  <c r="H905"/>
  <c r="I905"/>
  <c r="K905" s="1"/>
  <c r="L905" s="1"/>
  <c r="H901"/>
  <c r="I901"/>
  <c r="K901" s="1"/>
  <c r="G878"/>
  <c r="H878"/>
  <c r="I878"/>
  <c r="K878" s="1"/>
  <c r="G848"/>
  <c r="H848"/>
  <c r="I848"/>
  <c r="K848" s="1"/>
  <c r="L848" s="1"/>
  <c r="G836"/>
  <c r="H836"/>
  <c r="I836"/>
  <c r="K836" s="1"/>
  <c r="G826"/>
  <c r="H826"/>
  <c r="I826"/>
  <c r="K826" s="1"/>
  <c r="L826" s="1"/>
  <c r="G816"/>
  <c r="H816"/>
  <c r="I816"/>
  <c r="K816" s="1"/>
  <c r="H808"/>
  <c r="I808"/>
  <c r="K808" s="1"/>
  <c r="G801"/>
  <c r="H801"/>
  <c r="I801"/>
  <c r="K801" s="1"/>
  <c r="L801" s="1"/>
  <c r="G701"/>
  <c r="H701"/>
  <c r="I701"/>
  <c r="K701" s="1"/>
  <c r="G686"/>
  <c r="H686"/>
  <c r="I686"/>
  <c r="K686" s="1"/>
  <c r="L686" s="1"/>
  <c r="H597"/>
  <c r="I597"/>
  <c r="K597" s="1"/>
  <c r="H582"/>
  <c r="I582"/>
  <c r="K582" s="1"/>
  <c r="G558"/>
  <c r="H558"/>
  <c r="I558"/>
  <c r="K558" s="1"/>
  <c r="H485"/>
  <c r="I485"/>
  <c r="K485" s="1"/>
  <c r="G470"/>
  <c r="H470"/>
  <c r="I470"/>
  <c r="K470" s="1"/>
  <c r="L470" s="1"/>
  <c r="G411"/>
  <c r="H411"/>
  <c r="I411"/>
  <c r="K411" s="1"/>
  <c r="G382"/>
  <c r="H382"/>
  <c r="I382"/>
  <c r="K382" s="1"/>
  <c r="L382" s="1"/>
  <c r="G353"/>
  <c r="H353"/>
  <c r="I353"/>
  <c r="K353" s="1"/>
  <c r="L353" s="1"/>
  <c r="G334"/>
  <c r="H334"/>
  <c r="I334"/>
  <c r="K334" s="1"/>
  <c r="L334" s="1"/>
  <c r="G254"/>
  <c r="H254"/>
  <c r="I254"/>
  <c r="K254" s="1"/>
  <c r="L254" s="1"/>
  <c r="G3540"/>
  <c r="H3540"/>
  <c r="I3540"/>
  <c r="K3540" s="1"/>
  <c r="L3540" s="1"/>
  <c r="G3444"/>
  <c r="H3444"/>
  <c r="I3444"/>
  <c r="K3444" s="1"/>
  <c r="G3445"/>
  <c r="H3445"/>
  <c r="I3445"/>
  <c r="K3445" s="1"/>
  <c r="L3445" s="1"/>
  <c r="H3446"/>
  <c r="I3446"/>
  <c r="K3446" s="1"/>
  <c r="G3372"/>
  <c r="H3372"/>
  <c r="I3372"/>
  <c r="K3372" s="1"/>
  <c r="G3335"/>
  <c r="H3335"/>
  <c r="I3335"/>
  <c r="K3335" s="1"/>
  <c r="L3335" s="1"/>
  <c r="H3263"/>
  <c r="I3263"/>
  <c r="K3263" s="1"/>
  <c r="G3238"/>
  <c r="H3238"/>
  <c r="I3238"/>
  <c r="K3238" s="1"/>
  <c r="G3189"/>
  <c r="H3189"/>
  <c r="I3189"/>
  <c r="K3189" s="1"/>
  <c r="L3189" s="1"/>
  <c r="G3033"/>
  <c r="H3033"/>
  <c r="I3033"/>
  <c r="K3033" s="1"/>
  <c r="G3017"/>
  <c r="H3017"/>
  <c r="I3017"/>
  <c r="K3017" s="1"/>
  <c r="L3017" s="1"/>
  <c r="G3003"/>
  <c r="H3003"/>
  <c r="I3003"/>
  <c r="K3003" s="1"/>
  <c r="G2908"/>
  <c r="H2908"/>
  <c r="I2908"/>
  <c r="K2908" s="1"/>
  <c r="L2908" s="1"/>
  <c r="G2853"/>
  <c r="H2853"/>
  <c r="I2853"/>
  <c r="K2853" s="1"/>
  <c r="G2833"/>
  <c r="I2833"/>
  <c r="K2833" s="1"/>
  <c r="G2805"/>
  <c r="H2805"/>
  <c r="I2805"/>
  <c r="K2805" s="1"/>
  <c r="L2805" s="1"/>
  <c r="G2782"/>
  <c r="H2782"/>
  <c r="I2782"/>
  <c r="K2782" s="1"/>
  <c r="G2737"/>
  <c r="H2737"/>
  <c r="I2737"/>
  <c r="K2737" s="1"/>
  <c r="L2737" s="1"/>
  <c r="H2673"/>
  <c r="I2673"/>
  <c r="K2673" s="1"/>
  <c r="G2650"/>
  <c r="H2650"/>
  <c r="I2650"/>
  <c r="K2650" s="1"/>
  <c r="G2428"/>
  <c r="H2428"/>
  <c r="I2428"/>
  <c r="K2428" s="1"/>
  <c r="L2428" s="1"/>
  <c r="G2389"/>
  <c r="H2389"/>
  <c r="I2389"/>
  <c r="K2389" s="1"/>
  <c r="L2389" s="1"/>
  <c r="G2354"/>
  <c r="I2354"/>
  <c r="K2354" s="1"/>
  <c r="G2314"/>
  <c r="H2314"/>
  <c r="I2314"/>
  <c r="K2314" s="1"/>
  <c r="L2314" s="1"/>
  <c r="G2081"/>
  <c r="H2081"/>
  <c r="I2081"/>
  <c r="K2081" s="1"/>
  <c r="G1990"/>
  <c r="H1990"/>
  <c r="I1990"/>
  <c r="K1990" s="1"/>
  <c r="L1990" s="1"/>
  <c r="G1929"/>
  <c r="H1929"/>
  <c r="I1929"/>
  <c r="K1929" s="1"/>
  <c r="G1840"/>
  <c r="H1840"/>
  <c r="I1840"/>
  <c r="K1840" s="1"/>
  <c r="L1840" s="1"/>
  <c r="G1728"/>
  <c r="H1728"/>
  <c r="I1728"/>
  <c r="K1728" s="1"/>
  <c r="L1728" s="1"/>
  <c r="G1671"/>
  <c r="H1671"/>
  <c r="I1671"/>
  <c r="K1671" s="1"/>
  <c r="L1671" s="1"/>
  <c r="G1614"/>
  <c r="H1614"/>
  <c r="I1614"/>
  <c r="K1614" s="1"/>
  <c r="L1614" s="1"/>
  <c r="G1604"/>
  <c r="H1604"/>
  <c r="I1604"/>
  <c r="K1604" s="1"/>
  <c r="L1604" s="1"/>
  <c r="G1548"/>
  <c r="H1548"/>
  <c r="I1548"/>
  <c r="K1548" s="1"/>
  <c r="L1548" s="1"/>
  <c r="G1399"/>
  <c r="I1399"/>
  <c r="K1399" s="1"/>
  <c r="G1284"/>
  <c r="H1284"/>
  <c r="I1284"/>
  <c r="K1284" s="1"/>
  <c r="L1284" s="1"/>
  <c r="H1114"/>
  <c r="I1114"/>
  <c r="K1114" s="1"/>
  <c r="G919"/>
  <c r="I919"/>
  <c r="K919" s="1"/>
  <c r="G535"/>
  <c r="H535"/>
  <c r="I535"/>
  <c r="K535" s="1"/>
  <c r="G488"/>
  <c r="H488"/>
  <c r="I488"/>
  <c r="K488" s="1"/>
  <c r="L488" s="1"/>
  <c r="G441"/>
  <c r="H441"/>
  <c r="I441"/>
  <c r="K441" s="1"/>
  <c r="G211"/>
  <c r="H211"/>
  <c r="I211"/>
  <c r="K211" s="1"/>
  <c r="L211" s="1"/>
  <c r="G148"/>
  <c r="I148"/>
  <c r="K148" s="1"/>
  <c r="G46"/>
  <c r="H46"/>
  <c r="I46"/>
  <c r="K46" s="1"/>
  <c r="G3373"/>
  <c r="H3373"/>
  <c r="I3373"/>
  <c r="K3373" s="1"/>
  <c r="L3373" s="1"/>
  <c r="G3264"/>
  <c r="H3264"/>
  <c r="I3264"/>
  <c r="K3264" s="1"/>
  <c r="L3264" s="1"/>
  <c r="G2728"/>
  <c r="H2728"/>
  <c r="I2728"/>
  <c r="K2728" s="1"/>
  <c r="L2728" s="1"/>
  <c r="G2699"/>
  <c r="H2699"/>
  <c r="I2699"/>
  <c r="K2699" s="1"/>
  <c r="L2699" s="1"/>
  <c r="G2489"/>
  <c r="H2489"/>
  <c r="I2489"/>
  <c r="K2489" s="1"/>
  <c r="L2489" s="1"/>
  <c r="G2085"/>
  <c r="H2085"/>
  <c r="I2085"/>
  <c r="K2085" s="1"/>
  <c r="L2085" s="1"/>
  <c r="G2000"/>
  <c r="H2000"/>
  <c r="I2000"/>
  <c r="K2000" s="1"/>
  <c r="L2000" s="1"/>
  <c r="G1936"/>
  <c r="I1936"/>
  <c r="K1936" s="1"/>
  <c r="G1907"/>
  <c r="H1907"/>
  <c r="I1907"/>
  <c r="K1907" s="1"/>
  <c r="G1166"/>
  <c r="H1166"/>
  <c r="I1166"/>
  <c r="K1166" s="1"/>
  <c r="L1166" s="1"/>
  <c r="G1133"/>
  <c r="H1133"/>
  <c r="I1133"/>
  <c r="K1133" s="1"/>
  <c r="G932"/>
  <c r="H932"/>
  <c r="I932"/>
  <c r="K932" s="1"/>
  <c r="L932" s="1"/>
  <c r="G871"/>
  <c r="H871"/>
  <c r="I871"/>
  <c r="K871" s="1"/>
  <c r="L871" s="1"/>
  <c r="G768"/>
  <c r="H768"/>
  <c r="I768"/>
  <c r="K768" s="1"/>
  <c r="L768" s="1"/>
  <c r="G658"/>
  <c r="I658"/>
  <c r="K658" s="1"/>
  <c r="G636"/>
  <c r="H636"/>
  <c r="I636"/>
  <c r="K636" s="1"/>
  <c r="G20"/>
  <c r="H20"/>
  <c r="I20"/>
  <c r="K20" s="1"/>
  <c r="L20" s="1"/>
  <c r="G2918"/>
  <c r="H2918"/>
  <c r="I2918"/>
  <c r="K2918" s="1"/>
  <c r="G2709"/>
  <c r="H2709"/>
  <c r="I2709"/>
  <c r="K2709" s="1"/>
  <c r="L2709" s="1"/>
  <c r="G2413"/>
  <c r="H2413"/>
  <c r="I2413"/>
  <c r="K2413" s="1"/>
  <c r="G2324"/>
  <c r="I2324"/>
  <c r="K2324" s="1"/>
  <c r="G2218"/>
  <c r="H2218"/>
  <c r="I2218"/>
  <c r="K2218" s="1"/>
  <c r="L2218" s="1"/>
  <c r="G2070"/>
  <c r="H2070"/>
  <c r="I2070"/>
  <c r="K2070" s="1"/>
  <c r="G2001"/>
  <c r="H2001"/>
  <c r="I2001"/>
  <c r="K2001" s="1"/>
  <c r="L2001" s="1"/>
  <c r="G1782"/>
  <c r="H1782"/>
  <c r="I1782"/>
  <c r="K1782" s="1"/>
  <c r="G1762"/>
  <c r="H1762"/>
  <c r="I1762"/>
  <c r="K1762" s="1"/>
  <c r="L1762" s="1"/>
  <c r="G1636"/>
  <c r="H1636"/>
  <c r="I1636"/>
  <c r="K1636" s="1"/>
  <c r="G1596"/>
  <c r="H1596"/>
  <c r="I1596"/>
  <c r="K1596" s="1"/>
  <c r="L1596" s="1"/>
  <c r="G1557"/>
  <c r="H1557"/>
  <c r="I1557"/>
  <c r="K1557" s="1"/>
  <c r="G1537"/>
  <c r="H1537"/>
  <c r="I1537"/>
  <c r="K1537" s="1"/>
  <c r="L1537" s="1"/>
  <c r="G1381"/>
  <c r="H1381"/>
  <c r="I1381"/>
  <c r="K1381" s="1"/>
  <c r="G1347"/>
  <c r="H1347"/>
  <c r="I1347"/>
  <c r="K1347" s="1"/>
  <c r="L1347" s="1"/>
  <c r="G1297"/>
  <c r="H1297"/>
  <c r="I1297"/>
  <c r="K1297" s="1"/>
  <c r="G1110"/>
  <c r="H1110"/>
  <c r="I1110"/>
  <c r="K1110" s="1"/>
  <c r="L1110" s="1"/>
  <c r="G1081"/>
  <c r="H1081"/>
  <c r="I1081"/>
  <c r="K1081" s="1"/>
  <c r="G942"/>
  <c r="H942"/>
  <c r="I942"/>
  <c r="K942" s="1"/>
  <c r="L942" s="1"/>
  <c r="G902"/>
  <c r="I902"/>
  <c r="K902" s="1"/>
  <c r="H776"/>
  <c r="I776"/>
  <c r="K776" s="1"/>
  <c r="G771"/>
  <c r="H771"/>
  <c r="I771"/>
  <c r="K771" s="1"/>
  <c r="G613"/>
  <c r="H613"/>
  <c r="I613"/>
  <c r="K613" s="1"/>
  <c r="L613" s="1"/>
  <c r="G607"/>
  <c r="H607"/>
  <c r="I607"/>
  <c r="K607" s="1"/>
  <c r="G296"/>
  <c r="H296"/>
  <c r="I296"/>
  <c r="K296" s="1"/>
  <c r="L296" s="1"/>
  <c r="G34"/>
  <c r="H34"/>
  <c r="I34"/>
  <c r="K34" s="1"/>
  <c r="I3447"/>
  <c r="K3447" s="1"/>
  <c r="H3447"/>
  <c r="G3447"/>
  <c r="H16" i="5"/>
  <c r="F16" s="1"/>
  <c r="E16"/>
  <c r="D16"/>
  <c r="C16"/>
  <c r="B16"/>
  <c r="H15"/>
  <c r="F15"/>
  <c r="E15"/>
  <c r="D15"/>
  <c r="C15"/>
  <c r="B15"/>
  <c r="H14"/>
  <c r="F14"/>
  <c r="E14"/>
  <c r="D14"/>
  <c r="C14"/>
  <c r="B14"/>
  <c r="H13"/>
  <c r="F13"/>
  <c r="E13"/>
  <c r="D13"/>
  <c r="C13"/>
  <c r="B13"/>
  <c r="H12"/>
  <c r="F12"/>
  <c r="E12"/>
  <c r="D12"/>
  <c r="C12"/>
  <c r="B12"/>
  <c r="H11"/>
  <c r="F11"/>
  <c r="E11"/>
  <c r="D11"/>
  <c r="C11"/>
  <c r="B11"/>
  <c r="H10"/>
  <c r="H9"/>
  <c r="F9" s="1"/>
  <c r="E9"/>
  <c r="D9"/>
  <c r="C9"/>
  <c r="B9"/>
  <c r="H8"/>
  <c r="F8"/>
  <c r="E8"/>
  <c r="D8"/>
  <c r="C8"/>
  <c r="B8"/>
  <c r="H7"/>
  <c r="F7" s="1"/>
  <c r="E7"/>
  <c r="D7"/>
  <c r="C7"/>
  <c r="B7"/>
  <c r="H6"/>
  <c r="F6"/>
  <c r="E6"/>
  <c r="D6"/>
  <c r="C6"/>
  <c r="B6"/>
  <c r="H5"/>
  <c r="F5"/>
  <c r="E5"/>
  <c r="D5"/>
  <c r="C5"/>
  <c r="B5"/>
  <c r="H4"/>
  <c r="F4"/>
  <c r="E4"/>
  <c r="D4"/>
  <c r="C4"/>
  <c r="B4"/>
  <c r="H3"/>
  <c r="F3"/>
  <c r="E3"/>
  <c r="D3"/>
  <c r="C3"/>
  <c r="B3"/>
  <c r="H2"/>
  <c r="F2"/>
  <c r="E2"/>
  <c r="D2"/>
  <c r="C2"/>
  <c r="B2"/>
  <c r="F18" i="4"/>
  <c r="D18"/>
  <c r="C18"/>
  <c r="B18"/>
  <c r="F17"/>
  <c r="D17"/>
  <c r="C17"/>
  <c r="B17"/>
  <c r="F16"/>
  <c r="D16"/>
  <c r="C16"/>
  <c r="B16"/>
  <c r="F15"/>
  <c r="D15"/>
  <c r="C15"/>
  <c r="B15"/>
  <c r="F14"/>
  <c r="D14"/>
  <c r="C14"/>
  <c r="B14"/>
  <c r="F13"/>
  <c r="D13"/>
  <c r="C13"/>
  <c r="B13"/>
  <c r="F12"/>
  <c r="D12"/>
  <c r="C12"/>
  <c r="B12"/>
  <c r="F11"/>
  <c r="C11" s="1"/>
  <c r="D11"/>
  <c r="B11"/>
  <c r="F10"/>
  <c r="D10"/>
  <c r="C10"/>
  <c r="B10"/>
  <c r="F9"/>
  <c r="D9"/>
  <c r="C9"/>
  <c r="B9"/>
  <c r="F8"/>
  <c r="D8"/>
  <c r="C8"/>
  <c r="B8"/>
  <c r="F7"/>
  <c r="D7"/>
  <c r="C7"/>
  <c r="B7"/>
  <c r="F6"/>
  <c r="D6"/>
  <c r="C6"/>
  <c r="B6"/>
  <c r="F5"/>
  <c r="D5"/>
  <c r="C5"/>
  <c r="B5"/>
  <c r="F4"/>
  <c r="D4"/>
  <c r="C4"/>
  <c r="B4"/>
  <c r="G3339" i="1" s="1"/>
  <c r="F3" i="4"/>
  <c r="D3"/>
  <c r="C3"/>
  <c r="B3"/>
  <c r="L205" i="1" l="1"/>
  <c r="L33"/>
  <c r="M34"/>
  <c r="M607"/>
  <c r="M771"/>
  <c r="M1081"/>
  <c r="M1297"/>
  <c r="M1381"/>
  <c r="M1557"/>
  <c r="M1636"/>
  <c r="M1782"/>
  <c r="M2070"/>
  <c r="M2413"/>
  <c r="M2918"/>
  <c r="M636"/>
  <c r="M871"/>
  <c r="M1133"/>
  <c r="M1907"/>
  <c r="M2085"/>
  <c r="M2699"/>
  <c r="M3264"/>
  <c r="M46"/>
  <c r="M441"/>
  <c r="M535"/>
  <c r="M1548"/>
  <c r="M1614"/>
  <c r="M1728"/>
  <c r="M1929"/>
  <c r="M2081"/>
  <c r="M2389"/>
  <c r="M2650"/>
  <c r="M2782"/>
  <c r="M2853"/>
  <c r="M3003"/>
  <c r="M3033"/>
  <c r="M3238"/>
  <c r="M3372"/>
  <c r="M3444"/>
  <c r="M254"/>
  <c r="M353"/>
  <c r="M411"/>
  <c r="M485"/>
  <c r="M558"/>
  <c r="M701"/>
  <c r="M808"/>
  <c r="M816"/>
  <c r="M836"/>
  <c r="M878"/>
  <c r="M924"/>
  <c r="M933"/>
  <c r="M938"/>
  <c r="M1014"/>
  <c r="M1079"/>
  <c r="M1082"/>
  <c r="M1191"/>
  <c r="M1236"/>
  <c r="M1269"/>
  <c r="M1283"/>
  <c r="M1295"/>
  <c r="M1310"/>
  <c r="M1403"/>
  <c r="M1451"/>
  <c r="M1568"/>
  <c r="M1650"/>
  <c r="M1662"/>
  <c r="M1705"/>
  <c r="M1743"/>
  <c r="M1790"/>
  <c r="M1792"/>
  <c r="M1856"/>
  <c r="M1872"/>
  <c r="M1879"/>
  <c r="M1890"/>
  <c r="M1891"/>
  <c r="M1918"/>
  <c r="M1947"/>
  <c r="M1962"/>
  <c r="M1989"/>
  <c r="M1992"/>
  <c r="M2009"/>
  <c r="M2025"/>
  <c r="M2074"/>
  <c r="M2096"/>
  <c r="M2126"/>
  <c r="M2155"/>
  <c r="M2194"/>
  <c r="M2202"/>
  <c r="M2302"/>
  <c r="M2327"/>
  <c r="M2347"/>
  <c r="M2365"/>
  <c r="M2426"/>
  <c r="M2435"/>
  <c r="M2470"/>
  <c r="M2493"/>
  <c r="M2510"/>
  <c r="M2547"/>
  <c r="M2568"/>
  <c r="M2599"/>
  <c r="M2648"/>
  <c r="M2727"/>
  <c r="M2756"/>
  <c r="M2766"/>
  <c r="M2796"/>
  <c r="M2810"/>
  <c r="M2938"/>
  <c r="M2946"/>
  <c r="M3016"/>
  <c r="M3066"/>
  <c r="M3167"/>
  <c r="M3198"/>
  <c r="M3216"/>
  <c r="M3236"/>
  <c r="M3334"/>
  <c r="M3371"/>
  <c r="M3442"/>
  <c r="M3539"/>
  <c r="M257"/>
  <c r="M330"/>
  <c r="M493"/>
  <c r="M505"/>
  <c r="M555"/>
  <c r="M641"/>
  <c r="M700"/>
  <c r="M752"/>
  <c r="M859"/>
  <c r="M978"/>
  <c r="M1010"/>
  <c r="M1046"/>
  <c r="M1069"/>
  <c r="M1088"/>
  <c r="M1130"/>
  <c r="M1141"/>
  <c r="M1213"/>
  <c r="M1234"/>
  <c r="M1260"/>
  <c r="M1289"/>
  <c r="M1333"/>
  <c r="M1365"/>
  <c r="M1383"/>
  <c r="M1540"/>
  <c r="M1550"/>
  <c r="M1626"/>
  <c r="M1637"/>
  <c r="M1708"/>
  <c r="M1720"/>
  <c r="M1779"/>
  <c r="M1895"/>
  <c r="M1965"/>
  <c r="M1978"/>
  <c r="M2034"/>
  <c r="M2043"/>
  <c r="M2095"/>
  <c r="M2134"/>
  <c r="M2141"/>
  <c r="M2199"/>
  <c r="M2291"/>
  <c r="M2331"/>
  <c r="M2349"/>
  <c r="M2398"/>
  <c r="M2537"/>
  <c r="M2573"/>
  <c r="M2606"/>
  <c r="M2672"/>
  <c r="M2739"/>
  <c r="M2760"/>
  <c r="M2870"/>
  <c r="M2916"/>
  <c r="M3056"/>
  <c r="M3080"/>
  <c r="M3108"/>
  <c r="M3165"/>
  <c r="M3370"/>
  <c r="M3439"/>
  <c r="M3538"/>
  <c r="M3536"/>
  <c r="M35"/>
  <c r="M66"/>
  <c r="M84"/>
  <c r="M102"/>
  <c r="M106"/>
  <c r="M124"/>
  <c r="M130"/>
  <c r="M143"/>
  <c r="M173"/>
  <c r="M196"/>
  <c r="M231"/>
  <c r="M255"/>
  <c r="M260"/>
  <c r="M280"/>
  <c r="M328"/>
  <c r="M331"/>
  <c r="M335"/>
  <c r="M342"/>
  <c r="M365"/>
  <c r="M388"/>
  <c r="M427"/>
  <c r="M473"/>
  <c r="M476"/>
  <c r="M508"/>
  <c r="M513"/>
  <c r="M527"/>
  <c r="M530"/>
  <c r="M561"/>
  <c r="M593"/>
  <c r="M626"/>
  <c r="M648"/>
  <c r="M650"/>
  <c r="M674"/>
  <c r="M679"/>
  <c r="M689"/>
  <c r="M695"/>
  <c r="M699"/>
  <c r="M718"/>
  <c r="M738"/>
  <c r="M785"/>
  <c r="M796"/>
  <c r="M814"/>
  <c r="M853"/>
  <c r="M874"/>
  <c r="M898"/>
  <c r="M923"/>
  <c r="M950"/>
  <c r="M976"/>
  <c r="M992"/>
  <c r="M1017"/>
  <c r="M1109"/>
  <c r="M1129"/>
  <c r="M1164"/>
  <c r="M1208"/>
  <c r="M1281"/>
  <c r="M1288"/>
  <c r="M1301"/>
  <c r="M1350"/>
  <c r="M1387"/>
  <c r="M1401"/>
  <c r="M1417"/>
  <c r="M1434"/>
  <c r="M1450"/>
  <c r="M1481"/>
  <c r="M1536"/>
  <c r="M1569"/>
  <c r="M1591"/>
  <c r="M1623"/>
  <c r="M1640"/>
  <c r="M1654"/>
  <c r="M1673"/>
  <c r="M1678"/>
  <c r="M1703"/>
  <c r="M1718"/>
  <c r="M1753"/>
  <c r="M1776"/>
  <c r="M1811"/>
  <c r="M1859"/>
  <c r="M1881"/>
  <c r="M1938"/>
  <c r="M1954"/>
  <c r="M1967"/>
  <c r="M1977"/>
  <c r="M1980"/>
  <c r="M2026"/>
  <c r="M2066"/>
  <c r="M2084"/>
  <c r="M2144"/>
  <c r="M2152"/>
  <c r="M2198"/>
  <c r="M2225"/>
  <c r="M2323"/>
  <c r="M2329"/>
  <c r="M2364"/>
  <c r="M2408"/>
  <c r="M2501"/>
  <c r="M2579"/>
  <c r="M2595"/>
  <c r="M2623"/>
  <c r="M2632"/>
  <c r="M2649"/>
  <c r="M2682"/>
  <c r="M2696"/>
  <c r="M2710"/>
  <c r="M2778"/>
  <c r="M2788"/>
  <c r="M2824"/>
  <c r="M2869"/>
  <c r="M2890"/>
  <c r="M2907"/>
  <c r="M2926"/>
  <c r="M3047"/>
  <c r="M3086"/>
  <c r="M3134"/>
  <c r="M3163"/>
  <c r="M3162"/>
  <c r="M3234"/>
  <c r="M3295"/>
  <c r="M3332"/>
  <c r="M3330"/>
  <c r="M3328"/>
  <c r="M3369"/>
  <c r="M3534"/>
  <c r="M3532"/>
  <c r="M3530"/>
  <c r="M3528"/>
  <c r="M3527"/>
  <c r="M3526"/>
  <c r="M190"/>
  <c r="M510"/>
  <c r="M749"/>
  <c r="M1177"/>
  <c r="M1506"/>
  <c r="M1778"/>
  <c r="M1857"/>
  <c r="M1915"/>
  <c r="M2087"/>
  <c r="M2140"/>
  <c r="M2368"/>
  <c r="M2446"/>
  <c r="M2703"/>
  <c r="M3436"/>
  <c r="M3525"/>
  <c r="M1738"/>
  <c r="M1801"/>
  <c r="M2014"/>
  <c r="M2176"/>
  <c r="M2201"/>
  <c r="M2263"/>
  <c r="M2467"/>
  <c r="M2889"/>
  <c r="M3106"/>
  <c r="M3261"/>
  <c r="M18"/>
  <c r="M26"/>
  <c r="M75"/>
  <c r="M83"/>
  <c r="M107"/>
  <c r="M110"/>
  <c r="M126"/>
  <c r="M167"/>
  <c r="M186"/>
  <c r="M202"/>
  <c r="M218"/>
  <c r="M223"/>
  <c r="M233"/>
  <c r="M240"/>
  <c r="M266"/>
  <c r="M311"/>
  <c r="M322"/>
  <c r="M326"/>
  <c r="M345"/>
  <c r="M357"/>
  <c r="M370"/>
  <c r="M387"/>
  <c r="M399"/>
  <c r="M417"/>
  <c r="M455"/>
  <c r="M480"/>
  <c r="M511"/>
  <c r="M543"/>
  <c r="M557"/>
  <c r="M601"/>
  <c r="M608"/>
  <c r="M631"/>
  <c r="M680"/>
  <c r="M707"/>
  <c r="M719"/>
  <c r="M751"/>
  <c r="M766"/>
  <c r="M781"/>
  <c r="M789"/>
  <c r="M799"/>
  <c r="M825"/>
  <c r="M913"/>
  <c r="M999"/>
  <c r="M1005"/>
  <c r="M1027"/>
  <c r="M1067"/>
  <c r="M1120"/>
  <c r="M1149"/>
  <c r="M1186"/>
  <c r="M1206"/>
  <c r="M1223"/>
  <c r="M1254"/>
  <c r="M1270"/>
  <c r="M1275"/>
  <c r="M1315"/>
  <c r="M1374"/>
  <c r="M1390"/>
  <c r="M1395"/>
  <c r="M1433"/>
  <c r="M1447"/>
  <c r="M1470"/>
  <c r="M1507"/>
  <c r="M1529"/>
  <c r="M1552"/>
  <c r="M1577"/>
  <c r="M1607"/>
  <c r="M1630"/>
  <c r="M1639"/>
  <c r="M1646"/>
  <c r="M1653"/>
  <c r="M1684"/>
  <c r="M1691"/>
  <c r="M1697"/>
  <c r="M1723"/>
  <c r="M1727"/>
  <c r="M1748"/>
  <c r="M1756"/>
  <c r="M1761"/>
  <c r="M1806"/>
  <c r="M1829"/>
  <c r="M1852"/>
  <c r="M1861"/>
  <c r="M1949"/>
  <c r="M2004"/>
  <c r="M2020"/>
  <c r="M2054"/>
  <c r="M2069"/>
  <c r="M2121"/>
  <c r="M2142"/>
  <c r="M2171"/>
  <c r="M2212"/>
  <c r="M2236"/>
  <c r="M2247"/>
  <c r="M2272"/>
  <c r="M2313"/>
  <c r="M2322"/>
  <c r="M2320"/>
  <c r="M2358"/>
  <c r="M2378"/>
  <c r="M2387"/>
  <c r="M2430"/>
  <c r="M2509"/>
  <c r="M2520"/>
  <c r="M2534"/>
  <c r="M2565"/>
  <c r="M2594"/>
  <c r="M2626"/>
  <c r="M2636"/>
  <c r="M2654"/>
  <c r="M2702"/>
  <c r="M2726"/>
  <c r="M2759"/>
  <c r="M2828"/>
  <c r="M2842"/>
  <c r="M2852"/>
  <c r="M2868"/>
  <c r="M2966"/>
  <c r="M3030"/>
  <c r="M3045"/>
  <c r="M3055"/>
  <c r="M3085"/>
  <c r="M3104"/>
  <c r="M3146"/>
  <c r="M3161"/>
  <c r="M3159"/>
  <c r="M3196"/>
  <c r="M3260"/>
  <c r="M3433"/>
  <c r="M3522"/>
  <c r="M875"/>
  <c r="M2346"/>
  <c r="M109"/>
  <c r="M347"/>
  <c r="M539"/>
  <c r="M802"/>
  <c r="M1093"/>
  <c r="M1773"/>
  <c r="M1968"/>
  <c r="M2270"/>
  <c r="M3029"/>
  <c r="M3521"/>
  <c r="M71"/>
  <c r="M146"/>
  <c r="M214"/>
  <c r="M249"/>
  <c r="M305"/>
  <c r="M344"/>
  <c r="M479"/>
  <c r="M499"/>
  <c r="M569"/>
  <c r="M617"/>
  <c r="M678"/>
  <c r="M725"/>
  <c r="M907"/>
  <c r="M998"/>
  <c r="M1187"/>
  <c r="M1240"/>
  <c r="M1440"/>
  <c r="M1750"/>
  <c r="M2024"/>
  <c r="M2235"/>
  <c r="M2554"/>
  <c r="M3078"/>
  <c r="M3367"/>
  <c r="M28"/>
  <c r="M52"/>
  <c r="M59"/>
  <c r="M142"/>
  <c r="M212"/>
  <c r="M243"/>
  <c r="M251"/>
  <c r="M283"/>
  <c r="M304"/>
  <c r="M309"/>
  <c r="M318"/>
  <c r="M373"/>
  <c r="M377"/>
  <c r="M407"/>
  <c r="M412"/>
  <c r="M428"/>
  <c r="M432"/>
  <c r="M433"/>
  <c r="M462"/>
  <c r="M494"/>
  <c r="M509"/>
  <c r="M547"/>
  <c r="M566"/>
  <c r="M615"/>
  <c r="M642"/>
  <c r="M651"/>
  <c r="M665"/>
  <c r="M677"/>
  <c r="M753"/>
  <c r="M759"/>
  <c r="M810"/>
  <c r="M833"/>
  <c r="M849"/>
  <c r="M887"/>
  <c r="M918"/>
  <c r="M936"/>
  <c r="M966"/>
  <c r="M1023"/>
  <c r="M1044"/>
  <c r="M1087"/>
  <c r="M1091"/>
  <c r="M1113"/>
  <c r="M1143"/>
  <c r="M1148"/>
  <c r="M1222"/>
  <c r="M1224"/>
  <c r="M1253"/>
  <c r="M1296"/>
  <c r="M1352"/>
  <c r="M1405"/>
  <c r="M1418"/>
  <c r="M1454"/>
  <c r="M1581"/>
  <c r="M1587"/>
  <c r="M1601"/>
  <c r="M1638"/>
  <c r="M1800"/>
  <c r="M1878"/>
  <c r="M1894"/>
  <c r="M1952"/>
  <c r="M1985"/>
  <c r="M2012"/>
  <c r="M2035"/>
  <c r="M2058"/>
  <c r="M2181"/>
  <c r="M2290"/>
  <c r="M2309"/>
  <c r="M2356"/>
  <c r="M2412"/>
  <c r="M2445"/>
  <c r="M2468"/>
  <c r="M2604"/>
  <c r="M2717"/>
  <c r="M2986"/>
  <c r="M3076"/>
  <c r="M3259"/>
  <c r="M3325"/>
  <c r="M39"/>
  <c r="M41"/>
  <c r="M79"/>
  <c r="M101"/>
  <c r="M104"/>
  <c r="M154"/>
  <c r="M170"/>
  <c r="M197"/>
  <c r="M208"/>
  <c r="M210"/>
  <c r="M230"/>
  <c r="M263"/>
  <c r="M269"/>
  <c r="M287"/>
  <c r="M300"/>
  <c r="M316"/>
  <c r="M339"/>
  <c r="M352"/>
  <c r="M356"/>
  <c r="M358"/>
  <c r="M366"/>
  <c r="M381"/>
  <c r="M389"/>
  <c r="M396"/>
  <c r="M418"/>
  <c r="M430"/>
  <c r="M439"/>
  <c r="M443"/>
  <c r="M448"/>
  <c r="M450"/>
  <c r="M461"/>
  <c r="M464"/>
  <c r="M487"/>
  <c r="M491"/>
  <c r="M495"/>
  <c r="M514"/>
  <c r="M517"/>
  <c r="M523"/>
  <c r="M554"/>
  <c r="M562"/>
  <c r="M563"/>
  <c r="M580"/>
  <c r="M591"/>
  <c r="M595"/>
  <c r="M600"/>
  <c r="M612"/>
  <c r="M622"/>
  <c r="M630"/>
  <c r="M646"/>
  <c r="M652"/>
  <c r="M660"/>
  <c r="M661"/>
  <c r="M662"/>
  <c r="M682"/>
  <c r="M703"/>
  <c r="M711"/>
  <c r="M720"/>
  <c r="M722"/>
  <c r="M729"/>
  <c r="M737"/>
  <c r="M742"/>
  <c r="M747"/>
  <c r="M762"/>
  <c r="M770"/>
  <c r="M794"/>
  <c r="M800"/>
  <c r="M829"/>
  <c r="M832"/>
  <c r="M845"/>
  <c r="M857"/>
  <c r="M863"/>
  <c r="M867"/>
  <c r="M879"/>
  <c r="M888"/>
  <c r="M911"/>
  <c r="M928"/>
  <c r="M937"/>
  <c r="M947"/>
  <c r="M955"/>
  <c r="M957"/>
  <c r="M961"/>
  <c r="M968"/>
  <c r="M971"/>
  <c r="M977"/>
  <c r="M979"/>
  <c r="M993"/>
  <c r="M1012"/>
  <c r="M1033"/>
  <c r="M1064"/>
  <c r="M1085"/>
  <c r="M1102"/>
  <c r="M1108"/>
  <c r="M1111"/>
  <c r="M1117"/>
  <c r="M1123"/>
  <c r="M1131"/>
  <c r="M1138"/>
  <c r="M1151"/>
  <c r="M1153"/>
  <c r="M1165"/>
  <c r="M1176"/>
  <c r="M1179"/>
  <c r="M1184"/>
  <c r="M1193"/>
  <c r="M1201"/>
  <c r="M1216"/>
  <c r="M1230"/>
  <c r="M1235"/>
  <c r="M1243"/>
  <c r="M1265"/>
  <c r="M1273"/>
  <c r="M1274"/>
  <c r="M1279"/>
  <c r="M1306"/>
  <c r="M1318"/>
  <c r="M1329"/>
  <c r="M1338"/>
  <c r="M1341"/>
  <c r="M1363"/>
  <c r="M1406"/>
  <c r="M1424"/>
  <c r="M1428"/>
  <c r="M1439"/>
  <c r="M1444"/>
  <c r="M1464"/>
  <c r="M1479"/>
  <c r="M1484"/>
  <c r="M1487"/>
  <c r="M1489"/>
  <c r="M1498"/>
  <c r="M1500"/>
  <c r="M1509"/>
  <c r="M1521"/>
  <c r="M1539"/>
  <c r="M1547"/>
  <c r="M1555"/>
  <c r="M1564"/>
  <c r="M1565"/>
  <c r="M1576"/>
  <c r="M1579"/>
  <c r="M1609"/>
  <c r="M1619"/>
  <c r="M1629"/>
  <c r="M1658"/>
  <c r="M1659"/>
  <c r="M1683"/>
  <c r="M1688"/>
  <c r="M1693"/>
  <c r="M1709"/>
  <c r="M1759"/>
  <c r="M1781"/>
  <c r="M1793"/>
  <c r="M1807"/>
  <c r="M1810"/>
  <c r="M1815"/>
  <c r="M1817"/>
  <c r="M1834"/>
  <c r="M1847"/>
  <c r="M1862"/>
  <c r="M1864"/>
  <c r="M1877"/>
  <c r="M1885"/>
  <c r="M1884"/>
  <c r="M1904"/>
  <c r="M1930"/>
  <c r="M1934"/>
  <c r="M1951"/>
  <c r="M1971"/>
  <c r="M1973"/>
  <c r="M1987"/>
  <c r="M1997"/>
  <c r="M2017"/>
  <c r="M2030"/>
  <c r="M2031"/>
  <c r="M2038"/>
  <c r="M2055"/>
  <c r="M2065"/>
  <c r="M2083"/>
  <c r="M2104"/>
  <c r="M2109"/>
  <c r="M2125"/>
  <c r="M2130"/>
  <c r="M2136"/>
  <c r="M2147"/>
  <c r="M2164"/>
  <c r="M2170"/>
  <c r="M2175"/>
  <c r="M2219"/>
  <c r="M2228"/>
  <c r="M2238"/>
  <c r="M2253"/>
  <c r="M2255"/>
  <c r="M2274"/>
  <c r="M2285"/>
  <c r="M2303"/>
  <c r="M2336"/>
  <c r="M2345"/>
  <c r="M2363"/>
  <c r="M2393"/>
  <c r="M2397"/>
  <c r="M2416"/>
  <c r="M2432"/>
  <c r="M2457"/>
  <c r="M2469"/>
  <c r="M2477"/>
  <c r="M2492"/>
  <c r="M2519"/>
  <c r="M2533"/>
  <c r="M2544"/>
  <c r="M2549"/>
  <c r="M2586"/>
  <c r="M2589"/>
  <c r="M2598"/>
  <c r="M2622"/>
  <c r="M2624"/>
  <c r="M2635"/>
  <c r="M2645"/>
  <c r="M2671"/>
  <c r="M2685"/>
  <c r="M2695"/>
  <c r="M2693"/>
  <c r="M2721"/>
  <c r="M2745"/>
  <c r="M2748"/>
  <c r="M2772"/>
  <c r="M2787"/>
  <c r="M2818"/>
  <c r="M2823"/>
  <c r="M2827"/>
  <c r="M2840"/>
  <c r="M2848"/>
  <c r="M2878"/>
  <c r="M2887"/>
  <c r="M2899"/>
  <c r="M2906"/>
  <c r="M2914"/>
  <c r="M2923"/>
  <c r="M2952"/>
  <c r="M2959"/>
  <c r="M2980"/>
  <c r="M3001"/>
  <c r="M2999"/>
  <c r="M3027"/>
  <c r="M3044"/>
  <c r="M3054"/>
  <c r="M3102"/>
  <c r="M3121"/>
  <c r="M3133"/>
  <c r="M3145"/>
  <c r="M3157"/>
  <c r="M3195"/>
  <c r="M3214"/>
  <c r="M3232"/>
  <c r="M3294"/>
  <c r="M3292"/>
  <c r="M3366"/>
  <c r="M3364"/>
  <c r="M3430"/>
  <c r="M3429"/>
  <c r="M3428"/>
  <c r="M3519"/>
  <c r="M3517"/>
  <c r="M3515"/>
  <c r="M3513"/>
  <c r="M23"/>
  <c r="M49"/>
  <c r="M58"/>
  <c r="M74"/>
  <c r="M80"/>
  <c r="M86"/>
  <c r="M92"/>
  <c r="M111"/>
  <c r="M113"/>
  <c r="M123"/>
  <c r="M150"/>
  <c r="M152"/>
  <c r="M156"/>
  <c r="M168"/>
  <c r="M182"/>
  <c r="M183"/>
  <c r="M192"/>
  <c r="M199"/>
  <c r="M222"/>
  <c r="M235"/>
  <c r="M242"/>
  <c r="M247"/>
  <c r="M264"/>
  <c r="M268"/>
  <c r="M276"/>
  <c r="M292"/>
  <c r="M313"/>
  <c r="M333"/>
  <c r="M346"/>
  <c r="M354"/>
  <c r="M368"/>
  <c r="M374"/>
  <c r="M383"/>
  <c r="M419"/>
  <c r="M431"/>
  <c r="M445"/>
  <c r="M459"/>
  <c r="M468"/>
  <c r="M501"/>
  <c r="M533"/>
  <c r="M541"/>
  <c r="M548"/>
  <c r="M565"/>
  <c r="M579"/>
  <c r="M585"/>
  <c r="M588"/>
  <c r="M603"/>
  <c r="M606"/>
  <c r="M632"/>
  <c r="M640"/>
  <c r="M644"/>
  <c r="M657"/>
  <c r="M669"/>
  <c r="M694"/>
  <c r="M709"/>
  <c r="M732"/>
  <c r="M764"/>
  <c r="M791"/>
  <c r="M805"/>
  <c r="M823"/>
  <c r="M851"/>
  <c r="M856"/>
  <c r="M869"/>
  <c r="M891"/>
  <c r="M903"/>
  <c r="M921"/>
  <c r="M944"/>
  <c r="M973"/>
  <c r="M1000"/>
  <c r="M1003"/>
  <c r="M1022"/>
  <c r="M1049"/>
  <c r="M1058"/>
  <c r="M1072"/>
  <c r="M1074"/>
  <c r="M1080"/>
  <c r="M1090"/>
  <c r="M1104"/>
  <c r="M1122"/>
  <c r="M1181"/>
  <c r="M1228"/>
  <c r="M1258"/>
  <c r="M1272"/>
  <c r="M1299"/>
  <c r="M1336"/>
  <c r="M1339"/>
  <c r="M1345"/>
  <c r="M1354"/>
  <c r="M1369"/>
  <c r="M1377"/>
  <c r="M1409"/>
  <c r="M1422"/>
  <c r="M1446"/>
  <c r="M1465"/>
  <c r="M1477"/>
  <c r="M1493"/>
  <c r="M1512"/>
  <c r="M1524"/>
  <c r="M1542"/>
  <c r="M1580"/>
  <c r="M1606"/>
  <c r="M1613"/>
  <c r="M1620"/>
  <c r="M1631"/>
  <c r="M1645"/>
  <c r="M1661"/>
  <c r="M1666"/>
  <c r="M1692"/>
  <c r="M1726"/>
  <c r="M1746"/>
  <c r="M1763"/>
  <c r="M1766"/>
  <c r="M1798"/>
  <c r="M1797"/>
  <c r="M1805"/>
  <c r="M1828"/>
  <c r="M1839"/>
  <c r="M1869"/>
  <c r="M1910"/>
  <c r="M1914"/>
  <c r="M1917"/>
  <c r="M1932"/>
  <c r="M1937"/>
  <c r="M1958"/>
  <c r="M1970"/>
  <c r="M1996"/>
  <c r="M2049"/>
  <c r="M2076"/>
  <c r="M2086"/>
  <c r="M2120"/>
  <c r="M2139"/>
  <c r="M2146"/>
  <c r="M2154"/>
  <c r="M2178"/>
  <c r="M2220"/>
  <c r="M2245"/>
  <c r="M2259"/>
  <c r="M2264"/>
  <c r="M2269"/>
  <c r="M2305"/>
  <c r="M2312"/>
  <c r="M2373"/>
  <c r="M2400"/>
  <c r="M2422"/>
  <c r="M2476"/>
  <c r="M2504"/>
  <c r="M2527"/>
  <c r="M2561"/>
  <c r="M2571"/>
  <c r="M2613"/>
  <c r="M2611"/>
  <c r="M2615"/>
  <c r="M2631"/>
  <c r="M2643"/>
  <c r="M2666"/>
  <c r="M2670"/>
  <c r="M2707"/>
  <c r="M2716"/>
  <c r="M2744"/>
  <c r="M2747"/>
  <c r="M2771"/>
  <c r="M2776"/>
  <c r="M2802"/>
  <c r="M2821"/>
  <c r="M2847"/>
  <c r="M2846"/>
  <c r="M2874"/>
  <c r="M2885"/>
  <c r="M2897"/>
  <c r="M2929"/>
  <c r="M2935"/>
  <c r="M2944"/>
  <c r="M2950"/>
  <c r="M2973"/>
  <c r="M2972"/>
  <c r="M2997"/>
  <c r="M3025"/>
  <c r="M3042"/>
  <c r="M3053"/>
  <c r="M3075"/>
  <c r="M3099"/>
  <c r="M3097"/>
  <c r="M3117"/>
  <c r="M3115"/>
  <c r="M3130"/>
  <c r="M3129"/>
  <c r="M3142"/>
  <c r="M3156"/>
  <c r="M3186"/>
  <c r="M3185"/>
  <c r="M3183"/>
  <c r="M3194"/>
  <c r="M3192"/>
  <c r="M3231"/>
  <c r="M3230"/>
  <c r="M3229"/>
  <c r="M3257"/>
  <c r="M3255"/>
  <c r="M3254"/>
  <c r="M3289"/>
  <c r="M3287"/>
  <c r="M3323"/>
  <c r="M3322"/>
  <c r="M3319"/>
  <c r="M3362"/>
  <c r="M3360"/>
  <c r="M3358"/>
  <c r="M3356"/>
  <c r="M3355"/>
  <c r="M3354"/>
  <c r="M3425"/>
  <c r="M3423"/>
  <c r="M3421"/>
  <c r="M3418"/>
  <c r="M3416"/>
  <c r="M3414"/>
  <c r="M3412"/>
  <c r="M3410"/>
  <c r="M3407"/>
  <c r="M3405"/>
  <c r="M3511"/>
  <c r="M3509"/>
  <c r="M3507"/>
  <c r="M3505"/>
  <c r="M3503"/>
  <c r="M3502"/>
  <c r="M3500"/>
  <c r="M3498"/>
  <c r="M3496"/>
  <c r="M3494"/>
  <c r="M3492"/>
  <c r="M3491"/>
  <c r="M3490"/>
  <c r="M3489"/>
  <c r="M53"/>
  <c r="M1681"/>
  <c r="M2287"/>
  <c r="M2786"/>
  <c r="M2949"/>
  <c r="M3128"/>
  <c r="M478"/>
  <c r="M673"/>
  <c r="M712"/>
  <c r="M740"/>
  <c r="M780"/>
  <c r="M864"/>
  <c r="M1034"/>
  <c r="M1089"/>
  <c r="M1188"/>
  <c r="M1252"/>
  <c r="M1378"/>
  <c r="M1505"/>
  <c r="M1665"/>
  <c r="M1758"/>
  <c r="M1787"/>
  <c r="M1823"/>
  <c r="M2113"/>
  <c r="M2129"/>
  <c r="M2163"/>
  <c r="M2244"/>
  <c r="M2377"/>
  <c r="M2585"/>
  <c r="M2732"/>
  <c r="M2859"/>
  <c r="M2994"/>
  <c r="M3074"/>
  <c r="M3095"/>
  <c r="M3228"/>
  <c r="M3487"/>
  <c r="M57"/>
  <c r="M216"/>
  <c r="M408"/>
  <c r="M429"/>
  <c r="M458"/>
  <c r="M484"/>
  <c r="M537"/>
  <c r="M629"/>
  <c r="M635"/>
  <c r="M639"/>
  <c r="M715"/>
  <c r="M754"/>
  <c r="M779"/>
  <c r="M817"/>
  <c r="M865"/>
  <c r="M915"/>
  <c r="M960"/>
  <c r="M964"/>
  <c r="M984"/>
  <c r="M1018"/>
  <c r="M1051"/>
  <c r="M1060"/>
  <c r="M1126"/>
  <c r="M1219"/>
  <c r="M1304"/>
  <c r="M1368"/>
  <c r="M1379"/>
  <c r="M1386"/>
  <c r="M1392"/>
  <c r="M1430"/>
  <c r="M1462"/>
  <c r="M1488"/>
  <c r="M1497"/>
  <c r="M1514"/>
  <c r="M1522"/>
  <c r="M1549"/>
  <c r="M1562"/>
  <c r="M1578"/>
  <c r="M1657"/>
  <c r="M1704"/>
  <c r="M1717"/>
  <c r="M1731"/>
  <c r="M1736"/>
  <c r="M1742"/>
  <c r="M1755"/>
  <c r="M1774"/>
  <c r="M1804"/>
  <c r="M1816"/>
  <c r="M1827"/>
  <c r="M1841"/>
  <c r="M1868"/>
  <c r="M1898"/>
  <c r="M1903"/>
  <c r="M1921"/>
  <c r="M1941"/>
  <c r="M1943"/>
  <c r="M1957"/>
  <c r="M2003"/>
  <c r="M2006"/>
  <c r="M2021"/>
  <c r="M2027"/>
  <c r="M2032"/>
  <c r="M2064"/>
  <c r="M2089"/>
  <c r="M2100"/>
  <c r="M2108"/>
  <c r="M2132"/>
  <c r="M2138"/>
  <c r="M2162"/>
  <c r="M2165"/>
  <c r="M2169"/>
  <c r="M2189"/>
  <c r="M2191"/>
  <c r="M2209"/>
  <c r="M2216"/>
  <c r="M2229"/>
  <c r="M2243"/>
  <c r="M2267"/>
  <c r="M2278"/>
  <c r="M2281"/>
  <c r="M2284"/>
  <c r="M2295"/>
  <c r="M2306"/>
  <c r="M2310"/>
  <c r="M2325"/>
  <c r="M2333"/>
  <c r="M2343"/>
  <c r="M2362"/>
  <c r="M2366"/>
  <c r="M2372"/>
  <c r="M2382"/>
  <c r="M2405"/>
  <c r="M2429"/>
  <c r="M2444"/>
  <c r="M2448"/>
  <c r="M2463"/>
  <c r="M2487"/>
  <c r="M2491"/>
  <c r="M2496"/>
  <c r="M2507"/>
  <c r="M2532"/>
  <c r="M2541"/>
  <c r="M2560"/>
  <c r="M2559"/>
  <c r="M2583"/>
  <c r="M2592"/>
  <c r="M2590"/>
  <c r="M2597"/>
  <c r="M2601"/>
  <c r="M2607"/>
  <c r="M2619"/>
  <c r="M2630"/>
  <c r="M2634"/>
  <c r="M2637"/>
  <c r="M2651"/>
  <c r="M2664"/>
  <c r="M2680"/>
  <c r="M2684"/>
  <c r="M2687"/>
  <c r="M2692"/>
  <c r="M2731"/>
  <c r="M2758"/>
  <c r="M2775"/>
  <c r="M2784"/>
  <c r="M2801"/>
  <c r="M2808"/>
  <c r="M2814"/>
  <c r="M2826"/>
  <c r="M2829"/>
  <c r="M2838"/>
  <c r="M2866"/>
  <c r="M2873"/>
  <c r="M2883"/>
  <c r="M2881"/>
  <c r="M2913"/>
  <c r="M2912"/>
  <c r="M2921"/>
  <c r="M2928"/>
  <c r="M2933"/>
  <c r="M2957"/>
  <c r="M2978"/>
  <c r="M2993"/>
  <c r="M3007"/>
  <c r="M3022"/>
  <c r="M3039"/>
  <c r="M3037"/>
  <c r="M3036"/>
  <c r="M3061"/>
  <c r="M3072"/>
  <c r="M3093"/>
  <c r="M3091"/>
  <c r="M3112"/>
  <c r="M3126"/>
  <c r="M3140"/>
  <c r="M3154"/>
  <c r="M3152"/>
  <c r="M3178"/>
  <c r="M3175"/>
  <c r="M3173"/>
  <c r="M3172"/>
  <c r="M3191"/>
  <c r="M3209"/>
  <c r="M3207"/>
  <c r="M3227"/>
  <c r="M3225"/>
  <c r="M3223"/>
  <c r="M3220"/>
  <c r="M3251"/>
  <c r="M3249"/>
  <c r="M3284"/>
  <c r="M3282"/>
  <c r="M3280"/>
  <c r="M3279"/>
  <c r="M3277"/>
  <c r="M3316"/>
  <c r="M3314"/>
  <c r="M3313"/>
  <c r="M3353"/>
  <c r="M3350"/>
  <c r="M3348"/>
  <c r="M3346"/>
  <c r="M3404"/>
  <c r="M3398"/>
  <c r="M3485"/>
  <c r="M3484"/>
  <c r="M3482"/>
  <c r="M3481"/>
  <c r="M3479"/>
  <c r="M3477"/>
  <c r="M3475"/>
  <c r="M3473"/>
  <c r="M3471"/>
  <c r="M1324"/>
  <c r="M2415"/>
  <c r="M2854"/>
  <c r="M10"/>
  <c r="M32"/>
  <c r="M36"/>
  <c r="M45"/>
  <c r="M56"/>
  <c r="M70"/>
  <c r="M90"/>
  <c r="M120"/>
  <c r="M127"/>
  <c r="M134"/>
  <c r="M155"/>
  <c r="M169"/>
  <c r="M180"/>
  <c r="M191"/>
  <c r="M204"/>
  <c r="M259"/>
  <c r="M286"/>
  <c r="M294"/>
  <c r="M302"/>
  <c r="M314"/>
  <c r="M317"/>
  <c r="M325"/>
  <c r="M348"/>
  <c r="M359"/>
  <c r="M363"/>
  <c r="M380"/>
  <c r="M393"/>
  <c r="M403"/>
  <c r="M409"/>
  <c r="M420"/>
  <c r="M438"/>
  <c r="M444"/>
  <c r="M456"/>
  <c r="M483"/>
  <c r="M506"/>
  <c r="M524"/>
  <c r="M553"/>
  <c r="M560"/>
  <c r="M574"/>
  <c r="M604"/>
  <c r="M619"/>
  <c r="M672"/>
  <c r="M688"/>
  <c r="M714"/>
  <c r="M730"/>
  <c r="M736"/>
  <c r="M760"/>
  <c r="M774"/>
  <c r="M782"/>
  <c r="M812"/>
  <c r="M820"/>
  <c r="M828"/>
  <c r="M835"/>
  <c r="M840"/>
  <c r="M846"/>
  <c r="M866"/>
  <c r="M881"/>
  <c r="M883"/>
  <c r="M886"/>
  <c r="M893"/>
  <c r="M895"/>
  <c r="M910"/>
  <c r="M920"/>
  <c r="M930"/>
  <c r="M945"/>
  <c r="M946"/>
  <c r="M963"/>
  <c r="M982"/>
  <c r="M991"/>
  <c r="M1006"/>
  <c r="M1011"/>
  <c r="M1031"/>
  <c r="M1038"/>
  <c r="M1039"/>
  <c r="M1052"/>
  <c r="M1054"/>
  <c r="M1061"/>
  <c r="M1070"/>
  <c r="M1073"/>
  <c r="M1078"/>
  <c r="M1084"/>
  <c r="M1101"/>
  <c r="M1121"/>
  <c r="M1128"/>
  <c r="M1139"/>
  <c r="M1150"/>
  <c r="M1158"/>
  <c r="M1170"/>
  <c r="M1182"/>
  <c r="M1192"/>
  <c r="M1198"/>
  <c r="M1209"/>
  <c r="M1215"/>
  <c r="M1239"/>
  <c r="M1250"/>
  <c r="M1255"/>
  <c r="M1263"/>
  <c r="M1276"/>
  <c r="M1285"/>
  <c r="M1302"/>
  <c r="M1319"/>
  <c r="M1322"/>
  <c r="M1330"/>
  <c r="M1335"/>
  <c r="M1343"/>
  <c r="M1357"/>
  <c r="M1367"/>
  <c r="M1373"/>
  <c r="M1375"/>
  <c r="M1389"/>
  <c r="M1396"/>
  <c r="M1408"/>
  <c r="M1410"/>
  <c r="M1425"/>
  <c r="M1431"/>
  <c r="M1442"/>
  <c r="M1448"/>
  <c r="M1452"/>
  <c r="M1458"/>
  <c r="M1459"/>
  <c r="M1469"/>
  <c r="M1473"/>
  <c r="M1480"/>
  <c r="M1494"/>
  <c r="M1501"/>
  <c r="M1508"/>
  <c r="M1526"/>
  <c r="M1528"/>
  <c r="M1545"/>
  <c r="M1554"/>
  <c r="M1571"/>
  <c r="M1592"/>
  <c r="M1594"/>
  <c r="M1602"/>
  <c r="M1617"/>
  <c r="M1628"/>
  <c r="M1632"/>
  <c r="M1656"/>
  <c r="M1663"/>
  <c r="M1679"/>
  <c r="M1695"/>
  <c r="M1706"/>
  <c r="M1724"/>
  <c r="M1735"/>
  <c r="M1754"/>
  <c r="M1769"/>
  <c r="M1785"/>
  <c r="M1822"/>
  <c r="M1824"/>
  <c r="M1832"/>
  <c r="M1843"/>
  <c r="M1850"/>
  <c r="M1871"/>
  <c r="M1896"/>
  <c r="M1905"/>
  <c r="M1909"/>
  <c r="M1919"/>
  <c r="M1939"/>
  <c r="M1960"/>
  <c r="M1966"/>
  <c r="M1982"/>
  <c r="M1988"/>
  <c r="M1999"/>
  <c r="M2016"/>
  <c r="M2037"/>
  <c r="M2041"/>
  <c r="M2046"/>
  <c r="M2059"/>
  <c r="M2061"/>
  <c r="M2071"/>
  <c r="M2079"/>
  <c r="M2099"/>
  <c r="M2105"/>
  <c r="M2116"/>
  <c r="M2145"/>
  <c r="M2148"/>
  <c r="M2156"/>
  <c r="M2166"/>
  <c r="M2179"/>
  <c r="M2190"/>
  <c r="M2205"/>
  <c r="M2215"/>
  <c r="M2227"/>
  <c r="M2233"/>
  <c r="M2242"/>
  <c r="M2249"/>
  <c r="M2258"/>
  <c r="M2257"/>
  <c r="M2276"/>
  <c r="M2277"/>
  <c r="M2283"/>
  <c r="M2292"/>
  <c r="M2297"/>
  <c r="M2301"/>
  <c r="M2299"/>
  <c r="M2317"/>
  <c r="M2315"/>
  <c r="M2339"/>
  <c r="M2357"/>
  <c r="M2369"/>
  <c r="M2380"/>
  <c r="M2385"/>
  <c r="M2395"/>
  <c r="M2403"/>
  <c r="M2419"/>
  <c r="M2423"/>
  <c r="M2433"/>
  <c r="M2439"/>
  <c r="M2456"/>
  <c r="M2461"/>
  <c r="M2479"/>
  <c r="M2480"/>
  <c r="M2485"/>
  <c r="M2494"/>
  <c r="M2502"/>
  <c r="M2512"/>
  <c r="M2517"/>
  <c r="M2528"/>
  <c r="M2536"/>
  <c r="M2539"/>
  <c r="M2551"/>
  <c r="M2558"/>
  <c r="M2562"/>
  <c r="M2569"/>
  <c r="M2582"/>
  <c r="M2581"/>
  <c r="M2596"/>
  <c r="M2610"/>
  <c r="M2614"/>
  <c r="M2640"/>
  <c r="M2661"/>
  <c r="M2659"/>
  <c r="M2662"/>
  <c r="M2686"/>
  <c r="M2700"/>
  <c r="M2705"/>
  <c r="M2714"/>
  <c r="M2719"/>
  <c r="M2725"/>
  <c r="M2738"/>
  <c r="M2741"/>
  <c r="M2746"/>
  <c r="M2750"/>
  <c r="M2757"/>
  <c r="M2763"/>
  <c r="M2783"/>
  <c r="M2800"/>
  <c r="M2798"/>
  <c r="M2797"/>
  <c r="M2813"/>
  <c r="M2819"/>
  <c r="M2837"/>
  <c r="M2836"/>
  <c r="M2834"/>
  <c r="M2862"/>
  <c r="M2872"/>
  <c r="M2879"/>
  <c r="M2893"/>
  <c r="M2904"/>
  <c r="M2902"/>
  <c r="M2910"/>
  <c r="M2919"/>
  <c r="M2932"/>
  <c r="M2942"/>
  <c r="M2940"/>
  <c r="M2955"/>
  <c r="M2954"/>
  <c r="M2962"/>
  <c r="M2970"/>
  <c r="M2968"/>
  <c r="M2977"/>
  <c r="M2991"/>
  <c r="M2989"/>
  <c r="M3005"/>
  <c r="M3010"/>
  <c r="M3021"/>
  <c r="M3019"/>
  <c r="M3034"/>
  <c r="M3050"/>
  <c r="M3059"/>
  <c r="M3058"/>
  <c r="M3070"/>
  <c r="M3083"/>
  <c r="M3082"/>
  <c r="M3089"/>
  <c r="M3088"/>
  <c r="M3124"/>
  <c r="M3138"/>
  <c r="M3136"/>
  <c r="M3150"/>
  <c r="M3149"/>
  <c r="M3171"/>
  <c r="M3168"/>
  <c r="M3205"/>
  <c r="M3203"/>
  <c r="M3201"/>
  <c r="M3199"/>
  <c r="M3218"/>
  <c r="M3247"/>
  <c r="M3245"/>
  <c r="M3243"/>
  <c r="M3241"/>
  <c r="M3239"/>
  <c r="M3275"/>
  <c r="M3273"/>
  <c r="M3271"/>
  <c r="M3270"/>
  <c r="M3268"/>
  <c r="M3267"/>
  <c r="M3310"/>
  <c r="M3308"/>
  <c r="M3306"/>
  <c r="M3304"/>
  <c r="M3302"/>
  <c r="M3299"/>
  <c r="M3345"/>
  <c r="M3343"/>
  <c r="M3341"/>
  <c r="M3340"/>
  <c r="M3337"/>
  <c r="M3397"/>
  <c r="M3395"/>
  <c r="M3393"/>
  <c r="M3391"/>
  <c r="M3389"/>
  <c r="M3387"/>
  <c r="M3385"/>
  <c r="M3383"/>
  <c r="M3381"/>
  <c r="M3380"/>
  <c r="M3378"/>
  <c r="M3376"/>
  <c r="M3470"/>
  <c r="M3468"/>
  <c r="M3466"/>
  <c r="M3464"/>
  <c r="M3462"/>
  <c r="M3460"/>
  <c r="M3458"/>
  <c r="M3456"/>
  <c r="M3454"/>
  <c r="M3453"/>
  <c r="M3451"/>
  <c r="M3448"/>
  <c r="M2"/>
  <c r="M5"/>
  <c r="M8"/>
  <c r="M12"/>
  <c r="M16"/>
  <c r="M43"/>
  <c r="M54"/>
  <c r="M93"/>
  <c r="M105"/>
  <c r="M140"/>
  <c r="M159"/>
  <c r="M189"/>
  <c r="M207"/>
  <c r="M224"/>
  <c r="M275"/>
  <c r="M290"/>
  <c r="M297"/>
  <c r="M372"/>
  <c r="M392"/>
  <c r="M416"/>
  <c r="M538"/>
  <c r="M564"/>
  <c r="M576"/>
  <c r="M589"/>
  <c r="M623"/>
  <c r="M683"/>
  <c r="M723"/>
  <c r="M739"/>
  <c r="M839"/>
  <c r="M899"/>
  <c r="M952"/>
  <c r="M986"/>
  <c r="M1028"/>
  <c r="M1096"/>
  <c r="M1136"/>
  <c r="M1194"/>
  <c r="M1207"/>
  <c r="M1247"/>
  <c r="M1290"/>
  <c r="M1312"/>
  <c r="M1420"/>
  <c r="M1496"/>
  <c r="M1588"/>
  <c r="M1702"/>
  <c r="M1741"/>
  <c r="M1794"/>
  <c r="M1819"/>
  <c r="M1888"/>
  <c r="M1974"/>
  <c r="M2158"/>
  <c r="M2409"/>
  <c r="M2931"/>
  <c r="M3018"/>
  <c r="M3135"/>
  <c r="M3297"/>
  <c r="M3447"/>
  <c r="M296"/>
  <c r="M613"/>
  <c r="M776"/>
  <c r="M942"/>
  <c r="M1110"/>
  <c r="M1347"/>
  <c r="M1537"/>
  <c r="M1596"/>
  <c r="M1762"/>
  <c r="M2001"/>
  <c r="M2218"/>
  <c r="M2709"/>
  <c r="M20"/>
  <c r="M768"/>
  <c r="M932"/>
  <c r="M1166"/>
  <c r="M2000"/>
  <c r="M2489"/>
  <c r="M2728"/>
  <c r="M3373"/>
  <c r="M211"/>
  <c r="M488"/>
  <c r="M1114"/>
  <c r="M1284"/>
  <c r="M1604"/>
  <c r="M1671"/>
  <c r="M1840"/>
  <c r="M1990"/>
  <c r="M2314"/>
  <c r="M2428"/>
  <c r="M2673"/>
  <c r="M2737"/>
  <c r="M2805"/>
  <c r="M2908"/>
  <c r="M3017"/>
  <c r="M3189"/>
  <c r="M3263"/>
  <c r="M3335"/>
  <c r="M3446"/>
  <c r="M3445"/>
  <c r="M3540"/>
  <c r="M334"/>
  <c r="M382"/>
  <c r="M470"/>
  <c r="M582"/>
  <c r="M597"/>
  <c r="M686"/>
  <c r="M801"/>
  <c r="M826"/>
  <c r="M848"/>
  <c r="M901"/>
  <c r="M905"/>
  <c r="M925"/>
  <c r="M934"/>
  <c r="M981"/>
  <c r="M1025"/>
  <c r="M1030"/>
  <c r="M1059"/>
  <c r="M1159"/>
  <c r="M1204"/>
  <c r="M1218"/>
  <c r="M1220"/>
  <c r="M1238"/>
  <c r="M1261"/>
  <c r="M1305"/>
  <c r="M1402"/>
  <c r="M1404"/>
  <c r="M1414"/>
  <c r="M1429"/>
  <c r="M1513"/>
  <c r="M1582"/>
  <c r="M1660"/>
  <c r="M1686"/>
  <c r="M1716"/>
  <c r="M1757"/>
  <c r="M1784"/>
  <c r="M1789"/>
  <c r="M1812"/>
  <c r="M1866"/>
  <c r="M1876"/>
  <c r="M1886"/>
  <c r="M1887"/>
  <c r="M1889"/>
  <c r="M1911"/>
  <c r="M1927"/>
  <c r="M1931"/>
  <c r="M1955"/>
  <c r="M1984"/>
  <c r="M2002"/>
  <c r="M2060"/>
  <c r="M2077"/>
  <c r="M2115"/>
  <c r="M2137"/>
  <c r="M2182"/>
  <c r="M2195"/>
  <c r="M2196"/>
  <c r="M2200"/>
  <c r="M2226"/>
  <c r="M2328"/>
  <c r="M2330"/>
  <c r="M2353"/>
  <c r="M2425"/>
  <c r="M2431"/>
  <c r="M2442"/>
  <c r="M2490"/>
  <c r="M2511"/>
  <c r="M2516"/>
  <c r="M2557"/>
  <c r="M2580"/>
  <c r="M2617"/>
  <c r="M2627"/>
  <c r="M2698"/>
  <c r="M2708"/>
  <c r="M2736"/>
  <c r="M2755"/>
  <c r="M2761"/>
  <c r="M2767"/>
  <c r="M2773"/>
  <c r="M2789"/>
  <c r="M2804"/>
  <c r="M2858"/>
  <c r="M2937"/>
  <c r="M2987"/>
  <c r="M3032"/>
  <c r="M3067"/>
  <c r="M3123"/>
  <c r="M3166"/>
  <c r="M3237"/>
  <c r="M3296"/>
  <c r="M3333"/>
  <c r="M3443"/>
  <c r="M3441"/>
  <c r="M85"/>
  <c r="M125"/>
  <c r="M128"/>
  <c r="M228"/>
  <c r="M299"/>
  <c r="M475"/>
  <c r="M540"/>
  <c r="M575"/>
  <c r="M645"/>
  <c r="M691"/>
  <c r="M705"/>
  <c r="M795"/>
  <c r="M813"/>
  <c r="M926"/>
  <c r="M1042"/>
  <c r="M1065"/>
  <c r="M1086"/>
  <c r="M1095"/>
  <c r="M1227"/>
  <c r="M1246"/>
  <c r="M1313"/>
  <c r="M1353"/>
  <c r="M1413"/>
  <c r="M1530"/>
  <c r="M1544"/>
  <c r="M1573"/>
  <c r="M1597"/>
  <c r="M1655"/>
  <c r="M1710"/>
  <c r="M1739"/>
  <c r="M1836"/>
  <c r="M1946"/>
  <c r="M2023"/>
  <c r="M2047"/>
  <c r="M2122"/>
  <c r="M2124"/>
  <c r="M2193"/>
  <c r="M2203"/>
  <c r="M2298"/>
  <c r="M2338"/>
  <c r="M2379"/>
  <c r="M2417"/>
  <c r="M2556"/>
  <c r="M2575"/>
  <c r="M2668"/>
  <c r="M2690"/>
  <c r="M2754"/>
  <c r="M2857"/>
  <c r="M2917"/>
  <c r="M3031"/>
  <c r="M3065"/>
  <c r="M3109"/>
  <c r="M3107"/>
  <c r="M3235"/>
  <c r="M3440"/>
  <c r="M3438"/>
  <c r="M3537"/>
  <c r="M3535"/>
  <c r="M65"/>
  <c r="M67"/>
  <c r="M89"/>
  <c r="M103"/>
  <c r="M119"/>
  <c r="M131"/>
  <c r="M132"/>
  <c r="M144"/>
  <c r="M226"/>
  <c r="M248"/>
  <c r="M258"/>
  <c r="M279"/>
  <c r="M306"/>
  <c r="M341"/>
  <c r="M343"/>
  <c r="M369"/>
  <c r="M398"/>
  <c r="M405"/>
  <c r="M447"/>
  <c r="M451"/>
  <c r="M452"/>
  <c r="M482"/>
  <c r="M512"/>
  <c r="M518"/>
  <c r="M521"/>
  <c r="M529"/>
  <c r="M552"/>
  <c r="M592"/>
  <c r="M605"/>
  <c r="M627"/>
  <c r="M649"/>
  <c r="M666"/>
  <c r="M676"/>
  <c r="M684"/>
  <c r="M692"/>
  <c r="M697"/>
  <c r="M716"/>
  <c r="M726"/>
  <c r="M765"/>
  <c r="M792"/>
  <c r="M807"/>
  <c r="M824"/>
  <c r="M873"/>
  <c r="M889"/>
  <c r="M909"/>
  <c r="M931"/>
  <c r="M975"/>
  <c r="M988"/>
  <c r="M1007"/>
  <c r="M1029"/>
  <c r="M1037"/>
  <c r="M1066"/>
  <c r="M1075"/>
  <c r="M1115"/>
  <c r="M1154"/>
  <c r="M1157"/>
  <c r="M1167"/>
  <c r="M1168"/>
  <c r="M1287"/>
  <c r="M1298"/>
  <c r="M1325"/>
  <c r="M1331"/>
  <c r="M1355"/>
  <c r="M1376"/>
  <c r="M1391"/>
  <c r="M1437"/>
  <c r="M1461"/>
  <c r="M1534"/>
  <c r="M1559"/>
  <c r="M1570"/>
  <c r="M1612"/>
  <c r="M1641"/>
  <c r="M1644"/>
  <c r="M1674"/>
  <c r="M1712"/>
  <c r="M1734"/>
  <c r="M1768"/>
  <c r="M1780"/>
  <c r="M1831"/>
  <c r="M1858"/>
  <c r="M1865"/>
  <c r="M1900"/>
  <c r="M1924"/>
  <c r="M1944"/>
  <c r="M1964"/>
  <c r="M2005"/>
  <c r="M2048"/>
  <c r="M2053"/>
  <c r="M2080"/>
  <c r="M2123"/>
  <c r="M2143"/>
  <c r="M2173"/>
  <c r="M2207"/>
  <c r="M2239"/>
  <c r="M2246"/>
  <c r="M2337"/>
  <c r="M2388"/>
  <c r="M2454"/>
  <c r="M2553"/>
  <c r="M2578"/>
  <c r="M2609"/>
  <c r="M2633"/>
  <c r="M2647"/>
  <c r="M2667"/>
  <c r="M2676"/>
  <c r="M2697"/>
  <c r="M2704"/>
  <c r="M2779"/>
  <c r="M2781"/>
  <c r="M2795"/>
  <c r="M2832"/>
  <c r="M2891"/>
  <c r="M2900"/>
  <c r="M2915"/>
  <c r="M3002"/>
  <c r="M3079"/>
  <c r="M3164"/>
  <c r="M3197"/>
  <c r="M3233"/>
  <c r="M3331"/>
  <c r="M3329"/>
  <c r="M3327"/>
  <c r="M3368"/>
  <c r="M3437"/>
  <c r="M3533"/>
  <c r="M3531"/>
  <c r="M3529"/>
  <c r="M31"/>
  <c r="M324"/>
  <c r="M668"/>
  <c r="M872"/>
  <c r="M1303"/>
  <c r="M1668"/>
  <c r="M1795"/>
  <c r="M1870"/>
  <c r="M1948"/>
  <c r="M2093"/>
  <c r="M2206"/>
  <c r="M2402"/>
  <c r="M2497"/>
  <c r="M3262"/>
  <c r="M3435"/>
  <c r="M188"/>
  <c r="M481"/>
  <c r="M815"/>
  <c r="M1737"/>
  <c r="M1928"/>
  <c r="M2044"/>
  <c r="M2260"/>
  <c r="M2282"/>
  <c r="M2831"/>
  <c r="M2960"/>
  <c r="M3122"/>
  <c r="M6"/>
  <c r="M15"/>
  <c r="M19"/>
  <c r="M77"/>
  <c r="M81"/>
  <c r="M91"/>
  <c r="M122"/>
  <c r="M136"/>
  <c r="M145"/>
  <c r="M157"/>
  <c r="M161"/>
  <c r="M198"/>
  <c r="M205"/>
  <c r="M220"/>
  <c r="M221"/>
  <c r="M232"/>
  <c r="M245"/>
  <c r="M262"/>
  <c r="M270"/>
  <c r="M284"/>
  <c r="M323"/>
  <c r="M336"/>
  <c r="M378"/>
  <c r="M414"/>
  <c r="M453"/>
  <c r="M469"/>
  <c r="M502"/>
  <c r="M531"/>
  <c r="M544"/>
  <c r="M581"/>
  <c r="M602"/>
  <c r="M610"/>
  <c r="M655"/>
  <c r="M698"/>
  <c r="M710"/>
  <c r="M745"/>
  <c r="M758"/>
  <c r="M772"/>
  <c r="M787"/>
  <c r="M793"/>
  <c r="M821"/>
  <c r="M844"/>
  <c r="M904"/>
  <c r="M949"/>
  <c r="M1004"/>
  <c r="M1015"/>
  <c r="M1056"/>
  <c r="M1116"/>
  <c r="M1144"/>
  <c r="M1173"/>
  <c r="M1203"/>
  <c r="M1221"/>
  <c r="M1232"/>
  <c r="M1257"/>
  <c r="M1271"/>
  <c r="M1277"/>
  <c r="M1328"/>
  <c r="M1385"/>
  <c r="M1394"/>
  <c r="M1412"/>
  <c r="M1435"/>
  <c r="M1455"/>
  <c r="M1472"/>
  <c r="M1516"/>
  <c r="M1520"/>
  <c r="M1533"/>
  <c r="M1584"/>
  <c r="M1610"/>
  <c r="M1633"/>
  <c r="M1643"/>
  <c r="M1647"/>
  <c r="M1670"/>
  <c r="M1682"/>
  <c r="M1687"/>
  <c r="M1701"/>
  <c r="M1749"/>
  <c r="M1770"/>
  <c r="M1826"/>
  <c r="M1848"/>
  <c r="M1853"/>
  <c r="M1942"/>
  <c r="M1969"/>
  <c r="M2018"/>
  <c r="M2019"/>
  <c r="M2092"/>
  <c r="M2131"/>
  <c r="M2157"/>
  <c r="M2172"/>
  <c r="M2214"/>
  <c r="M2248"/>
  <c r="M2251"/>
  <c r="M2307"/>
  <c r="M2321"/>
  <c r="M2342"/>
  <c r="M2359"/>
  <c r="M2383"/>
  <c r="M2407"/>
  <c r="M2424"/>
  <c r="M2450"/>
  <c r="M2475"/>
  <c r="M2515"/>
  <c r="M2524"/>
  <c r="M2555"/>
  <c r="M2572"/>
  <c r="M2605"/>
  <c r="M2625"/>
  <c r="M2639"/>
  <c r="M2657"/>
  <c r="M2722"/>
  <c r="M2735"/>
  <c r="M2749"/>
  <c r="M2803"/>
  <c r="M2843"/>
  <c r="M2856"/>
  <c r="M2888"/>
  <c r="M2925"/>
  <c r="M3015"/>
  <c r="M3046"/>
  <c r="M3064"/>
  <c r="M3105"/>
  <c r="M3160"/>
  <c r="M3215"/>
  <c r="M3434"/>
  <c r="M3523"/>
  <c r="M1160"/>
  <c r="M3432"/>
  <c r="M176"/>
  <c r="M361"/>
  <c r="M586"/>
  <c r="M972"/>
  <c r="M1147"/>
  <c r="M1818"/>
  <c r="M1991"/>
  <c r="M2976"/>
  <c r="M69"/>
  <c r="M95"/>
  <c r="M203"/>
  <c r="M217"/>
  <c r="M291"/>
  <c r="M312"/>
  <c r="M415"/>
  <c r="M492"/>
  <c r="M515"/>
  <c r="M528"/>
  <c r="M611"/>
  <c r="M675"/>
  <c r="M788"/>
  <c r="M983"/>
  <c r="M1050"/>
  <c r="M1199"/>
  <c r="M1356"/>
  <c r="M1515"/>
  <c r="M1808"/>
  <c r="M1892"/>
  <c r="M2186"/>
  <c r="M2414"/>
  <c r="M2753"/>
  <c r="M3326"/>
  <c r="M4"/>
  <c r="M37"/>
  <c r="M44"/>
  <c r="M55"/>
  <c r="M68"/>
  <c r="M114"/>
  <c r="M115"/>
  <c r="M162"/>
  <c r="M229"/>
  <c r="M253"/>
  <c r="M285"/>
  <c r="M307"/>
  <c r="M310"/>
  <c r="M332"/>
  <c r="M337"/>
  <c r="M391"/>
  <c r="M425"/>
  <c r="M457"/>
  <c r="M490"/>
  <c r="M498"/>
  <c r="M532"/>
  <c r="M549"/>
  <c r="M596"/>
  <c r="M621"/>
  <c r="M656"/>
  <c r="M670"/>
  <c r="M704"/>
  <c r="M731"/>
  <c r="M756"/>
  <c r="M767"/>
  <c r="M818"/>
  <c r="M834"/>
  <c r="M870"/>
  <c r="M948"/>
  <c r="M996"/>
  <c r="M1041"/>
  <c r="M1062"/>
  <c r="M1092"/>
  <c r="M1132"/>
  <c r="M1280"/>
  <c r="M1293"/>
  <c r="M1321"/>
  <c r="M1360"/>
  <c r="M1438"/>
  <c r="M1471"/>
  <c r="M1586"/>
  <c r="M1590"/>
  <c r="M1589"/>
  <c r="M1618"/>
  <c r="M1649"/>
  <c r="M1675"/>
  <c r="M1715"/>
  <c r="M1845"/>
  <c r="M1874"/>
  <c r="M1882"/>
  <c r="M1923"/>
  <c r="M1976"/>
  <c r="M2013"/>
  <c r="M2056"/>
  <c r="M2174"/>
  <c r="M2275"/>
  <c r="M2352"/>
  <c r="M2367"/>
  <c r="M2427"/>
  <c r="M2453"/>
  <c r="M2484"/>
  <c r="M2683"/>
  <c r="M2850"/>
  <c r="M2945"/>
  <c r="M3077"/>
  <c r="M3158"/>
  <c r="M3258"/>
  <c r="M3520"/>
  <c r="M61"/>
  <c r="M98"/>
  <c r="M100"/>
  <c r="M133"/>
  <c r="M137"/>
  <c r="M139"/>
  <c r="M165"/>
  <c r="M166"/>
  <c r="M174"/>
  <c r="M177"/>
  <c r="M201"/>
  <c r="M206"/>
  <c r="M209"/>
  <c r="M236"/>
  <c r="M271"/>
  <c r="M288"/>
  <c r="M298"/>
  <c r="M319"/>
  <c r="M338"/>
  <c r="M350"/>
  <c r="M355"/>
  <c r="M362"/>
  <c r="M367"/>
  <c r="M385"/>
  <c r="M395"/>
  <c r="M400"/>
  <c r="M402"/>
  <c r="M422"/>
  <c r="M424"/>
  <c r="M440"/>
  <c r="M446"/>
  <c r="M489"/>
  <c r="M496"/>
  <c r="M516"/>
  <c r="M519"/>
  <c r="M546"/>
  <c r="M559"/>
  <c r="M572"/>
  <c r="M573"/>
  <c r="M587"/>
  <c r="M598"/>
  <c r="M609"/>
  <c r="M624"/>
  <c r="M625"/>
  <c r="M634"/>
  <c r="M647"/>
  <c r="M667"/>
  <c r="M681"/>
  <c r="M685"/>
  <c r="M706"/>
  <c r="M713"/>
  <c r="M721"/>
  <c r="M727"/>
  <c r="M734"/>
  <c r="M744"/>
  <c r="M746"/>
  <c r="M755"/>
  <c r="M763"/>
  <c r="M778"/>
  <c r="M786"/>
  <c r="M797"/>
  <c r="M809"/>
  <c r="M831"/>
  <c r="M838"/>
  <c r="M841"/>
  <c r="M852"/>
  <c r="M860"/>
  <c r="M868"/>
  <c r="M880"/>
  <c r="M906"/>
  <c r="M908"/>
  <c r="M912"/>
  <c r="M917"/>
  <c r="M935"/>
  <c r="M954"/>
  <c r="M956"/>
  <c r="M959"/>
  <c r="M965"/>
  <c r="M967"/>
  <c r="M970"/>
  <c r="M974"/>
  <c r="M987"/>
  <c r="M990"/>
  <c r="M995"/>
  <c r="M1009"/>
  <c r="M1016"/>
  <c r="M1035"/>
  <c r="M1036"/>
  <c r="M1047"/>
  <c r="M1055"/>
  <c r="M1076"/>
  <c r="M1100"/>
  <c r="M1103"/>
  <c r="M1107"/>
  <c r="M1112"/>
  <c r="M1127"/>
  <c r="M1135"/>
  <c r="M1145"/>
  <c r="M1146"/>
  <c r="M1152"/>
  <c r="M1155"/>
  <c r="M1162"/>
  <c r="M1163"/>
  <c r="M1174"/>
  <c r="M1178"/>
  <c r="M1183"/>
  <c r="M1190"/>
  <c r="M1200"/>
  <c r="L1544"/>
  <c r="M1210"/>
  <c r="M1212"/>
  <c r="M1231"/>
  <c r="M1229"/>
  <c r="M1237"/>
  <c r="M1241"/>
  <c r="M1245"/>
  <c r="M1268"/>
  <c r="M1278"/>
  <c r="M1292"/>
  <c r="M1311"/>
  <c r="M1327"/>
  <c r="M1326"/>
  <c r="M1337"/>
  <c r="M1340"/>
  <c r="M1342"/>
  <c r="M1364"/>
  <c r="M1370"/>
  <c r="M1398"/>
  <c r="M1415"/>
  <c r="M1432"/>
  <c r="M1443"/>
  <c r="M1463"/>
  <c r="M1466"/>
  <c r="M1475"/>
  <c r="M1483"/>
  <c r="M1492"/>
  <c r="M1499"/>
  <c r="M1518"/>
  <c r="M1535"/>
  <c r="M1551"/>
  <c r="M1556"/>
  <c r="M1560"/>
  <c r="M1567"/>
  <c r="M1575"/>
  <c r="M1583"/>
  <c r="M1585"/>
  <c r="M1611"/>
  <c r="M1624"/>
  <c r="M1648"/>
  <c r="M1652"/>
  <c r="M1677"/>
  <c r="M1685"/>
  <c r="M1694"/>
  <c r="M1700"/>
  <c r="M1707"/>
  <c r="M1719"/>
  <c r="M1722"/>
  <c r="M1730"/>
  <c r="M1747"/>
  <c r="M1771"/>
  <c r="M1775"/>
  <c r="M1788"/>
  <c r="M1799"/>
  <c r="M1809"/>
  <c r="M1813"/>
  <c r="M1825"/>
  <c r="M1837"/>
  <c r="M1855"/>
  <c r="M1860"/>
  <c r="M1863"/>
  <c r="M1867"/>
  <c r="M1880"/>
  <c r="M1901"/>
  <c r="M1906"/>
  <c r="M1922"/>
  <c r="M1935"/>
  <c r="M1940"/>
  <c r="M1959"/>
  <c r="M1981"/>
  <c r="M1994"/>
  <c r="M1998"/>
  <c r="M2033"/>
  <c r="M2042"/>
  <c r="M2068"/>
  <c r="M2098"/>
  <c r="M2103"/>
  <c r="M2114"/>
  <c r="M2127"/>
  <c r="M2133"/>
  <c r="M2151"/>
  <c r="M2168"/>
  <c r="M2185"/>
  <c r="M2223"/>
  <c r="M2230"/>
  <c r="M2241"/>
  <c r="M2256"/>
  <c r="M2262"/>
  <c r="M2265"/>
  <c r="M2273"/>
  <c r="M2289"/>
  <c r="M2326"/>
  <c r="M2355"/>
  <c r="M2374"/>
  <c r="M2392"/>
  <c r="M2396"/>
  <c r="M2406"/>
  <c r="M2438"/>
  <c r="M2460"/>
  <c r="M2466"/>
  <c r="M2474"/>
  <c r="M2473"/>
  <c r="M2483"/>
  <c r="M2508"/>
  <c r="M2513"/>
  <c r="M2523"/>
  <c r="M2542"/>
  <c r="M2546"/>
  <c r="M2550"/>
  <c r="M2552"/>
  <c r="M2593"/>
  <c r="M2603"/>
  <c r="M2616"/>
  <c r="M2629"/>
  <c r="M2646"/>
  <c r="M2656"/>
  <c r="M2675"/>
  <c r="M2689"/>
  <c r="M2694"/>
  <c r="M2734"/>
  <c r="M2765"/>
  <c r="M2777"/>
  <c r="M2794"/>
  <c r="M2817"/>
  <c r="M2822"/>
  <c r="M2841"/>
  <c r="M2849"/>
  <c r="M2860"/>
  <c r="M2886"/>
  <c r="M2898"/>
  <c r="M2924"/>
  <c r="M2922"/>
  <c r="M2975"/>
  <c r="M2985"/>
  <c r="M3000"/>
  <c r="M3028"/>
  <c r="M3026"/>
  <c r="M3043"/>
  <c r="M3103"/>
  <c r="M3101"/>
  <c r="M3120"/>
  <c r="M3132"/>
  <c r="M3144"/>
  <c r="M3188"/>
  <c r="M3213"/>
  <c r="M3293"/>
  <c r="M3290"/>
  <c r="M3324"/>
  <c r="M3365"/>
  <c r="M3431"/>
  <c r="M3427"/>
  <c r="M3518"/>
  <c r="M3516"/>
  <c r="M3514"/>
  <c r="M3512"/>
  <c r="M25"/>
  <c r="M51"/>
  <c r="M60"/>
  <c r="M63"/>
  <c r="M78"/>
  <c r="M82"/>
  <c r="M87"/>
  <c r="M88"/>
  <c r="M94"/>
  <c r="M96"/>
  <c r="M112"/>
  <c r="M117"/>
  <c r="M141"/>
  <c r="M153"/>
  <c r="M160"/>
  <c r="M164"/>
  <c r="M171"/>
  <c r="M184"/>
  <c r="M187"/>
  <c r="M195"/>
  <c r="M213"/>
  <c r="M234"/>
  <c r="M241"/>
  <c r="M244"/>
  <c r="M250"/>
  <c r="M256"/>
  <c r="M265"/>
  <c r="M274"/>
  <c r="M289"/>
  <c r="M308"/>
  <c r="M321"/>
  <c r="M340"/>
  <c r="M351"/>
  <c r="M364"/>
  <c r="M371"/>
  <c r="M375"/>
  <c r="M386"/>
  <c r="M421"/>
  <c r="M435"/>
  <c r="M454"/>
  <c r="M465"/>
  <c r="M486"/>
  <c r="M500"/>
  <c r="M525"/>
  <c r="M534"/>
  <c r="M545"/>
  <c r="M550"/>
  <c r="M551"/>
  <c r="M578"/>
  <c r="M599"/>
  <c r="M616"/>
  <c r="M643"/>
  <c r="M654"/>
  <c r="M659"/>
  <c r="M671"/>
  <c r="M702"/>
  <c r="M748"/>
  <c r="M750"/>
  <c r="M773"/>
  <c r="M798"/>
  <c r="M806"/>
  <c r="M827"/>
  <c r="M842"/>
  <c r="M854"/>
  <c r="M861"/>
  <c r="M877"/>
  <c r="M896"/>
  <c r="M916"/>
  <c r="M940"/>
  <c r="M951"/>
  <c r="M997"/>
  <c r="M1002"/>
  <c r="M1020"/>
  <c r="M1024"/>
  <c r="M1048"/>
  <c r="M1068"/>
  <c r="M1098"/>
  <c r="M1105"/>
  <c r="M1119"/>
  <c r="M1171"/>
  <c r="M1172"/>
  <c r="M1196"/>
  <c r="M1242"/>
  <c r="M1248"/>
  <c r="M1264"/>
  <c r="M1266"/>
  <c r="M1291"/>
  <c r="M1309"/>
  <c r="M1317"/>
  <c r="M1344"/>
  <c r="M1349"/>
  <c r="M1358"/>
  <c r="M1361"/>
  <c r="M1400"/>
  <c r="M1419"/>
  <c r="M1423"/>
  <c r="M1457"/>
  <c r="M1476"/>
  <c r="M1486"/>
  <c r="M1503"/>
  <c r="M1517"/>
  <c r="M1525"/>
  <c r="M1572"/>
  <c r="M1598"/>
  <c r="M1600"/>
  <c r="M1599"/>
  <c r="M1608"/>
  <c r="M1616"/>
  <c r="M1625"/>
  <c r="M1635"/>
  <c r="M1651"/>
  <c r="M1664"/>
  <c r="M1667"/>
  <c r="M1669"/>
  <c r="M1699"/>
  <c r="M1729"/>
  <c r="M1744"/>
  <c r="M1760"/>
  <c r="M1764"/>
  <c r="M1802"/>
  <c r="M1814"/>
  <c r="M1830"/>
  <c r="M1846"/>
  <c r="M1883"/>
  <c r="M1912"/>
  <c r="M1926"/>
  <c r="M1950"/>
  <c r="M1961"/>
  <c r="M1983"/>
  <c r="M2011"/>
  <c r="M2010"/>
  <c r="M2073"/>
  <c r="M2082"/>
  <c r="M2097"/>
  <c r="M2106"/>
  <c r="M2149"/>
  <c r="M2159"/>
  <c r="M2192"/>
  <c r="M2211"/>
  <c r="M2217"/>
  <c r="M2240"/>
  <c r="M2254"/>
  <c r="M2266"/>
  <c r="M2288"/>
  <c r="M2304"/>
  <c r="M2319"/>
  <c r="M2344"/>
  <c r="M2401"/>
  <c r="M2411"/>
  <c r="M2441"/>
  <c r="M2465"/>
  <c r="M2500"/>
  <c r="M2503"/>
  <c r="M2522"/>
  <c r="M2529"/>
  <c r="M2567"/>
  <c r="M2588"/>
  <c r="M2612"/>
  <c r="M2621"/>
  <c r="M2620"/>
  <c r="M2638"/>
  <c r="M2644"/>
  <c r="M2653"/>
  <c r="M2681"/>
  <c r="M2720"/>
  <c r="M2733"/>
  <c r="M2743"/>
  <c r="M2769"/>
  <c r="M2792"/>
  <c r="M2816"/>
  <c r="M2855"/>
  <c r="M2867"/>
  <c r="M2877"/>
  <c r="M2896"/>
  <c r="M2905"/>
  <c r="M2930"/>
  <c r="M2936"/>
  <c r="M2951"/>
  <c r="M2958"/>
  <c r="M2965"/>
  <c r="M2974"/>
  <c r="M2984"/>
  <c r="M2983"/>
  <c r="M2998"/>
  <c r="M2996"/>
  <c r="M2995"/>
  <c r="M3014"/>
  <c r="M3024"/>
  <c r="M3041"/>
  <c r="M3062"/>
  <c r="M3100"/>
  <c r="M3098"/>
  <c r="M3096"/>
  <c r="M3118"/>
  <c r="M3116"/>
  <c r="M3131"/>
  <c r="M3143"/>
  <c r="M3141"/>
  <c r="M3187"/>
  <c r="M3184"/>
  <c r="M3182"/>
  <c r="M3181"/>
  <c r="M3180"/>
  <c r="M3193"/>
  <c r="M3212"/>
  <c r="M3256"/>
  <c r="M3253"/>
  <c r="M3288"/>
  <c r="M3286"/>
  <c r="M3321"/>
  <c r="M3320"/>
  <c r="M3363"/>
  <c r="M3361"/>
  <c r="M3359"/>
  <c r="M3357"/>
  <c r="M3426"/>
  <c r="M3424"/>
  <c r="M3422"/>
  <c r="M3420"/>
  <c r="M3419"/>
  <c r="M3417"/>
  <c r="M3415"/>
  <c r="M3413"/>
  <c r="M3411"/>
  <c r="M3409"/>
  <c r="M3408"/>
  <c r="M3406"/>
  <c r="M3510"/>
  <c r="M3508"/>
  <c r="M3506"/>
  <c r="M3504"/>
  <c r="M3501"/>
  <c r="M3499"/>
  <c r="M3497"/>
  <c r="M3495"/>
  <c r="M3493"/>
  <c r="M3488"/>
  <c r="M1214"/>
  <c r="M2015"/>
  <c r="M2526"/>
  <c r="M2815"/>
  <c r="M3013"/>
  <c r="M237"/>
  <c r="M278"/>
  <c r="M384"/>
  <c r="M570"/>
  <c r="M693"/>
  <c r="M717"/>
  <c r="M892"/>
  <c r="M943"/>
  <c r="M1045"/>
  <c r="M1063"/>
  <c r="M1161"/>
  <c r="M1202"/>
  <c r="M1421"/>
  <c r="M1553"/>
  <c r="M1696"/>
  <c r="M1783"/>
  <c r="M1820"/>
  <c r="M2057"/>
  <c r="M2117"/>
  <c r="M2208"/>
  <c r="M2335"/>
  <c r="M2449"/>
  <c r="M2652"/>
  <c r="M2845"/>
  <c r="M2934"/>
  <c r="M3094"/>
  <c r="M3211"/>
  <c r="M3252"/>
  <c r="M116"/>
  <c r="M404"/>
  <c r="M410"/>
  <c r="M434"/>
  <c r="M466"/>
  <c r="M520"/>
  <c r="M614"/>
  <c r="M633"/>
  <c r="M638"/>
  <c r="M653"/>
  <c r="M741"/>
  <c r="M769"/>
  <c r="M803"/>
  <c r="M858"/>
  <c r="M900"/>
  <c r="M929"/>
  <c r="M969"/>
  <c r="M985"/>
  <c r="M1026"/>
  <c r="M1040"/>
  <c r="M1125"/>
  <c r="M1140"/>
  <c r="M1251"/>
  <c r="M1351"/>
  <c r="M1384"/>
  <c r="M1393"/>
  <c r="M1407"/>
  <c r="M1449"/>
  <c r="M1478"/>
  <c r="M1490"/>
  <c r="M1502"/>
  <c r="M1519"/>
  <c r="M1523"/>
  <c r="M1531"/>
  <c r="M1558"/>
  <c r="M1566"/>
  <c r="M1615"/>
  <c r="M1690"/>
  <c r="M1714"/>
  <c r="M1725"/>
  <c r="M1733"/>
  <c r="M1740"/>
  <c r="M1745"/>
  <c r="M1765"/>
  <c r="M1786"/>
  <c r="M1821"/>
  <c r="M1835"/>
  <c r="M1849"/>
  <c r="M1897"/>
  <c r="M1899"/>
  <c r="M1933"/>
  <c r="M1945"/>
  <c r="M1979"/>
  <c r="M1995"/>
  <c r="M2007"/>
  <c r="M2022"/>
  <c r="M2029"/>
  <c r="M2045"/>
  <c r="M2067"/>
  <c r="M2091"/>
  <c r="M2102"/>
  <c r="M2110"/>
  <c r="M2112"/>
  <c r="M2135"/>
  <c r="M2153"/>
  <c r="M2161"/>
  <c r="M2167"/>
  <c r="M2177"/>
  <c r="M2188"/>
  <c r="M2210"/>
  <c r="M2213"/>
  <c r="M2222"/>
  <c r="M2234"/>
  <c r="M2268"/>
  <c r="M2271"/>
  <c r="M2280"/>
  <c r="M2286"/>
  <c r="M2294"/>
  <c r="M2311"/>
  <c r="M2318"/>
  <c r="M2334"/>
  <c r="M2341"/>
  <c r="M2348"/>
  <c r="M2351"/>
  <c r="M2361"/>
  <c r="M2370"/>
  <c r="M2371"/>
  <c r="L14"/>
  <c r="M14"/>
  <c r="M2375"/>
  <c r="M2381"/>
  <c r="M2386"/>
  <c r="M2410"/>
  <c r="M2421"/>
  <c r="M2440"/>
  <c r="M2464"/>
  <c r="M2462"/>
  <c r="M2482"/>
  <c r="M2488"/>
  <c r="M2486"/>
  <c r="M2499"/>
  <c r="M2518"/>
  <c r="M2531"/>
  <c r="M2545"/>
  <c r="M2570"/>
  <c r="M2584"/>
  <c r="M2587"/>
  <c r="M2591"/>
  <c r="M2602"/>
  <c r="M2608"/>
  <c r="M2628"/>
  <c r="M2641"/>
  <c r="M2655"/>
  <c r="M2665"/>
  <c r="M2669"/>
  <c r="M2679"/>
  <c r="M2688"/>
  <c r="M2711"/>
  <c r="M2715"/>
  <c r="M2730"/>
  <c r="M2752"/>
  <c r="M2768"/>
  <c r="M2780"/>
  <c r="M2785"/>
  <c r="M2791"/>
  <c r="M2809"/>
  <c r="M2807"/>
  <c r="M2820"/>
  <c r="M2830"/>
  <c r="M2839"/>
  <c r="M2844"/>
  <c r="M2865"/>
  <c r="M2876"/>
  <c r="M2884"/>
  <c r="M2882"/>
  <c r="M2895"/>
  <c r="M2911"/>
  <c r="M2920"/>
  <c r="M2948"/>
  <c r="M2947"/>
  <c r="M2964"/>
  <c r="M2963"/>
  <c r="M2971"/>
  <c r="M2979"/>
  <c r="M2982"/>
  <c r="M2992"/>
  <c r="M3012"/>
  <c r="M3023"/>
  <c r="M3040"/>
  <c r="M3038"/>
  <c r="M3052"/>
  <c r="M3073"/>
  <c r="M3084"/>
  <c r="M3092"/>
  <c r="M3090"/>
  <c r="M3114"/>
  <c r="M3113"/>
  <c r="M3127"/>
  <c r="M3153"/>
  <c r="M3177"/>
  <c r="M3176"/>
  <c r="M3174"/>
  <c r="M3210"/>
  <c r="M3208"/>
  <c r="M3206"/>
  <c r="M3226"/>
  <c r="M3224"/>
  <c r="M3222"/>
  <c r="M3221"/>
  <c r="M3250"/>
  <c r="M3285"/>
  <c r="M3283"/>
  <c r="M3281"/>
  <c r="M3278"/>
  <c r="M3317"/>
  <c r="M3315"/>
  <c r="M3312"/>
  <c r="M3311"/>
  <c r="M3352"/>
  <c r="M3351"/>
  <c r="M3349"/>
  <c r="M3347"/>
  <c r="M3402"/>
  <c r="M3401"/>
  <c r="M3400"/>
  <c r="M3399"/>
  <c r="M3486"/>
  <c r="M3483"/>
  <c r="M3480"/>
  <c r="M3478"/>
  <c r="M3476"/>
  <c r="M3474"/>
  <c r="M3472"/>
  <c r="M267"/>
  <c r="M1851"/>
  <c r="M2447"/>
  <c r="M9"/>
  <c r="M30"/>
  <c r="M33"/>
  <c r="M42"/>
  <c r="M47"/>
  <c r="M64"/>
  <c r="M76"/>
  <c r="M97"/>
  <c r="M121"/>
  <c r="M129"/>
  <c r="M151"/>
  <c r="M163"/>
  <c r="M178"/>
  <c r="M181"/>
  <c r="M200"/>
  <c r="M246"/>
  <c r="M272"/>
  <c r="M293"/>
  <c r="M301"/>
  <c r="M303"/>
  <c r="M315"/>
  <c r="M320"/>
  <c r="M327"/>
  <c r="M349"/>
  <c r="M360"/>
  <c r="M379"/>
  <c r="M390"/>
  <c r="M397"/>
  <c r="M406"/>
  <c r="M413"/>
  <c r="M423"/>
  <c r="M442"/>
  <c r="M449"/>
  <c r="M477"/>
  <c r="M504"/>
  <c r="M507"/>
  <c r="M526"/>
  <c r="M556"/>
  <c r="M568"/>
  <c r="M584"/>
  <c r="M618"/>
  <c r="M628"/>
  <c r="M687"/>
  <c r="M690"/>
  <c r="M724"/>
  <c r="M735"/>
  <c r="M743"/>
  <c r="M761"/>
  <c r="M775"/>
  <c r="M784"/>
  <c r="M819"/>
  <c r="M822"/>
  <c r="M830"/>
  <c r="M837"/>
  <c r="M847"/>
  <c r="M850"/>
  <c r="M876"/>
  <c r="M882"/>
  <c r="M884"/>
  <c r="M890"/>
  <c r="M894"/>
  <c r="M897"/>
  <c r="M914"/>
  <c r="M927"/>
  <c r="M939"/>
  <c r="M962"/>
  <c r="M980"/>
  <c r="M994"/>
  <c r="M1008"/>
  <c r="M1013"/>
  <c r="M1032"/>
  <c r="M1043"/>
  <c r="M1053"/>
  <c r="M1057"/>
  <c r="M1071"/>
  <c r="M1077"/>
  <c r="M1094"/>
  <c r="M1106"/>
  <c r="M1124"/>
  <c r="M1134"/>
  <c r="M1142"/>
  <c r="M1156"/>
  <c r="M1169"/>
  <c r="M1175"/>
  <c r="M1180"/>
  <c r="M1189"/>
  <c r="M1197"/>
  <c r="M1205"/>
  <c r="M1211"/>
  <c r="M1226"/>
  <c r="M1244"/>
  <c r="M1256"/>
  <c r="M1259"/>
  <c r="M1262"/>
  <c r="M1282"/>
  <c r="M1286"/>
  <c r="M1300"/>
  <c r="M1314"/>
  <c r="M1320"/>
  <c r="M1323"/>
  <c r="M1332"/>
  <c r="M1334"/>
  <c r="M1346"/>
  <c r="M1359"/>
  <c r="M1362"/>
  <c r="M1371"/>
  <c r="M1372"/>
  <c r="M1382"/>
  <c r="M1388"/>
  <c r="M1397"/>
  <c r="M1411"/>
  <c r="M1416"/>
  <c r="M1426"/>
  <c r="M1436"/>
  <c r="M1441"/>
  <c r="M1453"/>
  <c r="M1456"/>
  <c r="M1460"/>
  <c r="M1467"/>
  <c r="M1468"/>
  <c r="M1474"/>
  <c r="M1482"/>
  <c r="M1495"/>
  <c r="M1504"/>
  <c r="M1511"/>
  <c r="M1527"/>
  <c r="M1532"/>
  <c r="M1538"/>
  <c r="M1546"/>
  <c r="M1563"/>
  <c r="M1574"/>
  <c r="M1593"/>
  <c r="M1595"/>
  <c r="M1603"/>
  <c r="M1622"/>
  <c r="M1627"/>
  <c r="M1634"/>
  <c r="M1672"/>
  <c r="M1680"/>
  <c r="M1698"/>
  <c r="M1713"/>
  <c r="M1732"/>
  <c r="M1752"/>
  <c r="M1767"/>
  <c r="M1777"/>
  <c r="M1791"/>
  <c r="M1796"/>
  <c r="M1833"/>
  <c r="M1838"/>
  <c r="M1842"/>
  <c r="M1854"/>
  <c r="M1875"/>
  <c r="M1902"/>
  <c r="M1908"/>
  <c r="M1916"/>
  <c r="M1925"/>
  <c r="M1956"/>
  <c r="M1963"/>
  <c r="M1975"/>
  <c r="M1986"/>
  <c r="M1993"/>
  <c r="M2008"/>
  <c r="M2036"/>
  <c r="M2039"/>
  <c r="M2040"/>
  <c r="M2050"/>
  <c r="M2063"/>
  <c r="M2062"/>
  <c r="M2072"/>
  <c r="M2075"/>
  <c r="M2078"/>
  <c r="M2090"/>
  <c r="M2101"/>
  <c r="M2111"/>
  <c r="M2119"/>
  <c r="M2128"/>
  <c r="M2150"/>
  <c r="M2160"/>
  <c r="M2180"/>
  <c r="M2184"/>
  <c r="M2187"/>
  <c r="M2197"/>
  <c r="M2204"/>
  <c r="M2221"/>
  <c r="M2232"/>
  <c r="M2237"/>
  <c r="M2250"/>
  <c r="M2252"/>
  <c r="M2261"/>
  <c r="M2279"/>
  <c r="M2293"/>
  <c r="M2296"/>
  <c r="M2300"/>
  <c r="M2308"/>
  <c r="M2316"/>
  <c r="M2332"/>
  <c r="M2340"/>
  <c r="M2350"/>
  <c r="M2360"/>
  <c r="M2376"/>
  <c r="M2384"/>
  <c r="M2390"/>
  <c r="M2394"/>
  <c r="M2399"/>
  <c r="M2420"/>
  <c r="M2418"/>
  <c r="M2434"/>
  <c r="M2437"/>
  <c r="M2436"/>
  <c r="M2443"/>
  <c r="M2452"/>
  <c r="M2458"/>
  <c r="M2459"/>
  <c r="M2471"/>
  <c r="M2478"/>
  <c r="M2495"/>
  <c r="M2498"/>
  <c r="M2506"/>
  <c r="M2514"/>
  <c r="M2521"/>
  <c r="M2525"/>
  <c r="M2535"/>
  <c r="M2540"/>
  <c r="M2538"/>
  <c r="M2548"/>
  <c r="M2563"/>
  <c r="M2566"/>
  <c r="M2577"/>
  <c r="M2600"/>
  <c r="M2618"/>
  <c r="M2642"/>
  <c r="M2660"/>
  <c r="M2663"/>
  <c r="M2674"/>
  <c r="M2677"/>
  <c r="M2691"/>
  <c r="M2701"/>
  <c r="M2706"/>
  <c r="M2713"/>
  <c r="M2712"/>
  <c r="M2718"/>
  <c r="M2724"/>
  <c r="M2723"/>
  <c r="M2729"/>
  <c r="M2742"/>
  <c r="M2740"/>
  <c r="M2751"/>
  <c r="M2764"/>
  <c r="M2762"/>
  <c r="M2790"/>
  <c r="M2799"/>
  <c r="M2806"/>
  <c r="M2812"/>
  <c r="M2825"/>
  <c r="M2835"/>
  <c r="M2864"/>
  <c r="M2863"/>
  <c r="M2861"/>
  <c r="M2880"/>
  <c r="M2894"/>
  <c r="M2892"/>
  <c r="M2903"/>
  <c r="M2901"/>
  <c r="M2909"/>
  <c r="M2927"/>
  <c r="M2943"/>
  <c r="M2941"/>
  <c r="M2956"/>
  <c r="M2953"/>
  <c r="M2961"/>
  <c r="M2969"/>
  <c r="M2967"/>
  <c r="M2981"/>
  <c r="M2990"/>
  <c r="M2988"/>
  <c r="M3006"/>
  <c r="M3011"/>
  <c r="M3009"/>
  <c r="M3020"/>
  <c r="M3035"/>
  <c r="M3051"/>
  <c r="M3049"/>
  <c r="M3048"/>
  <c r="M3060"/>
  <c r="M3057"/>
  <c r="M3069"/>
  <c r="M3081"/>
  <c r="M3111"/>
  <c r="M3110"/>
  <c r="M3125"/>
  <c r="M3139"/>
  <c r="M3137"/>
  <c r="M3151"/>
  <c r="M3148"/>
  <c r="M3169"/>
  <c r="M3190"/>
  <c r="M3204"/>
  <c r="M3202"/>
  <c r="M3200"/>
  <c r="M3219"/>
  <c r="M3217"/>
  <c r="M3248"/>
  <c r="M3246"/>
  <c r="M3244"/>
  <c r="M3242"/>
  <c r="M3240"/>
  <c r="M3276"/>
  <c r="M3274"/>
  <c r="M3272"/>
  <c r="M3269"/>
  <c r="M3266"/>
  <c r="M3309"/>
  <c r="M3307"/>
  <c r="M3305"/>
  <c r="M3303"/>
  <c r="M3301"/>
  <c r="M3300"/>
  <c r="M3298"/>
  <c r="M3344"/>
  <c r="M3342"/>
  <c r="M3339"/>
  <c r="M3338"/>
  <c r="M3336"/>
  <c r="M3396"/>
  <c r="M3394"/>
  <c r="M3392"/>
  <c r="M3390"/>
  <c r="M3388"/>
  <c r="M3386"/>
  <c r="M3384"/>
  <c r="M3382"/>
  <c r="M3379"/>
  <c r="M3377"/>
  <c r="M3375"/>
  <c r="M3469"/>
  <c r="M3467"/>
  <c r="M3465"/>
  <c r="M3463"/>
  <c r="M3461"/>
  <c r="M3459"/>
  <c r="M3457"/>
  <c r="M3455"/>
  <c r="M3452"/>
  <c r="M3450"/>
  <c r="M3"/>
  <c r="M7"/>
  <c r="M11"/>
  <c r="M13"/>
  <c r="M22"/>
  <c r="M50"/>
  <c r="M73"/>
  <c r="M99"/>
  <c r="M135"/>
  <c r="M158"/>
  <c r="M172"/>
  <c r="M194"/>
  <c r="M219"/>
  <c r="M225"/>
  <c r="M281"/>
  <c r="M295"/>
  <c r="M329"/>
  <c r="M376"/>
  <c r="M401"/>
  <c r="M471"/>
  <c r="M542"/>
  <c r="M567"/>
  <c r="M577"/>
  <c r="M594"/>
  <c r="M663"/>
  <c r="M696"/>
  <c r="M728"/>
  <c r="M777"/>
  <c r="M885"/>
  <c r="M941"/>
  <c r="M958"/>
  <c r="M1019"/>
  <c r="M1083"/>
  <c r="M1099"/>
  <c r="M1137"/>
  <c r="M1195"/>
  <c r="M1217"/>
  <c r="M1267"/>
  <c r="M1294"/>
  <c r="M1348"/>
  <c r="M1445"/>
  <c r="M1543"/>
  <c r="M1689"/>
  <c r="M1721"/>
  <c r="M1772"/>
  <c r="M1803"/>
  <c r="M1873"/>
  <c r="M1913"/>
  <c r="M2094"/>
  <c r="M2231"/>
  <c r="M2451"/>
  <c r="M2939"/>
  <c r="M3087"/>
  <c r="M3265"/>
  <c r="M3374"/>
  <c r="D54" i="7"/>
  <c r="D30"/>
  <c r="E29"/>
  <c r="E28"/>
  <c r="L1185" i="1"/>
  <c r="L1001"/>
  <c r="L1233"/>
  <c r="L1491"/>
  <c r="L3119"/>
  <c r="L1561"/>
  <c r="L1510"/>
  <c r="L1893"/>
  <c r="L607"/>
  <c r="L771"/>
  <c r="L1381"/>
  <c r="L1557"/>
  <c r="L1636"/>
  <c r="L1782"/>
  <c r="L2070"/>
  <c r="L2918"/>
  <c r="L1133"/>
  <c r="L1907"/>
  <c r="L46"/>
  <c r="L2650"/>
  <c r="L2782"/>
  <c r="L2853"/>
  <c r="L3003"/>
  <c r="L3033"/>
  <c r="L3238"/>
  <c r="L3372"/>
  <c r="L3444"/>
  <c r="L411"/>
  <c r="L816"/>
  <c r="L878"/>
  <c r="L1310"/>
  <c r="L1451"/>
  <c r="L1568"/>
  <c r="L1650"/>
  <c r="L1662"/>
  <c r="L1856"/>
  <c r="L1872"/>
  <c r="L1879"/>
  <c r="L1890"/>
  <c r="L1891"/>
  <c r="L1918"/>
  <c r="L2025"/>
  <c r="L2126"/>
  <c r="L2435"/>
  <c r="L2470"/>
  <c r="L2648"/>
  <c r="L2756"/>
  <c r="L2810"/>
  <c r="L2938"/>
  <c r="L3371"/>
  <c r="L3442"/>
  <c r="L555"/>
  <c r="L641"/>
  <c r="L752"/>
  <c r="L1010"/>
  <c r="L1383"/>
  <c r="L1708"/>
  <c r="L1720"/>
  <c r="L2199"/>
  <c r="L2291"/>
  <c r="L2331"/>
  <c r="L2349"/>
  <c r="L35"/>
  <c r="L335"/>
  <c r="L342"/>
  <c r="L365"/>
  <c r="L427"/>
  <c r="L626"/>
  <c r="L679"/>
  <c r="L699"/>
  <c r="L718"/>
  <c r="L738"/>
  <c r="L785"/>
  <c r="L874"/>
  <c r="L898"/>
  <c r="L1109"/>
  <c r="L1129"/>
  <c r="L1281"/>
  <c r="L1673"/>
  <c r="L1703"/>
  <c r="L1718"/>
  <c r="L1753"/>
  <c r="L1776"/>
  <c r="L1811"/>
  <c r="L1859"/>
  <c r="L2152"/>
  <c r="L2198"/>
  <c r="L2225"/>
  <c r="L2329"/>
  <c r="L2364"/>
  <c r="L2579"/>
  <c r="L2595"/>
  <c r="L2696"/>
  <c r="L2778"/>
  <c r="L2788"/>
  <c r="L2890"/>
  <c r="L2907"/>
  <c r="L2926"/>
  <c r="L3047"/>
  <c r="L3134"/>
  <c r="L3234"/>
  <c r="L3332"/>
  <c r="L3330"/>
  <c r="L3328"/>
  <c r="L3534"/>
  <c r="L3532"/>
  <c r="L3530"/>
  <c r="L3526"/>
  <c r="L148"/>
  <c r="L919"/>
  <c r="L193"/>
  <c r="L733"/>
  <c r="L783"/>
  <c r="L147"/>
  <c r="L215"/>
  <c r="L238"/>
  <c r="L261"/>
  <c r="L394"/>
  <c r="L463"/>
  <c r="L467"/>
  <c r="L472"/>
  <c r="L843"/>
  <c r="L922"/>
  <c r="L2472"/>
  <c r="L17"/>
  <c r="L21"/>
  <c r="L62"/>
  <c r="L72"/>
  <c r="L590"/>
  <c r="L637"/>
  <c r="L1097"/>
  <c r="L1751"/>
  <c r="L34"/>
  <c r="L1081"/>
  <c r="L1297"/>
  <c r="L2413"/>
  <c r="L636"/>
  <c r="L441"/>
  <c r="L535"/>
  <c r="L1929"/>
  <c r="L2081"/>
  <c r="L558"/>
  <c r="L701"/>
  <c r="L836"/>
  <c r="L933"/>
  <c r="L938"/>
  <c r="L1014"/>
  <c r="L1082"/>
  <c r="L1191"/>
  <c r="L1403"/>
  <c r="L1743"/>
  <c r="L1947"/>
  <c r="L1962"/>
  <c r="L2194"/>
  <c r="L2365"/>
  <c r="L2510"/>
  <c r="L2547"/>
  <c r="L2568"/>
  <c r="L2599"/>
  <c r="L2727"/>
  <c r="L2766"/>
  <c r="L3016"/>
  <c r="L3066"/>
  <c r="L3167"/>
  <c r="L3216"/>
  <c r="L3236"/>
  <c r="L3539"/>
  <c r="L700"/>
  <c r="L1088"/>
  <c r="L1213"/>
  <c r="L1234"/>
  <c r="L1289"/>
  <c r="L1333"/>
  <c r="L1540"/>
  <c r="L1550"/>
  <c r="L2043"/>
  <c r="L2095"/>
  <c r="L2760"/>
  <c r="L2870"/>
  <c r="L3080"/>
  <c r="L3108"/>
  <c r="L3370"/>
  <c r="L3439"/>
  <c r="L3538"/>
  <c r="L102"/>
  <c r="L106"/>
  <c r="L196"/>
  <c r="L388"/>
  <c r="L513"/>
  <c r="L527"/>
  <c r="L650"/>
  <c r="L814"/>
  <c r="L992"/>
  <c r="L1017"/>
  <c r="L1164"/>
  <c r="L1288"/>
  <c r="L1301"/>
  <c r="L1350"/>
  <c r="L1387"/>
  <c r="L1434"/>
  <c r="L1569"/>
  <c r="L1938"/>
  <c r="L2026"/>
  <c r="L2066"/>
  <c r="L2084"/>
  <c r="L2632"/>
  <c r="L2649"/>
  <c r="L3162"/>
  <c r="L3369"/>
  <c r="L510"/>
  <c r="L749"/>
  <c r="L1778"/>
  <c r="L1857"/>
  <c r="L1915"/>
  <c r="L2087"/>
  <c r="L2703"/>
  <c r="L3436"/>
  <c r="L2324"/>
  <c r="L1399"/>
  <c r="L2354"/>
  <c r="G485"/>
  <c r="L485" s="1"/>
  <c r="G582"/>
  <c r="L582" s="1"/>
  <c r="G901"/>
  <c r="L901" s="1"/>
  <c r="G1030"/>
  <c r="L1030" s="1"/>
  <c r="G1079"/>
  <c r="L1079" s="1"/>
  <c r="G1204"/>
  <c r="L1204" s="1"/>
  <c r="G1238"/>
  <c r="L1238" s="1"/>
  <c r="G1283"/>
  <c r="L1283" s="1"/>
  <c r="G1404"/>
  <c r="L1404" s="1"/>
  <c r="G2009"/>
  <c r="L2009" s="1"/>
  <c r="G2182"/>
  <c r="L2182" s="1"/>
  <c r="G2698"/>
  <c r="L2698" s="1"/>
  <c r="G2773"/>
  <c r="L2773" s="1"/>
  <c r="G125"/>
  <c r="L125" s="1"/>
  <c r="G493"/>
  <c r="L493" s="1"/>
  <c r="G645"/>
  <c r="L645" s="1"/>
  <c r="G1260"/>
  <c r="L1260" s="1"/>
  <c r="G2034"/>
  <c r="L2034" s="1"/>
  <c r="G473"/>
  <c r="L473" s="1"/>
  <c r="G1037"/>
  <c r="L1037" s="1"/>
  <c r="G1355"/>
  <c r="L1355" s="1"/>
  <c r="G1401"/>
  <c r="L1401" s="1"/>
  <c r="G2239"/>
  <c r="L2239" s="1"/>
  <c r="G3163"/>
  <c r="L3163" s="1"/>
  <c r="G188"/>
  <c r="L188" s="1"/>
  <c r="G815"/>
  <c r="L815" s="1"/>
  <c r="G1738"/>
  <c r="L1738" s="1"/>
  <c r="G77"/>
  <c r="L77" s="1"/>
  <c r="G107"/>
  <c r="L107" s="1"/>
  <c r="G136"/>
  <c r="L136" s="1"/>
  <c r="G157"/>
  <c r="L157" s="1"/>
  <c r="L1621"/>
  <c r="G2735"/>
  <c r="L2735" s="1"/>
  <c r="G2842"/>
  <c r="L2842" s="1"/>
  <c r="G3104"/>
  <c r="L3104" s="1"/>
  <c r="G3522"/>
  <c r="L3522" s="1"/>
  <c r="G37"/>
  <c r="L37" s="1"/>
  <c r="L118"/>
  <c r="G407"/>
  <c r="L407" s="1"/>
  <c r="G918"/>
  <c r="L918" s="1"/>
  <c r="G1224"/>
  <c r="L1224" s="1"/>
  <c r="G1590"/>
  <c r="L1590" s="1"/>
  <c r="L1920"/>
  <c r="L2851"/>
  <c r="G137"/>
  <c r="L137" s="1"/>
  <c r="L175"/>
  <c r="G201"/>
  <c r="L201" s="1"/>
  <c r="G210"/>
  <c r="L210" s="1"/>
  <c r="G356"/>
  <c r="L356" s="1"/>
  <c r="G400"/>
  <c r="L400" s="1"/>
  <c r="G464"/>
  <c r="L464" s="1"/>
  <c r="L497"/>
  <c r="L522"/>
  <c r="G562"/>
  <c r="L562" s="1"/>
  <c r="L571"/>
  <c r="G572"/>
  <c r="L572" s="1"/>
  <c r="G661"/>
  <c r="L661" s="1"/>
  <c r="G667"/>
  <c r="L667" s="1"/>
  <c r="G737"/>
  <c r="L737" s="1"/>
  <c r="G778"/>
  <c r="L778" s="1"/>
  <c r="G863"/>
  <c r="L863" s="1"/>
  <c r="G906"/>
  <c r="L906" s="1"/>
  <c r="L1366"/>
  <c r="G1370"/>
  <c r="L1370" s="1"/>
  <c r="G1424"/>
  <c r="L1424" s="1"/>
  <c r="G1487"/>
  <c r="L1487" s="1"/>
  <c r="L1642"/>
  <c r="G1700"/>
  <c r="L1700" s="1"/>
  <c r="G1935"/>
  <c r="L1935" s="1"/>
  <c r="G1971"/>
  <c r="L1971" s="1"/>
  <c r="G2878"/>
  <c r="L2878" s="1"/>
  <c r="G3430"/>
  <c r="L3430" s="1"/>
  <c r="G550"/>
  <c r="L550" s="1"/>
  <c r="G1264"/>
  <c r="L1264" s="1"/>
  <c r="G1369"/>
  <c r="L1369" s="1"/>
  <c r="G1598"/>
  <c r="L1598" s="1"/>
  <c r="G1664"/>
  <c r="L1664" s="1"/>
  <c r="G2139"/>
  <c r="L2139" s="1"/>
  <c r="G2192"/>
  <c r="L2192" s="1"/>
  <c r="G2441"/>
  <c r="L2441" s="1"/>
  <c r="G2638"/>
  <c r="L2638" s="1"/>
  <c r="G2666"/>
  <c r="L2666" s="1"/>
  <c r="G2847"/>
  <c r="L2847" s="1"/>
  <c r="G2905"/>
  <c r="L2905" s="1"/>
  <c r="G2935"/>
  <c r="L2935" s="1"/>
  <c r="G2958"/>
  <c r="L2958" s="1"/>
  <c r="G2995"/>
  <c r="L2995" s="1"/>
  <c r="G3181"/>
  <c r="L3181" s="1"/>
  <c r="G3230"/>
  <c r="L3230" s="1"/>
  <c r="G3255"/>
  <c r="L3255" s="1"/>
  <c r="G3321"/>
  <c r="L3321" s="1"/>
  <c r="G3356"/>
  <c r="L3356" s="1"/>
  <c r="G278"/>
  <c r="L278" s="1"/>
  <c r="G780"/>
  <c r="L780" s="1"/>
  <c r="G1804"/>
  <c r="L1804" s="1"/>
  <c r="G2410"/>
  <c r="L2410" s="1"/>
  <c r="G2444"/>
  <c r="L2444" s="1"/>
  <c r="G2462"/>
  <c r="L2462" s="1"/>
  <c r="G2590"/>
  <c r="L2590" s="1"/>
  <c r="G2711"/>
  <c r="L2711" s="1"/>
  <c r="G2876"/>
  <c r="L2876" s="1"/>
  <c r="G2913"/>
  <c r="L2913" s="1"/>
  <c r="G3012"/>
  <c r="L3012" s="1"/>
  <c r="G3037"/>
  <c r="L3037" s="1"/>
  <c r="G3090"/>
  <c r="L3090" s="1"/>
  <c r="G3172"/>
  <c r="L3172" s="1"/>
  <c r="G3314"/>
  <c r="L3314" s="1"/>
  <c r="G3352"/>
  <c r="L3352" s="1"/>
  <c r="G3346"/>
  <c r="L3346" s="1"/>
  <c r="G3401"/>
  <c r="L3401" s="1"/>
  <c r="G3482"/>
  <c r="L3482" s="1"/>
  <c r="G1078"/>
  <c r="L1078" s="1"/>
  <c r="G1359"/>
  <c r="L1359" s="1"/>
  <c r="G2078"/>
  <c r="L2078" s="1"/>
  <c r="G2145"/>
  <c r="L2145" s="1"/>
  <c r="G2332"/>
  <c r="L2332" s="1"/>
  <c r="G2437"/>
  <c r="L2437" s="1"/>
  <c r="G2521"/>
  <c r="L2521" s="1"/>
  <c r="G2610"/>
  <c r="L2610" s="1"/>
  <c r="G2691"/>
  <c r="L2691" s="1"/>
  <c r="G2955"/>
  <c r="L2955" s="1"/>
  <c r="G3049"/>
  <c r="L3049" s="1"/>
  <c r="G3059"/>
  <c r="L3059" s="1"/>
  <c r="G3110"/>
  <c r="L3110" s="1"/>
  <c r="G3150"/>
  <c r="L3150" s="1"/>
  <c r="G3301"/>
  <c r="L3301" s="1"/>
  <c r="G597"/>
  <c r="L597" s="1"/>
  <c r="G1025"/>
  <c r="L1025" s="1"/>
  <c r="G1218"/>
  <c r="L1218" s="1"/>
  <c r="G2617"/>
  <c r="L2617" s="1"/>
  <c r="G2755"/>
  <c r="L2755" s="1"/>
  <c r="G85"/>
  <c r="L85" s="1"/>
  <c r="G1626"/>
  <c r="L1626" s="1"/>
  <c r="G173"/>
  <c r="L173" s="1"/>
  <c r="G1066"/>
  <c r="L1066" s="1"/>
  <c r="G1208"/>
  <c r="L1208" s="1"/>
  <c r="G1325"/>
  <c r="L1325" s="1"/>
  <c r="G1678"/>
  <c r="L1678" s="1"/>
  <c r="G2048"/>
  <c r="L2048" s="1"/>
  <c r="G3295"/>
  <c r="L3295" s="1"/>
  <c r="G3368"/>
  <c r="L3368" s="1"/>
  <c r="G481"/>
  <c r="L481" s="1"/>
  <c r="G2176"/>
  <c r="L2176" s="1"/>
  <c r="G6"/>
  <c r="L6" s="1"/>
  <c r="G145"/>
  <c r="L145" s="1"/>
  <c r="G220"/>
  <c r="L220" s="1"/>
  <c r="G345"/>
  <c r="L345" s="1"/>
  <c r="G844"/>
  <c r="L844" s="1"/>
  <c r="G1552"/>
  <c r="L1552" s="1"/>
  <c r="G2450"/>
  <c r="L2450" s="1"/>
  <c r="G3045"/>
  <c r="L3045" s="1"/>
  <c r="G3159"/>
  <c r="L3159" s="1"/>
  <c r="G642"/>
  <c r="L642" s="1"/>
  <c r="G1091"/>
  <c r="L1091" s="1"/>
  <c r="G1675"/>
  <c r="L1675" s="1"/>
  <c r="G39"/>
  <c r="L39" s="1"/>
  <c r="G98"/>
  <c r="L98" s="1"/>
  <c r="G101"/>
  <c r="L101" s="1"/>
  <c r="G133"/>
  <c r="L133" s="1"/>
  <c r="G174"/>
  <c r="L174" s="1"/>
  <c r="G263"/>
  <c r="L263" s="1"/>
  <c r="G288"/>
  <c r="L288" s="1"/>
  <c r="G300"/>
  <c r="L300" s="1"/>
  <c r="G422"/>
  <c r="L422" s="1"/>
  <c r="G448"/>
  <c r="L448" s="1"/>
  <c r="G491"/>
  <c r="L491" s="1"/>
  <c r="G624"/>
  <c r="L624" s="1"/>
  <c r="G652"/>
  <c r="L652" s="1"/>
  <c r="G987"/>
  <c r="L987" s="1"/>
  <c r="G1117"/>
  <c r="L1117" s="1"/>
  <c r="G1155"/>
  <c r="L1155" s="1"/>
  <c r="G1273"/>
  <c r="L1273" s="1"/>
  <c r="G1327"/>
  <c r="L1327" s="1"/>
  <c r="G1484"/>
  <c r="L1484" s="1"/>
  <c r="G1500"/>
  <c r="L1500" s="1"/>
  <c r="G1556"/>
  <c r="L1556" s="1"/>
  <c r="G1730"/>
  <c r="L1730" s="1"/>
  <c r="G1815"/>
  <c r="L1815" s="1"/>
  <c r="G1855"/>
  <c r="L1855" s="1"/>
  <c r="G2017"/>
  <c r="L2017" s="1"/>
  <c r="G2262"/>
  <c r="L2262" s="1"/>
  <c r="G2533"/>
  <c r="L2533" s="1"/>
  <c r="G2603"/>
  <c r="L2603" s="1"/>
  <c r="G2622"/>
  <c r="L2622" s="1"/>
  <c r="G2952"/>
  <c r="L2952" s="1"/>
  <c r="G1098"/>
  <c r="L1098" s="1"/>
  <c r="G1600"/>
  <c r="L1600" s="1"/>
  <c r="G2097"/>
  <c r="L2097" s="1"/>
  <c r="G2120"/>
  <c r="L2120" s="1"/>
  <c r="G2211"/>
  <c r="L2211" s="1"/>
  <c r="G2503"/>
  <c r="L2503" s="1"/>
  <c r="G2611"/>
  <c r="L2611" s="1"/>
  <c r="G2621"/>
  <c r="L2621" s="1"/>
  <c r="G2821"/>
  <c r="L2821" s="1"/>
  <c r="G2965"/>
  <c r="L2965" s="1"/>
  <c r="G3096"/>
  <c r="L3096" s="1"/>
  <c r="G3130"/>
  <c r="L3130" s="1"/>
  <c r="G3182"/>
  <c r="L3182" s="1"/>
  <c r="G3229"/>
  <c r="L3229" s="1"/>
  <c r="G3405"/>
  <c r="L3405" s="1"/>
  <c r="G237"/>
  <c r="L237" s="1"/>
  <c r="L989"/>
  <c r="G1051"/>
  <c r="L1051" s="1"/>
  <c r="G2278"/>
  <c r="L2278" s="1"/>
  <c r="G2375"/>
  <c r="L2375" s="1"/>
  <c r="L2404"/>
  <c r="G2482"/>
  <c r="L2482" s="1"/>
  <c r="G2560"/>
  <c r="L2560" s="1"/>
  <c r="G2634"/>
  <c r="L2634" s="1"/>
  <c r="G2665"/>
  <c r="L2665" s="1"/>
  <c r="L2678"/>
  <c r="L2774"/>
  <c r="G2780"/>
  <c r="L2780" s="1"/>
  <c r="G2928"/>
  <c r="L2928" s="1"/>
  <c r="G2964"/>
  <c r="L2964" s="1"/>
  <c r="G3114"/>
  <c r="L3114" s="1"/>
  <c r="G3140"/>
  <c r="L3140" s="1"/>
  <c r="G3220"/>
  <c r="L3220" s="1"/>
  <c r="G1038"/>
  <c r="L1038" s="1"/>
  <c r="G2063"/>
  <c r="L2063" s="1"/>
  <c r="G2394"/>
  <c r="L2394" s="1"/>
  <c r="G2458"/>
  <c r="L2458" s="1"/>
  <c r="L2530"/>
  <c r="G2538"/>
  <c r="L2538" s="1"/>
  <c r="G2582"/>
  <c r="L2582" s="1"/>
  <c r="L2658"/>
  <c r="G2713"/>
  <c r="L2713" s="1"/>
  <c r="L2811"/>
  <c r="G2837"/>
  <c r="L2837" s="1"/>
  <c r="G3089"/>
  <c r="L3089" s="1"/>
  <c r="G3111"/>
  <c r="L3111" s="1"/>
  <c r="L3339"/>
  <c r="L3449"/>
  <c r="L273"/>
  <c r="L282"/>
  <c r="G3454"/>
  <c r="L3454" s="1"/>
  <c r="G3271"/>
  <c r="G3217"/>
  <c r="L3217" s="1"/>
  <c r="G3083"/>
  <c r="L3083" s="1"/>
  <c r="G2798"/>
  <c r="G2724"/>
  <c r="L2724" s="1"/>
  <c r="G2674"/>
  <c r="G2480"/>
  <c r="G2292"/>
  <c r="G2258"/>
  <c r="L2258" s="1"/>
  <c r="G2184"/>
  <c r="G2119"/>
  <c r="G1822"/>
  <c r="L1822" s="1"/>
  <c r="G1791"/>
  <c r="L1791" s="1"/>
  <c r="G1656"/>
  <c r="G1532"/>
  <c r="L1532" s="1"/>
  <c r="G1282"/>
  <c r="G1061"/>
  <c r="G982"/>
  <c r="G3312"/>
  <c r="G3222"/>
  <c r="G2963"/>
  <c r="G2948"/>
  <c r="G2687"/>
  <c r="G2607"/>
  <c r="G2491"/>
  <c r="L2491" s="1"/>
  <c r="G2348"/>
  <c r="L2348" s="1"/>
  <c r="G2110"/>
  <c r="G2021"/>
  <c r="G2007"/>
  <c r="L2007" s="1"/>
  <c r="G2003"/>
  <c r="L2003" s="1"/>
  <c r="G1979"/>
  <c r="L1979" s="1"/>
  <c r="G1941"/>
  <c r="G1523"/>
  <c r="L1523" s="1"/>
  <c r="G1368"/>
  <c r="L1368" s="1"/>
  <c r="G2994"/>
  <c r="L2994" s="1"/>
  <c r="G1252"/>
  <c r="G1045"/>
  <c r="L1045" s="1"/>
  <c r="G740"/>
  <c r="L740" s="1"/>
  <c r="G3491"/>
  <c r="L3491" s="1"/>
  <c r="G3503"/>
  <c r="G3420"/>
  <c r="L3420" s="1"/>
  <c r="G3355"/>
  <c r="L3355" s="1"/>
  <c r="G3186"/>
  <c r="L3186" s="1"/>
  <c r="G2983"/>
  <c r="G2011"/>
  <c r="L2011" s="1"/>
  <c r="G1932"/>
  <c r="L1932" s="1"/>
  <c r="G1798"/>
  <c r="L1798" s="1"/>
  <c r="G1358"/>
  <c r="G1336"/>
  <c r="L1336" s="1"/>
  <c r="G1309"/>
  <c r="L1309" s="1"/>
  <c r="G1242"/>
  <c r="L1242" s="1"/>
  <c r="G1080"/>
  <c r="G1072"/>
  <c r="L1072" s="1"/>
  <c r="G827"/>
  <c r="L827" s="1"/>
  <c r="G632"/>
  <c r="L632" s="1"/>
  <c r="G585"/>
  <c r="G486"/>
  <c r="L486" s="1"/>
  <c r="G184"/>
  <c r="L184" s="1"/>
  <c r="G182"/>
  <c r="L182" s="1"/>
  <c r="G160"/>
  <c r="G150"/>
  <c r="L150" s="1"/>
  <c r="G94"/>
  <c r="L94" s="1"/>
  <c r="G60"/>
  <c r="L60" s="1"/>
  <c r="G3429"/>
  <c r="G3195"/>
  <c r="L3195" s="1"/>
  <c r="G2906"/>
  <c r="L2906" s="1"/>
  <c r="G2745"/>
  <c r="L2745" s="1"/>
  <c r="G2586"/>
  <c r="G2546"/>
  <c r="L2546" s="1"/>
  <c r="G2474"/>
  <c r="L2474" s="1"/>
  <c r="G2136"/>
  <c r="L2136" s="1"/>
  <c r="G2030"/>
  <c r="G1930"/>
  <c r="L1930" s="1"/>
  <c r="G1906"/>
  <c r="L1906" s="1"/>
  <c r="G1885"/>
  <c r="L1885" s="1"/>
  <c r="G1809"/>
  <c r="G1807"/>
  <c r="L1807" s="1"/>
  <c r="G1771"/>
  <c r="L1771" s="1"/>
  <c r="G1722"/>
  <c r="L1722" s="1"/>
  <c r="G1658"/>
  <c r="G1648"/>
  <c r="L1648" s="1"/>
  <c r="G1466"/>
  <c r="L1466" s="1"/>
  <c r="G1237"/>
  <c r="L1237" s="1"/>
  <c r="G1162"/>
  <c r="G1145"/>
  <c r="L1145" s="1"/>
  <c r="G1047"/>
  <c r="L1047" s="1"/>
  <c r="G1035"/>
  <c r="L1035" s="1"/>
  <c r="G977"/>
  <c r="G965"/>
  <c r="L965" s="1"/>
  <c r="G937"/>
  <c r="L937" s="1"/>
  <c r="G912"/>
  <c r="L912" s="1"/>
  <c r="G660"/>
  <c r="G591"/>
  <c r="L591" s="1"/>
  <c r="G450"/>
  <c r="L450" s="1"/>
  <c r="G430"/>
  <c r="L430" s="1"/>
  <c r="G165"/>
  <c r="G2850"/>
  <c r="L2850" s="1"/>
  <c r="G2290"/>
  <c r="L2290" s="1"/>
  <c r="G1405"/>
  <c r="L1405" s="1"/>
  <c r="G1280"/>
  <c r="G1148"/>
  <c r="L1148" s="1"/>
  <c r="G887"/>
  <c r="L887" s="1"/>
  <c r="G704"/>
  <c r="L704" s="1"/>
  <c r="G428"/>
  <c r="G373"/>
  <c r="L373" s="1"/>
  <c r="G332"/>
  <c r="L332" s="1"/>
  <c r="G243"/>
  <c r="L243" s="1"/>
  <c r="G114"/>
  <c r="G3146"/>
  <c r="L3146" s="1"/>
  <c r="G2888"/>
  <c r="L2888" s="1"/>
  <c r="G2407"/>
  <c r="G3448"/>
  <c r="L3448" s="1"/>
  <c r="G3381"/>
  <c r="L3381" s="1"/>
  <c r="G3341"/>
  <c r="G3268"/>
  <c r="L3268" s="1"/>
  <c r="G3048"/>
  <c r="L3048" s="1"/>
  <c r="G2988"/>
  <c r="L2988" s="1"/>
  <c r="G2864"/>
  <c r="L2864" s="1"/>
  <c r="G2750"/>
  <c r="G2723"/>
  <c r="L2723" s="1"/>
  <c r="G2705"/>
  <c r="L2705" s="1"/>
  <c r="G2581"/>
  <c r="L2581" s="1"/>
  <c r="G2551"/>
  <c r="G2443"/>
  <c r="L2443" s="1"/>
  <c r="G2276"/>
  <c r="L2276" s="1"/>
  <c r="G1175"/>
  <c r="L1175" s="1"/>
  <c r="G945"/>
  <c r="G3485"/>
  <c r="G3400"/>
  <c r="L3400" s="1"/>
  <c r="G3402"/>
  <c r="L3402" s="1"/>
  <c r="G3280"/>
  <c r="G3173"/>
  <c r="L3173" s="1"/>
  <c r="G3177"/>
  <c r="L3177" s="1"/>
  <c r="G3152"/>
  <c r="L3152" s="1"/>
  <c r="G3126"/>
  <c r="L3126" s="1"/>
  <c r="G2971"/>
  <c r="L2971" s="1"/>
  <c r="G2730"/>
  <c r="L2730" s="1"/>
  <c r="G2630"/>
  <c r="G2570"/>
  <c r="L2570" s="1"/>
  <c r="G2371"/>
  <c r="L2371" s="1"/>
  <c r="G1903"/>
  <c r="G1026"/>
  <c r="L1026" s="1"/>
  <c r="G960"/>
  <c r="L960" s="1"/>
  <c r="G3094"/>
  <c r="L3094" s="1"/>
  <c r="G3074"/>
  <c r="G2129"/>
  <c r="L2129" s="1"/>
  <c r="G892"/>
  <c r="G3490"/>
  <c r="L3490" s="1"/>
  <c r="G3492"/>
  <c r="G3409"/>
  <c r="L3409" s="1"/>
  <c r="G3323"/>
  <c r="G3231"/>
  <c r="L3231" s="1"/>
  <c r="G2996"/>
  <c r="G2984"/>
  <c r="L2984" s="1"/>
  <c r="G2973"/>
  <c r="G2855"/>
  <c r="L2855" s="1"/>
  <c r="G2771"/>
  <c r="G2720"/>
  <c r="L2720" s="1"/>
  <c r="G2707"/>
  <c r="G2319"/>
  <c r="L2319" s="1"/>
  <c r="G2259"/>
  <c r="G1914"/>
  <c r="L1914" s="1"/>
  <c r="G1766"/>
  <c r="G1729"/>
  <c r="L1729" s="1"/>
  <c r="G1171"/>
  <c r="G1074"/>
  <c r="L1074" s="1"/>
  <c r="G748"/>
  <c r="G709"/>
  <c r="L709" s="1"/>
  <c r="G603"/>
  <c r="G579"/>
  <c r="L579" s="1"/>
  <c r="G250"/>
  <c r="G87"/>
  <c r="L87" s="1"/>
  <c r="G3290"/>
  <c r="G3232"/>
  <c r="L3232" s="1"/>
  <c r="G2693"/>
  <c r="G2542"/>
  <c r="L2542" s="1"/>
  <c r="G2508"/>
  <c r="G2460"/>
  <c r="L2460" s="1"/>
  <c r="G2416"/>
  <c r="G2396"/>
  <c r="L2396" s="1"/>
  <c r="G2336"/>
  <c r="G2170"/>
  <c r="L2170" s="1"/>
  <c r="G2055"/>
  <c r="G1719"/>
  <c r="L1719" s="1"/>
  <c r="G1583"/>
  <c r="G1564"/>
  <c r="L1564" s="1"/>
  <c r="G1539"/>
  <c r="L1539" s="1"/>
  <c r="G1364"/>
  <c r="L1364" s="1"/>
  <c r="G1210"/>
  <c r="G1036"/>
  <c r="L1036" s="1"/>
  <c r="G995"/>
  <c r="L995" s="1"/>
  <c r="G838"/>
  <c r="L838" s="1"/>
  <c r="G744"/>
  <c r="G612"/>
  <c r="L612" s="1"/>
  <c r="G461"/>
  <c r="G319"/>
  <c r="L319" s="1"/>
  <c r="G1985"/>
  <c r="L1985" s="1"/>
  <c r="G1845"/>
  <c r="L1845" s="1"/>
  <c r="G1649"/>
  <c r="G1222"/>
  <c r="L1222" s="1"/>
  <c r="G1143"/>
  <c r="L1143" s="1"/>
  <c r="G432"/>
  <c r="G68"/>
  <c r="G1808"/>
  <c r="L1808" s="1"/>
  <c r="G678"/>
  <c r="L678" s="1"/>
  <c r="G515"/>
  <c r="L515" s="1"/>
  <c r="G3029"/>
  <c r="G776"/>
  <c r="L776" s="1"/>
  <c r="G2673"/>
  <c r="L2673" s="1"/>
  <c r="L2833"/>
  <c r="G3446"/>
  <c r="L3446" s="1"/>
  <c r="G1757"/>
  <c r="L1757" s="1"/>
  <c r="G1927"/>
  <c r="L1927" s="1"/>
  <c r="G1989"/>
  <c r="L1989" s="1"/>
  <c r="G2196"/>
  <c r="L2196" s="1"/>
  <c r="G2761"/>
  <c r="L2761" s="1"/>
  <c r="G3032"/>
  <c r="L3032" s="1"/>
  <c r="G3198"/>
  <c r="L3198" s="1"/>
  <c r="G128"/>
  <c r="L128" s="1"/>
  <c r="G1130"/>
  <c r="L1130" s="1"/>
  <c r="G1573"/>
  <c r="L1573" s="1"/>
  <c r="G2122"/>
  <c r="L2122" s="1"/>
  <c r="G2134"/>
  <c r="L2134" s="1"/>
  <c r="G328"/>
  <c r="L328" s="1"/>
  <c r="G447"/>
  <c r="L447" s="1"/>
  <c r="G1029"/>
  <c r="L1029" s="1"/>
  <c r="G1167"/>
  <c r="L1167" s="1"/>
  <c r="G1417"/>
  <c r="L1417" s="1"/>
  <c r="G1858"/>
  <c r="L1858" s="1"/>
  <c r="G1977"/>
  <c r="L1977" s="1"/>
  <c r="G3527"/>
  <c r="L3527" s="1"/>
  <c r="L3524"/>
  <c r="G270"/>
  <c r="L270" s="1"/>
  <c r="G311"/>
  <c r="L311" s="1"/>
  <c r="G357"/>
  <c r="L357" s="1"/>
  <c r="L583"/>
  <c r="G1516"/>
  <c r="L1516" s="1"/>
  <c r="G1670"/>
  <c r="L1670" s="1"/>
  <c r="G1691"/>
  <c r="L1691" s="1"/>
  <c r="G1748"/>
  <c r="L1748" s="1"/>
  <c r="G2054"/>
  <c r="L2054" s="1"/>
  <c r="L902"/>
  <c r="L658"/>
  <c r="L1936"/>
  <c r="G1114"/>
  <c r="L1114" s="1"/>
  <c r="G3263"/>
  <c r="L3263" s="1"/>
  <c r="G808"/>
  <c r="L808" s="1"/>
  <c r="G1269"/>
  <c r="L1269" s="1"/>
  <c r="G1414"/>
  <c r="L1414" s="1"/>
  <c r="G1886"/>
  <c r="L1886" s="1"/>
  <c r="G795"/>
  <c r="L795" s="1"/>
  <c r="G978"/>
  <c r="L978" s="1"/>
  <c r="G1141"/>
  <c r="L1141" s="1"/>
  <c r="G1365"/>
  <c r="L1365" s="1"/>
  <c r="G1413"/>
  <c r="L1413" s="1"/>
  <c r="G1965"/>
  <c r="L1965" s="1"/>
  <c r="G331"/>
  <c r="L331" s="1"/>
  <c r="G398"/>
  <c r="L398" s="1"/>
  <c r="G451"/>
  <c r="L451" s="1"/>
  <c r="G518"/>
  <c r="L518" s="1"/>
  <c r="G1154"/>
  <c r="L1154" s="1"/>
  <c r="G1654"/>
  <c r="L1654" s="1"/>
  <c r="G1900"/>
  <c r="L1900" s="1"/>
  <c r="G1967"/>
  <c r="L1967" s="1"/>
  <c r="G2323"/>
  <c r="L2323" s="1"/>
  <c r="G2667"/>
  <c r="L2667" s="1"/>
  <c r="G3086"/>
  <c r="L3086" s="1"/>
  <c r="G3528"/>
  <c r="L3528" s="1"/>
  <c r="G26"/>
  <c r="L26" s="1"/>
  <c r="G167"/>
  <c r="L167" s="1"/>
  <c r="G233"/>
  <c r="L233" s="1"/>
  <c r="G245"/>
  <c r="L245" s="1"/>
  <c r="G387"/>
  <c r="L387" s="1"/>
  <c r="G1723"/>
  <c r="L1723" s="1"/>
  <c r="G1756"/>
  <c r="L1756" s="1"/>
  <c r="G2313"/>
  <c r="L2313" s="1"/>
  <c r="L2407"/>
  <c r="L3008"/>
  <c r="L426"/>
  <c r="L503"/>
  <c r="L3029"/>
  <c r="L68"/>
  <c r="L149"/>
  <c r="L432"/>
  <c r="L1249"/>
  <c r="L1649"/>
  <c r="L227"/>
  <c r="L461"/>
  <c r="L474"/>
  <c r="L744"/>
  <c r="L1210"/>
  <c r="L1583"/>
  <c r="L1953"/>
  <c r="L2055"/>
  <c r="L2336"/>
  <c r="L2416"/>
  <c r="L2508"/>
  <c r="L2543"/>
  <c r="L2693"/>
  <c r="L2793"/>
  <c r="L3063"/>
  <c r="L3291"/>
  <c r="L3290"/>
  <c r="L250"/>
  <c r="L603"/>
  <c r="L748"/>
  <c r="L1171"/>
  <c r="L1766"/>
  <c r="L2259"/>
  <c r="L2707"/>
  <c r="L2771"/>
  <c r="L2973"/>
  <c r="L2996"/>
  <c r="L3323"/>
  <c r="L3492"/>
  <c r="L3179"/>
  <c r="L3318"/>
  <c r="L892"/>
  <c r="L3074"/>
  <c r="L620"/>
  <c r="L1307"/>
  <c r="L1316"/>
  <c r="L1427"/>
  <c r="L1676"/>
  <c r="L1903"/>
  <c r="L2051"/>
  <c r="L2505"/>
  <c r="L2564"/>
  <c r="L2630"/>
  <c r="L3155"/>
  <c r="L3280"/>
  <c r="L3403"/>
  <c r="L3485"/>
  <c r="L108"/>
  <c r="L185"/>
  <c r="L252"/>
  <c r="L437"/>
  <c r="L536"/>
  <c r="L664"/>
  <c r="L708"/>
  <c r="L757"/>
  <c r="L790"/>
  <c r="L855"/>
  <c r="L862"/>
  <c r="L945"/>
  <c r="L953"/>
  <c r="L1021"/>
  <c r="L1485"/>
  <c r="L1844"/>
  <c r="L2052"/>
  <c r="L2118"/>
  <c r="L2551"/>
  <c r="L2750"/>
  <c r="L3147"/>
  <c r="L3341"/>
  <c r="L48"/>
  <c r="L277"/>
  <c r="L436"/>
  <c r="L460"/>
  <c r="L1711"/>
  <c r="L114"/>
  <c r="L428"/>
  <c r="L1280"/>
  <c r="L165"/>
  <c r="L660"/>
  <c r="L977"/>
  <c r="L1162"/>
  <c r="L1658"/>
  <c r="L1809"/>
  <c r="L2030"/>
  <c r="L2586"/>
  <c r="L3429"/>
  <c r="L160"/>
  <c r="L585"/>
  <c r="L1080"/>
  <c r="L1358"/>
  <c r="L2983"/>
  <c r="L3503"/>
  <c r="L1252"/>
  <c r="L1941"/>
  <c r="L2021"/>
  <c r="L2107"/>
  <c r="L2110"/>
  <c r="L2391"/>
  <c r="L2574"/>
  <c r="L2607"/>
  <c r="L2687"/>
  <c r="L2948"/>
  <c r="L2963"/>
  <c r="L3222"/>
  <c r="L3312"/>
  <c r="L982"/>
  <c r="L1061"/>
  <c r="L1282"/>
  <c r="L1380"/>
  <c r="L1541"/>
  <c r="L1605"/>
  <c r="L1656"/>
  <c r="L1972"/>
  <c r="L2028"/>
  <c r="L2088"/>
  <c r="L2119"/>
  <c r="L2184"/>
  <c r="L2224"/>
  <c r="L2292"/>
  <c r="L2481"/>
  <c r="L2480"/>
  <c r="L2576"/>
  <c r="L2674"/>
  <c r="L2770"/>
  <c r="L2798"/>
  <c r="L2871"/>
  <c r="L3071"/>
  <c r="L3068"/>
  <c r="L3170"/>
  <c r="L3271"/>
  <c r="L24"/>
  <c r="L27"/>
  <c r="L29"/>
  <c r="L38"/>
  <c r="L40"/>
  <c r="L138"/>
  <c r="L179"/>
  <c r="L239"/>
  <c r="L804"/>
  <c r="L811"/>
  <c r="L1118"/>
  <c r="L1225"/>
  <c r="L1308"/>
  <c r="L2455"/>
  <c r="L2875"/>
  <c r="L3004"/>
  <c r="H3004"/>
  <c r="M3004" s="1"/>
  <c r="H919"/>
  <c r="M919" s="1"/>
  <c r="H2354"/>
  <c r="M2354" s="1"/>
  <c r="H2833"/>
  <c r="M2833" s="1"/>
  <c r="H1936"/>
  <c r="M1936" s="1"/>
  <c r="H902"/>
  <c r="M902" s="1"/>
  <c r="H2324"/>
  <c r="M2324" s="1"/>
  <c r="H658"/>
  <c r="M658" s="1"/>
  <c r="H148"/>
  <c r="M148" s="1"/>
  <c r="H1399"/>
  <c r="M1399" s="1"/>
  <c r="H1491"/>
  <c r="M1491" s="1"/>
  <c r="H426"/>
  <c r="M426" s="1"/>
  <c r="H1249"/>
  <c r="M1249" s="1"/>
  <c r="H1920"/>
  <c r="M1920" s="1"/>
  <c r="H175"/>
  <c r="M175" s="1"/>
  <c r="H227"/>
  <c r="M227" s="1"/>
  <c r="H522"/>
  <c r="M522" s="1"/>
  <c r="H733"/>
  <c r="M733" s="1"/>
  <c r="H1366"/>
  <c r="M1366" s="1"/>
  <c r="H2543"/>
  <c r="M2543" s="1"/>
  <c r="H3063"/>
  <c r="M3063" s="1"/>
  <c r="H3119"/>
  <c r="M3119" s="1"/>
  <c r="H3291"/>
  <c r="M3291" s="1"/>
  <c r="H3318"/>
  <c r="M3318" s="1"/>
  <c r="H989"/>
  <c r="M989" s="1"/>
  <c r="H1307"/>
  <c r="M1307" s="1"/>
  <c r="H1427"/>
  <c r="M1427" s="1"/>
  <c r="H1561"/>
  <c r="M1561" s="1"/>
  <c r="H1676"/>
  <c r="M1676" s="1"/>
  <c r="H2391"/>
  <c r="M2391" s="1"/>
  <c r="H2564"/>
  <c r="M2564" s="1"/>
  <c r="H2574"/>
  <c r="M2574" s="1"/>
  <c r="H2774"/>
  <c r="M2774" s="1"/>
  <c r="H3155"/>
  <c r="M3155" s="1"/>
  <c r="H108"/>
  <c r="M108" s="1"/>
  <c r="H147"/>
  <c r="M147" s="1"/>
  <c r="H185"/>
  <c r="M185" s="1"/>
  <c r="H215"/>
  <c r="M215" s="1"/>
  <c r="H394"/>
  <c r="M394" s="1"/>
  <c r="H437"/>
  <c r="M437" s="1"/>
  <c r="H463"/>
  <c r="M463" s="1"/>
  <c r="H472"/>
  <c r="M472" s="1"/>
  <c r="H536"/>
  <c r="M536" s="1"/>
  <c r="H708"/>
  <c r="M708" s="1"/>
  <c r="H790"/>
  <c r="M790" s="1"/>
  <c r="H843"/>
  <c r="M843" s="1"/>
  <c r="H855"/>
  <c r="M855" s="1"/>
  <c r="H1021"/>
  <c r="M1021" s="1"/>
  <c r="H1380"/>
  <c r="M1380" s="1"/>
  <c r="H1485"/>
  <c r="M1485" s="1"/>
  <c r="H1605"/>
  <c r="M1605" s="1"/>
  <c r="H1844"/>
  <c r="M1844" s="1"/>
  <c r="H2028"/>
  <c r="M2028" s="1"/>
  <c r="H2052"/>
  <c r="M2052" s="1"/>
  <c r="H2088"/>
  <c r="M2088" s="1"/>
  <c r="H2118"/>
  <c r="M2118" s="1"/>
  <c r="H2224"/>
  <c r="M2224" s="1"/>
  <c r="H2472"/>
  <c r="M2472" s="1"/>
  <c r="H2481"/>
  <c r="M2481" s="1"/>
  <c r="H2530"/>
  <c r="M2530" s="1"/>
  <c r="H2576"/>
  <c r="M2576" s="1"/>
  <c r="H2658"/>
  <c r="M2658" s="1"/>
  <c r="H2770"/>
  <c r="M2770" s="1"/>
  <c r="H2811"/>
  <c r="M2811" s="1"/>
  <c r="H2871"/>
  <c r="M2871" s="1"/>
  <c r="H3068"/>
  <c r="M3068" s="1"/>
  <c r="H3147"/>
  <c r="M3147" s="1"/>
  <c r="H3170"/>
  <c r="M3170" s="1"/>
  <c r="H3449"/>
  <c r="M3449" s="1"/>
  <c r="H21"/>
  <c r="M21" s="1"/>
  <c r="H24"/>
  <c r="M24" s="1"/>
  <c r="H29"/>
  <c r="M29" s="1"/>
  <c r="H40"/>
  <c r="M40" s="1"/>
  <c r="H48"/>
  <c r="M48" s="1"/>
  <c r="H72"/>
  <c r="M72" s="1"/>
  <c r="H138"/>
  <c r="M138" s="1"/>
  <c r="H239"/>
  <c r="M239" s="1"/>
  <c r="H460"/>
  <c r="M460" s="1"/>
  <c r="H637"/>
  <c r="M637" s="1"/>
  <c r="H804"/>
  <c r="M804" s="1"/>
  <c r="H1225"/>
  <c r="M1225" s="1"/>
  <c r="H1751"/>
  <c r="M1751" s="1"/>
  <c r="H2875"/>
  <c r="M2875" s="1"/>
  <c r="H1001"/>
  <c r="M1001" s="1"/>
  <c r="H3524"/>
  <c r="M3524" s="1"/>
  <c r="H193"/>
  <c r="M193" s="1"/>
  <c r="H583"/>
  <c r="M583" s="1"/>
  <c r="H1233"/>
  <c r="M1233" s="1"/>
  <c r="H1621"/>
  <c r="M1621" s="1"/>
  <c r="H3008"/>
  <c r="M3008" s="1"/>
  <c r="H503"/>
  <c r="M503" s="1"/>
  <c r="H118"/>
  <c r="M118" s="1"/>
  <c r="H149"/>
  <c r="M149" s="1"/>
  <c r="H2851"/>
  <c r="M2851" s="1"/>
  <c r="H474"/>
  <c r="M474" s="1"/>
  <c r="H497"/>
  <c r="M497" s="1"/>
  <c r="H571"/>
  <c r="M571" s="1"/>
  <c r="H1185"/>
  <c r="M1185" s="1"/>
  <c r="H1642"/>
  <c r="M1642" s="1"/>
  <c r="H1953"/>
  <c r="M1953" s="1"/>
  <c r="H2793"/>
  <c r="M2793" s="1"/>
  <c r="H3179"/>
  <c r="M3179" s="1"/>
  <c r="H620"/>
  <c r="M620" s="1"/>
  <c r="H783"/>
  <c r="M783" s="1"/>
  <c r="H1316"/>
  <c r="M1316" s="1"/>
  <c r="H2051"/>
  <c r="M2051" s="1"/>
  <c r="H2107"/>
  <c r="M2107" s="1"/>
  <c r="H2404"/>
  <c r="M2404" s="1"/>
  <c r="H2505"/>
  <c r="M2505" s="1"/>
  <c r="H2678"/>
  <c r="M2678" s="1"/>
  <c r="H3403"/>
  <c r="M3403" s="1"/>
  <c r="H238"/>
  <c r="M238" s="1"/>
  <c r="H252"/>
  <c r="M252" s="1"/>
  <c r="H261"/>
  <c r="M261" s="1"/>
  <c r="H467"/>
  <c r="M467" s="1"/>
  <c r="H664"/>
  <c r="M664" s="1"/>
  <c r="H757"/>
  <c r="M757" s="1"/>
  <c r="H862"/>
  <c r="M862" s="1"/>
  <c r="H922"/>
  <c r="M922" s="1"/>
  <c r="H953"/>
  <c r="M953" s="1"/>
  <c r="H1510"/>
  <c r="M1510" s="1"/>
  <c r="H1541"/>
  <c r="M1541" s="1"/>
  <c r="H1893"/>
  <c r="M1893" s="1"/>
  <c r="H1972"/>
  <c r="M1972" s="1"/>
  <c r="H3071"/>
  <c r="M3071" s="1"/>
  <c r="H17"/>
  <c r="M17" s="1"/>
  <c r="H27"/>
  <c r="M27" s="1"/>
  <c r="H38"/>
  <c r="M38" s="1"/>
  <c r="H62"/>
  <c r="M62" s="1"/>
  <c r="H179"/>
  <c r="M179" s="1"/>
  <c r="H273"/>
  <c r="M273" s="1"/>
  <c r="H277"/>
  <c r="M277" s="1"/>
  <c r="H282"/>
  <c r="M282" s="1"/>
  <c r="H436"/>
  <c r="M436" s="1"/>
  <c r="H590"/>
  <c r="M590" s="1"/>
  <c r="H811"/>
  <c r="M811" s="1"/>
  <c r="H1097"/>
  <c r="M1097" s="1"/>
  <c r="H1118"/>
  <c r="M1118" s="1"/>
  <c r="H1308"/>
  <c r="M1308" s="1"/>
  <c r="H1711"/>
  <c r="M1711" s="1"/>
  <c r="H2183"/>
  <c r="M2183" s="1"/>
  <c r="H2455"/>
  <c r="M2455" s="1"/>
  <c r="L3447"/>
  <c r="C5" i="6"/>
  <c r="C11" s="1"/>
  <c r="L1247" i="1"/>
  <c r="C7" i="6"/>
  <c r="C27" s="1"/>
  <c r="L2183" i="1"/>
  <c r="C8" i="6"/>
  <c r="C28" s="1"/>
  <c r="L3374" i="1"/>
  <c r="C10" i="6"/>
  <c r="C30" s="1"/>
  <c r="L2451" i="1"/>
  <c r="C6" i="6"/>
  <c r="C26" s="1"/>
  <c r="L3297" i="1"/>
  <c r="C9" i="6"/>
  <c r="C29" s="1"/>
  <c r="G21"/>
  <c r="F6"/>
  <c r="F26" s="1"/>
  <c r="F10"/>
  <c r="F30" s="1"/>
  <c r="F21"/>
  <c r="J21"/>
  <c r="C25"/>
  <c r="B30"/>
  <c r="F7"/>
  <c r="F27" s="1"/>
  <c r="B11"/>
  <c r="B31" s="1"/>
  <c r="F5" l="1"/>
  <c r="F25" s="1"/>
  <c r="F8"/>
  <c r="F28" s="1"/>
  <c r="E54" i="7"/>
  <c r="D31"/>
  <c r="E30"/>
  <c r="D8" i="6"/>
  <c r="D9"/>
  <c r="D29" s="1"/>
  <c r="E6"/>
  <c r="E26" s="1"/>
  <c r="E8"/>
  <c r="D6"/>
  <c r="I6" s="1"/>
  <c r="D10"/>
  <c r="I10" s="1"/>
  <c r="D7"/>
  <c r="D5"/>
  <c r="E10"/>
  <c r="H10" s="1"/>
  <c r="E9"/>
  <c r="E7"/>
  <c r="H7" s="1"/>
  <c r="E5"/>
  <c r="J5" s="1"/>
  <c r="E28"/>
  <c r="J8"/>
  <c r="H8"/>
  <c r="E30"/>
  <c r="E29"/>
  <c r="H9"/>
  <c r="H6"/>
  <c r="D11"/>
  <c r="I11" s="1"/>
  <c r="I31" s="1"/>
  <c r="I9"/>
  <c r="D28"/>
  <c r="G9"/>
  <c r="D30"/>
  <c r="G10"/>
  <c r="J9"/>
  <c r="F9"/>
  <c r="F29" s="1"/>
  <c r="G6"/>
  <c r="E27"/>
  <c r="D31"/>
  <c r="F11"/>
  <c r="F31" s="1"/>
  <c r="C31"/>
  <c r="G11" l="1"/>
  <c r="G31" s="1"/>
  <c r="J7"/>
  <c r="D3" i="13" s="1"/>
  <c r="D5" s="1"/>
  <c r="D12" s="1"/>
  <c r="D26" i="6"/>
  <c r="J6"/>
  <c r="C3" i="13" s="1"/>
  <c r="C5" s="1"/>
  <c r="C12" s="1"/>
  <c r="J10" i="6"/>
  <c r="J27"/>
  <c r="H29"/>
  <c r="E6" i="13"/>
  <c r="J30" i="6"/>
  <c r="G3" i="13"/>
  <c r="G5" s="1"/>
  <c r="G12" s="1"/>
  <c r="H30" i="6"/>
  <c r="G6" i="13"/>
  <c r="J28" i="6"/>
  <c r="B3" i="13"/>
  <c r="B5" s="1"/>
  <c r="B12" s="1"/>
  <c r="J29" i="6"/>
  <c r="E3" i="13"/>
  <c r="E5" s="1"/>
  <c r="E12" s="1"/>
  <c r="H26" i="6"/>
  <c r="C6" i="13"/>
  <c r="H28" i="6"/>
  <c r="B6" i="13"/>
  <c r="H27" i="6"/>
  <c r="D6" i="13"/>
  <c r="J25" i="6"/>
  <c r="F3" i="13"/>
  <c r="F5" s="1"/>
  <c r="F12" s="1"/>
  <c r="I30" i="6"/>
  <c r="G3" i="10"/>
  <c r="G5" s="1"/>
  <c r="G12" s="1"/>
  <c r="G30" i="6"/>
  <c r="G6" i="10"/>
  <c r="G29" i="6"/>
  <c r="E6" i="10"/>
  <c r="I29" i="6"/>
  <c r="E3" i="10"/>
  <c r="E5" s="1"/>
  <c r="E12" s="1"/>
  <c r="G26" i="6"/>
  <c r="C6" i="10"/>
  <c r="I26" i="6"/>
  <c r="C3" i="10"/>
  <c r="C5" s="1"/>
  <c r="C12" s="1"/>
  <c r="D55" i="7"/>
  <c r="D56" s="1"/>
  <c r="E56" s="1"/>
  <c r="D32"/>
  <c r="E31"/>
  <c r="I8" i="6"/>
  <c r="G8"/>
  <c r="D27"/>
  <c r="G7"/>
  <c r="I7"/>
  <c r="D25"/>
  <c r="I5"/>
  <c r="G5"/>
  <c r="H5"/>
  <c r="E25"/>
  <c r="E11"/>
  <c r="J26" l="1"/>
  <c r="H12" i="13"/>
  <c r="H25" i="6"/>
  <c r="F6" i="13"/>
  <c r="F11"/>
  <c r="F32"/>
  <c r="F30"/>
  <c r="F28"/>
  <c r="F26"/>
  <c r="F24"/>
  <c r="F22"/>
  <c r="F20"/>
  <c r="F18"/>
  <c r="F16"/>
  <c r="F14"/>
  <c r="F31"/>
  <c r="F29"/>
  <c r="F27"/>
  <c r="F25"/>
  <c r="F23"/>
  <c r="F21"/>
  <c r="F19"/>
  <c r="F17"/>
  <c r="F15"/>
  <c r="F13"/>
  <c r="F7"/>
  <c r="F39" s="1"/>
  <c r="E13"/>
  <c r="E11"/>
  <c r="E31"/>
  <c r="E29"/>
  <c r="E27"/>
  <c r="E25"/>
  <c r="E23"/>
  <c r="E21"/>
  <c r="E19"/>
  <c r="E17"/>
  <c r="E15"/>
  <c r="E32"/>
  <c r="E30"/>
  <c r="E28"/>
  <c r="E26"/>
  <c r="E24"/>
  <c r="E22"/>
  <c r="E20"/>
  <c r="E18"/>
  <c r="E16"/>
  <c r="E14"/>
  <c r="E7"/>
  <c r="E39" s="1"/>
  <c r="B11"/>
  <c r="B32"/>
  <c r="B30"/>
  <c r="B28"/>
  <c r="B26"/>
  <c r="B24"/>
  <c r="B22"/>
  <c r="B20"/>
  <c r="B18"/>
  <c r="B16"/>
  <c r="B14"/>
  <c r="B31"/>
  <c r="B29"/>
  <c r="B27"/>
  <c r="B25"/>
  <c r="B23"/>
  <c r="B21"/>
  <c r="B19"/>
  <c r="B17"/>
  <c r="B15"/>
  <c r="B13"/>
  <c r="B7"/>
  <c r="B39" s="1"/>
  <c r="G13"/>
  <c r="G32"/>
  <c r="G30"/>
  <c r="G28"/>
  <c r="G26"/>
  <c r="G24"/>
  <c r="G22"/>
  <c r="G20"/>
  <c r="G18"/>
  <c r="G16"/>
  <c r="G14"/>
  <c r="G7"/>
  <c r="G39" s="1"/>
  <c r="G11"/>
  <c r="G31"/>
  <c r="G29"/>
  <c r="G27"/>
  <c r="G25"/>
  <c r="G23"/>
  <c r="G21"/>
  <c r="G19"/>
  <c r="G17"/>
  <c r="G15"/>
  <c r="C13"/>
  <c r="C32"/>
  <c r="C30"/>
  <c r="C28"/>
  <c r="C26"/>
  <c r="C24"/>
  <c r="C22"/>
  <c r="C20"/>
  <c r="C18"/>
  <c r="C16"/>
  <c r="C14"/>
  <c r="C7"/>
  <c r="C39" s="1"/>
  <c r="C11"/>
  <c r="C31"/>
  <c r="C29"/>
  <c r="C27"/>
  <c r="C25"/>
  <c r="C23"/>
  <c r="C21"/>
  <c r="C19"/>
  <c r="C17"/>
  <c r="C15"/>
  <c r="D11"/>
  <c r="D31"/>
  <c r="D29"/>
  <c r="D27"/>
  <c r="D25"/>
  <c r="D23"/>
  <c r="D21"/>
  <c r="D19"/>
  <c r="D17"/>
  <c r="D15"/>
  <c r="D13"/>
  <c r="D7"/>
  <c r="D39" s="1"/>
  <c r="D32"/>
  <c r="D30"/>
  <c r="D28"/>
  <c r="D26"/>
  <c r="D24"/>
  <c r="D22"/>
  <c r="D20"/>
  <c r="D18"/>
  <c r="D16"/>
  <c r="D14"/>
  <c r="C7" i="10"/>
  <c r="C39" s="1"/>
  <c r="C15"/>
  <c r="C16"/>
  <c r="C20"/>
  <c r="C21"/>
  <c r="C22"/>
  <c r="C23"/>
  <c r="C26"/>
  <c r="C27"/>
  <c r="C32"/>
  <c r="C33"/>
  <c r="C34" s="1"/>
  <c r="C13"/>
  <c r="C14"/>
  <c r="C17"/>
  <c r="C18"/>
  <c r="C19"/>
  <c r="C24"/>
  <c r="C25"/>
  <c r="C28"/>
  <c r="C29"/>
  <c r="C30"/>
  <c r="C31"/>
  <c r="C11"/>
  <c r="G15"/>
  <c r="G16"/>
  <c r="G20"/>
  <c r="G21"/>
  <c r="G22"/>
  <c r="G23"/>
  <c r="G26"/>
  <c r="G27"/>
  <c r="G32"/>
  <c r="G33"/>
  <c r="G34" s="1"/>
  <c r="G13"/>
  <c r="G14"/>
  <c r="G17"/>
  <c r="G18"/>
  <c r="G19"/>
  <c r="G24"/>
  <c r="G25"/>
  <c r="G28"/>
  <c r="G29"/>
  <c r="G30"/>
  <c r="G31"/>
  <c r="G11"/>
  <c r="E7"/>
  <c r="E39" s="1"/>
  <c r="E15"/>
  <c r="E16"/>
  <c r="E20"/>
  <c r="E21"/>
  <c r="E22"/>
  <c r="E23"/>
  <c r="E26"/>
  <c r="E27"/>
  <c r="E32"/>
  <c r="E33"/>
  <c r="E34" s="1"/>
  <c r="E13"/>
  <c r="E14"/>
  <c r="E17"/>
  <c r="E18"/>
  <c r="E19"/>
  <c r="E24"/>
  <c r="E25"/>
  <c r="E28"/>
  <c r="E29"/>
  <c r="E30"/>
  <c r="E31"/>
  <c r="E11"/>
  <c r="I27" i="6"/>
  <c r="D3" i="10"/>
  <c r="D5" s="1"/>
  <c r="D12" s="1"/>
  <c r="G25" i="6"/>
  <c r="F6" i="10"/>
  <c r="G27" i="6"/>
  <c r="D6" i="10"/>
  <c r="G28" i="6"/>
  <c r="B6" i="10"/>
  <c r="I25" i="6"/>
  <c r="F3" i="10"/>
  <c r="F5" s="1"/>
  <c r="F12" s="1"/>
  <c r="I28" i="6"/>
  <c r="B3" i="10"/>
  <c r="B5" s="1"/>
  <c r="B12" s="1"/>
  <c r="H12" s="1"/>
  <c r="G7"/>
  <c r="G39" s="1"/>
  <c r="D57" i="7"/>
  <c r="E55"/>
  <c r="D33"/>
  <c r="E32"/>
  <c r="J11" i="6"/>
  <c r="J31" s="1"/>
  <c r="E31"/>
  <c r="H11"/>
  <c r="H31" s="1"/>
  <c r="F33" i="13" l="1"/>
  <c r="C5" i="14"/>
  <c r="D5" s="1"/>
  <c r="E5" s="1"/>
  <c r="I12" i="10"/>
  <c r="I12" i="13"/>
  <c r="G5" i="14"/>
  <c r="H5" s="1"/>
  <c r="I5" s="1"/>
  <c r="H39" i="13"/>
  <c r="B33"/>
  <c r="H13"/>
  <c r="D33"/>
  <c r="C33"/>
  <c r="G33"/>
  <c r="H17"/>
  <c r="H21"/>
  <c r="H25"/>
  <c r="H29"/>
  <c r="H14"/>
  <c r="H18"/>
  <c r="H22"/>
  <c r="H26"/>
  <c r="H30"/>
  <c r="H11"/>
  <c r="D40"/>
  <c r="D42"/>
  <c r="D44"/>
  <c r="D46"/>
  <c r="D48"/>
  <c r="D50"/>
  <c r="D52"/>
  <c r="D54"/>
  <c r="D56"/>
  <c r="D58"/>
  <c r="D60"/>
  <c r="D41"/>
  <c r="D43"/>
  <c r="D45"/>
  <c r="D47"/>
  <c r="D49"/>
  <c r="D51"/>
  <c r="D53"/>
  <c r="D55"/>
  <c r="D57"/>
  <c r="D59"/>
  <c r="D38"/>
  <c r="C40"/>
  <c r="C42"/>
  <c r="C44"/>
  <c r="C46"/>
  <c r="C48"/>
  <c r="C50"/>
  <c r="C52"/>
  <c r="C54"/>
  <c r="C56"/>
  <c r="C58"/>
  <c r="C60"/>
  <c r="C41"/>
  <c r="C43"/>
  <c r="C45"/>
  <c r="C47"/>
  <c r="C49"/>
  <c r="C51"/>
  <c r="C53"/>
  <c r="C55"/>
  <c r="C57"/>
  <c r="C59"/>
  <c r="C38"/>
  <c r="G41"/>
  <c r="G43"/>
  <c r="G45"/>
  <c r="G47"/>
  <c r="G49"/>
  <c r="G51"/>
  <c r="G53"/>
  <c r="G55"/>
  <c r="G57"/>
  <c r="G59"/>
  <c r="G38"/>
  <c r="G40"/>
  <c r="G42"/>
  <c r="G44"/>
  <c r="G46"/>
  <c r="G48"/>
  <c r="G50"/>
  <c r="G52"/>
  <c r="G54"/>
  <c r="G56"/>
  <c r="G58"/>
  <c r="G60"/>
  <c r="B41"/>
  <c r="B43"/>
  <c r="B45"/>
  <c r="B47"/>
  <c r="B49"/>
  <c r="B51"/>
  <c r="B53"/>
  <c r="B55"/>
  <c r="B57"/>
  <c r="B59"/>
  <c r="B38"/>
  <c r="B40"/>
  <c r="B42"/>
  <c r="B44"/>
  <c r="B46"/>
  <c r="B48"/>
  <c r="B50"/>
  <c r="B52"/>
  <c r="B54"/>
  <c r="B56"/>
  <c r="B58"/>
  <c r="B60"/>
  <c r="E40"/>
  <c r="E42"/>
  <c r="E44"/>
  <c r="E46"/>
  <c r="E48"/>
  <c r="E50"/>
  <c r="E52"/>
  <c r="E54"/>
  <c r="E56"/>
  <c r="E58"/>
  <c r="E60"/>
  <c r="E41"/>
  <c r="E43"/>
  <c r="E45"/>
  <c r="E47"/>
  <c r="E49"/>
  <c r="E51"/>
  <c r="E53"/>
  <c r="E55"/>
  <c r="E57"/>
  <c r="E59"/>
  <c r="E38"/>
  <c r="F40"/>
  <c r="F42"/>
  <c r="F44"/>
  <c r="F46"/>
  <c r="F48"/>
  <c r="F50"/>
  <c r="F52"/>
  <c r="F54"/>
  <c r="F56"/>
  <c r="F58"/>
  <c r="F60"/>
  <c r="F41"/>
  <c r="F43"/>
  <c r="F45"/>
  <c r="F47"/>
  <c r="F49"/>
  <c r="F51"/>
  <c r="F53"/>
  <c r="F55"/>
  <c r="F57"/>
  <c r="F59"/>
  <c r="F38"/>
  <c r="H15"/>
  <c r="G8" i="14" s="1"/>
  <c r="H8" s="1"/>
  <c r="I8" s="1"/>
  <c r="H19" i="13"/>
  <c r="H23"/>
  <c r="H27"/>
  <c r="H31"/>
  <c r="H16"/>
  <c r="H20"/>
  <c r="H24"/>
  <c r="H28"/>
  <c r="H32"/>
  <c r="E33"/>
  <c r="B7" i="10"/>
  <c r="B39" s="1"/>
  <c r="B13"/>
  <c r="B14"/>
  <c r="B17"/>
  <c r="B18"/>
  <c r="B19"/>
  <c r="B24"/>
  <c r="B25"/>
  <c r="B28"/>
  <c r="B29"/>
  <c r="B30"/>
  <c r="B31"/>
  <c r="B11"/>
  <c r="B15"/>
  <c r="B16"/>
  <c r="B20"/>
  <c r="B21"/>
  <c r="B22"/>
  <c r="B23"/>
  <c r="B26"/>
  <c r="B27"/>
  <c r="B32"/>
  <c r="B33"/>
  <c r="B34" s="1"/>
  <c r="D13"/>
  <c r="D14"/>
  <c r="D17"/>
  <c r="D18"/>
  <c r="D19"/>
  <c r="D24"/>
  <c r="D25"/>
  <c r="D28"/>
  <c r="D29"/>
  <c r="D30"/>
  <c r="D31"/>
  <c r="D11"/>
  <c r="D15"/>
  <c r="D16"/>
  <c r="D20"/>
  <c r="D21"/>
  <c r="D22"/>
  <c r="D23"/>
  <c r="D26"/>
  <c r="D27"/>
  <c r="D32"/>
  <c r="D33"/>
  <c r="D34" s="1"/>
  <c r="G38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 s="1"/>
  <c r="C38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 s="1"/>
  <c r="F7"/>
  <c r="F39" s="1"/>
  <c r="F13"/>
  <c r="F14"/>
  <c r="F17"/>
  <c r="F18"/>
  <c r="F19"/>
  <c r="F24"/>
  <c r="F25"/>
  <c r="F28"/>
  <c r="F29"/>
  <c r="F30"/>
  <c r="F31"/>
  <c r="F11"/>
  <c r="F15"/>
  <c r="F16"/>
  <c r="F20"/>
  <c r="H20" s="1"/>
  <c r="F21"/>
  <c r="F22"/>
  <c r="F23"/>
  <c r="F26"/>
  <c r="H26" s="1"/>
  <c r="F27"/>
  <c r="F32"/>
  <c r="F33"/>
  <c r="E38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 s="1"/>
  <c r="H32"/>
  <c r="H17"/>
  <c r="H15"/>
  <c r="C8" i="14" s="1"/>
  <c r="D8" s="1"/>
  <c r="E8" s="1"/>
  <c r="D7" i="10"/>
  <c r="D39" s="1"/>
  <c r="D58" i="7"/>
  <c r="E57"/>
  <c r="D34"/>
  <c r="E33"/>
  <c r="H21" i="10" l="1"/>
  <c r="H28"/>
  <c r="C21" i="14" s="1"/>
  <c r="D21" s="1"/>
  <c r="E21" s="1"/>
  <c r="H24" i="10"/>
  <c r="I39" i="13"/>
  <c r="G32" i="14"/>
  <c r="H32" s="1"/>
  <c r="I32" s="1"/>
  <c r="H39" i="10"/>
  <c r="I17"/>
  <c r="C10" i="14"/>
  <c r="D10" s="1"/>
  <c r="E10" s="1"/>
  <c r="I32" i="10"/>
  <c r="C25" i="14"/>
  <c r="D25" s="1"/>
  <c r="E25" s="1"/>
  <c r="I26" i="10"/>
  <c r="C19" i="14"/>
  <c r="D19" s="1"/>
  <c r="E19" s="1"/>
  <c r="I20" i="10"/>
  <c r="C13" i="14"/>
  <c r="D13" s="1"/>
  <c r="E13" s="1"/>
  <c r="I32" i="13"/>
  <c r="G25" i="14"/>
  <c r="H25" s="1"/>
  <c r="I25" s="1"/>
  <c r="I24" i="13"/>
  <c r="G17" i="14"/>
  <c r="H17" s="1"/>
  <c r="I17" s="1"/>
  <c r="I16" i="13"/>
  <c r="G9" i="14"/>
  <c r="H9" s="1"/>
  <c r="I9" s="1"/>
  <c r="I27" i="13"/>
  <c r="G20" i="14"/>
  <c r="H20" s="1"/>
  <c r="I20" s="1"/>
  <c r="I19" i="13"/>
  <c r="G12" i="14"/>
  <c r="H12" s="1"/>
  <c r="I12" s="1"/>
  <c r="I11" i="13"/>
  <c r="G4" i="14"/>
  <c r="I26" i="13"/>
  <c r="G19" i="14"/>
  <c r="H19" s="1"/>
  <c r="I19" s="1"/>
  <c r="I18" i="13"/>
  <c r="G11" i="14"/>
  <c r="H11" s="1"/>
  <c r="I11" s="1"/>
  <c r="I29" i="13"/>
  <c r="G22" i="14"/>
  <c r="H22" s="1"/>
  <c r="I22" s="1"/>
  <c r="I21" i="13"/>
  <c r="G14" i="14"/>
  <c r="H14" s="1"/>
  <c r="I14" s="1"/>
  <c r="H56" i="13"/>
  <c r="H52"/>
  <c r="H48"/>
  <c r="H44"/>
  <c r="H40"/>
  <c r="H59"/>
  <c r="H55"/>
  <c r="H51"/>
  <c r="H47"/>
  <c r="H43"/>
  <c r="H33"/>
  <c r="I33" s="1"/>
  <c r="H33" i="10"/>
  <c r="F34"/>
  <c r="I21"/>
  <c r="C14" i="14"/>
  <c r="D14" s="1"/>
  <c r="E14" s="1"/>
  <c r="I28" i="10"/>
  <c r="I24"/>
  <c r="C17" i="14"/>
  <c r="D17" s="1"/>
  <c r="E17" s="1"/>
  <c r="I28" i="13"/>
  <c r="G21" i="14"/>
  <c r="H21" s="1"/>
  <c r="I21" s="1"/>
  <c r="I20" i="13"/>
  <c r="G13" i="14"/>
  <c r="H13" s="1"/>
  <c r="I13" s="1"/>
  <c r="I31" i="13"/>
  <c r="G24" i="14"/>
  <c r="H24" s="1"/>
  <c r="I24" s="1"/>
  <c r="I23" i="13"/>
  <c r="G16" i="14"/>
  <c r="H16" s="1"/>
  <c r="I16" s="1"/>
  <c r="I30" i="13"/>
  <c r="G23" i="14"/>
  <c r="H23" s="1"/>
  <c r="I23" s="1"/>
  <c r="I22" i="13"/>
  <c r="G15" i="14"/>
  <c r="H15" s="1"/>
  <c r="I15" s="1"/>
  <c r="I14" i="13"/>
  <c r="G7" i="14"/>
  <c r="H7" s="1"/>
  <c r="I7" s="1"/>
  <c r="I25" i="13"/>
  <c r="G18" i="14"/>
  <c r="H18" s="1"/>
  <c r="I18" s="1"/>
  <c r="I17" i="13"/>
  <c r="G10" i="14"/>
  <c r="H10" s="1"/>
  <c r="I10" s="1"/>
  <c r="I13" i="13"/>
  <c r="G6" i="14"/>
  <c r="H6" s="1"/>
  <c r="I6" s="1"/>
  <c r="H58" i="13"/>
  <c r="H54"/>
  <c r="H50"/>
  <c r="H46"/>
  <c r="H42"/>
  <c r="G35" i="14" s="1"/>
  <c r="H35" s="1"/>
  <c r="I35" s="1"/>
  <c r="H38" i="13"/>
  <c r="H57"/>
  <c r="H53"/>
  <c r="H49"/>
  <c r="H45"/>
  <c r="H41"/>
  <c r="D40" i="1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 s="1"/>
  <c r="D38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 s="1"/>
  <c r="B38"/>
  <c r="H27"/>
  <c r="H23"/>
  <c r="H16"/>
  <c r="H11"/>
  <c r="H30"/>
  <c r="H18"/>
  <c r="H14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 s="1"/>
  <c r="F38"/>
  <c r="H22"/>
  <c r="H31"/>
  <c r="H29"/>
  <c r="H25"/>
  <c r="H19"/>
  <c r="H13"/>
  <c r="D59" i="7"/>
  <c r="E58"/>
  <c r="D35"/>
  <c r="E34"/>
  <c r="I39" i="10" l="1"/>
  <c r="C32" i="14"/>
  <c r="D32" s="1"/>
  <c r="E32" s="1"/>
  <c r="I19" i="10"/>
  <c r="C12" i="14"/>
  <c r="D12" s="1"/>
  <c r="E12" s="1"/>
  <c r="I13" i="10"/>
  <c r="C6" i="14"/>
  <c r="D6" s="1"/>
  <c r="E6" s="1"/>
  <c r="I25" i="10"/>
  <c r="C18" i="14"/>
  <c r="D18" s="1"/>
  <c r="E18" s="1"/>
  <c r="I31" i="10"/>
  <c r="C24" i="14"/>
  <c r="D24" s="1"/>
  <c r="E24" s="1"/>
  <c r="I18" i="10"/>
  <c r="C11" i="14"/>
  <c r="D11" s="1"/>
  <c r="E11" s="1"/>
  <c r="I11" i="10"/>
  <c r="C4" i="14"/>
  <c r="I23" i="10"/>
  <c r="C16" i="14"/>
  <c r="D16" s="1"/>
  <c r="E16" s="1"/>
  <c r="I41" i="13"/>
  <c r="G34" i="14"/>
  <c r="H34" s="1"/>
  <c r="I34" s="1"/>
  <c r="I49" i="13"/>
  <c r="G42" i="14"/>
  <c r="H42" s="1"/>
  <c r="I42" s="1"/>
  <c r="I57" i="13"/>
  <c r="G50" i="14"/>
  <c r="H50" s="1"/>
  <c r="I50" s="1"/>
  <c r="I50" i="13"/>
  <c r="G43" i="14"/>
  <c r="H43" s="1"/>
  <c r="I43" s="1"/>
  <c r="I58" i="13"/>
  <c r="G51" i="14"/>
  <c r="H51" s="1"/>
  <c r="I51" s="1"/>
  <c r="I33" i="10"/>
  <c r="H34"/>
  <c r="I47" i="13"/>
  <c r="G40" i="14"/>
  <c r="H40" s="1"/>
  <c r="I40" s="1"/>
  <c r="I55" i="13"/>
  <c r="G48" i="14"/>
  <c r="H48" s="1"/>
  <c r="I48" s="1"/>
  <c r="I40" i="13"/>
  <c r="G33" i="14"/>
  <c r="H33" s="1"/>
  <c r="I33" s="1"/>
  <c r="I48" i="13"/>
  <c r="G41" i="14"/>
  <c r="H41" s="1"/>
  <c r="I41" s="1"/>
  <c r="I56" i="13"/>
  <c r="G49" i="14"/>
  <c r="H49" s="1"/>
  <c r="I49" s="1"/>
  <c r="I29" i="10"/>
  <c r="C22" i="14"/>
  <c r="D22" s="1"/>
  <c r="E22" s="1"/>
  <c r="I22" i="10"/>
  <c r="C15" i="14"/>
  <c r="D15" s="1"/>
  <c r="E15" s="1"/>
  <c r="I14" i="10"/>
  <c r="C7" i="14"/>
  <c r="D7" s="1"/>
  <c r="E7" s="1"/>
  <c r="I30" i="10"/>
  <c r="C23" i="14"/>
  <c r="D23" s="1"/>
  <c r="E23" s="1"/>
  <c r="I16" i="10"/>
  <c r="C9" i="14"/>
  <c r="D9" s="1"/>
  <c r="E9" s="1"/>
  <c r="I27" i="10"/>
  <c r="C20" i="14"/>
  <c r="D20" s="1"/>
  <c r="E20" s="1"/>
  <c r="I45" i="13"/>
  <c r="G38" i="14"/>
  <c r="H38" s="1"/>
  <c r="I38" s="1"/>
  <c r="I53" i="13"/>
  <c r="G46" i="14"/>
  <c r="H46" s="1"/>
  <c r="I46" s="1"/>
  <c r="G31"/>
  <c r="H60" i="13"/>
  <c r="I60" s="1"/>
  <c r="I38"/>
  <c r="I46"/>
  <c r="G39" i="14"/>
  <c r="H39" s="1"/>
  <c r="I39" s="1"/>
  <c r="I54" i="13"/>
  <c r="G47" i="14"/>
  <c r="H47" s="1"/>
  <c r="I47" s="1"/>
  <c r="I43" i="13"/>
  <c r="G36" i="14"/>
  <c r="H36" s="1"/>
  <c r="I36" s="1"/>
  <c r="I51" i="13"/>
  <c r="G44" i="14"/>
  <c r="H44" s="1"/>
  <c r="I44" s="1"/>
  <c r="I59" i="13"/>
  <c r="G52" i="14"/>
  <c r="H52" s="1"/>
  <c r="I52" s="1"/>
  <c r="I44" i="13"/>
  <c r="G37" i="14"/>
  <c r="H37" s="1"/>
  <c r="I37" s="1"/>
  <c r="I52" i="13"/>
  <c r="G45" i="14"/>
  <c r="H45" s="1"/>
  <c r="I45" s="1"/>
  <c r="H4"/>
  <c r="G26"/>
  <c r="H58" i="10"/>
  <c r="H56"/>
  <c r="H54"/>
  <c r="H52"/>
  <c r="H50"/>
  <c r="H48"/>
  <c r="H46"/>
  <c r="H44"/>
  <c r="H42"/>
  <c r="C35" i="14" s="1"/>
  <c r="D35" s="1"/>
  <c r="E35" s="1"/>
  <c r="H40" i="10"/>
  <c r="H38"/>
  <c r="C31" i="14" s="1"/>
  <c r="H59" i="10"/>
  <c r="H57"/>
  <c r="H55"/>
  <c r="H53"/>
  <c r="H51"/>
  <c r="H49"/>
  <c r="H47"/>
  <c r="H45"/>
  <c r="H43"/>
  <c r="H41"/>
  <c r="D60" i="7"/>
  <c r="E59"/>
  <c r="D36"/>
  <c r="E35"/>
  <c r="I41" i="10" l="1"/>
  <c r="C34" i="14"/>
  <c r="D34" s="1"/>
  <c r="E34" s="1"/>
  <c r="I49" i="10"/>
  <c r="C42" i="14"/>
  <c r="D42" s="1"/>
  <c r="E42" s="1"/>
  <c r="I53" i="10"/>
  <c r="C46" i="14"/>
  <c r="D46" s="1"/>
  <c r="E46" s="1"/>
  <c r="I43" i="10"/>
  <c r="C36" i="14"/>
  <c r="D36" s="1"/>
  <c r="E36" s="1"/>
  <c r="I47" i="10"/>
  <c r="C40" i="14"/>
  <c r="D40" s="1"/>
  <c r="E40" s="1"/>
  <c r="I51" i="10"/>
  <c r="C44" i="14"/>
  <c r="D44" s="1"/>
  <c r="E44" s="1"/>
  <c r="I55" i="10"/>
  <c r="C48" i="14"/>
  <c r="D48" s="1"/>
  <c r="E48" s="1"/>
  <c r="I59" i="10"/>
  <c r="C52" i="14"/>
  <c r="D52" s="1"/>
  <c r="E52" s="1"/>
  <c r="I40" i="10"/>
  <c r="C33" i="14"/>
  <c r="D33" s="1"/>
  <c r="E33" s="1"/>
  <c r="I44" i="10"/>
  <c r="C37" i="14"/>
  <c r="D37" s="1"/>
  <c r="E37" s="1"/>
  <c r="I48" i="10"/>
  <c r="C41" i="14"/>
  <c r="D41" s="1"/>
  <c r="E41" s="1"/>
  <c r="I52" i="10"/>
  <c r="C45" i="14"/>
  <c r="D45" s="1"/>
  <c r="E45" s="1"/>
  <c r="I56" i="10"/>
  <c r="C49" i="14"/>
  <c r="D49" s="1"/>
  <c r="E49" s="1"/>
  <c r="G53"/>
  <c r="H31"/>
  <c r="I45" i="10"/>
  <c r="C38" i="14"/>
  <c r="D38" s="1"/>
  <c r="E38" s="1"/>
  <c r="I57" i="10"/>
  <c r="C50" i="14"/>
  <c r="D50" s="1"/>
  <c r="E50" s="1"/>
  <c r="D31"/>
  <c r="I46" i="10"/>
  <c r="C39" i="14"/>
  <c r="D39" s="1"/>
  <c r="E39" s="1"/>
  <c r="I50" i="10"/>
  <c r="C43" i="14"/>
  <c r="D43" s="1"/>
  <c r="E43" s="1"/>
  <c r="I54" i="10"/>
  <c r="C47" i="14"/>
  <c r="D47" s="1"/>
  <c r="E47" s="1"/>
  <c r="I58" i="10"/>
  <c r="C51" i="14"/>
  <c r="D51" s="1"/>
  <c r="E51" s="1"/>
  <c r="H26"/>
  <c r="I26" s="1"/>
  <c r="I4"/>
  <c r="C26"/>
  <c r="D4"/>
  <c r="I38" i="10"/>
  <c r="H60"/>
  <c r="E60" i="7"/>
  <c r="D37"/>
  <c r="E36"/>
  <c r="I60" i="10" l="1"/>
  <c r="H61"/>
  <c r="C53" i="14"/>
  <c r="E4"/>
  <c r="D26"/>
  <c r="E26" s="1"/>
  <c r="E31"/>
  <c r="D53"/>
  <c r="E53" s="1"/>
  <c r="I31"/>
  <c r="H53"/>
  <c r="I53" s="1"/>
  <c r="D61" i="7"/>
  <c r="D38"/>
  <c r="E37"/>
  <c r="E61" l="1"/>
  <c r="D39"/>
  <c r="E38"/>
  <c r="D62" l="1"/>
  <c r="D63" s="1"/>
  <c r="E63" s="1"/>
  <c r="D40"/>
  <c r="E39"/>
  <c r="E62" l="1"/>
  <c r="D41"/>
  <c r="E40"/>
  <c r="D64" l="1"/>
  <c r="D65" s="1"/>
  <c r="D66" s="1"/>
  <c r="E66" s="1"/>
  <c r="D42"/>
  <c r="E41"/>
  <c r="E65" l="1"/>
  <c r="E64"/>
  <c r="D43"/>
  <c r="E42"/>
  <c r="D67" l="1"/>
  <c r="D44"/>
  <c r="E43"/>
  <c r="E67" l="1"/>
  <c r="D45"/>
  <c r="E44"/>
  <c r="D68" l="1"/>
  <c r="D69" s="1"/>
  <c r="D46"/>
  <c r="E45"/>
  <c r="E69" l="1"/>
  <c r="D70"/>
  <c r="E70" s="1"/>
  <c r="E68"/>
  <c r="D47"/>
  <c r="E46"/>
  <c r="D71" l="1"/>
  <c r="D72" s="1"/>
  <c r="E72" s="1"/>
  <c r="D48"/>
  <c r="E47"/>
  <c r="D73" l="1"/>
  <c r="E71"/>
  <c r="D49"/>
  <c r="E49" s="1"/>
  <c r="E48"/>
  <c r="D74" l="1"/>
  <c r="E74" s="1"/>
  <c r="E73"/>
  <c r="H28" i="2" l="1"/>
</calcChain>
</file>

<file path=xl/sharedStrings.xml><?xml version="1.0" encoding="utf-8"?>
<sst xmlns="http://schemas.openxmlformats.org/spreadsheetml/2006/main" count="21251" uniqueCount="347">
  <si>
    <t>BASINS</t>
  </si>
  <si>
    <t>LUCODE</t>
  </si>
  <si>
    <t>BASIN 4</t>
  </si>
  <si>
    <t>A</t>
  </si>
  <si>
    <t>Agriculture</t>
  </si>
  <si>
    <t>D</t>
  </si>
  <si>
    <t>BASIN 5</t>
  </si>
  <si>
    <t>BASIN 6</t>
  </si>
  <si>
    <t>C-23</t>
  </si>
  <si>
    <t>C</t>
  </si>
  <si>
    <t>NA</t>
  </si>
  <si>
    <t>C-24</t>
  </si>
  <si>
    <t>C-44</t>
  </si>
  <si>
    <t>B</t>
  </si>
  <si>
    <t>NORTH ST. LUCIE</t>
  </si>
  <si>
    <t>S-153</t>
  </si>
  <si>
    <t>SOUTH ST. LUCIE</t>
  </si>
  <si>
    <t>Conservation</t>
  </si>
  <si>
    <t>Hawks Hammock</t>
  </si>
  <si>
    <t>Allapattah Flats</t>
  </si>
  <si>
    <t>Bluefield Ranch</t>
  </si>
  <si>
    <t>Bluefield Ranch Mitigation Bank</t>
  </si>
  <si>
    <t>C-23/C-24 South Reservoir</t>
  </si>
  <si>
    <t>Hackberry Hammock</t>
  </si>
  <si>
    <t>Paleo Hammock Preserve</t>
  </si>
  <si>
    <t>St. Lucie Pinelands</t>
  </si>
  <si>
    <t>Teague Hammock Preserve</t>
  </si>
  <si>
    <t>Oak Hammock Park</t>
  </si>
  <si>
    <t>C-23/C-24 North Reservoir</t>
  </si>
  <si>
    <t>Cypress Creek Complex</t>
  </si>
  <si>
    <t>Timer Powers Park Conservation Area</t>
  </si>
  <si>
    <t>Hungryland/SFWMD Parcels</t>
  </si>
  <si>
    <t>Dupuis Reserve</t>
  </si>
  <si>
    <t>C-44 Stormwater Treatment Area</t>
  </si>
  <si>
    <t>John C. and Mariana Jones/Hungryland Wildlife and Environmental Area</t>
  </si>
  <si>
    <t>Barley Barber Swamp</t>
  </si>
  <si>
    <t>J. W. Corbett Wildlife Management Area</t>
  </si>
  <si>
    <t>Savannas Outdoor Recreation Area</t>
  </si>
  <si>
    <t>Savannas Preserve State Park</t>
  </si>
  <si>
    <t>Spruce Bluff</t>
  </si>
  <si>
    <t>Captain Hammond Hammock Natural Area</t>
  </si>
  <si>
    <t>Idabelle Island</t>
  </si>
  <si>
    <t>Ancient Oaks</t>
  </si>
  <si>
    <t>Citrus Hammock Natural Area</t>
  </si>
  <si>
    <t>Errett-McDermott Sanctuary</t>
  </si>
  <si>
    <t>Jones Hammock Natural Area</t>
  </si>
  <si>
    <t>St. James Preserve</t>
  </si>
  <si>
    <t>Westmoreland</t>
  </si>
  <si>
    <t>George E. Lestrange Natural Area</t>
  </si>
  <si>
    <t>Tilton</t>
  </si>
  <si>
    <t>C-23/C-24 Stormwater Treatment Area</t>
  </si>
  <si>
    <t>Ten Mile Creek</t>
  </si>
  <si>
    <t>Platt's Creek Mitigation Park</t>
  </si>
  <si>
    <t>Sweetwater Hammock Natural Area</t>
  </si>
  <si>
    <t>Ten Mile Creek Natural Area</t>
  </si>
  <si>
    <t>Oxbow EcoCenter</t>
  </si>
  <si>
    <t>Varn Parcel</t>
  </si>
  <si>
    <t>Rio Nature Park</t>
  </si>
  <si>
    <t>North Fork St. Lucie River Conservation Easement</t>
  </si>
  <si>
    <t>Lake Okeechobee Watershed Water Quality Treatment Facilities</t>
  </si>
  <si>
    <t>Delaplane Peninsula Blueway Preserve</t>
  </si>
  <si>
    <t>Phipp's Park Conservation Area</t>
  </si>
  <si>
    <t>Atlantic Ridge Preserve State Park</t>
  </si>
  <si>
    <t>Danforth Park</t>
  </si>
  <si>
    <t>Palm City Park Conservation Area</t>
  </si>
  <si>
    <t>Pendarvis Cove Park</t>
  </si>
  <si>
    <t>Halpatiokee Regional Park Conservation Area</t>
  </si>
  <si>
    <t>South Fork Addition</t>
  </si>
  <si>
    <t>Kiplinger</t>
  </si>
  <si>
    <t>Orchid Island</t>
  </si>
  <si>
    <t>Oxbow</t>
  </si>
  <si>
    <t>MartinCoMS4</t>
  </si>
  <si>
    <t>City of PSL MS4</t>
  </si>
  <si>
    <t>Southern Grove</t>
  </si>
  <si>
    <t>Tradition</t>
  </si>
  <si>
    <t>Verano</t>
  </si>
  <si>
    <t>Copper Creek</t>
  </si>
  <si>
    <t>StLucieCOMS4</t>
  </si>
  <si>
    <t>CityofFtPierce</t>
  </si>
  <si>
    <t>StuartMS4</t>
  </si>
  <si>
    <t>TownofSewallsPt</t>
  </si>
  <si>
    <t>Martin</t>
  </si>
  <si>
    <t>County Remainder</t>
  </si>
  <si>
    <t>St. Lucie</t>
  </si>
  <si>
    <t>Okeechobee</t>
  </si>
  <si>
    <t>Palm Beach</t>
  </si>
  <si>
    <t>ROADS</t>
  </si>
  <si>
    <t>FP&amp;L</t>
  </si>
  <si>
    <t>TROUP-INDIANTOWN DRAINAGE DISTRICT</t>
  </si>
  <si>
    <t>WCD298</t>
  </si>
  <si>
    <t>NORTH ST. LUCIE RIVER WATER CONTROL DIST</t>
  </si>
  <si>
    <t>PAL MAR WATER CONTROL DISTRICT</t>
  </si>
  <si>
    <t>HOBE ST. LUCIE CONSERVANCY DISTRICT</t>
  </si>
  <si>
    <t>Basin</t>
  </si>
  <si>
    <t>Basin 4, 5, 6</t>
  </si>
  <si>
    <t>C-44 &amp; S-153</t>
  </si>
  <si>
    <t>N St Lucie</t>
  </si>
  <si>
    <t>S St Lucie</t>
  </si>
  <si>
    <t>Entity</t>
  </si>
  <si>
    <t>Port St Lucie MS4</t>
  </si>
  <si>
    <t>Ft Pierce MS4</t>
  </si>
  <si>
    <t>Copper Creek CDD</t>
  </si>
  <si>
    <t>Hobe St Lucie Cons Dist</t>
  </si>
  <si>
    <t>Martin County</t>
  </si>
  <si>
    <t>Martin County MS4</t>
  </si>
  <si>
    <t>N St Lucie R WCD</t>
  </si>
  <si>
    <t>Okeechobee County</t>
  </si>
  <si>
    <t>Pal Mar WCD</t>
  </si>
  <si>
    <t>Palm Beach CDD</t>
  </si>
  <si>
    <t>FDOT</t>
  </si>
  <si>
    <t>Southern Grove CDD</t>
  </si>
  <si>
    <t>St Lucie County</t>
  </si>
  <si>
    <t>St Lucie County MS4</t>
  </si>
  <si>
    <t>Stuart MS4</t>
  </si>
  <si>
    <t>Sewalls Pt MS4</t>
  </si>
  <si>
    <t>Tradition CDD</t>
  </si>
  <si>
    <t>Troup-Indiantown Drain Dist</t>
  </si>
  <si>
    <t>Verano CDD</t>
  </si>
  <si>
    <t>Identifier</t>
  </si>
  <si>
    <t>Row Labels</t>
  </si>
  <si>
    <t>Grand Total</t>
  </si>
  <si>
    <t>Column Labels</t>
  </si>
  <si>
    <t>Sum of SUM_KJ_ACRES</t>
  </si>
  <si>
    <t>North St Lucie</t>
  </si>
  <si>
    <t>C_23</t>
  </si>
  <si>
    <t>C_24</t>
  </si>
  <si>
    <t>Basins 4, 5, &amp; 6</t>
  </si>
  <si>
    <t>South St Lucie</t>
  </si>
  <si>
    <t>Total</t>
  </si>
  <si>
    <t>Sum of Runoff
acre-ft</t>
  </si>
  <si>
    <t>Sum of TN
lbs/year</t>
  </si>
  <si>
    <t>Sum of TP
lbs/yr</t>
  </si>
  <si>
    <t xml:space="preserve"> Natural River, Stream, Waterway</t>
  </si>
  <si>
    <t xml:space="preserve"> Channelized Waterways, Canals</t>
  </si>
  <si>
    <t xml:space="preserve"> Grass airports</t>
  </si>
  <si>
    <t>Fixed Single Family Units</t>
  </si>
  <si>
    <t>Mobile Home Units</t>
  </si>
  <si>
    <t>Mixed Units &lt;Fixed and mobile home units&gt;</t>
  </si>
  <si>
    <t>Rural Residential</t>
  </si>
  <si>
    <t>Low Density Under Construction</t>
  </si>
  <si>
    <t>Medium Density Under Construction</t>
  </si>
  <si>
    <t>Fixed Single Family Units &lt;Six or more dwelling units per acre&gt;</t>
  </si>
  <si>
    <t>Mobile Home Units &lt;Six or more dwelling units per acre&gt;</t>
  </si>
  <si>
    <t>Multiple Dwelling Units, Low Rise &lt;Two stories or less&gt;</t>
  </si>
  <si>
    <t>Multiple Dwelling Units, High Rise &lt;Three stories or more&gt;</t>
  </si>
  <si>
    <t>High Density Under Construction</t>
  </si>
  <si>
    <t>Commercial and Services</t>
  </si>
  <si>
    <t>Shopping Centers (Plazas, Malls)</t>
  </si>
  <si>
    <t>Junk Yards</t>
  </si>
  <si>
    <t>Cemeteries</t>
  </si>
  <si>
    <t>Commercial and Services Under Construction</t>
  </si>
  <si>
    <t>Industrial</t>
  </si>
  <si>
    <t>Oil and Gas Processing</t>
  </si>
  <si>
    <t>Other Light Industrial</t>
  </si>
  <si>
    <t>Other Heavy Industrial</t>
  </si>
  <si>
    <t>Extractive</t>
  </si>
  <si>
    <t>Sand and Gravel Pits</t>
  </si>
  <si>
    <t>Rock Quarries</t>
  </si>
  <si>
    <t>Reclaimed Land</t>
  </si>
  <si>
    <t>Holding Ponds</t>
  </si>
  <si>
    <t>Institutional</t>
  </si>
  <si>
    <t>Educational Facilities</t>
  </si>
  <si>
    <t>Military</t>
  </si>
  <si>
    <t>Correctional</t>
  </si>
  <si>
    <t>Recreational</t>
  </si>
  <si>
    <t>Golf Courses</t>
  </si>
  <si>
    <t>Marinas and Fish Camps</t>
  </si>
  <si>
    <t>Parks and Zoos</t>
  </si>
  <si>
    <t>Open Land</t>
  </si>
  <si>
    <t>Inactive Land with street pattern but without structures</t>
  </si>
  <si>
    <t>Improved Pastures</t>
  </si>
  <si>
    <t>Unimproved Pastures</t>
  </si>
  <si>
    <t>Woodland Pastures</t>
  </si>
  <si>
    <t>Row Crops</t>
  </si>
  <si>
    <t>Field Crops</t>
  </si>
  <si>
    <t>Sugar Cane</t>
  </si>
  <si>
    <t>Citrus Groves</t>
  </si>
  <si>
    <t>Fruit Orchards</t>
  </si>
  <si>
    <t>Other Groves</t>
  </si>
  <si>
    <t>Cattle Feeding Operations</t>
  </si>
  <si>
    <t>Poultry Feeding Operations</t>
  </si>
  <si>
    <t>Tree Nurseries</t>
  </si>
  <si>
    <t>Sod Farms</t>
  </si>
  <si>
    <t>Ornamentals</t>
  </si>
  <si>
    <t>Specialty Farms</t>
  </si>
  <si>
    <t>Horse Farms</t>
  </si>
  <si>
    <t>Dairies</t>
  </si>
  <si>
    <t>Aquaculture</t>
  </si>
  <si>
    <t>Fallow Crop Land</t>
  </si>
  <si>
    <t>Herbaceous (Dry Prairie)</t>
  </si>
  <si>
    <t>Shrub and Brushland</t>
  </si>
  <si>
    <t>Palmetto Prairies</t>
  </si>
  <si>
    <t>Coastal Scrub</t>
  </si>
  <si>
    <t>Mixed Rangeland</t>
  </si>
  <si>
    <t>Upland Coniferous Forests</t>
  </si>
  <si>
    <t>Pine Flatwoods</t>
  </si>
  <si>
    <t>Sand Pine</t>
  </si>
  <si>
    <t>Pine - Mesic Oak</t>
  </si>
  <si>
    <t>Upland Hardwood Forests</t>
  </si>
  <si>
    <t>Brazilian Pepper</t>
  </si>
  <si>
    <t>Melaleuca</t>
  </si>
  <si>
    <t>Live Oak</t>
  </si>
  <si>
    <t>Cabbage Palm</t>
  </si>
  <si>
    <t>Hardwood - Coniferous Mixed</t>
  </si>
  <si>
    <t>Australian Pines</t>
  </si>
  <si>
    <t>Coniferous Plantations</t>
  </si>
  <si>
    <t>Hardwood Plantations</t>
  </si>
  <si>
    <t>Lakes</t>
  </si>
  <si>
    <t>Marshy Lakes</t>
  </si>
  <si>
    <t>Reservoirs</t>
  </si>
  <si>
    <t>Slough Waters</t>
  </si>
  <si>
    <t>Bay Swamps</t>
  </si>
  <si>
    <t>Mangrove Swamps</t>
  </si>
  <si>
    <t>Mixed Wetland Hardwoods</t>
  </si>
  <si>
    <t>Mixed Shrubs</t>
  </si>
  <si>
    <t>Wetland Coniferous Forests</t>
  </si>
  <si>
    <t>Cypress</t>
  </si>
  <si>
    <t>Cypress - Pine - Cabbage Palm</t>
  </si>
  <si>
    <t>Hydric Pine Flatwoods</t>
  </si>
  <si>
    <t>Wetland Forested Mixed</t>
  </si>
  <si>
    <t>Freshwater Marshes</t>
  </si>
  <si>
    <t>Sawgrass</t>
  </si>
  <si>
    <t>Saltwater Marshes</t>
  </si>
  <si>
    <t>Wet Prairies</t>
  </si>
  <si>
    <t>Emergent Aquatic Vegetation</t>
  </si>
  <si>
    <t>Non-Vegetated</t>
  </si>
  <si>
    <t>Disturbed Land</t>
  </si>
  <si>
    <t>Spoil Areas</t>
  </si>
  <si>
    <t>Transportation</t>
  </si>
  <si>
    <t>Airports</t>
  </si>
  <si>
    <t>Roads and Highways</t>
  </si>
  <si>
    <t>Communications</t>
  </si>
  <si>
    <t>Utilities</t>
  </si>
  <si>
    <t>Electric Power Facilities</t>
  </si>
  <si>
    <t>Electrical Power Transmission Lines</t>
  </si>
  <si>
    <t>Water Supply Plants</t>
  </si>
  <si>
    <t>Sewage Treatment</t>
  </si>
  <si>
    <t>Solid Waste Disposal</t>
  </si>
  <si>
    <t>Private Airports</t>
  </si>
  <si>
    <t>FLUCCS</t>
  </si>
  <si>
    <t>Harper EMC</t>
  </si>
  <si>
    <t>Harper ROC</t>
  </si>
  <si>
    <t>Low-Density Residential</t>
  </si>
  <si>
    <t>Low-Density Residential Areas</t>
  </si>
  <si>
    <t>Single-Family</t>
  </si>
  <si>
    <t>Single-Family Residential Areas (25% Impervious)</t>
  </si>
  <si>
    <t>Single-Family Residential Areas (40% Impervious)</t>
  </si>
  <si>
    <t>High-Density Residential Areas</t>
  </si>
  <si>
    <t>Multi-Family</t>
  </si>
  <si>
    <t>Low-Intensity Commercial</t>
  </si>
  <si>
    <t>Commercial Areas</t>
  </si>
  <si>
    <t>High-Intensity Commercial</t>
  </si>
  <si>
    <t>Light Industrial</t>
  </si>
  <si>
    <t>Mining / Extractive</t>
  </si>
  <si>
    <t>Water</t>
  </si>
  <si>
    <t>Pasture</t>
  </si>
  <si>
    <t>Undeveloped / Rangeland / Forest</t>
  </si>
  <si>
    <t>Undeveloped Land</t>
  </si>
  <si>
    <t>Unimproved pasture</t>
  </si>
  <si>
    <t>Unimproved pastures</t>
  </si>
  <si>
    <t>General Agriculture</t>
  </si>
  <si>
    <t>Citrus</t>
  </si>
  <si>
    <t>Wetlands</t>
  </si>
  <si>
    <t>Highway</t>
  </si>
  <si>
    <t>Highway Areas (50% Impervious)</t>
  </si>
  <si>
    <t>Low-intensity commercial</t>
  </si>
  <si>
    <t>Definition</t>
  </si>
  <si>
    <t>TN</t>
  </si>
  <si>
    <t>TP</t>
  </si>
  <si>
    <t>EMCs</t>
  </si>
  <si>
    <t>Factor</t>
  </si>
  <si>
    <t>Unimproved Pasture</t>
  </si>
  <si>
    <t>Highway Areas (75% Impervious)</t>
  </si>
  <si>
    <t>NA is average of C &amp; D</t>
  </si>
  <si>
    <t>HSG</t>
  </si>
  <si>
    <t>EMCN
mg/L</t>
  </si>
  <si>
    <t>EMCP
mg/L</t>
  </si>
  <si>
    <t>ROC
Unitless</t>
  </si>
  <si>
    <t>Area
Acres</t>
  </si>
  <si>
    <t>Runoff
acre-ft</t>
  </si>
  <si>
    <t>TN
lbs/year</t>
  </si>
  <si>
    <t>TP
lbs/yr</t>
  </si>
  <si>
    <t>Rain:</t>
  </si>
  <si>
    <t>Area
acres</t>
  </si>
  <si>
    <t>Runoff
acre-ft/yr</t>
  </si>
  <si>
    <t>TN
lbs/yr</t>
  </si>
  <si>
    <t>Runoff
feet</t>
  </si>
  <si>
    <t>TN
lbs/acre</t>
  </si>
  <si>
    <t>TP
lbs/acre</t>
  </si>
  <si>
    <t>TN
mg/L</t>
  </si>
  <si>
    <t>TP
mg/L</t>
  </si>
  <si>
    <t>SLRWPP</t>
  </si>
  <si>
    <t>% Difference</t>
  </si>
  <si>
    <t>Sum of Area
Acres</t>
  </si>
  <si>
    <t>Values</t>
  </si>
  <si>
    <t>Runoff
% Total</t>
  </si>
  <si>
    <t>TN
% Total</t>
  </si>
  <si>
    <t>TP
% Total</t>
  </si>
  <si>
    <t>Area
% Total</t>
  </si>
  <si>
    <t>Cumulative
TN</t>
  </si>
  <si>
    <t>TN
% of Total</t>
  </si>
  <si>
    <t>Cum TN
% of Total</t>
  </si>
  <si>
    <t>TP
% of Total</t>
  </si>
  <si>
    <t>Cumulative
TP</t>
  </si>
  <si>
    <t>Cum TP
% of Total</t>
  </si>
  <si>
    <t>Estimated Concentration (mg/L)</t>
  </si>
  <si>
    <t>Estimated load per acre (lbs/acre)</t>
  </si>
  <si>
    <t>Target Concentration (mg/L)</t>
  </si>
  <si>
    <t>Reduction Required (%)</t>
  </si>
  <si>
    <t>Target Load per acre (lbs/acre)</t>
  </si>
  <si>
    <t>TN/Area
lbs/acre</t>
  </si>
  <si>
    <t>TP/Area
lbs/acre</t>
  </si>
  <si>
    <t>TN Allocations:  Straight Percentage Reductions</t>
  </si>
  <si>
    <t>Basin 4, 5, 6
(39%)</t>
  </si>
  <si>
    <t>C-23
(55%)</t>
  </si>
  <si>
    <t>C-24
(55%)</t>
  </si>
  <si>
    <t>C-44 &amp; S-153
(50%)</t>
  </si>
  <si>
    <t>N St Lucie
(41%)</t>
  </si>
  <si>
    <t>S St Lucie
(46%)</t>
  </si>
  <si>
    <t>Conservation (NOTE:  NO reduction)</t>
  </si>
  <si>
    <t>TN Allocations:  Target Load per Acre</t>
  </si>
  <si>
    <t>% Reduction</t>
  </si>
  <si>
    <t>TP Allocations:  Straight Percentage Reductions</t>
  </si>
  <si>
    <t>TP Allocations:  Target Load per Acre</t>
  </si>
  <si>
    <t>Basin 4, 5, 6
(69%)</t>
  </si>
  <si>
    <t>C-23
(82%)</t>
  </si>
  <si>
    <t>C-24
(79%)</t>
  </si>
  <si>
    <t>C-44 &amp; S-153
(63%)</t>
  </si>
  <si>
    <t>N St Lucie
(70%)</t>
  </si>
  <si>
    <t>S St Lucie
(71%)</t>
  </si>
  <si>
    <t>Percent</t>
  </si>
  <si>
    <t>Percent Reduction</t>
  </si>
  <si>
    <t>Baseline
(lbs/yr)</t>
  </si>
  <si>
    <t>Allocation
(lbs/yr)</t>
  </si>
  <si>
    <t>Reduction Required
(lbs/yr)</t>
  </si>
  <si>
    <t>TOTAL NITROGEN</t>
  </si>
  <si>
    <t>TOTAL PHOSPHORUS</t>
  </si>
  <si>
    <t>REQUIRED REDUCTION BY ENTITY (straight percentage reduction)</t>
  </si>
  <si>
    <t>REQUIRED REDUCTION BY ENTITY (target load per acre reduction)</t>
  </si>
  <si>
    <t>Parcel</t>
  </si>
  <si>
    <t>1-dig</t>
  </si>
  <si>
    <t>Percent Natural</t>
  </si>
  <si>
    <t>Percent Ag</t>
  </si>
  <si>
    <t>Percent Built up</t>
  </si>
  <si>
    <t>Percent non-natural</t>
  </si>
  <si>
    <t>DEP Base</t>
  </si>
  <si>
    <t>DEP</t>
  </si>
</sst>
</file>

<file path=xl/styles.xml><?xml version="1.0" encoding="utf-8"?>
<styleSheet xmlns="http://schemas.openxmlformats.org/spreadsheetml/2006/main">
  <numFmts count="8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00_);_(* \(#,##0.000\);_(* &quot;-&quot;??_);_(@_)"/>
    <numFmt numFmtId="167" formatCode="_(* #,##0.0000_);_(* \(#,##0.0000\);_(* &quot;-&quot;??_);_(@_)"/>
    <numFmt numFmtId="168" formatCode="0.0000"/>
    <numFmt numFmtId="169" formatCode="0.0%"/>
    <numFmt numFmtId="170" formatCode="0_);\(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43" fontId="0" fillId="0" borderId="0" xfId="42" applyFont="1"/>
    <xf numFmtId="164" fontId="0" fillId="0" borderId="0" xfId="42" applyNumberFormat="1" applyFont="1"/>
    <xf numFmtId="165" fontId="0" fillId="0" borderId="0" xfId="42" applyNumberFormat="1" applyFont="1"/>
    <xf numFmtId="165" fontId="0" fillId="0" borderId="0" xfId="0" applyNumberFormat="1"/>
    <xf numFmtId="165" fontId="0" fillId="0" borderId="0" xfId="0" pivotButton="1" applyNumberFormat="1"/>
    <xf numFmtId="0" fontId="0" fillId="0" borderId="0" xfId="0" applyAlignment="1">
      <alignment horizontal="center"/>
    </xf>
    <xf numFmtId="166" fontId="0" fillId="0" borderId="0" xfId="42" applyNumberFormat="1" applyFont="1"/>
    <xf numFmtId="0" fontId="0" fillId="0" borderId="10" xfId="0" applyBorder="1" applyAlignment="1">
      <alignment horizontal="centerContinuous"/>
    </xf>
    <xf numFmtId="167" fontId="0" fillId="0" borderId="10" xfId="42" applyNumberFormat="1" applyFont="1" applyBorder="1" applyAlignment="1">
      <alignment horizontal="centerContinuous"/>
    </xf>
    <xf numFmtId="0" fontId="0" fillId="0" borderId="10" xfId="0" applyBorder="1"/>
    <xf numFmtId="43" fontId="0" fillId="0" borderId="10" xfId="42" applyFont="1" applyBorder="1"/>
    <xf numFmtId="166" fontId="0" fillId="0" borderId="10" xfId="42" applyNumberFormat="1" applyFont="1" applyBorder="1"/>
    <xf numFmtId="168" fontId="0" fillId="0" borderId="10" xfId="0" applyNumberFormat="1" applyBorder="1"/>
    <xf numFmtId="167" fontId="0" fillId="0" borderId="10" xfId="42" applyNumberFormat="1" applyFont="1" applyBorder="1"/>
    <xf numFmtId="43" fontId="0" fillId="0" borderId="10" xfId="0" applyNumberFormat="1" applyBorder="1"/>
    <xf numFmtId="43" fontId="0" fillId="0" borderId="10" xfId="42" applyNumberFormat="1" applyFont="1" applyBorder="1"/>
    <xf numFmtId="167" fontId="0" fillId="0" borderId="0" xfId="42" applyNumberFormat="1" applyFont="1"/>
    <xf numFmtId="0" fontId="0" fillId="0" borderId="0" xfId="0" applyAlignment="1">
      <alignment horizontal="centerContinuous"/>
    </xf>
    <xf numFmtId="43" fontId="0" fillId="0" borderId="0" xfId="42" applyFont="1" applyAlignment="1">
      <alignment horizontal="centerContinuous"/>
    </xf>
    <xf numFmtId="166" fontId="0" fillId="0" borderId="0" xfId="42" applyNumberFormat="1" applyFont="1" applyAlignment="1">
      <alignment horizontal="centerContinuous"/>
    </xf>
    <xf numFmtId="166" fontId="0" fillId="0" borderId="10" xfId="42" applyNumberFormat="1" applyFont="1" applyBorder="1" applyAlignment="1">
      <alignment horizontal="center"/>
    </xf>
    <xf numFmtId="167" fontId="0" fillId="0" borderId="11" xfId="42" applyNumberFormat="1" applyFont="1" applyFill="1" applyBorder="1"/>
    <xf numFmtId="167" fontId="0" fillId="0" borderId="11" xfId="42" applyNumberFormat="1" applyFont="1" applyBorder="1"/>
    <xf numFmtId="43" fontId="0" fillId="0" borderId="0" xfId="42" applyFont="1" applyAlignment="1">
      <alignment horizontal="right"/>
    </xf>
    <xf numFmtId="43" fontId="0" fillId="0" borderId="10" xfId="42" applyFont="1" applyBorder="1" applyAlignment="1">
      <alignment horizontal="center" wrapText="1"/>
    </xf>
    <xf numFmtId="166" fontId="0" fillId="0" borderId="10" xfId="42" applyNumberFormat="1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166" fontId="0" fillId="0" borderId="0" xfId="42" applyNumberFormat="1" applyFont="1" applyAlignment="1">
      <alignment horizontal="right"/>
    </xf>
    <xf numFmtId="164" fontId="0" fillId="0" borderId="0" xfId="42" applyNumberFormat="1" applyFont="1" applyAlignment="1">
      <alignment horizontal="right"/>
    </xf>
    <xf numFmtId="165" fontId="0" fillId="0" borderId="0" xfId="42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165" fontId="0" fillId="0" borderId="10" xfId="42" applyNumberFormat="1" applyFont="1" applyBorder="1" applyAlignment="1">
      <alignment horizontal="center" wrapText="1"/>
    </xf>
    <xf numFmtId="165" fontId="0" fillId="0" borderId="10" xfId="42" applyNumberFormat="1" applyFont="1" applyBorder="1"/>
    <xf numFmtId="165" fontId="0" fillId="0" borderId="10" xfId="0" applyNumberFormat="1" applyBorder="1"/>
    <xf numFmtId="0" fontId="0" fillId="0" borderId="0" xfId="0" applyFill="1" applyBorder="1" applyAlignment="1">
      <alignment horizontal="center" wrapText="1"/>
    </xf>
    <xf numFmtId="9" fontId="0" fillId="0" borderId="10" xfId="43" applyFont="1" applyBorder="1"/>
    <xf numFmtId="9" fontId="0" fillId="0" borderId="0" xfId="43" applyFont="1" applyBorder="1"/>
    <xf numFmtId="9" fontId="0" fillId="0" borderId="10" xfId="43" applyFont="1" applyFill="1" applyBorder="1"/>
    <xf numFmtId="9" fontId="0" fillId="0" borderId="0" xfId="43" applyFont="1" applyFill="1" applyBorder="1"/>
    <xf numFmtId="165" fontId="0" fillId="0" borderId="10" xfId="0" applyNumberFormat="1" applyBorder="1" applyAlignment="1">
      <alignment horizontal="center" wrapText="1"/>
    </xf>
    <xf numFmtId="9" fontId="0" fillId="0" borderId="0" xfId="43" applyFont="1"/>
    <xf numFmtId="164" fontId="0" fillId="0" borderId="10" xfId="42" applyNumberFormat="1" applyFont="1" applyBorder="1" applyAlignment="1">
      <alignment horizontal="center" wrapText="1"/>
    </xf>
    <xf numFmtId="0" fontId="0" fillId="0" borderId="0" xfId="0" pivotButton="1" applyAlignment="1">
      <alignment wrapText="1"/>
    </xf>
    <xf numFmtId="165" fontId="0" fillId="0" borderId="0" xfId="42" applyNumberFormat="1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0" xfId="0" pivotButton="1" applyBorder="1" applyAlignment="1">
      <alignment horizontal="center" wrapText="1"/>
    </xf>
    <xf numFmtId="0" fontId="0" fillId="0" borderId="10" xfId="0" applyBorder="1" applyAlignment="1">
      <alignment horizontal="left"/>
    </xf>
    <xf numFmtId="169" fontId="0" fillId="0" borderId="10" xfId="43" applyNumberFormat="1" applyFont="1" applyBorder="1"/>
    <xf numFmtId="165" fontId="16" fillId="0" borderId="10" xfId="0" applyNumberFormat="1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165" fontId="0" fillId="0" borderId="0" xfId="42" applyNumberFormat="1" applyFont="1" applyAlignment="1">
      <alignment horizontal="center"/>
    </xf>
    <xf numFmtId="0" fontId="0" fillId="0" borderId="10" xfId="0" applyBorder="1" applyAlignment="1">
      <alignment horizontal="center"/>
    </xf>
    <xf numFmtId="165" fontId="0" fillId="0" borderId="10" xfId="42" applyNumberFormat="1" applyFont="1" applyBorder="1" applyAlignment="1">
      <alignment horizontal="center"/>
    </xf>
    <xf numFmtId="10" fontId="0" fillId="0" borderId="10" xfId="43" applyNumberFormat="1" applyFont="1" applyBorder="1"/>
    <xf numFmtId="10" fontId="0" fillId="0" borderId="10" xfId="0" applyNumberFormat="1" applyBorder="1"/>
    <xf numFmtId="0" fontId="0" fillId="33" borderId="10" xfId="0" applyFill="1" applyBorder="1"/>
    <xf numFmtId="165" fontId="0" fillId="33" borderId="10" xfId="42" applyNumberFormat="1" applyFont="1" applyFill="1" applyBorder="1"/>
    <xf numFmtId="10" fontId="0" fillId="33" borderId="10" xfId="43" applyNumberFormat="1" applyFont="1" applyFill="1" applyBorder="1"/>
    <xf numFmtId="165" fontId="0" fillId="33" borderId="10" xfId="0" applyNumberFormat="1" applyFill="1" applyBorder="1"/>
    <xf numFmtId="169" fontId="0" fillId="33" borderId="10" xfId="43" applyNumberFormat="1" applyFont="1" applyFill="1" applyBorder="1"/>
    <xf numFmtId="165" fontId="0" fillId="0" borderId="10" xfId="42" pivotButton="1" applyNumberFormat="1" applyFont="1" applyBorder="1"/>
    <xf numFmtId="0" fontId="0" fillId="0" borderId="0" xfId="0" applyBorder="1"/>
    <xf numFmtId="165" fontId="0" fillId="0" borderId="0" xfId="42" applyNumberFormat="1" applyFont="1" applyBorder="1"/>
    <xf numFmtId="0" fontId="16" fillId="0" borderId="0" xfId="0" applyFont="1" applyAlignment="1">
      <alignment horizontal="center" wrapText="1"/>
    </xf>
    <xf numFmtId="0" fontId="0" fillId="0" borderId="0" xfId="0" applyBorder="1" applyAlignment="1">
      <alignment horizontal="center"/>
    </xf>
    <xf numFmtId="165" fontId="0" fillId="0" borderId="0" xfId="42" pivotButton="1" applyNumberFormat="1" applyFont="1" applyAlignment="1">
      <alignment wrapText="1"/>
    </xf>
    <xf numFmtId="0" fontId="0" fillId="0" borderId="10" xfId="0" pivotButton="1" applyBorder="1" applyAlignment="1">
      <alignment wrapText="1"/>
    </xf>
    <xf numFmtId="165" fontId="0" fillId="0" borderId="10" xfId="42" applyNumberFormat="1" applyFont="1" applyBorder="1" applyAlignment="1">
      <alignment horizontal="center" textRotation="90" wrapText="1"/>
    </xf>
    <xf numFmtId="0" fontId="0" fillId="0" borderId="10" xfId="0" applyBorder="1" applyAlignment="1">
      <alignment wrapText="1"/>
    </xf>
    <xf numFmtId="165" fontId="0" fillId="0" borderId="10" xfId="0" applyNumberFormat="1" applyBorder="1" applyAlignment="1">
      <alignment wrapText="1"/>
    </xf>
    <xf numFmtId="165" fontId="0" fillId="0" borderId="10" xfId="0" pivotButton="1" applyNumberFormat="1" applyBorder="1" applyAlignment="1">
      <alignment wrapText="1"/>
    </xf>
    <xf numFmtId="165" fontId="0" fillId="0" borderId="10" xfId="0" applyNumberFormat="1" applyBorder="1" applyAlignment="1">
      <alignment horizontal="left"/>
    </xf>
    <xf numFmtId="0" fontId="16" fillId="34" borderId="0" xfId="0" applyFont="1" applyFill="1" applyAlignment="1">
      <alignment wrapText="1"/>
    </xf>
    <xf numFmtId="165" fontId="0" fillId="34" borderId="0" xfId="42" applyNumberFormat="1" applyFont="1" applyFill="1"/>
    <xf numFmtId="165" fontId="16" fillId="34" borderId="10" xfId="0" applyNumberFormat="1" applyFont="1" applyFill="1" applyBorder="1" applyAlignment="1">
      <alignment horizontal="left"/>
    </xf>
    <xf numFmtId="165" fontId="16" fillId="34" borderId="10" xfId="42" applyNumberFormat="1" applyFont="1" applyFill="1" applyBorder="1" applyAlignment="1">
      <alignment horizontal="center" wrapText="1"/>
    </xf>
    <xf numFmtId="0" fontId="16" fillId="34" borderId="10" xfId="0" applyFont="1" applyFill="1" applyBorder="1"/>
    <xf numFmtId="43" fontId="16" fillId="34" borderId="10" xfId="42" applyFont="1" applyFill="1" applyBorder="1"/>
    <xf numFmtId="43" fontId="0" fillId="34" borderId="10" xfId="42" applyFont="1" applyFill="1" applyBorder="1"/>
    <xf numFmtId="0" fontId="16" fillId="34" borderId="0" xfId="0" applyFont="1" applyFill="1" applyAlignment="1">
      <alignment horizontal="centerContinuous"/>
    </xf>
    <xf numFmtId="0" fontId="16" fillId="34" borderId="10" xfId="0" applyFont="1" applyFill="1" applyBorder="1" applyAlignment="1">
      <alignment horizontal="center" wrapText="1"/>
    </xf>
    <xf numFmtId="0" fontId="16" fillId="34" borderId="10" xfId="0" applyFont="1" applyFill="1" applyBorder="1" applyAlignment="1">
      <alignment horizontal="center"/>
    </xf>
    <xf numFmtId="165" fontId="16" fillId="34" borderId="10" xfId="42" applyNumberFormat="1" applyFont="1" applyFill="1" applyBorder="1" applyAlignment="1">
      <alignment horizontal="center"/>
    </xf>
    <xf numFmtId="165" fontId="16" fillId="34" borderId="10" xfId="0" applyNumberFormat="1" applyFont="1" applyFill="1" applyBorder="1"/>
    <xf numFmtId="9" fontId="16" fillId="34" borderId="10" xfId="43" applyFont="1" applyFill="1" applyBorder="1"/>
    <xf numFmtId="0" fontId="0" fillId="34" borderId="0" xfId="0" applyFill="1" applyAlignment="1">
      <alignment horizontal="centerContinuous"/>
    </xf>
    <xf numFmtId="165" fontId="0" fillId="0" borderId="10" xfId="42" applyNumberFormat="1" applyFont="1" applyBorder="1" applyAlignment="1">
      <alignment horizontal="right"/>
    </xf>
    <xf numFmtId="165" fontId="16" fillId="34" borderId="10" xfId="42" applyNumberFormat="1" applyFont="1" applyFill="1" applyBorder="1" applyAlignment="1">
      <alignment horizontal="right"/>
    </xf>
    <xf numFmtId="165" fontId="16" fillId="34" borderId="10" xfId="0" applyNumberFormat="1" applyFont="1" applyFill="1" applyBorder="1" applyAlignment="1">
      <alignment horizontal="center"/>
    </xf>
    <xf numFmtId="43" fontId="0" fillId="0" borderId="10" xfId="0" applyNumberFormat="1" applyBorder="1" applyAlignment="1">
      <alignment horizontal="center"/>
    </xf>
    <xf numFmtId="9" fontId="0" fillId="0" borderId="10" xfId="43" applyFont="1" applyBorder="1" applyAlignment="1">
      <alignment horizontal="right"/>
    </xf>
    <xf numFmtId="166" fontId="0" fillId="0" borderId="10" xfId="0" applyNumberFormat="1" applyBorder="1" applyAlignment="1">
      <alignment horizontal="center"/>
    </xf>
    <xf numFmtId="9" fontId="0" fillId="34" borderId="10" xfId="43" applyFont="1" applyFill="1" applyBorder="1"/>
    <xf numFmtId="0" fontId="0" fillId="0" borderId="12" xfId="0" applyFill="1" applyBorder="1"/>
    <xf numFmtId="0" fontId="0" fillId="34" borderId="10" xfId="0" applyFill="1" applyBorder="1"/>
    <xf numFmtId="169" fontId="0" fillId="34" borderId="10" xfId="43" applyNumberFormat="1" applyFont="1" applyFill="1" applyBorder="1" applyAlignment="1">
      <alignment horizontal="right"/>
    </xf>
    <xf numFmtId="0" fontId="16" fillId="0" borderId="0" xfId="0" applyFont="1"/>
    <xf numFmtId="0" fontId="16" fillId="34" borderId="10" xfId="0" applyFont="1" applyFill="1" applyBorder="1" applyAlignment="1">
      <alignment horizontal="centerContinuous"/>
    </xf>
    <xf numFmtId="165" fontId="16" fillId="34" borderId="10" xfId="42" applyNumberFormat="1" applyFont="1" applyFill="1" applyBorder="1" applyAlignment="1">
      <alignment horizontal="centerContinuous"/>
    </xf>
    <xf numFmtId="0" fontId="0" fillId="34" borderId="10" xfId="0" applyFill="1" applyBorder="1" applyAlignment="1">
      <alignment horizontal="center"/>
    </xf>
    <xf numFmtId="165" fontId="0" fillId="34" borderId="10" xfId="42" applyNumberFormat="1" applyFont="1" applyFill="1" applyBorder="1" applyAlignment="1">
      <alignment horizontal="center" wrapText="1"/>
    </xf>
    <xf numFmtId="170" fontId="0" fillId="0" borderId="10" xfId="0" applyNumberFormat="1" applyBorder="1" applyAlignment="1">
      <alignment wrapText="1"/>
    </xf>
    <xf numFmtId="169" fontId="0" fillId="0" borderId="10" xfId="0" applyNumberFormat="1" applyBorder="1"/>
    <xf numFmtId="169" fontId="0" fillId="0" borderId="13" xfId="43" applyNumberFormat="1" applyFont="1" applyBorder="1"/>
    <xf numFmtId="169" fontId="0" fillId="0" borderId="13" xfId="0" applyNumberFormat="1" applyBorder="1"/>
    <xf numFmtId="169" fontId="0" fillId="0" borderId="14" xfId="43" applyNumberFormat="1" applyFont="1" applyBorder="1"/>
    <xf numFmtId="169" fontId="0" fillId="0" borderId="14" xfId="0" applyNumberFormat="1" applyBorder="1"/>
    <xf numFmtId="165" fontId="0" fillId="34" borderId="0" xfId="0" applyNumberFormat="1" applyFill="1"/>
    <xf numFmtId="0" fontId="0" fillId="34" borderId="0" xfId="0" applyFill="1"/>
    <xf numFmtId="165" fontId="16" fillId="34" borderId="10" xfId="0" applyNumberFormat="1" applyFont="1" applyFill="1" applyBorder="1" applyAlignment="1">
      <alignment horizontal="center" wrapText="1"/>
    </xf>
    <xf numFmtId="43" fontId="0" fillId="0" borderId="10" xfId="42" applyFont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156">
    <dxf>
      <alignment wrapText="1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70" formatCode="0_);\(0\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alignment wrapText="1" readingOrder="0"/>
    </dxf>
    <dxf>
      <alignment wrapText="1" readingOrder="0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alignment wrapText="1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_(* #,##0_);_(* \(#,##0\);_(* &quot;-&quot;??_);_(@_)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textRotation="90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  <horizontal style="thin">
          <color indexed="64"/>
        </horizontal>
      </border>
    </dxf>
    <dxf>
      <border>
        <bottom style="thin">
          <color indexed="64"/>
        </bottom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  <dxf>
      <numFmt numFmtId="165" formatCode="_(* #,##0_);_(* \(#,##0\);_(* &quot;-&quot;??_);_(@_)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pivotCacheDefinition" Target="pivotCache/pivotCacheDefinition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ellyr1" refreshedDate="40568.412150578704" createdVersion="3" refreshedVersion="3" minRefreshableVersion="3" recordCount="3539">
  <cacheSource type="worksheet">
    <worksheetSource name="data"/>
  </cacheSource>
  <cacheFields count="6">
    <cacheField name="Basin" numFmtId="0">
      <sharedItems count="6">
        <s v="N St Lucie"/>
        <s v="C-23"/>
        <s v="C-24"/>
        <s v="C-44 &amp; S-153"/>
        <s v="S St Lucie"/>
        <s v="Basin 4, 5, 6"/>
      </sharedItems>
    </cacheField>
    <cacheField name="Identifier" numFmtId="0">
      <sharedItems count="22">
        <s v="Agriculture"/>
        <s v="City of PSL MS4"/>
        <s v="CityofFtPierce"/>
        <s v="Conservation"/>
        <s v="Martin"/>
        <s v="MartinCoMS4"/>
        <s v="NORTH ST. LUCIE RIVER WATER CONTROL DIST"/>
        <s v="PAL MAR WATER CONTROL DISTRICT"/>
        <s v="ROADS"/>
        <s v="Southern Grove"/>
        <s v="St. Lucie"/>
        <s v="StLucieCOMS4"/>
        <s v="StuartMS4"/>
        <s v="Tradition"/>
        <s v="Palm Beach"/>
        <s v="Okeechobee"/>
        <s v="TROUP-INDIANTOWN DRAINAGE DISTRICT"/>
        <s v="HOBE ST. LUCIE CONSERVANCY DISTRICT"/>
        <s v="TownofSewallsPt"/>
        <s v="Verano"/>
        <s v="Copper Creek"/>
        <s v="FP&amp;L"/>
      </sharedItems>
    </cacheField>
    <cacheField name="Entity" numFmtId="0">
      <sharedItems count="22">
        <s v="Agriculture"/>
        <s v="Port St Lucie MS4"/>
        <s v="Ft Pierce MS4"/>
        <s v="Conservation"/>
        <s v="Martin County"/>
        <s v="Martin County MS4"/>
        <s v="N St Lucie R WCD"/>
        <s v="Pal Mar WCD"/>
        <s v="FDOT"/>
        <s v="Southern Grove CDD"/>
        <s v="St Lucie County"/>
        <s v="St Lucie County MS4"/>
        <s v="Stuart MS4"/>
        <s v="Tradition CDD"/>
        <s v="Palm Beach CDD"/>
        <s v="Okeechobee County"/>
        <s v="Troup-Indiantown Drain Dist"/>
        <s v="Hobe St Lucie Cons Dist"/>
        <s v="Sewalls Pt MS4"/>
        <s v="Verano CDD"/>
        <s v="Copper Creek CDD"/>
        <s v="FP&amp;L"/>
      </sharedItems>
    </cacheField>
    <cacheField name="LUCODE" numFmtId="0">
      <sharedItems containsSemiMixedTypes="0" containsString="0" containsNumber="1" containsInteger="1" minValue="1110" maxValue="8350"/>
    </cacheField>
    <cacheField name="HYDGRP" numFmtId="0">
      <sharedItems containsBlank="1"/>
    </cacheField>
    <cacheField name="SUM_KJ_ACRES" numFmtId="0">
      <sharedItems containsSemiMixedTypes="0" containsString="0" containsNumber="1" minValue="0" maxValue="28926.720000000001"/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kellyr1" refreshedDate="40568.538215162036" createdVersion="3" refreshedVersion="3" minRefreshableVersion="3" recordCount="3539">
  <cacheSource type="worksheet">
    <worksheetSource name="entity_results"/>
  </cacheSource>
  <cacheFields count="5">
    <cacheField name="Area_x000a_Acres" numFmtId="43">
      <sharedItems containsSemiMixedTypes="0" containsString="0" containsNumber="1" minValue="0" maxValue="28926.720000000001"/>
    </cacheField>
    <cacheField name="Runoff_x000a_acre-ft" numFmtId="43">
      <sharedItems containsSemiMixedTypes="0" containsString="0" containsNumber="1" minValue="0" maxValue="70720.189180539266"/>
    </cacheField>
    <cacheField name="TN_x000a_lbs/year" numFmtId="164">
      <sharedItems containsSemiMixedTypes="0" containsString="0" containsNumber="1" minValue="0" maxValue="361094.33925516659"/>
    </cacheField>
    <cacheField name="TP_x000a_lbs/yr" numFmtId="164">
      <sharedItems containsSemiMixedTypes="0" containsString="0" containsNumber="1" minValue="0" maxValue="92379.340824026178"/>
    </cacheField>
    <cacheField name="Entity" numFmtId="0">
      <sharedItems count="22">
        <s v="Agriculture"/>
        <s v="N St Lucie R WCD"/>
        <s v="Port St Lucie MS4"/>
        <s v="Conservation"/>
        <s v="FP&amp;L"/>
        <s v="Troup-Indiantown Drain Dist"/>
        <s v="Martin County"/>
        <s v="Southern Grove CDD"/>
        <s v="Verano CDD"/>
        <s v="St Lucie County"/>
        <s v="Martin County MS4"/>
        <s v="Tradition CDD"/>
        <s v="Hobe St Lucie Cons Dist"/>
        <s v="FDOT"/>
        <s v="Okeechobee County"/>
        <s v="St Lucie County MS4"/>
        <s v="Pal Mar WCD"/>
        <s v="Sewalls Pt MS4"/>
        <s v="Ft Pierce MS4"/>
        <s v="Stuart MS4"/>
        <s v="Copper Creek CDD"/>
        <s v="Palm Beach CDD"/>
      </sharedItems>
    </cacheField>
  </cacheFields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kellyr1" refreshedDate="40568.554986921299" createdVersion="3" refreshedVersion="3" minRefreshableVersion="3" recordCount="3539">
  <cacheSource type="worksheet">
    <worksheetSource name="lu"/>
  </cacheSource>
  <cacheFields count="10">
    <cacheField name="FLUCCS" numFmtId="0">
      <sharedItems containsSemiMixedTypes="0" containsString="0" containsNumber="1" containsInteger="1" minValue="1110" maxValue="8350" count="115">
        <n v="2110"/>
        <n v="2210"/>
        <n v="1210"/>
        <n v="8310"/>
        <n v="2140"/>
        <n v="2130"/>
        <n v="1920"/>
        <n v="4110"/>
        <n v="2120"/>
        <n v="6410"/>
        <n v="1110"/>
        <n v="4220"/>
        <n v="8140"/>
        <n v="6172"/>
        <n v="1180"/>
        <n v="6430"/>
        <n v="6170"/>
        <n v="5250"/>
        <n v="1820"/>
        <n v="6210"/>
        <n v="6250"/>
        <n v="6216"/>
        <n v="3300"/>
        <n v="5300"/>
        <n v="5120"/>
        <n v="3100"/>
        <n v="1400"/>
        <n v="3210"/>
        <n v="6300"/>
        <n v="1900"/>
        <n v="2510"/>
        <n v="6110"/>
        <n v="4340"/>
        <n v="1760"/>
        <n v="3200"/>
        <n v="1290"/>
        <n v="2150"/>
        <n v="1330"/>
        <n v="1550"/>
        <n v="8320"/>
        <n v="4200"/>
        <n v="1710"/>
        <n v="5110"/>
        <n v="1310"/>
        <n v="2156"/>
        <n v="7430"/>
        <n v="1320"/>
        <n v="1660"/>
        <n v="6120"/>
        <n v="1411"/>
        <n v="8350"/>
        <n v="1700"/>
        <n v="4130"/>
        <n v="8100"/>
        <n v="2430"/>
        <n v="7400"/>
        <n v="2520"/>
        <n v="6440"/>
        <n v="1850"/>
        <n v="1130"/>
        <n v="2410"/>
        <n v="2610"/>
        <n v="1600"/>
        <n v="6215"/>
        <n v="1650"/>
        <n v="4270"/>
        <n v="4140"/>
        <n v="1560"/>
        <n v="4271"/>
        <n v="2540"/>
        <n v="2220"/>
        <n v="1220"/>
        <n v="4280"/>
        <n v="1620"/>
        <n v="1630"/>
        <n v="1190"/>
        <n v="2310"/>
        <n v="2500"/>
        <n v="8115"/>
        <n v="4100"/>
        <n v="8340"/>
        <n v="4370"/>
        <n v="4240"/>
        <n v="1390"/>
        <n v="2320"/>
        <n v="4410"/>
        <n v="5200"/>
        <n v="1340"/>
        <n v="6240"/>
        <n v="1540"/>
        <n v="1480"/>
        <n v="8330"/>
        <n v="8200"/>
        <n v="1500"/>
        <n v="1800"/>
        <n v="2230"/>
        <n v="1840"/>
        <n v="6200"/>
        <n v="1120"/>
        <n v="1490"/>
        <n v="6111"/>
        <n v="6191"/>
        <n v="6411"/>
        <n v="8113"/>
        <n v="3220"/>
        <n v="8300"/>
        <n v="1423"/>
        <n v="8110"/>
        <n v="4420"/>
        <n v="6500"/>
        <n v="1230"/>
        <n v="1730"/>
        <n v="6420"/>
        <n v="2420"/>
        <n v="5600"/>
      </sharedItems>
    </cacheField>
    <cacheField name="Definition" numFmtId="0">
      <sharedItems/>
    </cacheField>
    <cacheField name="HSG" numFmtId="0">
      <sharedItems/>
    </cacheField>
    <cacheField name="EMCN_x000a_mg/L" numFmtId="43">
      <sharedItems containsString="0" containsBlank="1" containsNumber="1" minValue="0.52096910560538079" maxValue="1.8765006736361713"/>
    </cacheField>
    <cacheField name="EMCP_x000a_mg/L" numFmtId="166">
      <sharedItems containsString="0" containsBlank="1" containsNumber="1" minValue="1.7869211096790915E-2" maxValue="0.52982210901985061"/>
    </cacheField>
    <cacheField name="ROC_x000a_Unitless" numFmtId="166">
      <sharedItems containsString="0" containsBlank="1" containsNumber="1" minValue="2.0887301862310671E-2" maxValue="0.58663586860269046"/>
    </cacheField>
    <cacheField name="Area_x000a_Acres" numFmtId="43">
      <sharedItems containsSemiMixedTypes="0" containsString="0" containsNumber="1" minValue="0" maxValue="28926.720000000001"/>
    </cacheField>
    <cacheField name="Runoff_x000a_acre-ft" numFmtId="43">
      <sharedItems containsSemiMixedTypes="0" containsString="0" containsNumber="1" minValue="0" maxValue="70720.189180539266"/>
    </cacheField>
    <cacheField name="TN_x000a_lbs/year" numFmtId="164">
      <sharedItems containsSemiMixedTypes="0" containsString="0" containsNumber="1" minValue="0" maxValue="361094.33925516659"/>
    </cacheField>
    <cacheField name="TP_x000a_lbs/yr" numFmtId="164">
      <sharedItems containsSemiMixedTypes="0" containsString="0" containsNumber="1" minValue="0" maxValue="92379.340824026178"/>
    </cacheField>
  </cacheFields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kellyr1" refreshedDate="40568.560722685186" createdVersion="3" refreshedVersion="3" minRefreshableVersion="3" recordCount="3539">
  <cacheSource type="worksheet">
    <worksheetSource name="basin_lu"/>
  </cacheSource>
  <cacheFields count="13">
    <cacheField name="Basin" numFmtId="0">
      <sharedItems count="6">
        <s v="C-24"/>
        <s v="C-44 &amp; S-153"/>
        <s v="N St Lucie"/>
        <s v="C-23"/>
        <s v="S St Lucie"/>
        <s v="Basin 4, 5, 6"/>
      </sharedItems>
    </cacheField>
    <cacheField name="Identifier" numFmtId="0">
      <sharedItems count="22">
        <s v="Agriculture"/>
        <s v="NORTH ST. LUCIE RIVER WATER CONTROL DIST"/>
        <s v="City of PSL MS4"/>
        <s v="Conservation"/>
        <s v="FP&amp;L"/>
        <s v="TROUP-INDIANTOWN DRAINAGE DISTRICT"/>
        <s v="Martin"/>
        <s v="Southern Grove"/>
        <s v="Verano"/>
        <s v="St. Lucie"/>
        <s v="MartinCoMS4"/>
        <s v="Tradition"/>
        <s v="HOBE ST. LUCIE CONSERVANCY DISTRICT"/>
        <s v="ROADS"/>
        <s v="Okeechobee"/>
        <s v="StLucieCOMS4"/>
        <s v="PAL MAR WATER CONTROL DISTRICT"/>
        <s v="TownofSewallsPt"/>
        <s v="CityofFtPierce"/>
        <s v="StuartMS4"/>
        <s v="Copper Creek"/>
        <s v="Palm Beach"/>
      </sharedItems>
    </cacheField>
    <cacheField name="FLUCCS" numFmtId="0">
      <sharedItems containsSemiMixedTypes="0" containsString="0" containsNumber="1" containsInteger="1" minValue="1110" maxValue="8350"/>
    </cacheField>
    <cacheField name="Definition" numFmtId="0">
      <sharedItems/>
    </cacheField>
    <cacheField name="HSG" numFmtId="0">
      <sharedItems count="5">
        <s v="D"/>
        <s v="NA"/>
        <s v="A"/>
        <s v="C"/>
        <s v="B"/>
      </sharedItems>
    </cacheField>
    <cacheField name="EMCN_x000a_mg/L" numFmtId="43">
      <sharedItems containsString="0" containsBlank="1" containsNumber="1" minValue="0.52096910560538079" maxValue="1.8765006736361713"/>
    </cacheField>
    <cacheField name="EMCP_x000a_mg/L" numFmtId="166">
      <sharedItems containsString="0" containsBlank="1" containsNumber="1" minValue="1.7869211096790915E-2" maxValue="0.52982210901985061"/>
    </cacheField>
    <cacheField name="ROC_x000a_Unitless" numFmtId="166">
      <sharedItems containsString="0" containsBlank="1" containsNumber="1" minValue="2.0887301862310671E-2" maxValue="0.58663586860269046"/>
    </cacheField>
    <cacheField name="Area_x000a_Acres" numFmtId="43">
      <sharedItems containsSemiMixedTypes="0" containsString="0" containsNumber="1" minValue="0" maxValue="28926.720000000001"/>
    </cacheField>
    <cacheField name="Runoff_x000a_acre-ft" numFmtId="43">
      <sharedItems containsSemiMixedTypes="0" containsString="0" containsNumber="1" minValue="0" maxValue="70720.189180539266"/>
    </cacheField>
    <cacheField name="TN_x000a_lbs/year" numFmtId="164">
      <sharedItems containsSemiMixedTypes="0" containsString="0" containsNumber="1" minValue="0" maxValue="361094.33925516659"/>
    </cacheField>
    <cacheField name="TP_x000a_lbs/yr" numFmtId="164">
      <sharedItems containsSemiMixedTypes="0" containsString="0" containsNumber="1" minValue="0" maxValue="92379.340824026178"/>
    </cacheField>
    <cacheField name="Entity" numFmtId="0">
      <sharedItems count="22">
        <s v="Agriculture"/>
        <s v="N St Lucie R WCD"/>
        <s v="Port St Lucie MS4"/>
        <s v="Conservation"/>
        <s v="FP&amp;L"/>
        <s v="Troup-Indiantown Drain Dist"/>
        <s v="Martin County"/>
        <s v="Southern Grove CDD"/>
        <s v="Verano CDD"/>
        <s v="St Lucie County"/>
        <s v="Martin County MS4"/>
        <s v="Tradition CDD"/>
        <s v="Hobe St Lucie Cons Dist"/>
        <s v="FDOT"/>
        <s v="Okeechobee County"/>
        <s v="St Lucie County MS4"/>
        <s v="Pal Mar WCD"/>
        <s v="Sewalls Pt MS4"/>
        <s v="Ft Pierce MS4"/>
        <s v="Stuart MS4"/>
        <s v="Copper Creek CDD"/>
        <s v="Palm Beach CDD"/>
      </sharedItems>
    </cacheField>
  </cacheFields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kellyr1" refreshedDate="40582.51000347222" createdVersion="3" refreshedVersion="3" minRefreshableVersion="3" recordCount="3539">
  <cacheSource type="worksheet">
    <worksheetSource name="output"/>
  </cacheSource>
  <cacheFields count="15">
    <cacheField name="Basin" numFmtId="0">
      <sharedItems/>
    </cacheField>
    <cacheField name="Identifier" numFmtId="0">
      <sharedItems/>
    </cacheField>
    <cacheField name="FLUCCS" numFmtId="0">
      <sharedItems containsSemiMixedTypes="0" containsString="0" containsNumber="1" containsInteger="1" minValue="1110" maxValue="8350"/>
    </cacheField>
    <cacheField name="Definition" numFmtId="0">
      <sharedItems/>
    </cacheField>
    <cacheField name="HSG" numFmtId="0">
      <sharedItems/>
    </cacheField>
    <cacheField name="EMCN_x000a_mg/L" numFmtId="43">
      <sharedItems containsString="0" containsBlank="1" containsNumber="1" minValue="0.52096910560538079" maxValue="1.8765006736361713"/>
    </cacheField>
    <cacheField name="EMCP_x000a_mg/L" numFmtId="166">
      <sharedItems containsString="0" containsBlank="1" containsNumber="1" minValue="1.7869211096790915E-2" maxValue="0.52982210901985061"/>
    </cacheField>
    <cacheField name="ROC_x000a_Unitless" numFmtId="166">
      <sharedItems containsString="0" containsBlank="1" containsNumber="1" minValue="2.0887301862310671E-2" maxValue="0.58663586860269046"/>
    </cacheField>
    <cacheField name="Area_x000a_Acres" numFmtId="43">
      <sharedItems containsSemiMixedTypes="0" containsString="0" containsNumber="1" minValue="0" maxValue="28926.720000000001"/>
    </cacheField>
    <cacheField name="Runoff_x000a_acre-ft" numFmtId="43">
      <sharedItems containsSemiMixedTypes="0" containsString="0" containsNumber="1" minValue="0" maxValue="70720.189180539266"/>
    </cacheField>
    <cacheField name="TN_x000a_lbs/year" numFmtId="164">
      <sharedItems containsSemiMixedTypes="0" containsString="0" containsNumber="1" minValue="0" maxValue="361094.33925516659" count="3152">
        <n v="361094.33925516659"/>
        <n v="145321.20121232644"/>
        <n v="128060.80734027323"/>
        <n v="125906.37185429716"/>
        <n v="59920.251363610121"/>
        <n v="191780.06230185679"/>
        <n v="187068.57629635473"/>
        <n v="175785.12717897311"/>
        <n v="78635.257236681195"/>
        <n v="109628.58851466203"/>
        <n v="43834.093094227632"/>
        <n v="87934.881204828867"/>
        <n v="0"/>
        <n v="37604.804503173771"/>
        <n v="18428.295988438778"/>
        <n v="11385.018144338617"/>
        <n v="12015.554120100158"/>
        <n v="12265.466220123561"/>
        <n v="26566.281857138751"/>
        <n v="9045.3625042068743"/>
        <n v="44522.250754004242"/>
        <n v="6231.7886789472641"/>
        <n v="7612.4701841949473"/>
        <n v="8991.247340529193"/>
        <n v="9753.0661654300384"/>
        <n v="6823.0496529796837"/>
        <n v="38896.005205055175"/>
        <n v="6333.072697135558"/>
        <n v="7501.7715692475876"/>
        <n v="16377.232941810063"/>
        <n v="15316.611553089268"/>
        <n v="14828.054442741975"/>
        <n v="14512.012880848541"/>
        <n v="4051.8718415387416"/>
        <n v="14090.768358199652"/>
        <n v="7857.9194774783609"/>
        <n v="4520.0433637219458"/>
        <n v="7596.9896716626554"/>
        <n v="4441.0364444926781"/>
        <n v="5298.9830887874186"/>
        <n v="12064.653287340103"/>
        <n v="11996.846208639325"/>
        <n v="23991.71611534508"/>
        <n v="4943.2190540236043"/>
        <n v="22714.822642375766"/>
        <n v="3135.5294899175506"/>
        <n v="3834.8626676474323"/>
        <n v="4571.367398058549"/>
        <n v="6169.1456394158722"/>
        <n v="4422.5956984612058"/>
        <n v="4371.1515206971035"/>
        <n v="10376.893684856197"/>
        <n v="10107.025220309604"/>
        <n v="4215.6033632947365"/>
        <n v="4157.0206269268674"/>
        <n v="8298.4766532433568"/>
        <n v="2709.2621213059815"/>
        <n v="9351.5047800546745"/>
        <n v="4507.1479129672807"/>
        <n v="3623.5426930091348"/>
        <n v="2968.3595783992364"/>
        <n v="3528.8533341381558"/>
        <n v="2344.435196458649"/>
        <n v="3418.0246253803994"/>
        <n v="3416.7314082420362"/>
        <n v="2300.0242488958852"/>
        <n v="3693.8516974773893"/>
        <n v="2080.5310016932849"/>
        <n v="14369.014946383037"/>
        <n v="2021.6167176352835"/>
        <n v="2469.2148793276306"/>
        <n v="6952.1108137766914"/>
        <n v="1959.8560919172808"/>
        <n v="6774.526732548481"/>
        <n v="13458.749308990111"/>
        <n v="3660.5469148377888"/>
        <n v="1869.1991935415979"/>
        <n v="13087.752398083394"/>
        <n v="1793.1670860196673"/>
        <n v="1753.8967851318296"/>
        <n v="1737.0086125502853"/>
        <n v="5773.6454382491684"/>
        <n v="1691.9617086978403"/>
        <n v="3482.9351488402658"/>
        <n v="1648.4516992121255"/>
        <n v="2811.6993939552299"/>
        <n v="1594.3600836842093"/>
        <n v="1544.2785258717847"/>
        <n v="10841.798016847304"/>
        <n v="3025.4356954009349"/>
        <n v="2206.7715892463307"/>
        <n v="2968.0121838030072"/>
        <n v="2489.6433098166367"/>
        <n v="1407.5479235902453"/>
        <n v="1389.2641802618998"/>
        <n v="1965.3796781993901"/>
        <n v="1405.7296381536812"/>
        <n v="9445.3167105507218"/>
        <n v="4382.2539359765915"/>
        <n v="2722.7473976715569"/>
        <n v="1308.5860587347954"/>
        <n v="1297.4568236653679"/>
        <n v="1890.2696268032353"/>
        <n v="4472.1766254867489"/>
        <n v="1870.0178464164621"/>
        <n v="2643.8804450968382"/>
        <n v="1544.6350016147887"/>
        <n v="8773.2280940225355"/>
        <n v="1238.5406156471931"/>
        <n v="1235.2037690865377"/>
        <n v="1220.9300834736844"/>
        <n v="1214.5455440757223"/>
        <n v="2071.2614697650033"/>
        <n v="1204.2185654170519"/>
        <n v="3532.4922963496788"/>
        <n v="1755.3870792719167"/>
        <n v="1457.498196881907"/>
        <n v="3934.1597667393462"/>
        <n v="4069.4755154269556"/>
        <n v="1695.6404474795206"/>
        <n v="3149.7440202536191"/>
        <n v="1677.819915312871"/>
        <n v="1138.0967767426587"/>
        <n v="2180.6072151433536"/>
        <n v="1654.5420068223273"/>
        <n v="1121.5619132109375"/>
        <n v="1874.4864757846353"/>
        <n v="7552.2587852814204"/>
        <n v="1057.1183425232043"/>
        <n v="1055.0250388746433"/>
        <n v="1046.695725553423"/>
        <n v="2123.9686193398297"/>
        <n v="1019.455597812062"/>
        <n v="2013.5998482250238"/>
        <n v="1794.0419322104626"/>
        <n v="1909.0142971445457"/>
        <n v="1211.9799790799539"/>
        <n v="1429.5222247470692"/>
        <n v="6894.9001941526285"/>
        <n v="972.23584330320466"/>
        <n v="2622.1452266913616"/>
        <n v="956.84923418340884"/>
        <n v="924.55678702957744"/>
        <n v="970.45926343159988"/>
        <n v="922.80790723295308"/>
        <n v="1126.8324016511481"/>
        <n v="1117.2322177053916"/>
        <n v="1112.6051020198242"/>
        <n v="1559.2826487553734"/>
        <n v="1296.7088246371327"/>
        <n v="1280.3108313226826"/>
        <n v="1406.1861058013685"/>
        <n v="2850.2412027490009"/>
        <n v="845.57454894162368"/>
        <n v="1233.289456171784"/>
        <n v="2462.7857787669059"/>
        <n v="5846.197284150162"/>
        <n v="2706.1329613413641"/>
        <n v="1375.8786520547194"/>
        <n v="3900.364597550798"/>
        <n v="2092.3950331515721"/>
        <n v="786.85458486102448"/>
        <n v="1028.1813281591842"/>
        <n v="1318.4834188336351"/>
        <n v="1099.2862962945528"/>
        <n v="1120.8127200970314"/>
        <n v="747.35568252362305"/>
        <n v="741.48970286373856"/>
        <n v="735.08487443123249"/>
        <n v="735.34212539681653"/>
        <n v="5169.365100120478"/>
        <n v="1520.9635131674256"/>
        <n v="2888.5314879712091"/>
        <n v="885.78994528336534"/>
        <n v="1046.1092075650436"/>
        <n v="706.49444147876056"/>
        <n v="705.34618706683534"/>
        <n v="863.13005164563333"/>
        <n v="700.29386765436516"/>
        <n v="1022.8830277600342"/>
        <n v="1196.1433416825123"/>
        <n v="692.16775950843385"/>
        <n v="1173.312591225314"/>
        <n v="819.56164927919258"/>
        <n v="667.41912520911251"/>
        <n v="665.44451241263573"/>
        <n v="684.50031241756244"/>
        <n v="2172.107780310921"/>
        <n v="4528.9834874181033"/>
        <n v="638.8753920171863"/>
        <n v="935.51327789219283"/>
        <n v="781.42037792713211"/>
        <n v="2153.9254092220303"/>
        <n v="934.40111115319996"/>
        <n v="927.93502546138222"/>
        <n v="632.70584642320637"/>
        <n v="626.79851911016397"/>
        <n v="913.50272219724513"/>
        <n v="623.62580384275259"/>
        <n v="652.76629636022551"/>
        <n v="4383.3060328325919"/>
        <n v="619.3507643398932"/>
        <n v="2152.890201593646"/>
        <n v="612.47890332083387"/>
        <n v="4268.5865977305484"/>
        <n v="2035.8294186413973"/>
        <n v="4251.1102964092361"/>
        <n v="596.33267974391811"/>
        <n v="2364.6765519849773"/>
        <n v="2071.175563451045"/>
        <n v="864.56738568156834"/>
        <n v="720.62155583773495"/>
        <n v="572.99661700310241"/>
        <n v="697.67823283272753"/>
        <n v="1664.8792489390783"/>
        <n v="565.93043600664043"/>
        <n v="828.0986623797163"/>
        <n v="1971.1647582205387"/>
        <n v="2234.431724548047"/>
        <n v="742.05623875640242"/>
        <n v="630.64969196254435"/>
        <n v="3920.8082014364318"/>
        <n v="803.2171646376014"/>
        <n v="1083.3879207017094"/>
        <n v="618.54182627209821"/>
        <n v="663.12621944236901"/>
        <n v="2660.8751559707734"/>
        <n v="783.76717887661368"/>
        <n v="1838.3321127073393"/>
        <n v="521.24488685564802"/>
        <n v="764.21373574455686"/>
        <n v="890.30830866556721"/>
        <n v="754.023184694252"/>
        <n v="752.78169624142299"/>
        <n v="511.23819509402466"/>
        <n v="1063.0868299761783"/>
        <n v="624.05520054601243"/>
        <n v="623.66600389956284"/>
        <n v="2824.4697382381369"/>
        <n v="2813.7575878739076"/>
        <n v="738.22007126344943"/>
        <n v="750.10204617901809"/>
        <n v="502.12282160858877"/>
        <n v="861.80777024622273"/>
        <n v="3514.8586878870901"/>
        <n v="727.07253953075565"/>
        <n v="496.46987681141923"/>
        <n v="496.38154954896333"/>
        <n v="848.16389547100459"/>
        <n v="2733.0724920112248"/>
        <n v="601.26557469279714"/>
        <n v="964.72898352036384"/>
        <n v="1316.3882080118085"/>
        <n v="484.45736911743381"/>
        <n v="542.65252594454137"/>
        <n v="1586.5321314272137"/>
        <n v="474.4233921024578"/>
        <n v="51.238130952929232"/>
        <n v="472.21521054106336"/>
        <n v="577.89215386990759"/>
        <n v="470.48675970335944"/>
        <n v="905.33242181753747"/>
        <n v="687.1897229836236"/>
        <n v="469.1590872600936"/>
        <n v="467.85184377574808"/>
        <n v="1631.7584964648481"/>
        <n v="682.76692037042039"/>
        <n v="2287.8528329831502"/>
        <n v="781.52114712449463"/>
        <n v="648.00825251855463"/>
        <n v="451.79394746128827"/>
        <n v="548.24834263199671"/>
        <n v="589.01477045447143"/>
        <n v="3095.1777947281457"/>
        <n v="638.53889423838689"/>
        <n v="531.0155800086452"/>
        <n v="834.76183783514466"/>
        <n v="1266.5278524548094"/>
        <n v="427.71523609396314"/>
        <n v="1442.0110631776504"/>
        <n v="522.56136396632348"/>
        <n v="424.96012512722388"/>
        <n v="561.07378437295893"/>
        <n v="615.54549351828291"/>
        <n v="613.1659739836939"/>
        <n v="610.94164050570873"/>
        <n v="867.64673035252861"/>
        <n v="416.23339159659332"/>
        <n v="2930.0267472417436"/>
        <n v="412.87695562327383"/>
        <n v="411.94068664124262"/>
        <n v="2906.3089097342481"/>
        <n v="2897.0714361786977"/>
        <n v="2894.4499909805004"/>
        <n v="1428.7699399895816"/>
        <n v="2881.5924264369637"/>
        <n v="1808.6437162749696"/>
        <n v="593.63839519440444"/>
        <n v="1608.246576806037"/>
        <n v="591.72443382962638"/>
        <n v="402.50366199609147"/>
        <n v="400.74061485638015"/>
        <n v="529.93954273927352"/>
        <n v="396.83672476130511"/>
        <n v="396.55407752144663"/>
        <n v="561.9002428260668"/>
        <n v="572.76587058121663"/>
        <n v="572.3520410969403"/>
        <n v="1305.5538585138097"/>
        <n v="577.51709827170657"/>
        <n v="2147.7370097235989"/>
        <n v="385.63682788191295"/>
        <n v="2723.4318994790865"/>
        <n v="556.49719898060323"/>
        <n v="555.77299738311967"/>
        <n v="2677.1197009776092"/>
        <n v="749.40830087210463"/>
        <n v="631.52948376226334"/>
        <n v="2563.6485731128023"/>
        <n v="360.8604885561104"/>
        <n v="529.18445301836505"/>
        <n v="465.35488109143978"/>
        <n v="360.03185640044603"/>
        <n v="357.15808956271667"/>
        <n v="356.45287070683213"/>
        <n v="2521.9551113890998"/>
        <n v="612.09454213800814"/>
        <n v="515.73499477938412"/>
        <n v="1680.6655243655184"/>
        <n v="598.14747014556292"/>
        <n v="520.31419855254262"/>
        <n v="434.6480235834797"/>
        <n v="509.55341685800624"/>
        <n v="496.40964390501972"/>
        <n v="346.94948692628356"/>
        <n v="506.57901743977021"/>
        <n v="1134.9091985524517"/>
        <n v="499.07835803726158"/>
        <n v="339.70665140491002"/>
        <n v="338.41689846758544"/>
        <n v="337.32181531860402"/>
        <n v="331.80547169366798"/>
        <n v="332.19883409616915"/>
        <n v="639.56081103580038"/>
        <n v="330.87105670962103"/>
        <n v="331.06824513673519"/>
        <n v="326.52822384650841"/>
        <n v="324.26704592764059"/>
        <n v="1791.4843026563328"/>
        <n v="320.25698821214837"/>
        <n v="424.42123059615022"/>
        <n v="466.07545666622377"/>
        <n v="316.47658137904119"/>
        <n v="1558.0909074557749"/>
        <n v="560.10932927414706"/>
        <n v="540.69159748103334"/>
        <n v="1541.0245266654915"/>
        <n v="310.36433481710162"/>
        <n v="452.70359145554465"/>
        <n v="307.94416782581334"/>
        <n v="306.14229167171555"/>
        <n v="2154.4534607466453"/>
        <n v="304.83504818737009"/>
        <n v="444.97015296813061"/>
        <n v="301.88656173276712"/>
        <n v="824.27949623395341"/>
        <n v="374.48600003106964"/>
        <n v="972.88013486317357"/>
        <n v="1439.3228288948228"/>
        <n v="329.71419380181896"/>
        <n v="2044.2279316986535"/>
        <n v="491.7555666205842"/>
        <n v="286.3746503341132"/>
        <n v="418.84716677318687"/>
        <n v="961.87723776805126"/>
        <n v="283.07484875204744"/>
        <n v="415.07097272916525"/>
        <n v="281.08260548417371"/>
        <n v="280.66870917947011"/>
        <n v="279.94442562733275"/>
        <n v="409.66532509080565"/>
        <n v="278.66723090276923"/>
        <n v="1372.6246264185106"/>
        <n v="407.72549938326034"/>
        <n v="817.68779286156769"/>
        <n v="427.14238804343626"/>
        <n v="365.04076521787709"/>
        <n v="920.26643442363832"/>
        <n v="269.71612863495403"/>
        <n v="584.02898861590472"/>
        <n v="939.16203626224103"/>
        <n v="355.90711514585337"/>
        <n v="327.35762373593752"/>
        <n v="267.22529983370117"/>
        <n v="387.78409110969437"/>
        <n v="264.75213648493951"/>
        <n v="452.85536365035125"/>
        <n v="698.79202897865582"/>
        <n v="275.37475607390752"/>
        <n v="383.28369546818919"/>
        <n v="259.29134283734192"/>
        <n v="27.772922960063934"/>
        <n v="755.30416694194219"/>
        <n v="289.76619494899722"/>
        <n v="256.21972293171166"/>
        <n v="491.74726754735389"/>
        <n v="887.67316063986084"/>
        <n v="252.88095241088337"/>
        <n v="743.51309026937361"/>
        <n v="1243.7560367775952"/>
        <n v="1402.8003146698388"/>
        <n v="368.9548495751211"/>
        <n v="737.48769426048375"/>
        <n v="249.54218189005505"/>
        <n v="871.60220306264716"/>
        <n v="248.80023288542654"/>
        <n v="678.98326285711425"/>
        <n v="309.6282963699519"/>
        <n v="363.03191508141606"/>
        <n v="360.98863200280152"/>
        <n v="803.39977453038478"/>
        <n v="244.40153521512894"/>
        <n v="243.89994130766226"/>
        <n v="241.29063154088954"/>
        <n v="295.09754615244879"/>
        <n v="240.78011745444221"/>
        <n v="411.6205421074697"/>
        <n v="349.34967775752966"/>
        <n v="408.07313466591302"/>
        <n v="268.32864632495489"/>
        <n v="407.31514162284532"/>
        <n v="345.18551857199901"/>
        <n v="1662.3707478279778"/>
        <n v="233.90346402549912"/>
        <n v="283.18380436390839"/>
        <n v="282.23243478369824"/>
        <n v="804.66048361602316"/>
        <n v="229.66854783750568"/>
        <n v="926.20652915606615"/>
        <n v="226.64775546151824"/>
        <n v="331.76192467578534"/>
        <n v="750.80327660883029"/>
        <n v="225.00486837984079"/>
        <n v="742.92237115171122"/>
        <n v="326.02004058145116"/>
        <n v="381.78593593232608"/>
        <n v="305.04402883956129"/>
        <n v="221.86041783641522"/>
        <n v="380.33058928963612"/>
        <n v="378.69332431660996"/>
        <n v="291.2671700345897"/>
        <n v="219.0516108903216"/>
        <n v="273.25330961235699"/>
        <n v="313.15219252602509"/>
        <n v="319.78673397453889"/>
        <n v="319.52809054686617"/>
        <n v="1540.7856229211336"/>
        <n v="216.84342932892721"/>
        <n v="264.43749922658617"/>
        <n v="322.320398048573"/>
        <n v="754.28421274898835"/>
        <n v="263.70235000551475"/>
        <n v="824.86309132668907"/>
        <n v="212.14441896627997"/>
        <n v="1498.7176690262602"/>
        <n v="258.7941478530671"/>
        <n v="210.14822283477943"/>
        <n v="307.24252773241244"/>
        <n v="573.11560494934758"/>
        <n v="705.59522691184725"/>
        <n v="255.76706282512578"/>
        <n v="432.92297359281571"/>
        <n v="253.75621348513621"/>
        <n v="205.02475187702794"/>
        <n v="205.34321975718532"/>
        <n v="204.77792527746837"/>
        <n v="554.22274587041704"/>
        <n v="201.95145287888354"/>
        <n v="201.28709194083996"/>
        <n v="276.43781775868376"/>
        <n v="201.31549658920198"/>
        <n v="201.12117661179926"/>
        <n v="293.30164698085332"/>
        <n v="385.94245567215995"/>
        <n v="308.7496609227012"/>
        <n v="21.372452849226242"/>
        <n v="260.9312422889476"/>
        <n v="280.76062315226648"/>
        <n v="260.9077624687111"/>
        <n v="776.76977052450331"/>
        <n v="194.88527188242159"/>
        <n v="344.46332065514406"/>
        <n v="1077.7012926067994"/>
        <n v="282.67140210350493"/>
        <n v="642.58785839167172"/>
        <n v="235.96127792802415"/>
        <n v="947.53242734624678"/>
        <n v="281.04194850916684"/>
        <n v="191.29061465867684"/>
        <n v="279.98151045570876"/>
        <n v="20.652590906569376"/>
        <n v="232.35039793040843"/>
        <n v="189.77995611247781"/>
        <n v="927.50555192907746"/>
        <n v="187.32445821620729"/>
        <n v="1303.856909293627"/>
        <n v="542.3895269381585"/>
        <n v="907.82696999742438"/>
        <n v="183.15541142829471"/>
        <n v="183.01408780836545"/>
        <n v="182.64311330605119"/>
        <n v="19.663496778462591"/>
        <n v="182.15962765143894"/>
        <n v="270.92222062563428"/>
        <n v="180.92389747717436"/>
        <n v="609.43731030076151"/>
        <n v="308.95796435438399"/>
        <n v="887.1035076092229"/>
        <n v="528.41684136581944"/>
        <n v="179.60465547757255"/>
        <n v="219.44204248983019"/>
        <n v="179.25134642774941"/>
        <n v="237.63926061427509"/>
        <n v="178.22675018326245"/>
        <n v="1256.7957264498073"/>
        <n v="876.39348292960631"/>
        <n v="177.37880846368699"/>
        <n v="176.74547575605854"/>
        <n v="482.42021750394457"/>
        <n v="347.19891787102779"/>
        <n v="438.05215449072227"/>
        <n v="254.91896231422317"/>
        <n v="172.81388063450231"/>
        <n v="171.24889644925622"/>
        <n v="209.08508728708819"/>
        <n v="488.21230542928521"/>
        <n v="595.61441236165297"/>
        <n v="168.4238932566212"/>
        <n v="168.28110043074224"/>
        <n v="167.16817692379942"/>
        <n v="1178.4020319513488"/>
        <n v="81.915324509229492"/>
        <n v="166.65587880155596"/>
        <n v="166.47922427664437"/>
        <n v="746.70446188595236"/>
        <n v="165.64894800956009"/>
        <n v="165.31330441222818"/>
        <n v="165.15431533980777"/>
        <n v="342.00179900294933"/>
        <n v="163.57551362241509"/>
        <n v="217.82229233461416"/>
        <n v="163.56442461560385"/>
        <n v="429.20443388474547"/>
        <n v="440.86559139683396"/>
        <n v="160.98526855189519"/>
        <n v="235.54656958153711"/>
        <n v="160.50830133463401"/>
        <n v="160.04941934299245"/>
        <n v="159.92534140242591"/>
        <n v="233.5550151884573"/>
        <n v="218.06175311228279"/>
        <n v="232.62389884883552"/>
        <n v="534.80016733915011"/>
        <n v="230.86512354066113"/>
        <n v="175.21303707806692"/>
        <n v="522.46000073127993"/>
        <n v="154.71403291753521"/>
        <n v="174.41461813489963"/>
        <n v="758.14784459692805"/>
        <n v="188.24144466612097"/>
        <n v="295.25261692199376"/>
        <n v="223.80415796519608"/>
        <n v="223.10582071047983"/>
        <n v="150.96972657347922"/>
        <n v="1067.8020107321863"/>
        <n v="1067.552349284739"/>
        <n v="150.84529882197225"/>
        <n v="258.44530796435413"/>
        <n v="220.10555694947635"/>
        <n v="149.89426781825532"/>
        <n v="206.01320488584534"/>
        <n v="182.53322718486027"/>
        <n v="148.47812818815748"/>
        <n v="254.44310469695685"/>
        <n v="147.5241937536351"/>
        <n v="147.43586649117933"/>
        <n v="147.1262838089086"/>
        <n v="493.18936399473745"/>
        <n v="177.25745042187685"/>
        <n v="215.56627800072383"/>
        <n v="209.2683973299898"/>
        <n v="141.924245313939"/>
        <n v="476.49735119182105"/>
        <n v="205.80257539917545"/>
        <n v="140.22836187478811"/>
        <n v="542.99895130297193"/>
        <n v="411.59687909001792"/>
        <n v="139.9633800874208"/>
        <n v="15.101825210804103"/>
        <n v="204.56108694634648"/>
        <n v="488.80435584847987"/>
        <n v="239.43484244421686"/>
        <n v="138.50498329572031"/>
        <n v="183.51827496899259"/>
        <n v="137.27085029792241"/>
        <n v="137.43722038118563"/>
        <n v="200.75902855955766"/>
        <n v="362.60374586814703"/>
        <n v="179.45626606806684"/>
        <n v="133.60381719060501"/>
        <n v="199.41859597667937"/>
        <n v="194.9912801224562"/>
        <n v="463.2762578508291"/>
        <n v="131.18833766591834"/>
        <n v="192.22379544635822"/>
        <n v="191.83583030484917"/>
        <n v="130.65368662458212"/>
        <n v="130.26504666977672"/>
        <n v="158.40303510498535"/>
        <n v="161.35062307808315"/>
        <n v="561.98322547620626"/>
        <n v="160.60107789641148"/>
        <n v="510.17817704697399"/>
        <n v="633.28463003944637"/>
        <n v="170.06433797344081"/>
        <n v="126.39284944590361"/>
        <n v="185.34388027026409"/>
        <n v="185.26628724196229"/>
        <n v="370.66574068480156"/>
        <n v="565.16585718984584"/>
        <n v="194.4262570640168"/>
        <n v="369.67882237300074"/>
        <n v="167.1058806236336"/>
        <n v="182.99022507844245"/>
        <n v="182.29188782372617"/>
        <n v="151.59209379211742"/>
        <n v="180.24860474511172"/>
        <n v="122.68656755107126"/>
        <n v="162.94995244176161"/>
        <n v="13.161825917065707"/>
        <n v="481.98301246450438"/>
        <n v="59.548743532297479"/>
        <n v="160.83676862047074"/>
        <n v="127.14032062292951"/>
        <n v="485.20706211251843"/>
        <n v="235.04471464657308"/>
        <n v="118.69417528807021"/>
        <n v="173.60146865392309"/>
        <n v="117.9522262834417"/>
        <n v="117.31315667639039"/>
        <n v="347.49031916968283"/>
        <n v="408.82043621419393"/>
        <n v="116.55504640631452"/>
        <n v="341.78539429736475"/>
        <n v="116.13268467685273"/>
        <n v="149.52714670957886"/>
        <n v="141.81893355904978"/>
        <n v="115.74404472204733"/>
        <n v="171.66146936018473"/>
        <n v="235.46158674101616"/>
        <n v="543.40499418286765"/>
        <n v="379.14714795195573"/>
        <n v="136.24044829327227"/>
        <n v="110.33841625975393"/>
        <n v="161.16071978286573"/>
        <n v="384.75213496845896"/>
        <n v="109.70245997007234"/>
        <n v="136.61563208291861"/>
        <n v="321.0601097495458"/>
        <n v="11.781294923588483"/>
        <n v="381.0671287058521"/>
        <n v="158.47082813506952"/>
        <n v="158.34150642123319"/>
        <n v="107.91611542172912"/>
        <n v="108.1125692458684"/>
        <n v="157.92767693695683"/>
        <n v="136.60039121516715"/>
        <n v="107.19396571632834"/>
        <n v="153.99629683633162"/>
        <n v="515.99679879193707"/>
        <n v="11.303932892648918"/>
        <n v="364.9343597533416"/>
        <n v="306.25633507253229"/>
        <n v="578.25956645070278"/>
        <n v="576.88369392685672"/>
        <n v="362.52371611675954"/>
        <n v="103.48422069318579"/>
        <n v="103.24404050149415"/>
        <n v="103.16624254834501"/>
        <n v="102.90126076097768"/>
        <n v="150.16837410677553"/>
        <n v="276.96310243447283"/>
        <n v="149.41830816652467"/>
        <n v="503.02286645646655"/>
        <n v="344.21314972870948"/>
        <n v="101.76308090413664"/>
        <n v="101.58677619016552"/>
        <n v="101.51625430457706"/>
        <n v="100.76374100954791"/>
        <n v="147.40088943067755"/>
        <n v="132.30878703304418"/>
        <n v="254.5594945831443"/>
        <n v="136.79591870304003"/>
        <n v="261.62548752511873"/>
        <n v="98.148834267728475"/>
        <n v="122.39631907767696"/>
        <n v="119.44012638819805"/>
        <n v="145.51383392582517"/>
        <n v="97.301312321281557"/>
        <n v="142.09869916338695"/>
        <n v="141.99524179231787"/>
        <n v="95.764417954551064"/>
        <n v="95.640759787112984"/>
        <n v="139.97782305647075"/>
        <n v="107.50711069747875"/>
        <n v="95.004803497431396"/>
        <n v="106.74934808733853"/>
        <n v="93.600172647273311"/>
        <n v="124.18476923119266"/>
        <n v="136.53786546842372"/>
        <n v="10.041787682844708"/>
        <n v="183.49644662261107"/>
        <n v="92.242626349695598"/>
        <n v="92.125334741373138"/>
        <n v="241.25185933438718"/>
        <n v="248.11977332559647"/>
        <n v="178.53046693509231"/>
        <n v="637.13601388555992"/>
        <n v="89.668577525717083"/>
        <n v="264.07856301030426"/>
        <n v="9.7057248130632505"/>
        <n v="109.06154914954216"/>
        <n v="300.45623045249317"/>
        <n v="88.203604288336734"/>
        <n v="87.302666211287857"/>
        <n v="154.73118142409726"/>
        <n v="86.953484930561672"/>
        <n v="615.54029868136683"/>
        <n v="148.99111254538204"/>
        <n v="237.15128480662656"/>
        <n v="292.58713870254695"/>
        <n v="86.019069946514676"/>
        <n v="147.83896311991913"/>
        <n v="67.30978222440946"/>
        <n v="113.78320886639433"/>
        <n v="122.26427784681583"/>
        <n v="131.93893073131972"/>
        <n v="85.147481007366949"/>
        <n v="106.06064320653888"/>
        <n v="418.21340273332328"/>
        <n v="84.564521075158822"/>
        <n v="284.47958962684476"/>
        <n v="123.37291499988278"/>
        <n v="377.359092628795"/>
        <n v="122.51939168856281"/>
        <n v="101.83978915431081"/>
        <n v="82.656652206114089"/>
        <n v="82.462332228711375"/>
        <n v="93.160520312441079"/>
        <n v="81.96769955895904"/>
        <n v="119.67431398416299"/>
        <n v="119.10529844328303"/>
        <n v="81.225750554330531"/>
        <n v="115.4676068939757"/>
        <n v="118.09658907535946"/>
        <n v="80.324812477281625"/>
        <n v="270.76829339587778"/>
        <n v="117.39825182064315"/>
        <n v="384.57921438887547"/>
        <n v="105.96442872761817"/>
        <n v="276.17322482688519"/>
        <n v="78.684793845315639"/>
        <n v="114.9411392577524"/>
        <n v="114.52730977347606"/>
        <n v="133.25517697129712"/>
        <n v="261.88575801146874"/>
        <n v="252.32695465715423"/>
        <n v="226.47178102378572"/>
        <n v="305.7983024367345"/>
        <n v="345.38354293800347"/>
        <n v="76.685729264103685"/>
        <n v="93.861257902094081"/>
        <n v="112.22538326718896"/>
        <n v="86.309087756386575"/>
        <n v="538.89423431503963"/>
        <n v="78.684017525251306"/>
        <n v="76.102769331895587"/>
        <n v="76.014442069439824"/>
        <n v="92.974754429625563"/>
        <n v="110.98389481435993"/>
        <n v="8.1418867997052349"/>
        <n v="203.36786201563746"/>
        <n v="74.760194942567807"/>
        <n v="102.67623320027386"/>
        <n v="187.18508637846892"/>
        <n v="74.371554987762408"/>
        <n v="74.318558630288933"/>
        <n v="259.66958762259276"/>
        <n v="83.954539787473777"/>
        <n v="193.70795608013964"/>
        <n v="73.982915032956996"/>
        <n v="211.57552966893996"/>
        <n v="90.358488084047735"/>
        <n v="73.607218082947071"/>
        <n v="91.841330201297225"/>
        <n v="73.488282363204675"/>
        <n v="101.47876620600717"/>
        <n v="359.00351019560526"/>
        <n v="106.53522785838932"/>
        <n v="88.844945570077087"/>
        <n v="72.534347928682294"/>
        <n v="339.78564351251481"/>
        <n v="72.269366141314961"/>
        <n v="127.84593361893818"/>
        <n v="105.29373940556032"/>
        <n v="102.83438950951447"/>
        <n v="71.4739310438964"/>
        <n v="505.81409252826973"/>
        <n v="104.67299517914581"/>
        <n v="214.39528753705301"/>
        <n v="504.56578529103308"/>
        <n v="80.89255061286508"/>
        <n v="89.041558493288406"/>
        <n v="70.82079903704026"/>
        <n v="187.76523084285733"/>
        <n v="105.61956068995072"/>
        <n v="70.69714086960218"/>
        <n v="238.57655441882497"/>
        <n v="34.717238613786613"/>
        <n v="347.77104528771457"/>
        <n v="237.92079677299608"/>
        <n v="103.22459198417863"/>
        <n v="70.310319931686934"/>
        <n v="497.70009548623182"/>
        <n v="70.151645689112911"/>
        <n v="102.70730512883321"/>
        <n v="108.23307441279654"/>
        <n v="236.07275249838753"/>
        <n v="69.516948718816835"/>
        <n v="386.62017920072492"/>
        <n v="333.78893828363078"/>
        <n v="84.952979105581136"/>
        <n v="95.055045464509263"/>
        <n v="34.014214531857426"/>
        <n v="69.142581050380542"/>
        <n v="101.23303759109876"/>
        <n v="331.32586469324275"/>
        <n v="100.68988639298607"/>
        <n v="68.54727279197563"/>
        <n v="100.25019256594247"/>
        <n v="33.606286978145434"/>
        <n v="336.01614015155002"/>
        <n v="67.870668471017382"/>
        <n v="82.877263657849952"/>
        <n v="332.62027866776913"/>
        <n v="108.92729839263762"/>
        <n v="67.446697611229652"/>
        <n v="330.96588461156813"/>
        <n v="175.07685672446033"/>
        <n v="66.449246695719168"/>
        <n v="81.342099107965439"/>
        <n v="197.56061367936329"/>
        <n v="327.04758289951332"/>
        <n v="97.094742748335406"/>
        <n v="66.280777746813442"/>
        <n v="82.582242663000343"/>
        <n v="96.784370635128155"/>
        <n v="65.955593496600002"/>
        <n v="68.112618367353278"/>
        <n v="463.99580008084371"/>
        <n v="229.196579601184"/>
        <n v="95.879118638273667"/>
        <n v="95.827389952739097"/>
        <n v="65.185519692361822"/>
        <n v="95.206645726324624"/>
        <n v="64.938203357485648"/>
        <n v="64.249250710330614"/>
        <n v="63.822306457549331"/>
        <n v="31.306269919982075"/>
        <n v="65.72494028169011"/>
        <n v="63.595628968157882"/>
        <n v="63.434436086812831"/>
        <n v="63.346283729827263"/>
        <n v="214.01544986596244"/>
        <n v="63.047999940932065"/>
        <n v="97.445271134205925"/>
        <n v="92.154653279786643"/>
        <n v="309.54583525233483"/>
        <n v="91.870145509346671"/>
        <n v="62.747687248582452"/>
        <n v="93.086637550373752"/>
        <n v="61.935076433989316"/>
        <n v="63.847605603649598"/>
        <n v="61.741910832689989"/>
        <n v="90.473470999914014"/>
        <n v="61.670094646621976"/>
        <n v="90.163098886706763"/>
        <n v="434.53574928205995"/>
        <n v="175.85761385204094"/>
        <n v="64.396470267317"/>
        <n v="74.855488333805525"/>
        <n v="61.051803809431568"/>
        <n v="80.887980714966673"/>
        <n v="75.924517814034473"/>
        <n v="180.70336833351649"/>
        <n v="60.64549840213499"/>
        <n v="164.08197620038135"/>
        <n v="60.398182067258823"/>
        <n v="87.86117238041966"/>
        <n v="260.89058504530755"/>
        <n v="89.445493564559797"/>
        <n v="242.49588269164323"/>
        <n v="87.292156839539686"/>
        <n v="175.15202881013889"/>
        <n v="87.162835125703339"/>
        <n v="6.3947417664664234"/>
        <n v="173.77141697634585"/>
        <n v="71.352718515759165"/>
        <n v="203.48304747764237"/>
        <n v="58.137004148390986"/>
        <n v="71.050010012965032"/>
        <n v="153.90285571205519"/>
        <n v="319.80863549354399"/>
        <n v="28.45077704399813"/>
        <n v="57.722163354148208"/>
        <n v="201.93776309521797"/>
        <n v="74.240114545912675"/>
        <n v="83.955656622561733"/>
        <n v="404.5763755883815"/>
        <n v="83.593555823819926"/>
        <n v="83.567691481052663"/>
        <n v="27.921339155137879"/>
        <n v="27.895301226177541"/>
        <n v="155.25001590947255"/>
        <n v="312.41196589600617"/>
        <n v="42.780525585270219"/>
        <n v="82.998675940172717"/>
        <n v="82.791761198034521"/>
        <n v="56.458786161731268"/>
        <n v="396.33754782262002"/>
        <n v="56.070146206925855"/>
        <n v="81.369222345834629"/>
        <n v="308.39199855919532"/>
        <n v="82.717292721207968"/>
        <n v="81.0329858898601"/>
        <n v="271.75599207385011"/>
        <n v="68.473156890357458"/>
        <n v="80.153598235772876"/>
        <n v="54.709906365106924"/>
        <n v="68.252702425159924"/>
        <n v="385.72693630610894"/>
        <n v="66.660736722450153"/>
        <n v="54.42725912524844"/>
        <n v="143.97363921450321"/>
        <n v="54.268270052828051"/>
        <n v="382.60616821301744"/>
        <n v="182.24101120898248"/>
        <n v="234.98601016013711"/>
        <n v="92.626749862869772"/>
        <n v="53.932626455496113"/>
        <n v="78.55000898420208"/>
        <n v="53.384997428270303"/>
        <n v="376.98878564545271"/>
        <n v="73.811626671999434"/>
        <n v="239.61826319153928"/>
        <n v="55.025955271886417"/>
        <n v="249.78881249445843"/>
        <n v="186.29948514508322"/>
        <n v="52.873783719942104"/>
        <n v="52.961026568482588"/>
        <n v="260.78474728009644"/>
        <n v="70.157702866856425"/>
        <n v="52.731375686097579"/>
        <n v="69.96986430496392"/>
        <n v="5.6825176163045912"/>
        <n v="90.201172125053205"/>
        <n v="89.897974907826139"/>
        <n v="76.558454591122214"/>
        <n v="52.166081206380618"/>
        <n v="25.551887619746942"/>
        <n v="80.157474994084737"/>
        <n v="75.80838865087135"/>
        <n v="75.601473908733183"/>
        <n v="143.8324599203988"/>
        <n v="173.95461913896332"/>
        <n v="123.10348443021218"/>
        <n v="51.282808581822863"/>
        <n v="62.703904150212587"/>
        <n v="74.722086254645973"/>
        <n v="74.670357569111431"/>
        <n v="251.29374979978573"/>
        <n v="50.92949953199976"/>
        <n v="74.256528084835097"/>
        <n v="26.238131703012783"/>
        <n v="278.93230350715066"/>
        <n v="5.4533838414535989"/>
        <n v="50.317365367360708"/>
        <n v="225.25703615919869"/>
        <n v="49.982386410815565"/>
        <n v="61.255227743983539"/>
        <n v="49.728248762601233"/>
        <n v="49.710583310110074"/>
        <n v="49.100862840959913"/>
        <n v="71.773551179177062"/>
        <n v="345.6562739908141"/>
        <n v="71.514907751504367"/>
        <n v="71.333857352133464"/>
        <n v="48.632990708149627"/>
        <n v="48.448535399266724"/>
        <n v="342.16101372655169"/>
        <n v="60.095887212850762"/>
        <n v="47.849099371764879"/>
        <n v="47.944038060994579"/>
        <n v="20.66900444549178"/>
        <n v="23.460173993266302"/>
        <n v="69.807861128864474"/>
        <n v="47.555398106189173"/>
        <n v="102.64473269710744"/>
        <n v="47.096096341419141"/>
        <n v="57.60110367454012"/>
        <n v="138.27244979021049"/>
        <n v="210.97515292261687"/>
        <n v="260.23646022458553"/>
        <n v="96.838033566814048"/>
        <n v="79.740868130719306"/>
        <n v="45.909747518082433"/>
        <n v="160.83319852272945"/>
        <n v="23.596034120374913"/>
        <n v="159.43623230508237"/>
        <n v="66.445496569119243"/>
        <n v="45.329551092303646"/>
        <n v="123.98740766377421"/>
        <n v="217.68474524705999"/>
        <n v="34.115102827269084"/>
        <n v="23.340052347662592"/>
        <n v="133.70263754057919"/>
        <n v="107.47799927097427"/>
        <n v="44.94091113749824"/>
        <n v="44.923245685007075"/>
        <n v="317.31969970554337"/>
        <n v="121.49435333122433"/>
        <n v="65.385058515661129"/>
        <n v="55.686797908899862"/>
        <n v="66.543225595817063"/>
        <n v="65.0488220596866"/>
        <n v="66.332144785045244"/>
        <n v="44.357951205290121"/>
        <n v="44.270113678150921"/>
        <n v="50.000986315853012"/>
        <n v="91.913442865503583"/>
        <n v="44.040917549988457"/>
        <n v="64.531535204341182"/>
        <n v="64.272891776668487"/>
        <n v="197.16933246058778"/>
        <n v="63.755604921323055"/>
        <n v="63.548690179184888"/>
        <n v="48.931787790315468"/>
        <n v="43.103704078418119"/>
        <n v="304.08764299083538"/>
        <n v="73.737563229623333"/>
        <n v="150.2634533469467"/>
        <n v="62.850352924468581"/>
        <n v="42.927049553506571"/>
        <n v="62.539980811261323"/>
        <n v="75.673512178856782"/>
        <n v="60.993173532178844"/>
        <n v="42.542327481233841"/>
        <n v="237.04318053689585"/>
        <n v="62.177880012519523"/>
        <n v="4.5330298458021163"/>
        <n v="71.827420761092796"/>
        <n v="60.962255902457791"/>
        <n v="62.163298772301737"/>
        <n v="41.537390611598397"/>
        <n v="46.810409669344729"/>
        <n v="41.248831566846853"/>
        <n v="87.872802655355258"/>
        <n v="87.834762481045559"/>
        <n v="60.73850329959194"/>
        <n v="40.630540729656417"/>
        <n v="53.674869060787756"/>
        <n v="79.875335255582925"/>
        <n v="41.574761170974803"/>
        <n v="223.57928512497435"/>
        <n v="40.308492372636358"/>
        <n v="107.76104123746246"/>
        <n v="39.562777815121734"/>
        <n v="220.13960381535932"/>
        <n v="39.456994986739055"/>
        <n v="94.428607610962061"/>
        <n v="36.997263054635894"/>
        <n v="137.90117828755166"/>
        <n v="40.572300906001715"/>
        <n v="57.522298314410747"/>
        <n v="132.46304445742857"/>
        <n v="48.00091972878343"/>
        <n v="93.499524709601985"/>
        <n v="131.86690114303869"/>
        <n v="207.05226453062619"/>
        <n v="40.098410598923529"/>
        <n v="38.810999123067461"/>
        <n v="38.775668218085158"/>
        <n v="3.7979003189359384"/>
        <n v="97.231513574022145"/>
        <n v="38.652010050647064"/>
        <n v="48.235436985222833"/>
        <n v="115.91225330641758"/>
        <n v="38.311014345926708"/>
        <n v="56.022166433909021"/>
        <n v="49.250646191709087"/>
        <n v="103.40657642724528"/>
        <n v="133.38894789087249"/>
        <n v="65.248041147265383"/>
        <n v="37.88788303239599"/>
        <n v="39.15062998476715"/>
        <n v="90.501120800667138"/>
        <n v="46.141424640190927"/>
        <n v="4.0575772629863094"/>
        <n v="38.73141932850568"/>
        <n v="37.468424733739681"/>
        <n v="168.28819080438902"/>
        <n v="43.821643916234393"/>
        <n v="37.433093828757372"/>
        <n v="54.780677981080018"/>
        <n v="37.397762923775069"/>
        <n v="4.0423016779962433"/>
        <n v="37.21792511930569"/>
        <n v="54.418577182338218"/>
        <n v="55.514253232989333"/>
        <n v="15.983623784239496"/>
        <n v="36.885464801531569"/>
        <n v="53.927154669760085"/>
        <n v="36.814802991566957"/>
        <n v="180.59017224004006"/>
        <n v="127.82592411414471"/>
        <n v="122.68629410143473"/>
        <n v="108.54854068777405"/>
        <n v="45.149074472457208"/>
        <n v="126.46607385761126"/>
        <n v="18.640958377157865"/>
        <n v="35.931530367009202"/>
        <n v="53.588140834696453"/>
        <n v="35.754875842097647"/>
        <n v="49.138779533953546"/>
        <n v="93.340420841480181"/>
        <n v="35.595921750771296"/>
        <n v="54.976830379247893"/>
        <n v="175.27869658592127"/>
        <n v="51.909735933912934"/>
        <n v="159.24299808788717"/>
        <n v="35.313834208417489"/>
        <n v="44.090893039508991"/>
        <n v="52.743817591609158"/>
        <n v="75.96622809642615"/>
        <n v="35.190420908637691"/>
        <n v="35.102268551652131"/>
        <n v="50.952755251523904"/>
        <n v="151.35343605015046"/>
        <n v="34.730279597610668"/>
        <n v="50.590654452782111"/>
        <n v="51.556488031017651"/>
        <n v="87.868022379649929"/>
        <n v="45.621290719645934"/>
        <n v="139.22521823669362"/>
        <n v="34.203114510399359"/>
        <n v="51.107941308127536"/>
        <n v="100.354009389439"/>
        <n v="33.935334235508691"/>
        <n v="33.882337878035223"/>
        <n v="58.092586820706536"/>
        <n v="41.732030261895261"/>
        <n v="33.498786666040516"/>
        <n v="176.77486708336843"/>
        <n v="49.577605430031817"/>
        <n v="33.193385230880182"/>
        <n v="33.074764340984132"/>
        <n v="44.001183123322939"/>
        <n v="16.204271122984899"/>
        <n v="16.169553884371112"/>
        <n v="48.15940623265864"/>
        <n v="43.672465640011033"/>
        <n v="38.181234303253731"/>
        <n v="181.4186199299792"/>
        <n v="39.914278296997402"/>
        <n v="32.61042529867207"/>
        <n v="32.510589256276504"/>
        <n v="179.07726394038983"/>
        <n v="47.461068977942325"/>
        <n v="32.505704583828617"/>
        <n v="47.409340292407769"/>
        <n v="32.363108963795895"/>
        <n v="32.087457942745793"/>
        <n v="63.508585299535298"/>
        <n v="226.44293283471896"/>
        <n v="39.902258200755639"/>
        <n v="3.4350971746411147"/>
        <n v="31.62115995916739"/>
        <n v="31.356178171800064"/>
        <n v="45.883344069138779"/>
        <n v="172.4591911425928"/>
        <n v="39.020440339965454"/>
        <n v="109.22070014975519"/>
        <n v="64.607689947043298"/>
        <n v="45.417785899327903"/>
        <n v="56.664940365486657"/>
        <n v="45.288464185491556"/>
        <n v="32.495335342504255"/>
        <n v="107.98447264381568"/>
        <n v="45.989231646910838"/>
        <n v="3.3262586315868945"/>
        <n v="30.821011765790583"/>
        <n v="31.677744373149583"/>
        <n v="44.900499043982485"/>
        <n v="38.204758818734533"/>
        <n v="51.405664270918102"/>
        <n v="106.00650863431247"/>
        <n v="53.613821672059622"/>
        <n v="72.86391574201086"/>
        <n v="79.621075687916559"/>
        <n v="140.25265109897666"/>
        <n v="46.128100601365972"/>
        <n v="100.50976280613166"/>
        <n v="52.736447617812004"/>
        <n v="36.325020335295569"/>
        <n v="29.677960185140343"/>
        <n v="163.40800334560569"/>
        <n v="29.554302017702259"/>
        <n v="29.501305660228791"/>
        <n v="103.22499674594857"/>
        <n v="3.1754122298099912"/>
        <n v="35.935823688845979"/>
        <n v="73.711339135760284"/>
        <n v="144.36764974637725"/>
        <n v="73.400695322424752"/>
        <n v="50.027540842466486"/>
        <n v="56.068380038109503"/>
        <n v="101.49427823763328"/>
        <n v="28.931603562662552"/>
        <n v="28.861081677074104"/>
        <n v="49.542425294903175"/>
        <n v="28.830018465564908"/>
        <n v="28.667146491705857"/>
        <n v="28.565036678197583"/>
        <n v="137.16771891299334"/>
        <n v="96.098302279646646"/>
        <n v="28.476709415741809"/>
        <n v="34.724989677669456"/>
        <n v="41.486405798702712"/>
        <n v="37.591192198740686"/>
        <n v="48.481235034608432"/>
        <n v="35.250668985087437"/>
        <n v="28.191123763983803"/>
        <n v="28.229393080865634"/>
        <n v="41.331219742099087"/>
        <n v="28.211727628374479"/>
        <n v="28.141065818409864"/>
        <n v="28.105734913427554"/>
        <n v="111.44805104861722"/>
        <n v="27.99718857861556"/>
        <n v="40.994983286124565"/>
        <n v="27.999742198480618"/>
        <n v="58.139570816963882"/>
        <n v="31.500463796301247"/>
        <n v="27.752425863604451"/>
        <n v="195.98423624614594"/>
        <n v="2.9691918324440993"/>
        <n v="37.789714231106714"/>
        <n v="28.287606022513323"/>
        <n v="27.328455003816735"/>
        <n v="27.221447837142581"/>
        <n v="51.740697699102405"/>
        <n v="38.809243805064916"/>
        <n v="27.098804121431716"/>
        <n v="27.081138668940564"/>
        <n v="150.65804136113653"/>
        <n v="2.6434495601904633"/>
        <n v="71.00326514287147"/>
        <n v="36.769027415861387"/>
        <n v="39.106886264113776"/>
        <n v="44.721589540992767"/>
        <n v="34.236156878709835"/>
        <n v="26.021211519471265"/>
        <n v="38.020583867888398"/>
        <n v="25.968215161997801"/>
        <n v="70.293503364934438"/>
        <n v="25.915218804524336"/>
        <n v="25.846271068167766"/>
        <n v="87.156152563798628"/>
        <n v="2.5325113491398472"/>
        <n v="25.773895184595098"/>
        <n v="51.023692704857922"/>
        <n v="86.679237912286723"/>
        <n v="2.7763375719445147"/>
        <n v="60.867039023771483"/>
        <n v="34.092698983492483"/>
        <n v="25.54655305441684"/>
        <n v="37.218789242103"/>
        <n v="25.332258872316221"/>
        <n v="37.063603185499367"/>
        <n v="25.246835040665921"/>
        <n v="37.011874499964826"/>
        <n v="31.524988523248933"/>
        <n v="25.190935252386979"/>
        <n v="10.848751319712605"/>
        <n v="30.768157105431904"/>
        <n v="30.724913033604167"/>
        <n v="42.963045681075762"/>
        <n v="65.370656300075765"/>
        <n v="24.96128437000197"/>
        <n v="84.175435991849284"/>
        <n v="36.442858959084866"/>
        <n v="24.73163348761695"/>
        <n v="24.713968035125795"/>
        <n v="30.162740099843639"/>
        <n v="24.590309867687711"/>
        <n v="24.572644415196557"/>
        <n v="173.51470597588718"/>
        <n v="30.599079769419241"/>
        <n v="32.566510668115754"/>
        <n v="35.796250389903086"/>
        <n v="30.444761643780961"/>
        <n v="32.402151926459801"/>
        <n v="46.944927791471159"/>
        <n v="24.25466627035577"/>
        <n v="57.983219253063922"/>
        <n v="60.753054350906567"/>
        <n v="24.933920772421541"/>
        <n v="24.148673555408838"/>
        <n v="170.26910715907204"/>
        <n v="84.12528177918324"/>
        <n v="24.042680840461909"/>
        <n v="35.883737831209828"/>
        <n v="2.5930305520637216"/>
        <n v="11.760464580420214"/>
        <n v="106.955436682846"/>
        <n v="23.724702695621119"/>
        <n v="10.185941372511062"/>
        <n v="2.5452943489697648"/>
        <n v="24.241311862076497"/>
        <n v="23.495051813236106"/>
        <n v="34.218525481099562"/>
        <n v="23.247735478359932"/>
        <n v="163.77790952544171"/>
        <n v="45.707996137936469"/>
        <n v="22.901982344849884"/>
        <n v="25.97687548132085"/>
        <n v="59.581702680889151"/>
        <n v="102.75021550763023"/>
        <n v="61.313848660713852"/>
        <n v="2.4689164240194343"/>
        <n v="43.949167352276483"/>
        <n v="36.79398138950053"/>
        <n v="25.756732468767279"/>
        <n v="35.067188379013565"/>
        <n v="47.114367754328505"/>
        <n v="125.79405932306248"/>
        <n v="22.549372916907618"/>
        <n v="33.028765713805093"/>
        <n v="41.246128868431811"/>
        <n v="30.960833395774888"/>
        <n v="34.766768540875596"/>
        <n v="27.503229682438075"/>
        <n v="22.399793758784497"/>
        <n v="38.354447979224311"/>
        <n v="46.489606247445828"/>
        <n v="53.337804746263465"/>
        <n v="22.983679893292077"/>
        <n v="22.214393960362472"/>
        <n v="22.258470138855255"/>
        <n v="122.53167135921238"/>
        <n v="22.223139233872946"/>
        <n v="27.733171721851161"/>
        <n v="32.459750172925126"/>
        <n v="99.179744698484782"/>
        <n v="122.74748444883205"/>
        <n v="26.941056748677553"/>
        <n v="22.011153803979088"/>
        <n v="21.99348835148793"/>
        <n v="32.123513716950605"/>
        <n v="32.071785031416063"/>
        <n v="32.020056345881521"/>
        <n v="21.816833826576381"/>
        <n v="31.916598974812434"/>
        <n v="21.799168374085227"/>
        <n v="21.756001704037534"/>
        <n v="153.41695945637792"/>
        <n v="21.710841111629453"/>
        <n v="21.693175659138294"/>
        <n v="21.579696990066402"/>
        <n v="21.526805575875063"/>
        <n v="21.534186586717905"/>
        <n v="26.335639743089288"/>
        <n v="21.463524776753285"/>
        <n v="85.146591550044889"/>
        <n v="102.85455579172441"/>
        <n v="2.3008849891287069"/>
        <n v="84.445219296749599"/>
        <n v="31.741276919812812"/>
        <n v="31.063075663492491"/>
        <n v="21.180877536894805"/>
        <n v="21.145546631912495"/>
        <n v="21.033152376755893"/>
        <n v="21.074884821947876"/>
        <n v="23.633200717752477"/>
        <n v="28.913627269197129"/>
        <n v="84.683380164586865"/>
        <n v="30.442331437077986"/>
        <n v="31.055264284804394"/>
        <n v="20.680542948813635"/>
        <n v="23.455237337525453"/>
        <n v="69.689153452175503"/>
        <n v="99.032545048018719"/>
        <n v="20.597917604686689"/>
        <n v="20.433716349254048"/>
        <n v="48.945776485288469"/>
        <n v="20.350601269810518"/>
        <n v="22.954544616060264"/>
        <n v="24.843719265032508"/>
        <n v="20.279939459845899"/>
        <n v="9.9030923145826311"/>
        <n v="29.459486411921691"/>
        <n v="20.103284934934351"/>
        <n v="25.06567269296086"/>
        <n v="26.696555608974482"/>
        <n v="20.067954029952041"/>
        <n v="89.896520594706615"/>
        <n v="29.252571669783524"/>
        <n v="19.873634052549338"/>
        <n v="65.089234716625313"/>
        <n v="108.90622736374793"/>
        <n v="107.84092942866236"/>
        <n v="19.749975885111251"/>
        <n v="28.916335213808996"/>
        <n v="8.8088721558656893"/>
        <n v="39.453575627801371"/>
        <n v="42.644116271698614"/>
        <n v="102.18834009660867"/>
        <n v="79.588024239429501"/>
        <n v="28.554234415067199"/>
        <n v="19.467328645252774"/>
        <n v="93.596796434748398"/>
        <n v="2.1023023842578477"/>
        <n v="19.431997740270464"/>
        <n v="28.450777043998116"/>
        <n v="19.379001382797"/>
        <n v="19.287735708441698"/>
        <n v="136.43998102996019"/>
        <n v="25.593004057855925"/>
        <n v="2.0774795586489905"/>
        <n v="19.164322408661906"/>
        <n v="19.202346857885445"/>
        <n v="28.088676245256323"/>
        <n v="106.7283972069108"/>
        <n v="57.320410455915841"/>
        <n v="2.0545661811638909"/>
        <n v="14.331276099771108"/>
        <n v="18.955030523009281"/>
        <n v="18.90203416553581"/>
        <n v="98.325234530400238"/>
        <n v="84.739173870385414"/>
        <n v="18.83137235557119"/>
        <n v="18.796041450588884"/>
        <n v="23.412264203979273"/>
        <n v="18.688299680939853"/>
        <n v="89.519984974795648"/>
        <n v="23.191809738781728"/>
        <n v="50.638660651455723"/>
        <n v="62.356590685180144"/>
        <n v="1.9934638412036265"/>
        <n v="18.442732400765784"/>
        <n v="18.425066948274633"/>
        <n v="1.9915543930798685"/>
        <n v="38.2207039504693"/>
        <n v="22.443673278593341"/>
        <n v="18.336739685818859"/>
        <n v="41.069026476778127"/>
        <n v="26.717866078590959"/>
        <n v="63.789339306478396"/>
        <n v="128.70047615909331"/>
        <n v="22.249074955368535"/>
        <n v="22.61862812926811"/>
        <n v="26.407493965383711"/>
        <n v="18.001096088486911"/>
        <n v="17.983430635995756"/>
        <n v="60.627775073449527"/>
        <n v="48.093938478071536"/>
        <n v="26.17471488047827"/>
        <n v="46.415939834000049"/>
        <n v="57.980283051804285"/>
        <n v="25.838478424503752"/>
        <n v="48.22269401732138"/>
        <n v="1.72820931902288"/>
        <n v="17.594790681190347"/>
        <n v="51.683353696941921"/>
        <n v="17.559459776208037"/>
        <n v="21.8029466080372"/>
        <n v="17.418905740347718"/>
        <n v="25.553970654063768"/>
        <n v="21.297705375158415"/>
        <n v="21.714764821958177"/>
        <n v="96.507629886911985"/>
        <n v="17.898472367337682"/>
        <n v="25.347055911925601"/>
        <n v="17.276812536349556"/>
        <n v="8.9410776325946006"/>
        <n v="74.408393141973406"/>
        <n v="17.04716165396454"/>
        <n v="17.029496201473389"/>
        <n v="16.995774426817"/>
        <n v="16.976499843999921"/>
        <n v="45.841508661407211"/>
        <n v="29.015973688630567"/>
        <n v="24.752176028278363"/>
        <n v="24.700447342743825"/>
        <n v="16.784208770051645"/>
        <n v="16.799845319088373"/>
        <n v="16.782179866597218"/>
        <n v="80.601959906149034"/>
        <n v="67.818469708080144"/>
        <n v="20.810901514648243"/>
        <n v="8.6211004167042002"/>
        <n v="74.096403877282839"/>
        <n v="22.094510842607733"/>
        <n v="1.7948812363327673"/>
        <n v="1.791062340085251"/>
        <n v="16.446536269265277"/>
        <n v="16.378707927918043"/>
        <n v="28.136701758672057"/>
        <n v="1.7719678588476679"/>
        <n v="20.043627292154163"/>
        <n v="16.343446985123819"/>
        <n v="115.3435887206617"/>
        <n v="23.346185726484364"/>
        <n v="16.252216291862567"/>
        <n v="18.31189604422849"/>
        <n v="16.110892671933328"/>
        <n v="113.84562003597776"/>
        <n v="23.536551918216627"/>
        <n v="19.995219993417329"/>
        <n v="7.854775236369222"/>
        <n v="38.219092078676518"/>
        <n v="1.7242316557537114"/>
        <n v="15.898907242039471"/>
        <n v="87.592139970842837"/>
        <n v="61.503849971194626"/>
        <n v="15.881241789548316"/>
        <n v="111.84832845639924"/>
        <n v="15.722252717127922"/>
        <n v="22.993400720103939"/>
        <n v="19.178745855599505"/>
        <n v="20.803120729596653"/>
        <n v="15.527932739725212"/>
        <n v="8.0177148095965887"/>
        <n v="109.35171398192604"/>
        <n v="41.200335752525113"/>
        <n v="15.930004937935982"/>
        <n v="15.43960547726944"/>
        <n v="22.55370689306033"/>
        <n v="15.356140586885488"/>
        <n v="22.476113864758513"/>
        <n v="1.6593104195459305"/>
        <n v="14.447926021513432"/>
        <n v="15.298281857340202"/>
        <n v="37.008886236118123"/>
        <n v="22.346792150922163"/>
        <n v="15.156958237410961"/>
        <n v="38.031678289793241"/>
        <n v="22.062284380482176"/>
        <n v="43.154932283023854"/>
        <n v="38.575101950510231"/>
        <n v="20.701472778537592"/>
        <n v="14.909641902534789"/>
        <n v="5.8233806207898411"/>
        <n v="14.844856916369208"/>
        <n v="21.751912267274925"/>
        <n v="50.016424077309878"/>
        <n v="21.700183581740387"/>
        <n v="35.431843374596234"/>
        <n v="51.674309748271263"/>
        <n v="14.732987377623241"/>
        <n v="14.715321925132086"/>
        <n v="14.668552202398075"/>
        <n v="14.650921731000965"/>
        <n v="14.662325567658623"/>
        <n v="28.119296849713692"/>
        <n v="14.521001947729383"/>
        <n v="30.209056391620926"/>
        <n v="14.503336495238228"/>
        <n v="14.468005590255917"/>
        <n v="14.404095131441379"/>
        <n v="14.386464660044268"/>
        <n v="17.621959269801128"/>
        <n v="42.333601269354446"/>
        <n v="14.379678327800145"/>
        <n v="14.333573245852929"/>
        <n v="48.347222797018247"/>
        <n v="16.230543925540221"/>
        <n v="20.84666027042044"/>
        <n v="14.17489900327891"/>
        <n v="14.791761473415493"/>
        <n v="99.864578978927881"/>
        <n v="62.681598649442392"/>
        <n v="13.885045658047803"/>
        <n v="13.804659103939535"/>
        <n v="17.195448285408506"/>
        <n v="1.4874600884076872"/>
        <n v="13.698876275556856"/>
        <n v="16.800321905074203"/>
        <n v="1.4817317440364122"/>
        <n v="14.125576460984425"/>
        <n v="17.707391350964194"/>
        <n v="13.602398418189326"/>
        <n v="32.391208424690475"/>
        <n v="19.786222216962329"/>
        <n v="75.181605767299061"/>
        <n v="13.487310618791499"/>
        <n v="13.496405703242393"/>
        <n v="13.434419204600161"/>
        <n v="13.443409345768931"/>
        <n v="13.416788733203051"/>
        <n v="13.425743893277774"/>
        <n v="16.754539355013417"/>
        <n v="39.476732472036041"/>
        <n v="35.779238942982339"/>
        <n v="19.527578789289617"/>
        <n v="59.904565797884821"/>
        <n v="13.337416630821998"/>
        <n v="38.196921305607283"/>
        <n v="16.281393043141406"/>
        <n v="59.088542646571263"/>
        <n v="13.284420273348534"/>
        <n v="13.266754820857379"/>
        <n v="13.240484019231918"/>
        <n v="36.881380513652417"/>
        <n v="13.001466991908629"/>
        <n v="16.782590883813356"/>
        <n v="19.294799704384179"/>
        <n v="17.398546795294717"/>
        <n v="13.037103938472363"/>
        <n v="62.59604262469108"/>
        <n v="20.128129155243766"/>
        <n v="19.03615627671147"/>
        <n v="19.366664388314717"/>
        <n v="18.984427591176928"/>
        <n v="20.046196472115231"/>
        <n v="12.923135534083883"/>
        <n v="71.840201066530213"/>
        <n v="12.852613648495428"/>
        <n v="16.071130512901028"/>
        <n v="12.807453056087351"/>
        <n v="17.575850028505279"/>
        <n v="12.746830820112752"/>
        <n v="57.365564333603608"/>
        <n v="12.772122151105041"/>
        <n v="12.736791246122731"/>
        <n v="17.597473908556154"/>
        <n v="44.380567463228196"/>
        <n v="12.641047991730073"/>
        <n v="12.66612943615811"/>
        <n v="12.577802173702336"/>
        <n v="24.066857738042216"/>
        <n v="15.351645498845153"/>
        <n v="12.482373749156057"/>
        <n v="25.982728550944035"/>
        <n v="12.436478553773096"/>
        <n v="1.3423420310020591"/>
        <n v="18.182632965391527"/>
        <n v="16.506313626305246"/>
        <n v="18.156768622624256"/>
        <n v="29.427452751162242"/>
        <n v="59.453500457644161"/>
        <n v="41.670417675851731"/>
        <n v="18.001582566020627"/>
        <n v="15.321585331229373"/>
        <n v="86.632522264219929"/>
        <n v="17.923989537718818"/>
        <n v="18.871828013939542"/>
        <n v="59.732332765992048"/>
        <n v="40.895431367144916"/>
        <n v="54.429843890528453"/>
        <n v="12.100834956441151"/>
        <n v="19.537889342486718"/>
        <n v="13.652963928161061"/>
        <n v="17.665346110046105"/>
        <n v="12.023981492831117"/>
        <n v="46.589679455376562"/>
        <n v="15.012949079952811"/>
        <n v="84.884892132088694"/>
        <n v="17.536024396209751"/>
        <n v="11.935829135845548"/>
        <n v="32.395304137549772"/>
        <n v="17.458431367907938"/>
        <n v="14.858630954314533"/>
        <n v="30.480209513064359"/>
        <n v="14.836585507794776"/>
        <n v="48.226467347968104"/>
        <n v="14.486764062290495"/>
        <n v="17.251516625769767"/>
        <n v="11.747525906618053"/>
        <n v="17.199787940235229"/>
        <n v="14.638176489116983"/>
        <n v="17.173923597467954"/>
        <n v="15.496681356132946"/>
        <n v="11.641533191671121"/>
        <n v="17.888635816397105"/>
        <n v="11.570871381706501"/>
        <n v="38.86854409821936"/>
        <n v="17.80670313326857"/>
        <n v="17.779392238892392"/>
        <n v="16.708365427657078"/>
        <n v="14.241358451761403"/>
        <n v="12.928398737236723"/>
        <n v="11.41188230928611"/>
        <n v="19.556220511145991"/>
        <n v="43.015067485415599"/>
        <n v="11.354023579740819"/>
        <n v="11.252893236865713"/>
        <n v="30.385551148218767"/>
        <n v="62.405646617300519"/>
        <n v="61.703796379460407"/>
        <n v="11.199896879392249"/>
        <n v="11.177718865769688"/>
        <n v="21.378835861525666"/>
        <n v="16.191078572311657"/>
        <n v="26.70964653299518"/>
        <n v="13.756358628326806"/>
        <n v="29.131946516402408"/>
        <n v="10.987911449498389"/>
        <n v="32.256645875176822"/>
        <n v="16.035892515708031"/>
        <n v="77.145387261221785"/>
        <n v="5.6498834120076307"/>
        <n v="48.55946722816627"/>
        <n v="59.951953580043558"/>
        <n v="13.275930051113978"/>
        <n v="15.854842116337135"/>
        <n v="10.828922377077992"/>
        <n v="15.828977773569862"/>
        <n v="28.114111056826648"/>
        <n v="13.768023620501037"/>
        <n v="16.71426735822142"/>
        <n v="10.772218023636087"/>
        <n v="28.523079467024221"/>
        <n v="25.983144147297711"/>
        <n v="10.701696138047636"/>
        <n v="10.648804723856296"/>
        <n v="14.158331602648738"/>
        <n v="10.578282838267842"/>
        <n v="5.4853237009782827"/>
        <n v="1.1437594261311996"/>
        <n v="10.543021895473618"/>
        <n v="10.546275137219515"/>
        <n v="10.525391424076503"/>
        <n v="18.040234425010642"/>
        <n v="74.149449891853962"/>
        <n v="10.472500009885165"/>
        <n v="51.634509227745305"/>
        <n v="15.337555260991714"/>
        <n v="10.475613327254894"/>
        <n v="13.028858893174906"/>
        <n v="10.422616969781432"/>
        <n v="56.859828742547634"/>
        <n v="31.150093667355375"/>
        <n v="12.918631660576137"/>
        <n v="10.331456238708261"/>
        <n v="15.104776176086274"/>
        <n v="41.91109662382943"/>
        <n v="9.9220362508394846"/>
        <n v="72.776311930893684"/>
        <n v="15.078911833319005"/>
        <n v="12.852495321016871"/>
        <n v="1.1132082561510674"/>
        <n v="17.615758320892745"/>
        <n v="12.808404427977361"/>
        <n v="14.94959011948265"/>
        <n v="34.397469240295351"/>
        <n v="10.192966087396414"/>
        <n v="12.676131748858836"/>
        <n v="27.783616292544881"/>
        <n v="15.703764266302803"/>
        <n v="48.836803947350575"/>
        <n v="10.102260110545791"/>
        <n v="1.0922043267897266"/>
        <n v="4.955885812118038"/>
        <n v="21.800990259296057"/>
        <n v="19.336271925711106"/>
        <n v="14.351334948747963"/>
        <n v="11.327358645938061"/>
        <n v="5.1653464850878823"/>
        <n v="17.100323051606725"/>
        <n v="9.7815588346086333"/>
        <n v="9.9083249251775474"/>
        <n v="9.8906944537804335"/>
        <n v="33.44363993727157"/>
        <n v="9.8554335109862059"/>
        <n v="44.273838033403614"/>
        <n v="37.213035126917681"/>
        <n v="32.758689101607281"/>
        <n v="9.8396570375733159"/>
        <n v="14.406438921369958"/>
        <n v="12.213177371943992"/>
        <n v="1.0559248124383196"/>
        <n v="14.251252864766331"/>
        <n v="14.993681012522156"/>
        <n v="9.6791287970150766"/>
        <n v="9.6276716076794564"/>
        <n v="25.597004935493292"/>
        <n v="13.694407644755978"/>
        <n v="14.018473779860891"/>
        <n v="9.5557154972352851"/>
        <n v="11.926586567187185"/>
        <n v="10.827033617407228"/>
        <n v="9.5204545544410593"/>
        <n v="9.5393443452236824"/>
        <n v="9.4851936116468334"/>
        <n v="9.8058840464640262"/>
        <n v="9.4863479877502161"/>
        <n v="9.4333516302767499"/>
        <n v="9.379410783264154"/>
        <n v="9.3980207252944421"/>
        <n v="9.3626898203121307"/>
        <n v="9.3450243678209759"/>
        <n v="13.682237323886369"/>
        <n v="11.394812926607599"/>
        <n v="12.88037326362374"/>
        <n v="1.0043697130968463"/>
        <n v="11.595904869390864"/>
        <n v="9.2920280103475132"/>
        <n v="22.393367653263159"/>
        <n v="13.501186924515471"/>
        <n v="32.203726529724079"/>
        <n v="4.1050289742451014"/>
        <n v="9.1678451264987988"/>
        <n v="9.1507043904182712"/>
        <n v="32.07299741127482"/>
        <n v="6.5302265141158147"/>
        <n v="9.0977080329448086"/>
        <n v="15.614656687194088"/>
        <n v="11.353404957673565"/>
        <n v="38.169213890567271"/>
        <n v="9.080042580453652"/>
        <n v="11.309314064634055"/>
        <n v="49.246394046511597"/>
        <n v="8.9740498655067231"/>
        <n v="8.95627946973344"/>
        <n v="43.1462546178332"/>
        <n v="40.227304449705436"/>
        <n v="8.9210185269392142"/>
        <n v="10.06007868390815"/>
        <n v="8.8504966413507624"/>
        <n v="8.8503916980686377"/>
        <n v="49.138304423071283"/>
        <n v="30.843876273190627"/>
        <n v="11.000677813357493"/>
        <n v="8.7973953405951733"/>
        <n v="8.7799747557623107"/>
        <n v="8.7797298881040184"/>
        <n v="8.7094528701738589"/>
        <n v="48.450368161148276"/>
        <n v="40.817329983350341"/>
        <n v="42.753025347087593"/>
        <n v="38.719772330288464"/>
        <n v="8.6030753631924686"/>
        <n v="8.1155016983587558"/>
        <n v="12.849544355734698"/>
        <n v="0.92799178814651595"/>
        <n v="16.961268651032277"/>
        <n v="23.434876351103071"/>
        <n v="8.5677444582101572"/>
        <n v="20.247093559560348"/>
        <n v="8.5147481007366945"/>
        <n v="10.400199274569742"/>
        <n v="60.043578111080386"/>
        <n v="25.48162424149308"/>
        <n v="8.4617517432632283"/>
        <n v="8.4264208382809187"/>
        <n v="10.493632543403139"/>
        <n v="12.559308240923443"/>
        <n v="8.3910899332986091"/>
        <n v="12.259698471686464"/>
        <n v="14.371548096563101"/>
        <n v="10.427496203843878"/>
        <n v="11.082475151658713"/>
        <n v="12.45376783553753"/>
        <n v="58.920101597567445"/>
        <n v="12.18210544338465"/>
        <n v="8.2850972183516802"/>
        <n v="36.851763964417451"/>
        <n v="10.918116410002758"/>
        <n v="8.4571193263184163"/>
        <n v="12.672254990546957"/>
        <n v="8.1967699558959026"/>
        <n v="11.975190701246481"/>
        <n v="8.1614390509135948"/>
        <n v="4.009841059892354"/>
        <n v="8.14377359842244"/>
        <n v="9.9461365203785483"/>
        <n v="28.371421261311614"/>
        <n v="34.844815270652873"/>
        <n v="11.871733330177397"/>
        <n v="8.1084426934401286"/>
        <n v="8.3477600246849892"/>
        <n v="8.074755899877788"/>
        <n v="13.886432548999789"/>
        <n v="20.666848290015448"/>
        <n v="8.073111788457819"/>
        <n v="12.426456941161348"/>
        <n v="39.618383977443706"/>
        <n v="12.39914604678517"/>
        <n v="7.9866035428922215"/>
        <n v="11.716547273573772"/>
        <n v="5.755671797669355"/>
        <n v="9.7731602330676175"/>
        <n v="12.18846923441262"/>
        <n v="7.9671190735108892"/>
        <n v="9.9204509338895246"/>
        <n v="11.638954245271957"/>
        <n v="11.820525403222065"/>
        <n v="7.9141227160374257"/>
        <n v="7.8081300010904942"/>
        <n v="7.7926683575239792"/>
        <n v="7.7750378861268654"/>
        <n v="7.7397769433326378"/>
        <n v="9.6779510221722234"/>
        <n v="7.7045160005384119"/>
        <n v="7.6868855291412999"/>
        <n v="20.815298818071124"/>
        <n v="34.514551155072709"/>
        <n v="7.9103228181512764"/>
        <n v="9.3623415507041567"/>
        <n v="18.151121141386398"/>
        <n v="34.023057135592225"/>
        <n v="9.5236328965339432"/>
        <n v="53.926872648621057"/>
        <n v="7.6314754761789461"/>
        <n v="0.82488158946356971"/>
        <n v="7.5961445711966356"/>
        <n v="7.8374166170623258"/>
        <n v="10.072842881486414"/>
        <n v="7.8766129845937494"/>
        <n v="12.855562010427752"/>
        <n v="52.553734687660793"/>
        <n v="11.49788653237127"/>
        <n v="7.4194900462850857"/>
        <n v="20.00182737000857"/>
        <n v="13.003936875455723"/>
        <n v="8.9299008324268296"/>
        <n v="7.2813846870076979"/>
        <n v="10.578516191813847"/>
        <n v="9.0165876265795877"/>
        <n v="7.2108628014192462"/>
        <n v="12.218847854250905"/>
        <n v="3.4977617903390006"/>
        <n v="12.158208410805491"/>
        <n v="39.408920147303164"/>
        <n v="8.8181786079017979"/>
        <n v="7.0485155439708311"/>
        <n v="10.319872764141136"/>
        <n v="12.06724924563737"/>
        <n v="10.268144078606595"/>
        <n v="7.0131846389885224"/>
        <n v="49.308135870845646"/>
        <n v="5.2659107529391509"/>
        <n v="6.9778537340062119"/>
        <n v="10.19055105030478"/>
        <n v="9.0142549234830689"/>
        <n v="10.138822364770238"/>
        <n v="36.055651951278669"/>
        <n v="10.112958022002969"/>
        <n v="8.619769589224008"/>
        <n v="48.808812975951"/>
        <n v="7.1083546061728073"/>
        <n v="6.8582533734769857"/>
        <n v="23.982813615226377"/>
        <n v="10.009500650933886"/>
        <n v="30.626705162892105"/>
        <n v="11.67309286324218"/>
        <n v="8.4434060170659713"/>
        <n v="6.7524705450943063"/>
        <n v="6.7348400736971925"/>
        <n v="11.551813976351353"/>
        <n v="6.7128719466388871"/>
        <n v="25.928764337133217"/>
        <n v="0.65176198992237"/>
        <n v="11.400215367737816"/>
        <n v="17.768696482046131"/>
        <n v="23.117454361068724"/>
        <n v="3.2460618103890484"/>
        <n v="6.5892137792008025"/>
        <n v="9.6215355094248185"/>
        <n v="12.466023020768196"/>
        <n v="9.5956711666575476"/>
        <n v="8.156815212309164"/>
        <n v="6.5362174217273372"/>
        <n v="11.18797731567887"/>
        <n v="9.5439424811230058"/>
        <n v="6.5185519692361815"/>
        <n v="6.5008865167450276"/>
        <n v="9.5180781383557349"/>
        <n v="6.4703830027404967"/>
        <n v="28.758519426389736"/>
        <n v="7.8920431085612401"/>
        <n v="6.4125592542892527"/>
        <n v="6.3179819518913414"/>
        <n v="9.3628920817521077"/>
        <n v="17.274305455916497"/>
        <n v="35.134180588304744"/>
        <n v="8.3791543276028833"/>
        <n v="6.3469697029607062"/>
        <n v="9.285299053450295"/>
        <n v="6.3242319918334786"/>
        <n v="6.5251049974611917"/>
        <n v="6.2535701818688576"/>
        <n v="6.218239276886548"/>
        <n v="6.2059259317838009"/>
        <n v="6.1882954603866871"/>
        <n v="20.525641824884996"/>
        <n v="21.448547228050398"/>
        <n v="6.129912014430773"/>
        <n v="10.841836527488386"/>
        <n v="6.0945811094484643"/>
        <n v="8.8973339119412298"/>
        <n v="7.4163583184561785"/>
        <n v="7.3947362825423122"/>
        <n v="7.539542709756037"/>
        <n v="8.2870048571108619"/>
        <n v="3.0992078910527296"/>
        <n v="5.9885883945015337"/>
        <n v="5.9709229420103789"/>
        <n v="42.067953894873369"/>
        <n v="5.9414688608271051"/>
        <n v="41.943123171149708"/>
        <n v="5.9355920370280684"/>
        <n v="12.348227430151619"/>
        <n v="26.659515374952715"/>
        <n v="19.702263642797917"/>
        <n v="5.9179265845369136"/>
        <n v="5.9062079180328793"/>
        <n v="5.8825956795546039"/>
        <n v="5.8533165038415396"/>
        <n v="19.791958037743598"/>
        <n v="5.8356860324444275"/>
        <n v="7.2970427980387376"/>
        <n v="6.127691807443659"/>
        <n v="20.397753848001816"/>
        <n v="5.8295993220811377"/>
        <n v="8.5352331131994355"/>
        <n v="8.4835044276648937"/>
        <n v="15.46191090026114"/>
        <n v="7.2309064584794749"/>
        <n v="7.208861011959721"/>
        <n v="8.4576400848976228"/>
        <n v="7.0487837079204505"/>
        <n v="11.400770268528913"/>
        <n v="5.7412720596253646"/>
        <n v="8.3800470565958101"/>
        <n v="7.4315994789020712"/>
        <n v="40.320323762742127"/>
        <n v="39.945831591571157"/>
        <n v="5.6417508470761835"/>
        <n v="7.0324974398016842"/>
        <n v="10.791546127553559"/>
        <n v="29.807251524163721"/>
        <n v="6.9663611002424206"/>
        <n v="5.5822829872049695"/>
        <n v="26.584208061775183"/>
        <n v="5.5292866297315042"/>
        <n v="5.5183375472963911"/>
        <n v="24.059738691567851"/>
        <n v="8.0438106006212866"/>
        <n v="5.4939557247491946"/>
        <n v="6.7028311332985879"/>
        <n v="14.331614888984081"/>
        <n v="5.4586248197668832"/>
        <n v="9.3384742905937443"/>
        <n v="5.4232939147845736"/>
        <n v="10.736308197663732"/>
        <n v="15.946522195940878"/>
        <n v="7.1613451721523464"/>
        <n v="5.3772937761194868"/>
        <n v="6.5730989178153889"/>
        <n v="7.3878283770137871"/>
        <n v="20.797742370682052"/>
        <n v="29.297267691075394"/>
        <n v="8.0210708093292578"/>
        <n v="14.309723566874487"/>
        <n v="5.324402361928148"/>
        <n v="5.2891414191339212"/>
        <n v="5.2996357473464899"/>
        <n v="5.4497385313991531"/>
        <n v="5.2538804763396953"/>
        <n v="8.1386465241012793"/>
        <n v="2.5864342767271027"/>
        <n v="7.7075741446467632"/>
        <n v="6.5474976163670853"/>
        <n v="5.2466393898730255"/>
        <n v="8.1113356297251009"/>
        <n v="5.2289739373818698"/>
        <n v="7.2345170512953088"/>
        <n v="5.2186195335454686"/>
        <n v="6.5034067233275765"/>
        <n v="10.804699001382668"/>
        <n v="5.1657281193541307"/>
        <n v="5.1759775799084053"/>
        <n v="5.1583121274172496"/>
        <n v="6.4372703837683138"/>
        <n v="6.6456509648701729"/>
        <n v="9.1184232066448576"/>
        <n v="5.1304671765599048"/>
        <n v="5.1406466749260948"/>
        <n v="5.112836705162791"/>
        <n v="0.55183050776613807"/>
        <n v="6.7621882281307402"/>
        <n v="14.959603884139977"/>
        <n v="13.576312009985392"/>
        <n v="7.4230663742067824"/>
        <n v="6.3270431511695406"/>
        <n v="12.978961617580818"/>
        <n v="17.678053334934905"/>
        <n v="5.0070538767801125"/>
        <n v="35.327094813795739"/>
        <n v="0.54037381902358839"/>
        <n v="4.9717929339858857"/>
        <n v="4.9816576025057007"/>
        <n v="23.951267327222364"/>
        <n v="14.647945469887059"/>
        <n v="13.160895451943853"/>
        <n v="7.2420159748358843"/>
        <n v="4.9286612450322353"/>
        <n v="22.136919016701807"/>
        <n v="24.206397243361206"/>
        <n v="2.5415333147866042"/>
        <n v="4.9012710483974331"/>
        <n v="4.8836405770003211"/>
        <n v="16.453555477160339"/>
        <n v="4.8579994350676161"/>
        <n v="10.106436140749093"/>
        <n v="10.498192145952759"/>
        <n v="4.8403339825764613"/>
        <n v="9.5472708076944581"/>
        <n v="6.0184068998929767"/>
        <n v="4.8226685300853056"/>
        <n v="5.0692723134306643"/>
        <n v="5.8811937685716646"/>
        <n v="7.1767475662419677"/>
        <n v="4.7954882200147555"/>
        <n v="4.787337625102996"/>
        <n v="4.7696721726118412"/>
        <n v="4.7602272772205296"/>
        <n v="5.9522705603337149"/>
        <n v="4.7520067201206855"/>
        <n v="4.7343412676295316"/>
        <n v="9.1234522466383421"/>
        <n v="21.264137263355142"/>
        <n v="25.199821477841883"/>
        <n v="6.9316438616286336"/>
        <n v="4.6471106918870193"/>
        <n v="16.441825828995405"/>
        <n v="4.6990103626472211"/>
        <n v="4.689705391632077"/>
        <n v="4.6720749202349632"/>
        <n v="25.442364047512839"/>
        <n v="12.127655750003651"/>
        <n v="0.50218485654842315"/>
        <n v="4.6106831001914461"/>
        <n v="16.132768952510528"/>
        <n v="5.7318160951361694"/>
        <n v="4.5839225632493994"/>
        <n v="20.55004310152605"/>
        <n v="5.6877252020966607"/>
        <n v="4.5576867427179817"/>
        <n v="4.790740867637771"/>
        <n v="0.4926376159296319"/>
        <n v="15.320883179819592"/>
        <n v="19.996291990440501"/>
        <n v="4.5223558377356712"/>
        <n v="6.621271748421381"/>
        <n v="6.5954074056541083"/>
        <n v="11.943161353187483"/>
        <n v="19.762872239579327"/>
        <n v="4.4605092634696071"/>
        <n v="4.4428787920724933"/>
        <n v="8.8128653609487309"/>
        <n v="4.4516940277710511"/>
        <n v="5.4271310143804685"/>
        <n v="4.4340285752798962"/>
        <n v="2.1785067230151096"/>
        <n v="6.4660856918177538"/>
        <n v="24.093147772265947"/>
        <n v="10.64112317874528"/>
        <n v="4.3986976702975866"/>
        <n v="15.329221073649849"/>
        <n v="6.4143570062832129"/>
        <n v="19.408071853328593"/>
        <n v="4.3547264350869295"/>
        <n v="20.201680559710919"/>
        <n v="6.2850352924468584"/>
        <n v="4.2927049553506578"/>
        <n v="4.5122094218448767"/>
        <n v="4.2750395028595012"/>
        <n v="5.6586366770121828"/>
        <n v="5.3129526112608341"/>
        <n v="4.2573740503683473"/>
        <n v="18.858045525501463"/>
        <n v="12.466336570116646"/>
        <n v="4.2136826639100251"/>
        <n v="4.2220431453860368"/>
        <n v="5.5881972163024871"/>
        <n v="5.2468162717015696"/>
        <n v="4.7430812704722962"/>
        <n v="4.1513813354214175"/>
        <n v="4.1337158829302618"/>
        <n v="4.1160504304391079"/>
        <n v="19.789522295187275"/>
        <n v="4.0983849779479513"/>
        <n v="7.0341754396680143"/>
        <n v="5.6214152763443277"/>
        <n v="4.055008421336006"/>
        <n v="5.9229344937050623"/>
        <n v="4.2522467391048426"/>
        <n v="10.850750651702839"/>
        <n v="3.9747268105098676"/>
        <n v="3.9570613580187128"/>
        <n v="3.931595121556215"/>
        <n v="4.9161345739052518"/>
        <n v="3.9393959055275576"/>
        <n v="11.231412622311016"/>
        <n v="3.9217304530364032"/>
        <n v="5.0690848297449316"/>
        <n v="4.8720436808657439"/>
        <n v="7.7287430348002761"/>
        <n v="6.6703387789955322"/>
        <n v="3.8687340955629375"/>
        <n v="6.862318495722417"/>
        <n v="3.8434427645706499"/>
        <n v="21.326024119612935"/>
        <n v="10.163396131928172"/>
        <n v="19.959378758743547"/>
        <n v="3.8081818217764236"/>
        <n v="17.058916088139384"/>
        <n v="3.7980722855983178"/>
        <n v="3.780406833107163"/>
        <n v="5.5349693521959979"/>
        <n v="3.7552904075850839"/>
        <n v="1.8400136465306902"/>
        <n v="4.7693153718075481"/>
        <n v="12.638238265065192"/>
        <n v="1.9290055015106959"/>
        <n v="5.4573763238941853"/>
        <n v="18.372481360968397"/>
        <n v="3.7274104756336972"/>
        <n v="3.7023989933937456"/>
        <n v="3.7097450231425428"/>
        <n v="19.315527831042147"/>
        <n v="3.6744141181602328"/>
        <n v="3.6318771078052929"/>
        <n v="16.265478130551504"/>
        <n v="10.807175353980435"/>
        <n v="5.2763259245232872"/>
        <n v="4.4752256435101625"/>
        <n v="3.5860868557044578"/>
        <n v="3.5613552222168403"/>
        <n v="3.5684214032133035"/>
        <n v="4.4311347504706529"/>
        <n v="25.090975468455625"/>
        <n v="3.6635366047198308"/>
        <n v="3.3495191814581302"/>
        <n v="5.1728685534542036"/>
        <n v="3.533090498230993"/>
        <n v="8.8311598362530379"/>
        <n v="5.434867980859579"/>
        <n v="24.71648329728465"/>
        <n v="3.4908333366283881"/>
        <n v="0.34321509043784382"/>
        <n v="5.4075570864834006"/>
        <n v="4.281163110945549"/>
        <n v="11.586107276511012"/>
        <n v="3.4800941407575277"/>
        <n v="1.7011446920755435"/>
        <n v="5.0694111823851191"/>
        <n v="3.5541773030864037"/>
        <n v="15.172283805976253"/>
        <n v="3.4203114510399359"/>
        <n v="6.5702473268701489"/>
        <n v="16.805160676146446"/>
        <n v="3.4026809796428226"/>
        <n v="15.313352581446052"/>
        <n v="5.0923245598702191"/>
        <n v="16.39217941189332"/>
        <n v="4.5316053056570587"/>
        <n v="3.3917668783017532"/>
        <n v="11.445951636285457"/>
        <n v="4.2106802852731082"/>
        <n v="23.717837507495371"/>
        <n v="3.3387705208282883"/>
        <n v="18.394349393876997"/>
        <n v="4.9603990531378299"/>
        <n v="9.765296979924706"/>
        <n v="3.3034396158459787"/>
        <n v="4.836632097479681"/>
        <n v="3.2968981512601445"/>
        <n v="4.0433207158930191"/>
        <n v="4.1004530526743368"/>
        <n v="3.2681087108636686"/>
        <n v="3.2616372084659182"/>
        <n v="22.968853165153412"/>
        <n v="3.232777805881359"/>
        <n v="3.2263762656716923"/>
        <n v="15.15126041978319"/>
        <n v="10.909422653334575"/>
        <n v="3.2151123533902042"/>
        <n v="8.4773027644193508"/>
        <n v="3.1911153228774665"/>
        <n v="22.594360993982434"/>
        <n v="11.126047553455537"/>
        <n v="3.1797814484078941"/>
        <n v="4.8886500933360031"/>
        <n v="3.9461349270360548"/>
        <n v="3.1444505434255841"/>
        <n v="3.244325948458358"/>
        <n v="7.4748942518516488"/>
        <n v="3.0853324944947875"/>
        <n v="3.8579531409570369"/>
        <n v="9.0900370823767211"/>
        <n v="3.0914541859521187"/>
        <n v="3.8359076944372821"/>
        <n v="3.0737887334609639"/>
        <n v="21.595715204193155"/>
        <n v="3.1531931970971678"/>
        <n v="3.0384578284786543"/>
        <n v="3.0207923759874991"/>
        <n v="16.078990569817019"/>
        <n v="13.279207057540615"/>
        <n v="4.2447610411789753"/>
        <n v="20.971561585574854"/>
        <n v="14.541253020292523"/>
        <n v="3.6108799976156907"/>
        <n v="2.9501305660228789"/>
        <n v="6.1006123613249068"/>
        <n v="2.9324651135317241"/>
        <n v="4.5336084664456777"/>
        <n v="13.743766282426282"/>
        <n v="2.8971342085494145"/>
        <n v="2.8913973091265439"/>
        <n v="10.137065548703934"/>
        <n v="4.215887871065175"/>
        <n v="3.5027698180463589"/>
        <n v="8.3628341157865833"/>
        <n v="2.8385058949352047"/>
        <n v="4.3970539945647849"/>
        <n v="4.1641591855306341"/>
        <n v="9.538293030237881"/>
        <n v="11.221956052724201"/>
        <n v="2.8208754235380917"/>
        <n v="13.247003645712081"/>
        <n v="4.1382948427633632"/>
        <n v="2.8032449521409788"/>
        <n v="3.1620541803148643"/>
        <n v="4.7905160321876998"/>
        <n v="2.7911414936024848"/>
        <n v="2.7734760411113295"/>
        <n v="2.7558105886201747"/>
        <n v="4.0348374716942788"/>
        <n v="2.7503535379496395"/>
        <n v="11.123664343653358"/>
        <n v="13.079770100681717"/>
        <n v="2.7150925951554132"/>
        <n v="13.322225820986562"/>
        <n v="2.788662191652409"/>
        <n v="1.327934376977338"/>
        <n v="2.6798316523611874"/>
        <n v="2.662201180964074"/>
        <n v="11.463109163112385"/>
        <n v="3.306816977963174"/>
        <n v="5.5126015313176877"/>
        <n v="3.8796514150906534"/>
        <n v="2.6321524211820901"/>
        <n v="12.973932335470575"/>
        <n v="10.450446574099413"/>
        <n v="4.2498474628182779"/>
        <n v="1.3530465129079761"/>
        <n v="5.4391001775667851"/>
        <n v="3.3683436397287174"/>
        <n v="2.6093097667727343"/>
        <n v="7.6356311491964473"/>
        <n v="2.606840465806223"/>
        <n v="3.2406806384039109"/>
        <n v="10.056803054244282"/>
        <n v="5.1058664392798203"/>
        <n v="3.2186351918841569"/>
        <n v="2.6610763397467432"/>
        <n v="2.5740488239785084"/>
        <n v="3.1351952075106295"/>
        <n v="2.56149061121747"/>
        <n v="6.0812698998115104"/>
        <n v="3.1524988523248925"/>
        <n v="3.4950538457271252"/>
        <n v="2.8418461620551314"/>
        <n v="5.2185961163140773"/>
        <n v="3.3341344735922398"/>
        <n v="11.266818997747873"/>
        <n v="2.5035269383900562"/>
        <n v="2.5084942537440051"/>
        <n v="2.5881701386577913"/>
        <n v="2.4908288012528503"/>
        <n v="2.4731633487616951"/>
        <n v="3.5951436446506717"/>
        <n v="3.0054629920274314"/>
        <n v="10.322024768071692"/>
        <n v="2.4192823452145906"/>
        <n v="2.4554978962705403"/>
        <n v="2.4378324437793855"/>
        <n v="6.9816889273825229"/>
        <n v="2.3848360863059206"/>
        <n v="8.3445356650916516"/>
        <n v="3.6596598464079575"/>
        <n v="2.8973528124580996"/>
        <n v="9.3983881941565173"/>
        <n v="2.4423577364798881"/>
        <n v="2.3671706338147658"/>
        <n v="2.9320443871273483"/>
        <n v="6.3642177995481832"/>
        <n v="3.3604358242666885"/>
        <n v="10.552724835918781"/>
        <n v="2.3495051813236105"/>
        <n v="2.3318397288324553"/>
        <n v="3.577727163279421"/>
        <n v="2.3141742763413009"/>
        <n v="2.8879534940878391"/>
        <n v="2.2965088238501461"/>
        <n v="5.9719516950775553"/>
        <n v="3.052376630753459"/>
        <n v="3.3365002169779618"/>
        <n v="2.2743308102275863"/>
        <n v="10.235349652883633"/>
        <n v="2.2567003388304734"/>
        <n v="4.3574697297377156"/>
        <n v="3.2341036504220764"/>
        <n v="2.7459985610610342"/>
        <n v="2.7777262614890663"/>
        <n v="2.2258470138855255"/>
        <n v="3.0795579339973269"/>
        <n v="5.6980807101574333"/>
        <n v="1.0935930163342782"/>
        <n v="6.3745855423927393"/>
        <n v="2.2038089246391341"/>
        <n v="2.1861784532420208"/>
        <n v="2.1728506564120607"/>
        <n v="0.23486211922226638"/>
        <n v="15.229348294286501"/>
        <n v="2.1551852039209058"/>
        <n v="2.6895444754100484"/>
        <n v="5.7139830787798935"/>
        <n v="4.1191706038926839"/>
        <n v="2.133287039050682"/>
        <n v="15.104517570562841"/>
        <n v="2.0020880275540884"/>
        <n v="2.2187642210123237"/>
        <n v="14.979686846839183"/>
        <n v="7.0575272750320881"/>
        <n v="2.6234081358507848"/>
        <n v="2.5514002378362366"/>
        <n v="2.0803956248593423"/>
        <n v="1.024158539106705"/>
        <n v="8.072807893883164"/>
        <n v="2.6013626893310304"/>
        <n v="2.0668579414651309"/>
        <n v="2.5572717962915217"/>
        <n v="4.2263278406768929"/>
        <n v="14.355533228220882"/>
        <n v="0.21958653423220026"/>
        <n v="5.2006292195881327"/>
        <n v="3.1407528532605604"/>
        <n v="2.4865341300946371"/>
        <n v="2.0315270364828208"/>
        <n v="9.0451927165018127"/>
        <n v="2.7704356413801698"/>
        <n v="5.9215098708054068"/>
        <n v="1.996196131500511"/>
        <n v="9.8392909658266756"/>
        <n v="6.7364194526055021"/>
        <n v="3.3958088329431799"/>
        <n v="1.9746127964766642"/>
        <n v="2.4690900102125037"/>
        <n v="2.8709420471670835"/>
        <n v="2.4470445636927494"/>
        <n v="1.9569823250795508"/>
        <n v="1.9431997740270464"/>
        <n v="2.8450777043998126"/>
        <n v="3.4468266416870592"/>
        <n v="9.3426929290583711"/>
        <n v="13.606548885878924"/>
        <n v="1.9255343215358913"/>
        <n v="2.356801914611439"/>
        <n v="13.481718162155264"/>
        <n v="1.9078688690447365"/>
        <n v="0.93736544257223842"/>
        <n v="2.767484676097999"/>
        <n v="3.2442102243296449"/>
        <n v="1.8902034165535815"/>
        <n v="1.9783980970693225"/>
        <n v="2.2919358068698399"/>
        <n v="1.8725379640624267"/>
        <n v="2.2703137709559731"/>
        <n v="1.8548725115712714"/>
        <n v="1.9137877785849866"/>
        <n v="0.95078944150290234"/>
        <n v="1.9311513574973957"/>
        <n v="1.8372070590801164"/>
        <n v="2.3669441792688284"/>
        <n v="5.2615626699114664"/>
        <n v="2.3396641446603068"/>
        <n v="10.024433796663127"/>
        <n v="2.4184214843662026"/>
        <n v="1.8159385539026465"/>
        <n v="3.1961483404734543"/>
        <n v="6.0806618067766482"/>
        <n v="8.0146693483381224"/>
        <n v="4.6856851761377749"/>
        <n v="2.3949416641296368"/>
        <n v="2.2486355450149587"/>
        <n v="1.7806776111084202"/>
        <n v="1.7842107016066517"/>
        <n v="2.2265900984952043"/>
        <n v="6.1193261544005448"/>
        <n v="4.783613935585989"/>
        <n v="7.1047920646560154"/>
        <n v="3.7659772566580827"/>
        <n v="5.0086029261657234"/>
        <n v="1.7454166683141941"/>
        <n v="1.7488797966243417"/>
        <n v="2.9713327288252822"/>
        <n v="1.7277861969170811"/>
        <n v="2.1604537589359407"/>
        <n v="3.5648156569187712"/>
        <n v="5.6072656590478722"/>
        <n v="2.1384083124161863"/>
        <n v="2.5088412484252887"/>
        <n v="1.6958834391508766"/>
        <n v="0.18330701988079323"/>
        <n v="2.1163628658964315"/>
        <n v="6.7331736316345205"/>
        <n v="4.9345915590045051"/>
        <n v="2.0943174193766771"/>
        <n v="1.6782179866597218"/>
        <n v="2.9768048269115508"/>
        <n v="4.9889043858425071"/>
        <n v="9.1553961534610586"/>
        <n v="1.6605525341685667"/>
        <n v="7.9837557757407884"/>
        <n v="1.9421190608797891"/>
        <n v="4.7050512336708312"/>
        <n v="2.4274293238759594"/>
        <n v="8.9538631970194924"/>
        <n v="2.0281810798174136"/>
        <n v="7.2996292098084812"/>
        <n v="3.4616558621806615"/>
        <n v="1.6075561766951021"/>
        <n v="4.6038673361725344"/>
        <n v="2.048317078213409"/>
        <n v="5.2026176217969953"/>
        <n v="1.5898907242039471"/>
        <n v="1.572225271712792"/>
        <n v="5.5012124014307924"/>
        <n v="2.2760621635198497"/>
        <n v="1.5514814829459502"/>
        <n v="6.3153707241386812"/>
        <n v="1.554559819221637"/>
        <n v="1.5857098736847031"/>
        <n v="1.536894366730482"/>
        <n v="8.4517883607682602"/>
        <n v="4.4671039376251311"/>
        <n v="1.8959084006988869"/>
        <n v="10.610611516511087"/>
        <n v="8.3535117519221167"/>
        <n v="1.7213964146002523"/>
        <n v="1.8162510167647787"/>
        <n v="2.1467404496834943"/>
        <n v="1.4633291259603849"/>
        <n v="1.4662325567658621"/>
        <n v="1.8077266146198687"/>
        <n v="1.445698654563272"/>
        <n v="6.506191252220602"/>
        <n v="2.9768048269115517"/>
        <n v="1.5040698072816256"/>
        <n v="0.74051869963206818"/>
        <n v="1.4309016517835524"/>
        <n v="1.4132361992923974"/>
        <n v="1.4104377117690459"/>
        <n v="1.76363572158036"/>
        <n v="2.1848715500943032"/>
        <n v="1.9308339427443559"/>
        <n v="5.9972557873236987"/>
        <n v="3.9967639511827495"/>
        <n v="1.561014089016199"/>
        <n v="1.6865188012815802"/>
        <n v="7.66557548999912"/>
        <n v="1.5569169391762612"/>
        <n v="1.3751767689748198"/>
        <n v="1.5410010878749654"/>
        <n v="7.227944331679784"/>
        <n v="1.653408488981587"/>
        <n v="6.4434294820457882"/>
        <n v="2.2436594074803149"/>
        <n v="1.9139613647780551"/>
        <n v="1.4809620844512656"/>
        <n v="1.3046548833863671"/>
        <n v="2.6827994119079408"/>
        <n v="1.8880970220107842"/>
        <n v="1.9936952894610516"/>
        <n v="1.2895780318543124"/>
        <n v="1.6093175959420785"/>
        <n v="0.63358960470160552"/>
        <n v="5.7920970903915121"/>
        <n v="4.8683719789695168"/>
        <n v="1.71402687726925"/>
        <n v="1.3123116196011335"/>
        <n v="1.2719125793631574"/>
        <n v="1.6386536625707271"/>
        <n v="1.2693939405921411"/>
        <n v="1.690547057032685"/>
        <n v="1.5972707141430937"/>
        <n v="1.5652267029025693"/>
        <n v="2.1527002423121946"/>
        <n v="1.2542471268720026"/>
        <n v="4.1757036377273193"/>
        <n v="2.2627186683308986"/>
        <n v="2.535796704406136"/>
        <n v="1.5966277760864249"/>
        <n v="2.4990460275306852"/>
        <n v="1.2394054185121819"/>
        <n v="1.1988720550036889"/>
        <n v="1.2012507693985377"/>
        <n v="1.1835853169073829"/>
        <n v="1.6375427109350869"/>
        <n v="0.58151374678092571"/>
        <n v="1.3408710764626326"/>
        <n v="2.0011016336986596"/>
        <n v="1.7414166888675362"/>
        <n v="8.2388277657615507"/>
        <n v="1.4549994703037969"/>
        <n v="3.0319139375009128"/>
        <n v="1.707046622639887"/>
        <n v="1.6811822798726161"/>
        <n v="1.7150315875210582"/>
        <n v="1.2974307826468843"/>
        <n v="1.1283501694152367"/>
        <n v="5.0288121401337245"/>
        <n v="3.1845428635654174"/>
        <n v="6.0178678156040313"/>
        <n v="1.1305889594339178"/>
        <n v="1.1129235069427628"/>
        <n v="1.3888631307445332"/>
        <n v="1.095258054451608"/>
        <n v="1.1300461168787539"/>
        <n v="1.3947997785474906"/>
        <n v="1.0775926019604529"/>
        <n v="0.52943788886024579"/>
        <n v="1.0754587552238974"/>
        <n v="1.3447722377050242"/>
        <n v="1.8191833033624176"/>
        <n v="1.0599271494692979"/>
        <n v="4.7606277455272696"/>
        <n v="3.0355169249489231"/>
        <n v="2.5338624582547959"/>
        <n v="1.0422616969781431"/>
        <n v="0.51207926955335248"/>
        <n v="2.8508406282785184"/>
        <n v="1.0401978124296711"/>
        <n v="1.0268896285443228"/>
        <n v="1.0245962444869878"/>
        <n v="2.5739058819229959"/>
        <n v="3.457631223461231"/>
        <n v="2.4786551982619525"/>
        <n v="4.5225963582509063"/>
        <n v="1.004936869635445"/>
        <n v="1.2108340111765192"/>
        <n v="1.4775656754027582"/>
        <n v="1.2345450051062519"/>
        <n v="3.734641518113603"/>
        <n v="1.1892119752626529"/>
        <n v="5.3528529982181743"/>
        <n v="1.1007150627678326"/>
        <n v="0.96967592684121917"/>
        <n v="0.97159988701352318"/>
        <n v="1.9845365512743676"/>
        <n v="0.95393443452236826"/>
        <n v="1.3966745094326352"/>
        <n v="0.93626898203121334"/>
        <n v="0.93441498404699297"/>
        <n v="3.2760028907396856"/>
        <n v="2.6813732837048825"/>
        <n v="1.0950245768790301"/>
        <n v="1.3449458238980929"/>
        <n v="0.91860352954005819"/>
        <n v="1.1243458675210536"/>
        <n v="1.0743637358058409"/>
        <n v="1.0406760593441327"/>
        <n v="4.8895176001782756"/>
        <n v="6.3663669099066524"/>
        <n v="1.5463058078580552"/>
        <n v="1.1243177725074793"/>
        <n v="0.90093807704890339"/>
        <n v="5.0121070511532704"/>
        <n v="0.4426447923257793"/>
        <n v="0.89915404125276677"/>
        <n v="0.88152356985565361"/>
        <n v="0.88327262455774824"/>
        <n v="2.5295974374574359"/>
        <n v="2.5971534521076345"/>
        <n v="1.0594797597794541"/>
        <n v="1.2673527955962798"/>
        <n v="0.86560717206659332"/>
        <n v="6.1167054624593327"/>
        <n v="1.0802268794679704"/>
        <n v="0.9806370559204326"/>
        <n v="4.0568948664993245"/>
        <n v="0.84794171957543829"/>
        <n v="3.5644402076794335"/>
        <n v="1.6340511486516431"/>
        <n v="9.1653509940396616E-2"/>
        <n v="1.0581814329482158"/>
        <n v="2.5428647891718672"/>
        <n v="0.83027626708428337"/>
        <n v="2.7641981827209015"/>
        <n v="1.0361359864284612"/>
        <n v="1.1897597672944669"/>
        <n v="2.0413736304906522"/>
        <n v="8.7834613692880106E-2"/>
        <n v="0.81261081459312845"/>
        <n v="0.9946136520378549"/>
        <n v="0.79337121287008827"/>
        <n v="0.79494536210197353"/>
        <n v="1.4100654443265244"/>
        <n v="5.6173825675646931"/>
        <n v="2.2158372805265132"/>
        <n v="1.5079866557380885"/>
        <n v="1.163895424527196"/>
        <n v="2.1260506380382176"/>
        <n v="0.77574074147297511"/>
        <n v="4.2822823985745391"/>
        <n v="3.0860379144991552"/>
        <n v="1.4222803058079936"/>
        <n v="0.7772799096108185"/>
        <n v="1.0692909493046272"/>
        <n v="0.95136958021012208"/>
        <n v="0.96999964686919771"/>
        <n v="2.1754537962133949"/>
        <n v="1.1743684581756879"/>
        <n v="2.2335519688125656"/>
        <n v="0.75811027007586207"/>
        <n v="0.75961445711966358"/>
        <n v="0.92590875382968885"/>
        <n v="0.74194900462850855"/>
        <n v="0.72428355213735363"/>
        <n v="1.0604380534581117"/>
        <n v="0.90386330730993436"/>
        <n v="1.0817891552055905"/>
        <n v="0.96267262969916789"/>
        <n v="3.1900699284360332"/>
        <n v="7.8287373074088784E-2"/>
        <n v="0.86488143655465666"/>
        <n v="1.9327733073074702"/>
        <n v="0.70661809964619871"/>
        <n v="0.84325940064079008"/>
        <n v="1.6470105978656175"/>
        <n v="0.68895264715504367"/>
        <n v="1.8330850776244818"/>
        <n v="2.3488322612850574"/>
        <n v="2.2653445946814963"/>
        <n v="0.98284502515629879"/>
        <n v="3.4951907503790549"/>
        <n v="0.67128719466388875"/>
        <n v="0.8377269677506709"/>
        <n v="0.66995791309029684"/>
        <n v="0.92347854712672339"/>
        <n v="3.6983347987689204"/>
        <n v="0.65232744169318357"/>
        <n v="0.65362174217273372"/>
        <n v="0.86875334875290755"/>
        <n v="0.76445111970800206"/>
        <n v="0.63595628968157869"/>
        <n v="4.4939060540517541"/>
        <n v="2.1461159318035228"/>
        <n v="0.90525199685448554"/>
        <n v="0.61829083719042377"/>
        <n v="0.61706649889895748"/>
        <n v="2.4548028865334186"/>
        <n v="0.95588130316625741"/>
        <n v="0.77159062819140722"/>
        <n v="0.88432521691228638"/>
        <n v="0.60062538469926885"/>
        <n v="0.77380867399173237"/>
        <n v="0.87938765408721464"/>
        <n v="1.4358553930110514"/>
        <n v="6.4921236207780952E-2"/>
        <n v="0.59943602750184444"/>
        <n v="4.2442446066044344"/>
        <n v="1.6741881675089212"/>
        <n v="0.68044203880193288"/>
        <n v="0.58180555610473139"/>
        <n v="0.58295993220811382"/>
        <n v="0.72749973515189847"/>
        <n v="0.56417508470761835"/>
        <n v="2.2443912105448405"/>
        <n v="6.1102339960264429E-2"/>
        <n v="0.66114691434205586"/>
        <n v="5.9192891836506153E-2"/>
        <n v="0.68340884211238939"/>
        <n v="0.62040303537823283"/>
        <n v="1.451913733132596"/>
        <n v="1.1792454036000055"/>
        <n v="2.8513398226776498"/>
        <n v="2.4596576685224227"/>
        <n v="0.97972155185617038"/>
        <n v="0.52891414191339214"/>
        <n v="0.52996357473464895"/>
        <n v="5.7283443712747899E-2"/>
        <n v="0.6613633955926348"/>
        <n v="2.3572556906876829"/>
        <n v="0.5112836705162791"/>
        <n v="0.70475994385986784"/>
        <n v="0.51229812224349391"/>
        <n v="0.59916439112248809"/>
        <n v="1.0657696293880861"/>
        <n v="3.4952602642624764"/>
        <n v="1.2862665189397813"/>
        <n v="1.1824691471855717"/>
        <n v="1.4165745649761641"/>
        <n v="0.97920726232763677"/>
        <n v="0.49365319911916605"/>
        <n v="0.47602272772205295"/>
        <n v="0.47696721726118413"/>
        <n v="0.73739414815682736"/>
        <n v="0.50135660242720859"/>
        <n v="0.59522705603337145"/>
        <n v="0.4593017647700291"/>
        <n v="1.6070957577213552"/>
        <n v="0.45839225632493985"/>
        <n v="0.71008325378064852"/>
        <n v="0.84043836252290527"/>
        <n v="0.45252763291783715"/>
        <n v="1.5499726174136554"/>
        <n v="1.8564792748330385"/>
        <n v="1.0479862090869745"/>
        <n v="1.1094421904840499"/>
        <n v="0.44076178492782681"/>
        <n v="2.0897609130959314"/>
        <n v="0.62074422641450444"/>
        <n v="0.65546146502829095"/>
        <n v="0.21941294803913128"/>
        <n v="0.42313131353071376"/>
        <n v="0.52909071647410788"/>
        <n v="0.43743720653371115"/>
        <n v="0.62815057065211211"/>
        <n v="0.50704526995435339"/>
        <n v="0.46029902624836633"/>
        <n v="0.40550084213360066"/>
        <n v="1.1113446517017953"/>
        <n v="2.2603620034612786"/>
        <n v="0.56214152763443281"/>
        <n v="1.2078400092039754"/>
        <n v="0.52755181486033231"/>
        <n v="0.40630540729656422"/>
        <n v="1.194690587969512"/>
        <n v="0.47568479010506104"/>
        <n v="4.2007858722681791E-2"/>
        <n v="0.48499982343459885"/>
        <n v="0.38787037073648756"/>
        <n v="2.6214451981968567"/>
        <n v="0.38275755571699732"/>
        <n v="0.37023989933937457"/>
        <n v="1.4728817319200511"/>
        <n v="0.37097450231425427"/>
        <n v="0.7417413502093364"/>
        <n v="0.98355446438014549"/>
        <n v="0.69943375880545489"/>
        <n v="2.4966144744731973"/>
        <n v="0.35260942794226147"/>
        <n v="1.236227505939504"/>
        <n v="0.46959640473130149"/>
        <n v="0.96638665365373511"/>
        <n v="0.45518157293631317"/>
        <n v="0.17358619306893305"/>
        <n v="0.35330904982309935"/>
        <n v="0.60639443445413921"/>
        <n v="0.40026002282466644"/>
        <n v="0.44993541243467439"/>
        <n v="0.41886348387533545"/>
        <n v="0.4358036731454919"/>
        <n v="0.4914225125781494"/>
        <n v="0.80238977844735215"/>
        <n v="0.38024702168343305"/>
        <n v="0.33564359733194438"/>
        <n v="0.85923439280151759"/>
        <n v="0.89304144807346542"/>
        <n v="3.2934781405651682E-2"/>
        <n v="0.9355757406667502"/>
        <n v="0.49159609877121813"/>
        <n v="0.66151218375812249"/>
        <n v="0.39681803735558091"/>
        <n v="0.31797814484078935"/>
        <n v="0.83215828387649493"/>
        <n v="0.32807790490028338"/>
        <n v="3.4370066227648738E-2"/>
        <n v="1.4143534144126098"/>
        <n v="0.29971801375092222"/>
        <n v="0.62476150688267129"/>
        <n v="0.30031269234963442"/>
        <n v="1.4802473134429517"/>
        <n v="0.38992960228807172"/>
        <n v="0.36757461053572904"/>
        <n v="3.2460618103890476E-2"/>
        <n v="0.78094752935629574"/>
        <n v="0.34595257462186257"/>
        <n v="0.37567712378504114"/>
        <n v="0.28264723985847945"/>
        <n v="0.29162480435580751"/>
        <n v="0.43697431001886061"/>
        <n v="1.3589371533175809"/>
        <n v="1.5571935994816508"/>
        <n v="0.32020801825973311"/>
        <n v="0.26498178736732447"/>
        <n v="0.26445707095669607"/>
        <n v="0.45479582584060441"/>
        <n v="0.36453100544475925"/>
        <n v="0.8653592541576528"/>
        <n v="0.24731633487616955"/>
        <n v="0.33939572468837786"/>
        <n v="0.47659825169006265"/>
        <n v="0.34217310377748084"/>
        <n v="0.82337818208707714"/>
        <n v="0.5145094762563176"/>
        <n v="0.10665907196346663"/>
        <n v="0.17649260848961665"/>
        <n v="1.2190271993059603"/>
        <n v="0.24682659955958303"/>
        <n v="0.66991766311033518"/>
        <n v="2.4267733667322291E-2"/>
        <n v="0.73520696212415892"/>
        <n v="0.12151033514825316"/>
        <n v="1.1890700091528834"/>
        <n v="0.44255551942648669"/>
        <n v="0.47775879938086618"/>
        <n v="0.22965088238501455"/>
        <n v="1.1041364370705347"/>
        <n v="0.44004099942974512"/>
        <n v="0.28659080475680848"/>
        <n v="0.93295249333866892"/>
        <n v="0.33623645597452323"/>
        <n v="0.2810864668802634"/>
        <n v="0.22919612816246993"/>
        <n v="2.4822825608857423E-2"/>
        <n v="0.11283102549480649"/>
        <n v="0.21198542989385957"/>
        <n v="0.31662121615773381"/>
        <n v="0.21156565676535688"/>
        <n v="0.31037211320725222"/>
        <n v="0.29091062116146671"/>
        <n v="1.1793193061537106"/>
        <n v="0.24249991171729943"/>
        <n v="0.28450777043998121"/>
        <n v="0.19431997740270462"/>
        <n v="0.19393518536824378"/>
        <n v="0.26666806939801113"/>
        <n v="0.4974514905692996"/>
        <n v="0.20049205299461764"/>
        <n v="0.78942134051733515"/>
        <n v="0.81685088092653702"/>
        <n v="0.24746447683907088"/>
        <n v="0.21622035913866416"/>
        <n v="1.9094481237582634E-2"/>
        <n v="0.42735434452792287"/>
        <n v="0.36750676875451255"/>
        <n v="0.17665452491154968"/>
        <n v="0.13331419627694055"/>
        <n v="0.23479820236565074"/>
        <n v="0.76868174733443606"/>
        <n v="0.17733608610926688"/>
        <n v="0.49240828456144747"/>
        <n v="0.18226550272237965"/>
        <n v="0.57806862464411046"/>
        <n v="0.17630471397113073"/>
        <n v="0.220454465197545"/>
        <n v="0.24242551763455558"/>
        <n v="0.82793772785700503"/>
        <n v="0.23277908490543914"/>
        <n v="0.15898907242039467"/>
        <n v="0.1945983232247977"/>
        <n v="0.30638459037218307"/>
        <n v="0.23746591211830037"/>
        <n v="7.8113786881019873E-2"/>
        <n v="0.11998277664924649"/>
        <n v="0.19840901867779046"/>
        <n v="0.2820130888653048"/>
        <n v="0.33075609187906124"/>
        <n v="0.43066135485664397"/>
        <n v="0.52931454562740665"/>
        <n v="0.24579804938560906"/>
        <n v="0.15867424257401763"/>
        <n v="0.46748762137937427"/>
        <n v="0.14104377117690459"/>
        <n v="0.17636357215803597"/>
        <n v="0.18207262917452527"/>
        <n v="0.20691474213816816"/>
        <n v="0.14132361992923972"/>
        <n v="0.17997416497386978"/>
        <n v="1.5275584990066107E-2"/>
        <n v="0.14186886888741349"/>
        <n v="0.21108081077182253"/>
        <n v="0.12341329977979151"/>
        <n v="0.12365816743808478"/>
        <n v="0.68793626192299795"/>
        <n v="0.59453500457644171"/>
        <n v="0.65820429233169098"/>
        <n v="0.41730032007290729"/>
        <n v="0.68127219977322218"/>
        <n v="6.0755167574126578E-2"/>
        <n v="0.12758585190566579"/>
        <n v="0.55540657031151497"/>
        <n v="5.485323700978282E-2"/>
        <n v="0.10599271494692979"/>
        <n v="0.31165841425291613"/>
        <n v="0.2205040612527075"/>
        <n v="0.10578282838267844"/>
        <n v="0.14664561590463462"/>
        <n v="5.207585792067991E-2"/>
        <n v="0.15518605660362611"/>
        <n v="1.1456688742549577E-2"/>
        <n v="0.13227267911852697"/>
        <n v="0.20106488743174511"/>
        <n v="0.4104817573160931"/>
        <n v="7.9988517766164322E-2"/>
        <n v="0.52244022827398284"/>
        <n v="0.46120904840066163"/>
        <n v="0.58394759980561894"/>
        <n v="8.8327262455774838E-2"/>
        <n v="8.8152356985565367E-2"/>
        <n v="0.35882788205333416"/>
        <n v="0.45989351978671777"/>
        <n v="0.42466786041174409"/>
        <n v="0.1293217138363551"/>
        <n v="0.2261143138951362"/>
        <n v="0.1102272325987725"/>
        <n v="0.39671897879393925"/>
        <n v="0.29406363645967037"/>
        <n v="0.35068612664763127"/>
        <n v="3.4580645016566755E-2"/>
        <n v="0.10006500570616661"/>
        <n v="0.2392563082536911"/>
        <n v="0.1515986086135348"/>
        <n v="0.11739910118282537"/>
        <n v="7.6377924950330536E-3"/>
        <n v="0.49932289489463932"/>
        <n v="0.24724550118790076"/>
        <n v="0.12127888689082784"/>
        <n v="7.0521885588452293E-2"/>
        <n v="9.7763743936423092E-2"/>
        <n v="0.23525090916773631"/>
        <n v="7.0661809964619862E-2"/>
        <n v="8.8181786079017985E-2"/>
        <n v="8.0052004564933277E-2"/>
        <n v="0.13988675176109097"/>
        <n v="8.9987082486934891E-2"/>
        <n v="0.20777227616861077"/>
        <n v="0.18734370750098014"/>
        <n v="0.10345737106908408"/>
        <n v="8.6488143655465644E-2"/>
        <n v="0.18375235984854019"/>
        <n v="0.23122744985764423"/>
        <n v="0.17884299431696027"/>
        <n v="5.4679650816713894E-2"/>
        <n v="5.2996357473464893E-2"/>
        <n v="0.37449217117097949"/>
        <n v="0.1021281967907277"/>
        <n v="0.29482982653842765"/>
        <n v="0.18543412589092559"/>
        <n v="6.6136339559263485E-2"/>
        <n v="5.289141419133922E-2"/>
        <n v="0.14772248536843424"/>
        <n v="7.7593028301813055E-2"/>
        <n v="7.0439460709695215E-2"/>
        <n v="8.1932683128536368E-2"/>
        <n v="0.17643818187580224"/>
        <n v="5.5706289158578726E-2"/>
        <n v="0.26122011413699142"/>
        <n v="6.4866107741599233E-2"/>
        <n v="0.1589290493232417"/>
        <n v="0.20007008132751442"/>
        <n v="0.13869304731274915"/>
        <n v="9.0959165168120887E-2"/>
        <n v="0.24838131835710153"/>
        <n v="0.2759361118720306"/>
        <n v="0.29197379990280947"/>
        <n v="4.1660686336543913E-2"/>
        <n v="0.23060452420033081"/>
        <n v="4.4090893039508992E-2"/>
        <n v="3.5260942794226147E-2"/>
        <n v="7.3501353750902498E-2"/>
        <n v="0.1741467427579943"/>
        <n v="5.4621788752357577E-2"/>
        <n v="0.24966144744731966"/>
        <n v="9.6638665365373508E-2"/>
        <n v="3.7137526105719153E-2"/>
        <n v="3.5330904982309931E-2"/>
        <n v="0.14353115282133369"/>
        <n v="0.1192286628779735"/>
        <n v="5.1728685534542039E-2"/>
        <n v="4.6421907632148936E-2"/>
        <n v="5.0532869537844943E-2"/>
        <n v="6.0639443445413922E-2"/>
        <n v="0.1368272524386977"/>
        <n v="9.2462031541832773E-2"/>
        <n v="8.5470868905584571E-2"/>
        <n v="0.18805836923762598"/>
        <n v="1.7358619306893305E-2"/>
        <n v="4.0026002282466638E-2"/>
        <n v="5.9614331438986749E-2"/>
        <n v="0.12483072372365983"/>
        <n v="1.7665452491154966E-2"/>
        <n v="2.3479820236565072E-2"/>
        <n v="4.8319332682686754E-2"/>
        <n v="2.6385101346477816E-2"/>
        <n v="2.5266434768922472E-2"/>
        <n v="6.1811375296975189E-2"/>
        <n v="1.7630471397113073E-2"/>
        <n v="5.8812727291934076E-2"/>
        <n v="1.9094481237582634E-3"/>
        <n v="2.2045446519754496E-2"/>
        <n v="5.1943069042152692E-2"/>
        <n v="8.2793772785700506E-2"/>
        <n v="9.1422061682971366E-3"/>
        <n v="4.2231040970913271E-2"/>
        <n v="2.7310894376178788E-2"/>
        <n v="2.1622035913866411E-2"/>
        <n v="6.6690027109171476E-2"/>
        <n v="8.707337137899715E-2"/>
        <n v="3.5321016676635064E-2"/>
        <n v="1.3331419627694054E-2"/>
        <n v="8.6793096534466523E-3"/>
        <n v="1.8226550272237969E-2"/>
        <n v="7.6868174733443609E-2"/>
        <n v="7.618505140247615E-3"/>
        <n v="4.5938089962135047E-2"/>
        <n v="7.5914630219287321E-2"/>
        <n v="7.9343795758787833E-2"/>
        <n v="2.3210953816074468E-2"/>
        <n v="4.7851261650738226E-2"/>
        <n v="7.1765576410666845E-2"/>
        <n v="4.1919448363478981E-2"/>
        <n v="5.059194874914872E-2"/>
        <n v="2.0013001141233319E-2"/>
      </sharedItems>
    </cacheField>
    <cacheField name="TP_x000a_lbs/yr" numFmtId="164">
      <sharedItems containsSemiMixedTypes="0" containsString="0" containsNumber="1" minValue="0" maxValue="92379.340824026178"/>
    </cacheField>
    <cacheField name="Entity" numFmtId="0">
      <sharedItems count="22">
        <s v="Agriculture"/>
        <s v="N St Lucie R WCD"/>
        <s v="Port St Lucie MS4"/>
        <s v="Conservation"/>
        <s v="FP&amp;L"/>
        <s v="Troup-Indiantown Drain Dist"/>
        <s v="Martin County"/>
        <s v="Southern Grove CDD"/>
        <s v="Verano CDD"/>
        <s v="St Lucie County"/>
        <s v="Martin County MS4"/>
        <s v="Tradition CDD"/>
        <s v="Hobe St Lucie Cons Dist"/>
        <s v="FDOT"/>
        <s v="Okeechobee County"/>
        <s v="St Lucie County MS4"/>
        <s v="Pal Mar WCD"/>
        <s v="Sewalls Pt MS4"/>
        <s v="Ft Pierce MS4"/>
        <s v="Stuart MS4"/>
        <s v="Copper Creek CDD"/>
        <s v="Palm Beach CDD"/>
      </sharedItems>
    </cacheField>
    <cacheField name="Parcel" numFmtId="0">
      <sharedItems containsBlank="1" count="56">
        <m/>
        <s v="WCD298"/>
        <s v="Allapattah Flats"/>
        <s v="C-44 Stormwater Treatment Area"/>
        <s v="County Remainder"/>
        <s v="Dupuis Reserve"/>
        <s v="C-23/C-24 Stormwater Treatment Area"/>
        <s v="C-23/C-24 South Reservoir"/>
        <s v="C-23/C-24 North Reservoir"/>
        <s v="Atlantic Ridge Preserve State Park"/>
        <s v="Savannas Preserve State Park"/>
        <s v="Bluefield Ranch"/>
        <s v="Cypress Creek Complex"/>
        <s v="Ten Mile Creek"/>
        <s v="Bluefield Ranch Mitigation Bank"/>
        <s v="St. Lucie Pinelands"/>
        <s v="John C. and Mariana Jones/Hungryland Wildlife and Environmental Area"/>
        <s v="Hungryland/SFWMD Parcels"/>
        <s v="Teague Hammock Preserve"/>
        <s v="South Fork Addition"/>
        <s v="Hawks Hammock"/>
        <s v="Savannas Outdoor Recreation Area"/>
        <s v="Lake Okeechobee Watershed Water Quality Treatment Facilities"/>
        <s v="Barley Barber Swamp"/>
        <s v="Oxbow EcoCenter"/>
        <s v="Halpatiokee Regional Park Conservation Area"/>
        <s v="Platt's Creek Mitigation Park"/>
        <s v="Kiplinger"/>
        <s v="Paleo Hammock Preserve"/>
        <s v="Hackberry Hammock"/>
        <s v="Ancient Oaks"/>
        <s v="Spruce Bluff"/>
        <s v="Oak Hammock Park"/>
        <s v="Captain Hammond Hammock Natural Area"/>
        <s v="Palm City Park Conservation Area"/>
        <s v="George E. Lestrange Natural Area"/>
        <s v="Timer Powers Park Conservation Area"/>
        <s v="Citrus Hammock Natural Area"/>
        <s v="Danforth Park"/>
        <s v="Phipp's Park Conservation Area"/>
        <s v="Pendarvis Cove Park"/>
        <s v="J. W. Corbett Wildlife Management Area"/>
        <s v="Tilton"/>
        <s v="Westmoreland"/>
        <s v="Idabelle Island"/>
        <s v="Delaplane Peninsula Blueway Preserve"/>
        <s v="Ten Mile Creek Natural Area"/>
        <s v="North Fork St. Lucie River Conservation Easement"/>
        <s v="Jones Hammock Natural Area"/>
        <s v="Varn Parcel"/>
        <s v="Sweetwater Hammock Natural Area"/>
        <s v="Oxbow"/>
        <s v="St. James Preserve"/>
        <s v="Errett-McDermott Sanctuary"/>
        <s v="Rio Nature Park"/>
        <s v="Orchid Island"/>
      </sharedItems>
    </cacheField>
    <cacheField name="1-dig" numFmtId="0">
      <sharedItems containsSemiMixedTypes="0" containsString="0" containsNumber="1" containsInteger="1" minValue="1000" maxValue="8000" count="8">
        <n v="2000"/>
        <n v="1000"/>
        <n v="8000"/>
        <n v="4000"/>
        <n v="6000"/>
        <n v="5000"/>
        <n v="3000"/>
        <n v="7000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539">
  <r>
    <x v="0"/>
    <x v="0"/>
    <x v="0"/>
    <n v="2110"/>
    <s v="NA"/>
    <n v="0"/>
  </r>
  <r>
    <x v="1"/>
    <x v="1"/>
    <x v="1"/>
    <n v="1210"/>
    <s v="D"/>
    <n v="0"/>
  </r>
  <r>
    <x v="2"/>
    <x v="1"/>
    <x v="1"/>
    <n v="8320"/>
    <s v="NA"/>
    <n v="0"/>
  </r>
  <r>
    <x v="0"/>
    <x v="2"/>
    <x v="2"/>
    <n v="6172"/>
    <s v="NA"/>
    <n v="0"/>
  </r>
  <r>
    <x v="1"/>
    <x v="3"/>
    <x v="3"/>
    <n v="1180"/>
    <s v="D"/>
    <n v="0"/>
  </r>
  <r>
    <x v="1"/>
    <x v="3"/>
    <x v="3"/>
    <n v="2130"/>
    <s v="D"/>
    <n v="0"/>
  </r>
  <r>
    <x v="2"/>
    <x v="3"/>
    <x v="3"/>
    <n v="5120"/>
    <s v="D"/>
    <n v="0"/>
  </r>
  <r>
    <x v="3"/>
    <x v="3"/>
    <x v="3"/>
    <n v="3300"/>
    <s v="NA"/>
    <n v="0"/>
  </r>
  <r>
    <x v="3"/>
    <x v="3"/>
    <x v="3"/>
    <n v="6300"/>
    <s v="D"/>
    <n v="0"/>
  </r>
  <r>
    <x v="3"/>
    <x v="3"/>
    <x v="3"/>
    <n v="8310"/>
    <s v="NA"/>
    <n v="0"/>
  </r>
  <r>
    <x v="0"/>
    <x v="3"/>
    <x v="3"/>
    <n v="1110"/>
    <s v="D"/>
    <n v="0"/>
  </r>
  <r>
    <x v="0"/>
    <x v="3"/>
    <x v="3"/>
    <n v="1340"/>
    <s v="NA"/>
    <n v="0"/>
  </r>
  <r>
    <x v="0"/>
    <x v="3"/>
    <x v="3"/>
    <n v="1411"/>
    <s v="D"/>
    <n v="0"/>
  </r>
  <r>
    <x v="0"/>
    <x v="3"/>
    <x v="3"/>
    <n v="4110"/>
    <s v="NA"/>
    <n v="0"/>
  </r>
  <r>
    <x v="0"/>
    <x v="3"/>
    <x v="3"/>
    <n v="5110"/>
    <s v="A"/>
    <n v="0"/>
  </r>
  <r>
    <x v="0"/>
    <x v="3"/>
    <x v="3"/>
    <n v="5110"/>
    <s v="D"/>
    <n v="0"/>
  </r>
  <r>
    <x v="0"/>
    <x v="3"/>
    <x v="3"/>
    <n v="5110"/>
    <s v="D"/>
    <n v="0"/>
  </r>
  <r>
    <x v="0"/>
    <x v="3"/>
    <x v="3"/>
    <n v="5110"/>
    <s v="D"/>
    <n v="0"/>
  </r>
  <r>
    <x v="0"/>
    <x v="3"/>
    <x v="3"/>
    <n v="5110"/>
    <s v="NA"/>
    <n v="0"/>
  </r>
  <r>
    <x v="0"/>
    <x v="3"/>
    <x v="3"/>
    <n v="5120"/>
    <s v="D"/>
    <n v="0"/>
  </r>
  <r>
    <x v="0"/>
    <x v="3"/>
    <x v="3"/>
    <n v="5300"/>
    <s v="D"/>
    <n v="0"/>
  </r>
  <r>
    <x v="0"/>
    <x v="3"/>
    <x v="3"/>
    <n v="6170"/>
    <s v="NA"/>
    <n v="0"/>
  </r>
  <r>
    <x v="0"/>
    <x v="3"/>
    <x v="3"/>
    <n v="6440"/>
    <s v="C"/>
    <n v="0"/>
  </r>
  <r>
    <x v="0"/>
    <x v="3"/>
    <x v="3"/>
    <n v="8310"/>
    <s v="C"/>
    <n v="0"/>
  </r>
  <r>
    <x v="0"/>
    <x v="3"/>
    <x v="3"/>
    <n v="8320"/>
    <s v="NA"/>
    <n v="0"/>
  </r>
  <r>
    <x v="4"/>
    <x v="3"/>
    <x v="3"/>
    <n v="2210"/>
    <s v="D"/>
    <n v="0"/>
  </r>
  <r>
    <x v="4"/>
    <x v="3"/>
    <x v="3"/>
    <n v="5120"/>
    <s v="NA"/>
    <n v="0"/>
  </r>
  <r>
    <x v="5"/>
    <x v="4"/>
    <x v="4"/>
    <n v="6170"/>
    <s v="NA"/>
    <n v="0"/>
  </r>
  <r>
    <x v="0"/>
    <x v="4"/>
    <x v="4"/>
    <n v="1411"/>
    <s v="D"/>
    <n v="0"/>
  </r>
  <r>
    <x v="0"/>
    <x v="4"/>
    <x v="4"/>
    <n v="1700"/>
    <s v="C"/>
    <n v="0"/>
  </r>
  <r>
    <x v="0"/>
    <x v="4"/>
    <x v="4"/>
    <n v="1700"/>
    <s v="D"/>
    <n v="0"/>
  </r>
  <r>
    <x v="0"/>
    <x v="4"/>
    <x v="4"/>
    <n v="1710"/>
    <s v="D"/>
    <n v="0"/>
  </r>
  <r>
    <x v="0"/>
    <x v="4"/>
    <x v="4"/>
    <n v="1820"/>
    <s v="NA"/>
    <n v="0"/>
  </r>
  <r>
    <x v="0"/>
    <x v="4"/>
    <x v="4"/>
    <n v="4240"/>
    <s v="D"/>
    <n v="0"/>
  </r>
  <r>
    <x v="0"/>
    <x v="4"/>
    <x v="4"/>
    <n v="4340"/>
    <s v="B"/>
    <n v="0"/>
  </r>
  <r>
    <x v="0"/>
    <x v="4"/>
    <x v="4"/>
    <n v="4340"/>
    <s v="NA"/>
    <n v="0"/>
  </r>
  <r>
    <x v="0"/>
    <x v="4"/>
    <x v="4"/>
    <n v="5200"/>
    <s v="D"/>
    <n v="0"/>
  </r>
  <r>
    <x v="0"/>
    <x v="4"/>
    <x v="4"/>
    <n v="5300"/>
    <s v="A"/>
    <n v="0"/>
  </r>
  <r>
    <x v="0"/>
    <x v="4"/>
    <x v="4"/>
    <n v="5300"/>
    <s v="NA"/>
    <n v="0"/>
  </r>
  <r>
    <x v="0"/>
    <x v="4"/>
    <x v="4"/>
    <n v="7400"/>
    <s v="D"/>
    <n v="0"/>
  </r>
  <r>
    <x v="0"/>
    <x v="4"/>
    <x v="4"/>
    <n v="8100"/>
    <s v="D"/>
    <n v="0"/>
  </r>
  <r>
    <x v="0"/>
    <x v="4"/>
    <x v="4"/>
    <n v="8100"/>
    <s v="NA"/>
    <n v="0"/>
  </r>
  <r>
    <x v="3"/>
    <x v="4"/>
    <x v="4"/>
    <n v="1120"/>
    <s v="NA"/>
    <n v="0"/>
  </r>
  <r>
    <x v="4"/>
    <x v="4"/>
    <x v="4"/>
    <n v="1400"/>
    <s v="A"/>
    <n v="0"/>
  </r>
  <r>
    <x v="4"/>
    <x v="4"/>
    <x v="4"/>
    <n v="1760"/>
    <s v="D"/>
    <n v="0"/>
  </r>
  <r>
    <x v="4"/>
    <x v="4"/>
    <x v="4"/>
    <n v="3100"/>
    <s v="B"/>
    <n v="0"/>
  </r>
  <r>
    <x v="4"/>
    <x v="4"/>
    <x v="4"/>
    <n v="4220"/>
    <s v="A"/>
    <n v="0"/>
  </r>
  <r>
    <x v="4"/>
    <x v="4"/>
    <x v="4"/>
    <n v="4240"/>
    <s v="B"/>
    <n v="0"/>
  </r>
  <r>
    <x v="4"/>
    <x v="4"/>
    <x v="4"/>
    <n v="4240"/>
    <s v="NA"/>
    <n v="0"/>
  </r>
  <r>
    <x v="4"/>
    <x v="4"/>
    <x v="4"/>
    <n v="4280"/>
    <s v="NA"/>
    <n v="0"/>
  </r>
  <r>
    <x v="4"/>
    <x v="4"/>
    <x v="4"/>
    <n v="8140"/>
    <s v="NA"/>
    <n v="0"/>
  </r>
  <r>
    <x v="3"/>
    <x v="5"/>
    <x v="5"/>
    <n v="1900"/>
    <s v="NA"/>
    <n v="0"/>
  </r>
  <r>
    <x v="0"/>
    <x v="5"/>
    <x v="5"/>
    <n v="1840"/>
    <s v="D"/>
    <n v="0"/>
  </r>
  <r>
    <x v="0"/>
    <x v="5"/>
    <x v="5"/>
    <n v="2210"/>
    <s v="D"/>
    <n v="0"/>
  </r>
  <r>
    <x v="0"/>
    <x v="5"/>
    <x v="5"/>
    <n v="7400"/>
    <s v="NA"/>
    <n v="0"/>
  </r>
  <r>
    <x v="4"/>
    <x v="5"/>
    <x v="5"/>
    <n v="1550"/>
    <s v="C"/>
    <n v="0"/>
  </r>
  <r>
    <x v="4"/>
    <x v="5"/>
    <x v="5"/>
    <n v="3300"/>
    <s v="B"/>
    <n v="0"/>
  </r>
  <r>
    <x v="4"/>
    <x v="5"/>
    <x v="5"/>
    <n v="4280"/>
    <s v="NA"/>
    <n v="0"/>
  </r>
  <r>
    <x v="4"/>
    <x v="5"/>
    <x v="5"/>
    <n v="6410"/>
    <s v="C"/>
    <n v="0"/>
  </r>
  <r>
    <x v="0"/>
    <x v="6"/>
    <x v="6"/>
    <n v="3300"/>
    <s v="C"/>
    <n v="0"/>
  </r>
  <r>
    <x v="3"/>
    <x v="7"/>
    <x v="7"/>
    <n v="4110"/>
    <s v="NA"/>
    <n v="0"/>
  </r>
  <r>
    <x v="5"/>
    <x v="8"/>
    <x v="8"/>
    <n v="1330"/>
    <s v="NA"/>
    <n v="0"/>
  </r>
  <r>
    <x v="5"/>
    <x v="8"/>
    <x v="8"/>
    <n v="6170"/>
    <s v="D"/>
    <n v="0"/>
  </r>
  <r>
    <x v="1"/>
    <x v="8"/>
    <x v="8"/>
    <n v="2110"/>
    <s v="NA"/>
    <n v="0"/>
  </r>
  <r>
    <x v="1"/>
    <x v="8"/>
    <x v="8"/>
    <n v="6440"/>
    <s v="NA"/>
    <n v="0"/>
  </r>
  <r>
    <x v="2"/>
    <x v="8"/>
    <x v="8"/>
    <n v="7430"/>
    <s v="NA"/>
    <n v="0"/>
  </r>
  <r>
    <x v="3"/>
    <x v="8"/>
    <x v="8"/>
    <n v="5250"/>
    <s v="D"/>
    <n v="0"/>
  </r>
  <r>
    <x v="0"/>
    <x v="8"/>
    <x v="8"/>
    <n v="3100"/>
    <s v="NA"/>
    <n v="0"/>
  </r>
  <r>
    <x v="0"/>
    <x v="8"/>
    <x v="8"/>
    <n v="4340"/>
    <s v="NA"/>
    <n v="0"/>
  </r>
  <r>
    <x v="0"/>
    <x v="8"/>
    <x v="8"/>
    <n v="5120"/>
    <s v="C"/>
    <n v="0"/>
  </r>
  <r>
    <x v="0"/>
    <x v="8"/>
    <x v="8"/>
    <n v="6120"/>
    <s v="NA"/>
    <n v="0"/>
  </r>
  <r>
    <x v="0"/>
    <x v="8"/>
    <x v="8"/>
    <n v="6410"/>
    <s v="B"/>
    <n v="0"/>
  </r>
  <r>
    <x v="4"/>
    <x v="8"/>
    <x v="8"/>
    <n v="1310"/>
    <s v="NA"/>
    <n v="0"/>
  </r>
  <r>
    <x v="4"/>
    <x v="8"/>
    <x v="8"/>
    <n v="1330"/>
    <s v="D"/>
    <n v="0"/>
  </r>
  <r>
    <x v="4"/>
    <x v="8"/>
    <x v="8"/>
    <n v="1490"/>
    <s v="B"/>
    <n v="0"/>
  </r>
  <r>
    <x v="4"/>
    <x v="8"/>
    <x v="8"/>
    <n v="1710"/>
    <s v="D"/>
    <n v="0"/>
  </r>
  <r>
    <x v="4"/>
    <x v="8"/>
    <x v="8"/>
    <n v="4240"/>
    <s v="B"/>
    <n v="0"/>
  </r>
  <r>
    <x v="1"/>
    <x v="9"/>
    <x v="9"/>
    <n v="2120"/>
    <s v="D"/>
    <n v="0"/>
  </r>
  <r>
    <x v="2"/>
    <x v="9"/>
    <x v="9"/>
    <n v="4110"/>
    <s v="D"/>
    <n v="0"/>
  </r>
  <r>
    <x v="2"/>
    <x v="10"/>
    <x v="10"/>
    <n v="4110"/>
    <s v="A"/>
    <n v="0"/>
  </r>
  <r>
    <x v="0"/>
    <x v="10"/>
    <x v="10"/>
    <n v="1110"/>
    <s v="B"/>
    <n v="0"/>
  </r>
  <r>
    <x v="0"/>
    <x v="10"/>
    <x v="10"/>
    <n v="1180"/>
    <s v="NA"/>
    <n v="0"/>
  </r>
  <r>
    <x v="0"/>
    <x v="10"/>
    <x v="10"/>
    <n v="1330"/>
    <s v="A"/>
    <n v="0"/>
  </r>
  <r>
    <x v="0"/>
    <x v="10"/>
    <x v="10"/>
    <n v="1340"/>
    <s v="NA"/>
    <n v="0"/>
  </r>
  <r>
    <x v="0"/>
    <x v="10"/>
    <x v="10"/>
    <n v="1400"/>
    <s v="A"/>
    <n v="0"/>
  </r>
  <r>
    <x v="0"/>
    <x v="10"/>
    <x v="10"/>
    <n v="5110"/>
    <s v="B"/>
    <n v="0"/>
  </r>
  <r>
    <x v="0"/>
    <x v="10"/>
    <x v="10"/>
    <n v="5120"/>
    <s v="B"/>
    <n v="0"/>
  </r>
  <r>
    <x v="0"/>
    <x v="10"/>
    <x v="10"/>
    <n v="6410"/>
    <s v="C"/>
    <n v="0"/>
  </r>
  <r>
    <x v="2"/>
    <x v="11"/>
    <x v="11"/>
    <n v="8320"/>
    <s v="D"/>
    <n v="0"/>
  </r>
  <r>
    <x v="0"/>
    <x v="11"/>
    <x v="11"/>
    <n v="2610"/>
    <s v="D"/>
    <n v="0"/>
  </r>
  <r>
    <x v="0"/>
    <x v="11"/>
    <x v="11"/>
    <n v="5300"/>
    <s v="B"/>
    <n v="0"/>
  </r>
  <r>
    <x v="0"/>
    <x v="11"/>
    <x v="11"/>
    <n v="8140"/>
    <s v="A"/>
    <n v="0"/>
  </r>
  <r>
    <x v="4"/>
    <x v="12"/>
    <x v="12"/>
    <n v="5300"/>
    <s v="A"/>
    <n v="0"/>
  </r>
  <r>
    <x v="1"/>
    <x v="13"/>
    <x v="13"/>
    <n v="2110"/>
    <s v="NA"/>
    <n v="0"/>
  </r>
  <r>
    <x v="4"/>
    <x v="0"/>
    <x v="0"/>
    <n v="2430"/>
    <s v="A"/>
    <n v="0.01"/>
  </r>
  <r>
    <x v="1"/>
    <x v="1"/>
    <x v="1"/>
    <n v="1400"/>
    <s v="NA"/>
    <n v="0.01"/>
  </r>
  <r>
    <x v="2"/>
    <x v="1"/>
    <x v="1"/>
    <n v="6250"/>
    <s v="D"/>
    <n v="0.01"/>
  </r>
  <r>
    <x v="1"/>
    <x v="3"/>
    <x v="3"/>
    <n v="2110"/>
    <s v="D"/>
    <n v="0.01"/>
  </r>
  <r>
    <x v="2"/>
    <x v="3"/>
    <x v="3"/>
    <n v="6170"/>
    <s v="NA"/>
    <n v="0.01"/>
  </r>
  <r>
    <x v="2"/>
    <x v="3"/>
    <x v="3"/>
    <n v="6210"/>
    <s v="D"/>
    <n v="0.01"/>
  </r>
  <r>
    <x v="3"/>
    <x v="3"/>
    <x v="3"/>
    <n v="2110"/>
    <s v="D"/>
    <n v="0.01"/>
  </r>
  <r>
    <x v="3"/>
    <x v="3"/>
    <x v="3"/>
    <n v="8320"/>
    <s v="D"/>
    <n v="0.01"/>
  </r>
  <r>
    <x v="0"/>
    <x v="3"/>
    <x v="3"/>
    <n v="1400"/>
    <s v="D"/>
    <n v="0.01"/>
  </r>
  <r>
    <x v="0"/>
    <x v="3"/>
    <x v="3"/>
    <n v="1710"/>
    <s v="D"/>
    <n v="0.01"/>
  </r>
  <r>
    <x v="0"/>
    <x v="3"/>
    <x v="3"/>
    <n v="1920"/>
    <s v="D"/>
    <n v="0.01"/>
  </r>
  <r>
    <x v="0"/>
    <x v="3"/>
    <x v="3"/>
    <n v="2210"/>
    <s v="D"/>
    <n v="0.01"/>
  </r>
  <r>
    <x v="0"/>
    <x v="3"/>
    <x v="3"/>
    <n v="5110"/>
    <s v="NA"/>
    <n v="0.01"/>
  </r>
  <r>
    <x v="0"/>
    <x v="3"/>
    <x v="3"/>
    <n v="5110"/>
    <s v="NA"/>
    <n v="0.01"/>
  </r>
  <r>
    <x v="0"/>
    <x v="3"/>
    <x v="3"/>
    <n v="6440"/>
    <s v="NA"/>
    <n v="0.01"/>
  </r>
  <r>
    <x v="4"/>
    <x v="3"/>
    <x v="3"/>
    <n v="1820"/>
    <s v="D"/>
    <n v="0.01"/>
  </r>
  <r>
    <x v="4"/>
    <x v="3"/>
    <x v="3"/>
    <n v="2540"/>
    <s v="D"/>
    <n v="0.01"/>
  </r>
  <r>
    <x v="4"/>
    <x v="3"/>
    <x v="3"/>
    <n v="4110"/>
    <s v="A"/>
    <n v="0.01"/>
  </r>
  <r>
    <x v="4"/>
    <x v="3"/>
    <x v="3"/>
    <n v="4110"/>
    <s v="A"/>
    <n v="0.01"/>
  </r>
  <r>
    <x v="4"/>
    <x v="3"/>
    <x v="3"/>
    <n v="4110"/>
    <s v="NA"/>
    <n v="0.01"/>
  </r>
  <r>
    <x v="4"/>
    <x v="3"/>
    <x v="3"/>
    <n v="5110"/>
    <s v="D"/>
    <n v="0.01"/>
  </r>
  <r>
    <x v="4"/>
    <x v="3"/>
    <x v="3"/>
    <n v="5110"/>
    <s v="NA"/>
    <n v="0.01"/>
  </r>
  <r>
    <x v="4"/>
    <x v="3"/>
    <x v="3"/>
    <n v="5110"/>
    <s v="NA"/>
    <n v="0.01"/>
  </r>
  <r>
    <x v="4"/>
    <x v="3"/>
    <x v="3"/>
    <n v="6120"/>
    <s v="NA"/>
    <n v="0.01"/>
  </r>
  <r>
    <x v="4"/>
    <x v="3"/>
    <x v="3"/>
    <n v="6170"/>
    <s v="C"/>
    <n v="0.01"/>
  </r>
  <r>
    <x v="4"/>
    <x v="3"/>
    <x v="3"/>
    <n v="8140"/>
    <s v="D"/>
    <n v="0.01"/>
  </r>
  <r>
    <x v="0"/>
    <x v="4"/>
    <x v="4"/>
    <n v="1310"/>
    <s v="C"/>
    <n v="0.01"/>
  </r>
  <r>
    <x v="0"/>
    <x v="4"/>
    <x v="4"/>
    <n v="1330"/>
    <s v="D"/>
    <n v="0.01"/>
  </r>
  <r>
    <x v="0"/>
    <x v="4"/>
    <x v="4"/>
    <n v="1400"/>
    <s v="D"/>
    <n v="0.01"/>
  </r>
  <r>
    <x v="0"/>
    <x v="4"/>
    <x v="4"/>
    <n v="1550"/>
    <s v="B"/>
    <n v="0.01"/>
  </r>
  <r>
    <x v="0"/>
    <x v="4"/>
    <x v="4"/>
    <n v="1700"/>
    <s v="A"/>
    <n v="0.01"/>
  </r>
  <r>
    <x v="0"/>
    <x v="4"/>
    <x v="4"/>
    <n v="1900"/>
    <s v="NA"/>
    <n v="0.01"/>
  </r>
  <r>
    <x v="0"/>
    <x v="4"/>
    <x v="4"/>
    <n v="4130"/>
    <s v="B"/>
    <n v="0.01"/>
  </r>
  <r>
    <x v="0"/>
    <x v="4"/>
    <x v="4"/>
    <n v="4200"/>
    <s v="A"/>
    <n v="0.01"/>
  </r>
  <r>
    <x v="0"/>
    <x v="4"/>
    <x v="4"/>
    <n v="4200"/>
    <s v="NA"/>
    <n v="0.01"/>
  </r>
  <r>
    <x v="0"/>
    <x v="4"/>
    <x v="4"/>
    <n v="4220"/>
    <s v="A"/>
    <n v="0.01"/>
  </r>
  <r>
    <x v="0"/>
    <x v="4"/>
    <x v="4"/>
    <n v="4240"/>
    <s v="C"/>
    <n v="0.01"/>
  </r>
  <r>
    <x v="0"/>
    <x v="4"/>
    <x v="4"/>
    <n v="4340"/>
    <s v="A"/>
    <n v="0.01"/>
  </r>
  <r>
    <x v="0"/>
    <x v="4"/>
    <x v="4"/>
    <n v="5200"/>
    <s v="NA"/>
    <n v="0.01"/>
  </r>
  <r>
    <x v="0"/>
    <x v="4"/>
    <x v="4"/>
    <n v="8140"/>
    <s v="D"/>
    <n v="0.01"/>
  </r>
  <r>
    <x v="4"/>
    <x v="4"/>
    <x v="4"/>
    <n v="1320"/>
    <s v="B"/>
    <n v="0.01"/>
  </r>
  <r>
    <x v="4"/>
    <x v="4"/>
    <x v="4"/>
    <n v="1700"/>
    <s v="D"/>
    <n v="0.01"/>
  </r>
  <r>
    <x v="4"/>
    <x v="4"/>
    <x v="4"/>
    <n v="1900"/>
    <s v="NA"/>
    <n v="0.01"/>
  </r>
  <r>
    <x v="4"/>
    <x v="4"/>
    <x v="4"/>
    <n v="1920"/>
    <s v="A"/>
    <n v="0.01"/>
  </r>
  <r>
    <x v="4"/>
    <x v="4"/>
    <x v="4"/>
    <n v="6120"/>
    <s v="A"/>
    <n v="0.01"/>
  </r>
  <r>
    <x v="4"/>
    <x v="4"/>
    <x v="4"/>
    <n v="8140"/>
    <s v="B"/>
    <n v="0.01"/>
  </r>
  <r>
    <x v="4"/>
    <x v="4"/>
    <x v="4"/>
    <n v="8330"/>
    <s v="B"/>
    <n v="0.01"/>
  </r>
  <r>
    <x v="4"/>
    <x v="4"/>
    <x v="4"/>
    <n v="8330"/>
    <s v="D"/>
    <n v="0.01"/>
  </r>
  <r>
    <x v="5"/>
    <x v="5"/>
    <x v="5"/>
    <n v="6172"/>
    <s v="C"/>
    <n v="0.01"/>
  </r>
  <r>
    <x v="1"/>
    <x v="5"/>
    <x v="5"/>
    <n v="5120"/>
    <s v="NA"/>
    <n v="0.01"/>
  </r>
  <r>
    <x v="3"/>
    <x v="5"/>
    <x v="5"/>
    <n v="1180"/>
    <s v="NA"/>
    <n v="0.01"/>
  </r>
  <r>
    <x v="4"/>
    <x v="5"/>
    <x v="5"/>
    <n v="1800"/>
    <s v="B"/>
    <n v="0.01"/>
  </r>
  <r>
    <x v="4"/>
    <x v="5"/>
    <x v="5"/>
    <n v="5120"/>
    <s v="C"/>
    <n v="0.01"/>
  </r>
  <r>
    <x v="3"/>
    <x v="14"/>
    <x v="14"/>
    <n v="5250"/>
    <s v="D"/>
    <n v="0.01"/>
  </r>
  <r>
    <x v="1"/>
    <x v="8"/>
    <x v="8"/>
    <n v="6216"/>
    <s v="NA"/>
    <n v="0.01"/>
  </r>
  <r>
    <x v="0"/>
    <x v="8"/>
    <x v="8"/>
    <n v="1320"/>
    <s v="C"/>
    <n v="0.01"/>
  </r>
  <r>
    <x v="4"/>
    <x v="8"/>
    <x v="8"/>
    <n v="1110"/>
    <s v="A"/>
    <n v="0.01"/>
  </r>
  <r>
    <x v="4"/>
    <x v="8"/>
    <x v="8"/>
    <n v="1480"/>
    <s v="D"/>
    <n v="0.01"/>
  </r>
  <r>
    <x v="4"/>
    <x v="8"/>
    <x v="8"/>
    <n v="1850"/>
    <s v="NA"/>
    <n v="0.01"/>
  </r>
  <r>
    <x v="4"/>
    <x v="8"/>
    <x v="8"/>
    <n v="2130"/>
    <s v="NA"/>
    <n v="0.01"/>
  </r>
  <r>
    <x v="4"/>
    <x v="8"/>
    <x v="8"/>
    <n v="4110"/>
    <s v="A"/>
    <n v="0.01"/>
  </r>
  <r>
    <x v="1"/>
    <x v="9"/>
    <x v="9"/>
    <n v="2110"/>
    <s v="NA"/>
    <n v="0.01"/>
  </r>
  <r>
    <x v="2"/>
    <x v="9"/>
    <x v="9"/>
    <n v="6440"/>
    <s v="D"/>
    <n v="0.01"/>
  </r>
  <r>
    <x v="0"/>
    <x v="10"/>
    <x v="10"/>
    <n v="1320"/>
    <s v="A"/>
    <n v="0.01"/>
  </r>
  <r>
    <x v="0"/>
    <x v="11"/>
    <x v="11"/>
    <n v="1550"/>
    <s v="C"/>
    <n v="0.01"/>
  </r>
  <r>
    <x v="0"/>
    <x v="11"/>
    <x v="11"/>
    <n v="5110"/>
    <s v="B"/>
    <n v="0.01"/>
  </r>
  <r>
    <x v="0"/>
    <x v="11"/>
    <x v="11"/>
    <n v="6410"/>
    <s v="A"/>
    <n v="0.01"/>
  </r>
  <r>
    <x v="0"/>
    <x v="12"/>
    <x v="12"/>
    <n v="1320"/>
    <s v="A"/>
    <n v="0.01"/>
  </r>
  <r>
    <x v="0"/>
    <x v="12"/>
    <x v="12"/>
    <n v="5110"/>
    <s v="D"/>
    <n v="0.01"/>
  </r>
  <r>
    <x v="0"/>
    <x v="12"/>
    <x v="12"/>
    <n v="8140"/>
    <s v="NA"/>
    <n v="0.01"/>
  </r>
  <r>
    <x v="1"/>
    <x v="13"/>
    <x v="13"/>
    <n v="2110"/>
    <s v="D"/>
    <n v="0.01"/>
  </r>
  <r>
    <x v="2"/>
    <x v="13"/>
    <x v="13"/>
    <n v="7400"/>
    <s v="NA"/>
    <n v="0.01"/>
  </r>
  <r>
    <x v="0"/>
    <x v="13"/>
    <x v="13"/>
    <n v="1110"/>
    <s v="NA"/>
    <n v="0.01"/>
  </r>
  <r>
    <x v="2"/>
    <x v="3"/>
    <x v="3"/>
    <n v="4220"/>
    <s v="NA"/>
    <n v="0.02"/>
  </r>
  <r>
    <x v="2"/>
    <x v="3"/>
    <x v="3"/>
    <n v="5120"/>
    <s v="NA"/>
    <n v="0.02"/>
  </r>
  <r>
    <x v="3"/>
    <x v="3"/>
    <x v="3"/>
    <n v="5120"/>
    <s v="NA"/>
    <n v="0.02"/>
  </r>
  <r>
    <x v="0"/>
    <x v="3"/>
    <x v="3"/>
    <n v="1210"/>
    <s v="D"/>
    <n v="0.02"/>
  </r>
  <r>
    <x v="0"/>
    <x v="3"/>
    <x v="3"/>
    <n v="1330"/>
    <s v="D"/>
    <n v="0.02"/>
  </r>
  <r>
    <x v="0"/>
    <x v="3"/>
    <x v="3"/>
    <n v="1850"/>
    <s v="NA"/>
    <n v="0.02"/>
  </r>
  <r>
    <x v="0"/>
    <x v="3"/>
    <x v="3"/>
    <n v="2110"/>
    <s v="NA"/>
    <n v="0.02"/>
  </r>
  <r>
    <x v="0"/>
    <x v="3"/>
    <x v="3"/>
    <n v="5120"/>
    <s v="C"/>
    <n v="0.02"/>
  </r>
  <r>
    <x v="4"/>
    <x v="3"/>
    <x v="3"/>
    <n v="1400"/>
    <s v="D"/>
    <n v="0.02"/>
  </r>
  <r>
    <x v="4"/>
    <x v="3"/>
    <x v="3"/>
    <n v="4110"/>
    <s v="NA"/>
    <n v="0.02"/>
  </r>
  <r>
    <x v="5"/>
    <x v="4"/>
    <x v="4"/>
    <n v="1920"/>
    <s v="D"/>
    <n v="0.02"/>
  </r>
  <r>
    <x v="3"/>
    <x v="4"/>
    <x v="4"/>
    <n v="1850"/>
    <s v="D"/>
    <n v="0.02"/>
  </r>
  <r>
    <x v="0"/>
    <x v="4"/>
    <x v="4"/>
    <n v="1310"/>
    <s v="NA"/>
    <n v="0.02"/>
  </r>
  <r>
    <x v="0"/>
    <x v="4"/>
    <x v="4"/>
    <n v="1320"/>
    <s v="A"/>
    <n v="0.02"/>
  </r>
  <r>
    <x v="0"/>
    <x v="4"/>
    <x v="4"/>
    <n v="1400"/>
    <s v="B"/>
    <n v="0.02"/>
  </r>
  <r>
    <x v="0"/>
    <x v="4"/>
    <x v="4"/>
    <n v="4130"/>
    <s v="D"/>
    <n v="0.02"/>
  </r>
  <r>
    <x v="0"/>
    <x v="4"/>
    <x v="4"/>
    <n v="4130"/>
    <s v="NA"/>
    <n v="0.02"/>
  </r>
  <r>
    <x v="0"/>
    <x v="4"/>
    <x v="4"/>
    <n v="6430"/>
    <s v="D"/>
    <n v="0.02"/>
  </r>
  <r>
    <x v="4"/>
    <x v="4"/>
    <x v="4"/>
    <n v="4240"/>
    <s v="D"/>
    <n v="0.02"/>
  </r>
  <r>
    <x v="4"/>
    <x v="4"/>
    <x v="4"/>
    <n v="8140"/>
    <s v="A"/>
    <n v="0.02"/>
  </r>
  <r>
    <x v="0"/>
    <x v="5"/>
    <x v="5"/>
    <n v="6430"/>
    <s v="NA"/>
    <n v="0.02"/>
  </r>
  <r>
    <x v="4"/>
    <x v="5"/>
    <x v="5"/>
    <n v="1490"/>
    <s v="B"/>
    <n v="0.02"/>
  </r>
  <r>
    <x v="4"/>
    <x v="5"/>
    <x v="5"/>
    <n v="3100"/>
    <s v="B"/>
    <n v="0.02"/>
  </r>
  <r>
    <x v="1"/>
    <x v="15"/>
    <x v="15"/>
    <n v="6250"/>
    <s v="C"/>
    <n v="0.02"/>
  </r>
  <r>
    <x v="5"/>
    <x v="8"/>
    <x v="8"/>
    <n v="1210"/>
    <s v="A"/>
    <n v="0.02"/>
  </r>
  <r>
    <x v="2"/>
    <x v="8"/>
    <x v="8"/>
    <n v="6170"/>
    <s v="D"/>
    <n v="0.02"/>
  </r>
  <r>
    <x v="0"/>
    <x v="8"/>
    <x v="8"/>
    <n v="1320"/>
    <s v="A"/>
    <n v="0.02"/>
  </r>
  <r>
    <x v="0"/>
    <x v="8"/>
    <x v="8"/>
    <n v="1900"/>
    <s v="NA"/>
    <n v="0.02"/>
  </r>
  <r>
    <x v="0"/>
    <x v="8"/>
    <x v="8"/>
    <n v="2430"/>
    <s v="D"/>
    <n v="0.02"/>
  </r>
  <r>
    <x v="0"/>
    <x v="8"/>
    <x v="8"/>
    <n v="4130"/>
    <s v="D"/>
    <n v="0.02"/>
  </r>
  <r>
    <x v="4"/>
    <x v="8"/>
    <x v="8"/>
    <n v="1480"/>
    <s v="B"/>
    <n v="0.02"/>
  </r>
  <r>
    <x v="4"/>
    <x v="8"/>
    <x v="8"/>
    <n v="6120"/>
    <s v="D"/>
    <n v="0.02"/>
  </r>
  <r>
    <x v="0"/>
    <x v="10"/>
    <x v="10"/>
    <n v="1310"/>
    <s v="NA"/>
    <n v="0.02"/>
  </r>
  <r>
    <x v="0"/>
    <x v="10"/>
    <x v="10"/>
    <n v="6250"/>
    <s v="NA"/>
    <n v="0.02"/>
  </r>
  <r>
    <x v="0"/>
    <x v="11"/>
    <x v="11"/>
    <n v="6191"/>
    <s v="D"/>
    <n v="0.02"/>
  </r>
  <r>
    <x v="4"/>
    <x v="12"/>
    <x v="12"/>
    <n v="1320"/>
    <s v="D"/>
    <n v="0.02"/>
  </r>
  <r>
    <x v="0"/>
    <x v="13"/>
    <x v="13"/>
    <n v="7400"/>
    <s v="NA"/>
    <n v="0.02"/>
  </r>
  <r>
    <x v="1"/>
    <x v="16"/>
    <x v="16"/>
    <n v="6430"/>
    <s v="D"/>
    <n v="0.02"/>
  </r>
  <r>
    <x v="3"/>
    <x v="0"/>
    <x v="0"/>
    <n v="2410"/>
    <s v="A"/>
    <n v="0.03"/>
  </r>
  <r>
    <x v="1"/>
    <x v="3"/>
    <x v="3"/>
    <n v="3200"/>
    <s v="C"/>
    <n v="0.03"/>
  </r>
  <r>
    <x v="1"/>
    <x v="3"/>
    <x v="3"/>
    <n v="6410"/>
    <s v="D"/>
    <n v="0.03"/>
  </r>
  <r>
    <x v="2"/>
    <x v="3"/>
    <x v="3"/>
    <n v="2110"/>
    <s v="NA"/>
    <n v="0.03"/>
  </r>
  <r>
    <x v="0"/>
    <x v="3"/>
    <x v="3"/>
    <n v="1210"/>
    <s v="NA"/>
    <n v="0.03"/>
  </r>
  <r>
    <x v="0"/>
    <x v="3"/>
    <x v="3"/>
    <n v="1411"/>
    <s v="D"/>
    <n v="0.03"/>
  </r>
  <r>
    <x v="0"/>
    <x v="3"/>
    <x v="3"/>
    <n v="2210"/>
    <s v="NA"/>
    <n v="0.03"/>
  </r>
  <r>
    <x v="0"/>
    <x v="3"/>
    <x v="3"/>
    <n v="3200"/>
    <s v="NA"/>
    <n v="0.03"/>
  </r>
  <r>
    <x v="0"/>
    <x v="3"/>
    <x v="3"/>
    <n v="5110"/>
    <s v="D"/>
    <n v="0.03"/>
  </r>
  <r>
    <x v="0"/>
    <x v="3"/>
    <x v="3"/>
    <n v="6170"/>
    <s v="D"/>
    <n v="0.03"/>
  </r>
  <r>
    <x v="0"/>
    <x v="3"/>
    <x v="3"/>
    <n v="8140"/>
    <s v="C"/>
    <n v="0.03"/>
  </r>
  <r>
    <x v="4"/>
    <x v="3"/>
    <x v="3"/>
    <n v="2540"/>
    <s v="NA"/>
    <n v="0.03"/>
  </r>
  <r>
    <x v="4"/>
    <x v="3"/>
    <x v="3"/>
    <n v="4110"/>
    <s v="D"/>
    <n v="0.03"/>
  </r>
  <r>
    <x v="4"/>
    <x v="3"/>
    <x v="3"/>
    <n v="4110"/>
    <s v="NA"/>
    <n v="0.03"/>
  </r>
  <r>
    <x v="4"/>
    <x v="17"/>
    <x v="17"/>
    <n v="2130"/>
    <s v="D"/>
    <n v="0.03"/>
  </r>
  <r>
    <x v="5"/>
    <x v="4"/>
    <x v="4"/>
    <n v="1820"/>
    <s v="NA"/>
    <n v="0.03"/>
  </r>
  <r>
    <x v="3"/>
    <x v="4"/>
    <x v="4"/>
    <n v="1900"/>
    <s v="D"/>
    <n v="0.03"/>
  </r>
  <r>
    <x v="4"/>
    <x v="4"/>
    <x v="4"/>
    <n v="1310"/>
    <s v="C"/>
    <n v="0.03"/>
  </r>
  <r>
    <x v="4"/>
    <x v="4"/>
    <x v="4"/>
    <n v="1400"/>
    <s v="B"/>
    <n v="0.03"/>
  </r>
  <r>
    <x v="4"/>
    <x v="4"/>
    <x v="4"/>
    <n v="1850"/>
    <s v="D"/>
    <n v="0.03"/>
  </r>
  <r>
    <x v="0"/>
    <x v="5"/>
    <x v="5"/>
    <n v="5110"/>
    <s v="B"/>
    <n v="0.03"/>
  </r>
  <r>
    <x v="0"/>
    <x v="6"/>
    <x v="6"/>
    <n v="6410"/>
    <s v="C"/>
    <n v="0.03"/>
  </r>
  <r>
    <x v="2"/>
    <x v="15"/>
    <x v="15"/>
    <n v="6170"/>
    <s v="C"/>
    <n v="0.03"/>
  </r>
  <r>
    <x v="5"/>
    <x v="8"/>
    <x v="8"/>
    <n v="7400"/>
    <s v="D"/>
    <n v="0.03"/>
  </r>
  <r>
    <x v="5"/>
    <x v="8"/>
    <x v="8"/>
    <n v="1180"/>
    <s v="NA"/>
    <n v="0.03"/>
  </r>
  <r>
    <x v="5"/>
    <x v="8"/>
    <x v="8"/>
    <n v="1820"/>
    <s v="D"/>
    <n v="0.03"/>
  </r>
  <r>
    <x v="0"/>
    <x v="8"/>
    <x v="8"/>
    <n v="1210"/>
    <s v="A"/>
    <n v="0.03"/>
  </r>
  <r>
    <x v="0"/>
    <x v="8"/>
    <x v="8"/>
    <n v="1340"/>
    <s v="D"/>
    <n v="0.03"/>
  </r>
  <r>
    <x v="0"/>
    <x v="8"/>
    <x v="8"/>
    <n v="2500"/>
    <s v="D"/>
    <n v="0.03"/>
  </r>
  <r>
    <x v="0"/>
    <x v="8"/>
    <x v="8"/>
    <n v="4270"/>
    <s v="NA"/>
    <n v="0.03"/>
  </r>
  <r>
    <x v="0"/>
    <x v="10"/>
    <x v="10"/>
    <n v="1340"/>
    <s v="C"/>
    <n v="0.03"/>
  </r>
  <r>
    <x v="0"/>
    <x v="10"/>
    <x v="10"/>
    <n v="1411"/>
    <s v="A"/>
    <n v="0.03"/>
  </r>
  <r>
    <x v="0"/>
    <x v="10"/>
    <x v="10"/>
    <n v="1411"/>
    <s v="NA"/>
    <n v="0.03"/>
  </r>
  <r>
    <x v="0"/>
    <x v="10"/>
    <x v="10"/>
    <n v="1920"/>
    <s v="B"/>
    <n v="0.03"/>
  </r>
  <r>
    <x v="0"/>
    <x v="10"/>
    <x v="10"/>
    <n v="3200"/>
    <s v="C"/>
    <n v="0.03"/>
  </r>
  <r>
    <x v="0"/>
    <x v="10"/>
    <x v="10"/>
    <n v="6170"/>
    <s v="C"/>
    <n v="0.03"/>
  </r>
  <r>
    <x v="0"/>
    <x v="12"/>
    <x v="12"/>
    <n v="4130"/>
    <s v="NA"/>
    <n v="0.03"/>
  </r>
  <r>
    <x v="4"/>
    <x v="12"/>
    <x v="12"/>
    <n v="1320"/>
    <s v="B"/>
    <n v="0.03"/>
  </r>
  <r>
    <x v="0"/>
    <x v="13"/>
    <x v="13"/>
    <n v="7400"/>
    <s v="D"/>
    <n v="0.03"/>
  </r>
  <r>
    <x v="0"/>
    <x v="0"/>
    <x v="0"/>
    <n v="3300"/>
    <s v="A"/>
    <n v="0.04"/>
  </r>
  <r>
    <x v="1"/>
    <x v="3"/>
    <x v="3"/>
    <n v="2110"/>
    <s v="D"/>
    <n v="0.04"/>
  </r>
  <r>
    <x v="2"/>
    <x v="3"/>
    <x v="3"/>
    <n v="2210"/>
    <s v="NA"/>
    <n v="0.04"/>
  </r>
  <r>
    <x v="3"/>
    <x v="3"/>
    <x v="3"/>
    <n v="1180"/>
    <s v="D"/>
    <n v="0.04"/>
  </r>
  <r>
    <x v="3"/>
    <x v="3"/>
    <x v="3"/>
    <n v="2210"/>
    <s v="D"/>
    <n v="0.04"/>
  </r>
  <r>
    <x v="3"/>
    <x v="3"/>
    <x v="3"/>
    <n v="5300"/>
    <s v="D"/>
    <n v="0.04"/>
  </r>
  <r>
    <x v="0"/>
    <x v="3"/>
    <x v="3"/>
    <n v="1700"/>
    <s v="NA"/>
    <n v="0.04"/>
  </r>
  <r>
    <x v="0"/>
    <x v="3"/>
    <x v="3"/>
    <n v="1820"/>
    <s v="D"/>
    <n v="0.04"/>
  </r>
  <r>
    <x v="0"/>
    <x v="3"/>
    <x v="3"/>
    <n v="5110"/>
    <s v="D"/>
    <n v="0.04"/>
  </r>
  <r>
    <x v="0"/>
    <x v="3"/>
    <x v="3"/>
    <n v="5120"/>
    <s v="A"/>
    <n v="0.04"/>
  </r>
  <r>
    <x v="0"/>
    <x v="3"/>
    <x v="3"/>
    <n v="6120"/>
    <s v="A"/>
    <n v="0.04"/>
  </r>
  <r>
    <x v="4"/>
    <x v="3"/>
    <x v="3"/>
    <n v="4110"/>
    <s v="NA"/>
    <n v="0.04"/>
  </r>
  <r>
    <x v="5"/>
    <x v="4"/>
    <x v="4"/>
    <n v="8140"/>
    <s v="D"/>
    <n v="0.04"/>
  </r>
  <r>
    <x v="0"/>
    <x v="4"/>
    <x v="4"/>
    <n v="1550"/>
    <s v="D"/>
    <n v="0.04"/>
  </r>
  <r>
    <x v="0"/>
    <x v="4"/>
    <x v="4"/>
    <n v="1900"/>
    <s v="D"/>
    <n v="0.04"/>
  </r>
  <r>
    <x v="0"/>
    <x v="4"/>
    <x v="4"/>
    <n v="5110"/>
    <s v="B"/>
    <n v="0.04"/>
  </r>
  <r>
    <x v="5"/>
    <x v="5"/>
    <x v="5"/>
    <n v="1710"/>
    <s v="C"/>
    <n v="0.04"/>
  </r>
  <r>
    <x v="3"/>
    <x v="5"/>
    <x v="5"/>
    <n v="2120"/>
    <s v="NA"/>
    <n v="0.04"/>
  </r>
  <r>
    <x v="0"/>
    <x v="5"/>
    <x v="5"/>
    <n v="4240"/>
    <s v="D"/>
    <n v="0.04"/>
  </r>
  <r>
    <x v="0"/>
    <x v="5"/>
    <x v="5"/>
    <n v="8140"/>
    <s v="B"/>
    <n v="0.04"/>
  </r>
  <r>
    <x v="4"/>
    <x v="5"/>
    <x v="5"/>
    <n v="5300"/>
    <s v="B"/>
    <n v="0.04"/>
  </r>
  <r>
    <x v="5"/>
    <x v="8"/>
    <x v="8"/>
    <n v="7430"/>
    <s v="NA"/>
    <n v="0.04"/>
  </r>
  <r>
    <x v="5"/>
    <x v="8"/>
    <x v="8"/>
    <n v="4340"/>
    <s v="A"/>
    <n v="0.04"/>
  </r>
  <r>
    <x v="2"/>
    <x v="8"/>
    <x v="8"/>
    <n v="2140"/>
    <s v="NA"/>
    <n v="0.04"/>
  </r>
  <r>
    <x v="0"/>
    <x v="8"/>
    <x v="8"/>
    <n v="1700"/>
    <s v="C"/>
    <n v="0.04"/>
  </r>
  <r>
    <x v="0"/>
    <x v="8"/>
    <x v="8"/>
    <n v="2140"/>
    <s v="NA"/>
    <n v="0.04"/>
  </r>
  <r>
    <x v="0"/>
    <x v="8"/>
    <x v="8"/>
    <n v="6172"/>
    <s v="NA"/>
    <n v="0.04"/>
  </r>
  <r>
    <x v="4"/>
    <x v="8"/>
    <x v="8"/>
    <n v="3300"/>
    <s v="NA"/>
    <n v="0.04"/>
  </r>
  <r>
    <x v="4"/>
    <x v="8"/>
    <x v="8"/>
    <n v="5120"/>
    <s v="NA"/>
    <n v="0.04"/>
  </r>
  <r>
    <x v="4"/>
    <x v="8"/>
    <x v="8"/>
    <n v="5300"/>
    <s v="NA"/>
    <n v="0.04"/>
  </r>
  <r>
    <x v="0"/>
    <x v="10"/>
    <x v="10"/>
    <n v="1310"/>
    <s v="A"/>
    <n v="0.04"/>
  </r>
  <r>
    <x v="0"/>
    <x v="12"/>
    <x v="12"/>
    <n v="1900"/>
    <s v="A"/>
    <n v="0.04"/>
  </r>
  <r>
    <x v="0"/>
    <x v="1"/>
    <x v="1"/>
    <n v="4280"/>
    <s v="NA"/>
    <n v="0.05"/>
  </r>
  <r>
    <x v="0"/>
    <x v="2"/>
    <x v="2"/>
    <n v="8300"/>
    <s v="D"/>
    <n v="0.05"/>
  </r>
  <r>
    <x v="2"/>
    <x v="3"/>
    <x v="3"/>
    <n v="6172"/>
    <s v="NA"/>
    <n v="0.05"/>
  </r>
  <r>
    <x v="3"/>
    <x v="3"/>
    <x v="3"/>
    <n v="5250"/>
    <s v="D"/>
    <n v="0.05"/>
  </r>
  <r>
    <x v="0"/>
    <x v="3"/>
    <x v="3"/>
    <n v="1330"/>
    <s v="A"/>
    <n v="0.05"/>
  </r>
  <r>
    <x v="0"/>
    <x v="3"/>
    <x v="3"/>
    <n v="1411"/>
    <s v="A"/>
    <n v="0.05"/>
  </r>
  <r>
    <x v="0"/>
    <x v="3"/>
    <x v="3"/>
    <n v="5110"/>
    <s v="NA"/>
    <n v="0.05"/>
  </r>
  <r>
    <x v="4"/>
    <x v="3"/>
    <x v="3"/>
    <n v="1320"/>
    <s v="NA"/>
    <n v="0.05"/>
  </r>
  <r>
    <x v="4"/>
    <x v="3"/>
    <x v="3"/>
    <n v="5110"/>
    <s v="D"/>
    <n v="0.05"/>
  </r>
  <r>
    <x v="4"/>
    <x v="3"/>
    <x v="3"/>
    <n v="5110"/>
    <s v="NA"/>
    <n v="0.05"/>
  </r>
  <r>
    <x v="4"/>
    <x v="3"/>
    <x v="3"/>
    <n v="6170"/>
    <s v="NA"/>
    <n v="0.05"/>
  </r>
  <r>
    <x v="4"/>
    <x v="3"/>
    <x v="3"/>
    <n v="6410"/>
    <s v="D"/>
    <n v="0.05"/>
  </r>
  <r>
    <x v="5"/>
    <x v="4"/>
    <x v="4"/>
    <n v="1820"/>
    <s v="D"/>
    <n v="0.05"/>
  </r>
  <r>
    <x v="5"/>
    <x v="4"/>
    <x v="4"/>
    <n v="3200"/>
    <s v="NA"/>
    <n v="0.05"/>
  </r>
  <r>
    <x v="0"/>
    <x v="4"/>
    <x v="4"/>
    <n v="1310"/>
    <s v="D"/>
    <n v="0.05"/>
  </r>
  <r>
    <x v="0"/>
    <x v="4"/>
    <x v="4"/>
    <n v="1840"/>
    <s v="A"/>
    <n v="0.05"/>
  </r>
  <r>
    <x v="4"/>
    <x v="4"/>
    <x v="4"/>
    <n v="4370"/>
    <s v="D"/>
    <n v="0.05"/>
  </r>
  <r>
    <x v="0"/>
    <x v="6"/>
    <x v="6"/>
    <n v="6300"/>
    <s v="NA"/>
    <n v="0.05"/>
  </r>
  <r>
    <x v="0"/>
    <x v="6"/>
    <x v="6"/>
    <n v="7400"/>
    <s v="NA"/>
    <n v="0.05"/>
  </r>
  <r>
    <x v="5"/>
    <x v="8"/>
    <x v="8"/>
    <n v="4340"/>
    <s v="D"/>
    <n v="0.05"/>
  </r>
  <r>
    <x v="4"/>
    <x v="8"/>
    <x v="8"/>
    <n v="1400"/>
    <s v="A"/>
    <n v="0.05"/>
  </r>
  <r>
    <x v="4"/>
    <x v="8"/>
    <x v="8"/>
    <n v="4200"/>
    <s v="NA"/>
    <n v="0.05"/>
  </r>
  <r>
    <x v="2"/>
    <x v="9"/>
    <x v="9"/>
    <n v="4110"/>
    <s v="NA"/>
    <n v="0.05"/>
  </r>
  <r>
    <x v="0"/>
    <x v="18"/>
    <x v="18"/>
    <n v="1400"/>
    <s v="NA"/>
    <n v="0.05"/>
  </r>
  <r>
    <x v="0"/>
    <x v="13"/>
    <x v="13"/>
    <n v="1110"/>
    <s v="D"/>
    <n v="0.05"/>
  </r>
  <r>
    <x v="1"/>
    <x v="16"/>
    <x v="16"/>
    <n v="8320"/>
    <s v="D"/>
    <n v="0.05"/>
  </r>
  <r>
    <x v="0"/>
    <x v="2"/>
    <x v="2"/>
    <n v="1900"/>
    <s v="NA"/>
    <n v="0.06"/>
  </r>
  <r>
    <x v="0"/>
    <x v="3"/>
    <x v="3"/>
    <n v="1850"/>
    <s v="A"/>
    <n v="0.06"/>
  </r>
  <r>
    <x v="0"/>
    <x v="3"/>
    <x v="3"/>
    <n v="6170"/>
    <s v="NA"/>
    <n v="0.06"/>
  </r>
  <r>
    <x v="0"/>
    <x v="3"/>
    <x v="3"/>
    <n v="8140"/>
    <s v="D"/>
    <n v="0.06"/>
  </r>
  <r>
    <x v="5"/>
    <x v="4"/>
    <x v="4"/>
    <n v="1290"/>
    <s v="A"/>
    <n v="0.06"/>
  </r>
  <r>
    <x v="5"/>
    <x v="4"/>
    <x v="4"/>
    <n v="1310"/>
    <s v="NA"/>
    <n v="0.06"/>
  </r>
  <r>
    <x v="0"/>
    <x v="4"/>
    <x v="4"/>
    <n v="1700"/>
    <s v="NA"/>
    <n v="0.06"/>
  </r>
  <r>
    <x v="5"/>
    <x v="5"/>
    <x v="5"/>
    <n v="1700"/>
    <s v="A"/>
    <n v="0.06"/>
  </r>
  <r>
    <x v="5"/>
    <x v="8"/>
    <x v="8"/>
    <n v="1210"/>
    <s v="D"/>
    <n v="0.06"/>
  </r>
  <r>
    <x v="2"/>
    <x v="8"/>
    <x v="8"/>
    <n v="5120"/>
    <s v="D"/>
    <n v="0.06"/>
  </r>
  <r>
    <x v="0"/>
    <x v="8"/>
    <x v="8"/>
    <n v="1710"/>
    <s v="NA"/>
    <n v="0.06"/>
  </r>
  <r>
    <x v="0"/>
    <x v="8"/>
    <x v="8"/>
    <n v="4110"/>
    <s v="B"/>
    <n v="0.06"/>
  </r>
  <r>
    <x v="0"/>
    <x v="8"/>
    <x v="8"/>
    <n v="6300"/>
    <s v="B"/>
    <n v="0.06"/>
  </r>
  <r>
    <x v="4"/>
    <x v="8"/>
    <x v="8"/>
    <n v="1900"/>
    <s v="D"/>
    <n v="0.06"/>
  </r>
  <r>
    <x v="4"/>
    <x v="8"/>
    <x v="8"/>
    <n v="4200"/>
    <s v="D"/>
    <n v="0.06"/>
  </r>
  <r>
    <x v="4"/>
    <x v="8"/>
    <x v="8"/>
    <n v="4340"/>
    <s v="A"/>
    <n v="0.06"/>
  </r>
  <r>
    <x v="0"/>
    <x v="10"/>
    <x v="10"/>
    <n v="1340"/>
    <s v="D"/>
    <n v="0.06"/>
  </r>
  <r>
    <x v="0"/>
    <x v="10"/>
    <x v="10"/>
    <n v="6120"/>
    <s v="A"/>
    <n v="0.06"/>
  </r>
  <r>
    <x v="0"/>
    <x v="11"/>
    <x v="11"/>
    <n v="6250"/>
    <s v="B"/>
    <n v="0.06"/>
  </r>
  <r>
    <x v="0"/>
    <x v="12"/>
    <x v="12"/>
    <n v="1330"/>
    <s v="B"/>
    <n v="0.06"/>
  </r>
  <r>
    <x v="4"/>
    <x v="12"/>
    <x v="12"/>
    <n v="1490"/>
    <s v="NA"/>
    <n v="0.06"/>
  </r>
  <r>
    <x v="0"/>
    <x v="13"/>
    <x v="13"/>
    <n v="8140"/>
    <s v="D"/>
    <n v="0.06"/>
  </r>
  <r>
    <x v="0"/>
    <x v="1"/>
    <x v="1"/>
    <n v="1390"/>
    <s v="NA"/>
    <n v="7.0000000000000007E-2"/>
  </r>
  <r>
    <x v="0"/>
    <x v="2"/>
    <x v="2"/>
    <n v="8350"/>
    <s v="NA"/>
    <n v="7.0000000000000007E-2"/>
  </r>
  <r>
    <x v="0"/>
    <x v="3"/>
    <x v="3"/>
    <n v="5110"/>
    <s v="D"/>
    <n v="7.0000000000000007E-2"/>
  </r>
  <r>
    <x v="0"/>
    <x v="3"/>
    <x v="3"/>
    <n v="5110"/>
    <s v="NA"/>
    <n v="7.0000000000000007E-2"/>
  </r>
  <r>
    <x v="0"/>
    <x v="3"/>
    <x v="3"/>
    <n v="5110"/>
    <s v="NA"/>
    <n v="7.0000000000000007E-2"/>
  </r>
  <r>
    <x v="0"/>
    <x v="3"/>
    <x v="3"/>
    <n v="5250"/>
    <s v="D"/>
    <n v="7.0000000000000007E-2"/>
  </r>
  <r>
    <x v="4"/>
    <x v="3"/>
    <x v="3"/>
    <n v="5110"/>
    <s v="C"/>
    <n v="7.0000000000000007E-2"/>
  </r>
  <r>
    <x v="4"/>
    <x v="3"/>
    <x v="3"/>
    <n v="5110"/>
    <s v="NA"/>
    <n v="7.0000000000000007E-2"/>
  </r>
  <r>
    <x v="4"/>
    <x v="3"/>
    <x v="3"/>
    <n v="6170"/>
    <s v="A"/>
    <n v="7.0000000000000007E-2"/>
  </r>
  <r>
    <x v="0"/>
    <x v="4"/>
    <x v="4"/>
    <n v="4110"/>
    <s v="B"/>
    <n v="7.0000000000000007E-2"/>
  </r>
  <r>
    <x v="0"/>
    <x v="5"/>
    <x v="5"/>
    <n v="4240"/>
    <s v="C"/>
    <n v="7.0000000000000007E-2"/>
  </r>
  <r>
    <x v="4"/>
    <x v="5"/>
    <x v="5"/>
    <n v="5250"/>
    <s v="C"/>
    <n v="7.0000000000000007E-2"/>
  </r>
  <r>
    <x v="0"/>
    <x v="8"/>
    <x v="8"/>
    <n v="1423"/>
    <s v="D"/>
    <n v="7.0000000000000007E-2"/>
  </r>
  <r>
    <x v="4"/>
    <x v="8"/>
    <x v="8"/>
    <n v="1320"/>
    <s v="NA"/>
    <n v="7.0000000000000007E-2"/>
  </r>
  <r>
    <x v="4"/>
    <x v="8"/>
    <x v="8"/>
    <n v="1411"/>
    <s v="B"/>
    <n v="7.0000000000000007E-2"/>
  </r>
  <r>
    <x v="4"/>
    <x v="8"/>
    <x v="8"/>
    <n v="2430"/>
    <s v="D"/>
    <n v="7.0000000000000007E-2"/>
  </r>
  <r>
    <x v="4"/>
    <x v="8"/>
    <x v="8"/>
    <n v="6250"/>
    <s v="D"/>
    <n v="7.0000000000000007E-2"/>
  </r>
  <r>
    <x v="0"/>
    <x v="12"/>
    <x v="12"/>
    <n v="8340"/>
    <s v="D"/>
    <n v="7.0000000000000007E-2"/>
  </r>
  <r>
    <x v="0"/>
    <x v="1"/>
    <x v="1"/>
    <n v="4220"/>
    <s v="A"/>
    <n v="0.08"/>
  </r>
  <r>
    <x v="4"/>
    <x v="3"/>
    <x v="3"/>
    <n v="5250"/>
    <s v="D"/>
    <n v="0.08"/>
  </r>
  <r>
    <x v="0"/>
    <x v="4"/>
    <x v="4"/>
    <n v="1920"/>
    <s v="NA"/>
    <n v="0.08"/>
  </r>
  <r>
    <x v="0"/>
    <x v="4"/>
    <x v="4"/>
    <n v="4340"/>
    <s v="D"/>
    <n v="0.08"/>
  </r>
  <r>
    <x v="4"/>
    <x v="4"/>
    <x v="4"/>
    <n v="6410"/>
    <s v="NA"/>
    <n v="0.08"/>
  </r>
  <r>
    <x v="5"/>
    <x v="5"/>
    <x v="5"/>
    <n v="1700"/>
    <s v="C"/>
    <n v="0.08"/>
  </r>
  <r>
    <x v="5"/>
    <x v="8"/>
    <x v="8"/>
    <n v="4240"/>
    <s v="NA"/>
    <n v="0.08"/>
  </r>
  <r>
    <x v="0"/>
    <x v="10"/>
    <x v="10"/>
    <n v="1820"/>
    <s v="A"/>
    <n v="0.08"/>
  </r>
  <r>
    <x v="0"/>
    <x v="12"/>
    <x v="12"/>
    <n v="1710"/>
    <s v="D"/>
    <n v="0.08"/>
  </r>
  <r>
    <x v="2"/>
    <x v="3"/>
    <x v="3"/>
    <n v="4200"/>
    <s v="D"/>
    <n v="0.09"/>
  </r>
  <r>
    <x v="3"/>
    <x v="3"/>
    <x v="3"/>
    <n v="6410"/>
    <s v="A"/>
    <n v="0.09"/>
  </r>
  <r>
    <x v="3"/>
    <x v="3"/>
    <x v="3"/>
    <n v="2130"/>
    <s v="NA"/>
    <n v="0.09"/>
  </r>
  <r>
    <x v="4"/>
    <x v="3"/>
    <x v="3"/>
    <n v="4110"/>
    <s v="D"/>
    <n v="0.09"/>
  </r>
  <r>
    <x v="4"/>
    <x v="17"/>
    <x v="17"/>
    <n v="2120"/>
    <s v="D"/>
    <n v="0.09"/>
  </r>
  <r>
    <x v="3"/>
    <x v="4"/>
    <x v="4"/>
    <n v="6172"/>
    <s v="B"/>
    <n v="0.09"/>
  </r>
  <r>
    <x v="0"/>
    <x v="4"/>
    <x v="4"/>
    <n v="1210"/>
    <s v="C"/>
    <n v="0.09"/>
  </r>
  <r>
    <x v="0"/>
    <x v="4"/>
    <x v="4"/>
    <n v="1210"/>
    <s v="D"/>
    <n v="0.09"/>
  </r>
  <r>
    <x v="0"/>
    <x v="4"/>
    <x v="4"/>
    <n v="1400"/>
    <s v="NA"/>
    <n v="0.09"/>
  </r>
  <r>
    <x v="0"/>
    <x v="4"/>
    <x v="4"/>
    <n v="6170"/>
    <s v="NA"/>
    <n v="0.09"/>
  </r>
  <r>
    <x v="4"/>
    <x v="4"/>
    <x v="4"/>
    <n v="1820"/>
    <s v="D"/>
    <n v="0.09"/>
  </r>
  <r>
    <x v="4"/>
    <x v="4"/>
    <x v="4"/>
    <n v="1850"/>
    <s v="NA"/>
    <n v="0.09"/>
  </r>
  <r>
    <x v="4"/>
    <x v="4"/>
    <x v="4"/>
    <n v="4200"/>
    <s v="D"/>
    <n v="0.09"/>
  </r>
  <r>
    <x v="0"/>
    <x v="5"/>
    <x v="5"/>
    <n v="5250"/>
    <s v="D"/>
    <n v="0.09"/>
  </r>
  <r>
    <x v="5"/>
    <x v="8"/>
    <x v="8"/>
    <n v="1210"/>
    <s v="NA"/>
    <n v="0.09"/>
  </r>
  <r>
    <x v="5"/>
    <x v="8"/>
    <x v="8"/>
    <n v="1700"/>
    <s v="D"/>
    <n v="0.09"/>
  </r>
  <r>
    <x v="2"/>
    <x v="8"/>
    <x v="8"/>
    <n v="6250"/>
    <s v="D"/>
    <n v="0.09"/>
  </r>
  <r>
    <x v="0"/>
    <x v="8"/>
    <x v="8"/>
    <n v="3100"/>
    <s v="B"/>
    <n v="0.09"/>
  </r>
  <r>
    <x v="0"/>
    <x v="8"/>
    <x v="8"/>
    <n v="4240"/>
    <s v="D"/>
    <n v="0.09"/>
  </r>
  <r>
    <x v="4"/>
    <x v="8"/>
    <x v="8"/>
    <n v="1700"/>
    <s v="A"/>
    <n v="0.09"/>
  </r>
  <r>
    <x v="4"/>
    <x v="8"/>
    <x v="8"/>
    <n v="1900"/>
    <s v="NA"/>
    <n v="0.09"/>
  </r>
  <r>
    <x v="1"/>
    <x v="13"/>
    <x v="13"/>
    <n v="8140"/>
    <s v="D"/>
    <n v="0.09"/>
  </r>
  <r>
    <x v="0"/>
    <x v="1"/>
    <x v="1"/>
    <n v="1310"/>
    <s v="A"/>
    <n v="0.1"/>
  </r>
  <r>
    <x v="0"/>
    <x v="1"/>
    <x v="1"/>
    <n v="4200"/>
    <s v="A"/>
    <n v="0.1"/>
  </r>
  <r>
    <x v="0"/>
    <x v="1"/>
    <x v="1"/>
    <n v="5110"/>
    <s v="B"/>
    <n v="0.1"/>
  </r>
  <r>
    <x v="1"/>
    <x v="3"/>
    <x v="3"/>
    <n v="2120"/>
    <s v="D"/>
    <n v="0.1"/>
  </r>
  <r>
    <x v="1"/>
    <x v="3"/>
    <x v="3"/>
    <n v="3200"/>
    <s v="A"/>
    <n v="0.1"/>
  </r>
  <r>
    <x v="0"/>
    <x v="3"/>
    <x v="3"/>
    <n v="8140"/>
    <s v="A"/>
    <n v="0.1"/>
  </r>
  <r>
    <x v="4"/>
    <x v="3"/>
    <x v="3"/>
    <n v="1210"/>
    <s v="D"/>
    <n v="0.1"/>
  </r>
  <r>
    <x v="4"/>
    <x v="3"/>
    <x v="3"/>
    <n v="6410"/>
    <s v="D"/>
    <n v="0.1"/>
  </r>
  <r>
    <x v="5"/>
    <x v="4"/>
    <x v="4"/>
    <n v="1820"/>
    <s v="A"/>
    <n v="0.1"/>
  </r>
  <r>
    <x v="0"/>
    <x v="5"/>
    <x v="5"/>
    <n v="8140"/>
    <s v="C"/>
    <n v="0.1"/>
  </r>
  <r>
    <x v="0"/>
    <x v="6"/>
    <x v="6"/>
    <n v="4220"/>
    <s v="C"/>
    <n v="0.1"/>
  </r>
  <r>
    <x v="5"/>
    <x v="8"/>
    <x v="8"/>
    <n v="1700"/>
    <s v="A"/>
    <n v="0.1"/>
  </r>
  <r>
    <x v="2"/>
    <x v="8"/>
    <x v="8"/>
    <n v="7430"/>
    <s v="D"/>
    <n v="0.1"/>
  </r>
  <r>
    <x v="0"/>
    <x v="8"/>
    <x v="8"/>
    <n v="1330"/>
    <s v="B"/>
    <n v="0.1"/>
  </r>
  <r>
    <x v="4"/>
    <x v="8"/>
    <x v="8"/>
    <n v="2120"/>
    <s v="NA"/>
    <n v="0.1"/>
  </r>
  <r>
    <x v="2"/>
    <x v="10"/>
    <x v="10"/>
    <n v="4110"/>
    <s v="NA"/>
    <n v="0.1"/>
  </r>
  <r>
    <x v="0"/>
    <x v="10"/>
    <x v="10"/>
    <n v="1210"/>
    <s v="B"/>
    <n v="0.1"/>
  </r>
  <r>
    <x v="0"/>
    <x v="10"/>
    <x v="10"/>
    <n v="1320"/>
    <s v="C"/>
    <n v="0.1"/>
  </r>
  <r>
    <x v="0"/>
    <x v="11"/>
    <x v="11"/>
    <n v="3100"/>
    <s v="NA"/>
    <n v="0.1"/>
  </r>
  <r>
    <x v="0"/>
    <x v="12"/>
    <x v="12"/>
    <n v="1320"/>
    <s v="B"/>
    <n v="0.1"/>
  </r>
  <r>
    <x v="4"/>
    <x v="12"/>
    <x v="12"/>
    <n v="1330"/>
    <s v="C"/>
    <n v="0.1"/>
  </r>
  <r>
    <x v="0"/>
    <x v="0"/>
    <x v="0"/>
    <n v="3300"/>
    <s v="NA"/>
    <n v="0.11"/>
  </r>
  <r>
    <x v="0"/>
    <x v="1"/>
    <x v="1"/>
    <n v="1710"/>
    <s v="C"/>
    <n v="0.11"/>
  </r>
  <r>
    <x v="1"/>
    <x v="3"/>
    <x v="3"/>
    <n v="3210"/>
    <s v="D"/>
    <n v="0.11"/>
  </r>
  <r>
    <x v="2"/>
    <x v="3"/>
    <x v="3"/>
    <n v="6430"/>
    <s v="D"/>
    <n v="0.11"/>
  </r>
  <r>
    <x v="3"/>
    <x v="3"/>
    <x v="3"/>
    <n v="6250"/>
    <s v="D"/>
    <n v="0.11"/>
  </r>
  <r>
    <x v="0"/>
    <x v="3"/>
    <x v="3"/>
    <n v="5110"/>
    <s v="A"/>
    <n v="0.11"/>
  </r>
  <r>
    <x v="3"/>
    <x v="4"/>
    <x v="4"/>
    <n v="4410"/>
    <s v="D"/>
    <n v="0.11"/>
  </r>
  <r>
    <x v="0"/>
    <x v="4"/>
    <x v="4"/>
    <n v="1400"/>
    <s v="A"/>
    <n v="0.11"/>
  </r>
  <r>
    <x v="4"/>
    <x v="4"/>
    <x v="4"/>
    <n v="4280"/>
    <s v="C"/>
    <n v="0.11"/>
  </r>
  <r>
    <x v="5"/>
    <x v="5"/>
    <x v="5"/>
    <n v="1330"/>
    <s v="A"/>
    <n v="0.11"/>
  </r>
  <r>
    <x v="0"/>
    <x v="5"/>
    <x v="5"/>
    <n v="8200"/>
    <s v="A"/>
    <n v="0.11"/>
  </r>
  <r>
    <x v="0"/>
    <x v="8"/>
    <x v="8"/>
    <n v="1210"/>
    <s v="B"/>
    <n v="0.11"/>
  </r>
  <r>
    <x v="1"/>
    <x v="3"/>
    <x v="3"/>
    <n v="6300"/>
    <s v="C"/>
    <n v="0.12"/>
  </r>
  <r>
    <x v="4"/>
    <x v="3"/>
    <x v="3"/>
    <n v="6170"/>
    <s v="C"/>
    <n v="0.12"/>
  </r>
  <r>
    <x v="4"/>
    <x v="17"/>
    <x v="17"/>
    <n v="3210"/>
    <s v="D"/>
    <n v="0.12"/>
  </r>
  <r>
    <x v="5"/>
    <x v="4"/>
    <x v="4"/>
    <n v="6300"/>
    <s v="D"/>
    <n v="0.12"/>
  </r>
  <r>
    <x v="0"/>
    <x v="4"/>
    <x v="4"/>
    <n v="1210"/>
    <s v="B"/>
    <n v="0.12"/>
  </r>
  <r>
    <x v="4"/>
    <x v="4"/>
    <x v="4"/>
    <n v="6250"/>
    <s v="NA"/>
    <n v="0.12"/>
  </r>
  <r>
    <x v="3"/>
    <x v="5"/>
    <x v="5"/>
    <n v="1500"/>
    <s v="D"/>
    <n v="0.12"/>
  </r>
  <r>
    <x v="0"/>
    <x v="5"/>
    <x v="5"/>
    <n v="6120"/>
    <s v="A"/>
    <n v="0.12"/>
  </r>
  <r>
    <x v="4"/>
    <x v="8"/>
    <x v="8"/>
    <n v="1700"/>
    <s v="D"/>
    <n v="0.12"/>
  </r>
  <r>
    <x v="4"/>
    <x v="8"/>
    <x v="8"/>
    <n v="5110"/>
    <s v="D"/>
    <n v="0.12"/>
  </r>
  <r>
    <x v="1"/>
    <x v="10"/>
    <x v="10"/>
    <n v="6300"/>
    <s v="C"/>
    <n v="0.12"/>
  </r>
  <r>
    <x v="2"/>
    <x v="3"/>
    <x v="3"/>
    <n v="1210"/>
    <s v="NA"/>
    <n v="0.13"/>
  </r>
  <r>
    <x v="4"/>
    <x v="3"/>
    <x v="3"/>
    <n v="1210"/>
    <s v="D"/>
    <n v="0.13"/>
  </r>
  <r>
    <x v="5"/>
    <x v="4"/>
    <x v="4"/>
    <n v="3200"/>
    <s v="NA"/>
    <n v="0.13"/>
  </r>
  <r>
    <x v="0"/>
    <x v="4"/>
    <x v="4"/>
    <n v="1330"/>
    <s v="A"/>
    <n v="0.13"/>
  </r>
  <r>
    <x v="0"/>
    <x v="4"/>
    <x v="4"/>
    <n v="3210"/>
    <s v="D"/>
    <n v="0.13"/>
  </r>
  <r>
    <x v="0"/>
    <x v="4"/>
    <x v="4"/>
    <n v="6170"/>
    <s v="D"/>
    <n v="0.13"/>
  </r>
  <r>
    <x v="1"/>
    <x v="5"/>
    <x v="5"/>
    <n v="2130"/>
    <s v="NA"/>
    <n v="0.13"/>
  </r>
  <r>
    <x v="0"/>
    <x v="5"/>
    <x v="5"/>
    <n v="5120"/>
    <s v="A"/>
    <n v="0.13"/>
  </r>
  <r>
    <x v="4"/>
    <x v="5"/>
    <x v="5"/>
    <n v="5250"/>
    <s v="A"/>
    <n v="0.13"/>
  </r>
  <r>
    <x v="5"/>
    <x v="8"/>
    <x v="8"/>
    <n v="6410"/>
    <s v="D"/>
    <n v="0.13"/>
  </r>
  <r>
    <x v="0"/>
    <x v="8"/>
    <x v="8"/>
    <n v="1320"/>
    <s v="NA"/>
    <n v="0.13"/>
  </r>
  <r>
    <x v="0"/>
    <x v="8"/>
    <x v="8"/>
    <n v="1480"/>
    <s v="C"/>
    <n v="0.13"/>
  </r>
  <r>
    <x v="0"/>
    <x v="12"/>
    <x v="12"/>
    <n v="4240"/>
    <s v="B"/>
    <n v="0.13"/>
  </r>
  <r>
    <x v="0"/>
    <x v="18"/>
    <x v="18"/>
    <n v="4200"/>
    <s v="A"/>
    <n v="0.13"/>
  </r>
  <r>
    <x v="3"/>
    <x v="0"/>
    <x v="0"/>
    <n v="2210"/>
    <s v="NA"/>
    <n v="0.14000000000000001"/>
  </r>
  <r>
    <x v="2"/>
    <x v="1"/>
    <x v="1"/>
    <n v="1290"/>
    <s v="D"/>
    <n v="0.14000000000000001"/>
  </r>
  <r>
    <x v="0"/>
    <x v="1"/>
    <x v="1"/>
    <n v="4220"/>
    <s v="B"/>
    <n v="0.14000000000000001"/>
  </r>
  <r>
    <x v="0"/>
    <x v="2"/>
    <x v="2"/>
    <n v="1710"/>
    <s v="NA"/>
    <n v="0.14000000000000001"/>
  </r>
  <r>
    <x v="0"/>
    <x v="2"/>
    <x v="2"/>
    <n v="1820"/>
    <s v="D"/>
    <n v="0.14000000000000001"/>
  </r>
  <r>
    <x v="3"/>
    <x v="3"/>
    <x v="3"/>
    <n v="6172"/>
    <s v="D"/>
    <n v="0.14000000000000001"/>
  </r>
  <r>
    <x v="0"/>
    <x v="3"/>
    <x v="3"/>
    <n v="1210"/>
    <s v="B"/>
    <n v="0.14000000000000001"/>
  </r>
  <r>
    <x v="5"/>
    <x v="4"/>
    <x v="4"/>
    <n v="1210"/>
    <s v="D"/>
    <n v="0.14000000000000001"/>
  </r>
  <r>
    <x v="5"/>
    <x v="4"/>
    <x v="4"/>
    <n v="1920"/>
    <s v="A"/>
    <n v="0.14000000000000001"/>
  </r>
  <r>
    <x v="0"/>
    <x v="4"/>
    <x v="4"/>
    <n v="1840"/>
    <s v="B"/>
    <n v="0.14000000000000001"/>
  </r>
  <r>
    <x v="4"/>
    <x v="4"/>
    <x v="4"/>
    <n v="1330"/>
    <s v="D"/>
    <n v="0.14000000000000001"/>
  </r>
  <r>
    <x v="4"/>
    <x v="4"/>
    <x v="4"/>
    <n v="5120"/>
    <s v="C"/>
    <n v="0.14000000000000001"/>
  </r>
  <r>
    <x v="5"/>
    <x v="5"/>
    <x v="5"/>
    <n v="1400"/>
    <s v="NA"/>
    <n v="0.14000000000000001"/>
  </r>
  <r>
    <x v="0"/>
    <x v="5"/>
    <x v="5"/>
    <n v="7400"/>
    <s v="A"/>
    <n v="0.14000000000000001"/>
  </r>
  <r>
    <x v="4"/>
    <x v="5"/>
    <x v="5"/>
    <n v="5110"/>
    <s v="B"/>
    <n v="0.14000000000000001"/>
  </r>
  <r>
    <x v="3"/>
    <x v="8"/>
    <x v="8"/>
    <n v="1210"/>
    <s v="NA"/>
    <n v="0.14000000000000001"/>
  </r>
  <r>
    <x v="0"/>
    <x v="8"/>
    <x v="8"/>
    <n v="6430"/>
    <s v="D"/>
    <n v="0.14000000000000001"/>
  </r>
  <r>
    <x v="4"/>
    <x v="8"/>
    <x v="8"/>
    <n v="6170"/>
    <s v="NA"/>
    <n v="0.14000000000000001"/>
  </r>
  <r>
    <x v="4"/>
    <x v="8"/>
    <x v="8"/>
    <n v="6215"/>
    <s v="D"/>
    <n v="0.14000000000000001"/>
  </r>
  <r>
    <x v="0"/>
    <x v="11"/>
    <x v="11"/>
    <n v="1390"/>
    <s v="NA"/>
    <n v="0.14000000000000001"/>
  </r>
  <r>
    <x v="0"/>
    <x v="11"/>
    <x v="11"/>
    <n v="6170"/>
    <s v="C"/>
    <n v="0.14000000000000001"/>
  </r>
  <r>
    <x v="0"/>
    <x v="11"/>
    <x v="11"/>
    <n v="6250"/>
    <s v="NA"/>
    <n v="0.14000000000000001"/>
  </r>
  <r>
    <x v="0"/>
    <x v="18"/>
    <x v="18"/>
    <n v="5300"/>
    <s v="A"/>
    <n v="0.14000000000000001"/>
  </r>
  <r>
    <x v="0"/>
    <x v="1"/>
    <x v="1"/>
    <n v="6300"/>
    <s v="NA"/>
    <n v="0.15"/>
  </r>
  <r>
    <x v="3"/>
    <x v="3"/>
    <x v="3"/>
    <n v="6440"/>
    <s v="D"/>
    <n v="0.15"/>
  </r>
  <r>
    <x v="0"/>
    <x v="3"/>
    <x v="3"/>
    <n v="5200"/>
    <s v="A"/>
    <n v="0.15"/>
  </r>
  <r>
    <x v="4"/>
    <x v="3"/>
    <x v="3"/>
    <n v="1110"/>
    <s v="D"/>
    <n v="0.15"/>
  </r>
  <r>
    <x v="5"/>
    <x v="8"/>
    <x v="8"/>
    <n v="6170"/>
    <s v="A"/>
    <n v="0.15"/>
  </r>
  <r>
    <x v="0"/>
    <x v="10"/>
    <x v="10"/>
    <n v="1110"/>
    <s v="C"/>
    <n v="0.15"/>
  </r>
  <r>
    <x v="0"/>
    <x v="2"/>
    <x v="2"/>
    <n v="1110"/>
    <s v="NA"/>
    <n v="0.16"/>
  </r>
  <r>
    <x v="1"/>
    <x v="3"/>
    <x v="3"/>
    <n v="2120"/>
    <s v="D"/>
    <n v="0.16"/>
  </r>
  <r>
    <x v="3"/>
    <x v="3"/>
    <x v="3"/>
    <n v="8320"/>
    <s v="D"/>
    <n v="0.16"/>
  </r>
  <r>
    <x v="0"/>
    <x v="3"/>
    <x v="3"/>
    <n v="6240"/>
    <s v="NA"/>
    <n v="0.16"/>
  </r>
  <r>
    <x v="4"/>
    <x v="3"/>
    <x v="3"/>
    <n v="2130"/>
    <s v="C"/>
    <n v="0.16"/>
  </r>
  <r>
    <x v="0"/>
    <x v="4"/>
    <x v="4"/>
    <n v="1330"/>
    <s v="NA"/>
    <n v="0.16"/>
  </r>
  <r>
    <x v="0"/>
    <x v="6"/>
    <x v="6"/>
    <n v="1411"/>
    <s v="NA"/>
    <n v="0.16"/>
  </r>
  <r>
    <x v="0"/>
    <x v="6"/>
    <x v="6"/>
    <n v="7430"/>
    <s v="NA"/>
    <n v="0.16"/>
  </r>
  <r>
    <x v="2"/>
    <x v="15"/>
    <x v="15"/>
    <n v="6110"/>
    <s v="C"/>
    <n v="0.16"/>
  </r>
  <r>
    <x v="0"/>
    <x v="8"/>
    <x v="8"/>
    <n v="4110"/>
    <s v="C"/>
    <n v="0.16"/>
  </r>
  <r>
    <x v="0"/>
    <x v="8"/>
    <x v="8"/>
    <n v="4220"/>
    <s v="C"/>
    <n v="0.16"/>
  </r>
  <r>
    <x v="0"/>
    <x v="10"/>
    <x v="10"/>
    <n v="6120"/>
    <s v="C"/>
    <n v="0.16"/>
  </r>
  <r>
    <x v="0"/>
    <x v="11"/>
    <x v="11"/>
    <n v="6170"/>
    <s v="A"/>
    <n v="0.16"/>
  </r>
  <r>
    <x v="0"/>
    <x v="1"/>
    <x v="1"/>
    <n v="6240"/>
    <s v="NA"/>
    <n v="0.17"/>
  </r>
  <r>
    <x v="0"/>
    <x v="3"/>
    <x v="3"/>
    <n v="5110"/>
    <s v="D"/>
    <n v="0.17"/>
  </r>
  <r>
    <x v="0"/>
    <x v="3"/>
    <x v="3"/>
    <n v="5110"/>
    <s v="D"/>
    <n v="0.17"/>
  </r>
  <r>
    <x v="4"/>
    <x v="3"/>
    <x v="3"/>
    <n v="1210"/>
    <s v="D"/>
    <n v="0.17"/>
  </r>
  <r>
    <x v="4"/>
    <x v="3"/>
    <x v="3"/>
    <n v="6250"/>
    <s v="D"/>
    <n v="0.17"/>
  </r>
  <r>
    <x v="3"/>
    <x v="4"/>
    <x v="4"/>
    <n v="1840"/>
    <s v="D"/>
    <n v="0.17"/>
  </r>
  <r>
    <x v="5"/>
    <x v="5"/>
    <x v="5"/>
    <n v="2120"/>
    <s v="NA"/>
    <n v="0.17"/>
  </r>
  <r>
    <x v="0"/>
    <x v="8"/>
    <x v="8"/>
    <n v="1390"/>
    <s v="D"/>
    <n v="0.17"/>
  </r>
  <r>
    <x v="0"/>
    <x v="11"/>
    <x v="11"/>
    <n v="6410"/>
    <s v="C"/>
    <n v="0.17"/>
  </r>
  <r>
    <x v="0"/>
    <x v="12"/>
    <x v="12"/>
    <n v="4240"/>
    <s v="A"/>
    <n v="0.17"/>
  </r>
  <r>
    <x v="0"/>
    <x v="12"/>
    <x v="12"/>
    <n v="8140"/>
    <s v="B"/>
    <n v="0.17"/>
  </r>
  <r>
    <x v="1"/>
    <x v="1"/>
    <x v="1"/>
    <n v="3300"/>
    <s v="NA"/>
    <n v="0.18"/>
  </r>
  <r>
    <x v="0"/>
    <x v="3"/>
    <x v="3"/>
    <n v="1110"/>
    <s v="NA"/>
    <n v="0.18"/>
  </r>
  <r>
    <x v="0"/>
    <x v="3"/>
    <x v="3"/>
    <n v="1210"/>
    <s v="D"/>
    <n v="0.18"/>
  </r>
  <r>
    <x v="0"/>
    <x v="3"/>
    <x v="3"/>
    <n v="4200"/>
    <s v="NA"/>
    <n v="0.18"/>
  </r>
  <r>
    <x v="0"/>
    <x v="3"/>
    <x v="3"/>
    <n v="6410"/>
    <s v="NA"/>
    <n v="0.18"/>
  </r>
  <r>
    <x v="4"/>
    <x v="4"/>
    <x v="4"/>
    <n v="4340"/>
    <s v="C"/>
    <n v="0.18"/>
  </r>
  <r>
    <x v="5"/>
    <x v="5"/>
    <x v="5"/>
    <n v="3200"/>
    <s v="A"/>
    <n v="0.18"/>
  </r>
  <r>
    <x v="4"/>
    <x v="8"/>
    <x v="8"/>
    <n v="1400"/>
    <s v="B"/>
    <n v="0.18"/>
  </r>
  <r>
    <x v="0"/>
    <x v="11"/>
    <x v="11"/>
    <n v="8200"/>
    <s v="NA"/>
    <n v="0.18"/>
  </r>
  <r>
    <x v="0"/>
    <x v="1"/>
    <x v="1"/>
    <n v="1290"/>
    <s v="C"/>
    <n v="0.19"/>
  </r>
  <r>
    <x v="0"/>
    <x v="1"/>
    <x v="1"/>
    <n v="7430"/>
    <s v="A"/>
    <n v="0.19"/>
  </r>
  <r>
    <x v="0"/>
    <x v="3"/>
    <x v="3"/>
    <n v="3100"/>
    <s v="NA"/>
    <n v="0.19"/>
  </r>
  <r>
    <x v="4"/>
    <x v="3"/>
    <x v="3"/>
    <n v="1840"/>
    <s v="D"/>
    <n v="0.19"/>
  </r>
  <r>
    <x v="0"/>
    <x v="4"/>
    <x v="4"/>
    <n v="4240"/>
    <s v="NA"/>
    <n v="0.19"/>
  </r>
  <r>
    <x v="0"/>
    <x v="4"/>
    <x v="4"/>
    <n v="6172"/>
    <s v="D"/>
    <n v="0.19"/>
  </r>
  <r>
    <x v="5"/>
    <x v="5"/>
    <x v="5"/>
    <n v="1400"/>
    <s v="A"/>
    <n v="0.19"/>
  </r>
  <r>
    <x v="0"/>
    <x v="5"/>
    <x v="5"/>
    <n v="4130"/>
    <s v="NA"/>
    <n v="0.19"/>
  </r>
  <r>
    <x v="2"/>
    <x v="8"/>
    <x v="8"/>
    <n v="3200"/>
    <s v="D"/>
    <n v="0.19"/>
  </r>
  <r>
    <x v="0"/>
    <x v="8"/>
    <x v="8"/>
    <n v="1480"/>
    <s v="D"/>
    <n v="0.19"/>
  </r>
  <r>
    <x v="0"/>
    <x v="8"/>
    <x v="8"/>
    <n v="4270"/>
    <s v="D"/>
    <n v="0.19"/>
  </r>
  <r>
    <x v="0"/>
    <x v="8"/>
    <x v="8"/>
    <n v="4370"/>
    <s v="D"/>
    <n v="0.19"/>
  </r>
  <r>
    <x v="0"/>
    <x v="8"/>
    <x v="8"/>
    <n v="7430"/>
    <s v="NA"/>
    <n v="0.19"/>
  </r>
  <r>
    <x v="0"/>
    <x v="10"/>
    <x v="10"/>
    <n v="8140"/>
    <s v="C"/>
    <n v="0.19"/>
  </r>
  <r>
    <x v="3"/>
    <x v="0"/>
    <x v="0"/>
    <n v="2140"/>
    <s v="NA"/>
    <n v="0.2"/>
  </r>
  <r>
    <x v="2"/>
    <x v="1"/>
    <x v="1"/>
    <n v="7430"/>
    <s v="NA"/>
    <n v="0.2"/>
  </r>
  <r>
    <x v="0"/>
    <x v="3"/>
    <x v="3"/>
    <n v="2110"/>
    <s v="C"/>
    <n v="0.2"/>
  </r>
  <r>
    <x v="0"/>
    <x v="3"/>
    <x v="3"/>
    <n v="5110"/>
    <s v="D"/>
    <n v="0.2"/>
  </r>
  <r>
    <x v="0"/>
    <x v="3"/>
    <x v="3"/>
    <n v="5110"/>
    <s v="NA"/>
    <n v="0.2"/>
  </r>
  <r>
    <x v="4"/>
    <x v="4"/>
    <x v="4"/>
    <n v="1400"/>
    <s v="D"/>
    <n v="0.2"/>
  </r>
  <r>
    <x v="4"/>
    <x v="4"/>
    <x v="4"/>
    <n v="5120"/>
    <s v="B"/>
    <n v="0.2"/>
  </r>
  <r>
    <x v="5"/>
    <x v="5"/>
    <x v="5"/>
    <n v="1920"/>
    <s v="NA"/>
    <n v="0.2"/>
  </r>
  <r>
    <x v="4"/>
    <x v="5"/>
    <x v="5"/>
    <n v="4240"/>
    <s v="B"/>
    <n v="0.2"/>
  </r>
  <r>
    <x v="4"/>
    <x v="5"/>
    <x v="5"/>
    <n v="6172"/>
    <s v="A"/>
    <n v="0.2"/>
  </r>
  <r>
    <x v="3"/>
    <x v="7"/>
    <x v="7"/>
    <n v="1180"/>
    <s v="D"/>
    <n v="0.2"/>
  </r>
  <r>
    <x v="2"/>
    <x v="8"/>
    <x v="8"/>
    <n v="2210"/>
    <s v="NA"/>
    <n v="0.2"/>
  </r>
  <r>
    <x v="0"/>
    <x v="8"/>
    <x v="8"/>
    <n v="7430"/>
    <s v="D"/>
    <n v="0.2"/>
  </r>
  <r>
    <x v="0"/>
    <x v="11"/>
    <x v="11"/>
    <n v="6172"/>
    <s v="NA"/>
    <n v="0.2"/>
  </r>
  <r>
    <x v="4"/>
    <x v="12"/>
    <x v="12"/>
    <n v="1700"/>
    <s v="C"/>
    <n v="0.2"/>
  </r>
  <r>
    <x v="0"/>
    <x v="13"/>
    <x v="13"/>
    <n v="5120"/>
    <s v="D"/>
    <n v="0.2"/>
  </r>
  <r>
    <x v="0"/>
    <x v="1"/>
    <x v="1"/>
    <n v="6440"/>
    <s v="C"/>
    <n v="0.21"/>
  </r>
  <r>
    <x v="2"/>
    <x v="3"/>
    <x v="3"/>
    <n v="2110"/>
    <s v="D"/>
    <n v="0.21"/>
  </r>
  <r>
    <x v="0"/>
    <x v="3"/>
    <x v="3"/>
    <n v="3200"/>
    <s v="C"/>
    <n v="0.21"/>
  </r>
  <r>
    <x v="4"/>
    <x v="3"/>
    <x v="3"/>
    <n v="5110"/>
    <s v="D"/>
    <n v="0.21"/>
  </r>
  <r>
    <x v="4"/>
    <x v="17"/>
    <x v="17"/>
    <n v="5250"/>
    <s v="D"/>
    <n v="0.21"/>
  </r>
  <r>
    <x v="5"/>
    <x v="4"/>
    <x v="4"/>
    <n v="6300"/>
    <s v="NA"/>
    <n v="0.21"/>
  </r>
  <r>
    <x v="0"/>
    <x v="8"/>
    <x v="8"/>
    <n v="1310"/>
    <s v="D"/>
    <n v="0.21"/>
  </r>
  <r>
    <x v="0"/>
    <x v="12"/>
    <x v="12"/>
    <n v="1550"/>
    <s v="B"/>
    <n v="0.21"/>
  </r>
  <r>
    <x v="2"/>
    <x v="13"/>
    <x v="13"/>
    <n v="1550"/>
    <s v="D"/>
    <n v="0.21"/>
  </r>
  <r>
    <x v="0"/>
    <x v="0"/>
    <x v="0"/>
    <n v="2130"/>
    <s v="NA"/>
    <n v="0.22"/>
  </r>
  <r>
    <x v="1"/>
    <x v="1"/>
    <x v="1"/>
    <n v="2120"/>
    <s v="NA"/>
    <n v="0.22"/>
  </r>
  <r>
    <x v="4"/>
    <x v="3"/>
    <x v="3"/>
    <n v="4110"/>
    <s v="A"/>
    <n v="0.22"/>
  </r>
  <r>
    <x v="4"/>
    <x v="3"/>
    <x v="3"/>
    <n v="4110"/>
    <s v="NA"/>
    <n v="0.22"/>
  </r>
  <r>
    <x v="0"/>
    <x v="8"/>
    <x v="8"/>
    <n v="5300"/>
    <s v="C"/>
    <n v="0.22"/>
  </r>
  <r>
    <x v="0"/>
    <x v="2"/>
    <x v="2"/>
    <n v="1700"/>
    <s v="NA"/>
    <n v="0.23"/>
  </r>
  <r>
    <x v="0"/>
    <x v="3"/>
    <x v="3"/>
    <n v="1110"/>
    <s v="NA"/>
    <n v="0.23"/>
  </r>
  <r>
    <x v="0"/>
    <x v="3"/>
    <x v="3"/>
    <n v="4130"/>
    <s v="NA"/>
    <n v="0.23"/>
  </r>
  <r>
    <x v="0"/>
    <x v="3"/>
    <x v="3"/>
    <n v="8320"/>
    <s v="NA"/>
    <n v="0.23"/>
  </r>
  <r>
    <x v="4"/>
    <x v="3"/>
    <x v="3"/>
    <n v="5110"/>
    <s v="NA"/>
    <n v="0.23"/>
  </r>
  <r>
    <x v="5"/>
    <x v="4"/>
    <x v="4"/>
    <n v="1290"/>
    <s v="D"/>
    <n v="0.23"/>
  </r>
  <r>
    <x v="3"/>
    <x v="4"/>
    <x v="4"/>
    <n v="1850"/>
    <s v="NA"/>
    <n v="0.23"/>
  </r>
  <r>
    <x v="0"/>
    <x v="4"/>
    <x v="4"/>
    <n v="1840"/>
    <s v="D"/>
    <n v="0.23"/>
  </r>
  <r>
    <x v="0"/>
    <x v="4"/>
    <x v="4"/>
    <n v="6250"/>
    <s v="D"/>
    <n v="0.23"/>
  </r>
  <r>
    <x v="3"/>
    <x v="5"/>
    <x v="5"/>
    <n v="6172"/>
    <s v="NA"/>
    <n v="0.23"/>
  </r>
  <r>
    <x v="0"/>
    <x v="5"/>
    <x v="5"/>
    <n v="1900"/>
    <s v="NA"/>
    <n v="0.23"/>
  </r>
  <r>
    <x v="4"/>
    <x v="5"/>
    <x v="5"/>
    <n v="5110"/>
    <s v="A"/>
    <n v="0.23"/>
  </r>
  <r>
    <x v="5"/>
    <x v="8"/>
    <x v="8"/>
    <n v="1400"/>
    <s v="D"/>
    <n v="0.23"/>
  </r>
  <r>
    <x v="0"/>
    <x v="8"/>
    <x v="8"/>
    <n v="8350"/>
    <s v="D"/>
    <n v="0.23"/>
  </r>
  <r>
    <x v="1"/>
    <x v="10"/>
    <x v="10"/>
    <n v="5250"/>
    <s v="C"/>
    <n v="0.23"/>
  </r>
  <r>
    <x v="2"/>
    <x v="13"/>
    <x v="13"/>
    <n v="8140"/>
    <s v="D"/>
    <n v="0.23"/>
  </r>
  <r>
    <x v="0"/>
    <x v="3"/>
    <x v="3"/>
    <n v="1340"/>
    <s v="D"/>
    <n v="0.24"/>
  </r>
  <r>
    <x v="5"/>
    <x v="4"/>
    <x v="4"/>
    <n v="1180"/>
    <s v="NA"/>
    <n v="0.24"/>
  </r>
  <r>
    <x v="4"/>
    <x v="4"/>
    <x v="4"/>
    <n v="1110"/>
    <s v="A"/>
    <n v="0.24"/>
  </r>
  <r>
    <x v="5"/>
    <x v="5"/>
    <x v="5"/>
    <n v="5120"/>
    <s v="D"/>
    <n v="0.24"/>
  </r>
  <r>
    <x v="0"/>
    <x v="6"/>
    <x v="6"/>
    <n v="4370"/>
    <s v="NA"/>
    <n v="0.24"/>
  </r>
  <r>
    <x v="5"/>
    <x v="8"/>
    <x v="8"/>
    <n v="3200"/>
    <s v="D"/>
    <n v="0.24"/>
  </r>
  <r>
    <x v="0"/>
    <x v="12"/>
    <x v="12"/>
    <n v="4110"/>
    <s v="C"/>
    <n v="0.24"/>
  </r>
  <r>
    <x v="0"/>
    <x v="3"/>
    <x v="3"/>
    <n v="8310"/>
    <s v="A"/>
    <n v="0.25"/>
  </r>
  <r>
    <x v="5"/>
    <x v="5"/>
    <x v="5"/>
    <n v="5300"/>
    <s v="C"/>
    <n v="0.25"/>
  </r>
  <r>
    <x v="0"/>
    <x v="8"/>
    <x v="8"/>
    <n v="1550"/>
    <s v="C"/>
    <n v="0.25"/>
  </r>
  <r>
    <x v="0"/>
    <x v="8"/>
    <x v="8"/>
    <n v="1550"/>
    <s v="NA"/>
    <n v="0.25"/>
  </r>
  <r>
    <x v="1"/>
    <x v="3"/>
    <x v="3"/>
    <n v="6170"/>
    <s v="D"/>
    <n v="0.26"/>
  </r>
  <r>
    <x v="2"/>
    <x v="3"/>
    <x v="3"/>
    <n v="2210"/>
    <s v="D"/>
    <n v="0.26"/>
  </r>
  <r>
    <x v="0"/>
    <x v="3"/>
    <x v="3"/>
    <n v="5110"/>
    <s v="NA"/>
    <n v="0.26"/>
  </r>
  <r>
    <x v="0"/>
    <x v="3"/>
    <x v="3"/>
    <n v="5300"/>
    <s v="A"/>
    <n v="0.26"/>
  </r>
  <r>
    <x v="0"/>
    <x v="4"/>
    <x v="4"/>
    <n v="1820"/>
    <s v="B"/>
    <n v="0.26"/>
  </r>
  <r>
    <x v="4"/>
    <x v="4"/>
    <x v="4"/>
    <n v="1710"/>
    <s v="B"/>
    <n v="0.26"/>
  </r>
  <r>
    <x v="4"/>
    <x v="4"/>
    <x v="4"/>
    <n v="6170"/>
    <s v="C"/>
    <n v="0.26"/>
  </r>
  <r>
    <x v="4"/>
    <x v="5"/>
    <x v="5"/>
    <n v="2430"/>
    <s v="B"/>
    <n v="0.26"/>
  </r>
  <r>
    <x v="3"/>
    <x v="7"/>
    <x v="7"/>
    <n v="6215"/>
    <s v="D"/>
    <n v="0.26"/>
  </r>
  <r>
    <x v="0"/>
    <x v="8"/>
    <x v="8"/>
    <n v="1850"/>
    <s v="NA"/>
    <n v="0.26"/>
  </r>
  <r>
    <x v="0"/>
    <x v="1"/>
    <x v="1"/>
    <n v="4271"/>
    <s v="NA"/>
    <n v="0.27"/>
  </r>
  <r>
    <x v="4"/>
    <x v="3"/>
    <x v="3"/>
    <n v="5110"/>
    <s v="NA"/>
    <n v="0.27"/>
  </r>
  <r>
    <x v="4"/>
    <x v="3"/>
    <x v="3"/>
    <n v="6170"/>
    <s v="NA"/>
    <n v="0.27"/>
  </r>
  <r>
    <x v="4"/>
    <x v="4"/>
    <x v="4"/>
    <n v="1210"/>
    <s v="A"/>
    <n v="0.27"/>
  </r>
  <r>
    <x v="0"/>
    <x v="8"/>
    <x v="8"/>
    <n v="1110"/>
    <s v="NA"/>
    <n v="0.27"/>
  </r>
  <r>
    <x v="4"/>
    <x v="8"/>
    <x v="8"/>
    <n v="1210"/>
    <s v="A"/>
    <n v="0.27"/>
  </r>
  <r>
    <x v="0"/>
    <x v="3"/>
    <x v="3"/>
    <n v="2110"/>
    <s v="NA"/>
    <n v="0.28000000000000003"/>
  </r>
  <r>
    <x v="0"/>
    <x v="3"/>
    <x v="3"/>
    <n v="8140"/>
    <s v="B"/>
    <n v="0.28000000000000003"/>
  </r>
  <r>
    <x v="4"/>
    <x v="3"/>
    <x v="3"/>
    <n v="1800"/>
    <s v="D"/>
    <n v="0.28000000000000003"/>
  </r>
  <r>
    <x v="4"/>
    <x v="3"/>
    <x v="3"/>
    <n v="2110"/>
    <s v="C"/>
    <n v="0.28000000000000003"/>
  </r>
  <r>
    <x v="3"/>
    <x v="4"/>
    <x v="4"/>
    <n v="1800"/>
    <s v="D"/>
    <n v="0.28000000000000003"/>
  </r>
  <r>
    <x v="3"/>
    <x v="5"/>
    <x v="5"/>
    <n v="2140"/>
    <s v="D"/>
    <n v="0.28000000000000003"/>
  </r>
  <r>
    <x v="5"/>
    <x v="8"/>
    <x v="8"/>
    <n v="8140"/>
    <s v="NA"/>
    <n v="0.28000000000000003"/>
  </r>
  <r>
    <x v="0"/>
    <x v="18"/>
    <x v="18"/>
    <n v="5110"/>
    <s v="B"/>
    <n v="0.28000000000000003"/>
  </r>
  <r>
    <x v="4"/>
    <x v="17"/>
    <x v="17"/>
    <n v="6170"/>
    <s v="D"/>
    <n v="0.28999999999999998"/>
  </r>
  <r>
    <x v="5"/>
    <x v="4"/>
    <x v="4"/>
    <n v="5250"/>
    <s v="D"/>
    <n v="0.28999999999999998"/>
  </r>
  <r>
    <x v="0"/>
    <x v="4"/>
    <x v="4"/>
    <n v="1840"/>
    <s v="NA"/>
    <n v="0.28999999999999998"/>
  </r>
  <r>
    <x v="1"/>
    <x v="5"/>
    <x v="5"/>
    <n v="1210"/>
    <s v="D"/>
    <n v="0.28999999999999998"/>
  </r>
  <r>
    <x v="0"/>
    <x v="8"/>
    <x v="8"/>
    <n v="5120"/>
    <s v="A"/>
    <n v="0.28999999999999998"/>
  </r>
  <r>
    <x v="4"/>
    <x v="8"/>
    <x v="8"/>
    <n v="1110"/>
    <s v="C"/>
    <n v="0.28999999999999998"/>
  </r>
  <r>
    <x v="3"/>
    <x v="0"/>
    <x v="0"/>
    <n v="2610"/>
    <s v="NA"/>
    <n v="0.3"/>
  </r>
  <r>
    <x v="5"/>
    <x v="3"/>
    <x v="3"/>
    <n v="5250"/>
    <s v="D"/>
    <n v="0.3"/>
  </r>
  <r>
    <x v="5"/>
    <x v="3"/>
    <x v="3"/>
    <n v="6410"/>
    <s v="D"/>
    <n v="0.3"/>
  </r>
  <r>
    <x v="1"/>
    <x v="3"/>
    <x v="3"/>
    <n v="6410"/>
    <s v="C"/>
    <n v="0.3"/>
  </r>
  <r>
    <x v="0"/>
    <x v="3"/>
    <x v="3"/>
    <n v="3300"/>
    <s v="A"/>
    <n v="0.3"/>
  </r>
  <r>
    <x v="5"/>
    <x v="4"/>
    <x v="4"/>
    <n v="3100"/>
    <s v="NA"/>
    <n v="0.3"/>
  </r>
  <r>
    <x v="0"/>
    <x v="6"/>
    <x v="6"/>
    <n v="8300"/>
    <s v="NA"/>
    <n v="0.3"/>
  </r>
  <r>
    <x v="4"/>
    <x v="12"/>
    <x v="12"/>
    <n v="6120"/>
    <s v="NA"/>
    <n v="0.3"/>
  </r>
  <r>
    <x v="3"/>
    <x v="0"/>
    <x v="0"/>
    <n v="3300"/>
    <s v="A"/>
    <n v="0.31"/>
  </r>
  <r>
    <x v="0"/>
    <x v="2"/>
    <x v="2"/>
    <n v="1550"/>
    <s v="D"/>
    <n v="0.31"/>
  </r>
  <r>
    <x v="0"/>
    <x v="3"/>
    <x v="3"/>
    <n v="3200"/>
    <s v="NA"/>
    <n v="0.31"/>
  </r>
  <r>
    <x v="4"/>
    <x v="4"/>
    <x v="4"/>
    <n v="1800"/>
    <s v="NA"/>
    <n v="0.31"/>
  </r>
  <r>
    <x v="4"/>
    <x v="4"/>
    <x v="4"/>
    <n v="4200"/>
    <s v="NA"/>
    <n v="0.31"/>
  </r>
  <r>
    <x v="2"/>
    <x v="8"/>
    <x v="8"/>
    <n v="8320"/>
    <s v="NA"/>
    <n v="0.31"/>
  </r>
  <r>
    <x v="4"/>
    <x v="12"/>
    <x v="12"/>
    <n v="1490"/>
    <s v="A"/>
    <n v="0.31"/>
  </r>
  <r>
    <x v="4"/>
    <x v="12"/>
    <x v="12"/>
    <n v="8310"/>
    <s v="D"/>
    <n v="0.31"/>
  </r>
  <r>
    <x v="0"/>
    <x v="3"/>
    <x v="3"/>
    <n v="5250"/>
    <s v="C"/>
    <n v="0.32"/>
  </r>
  <r>
    <x v="0"/>
    <x v="4"/>
    <x v="4"/>
    <n v="4240"/>
    <s v="A"/>
    <n v="0.32"/>
  </r>
  <r>
    <x v="4"/>
    <x v="4"/>
    <x v="4"/>
    <n v="1840"/>
    <s v="NA"/>
    <n v="0.32"/>
  </r>
  <r>
    <x v="4"/>
    <x v="8"/>
    <x v="8"/>
    <n v="1310"/>
    <s v="D"/>
    <n v="0.32"/>
  </r>
  <r>
    <x v="0"/>
    <x v="1"/>
    <x v="1"/>
    <n v="6172"/>
    <s v="C"/>
    <n v="0.33"/>
  </r>
  <r>
    <x v="0"/>
    <x v="3"/>
    <x v="3"/>
    <n v="5110"/>
    <s v="D"/>
    <n v="0.33"/>
  </r>
  <r>
    <x v="0"/>
    <x v="5"/>
    <x v="5"/>
    <n v="5110"/>
    <s v="D"/>
    <n v="0.33"/>
  </r>
  <r>
    <x v="4"/>
    <x v="5"/>
    <x v="5"/>
    <n v="3300"/>
    <s v="NA"/>
    <n v="0.33"/>
  </r>
  <r>
    <x v="4"/>
    <x v="5"/>
    <x v="5"/>
    <n v="6410"/>
    <s v="A"/>
    <n v="0.33"/>
  </r>
  <r>
    <x v="5"/>
    <x v="8"/>
    <x v="8"/>
    <n v="6172"/>
    <s v="D"/>
    <n v="0.33"/>
  </r>
  <r>
    <x v="4"/>
    <x v="8"/>
    <x v="8"/>
    <n v="3100"/>
    <s v="NA"/>
    <n v="0.33"/>
  </r>
  <r>
    <x v="1"/>
    <x v="10"/>
    <x v="10"/>
    <n v="6172"/>
    <s v="C"/>
    <n v="0.33"/>
  </r>
  <r>
    <x v="0"/>
    <x v="3"/>
    <x v="3"/>
    <n v="6172"/>
    <s v="D"/>
    <n v="0.34"/>
  </r>
  <r>
    <x v="4"/>
    <x v="3"/>
    <x v="3"/>
    <n v="6250"/>
    <s v="D"/>
    <n v="0.34"/>
  </r>
  <r>
    <x v="4"/>
    <x v="5"/>
    <x v="5"/>
    <n v="4220"/>
    <s v="A"/>
    <n v="0.34"/>
  </r>
  <r>
    <x v="1"/>
    <x v="8"/>
    <x v="8"/>
    <n v="1920"/>
    <s v="NA"/>
    <n v="0.34"/>
  </r>
  <r>
    <x v="2"/>
    <x v="8"/>
    <x v="8"/>
    <n v="3100"/>
    <s v="D"/>
    <n v="0.34"/>
  </r>
  <r>
    <x v="4"/>
    <x v="8"/>
    <x v="8"/>
    <n v="1800"/>
    <s v="D"/>
    <n v="0.34"/>
  </r>
  <r>
    <x v="0"/>
    <x v="10"/>
    <x v="10"/>
    <n v="5120"/>
    <s v="C"/>
    <n v="0.34"/>
  </r>
  <r>
    <x v="0"/>
    <x v="11"/>
    <x v="11"/>
    <n v="2110"/>
    <s v="NA"/>
    <n v="0.34"/>
  </r>
  <r>
    <x v="0"/>
    <x v="11"/>
    <x v="11"/>
    <n v="8140"/>
    <s v="C"/>
    <n v="0.34"/>
  </r>
  <r>
    <x v="2"/>
    <x v="19"/>
    <x v="19"/>
    <n v="8320"/>
    <s v="NA"/>
    <n v="0.34"/>
  </r>
  <r>
    <x v="0"/>
    <x v="3"/>
    <x v="3"/>
    <n v="4200"/>
    <s v="D"/>
    <n v="0.35"/>
  </r>
  <r>
    <x v="0"/>
    <x v="3"/>
    <x v="3"/>
    <n v="6120"/>
    <s v="C"/>
    <n v="0.35"/>
  </r>
  <r>
    <x v="0"/>
    <x v="3"/>
    <x v="3"/>
    <n v="6170"/>
    <s v="NA"/>
    <n v="0.35"/>
  </r>
  <r>
    <x v="4"/>
    <x v="3"/>
    <x v="3"/>
    <n v="5110"/>
    <s v="NA"/>
    <n v="0.35"/>
  </r>
  <r>
    <x v="3"/>
    <x v="4"/>
    <x v="4"/>
    <n v="1310"/>
    <s v="D"/>
    <n v="0.35"/>
  </r>
  <r>
    <x v="4"/>
    <x v="5"/>
    <x v="5"/>
    <n v="1850"/>
    <s v="NA"/>
    <n v="0.35"/>
  </r>
  <r>
    <x v="0"/>
    <x v="10"/>
    <x v="10"/>
    <n v="4340"/>
    <s v="NA"/>
    <n v="0.35"/>
  </r>
  <r>
    <x v="2"/>
    <x v="13"/>
    <x v="13"/>
    <n v="1920"/>
    <s v="D"/>
    <n v="0.35"/>
  </r>
  <r>
    <x v="0"/>
    <x v="4"/>
    <x v="4"/>
    <n v="6120"/>
    <s v="D"/>
    <n v="0.36"/>
  </r>
  <r>
    <x v="3"/>
    <x v="5"/>
    <x v="5"/>
    <n v="2110"/>
    <s v="A"/>
    <n v="0.36"/>
  </r>
  <r>
    <x v="4"/>
    <x v="5"/>
    <x v="5"/>
    <n v="2430"/>
    <s v="A"/>
    <n v="0.36"/>
  </r>
  <r>
    <x v="0"/>
    <x v="10"/>
    <x v="10"/>
    <n v="6250"/>
    <s v="A"/>
    <n v="0.36"/>
  </r>
  <r>
    <x v="0"/>
    <x v="3"/>
    <x v="3"/>
    <n v="5120"/>
    <s v="D"/>
    <n v="0.37"/>
  </r>
  <r>
    <x v="0"/>
    <x v="3"/>
    <x v="3"/>
    <n v="5120"/>
    <s v="D"/>
    <n v="0.37"/>
  </r>
  <r>
    <x v="4"/>
    <x v="3"/>
    <x v="3"/>
    <n v="6170"/>
    <s v="NA"/>
    <n v="0.37"/>
  </r>
  <r>
    <x v="3"/>
    <x v="4"/>
    <x v="4"/>
    <n v="1840"/>
    <s v="NA"/>
    <n v="0.37"/>
  </r>
  <r>
    <x v="5"/>
    <x v="8"/>
    <x v="8"/>
    <n v="7400"/>
    <s v="D"/>
    <n v="0.37"/>
  </r>
  <r>
    <x v="0"/>
    <x v="1"/>
    <x v="1"/>
    <n v="1850"/>
    <s v="C"/>
    <n v="0.38"/>
  </r>
  <r>
    <x v="0"/>
    <x v="3"/>
    <x v="3"/>
    <n v="2210"/>
    <s v="NA"/>
    <n v="0.38"/>
  </r>
  <r>
    <x v="4"/>
    <x v="3"/>
    <x v="3"/>
    <n v="2210"/>
    <s v="D"/>
    <n v="0.38"/>
  </r>
  <r>
    <x v="4"/>
    <x v="4"/>
    <x v="4"/>
    <n v="6120"/>
    <s v="C"/>
    <n v="0.38"/>
  </r>
  <r>
    <x v="5"/>
    <x v="5"/>
    <x v="5"/>
    <n v="1900"/>
    <s v="NA"/>
    <n v="0.38"/>
  </r>
  <r>
    <x v="5"/>
    <x v="5"/>
    <x v="5"/>
    <n v="5110"/>
    <s v="A"/>
    <n v="0.38"/>
  </r>
  <r>
    <x v="5"/>
    <x v="8"/>
    <x v="8"/>
    <n v="2430"/>
    <s v="D"/>
    <n v="0.38"/>
  </r>
  <r>
    <x v="1"/>
    <x v="8"/>
    <x v="8"/>
    <n v="3300"/>
    <s v="D"/>
    <n v="0.38"/>
  </r>
  <r>
    <x v="0"/>
    <x v="8"/>
    <x v="8"/>
    <n v="1411"/>
    <s v="A"/>
    <n v="0.38"/>
  </r>
  <r>
    <x v="0"/>
    <x v="8"/>
    <x v="8"/>
    <n v="6240"/>
    <s v="D"/>
    <n v="0.38"/>
  </r>
  <r>
    <x v="1"/>
    <x v="10"/>
    <x v="10"/>
    <n v="4340"/>
    <s v="D"/>
    <n v="0.38"/>
  </r>
  <r>
    <x v="0"/>
    <x v="10"/>
    <x v="10"/>
    <n v="4200"/>
    <s v="NA"/>
    <n v="0.38"/>
  </r>
  <r>
    <x v="0"/>
    <x v="18"/>
    <x v="18"/>
    <n v="1411"/>
    <s v="NA"/>
    <n v="0.38"/>
  </r>
  <r>
    <x v="4"/>
    <x v="0"/>
    <x v="0"/>
    <n v="2130"/>
    <s v="NA"/>
    <n v="0.39"/>
  </r>
  <r>
    <x v="0"/>
    <x v="4"/>
    <x v="4"/>
    <n v="6120"/>
    <s v="NA"/>
    <n v="0.39"/>
  </r>
  <r>
    <x v="0"/>
    <x v="5"/>
    <x v="5"/>
    <n v="1290"/>
    <s v="C"/>
    <n v="0.39"/>
  </r>
  <r>
    <x v="0"/>
    <x v="8"/>
    <x v="8"/>
    <n v="1800"/>
    <s v="D"/>
    <n v="0.39"/>
  </r>
  <r>
    <x v="3"/>
    <x v="3"/>
    <x v="3"/>
    <n v="2130"/>
    <s v="D"/>
    <n v="0.4"/>
  </r>
  <r>
    <x v="4"/>
    <x v="3"/>
    <x v="3"/>
    <n v="1400"/>
    <s v="D"/>
    <n v="0.4"/>
  </r>
  <r>
    <x v="3"/>
    <x v="4"/>
    <x v="4"/>
    <n v="6300"/>
    <s v="NA"/>
    <n v="0.4"/>
  </r>
  <r>
    <x v="5"/>
    <x v="8"/>
    <x v="8"/>
    <n v="6170"/>
    <s v="D"/>
    <n v="0.4"/>
  </r>
  <r>
    <x v="0"/>
    <x v="1"/>
    <x v="1"/>
    <n v="6120"/>
    <s v="B"/>
    <n v="0.41"/>
  </r>
  <r>
    <x v="1"/>
    <x v="3"/>
    <x v="3"/>
    <n v="6170"/>
    <s v="NA"/>
    <n v="0.41"/>
  </r>
  <r>
    <x v="0"/>
    <x v="3"/>
    <x v="3"/>
    <n v="3300"/>
    <s v="D"/>
    <n v="0.41"/>
  </r>
  <r>
    <x v="0"/>
    <x v="3"/>
    <x v="3"/>
    <n v="4200"/>
    <s v="NA"/>
    <n v="0.41"/>
  </r>
  <r>
    <x v="4"/>
    <x v="3"/>
    <x v="3"/>
    <n v="1710"/>
    <s v="D"/>
    <n v="0.41"/>
  </r>
  <r>
    <x v="3"/>
    <x v="4"/>
    <x v="4"/>
    <n v="6410"/>
    <s v="A"/>
    <n v="0.41"/>
  </r>
  <r>
    <x v="1"/>
    <x v="8"/>
    <x v="8"/>
    <n v="7430"/>
    <s v="D"/>
    <n v="0.41"/>
  </r>
  <r>
    <x v="0"/>
    <x v="8"/>
    <x v="8"/>
    <n v="8310"/>
    <s v="C"/>
    <n v="0.41"/>
  </r>
  <r>
    <x v="0"/>
    <x v="10"/>
    <x v="10"/>
    <n v="4110"/>
    <s v="A"/>
    <n v="0.41"/>
  </r>
  <r>
    <x v="0"/>
    <x v="11"/>
    <x v="11"/>
    <n v="3300"/>
    <s v="D"/>
    <n v="0.41"/>
  </r>
  <r>
    <x v="0"/>
    <x v="2"/>
    <x v="2"/>
    <n v="3200"/>
    <s v="NA"/>
    <n v="0.42"/>
  </r>
  <r>
    <x v="0"/>
    <x v="5"/>
    <x v="5"/>
    <n v="6172"/>
    <s v="C"/>
    <n v="0.42"/>
  </r>
  <r>
    <x v="2"/>
    <x v="1"/>
    <x v="1"/>
    <n v="8100"/>
    <s v="D"/>
    <n v="0.43"/>
  </r>
  <r>
    <x v="2"/>
    <x v="20"/>
    <x v="20"/>
    <n v="8100"/>
    <s v="NA"/>
    <n v="0.43"/>
  </r>
  <r>
    <x v="5"/>
    <x v="4"/>
    <x v="4"/>
    <n v="1110"/>
    <s v="NA"/>
    <n v="0.43"/>
  </r>
  <r>
    <x v="0"/>
    <x v="11"/>
    <x v="11"/>
    <n v="5120"/>
    <s v="B"/>
    <n v="0.43"/>
  </r>
  <r>
    <x v="4"/>
    <x v="12"/>
    <x v="12"/>
    <n v="6410"/>
    <s v="NA"/>
    <n v="0.43"/>
  </r>
  <r>
    <x v="2"/>
    <x v="1"/>
    <x v="1"/>
    <n v="4110"/>
    <s v="NA"/>
    <n v="0.44"/>
  </r>
  <r>
    <x v="0"/>
    <x v="2"/>
    <x v="2"/>
    <n v="5200"/>
    <s v="NA"/>
    <n v="0.44"/>
  </r>
  <r>
    <x v="1"/>
    <x v="4"/>
    <x v="4"/>
    <n v="1500"/>
    <s v="NA"/>
    <n v="0.44"/>
  </r>
  <r>
    <x v="4"/>
    <x v="4"/>
    <x v="4"/>
    <n v="1310"/>
    <s v="D"/>
    <n v="0.44"/>
  </r>
  <r>
    <x v="4"/>
    <x v="5"/>
    <x v="5"/>
    <n v="1820"/>
    <s v="B"/>
    <n v="0.44"/>
  </r>
  <r>
    <x v="4"/>
    <x v="5"/>
    <x v="5"/>
    <n v="6170"/>
    <s v="B"/>
    <n v="0.44"/>
  </r>
  <r>
    <x v="0"/>
    <x v="6"/>
    <x v="6"/>
    <n v="1110"/>
    <s v="C"/>
    <n v="0.44"/>
  </r>
  <r>
    <x v="0"/>
    <x v="6"/>
    <x v="6"/>
    <n v="2130"/>
    <s v="C"/>
    <n v="0.44"/>
  </r>
  <r>
    <x v="1"/>
    <x v="8"/>
    <x v="8"/>
    <n v="1400"/>
    <s v="D"/>
    <n v="0.44"/>
  </r>
  <r>
    <x v="2"/>
    <x v="13"/>
    <x v="13"/>
    <n v="5120"/>
    <s v="NA"/>
    <n v="0.44"/>
  </r>
  <r>
    <x v="0"/>
    <x v="1"/>
    <x v="1"/>
    <n v="1290"/>
    <s v="A"/>
    <n v="0.45"/>
  </r>
  <r>
    <x v="0"/>
    <x v="1"/>
    <x v="1"/>
    <n v="4271"/>
    <s v="D"/>
    <n v="0.45"/>
  </r>
  <r>
    <x v="1"/>
    <x v="3"/>
    <x v="3"/>
    <n v="5120"/>
    <s v="NA"/>
    <n v="0.45"/>
  </r>
  <r>
    <x v="2"/>
    <x v="3"/>
    <x v="3"/>
    <n v="6300"/>
    <s v="D"/>
    <n v="0.45"/>
  </r>
  <r>
    <x v="0"/>
    <x v="3"/>
    <x v="3"/>
    <n v="5120"/>
    <s v="NA"/>
    <n v="0.45"/>
  </r>
  <r>
    <x v="4"/>
    <x v="3"/>
    <x v="3"/>
    <n v="1210"/>
    <s v="C"/>
    <n v="0.45"/>
  </r>
  <r>
    <x v="5"/>
    <x v="5"/>
    <x v="5"/>
    <n v="5110"/>
    <s v="NA"/>
    <n v="0.45"/>
  </r>
  <r>
    <x v="5"/>
    <x v="5"/>
    <x v="5"/>
    <n v="6120"/>
    <s v="A"/>
    <n v="0.45"/>
  </r>
  <r>
    <x v="4"/>
    <x v="8"/>
    <x v="8"/>
    <n v="2110"/>
    <s v="NA"/>
    <n v="0.45"/>
  </r>
  <r>
    <x v="4"/>
    <x v="8"/>
    <x v="8"/>
    <n v="8140"/>
    <s v="C"/>
    <n v="0.45"/>
  </r>
  <r>
    <x v="0"/>
    <x v="8"/>
    <x v="8"/>
    <n v="4140"/>
    <s v="D"/>
    <n v="0.46"/>
  </r>
  <r>
    <x v="4"/>
    <x v="8"/>
    <x v="8"/>
    <n v="1550"/>
    <s v="NA"/>
    <n v="0.46"/>
  </r>
  <r>
    <x v="2"/>
    <x v="10"/>
    <x v="10"/>
    <n v="6215"/>
    <s v="NA"/>
    <n v="0.46"/>
  </r>
  <r>
    <x v="0"/>
    <x v="18"/>
    <x v="18"/>
    <n v="3200"/>
    <s v="A"/>
    <n v="0.46"/>
  </r>
  <r>
    <x v="1"/>
    <x v="13"/>
    <x v="13"/>
    <n v="2130"/>
    <s v="D"/>
    <n v="0.46"/>
  </r>
  <r>
    <x v="0"/>
    <x v="1"/>
    <x v="1"/>
    <n v="3300"/>
    <s v="NA"/>
    <n v="0.47"/>
  </r>
  <r>
    <x v="0"/>
    <x v="3"/>
    <x v="3"/>
    <n v="6410"/>
    <s v="B"/>
    <n v="0.47"/>
  </r>
  <r>
    <x v="0"/>
    <x v="5"/>
    <x v="5"/>
    <n v="6250"/>
    <s v="B"/>
    <n v="0.47"/>
  </r>
  <r>
    <x v="0"/>
    <x v="8"/>
    <x v="8"/>
    <n v="1820"/>
    <s v="D"/>
    <n v="0.47"/>
  </r>
  <r>
    <x v="4"/>
    <x v="3"/>
    <x v="3"/>
    <n v="6120"/>
    <s v="NA"/>
    <n v="0.48"/>
  </r>
  <r>
    <x v="3"/>
    <x v="4"/>
    <x v="4"/>
    <n v="1220"/>
    <s v="NA"/>
    <n v="0.48"/>
  </r>
  <r>
    <x v="0"/>
    <x v="5"/>
    <x v="5"/>
    <n v="4220"/>
    <s v="A"/>
    <n v="0.48"/>
  </r>
  <r>
    <x v="0"/>
    <x v="5"/>
    <x v="5"/>
    <n v="4240"/>
    <s v="NA"/>
    <n v="0.48"/>
  </r>
  <r>
    <x v="5"/>
    <x v="8"/>
    <x v="8"/>
    <n v="8340"/>
    <s v="A"/>
    <n v="0.48"/>
  </r>
  <r>
    <x v="0"/>
    <x v="10"/>
    <x v="10"/>
    <n v="1820"/>
    <s v="NA"/>
    <n v="0.48"/>
  </r>
  <r>
    <x v="1"/>
    <x v="3"/>
    <x v="3"/>
    <n v="2120"/>
    <s v="NA"/>
    <n v="0.49"/>
  </r>
  <r>
    <x v="0"/>
    <x v="3"/>
    <x v="3"/>
    <n v="4220"/>
    <s v="D"/>
    <n v="0.49"/>
  </r>
  <r>
    <x v="3"/>
    <x v="3"/>
    <x v="3"/>
    <n v="6172"/>
    <s v="D"/>
    <n v="0.49"/>
  </r>
  <r>
    <x v="4"/>
    <x v="17"/>
    <x v="17"/>
    <n v="4200"/>
    <s v="D"/>
    <n v="0.49"/>
  </r>
  <r>
    <x v="3"/>
    <x v="4"/>
    <x v="4"/>
    <n v="4220"/>
    <s v="NA"/>
    <n v="0.49"/>
  </r>
  <r>
    <x v="1"/>
    <x v="5"/>
    <x v="5"/>
    <n v="7430"/>
    <s v="NA"/>
    <n v="0.49"/>
  </r>
  <r>
    <x v="0"/>
    <x v="5"/>
    <x v="5"/>
    <n v="1330"/>
    <s v="C"/>
    <n v="0.49"/>
  </r>
  <r>
    <x v="2"/>
    <x v="8"/>
    <x v="8"/>
    <n v="2110"/>
    <s v="NA"/>
    <n v="0.49"/>
  </r>
  <r>
    <x v="2"/>
    <x v="3"/>
    <x v="3"/>
    <n v="5120"/>
    <s v="NA"/>
    <n v="0.5"/>
  </r>
  <r>
    <x v="0"/>
    <x v="8"/>
    <x v="8"/>
    <n v="5200"/>
    <s v="D"/>
    <n v="0.5"/>
  </r>
  <r>
    <x v="0"/>
    <x v="8"/>
    <x v="8"/>
    <n v="6300"/>
    <s v="D"/>
    <n v="0.5"/>
  </r>
  <r>
    <x v="0"/>
    <x v="8"/>
    <x v="8"/>
    <n v="8100"/>
    <s v="NA"/>
    <n v="0.5"/>
  </r>
  <r>
    <x v="0"/>
    <x v="12"/>
    <x v="12"/>
    <n v="8140"/>
    <s v="D"/>
    <n v="0.5"/>
  </r>
  <r>
    <x v="0"/>
    <x v="1"/>
    <x v="1"/>
    <n v="3210"/>
    <s v="B"/>
    <n v="0.51"/>
  </r>
  <r>
    <x v="1"/>
    <x v="3"/>
    <x v="3"/>
    <n v="2110"/>
    <s v="D"/>
    <n v="0.51"/>
  </r>
  <r>
    <x v="0"/>
    <x v="3"/>
    <x v="3"/>
    <n v="1110"/>
    <s v="D"/>
    <n v="0.51"/>
  </r>
  <r>
    <x v="0"/>
    <x v="3"/>
    <x v="3"/>
    <n v="4200"/>
    <s v="NA"/>
    <n v="0.51"/>
  </r>
  <r>
    <x v="0"/>
    <x v="3"/>
    <x v="3"/>
    <n v="6410"/>
    <s v="D"/>
    <n v="0.51"/>
  </r>
  <r>
    <x v="5"/>
    <x v="4"/>
    <x v="4"/>
    <n v="4110"/>
    <s v="NA"/>
    <n v="0.51"/>
  </r>
  <r>
    <x v="4"/>
    <x v="8"/>
    <x v="8"/>
    <n v="1411"/>
    <s v="D"/>
    <n v="0.51"/>
  </r>
  <r>
    <x v="4"/>
    <x v="12"/>
    <x v="12"/>
    <n v="3300"/>
    <s v="NA"/>
    <n v="0.51"/>
  </r>
  <r>
    <x v="2"/>
    <x v="13"/>
    <x v="13"/>
    <n v="5250"/>
    <s v="D"/>
    <n v="0.51"/>
  </r>
  <r>
    <x v="0"/>
    <x v="3"/>
    <x v="3"/>
    <n v="3200"/>
    <s v="D"/>
    <n v="0.52"/>
  </r>
  <r>
    <x v="3"/>
    <x v="4"/>
    <x v="4"/>
    <n v="6170"/>
    <s v="NA"/>
    <n v="0.52"/>
  </r>
  <r>
    <x v="5"/>
    <x v="5"/>
    <x v="5"/>
    <n v="2130"/>
    <s v="A"/>
    <n v="0.52"/>
  </r>
  <r>
    <x v="0"/>
    <x v="5"/>
    <x v="5"/>
    <n v="1840"/>
    <s v="NA"/>
    <n v="0.52"/>
  </r>
  <r>
    <x v="1"/>
    <x v="8"/>
    <x v="8"/>
    <n v="4220"/>
    <s v="D"/>
    <n v="0.52"/>
  </r>
  <r>
    <x v="2"/>
    <x v="10"/>
    <x v="10"/>
    <n v="8320"/>
    <s v="NA"/>
    <n v="0.52"/>
  </r>
  <r>
    <x v="4"/>
    <x v="12"/>
    <x v="12"/>
    <n v="1411"/>
    <s v="B"/>
    <n v="0.52"/>
  </r>
  <r>
    <x v="0"/>
    <x v="3"/>
    <x v="3"/>
    <n v="6410"/>
    <s v="A"/>
    <n v="0.53"/>
  </r>
  <r>
    <x v="4"/>
    <x v="17"/>
    <x v="17"/>
    <n v="6410"/>
    <s v="D"/>
    <n v="0.53"/>
  </r>
  <r>
    <x v="5"/>
    <x v="5"/>
    <x v="5"/>
    <n v="6410"/>
    <s v="A"/>
    <n v="0.53"/>
  </r>
  <r>
    <x v="2"/>
    <x v="8"/>
    <x v="8"/>
    <n v="5120"/>
    <s v="NA"/>
    <n v="0.53"/>
  </r>
  <r>
    <x v="0"/>
    <x v="8"/>
    <x v="8"/>
    <n v="2210"/>
    <s v="NA"/>
    <n v="0.53"/>
  </r>
  <r>
    <x v="1"/>
    <x v="10"/>
    <x v="10"/>
    <n v="8100"/>
    <s v="NA"/>
    <n v="0.53"/>
  </r>
  <r>
    <x v="0"/>
    <x v="12"/>
    <x v="12"/>
    <n v="1840"/>
    <s v="NA"/>
    <n v="0.53"/>
  </r>
  <r>
    <x v="1"/>
    <x v="8"/>
    <x v="8"/>
    <n v="1210"/>
    <s v="D"/>
    <n v="0.54"/>
  </r>
  <r>
    <x v="0"/>
    <x v="10"/>
    <x v="10"/>
    <n v="6170"/>
    <s v="NA"/>
    <n v="0.54"/>
  </r>
  <r>
    <x v="1"/>
    <x v="13"/>
    <x v="13"/>
    <n v="3100"/>
    <s v="D"/>
    <n v="0.54"/>
  </r>
  <r>
    <x v="5"/>
    <x v="4"/>
    <x v="4"/>
    <n v="7430"/>
    <s v="NA"/>
    <n v="0.55000000000000004"/>
  </r>
  <r>
    <x v="5"/>
    <x v="5"/>
    <x v="5"/>
    <n v="5120"/>
    <s v="A"/>
    <n v="0.55000000000000004"/>
  </r>
  <r>
    <x v="5"/>
    <x v="8"/>
    <x v="8"/>
    <n v="2130"/>
    <s v="A"/>
    <n v="0.55000000000000004"/>
  </r>
  <r>
    <x v="4"/>
    <x v="8"/>
    <x v="8"/>
    <n v="1411"/>
    <s v="NA"/>
    <n v="0.55000000000000004"/>
  </r>
  <r>
    <x v="0"/>
    <x v="10"/>
    <x v="10"/>
    <n v="5200"/>
    <s v="A"/>
    <n v="0.55000000000000004"/>
  </r>
  <r>
    <x v="0"/>
    <x v="10"/>
    <x v="10"/>
    <n v="6120"/>
    <s v="NA"/>
    <n v="0.55000000000000004"/>
  </r>
  <r>
    <x v="0"/>
    <x v="3"/>
    <x v="3"/>
    <n v="2130"/>
    <s v="D"/>
    <n v="0.56000000000000005"/>
  </r>
  <r>
    <x v="3"/>
    <x v="4"/>
    <x v="4"/>
    <n v="1700"/>
    <s v="D"/>
    <n v="0.56000000000000005"/>
  </r>
  <r>
    <x v="5"/>
    <x v="5"/>
    <x v="5"/>
    <n v="3200"/>
    <s v="NA"/>
    <n v="0.56000000000000005"/>
  </r>
  <r>
    <x v="4"/>
    <x v="12"/>
    <x v="12"/>
    <n v="1310"/>
    <s v="C"/>
    <n v="0.56000000000000005"/>
  </r>
  <r>
    <x v="0"/>
    <x v="4"/>
    <x v="4"/>
    <n v="5120"/>
    <s v="D"/>
    <n v="0.56999999999999995"/>
  </r>
  <r>
    <x v="0"/>
    <x v="8"/>
    <x v="8"/>
    <n v="8340"/>
    <s v="D"/>
    <n v="0.56999999999999995"/>
  </r>
  <r>
    <x v="0"/>
    <x v="3"/>
    <x v="3"/>
    <n v="6170"/>
    <s v="NA"/>
    <n v="0.57999999999999996"/>
  </r>
  <r>
    <x v="0"/>
    <x v="3"/>
    <x v="3"/>
    <n v="6440"/>
    <s v="D"/>
    <n v="0.57999999999999996"/>
  </r>
  <r>
    <x v="0"/>
    <x v="3"/>
    <x v="3"/>
    <n v="6440"/>
    <s v="NA"/>
    <n v="0.57999999999999996"/>
  </r>
  <r>
    <x v="5"/>
    <x v="5"/>
    <x v="5"/>
    <n v="1550"/>
    <s v="NA"/>
    <n v="0.57999999999999996"/>
  </r>
  <r>
    <x v="4"/>
    <x v="12"/>
    <x v="12"/>
    <n v="2430"/>
    <s v="A"/>
    <n v="0.57999999999999996"/>
  </r>
  <r>
    <x v="4"/>
    <x v="12"/>
    <x v="12"/>
    <n v="8140"/>
    <s v="A"/>
    <n v="0.57999999999999996"/>
  </r>
  <r>
    <x v="1"/>
    <x v="1"/>
    <x v="1"/>
    <n v="1400"/>
    <s v="D"/>
    <n v="0.59"/>
  </r>
  <r>
    <x v="5"/>
    <x v="3"/>
    <x v="3"/>
    <n v="6250"/>
    <s v="D"/>
    <n v="0.59"/>
  </r>
  <r>
    <x v="0"/>
    <x v="8"/>
    <x v="8"/>
    <n v="4340"/>
    <s v="B"/>
    <n v="0.59"/>
  </r>
  <r>
    <x v="0"/>
    <x v="11"/>
    <x v="11"/>
    <n v="5110"/>
    <s v="A"/>
    <n v="0.59"/>
  </r>
  <r>
    <x v="4"/>
    <x v="12"/>
    <x v="12"/>
    <n v="1700"/>
    <s v="B"/>
    <n v="0.59"/>
  </r>
  <r>
    <x v="0"/>
    <x v="3"/>
    <x v="3"/>
    <n v="1850"/>
    <s v="D"/>
    <n v="0.6"/>
  </r>
  <r>
    <x v="4"/>
    <x v="3"/>
    <x v="3"/>
    <n v="6120"/>
    <s v="A"/>
    <n v="0.6"/>
  </r>
  <r>
    <x v="2"/>
    <x v="15"/>
    <x v="15"/>
    <n v="8340"/>
    <s v="D"/>
    <n v="0.6"/>
  </r>
  <r>
    <x v="3"/>
    <x v="8"/>
    <x v="8"/>
    <n v="6170"/>
    <s v="D"/>
    <n v="0.6"/>
  </r>
  <r>
    <x v="0"/>
    <x v="11"/>
    <x v="11"/>
    <n v="8140"/>
    <s v="NA"/>
    <n v="0.6"/>
  </r>
  <r>
    <x v="4"/>
    <x v="12"/>
    <x v="12"/>
    <n v="1480"/>
    <s v="D"/>
    <n v="0.6"/>
  </r>
  <r>
    <x v="4"/>
    <x v="12"/>
    <x v="12"/>
    <n v="6410"/>
    <s v="A"/>
    <n v="0.6"/>
  </r>
  <r>
    <x v="1"/>
    <x v="1"/>
    <x v="1"/>
    <n v="4110"/>
    <s v="NA"/>
    <n v="0.61"/>
  </r>
  <r>
    <x v="4"/>
    <x v="3"/>
    <x v="3"/>
    <n v="6120"/>
    <s v="NA"/>
    <n v="0.61"/>
  </r>
  <r>
    <x v="3"/>
    <x v="4"/>
    <x v="4"/>
    <n v="4340"/>
    <s v="B"/>
    <n v="0.61"/>
  </r>
  <r>
    <x v="4"/>
    <x v="5"/>
    <x v="5"/>
    <n v="5120"/>
    <s v="D"/>
    <n v="0.61"/>
  </r>
  <r>
    <x v="2"/>
    <x v="3"/>
    <x v="3"/>
    <n v="6170"/>
    <s v="NA"/>
    <n v="0.62"/>
  </r>
  <r>
    <x v="0"/>
    <x v="3"/>
    <x v="3"/>
    <n v="4200"/>
    <s v="C"/>
    <n v="0.62"/>
  </r>
  <r>
    <x v="0"/>
    <x v="3"/>
    <x v="3"/>
    <n v="6410"/>
    <s v="NA"/>
    <n v="0.62"/>
  </r>
  <r>
    <x v="1"/>
    <x v="4"/>
    <x v="4"/>
    <n v="4130"/>
    <s v="C"/>
    <n v="0.62"/>
  </r>
  <r>
    <x v="3"/>
    <x v="4"/>
    <x v="4"/>
    <n v="6216"/>
    <s v="NA"/>
    <n v="0.62"/>
  </r>
  <r>
    <x v="0"/>
    <x v="5"/>
    <x v="5"/>
    <n v="1710"/>
    <s v="C"/>
    <n v="0.62"/>
  </r>
  <r>
    <x v="3"/>
    <x v="3"/>
    <x v="3"/>
    <n v="6210"/>
    <s v="NA"/>
    <n v="0.63"/>
  </r>
  <r>
    <x v="0"/>
    <x v="11"/>
    <x v="11"/>
    <n v="4110"/>
    <s v="NA"/>
    <n v="0.63"/>
  </r>
  <r>
    <x v="0"/>
    <x v="1"/>
    <x v="1"/>
    <n v="1290"/>
    <s v="NA"/>
    <n v="0.64"/>
  </r>
  <r>
    <x v="0"/>
    <x v="2"/>
    <x v="2"/>
    <n v="5250"/>
    <s v="NA"/>
    <n v="0.64"/>
  </r>
  <r>
    <x v="3"/>
    <x v="4"/>
    <x v="4"/>
    <n v="8310"/>
    <s v="NA"/>
    <n v="0.64"/>
  </r>
  <r>
    <x v="0"/>
    <x v="5"/>
    <x v="5"/>
    <n v="5110"/>
    <s v="A"/>
    <n v="0.64"/>
  </r>
  <r>
    <x v="4"/>
    <x v="12"/>
    <x v="12"/>
    <n v="1490"/>
    <s v="B"/>
    <n v="0.64"/>
  </r>
  <r>
    <x v="1"/>
    <x v="13"/>
    <x v="13"/>
    <n v="6410"/>
    <s v="D"/>
    <n v="0.64"/>
  </r>
  <r>
    <x v="0"/>
    <x v="3"/>
    <x v="3"/>
    <n v="4340"/>
    <s v="D"/>
    <n v="0.65"/>
  </r>
  <r>
    <x v="3"/>
    <x v="8"/>
    <x v="8"/>
    <n v="1700"/>
    <s v="D"/>
    <n v="0.65"/>
  </r>
  <r>
    <x v="4"/>
    <x v="8"/>
    <x v="8"/>
    <n v="1650"/>
    <s v="D"/>
    <n v="0.65"/>
  </r>
  <r>
    <x v="0"/>
    <x v="1"/>
    <x v="1"/>
    <n v="4200"/>
    <s v="NA"/>
    <n v="0.66"/>
  </r>
  <r>
    <x v="0"/>
    <x v="3"/>
    <x v="3"/>
    <n v="1110"/>
    <s v="D"/>
    <n v="0.66"/>
  </r>
  <r>
    <x v="0"/>
    <x v="3"/>
    <x v="3"/>
    <n v="1710"/>
    <s v="D"/>
    <n v="0.66"/>
  </r>
  <r>
    <x v="3"/>
    <x v="3"/>
    <x v="3"/>
    <n v="2110"/>
    <s v="NA"/>
    <n v="0.66"/>
  </r>
  <r>
    <x v="4"/>
    <x v="12"/>
    <x v="12"/>
    <n v="8140"/>
    <s v="B"/>
    <n v="0.66"/>
  </r>
  <r>
    <x v="3"/>
    <x v="16"/>
    <x v="16"/>
    <n v="3210"/>
    <s v="D"/>
    <n v="0.66"/>
  </r>
  <r>
    <x v="2"/>
    <x v="1"/>
    <x v="1"/>
    <n v="7400"/>
    <s v="NA"/>
    <n v="0.67"/>
  </r>
  <r>
    <x v="1"/>
    <x v="3"/>
    <x v="3"/>
    <n v="6170"/>
    <s v="D"/>
    <n v="0.67"/>
  </r>
  <r>
    <x v="3"/>
    <x v="3"/>
    <x v="3"/>
    <n v="6440"/>
    <s v="NA"/>
    <n v="0.67"/>
  </r>
  <r>
    <x v="3"/>
    <x v="4"/>
    <x v="4"/>
    <n v="8115"/>
    <s v="NA"/>
    <n v="0.67"/>
  </r>
  <r>
    <x v="4"/>
    <x v="5"/>
    <x v="5"/>
    <n v="1900"/>
    <s v="B"/>
    <n v="0.67"/>
  </r>
  <r>
    <x v="0"/>
    <x v="3"/>
    <x v="3"/>
    <n v="7430"/>
    <s v="D"/>
    <n v="0.68"/>
  </r>
  <r>
    <x v="4"/>
    <x v="3"/>
    <x v="3"/>
    <n v="1210"/>
    <s v="D"/>
    <n v="0.68"/>
  </r>
  <r>
    <x v="4"/>
    <x v="3"/>
    <x v="3"/>
    <n v="4340"/>
    <s v="C"/>
    <n v="0.68"/>
  </r>
  <r>
    <x v="3"/>
    <x v="4"/>
    <x v="4"/>
    <n v="6216"/>
    <s v="NA"/>
    <n v="0.68"/>
  </r>
  <r>
    <x v="0"/>
    <x v="6"/>
    <x v="6"/>
    <n v="5110"/>
    <s v="C"/>
    <n v="0.68"/>
  </r>
  <r>
    <x v="3"/>
    <x v="8"/>
    <x v="8"/>
    <n v="5120"/>
    <s v="NA"/>
    <n v="0.68"/>
  </r>
  <r>
    <x v="4"/>
    <x v="8"/>
    <x v="8"/>
    <n v="1210"/>
    <s v="D"/>
    <n v="0.69"/>
  </r>
  <r>
    <x v="0"/>
    <x v="10"/>
    <x v="10"/>
    <n v="1820"/>
    <s v="B"/>
    <n v="0.7"/>
  </r>
  <r>
    <x v="0"/>
    <x v="3"/>
    <x v="3"/>
    <n v="1710"/>
    <s v="C"/>
    <n v="0.71"/>
  </r>
  <r>
    <x v="0"/>
    <x v="3"/>
    <x v="3"/>
    <n v="4340"/>
    <s v="NA"/>
    <n v="0.71"/>
  </r>
  <r>
    <x v="0"/>
    <x v="4"/>
    <x v="4"/>
    <n v="1110"/>
    <s v="D"/>
    <n v="0.71"/>
  </r>
  <r>
    <x v="0"/>
    <x v="12"/>
    <x v="12"/>
    <n v="6300"/>
    <s v="B"/>
    <n v="0.71"/>
  </r>
  <r>
    <x v="2"/>
    <x v="19"/>
    <x v="19"/>
    <n v="1820"/>
    <s v="D"/>
    <n v="0.71"/>
  </r>
  <r>
    <x v="1"/>
    <x v="1"/>
    <x v="1"/>
    <n v="1920"/>
    <s v="NA"/>
    <n v="0.72"/>
  </r>
  <r>
    <x v="0"/>
    <x v="3"/>
    <x v="3"/>
    <n v="4110"/>
    <s v="C"/>
    <n v="0.72"/>
  </r>
  <r>
    <x v="4"/>
    <x v="3"/>
    <x v="3"/>
    <n v="6170"/>
    <s v="NA"/>
    <n v="0.72"/>
  </r>
  <r>
    <x v="2"/>
    <x v="9"/>
    <x v="9"/>
    <n v="5120"/>
    <s v="NA"/>
    <n v="0.72"/>
  </r>
  <r>
    <x v="0"/>
    <x v="10"/>
    <x v="10"/>
    <n v="7400"/>
    <s v="D"/>
    <n v="0.72"/>
  </r>
  <r>
    <x v="0"/>
    <x v="3"/>
    <x v="3"/>
    <n v="1210"/>
    <s v="D"/>
    <n v="0.73"/>
  </r>
  <r>
    <x v="0"/>
    <x v="5"/>
    <x v="5"/>
    <n v="1110"/>
    <s v="NA"/>
    <n v="0.73"/>
  </r>
  <r>
    <x v="0"/>
    <x v="5"/>
    <x v="5"/>
    <n v="6410"/>
    <s v="A"/>
    <n v="0.73"/>
  </r>
  <r>
    <x v="4"/>
    <x v="5"/>
    <x v="5"/>
    <n v="4200"/>
    <s v="NA"/>
    <n v="0.73"/>
  </r>
  <r>
    <x v="5"/>
    <x v="8"/>
    <x v="8"/>
    <n v="3100"/>
    <s v="D"/>
    <n v="0.73"/>
  </r>
  <r>
    <x v="0"/>
    <x v="10"/>
    <x v="10"/>
    <n v="4110"/>
    <s v="B"/>
    <n v="0.73"/>
  </r>
  <r>
    <x v="0"/>
    <x v="10"/>
    <x v="10"/>
    <n v="8300"/>
    <s v="D"/>
    <n v="0.73"/>
  </r>
  <r>
    <x v="0"/>
    <x v="12"/>
    <x v="12"/>
    <n v="1310"/>
    <s v="C"/>
    <n v="0.73"/>
  </r>
  <r>
    <x v="3"/>
    <x v="16"/>
    <x v="16"/>
    <n v="8320"/>
    <s v="D"/>
    <n v="0.73"/>
  </r>
  <r>
    <x v="0"/>
    <x v="3"/>
    <x v="3"/>
    <n v="1330"/>
    <s v="D"/>
    <n v="0.74"/>
  </r>
  <r>
    <x v="3"/>
    <x v="5"/>
    <x v="5"/>
    <n v="8320"/>
    <s v="NA"/>
    <n v="0.74"/>
  </r>
  <r>
    <x v="0"/>
    <x v="8"/>
    <x v="8"/>
    <n v="1850"/>
    <s v="D"/>
    <n v="0.74"/>
  </r>
  <r>
    <x v="4"/>
    <x v="8"/>
    <x v="8"/>
    <n v="3300"/>
    <s v="D"/>
    <n v="0.74"/>
  </r>
  <r>
    <x v="0"/>
    <x v="11"/>
    <x v="11"/>
    <n v="5300"/>
    <s v="A"/>
    <n v="0.74"/>
  </r>
  <r>
    <x v="4"/>
    <x v="5"/>
    <x v="5"/>
    <n v="4240"/>
    <s v="NA"/>
    <n v="0.75"/>
  </r>
  <r>
    <x v="0"/>
    <x v="8"/>
    <x v="8"/>
    <n v="1411"/>
    <s v="C"/>
    <n v="0.75"/>
  </r>
  <r>
    <x v="0"/>
    <x v="6"/>
    <x v="6"/>
    <n v="8320"/>
    <s v="NA"/>
    <n v="0.77"/>
  </r>
  <r>
    <x v="3"/>
    <x v="3"/>
    <x v="3"/>
    <n v="7430"/>
    <s v="NA"/>
    <n v="0.78"/>
  </r>
  <r>
    <x v="5"/>
    <x v="4"/>
    <x v="4"/>
    <n v="1650"/>
    <s v="D"/>
    <n v="0.78"/>
  </r>
  <r>
    <x v="1"/>
    <x v="8"/>
    <x v="8"/>
    <n v="2130"/>
    <s v="NA"/>
    <n v="0.78"/>
  </r>
  <r>
    <x v="1"/>
    <x v="8"/>
    <x v="8"/>
    <n v="7430"/>
    <s v="NA"/>
    <n v="0.78"/>
  </r>
  <r>
    <x v="0"/>
    <x v="8"/>
    <x v="8"/>
    <n v="1560"/>
    <s v="D"/>
    <n v="0.78"/>
  </r>
  <r>
    <x v="0"/>
    <x v="10"/>
    <x v="10"/>
    <n v="5110"/>
    <s v="A"/>
    <n v="0.78"/>
  </r>
  <r>
    <x v="3"/>
    <x v="3"/>
    <x v="3"/>
    <n v="8115"/>
    <s v="NA"/>
    <n v="0.79"/>
  </r>
  <r>
    <x v="0"/>
    <x v="5"/>
    <x v="5"/>
    <n v="8310"/>
    <s v="B"/>
    <n v="0.79"/>
  </r>
  <r>
    <x v="0"/>
    <x v="10"/>
    <x v="10"/>
    <n v="8140"/>
    <s v="NA"/>
    <n v="0.79"/>
  </r>
  <r>
    <x v="0"/>
    <x v="4"/>
    <x v="4"/>
    <n v="5120"/>
    <s v="A"/>
    <n v="0.8"/>
  </r>
  <r>
    <x v="4"/>
    <x v="5"/>
    <x v="5"/>
    <n v="6250"/>
    <s v="C"/>
    <n v="0.8"/>
  </r>
  <r>
    <x v="5"/>
    <x v="8"/>
    <x v="8"/>
    <n v="6250"/>
    <s v="D"/>
    <n v="0.8"/>
  </r>
  <r>
    <x v="0"/>
    <x v="11"/>
    <x v="11"/>
    <n v="3200"/>
    <s v="NA"/>
    <n v="0.8"/>
  </r>
  <r>
    <x v="2"/>
    <x v="13"/>
    <x v="13"/>
    <n v="1110"/>
    <s v="NA"/>
    <n v="0.8"/>
  </r>
  <r>
    <x v="5"/>
    <x v="4"/>
    <x v="4"/>
    <n v="1210"/>
    <s v="A"/>
    <n v="0.81"/>
  </r>
  <r>
    <x v="3"/>
    <x v="8"/>
    <x v="8"/>
    <n v="1220"/>
    <s v="D"/>
    <n v="0.81"/>
  </r>
  <r>
    <x v="0"/>
    <x v="10"/>
    <x v="10"/>
    <n v="1850"/>
    <s v="A"/>
    <n v="0.81"/>
  </r>
  <r>
    <x v="0"/>
    <x v="11"/>
    <x v="11"/>
    <n v="6120"/>
    <s v="A"/>
    <n v="0.81"/>
  </r>
  <r>
    <x v="0"/>
    <x v="3"/>
    <x v="3"/>
    <n v="3300"/>
    <s v="NA"/>
    <n v="0.82"/>
  </r>
  <r>
    <x v="0"/>
    <x v="3"/>
    <x v="3"/>
    <n v="5120"/>
    <s v="NA"/>
    <n v="0.82"/>
  </r>
  <r>
    <x v="0"/>
    <x v="8"/>
    <x v="8"/>
    <n v="8300"/>
    <s v="D"/>
    <n v="0.82"/>
  </r>
  <r>
    <x v="0"/>
    <x v="3"/>
    <x v="3"/>
    <n v="4200"/>
    <s v="D"/>
    <n v="0.83"/>
  </r>
  <r>
    <x v="0"/>
    <x v="3"/>
    <x v="3"/>
    <n v="5300"/>
    <s v="NA"/>
    <n v="0.83"/>
  </r>
  <r>
    <x v="0"/>
    <x v="3"/>
    <x v="3"/>
    <n v="6410"/>
    <s v="A"/>
    <n v="0.83"/>
  </r>
  <r>
    <x v="3"/>
    <x v="3"/>
    <x v="3"/>
    <n v="2120"/>
    <s v="D"/>
    <n v="0.84"/>
  </r>
  <r>
    <x v="0"/>
    <x v="1"/>
    <x v="1"/>
    <n v="1920"/>
    <s v="C"/>
    <n v="0.85"/>
  </r>
  <r>
    <x v="4"/>
    <x v="5"/>
    <x v="5"/>
    <n v="1490"/>
    <s v="D"/>
    <n v="0.85"/>
  </r>
  <r>
    <x v="3"/>
    <x v="8"/>
    <x v="8"/>
    <n v="2510"/>
    <s v="NA"/>
    <n v="0.85"/>
  </r>
  <r>
    <x v="0"/>
    <x v="1"/>
    <x v="1"/>
    <n v="4340"/>
    <s v="NA"/>
    <n v="0.86"/>
  </r>
  <r>
    <x v="0"/>
    <x v="2"/>
    <x v="2"/>
    <n v="8140"/>
    <s v="D"/>
    <n v="0.86"/>
  </r>
  <r>
    <x v="1"/>
    <x v="4"/>
    <x v="4"/>
    <n v="3200"/>
    <s v="NA"/>
    <n v="0.86"/>
  </r>
  <r>
    <x v="0"/>
    <x v="8"/>
    <x v="8"/>
    <n v="1490"/>
    <s v="D"/>
    <n v="0.86"/>
  </r>
  <r>
    <x v="0"/>
    <x v="10"/>
    <x v="10"/>
    <n v="4200"/>
    <s v="C"/>
    <n v="0.87"/>
  </r>
  <r>
    <x v="2"/>
    <x v="13"/>
    <x v="13"/>
    <n v="6440"/>
    <s v="D"/>
    <n v="0.87"/>
  </r>
  <r>
    <x v="1"/>
    <x v="3"/>
    <x v="3"/>
    <n v="4200"/>
    <s v="D"/>
    <n v="0.88"/>
  </r>
  <r>
    <x v="0"/>
    <x v="4"/>
    <x v="4"/>
    <n v="4110"/>
    <s v="D"/>
    <n v="0.88"/>
  </r>
  <r>
    <x v="3"/>
    <x v="4"/>
    <x v="4"/>
    <n v="5250"/>
    <s v="D"/>
    <n v="0.88"/>
  </r>
  <r>
    <x v="4"/>
    <x v="5"/>
    <x v="5"/>
    <n v="1320"/>
    <s v="A"/>
    <n v="0.88"/>
  </r>
  <r>
    <x v="4"/>
    <x v="5"/>
    <x v="5"/>
    <n v="5110"/>
    <s v="C"/>
    <n v="0.88"/>
  </r>
  <r>
    <x v="0"/>
    <x v="10"/>
    <x v="10"/>
    <n v="6172"/>
    <s v="C"/>
    <n v="0.88"/>
  </r>
  <r>
    <x v="4"/>
    <x v="12"/>
    <x v="12"/>
    <n v="5300"/>
    <s v="B"/>
    <n v="0.88"/>
  </r>
  <r>
    <x v="3"/>
    <x v="3"/>
    <x v="3"/>
    <n v="6410"/>
    <s v="D"/>
    <n v="0.89"/>
  </r>
  <r>
    <x v="5"/>
    <x v="8"/>
    <x v="8"/>
    <n v="2210"/>
    <s v="D"/>
    <n v="0.89"/>
  </r>
  <r>
    <x v="0"/>
    <x v="1"/>
    <x v="1"/>
    <n v="6172"/>
    <s v="B"/>
    <n v="0.9"/>
  </r>
  <r>
    <x v="0"/>
    <x v="4"/>
    <x v="4"/>
    <n v="1310"/>
    <s v="A"/>
    <n v="0.9"/>
  </r>
  <r>
    <x v="0"/>
    <x v="8"/>
    <x v="8"/>
    <n v="1920"/>
    <s v="NA"/>
    <n v="0.9"/>
  </r>
  <r>
    <x v="0"/>
    <x v="1"/>
    <x v="1"/>
    <n v="8140"/>
    <s v="NA"/>
    <n v="0.91"/>
  </r>
  <r>
    <x v="0"/>
    <x v="5"/>
    <x v="5"/>
    <n v="6410"/>
    <s v="C"/>
    <n v="0.91"/>
  </r>
  <r>
    <x v="4"/>
    <x v="8"/>
    <x v="8"/>
    <n v="1800"/>
    <s v="NA"/>
    <n v="0.91"/>
  </r>
  <r>
    <x v="0"/>
    <x v="4"/>
    <x v="4"/>
    <n v="1411"/>
    <s v="NA"/>
    <n v="0.92"/>
  </r>
  <r>
    <x v="5"/>
    <x v="8"/>
    <x v="8"/>
    <n v="1700"/>
    <s v="D"/>
    <n v="0.92"/>
  </r>
  <r>
    <x v="1"/>
    <x v="10"/>
    <x v="10"/>
    <n v="4110"/>
    <s v="NA"/>
    <n v="0.92"/>
  </r>
  <r>
    <x v="0"/>
    <x v="10"/>
    <x v="10"/>
    <n v="8310"/>
    <s v="D"/>
    <n v="0.92"/>
  </r>
  <r>
    <x v="4"/>
    <x v="5"/>
    <x v="5"/>
    <n v="8140"/>
    <s v="NA"/>
    <n v="0.93"/>
  </r>
  <r>
    <x v="2"/>
    <x v="8"/>
    <x v="8"/>
    <n v="8140"/>
    <s v="NA"/>
    <n v="0.93"/>
  </r>
  <r>
    <x v="0"/>
    <x v="1"/>
    <x v="1"/>
    <n v="1340"/>
    <s v="NA"/>
    <n v="0.94"/>
  </r>
  <r>
    <x v="0"/>
    <x v="1"/>
    <x v="1"/>
    <n v="1840"/>
    <s v="NA"/>
    <n v="0.94"/>
  </r>
  <r>
    <x v="4"/>
    <x v="5"/>
    <x v="5"/>
    <n v="6250"/>
    <s v="NA"/>
    <n v="0.94"/>
  </r>
  <r>
    <x v="0"/>
    <x v="12"/>
    <x v="12"/>
    <n v="6410"/>
    <s v="B"/>
    <n v="0.94"/>
  </r>
  <r>
    <x v="0"/>
    <x v="3"/>
    <x v="3"/>
    <n v="8140"/>
    <s v="D"/>
    <n v="0.95"/>
  </r>
  <r>
    <x v="1"/>
    <x v="4"/>
    <x v="4"/>
    <n v="6170"/>
    <s v="A"/>
    <n v="0.95"/>
  </r>
  <r>
    <x v="4"/>
    <x v="4"/>
    <x v="4"/>
    <n v="1210"/>
    <s v="C"/>
    <n v="0.95"/>
  </r>
  <r>
    <x v="5"/>
    <x v="5"/>
    <x v="5"/>
    <n v="1290"/>
    <s v="D"/>
    <n v="0.95"/>
  </r>
  <r>
    <x v="4"/>
    <x v="8"/>
    <x v="8"/>
    <n v="4340"/>
    <s v="NA"/>
    <n v="0.95"/>
  </r>
  <r>
    <x v="0"/>
    <x v="10"/>
    <x v="10"/>
    <n v="1411"/>
    <s v="C"/>
    <n v="0.95"/>
  </r>
  <r>
    <x v="4"/>
    <x v="3"/>
    <x v="3"/>
    <n v="6170"/>
    <s v="C"/>
    <n v="0.96"/>
  </r>
  <r>
    <x v="5"/>
    <x v="4"/>
    <x v="4"/>
    <n v="3200"/>
    <s v="A"/>
    <n v="0.96"/>
  </r>
  <r>
    <x v="0"/>
    <x v="5"/>
    <x v="5"/>
    <n v="4200"/>
    <s v="NA"/>
    <n v="0.96"/>
  </r>
  <r>
    <x v="4"/>
    <x v="12"/>
    <x v="12"/>
    <n v="1310"/>
    <s v="D"/>
    <n v="0.96"/>
  </r>
  <r>
    <x v="0"/>
    <x v="3"/>
    <x v="3"/>
    <n v="1210"/>
    <s v="D"/>
    <n v="0.97"/>
  </r>
  <r>
    <x v="5"/>
    <x v="4"/>
    <x v="4"/>
    <n v="1310"/>
    <s v="A"/>
    <n v="0.97"/>
  </r>
  <r>
    <x v="0"/>
    <x v="4"/>
    <x v="4"/>
    <n v="4110"/>
    <s v="NA"/>
    <n v="0.97"/>
  </r>
  <r>
    <x v="4"/>
    <x v="4"/>
    <x v="4"/>
    <n v="1900"/>
    <s v="D"/>
    <n v="0.97"/>
  </r>
  <r>
    <x v="3"/>
    <x v="8"/>
    <x v="8"/>
    <n v="1850"/>
    <s v="D"/>
    <n v="0.98"/>
  </r>
  <r>
    <x v="0"/>
    <x v="8"/>
    <x v="8"/>
    <n v="5110"/>
    <s v="D"/>
    <n v="0.98"/>
  </r>
  <r>
    <x v="0"/>
    <x v="10"/>
    <x v="10"/>
    <n v="4220"/>
    <s v="NA"/>
    <n v="0.98"/>
  </r>
  <r>
    <x v="0"/>
    <x v="1"/>
    <x v="1"/>
    <n v="5300"/>
    <s v="C"/>
    <n v="0.99"/>
  </r>
  <r>
    <x v="0"/>
    <x v="3"/>
    <x v="3"/>
    <n v="2210"/>
    <s v="D"/>
    <n v="0.99"/>
  </r>
  <r>
    <x v="5"/>
    <x v="5"/>
    <x v="5"/>
    <n v="1480"/>
    <s v="NA"/>
    <n v="0.99"/>
  </r>
  <r>
    <x v="0"/>
    <x v="6"/>
    <x v="6"/>
    <n v="8100"/>
    <s v="NA"/>
    <n v="0.99"/>
  </r>
  <r>
    <x v="5"/>
    <x v="8"/>
    <x v="8"/>
    <n v="1400"/>
    <s v="D"/>
    <n v="0.99"/>
  </r>
  <r>
    <x v="5"/>
    <x v="8"/>
    <x v="8"/>
    <n v="1330"/>
    <s v="A"/>
    <n v="0.99"/>
  </r>
  <r>
    <x v="0"/>
    <x v="11"/>
    <x v="11"/>
    <n v="6120"/>
    <s v="NA"/>
    <n v="0.99"/>
  </r>
  <r>
    <x v="0"/>
    <x v="3"/>
    <x v="3"/>
    <n v="5300"/>
    <s v="D"/>
    <n v="1.01"/>
  </r>
  <r>
    <x v="5"/>
    <x v="5"/>
    <x v="5"/>
    <n v="6172"/>
    <s v="A"/>
    <n v="1.01"/>
  </r>
  <r>
    <x v="0"/>
    <x v="8"/>
    <x v="8"/>
    <n v="6120"/>
    <s v="D"/>
    <n v="1.01"/>
  </r>
  <r>
    <x v="4"/>
    <x v="12"/>
    <x v="12"/>
    <n v="4200"/>
    <s v="NA"/>
    <n v="1.01"/>
  </r>
  <r>
    <x v="2"/>
    <x v="1"/>
    <x v="1"/>
    <n v="7430"/>
    <s v="D"/>
    <n v="1.02"/>
  </r>
  <r>
    <x v="4"/>
    <x v="5"/>
    <x v="5"/>
    <n v="8140"/>
    <s v="B"/>
    <n v="1.02"/>
  </r>
  <r>
    <x v="1"/>
    <x v="8"/>
    <x v="8"/>
    <n v="1210"/>
    <s v="C"/>
    <n v="1.02"/>
  </r>
  <r>
    <x v="1"/>
    <x v="8"/>
    <x v="8"/>
    <n v="2540"/>
    <s v="D"/>
    <n v="1.02"/>
  </r>
  <r>
    <x v="0"/>
    <x v="8"/>
    <x v="8"/>
    <n v="8200"/>
    <s v="NA"/>
    <n v="1.02"/>
  </r>
  <r>
    <x v="0"/>
    <x v="10"/>
    <x v="10"/>
    <n v="1900"/>
    <s v="NA"/>
    <n v="1.02"/>
  </r>
  <r>
    <x v="0"/>
    <x v="4"/>
    <x v="4"/>
    <n v="7430"/>
    <s v="D"/>
    <n v="1.03"/>
  </r>
  <r>
    <x v="0"/>
    <x v="5"/>
    <x v="5"/>
    <n v="5200"/>
    <s v="A"/>
    <n v="1.03"/>
  </r>
  <r>
    <x v="0"/>
    <x v="8"/>
    <x v="8"/>
    <n v="1411"/>
    <s v="NA"/>
    <n v="1.03"/>
  </r>
  <r>
    <x v="0"/>
    <x v="2"/>
    <x v="2"/>
    <n v="8140"/>
    <s v="NA"/>
    <n v="1.04"/>
  </r>
  <r>
    <x v="0"/>
    <x v="3"/>
    <x v="3"/>
    <n v="1110"/>
    <s v="A"/>
    <n v="1.04"/>
  </r>
  <r>
    <x v="0"/>
    <x v="3"/>
    <x v="3"/>
    <n v="1210"/>
    <s v="A"/>
    <n v="1.04"/>
  </r>
  <r>
    <x v="0"/>
    <x v="5"/>
    <x v="5"/>
    <n v="1700"/>
    <s v="C"/>
    <n v="1.04"/>
  </r>
  <r>
    <x v="1"/>
    <x v="8"/>
    <x v="8"/>
    <n v="6216"/>
    <s v="D"/>
    <n v="1.04"/>
  </r>
  <r>
    <x v="4"/>
    <x v="8"/>
    <x v="8"/>
    <n v="1920"/>
    <s v="NA"/>
    <n v="1.04"/>
  </r>
  <r>
    <x v="2"/>
    <x v="3"/>
    <x v="3"/>
    <n v="2130"/>
    <s v="D"/>
    <n v="1.05"/>
  </r>
  <r>
    <x v="3"/>
    <x v="3"/>
    <x v="3"/>
    <n v="6440"/>
    <s v="D"/>
    <n v="1.05"/>
  </r>
  <r>
    <x v="0"/>
    <x v="10"/>
    <x v="10"/>
    <n v="4130"/>
    <s v="C"/>
    <n v="1.05"/>
  </r>
  <r>
    <x v="0"/>
    <x v="10"/>
    <x v="10"/>
    <n v="6440"/>
    <s v="NA"/>
    <n v="1.05"/>
  </r>
  <r>
    <x v="0"/>
    <x v="12"/>
    <x v="12"/>
    <n v="6250"/>
    <s v="A"/>
    <n v="1.05"/>
  </r>
  <r>
    <x v="3"/>
    <x v="8"/>
    <x v="8"/>
    <n v="2120"/>
    <s v="D"/>
    <n v="1.06"/>
  </r>
  <r>
    <x v="0"/>
    <x v="11"/>
    <x v="11"/>
    <n v="6172"/>
    <s v="A"/>
    <n v="1.06"/>
  </r>
  <r>
    <x v="0"/>
    <x v="1"/>
    <x v="1"/>
    <n v="1630"/>
    <s v="NA"/>
    <n v="1.07"/>
  </r>
  <r>
    <x v="4"/>
    <x v="3"/>
    <x v="3"/>
    <n v="4340"/>
    <s v="D"/>
    <n v="1.07"/>
  </r>
  <r>
    <x v="4"/>
    <x v="4"/>
    <x v="4"/>
    <n v="6440"/>
    <s v="NA"/>
    <n v="1.07"/>
  </r>
  <r>
    <x v="4"/>
    <x v="8"/>
    <x v="8"/>
    <n v="1110"/>
    <s v="D"/>
    <n v="1.07"/>
  </r>
  <r>
    <x v="0"/>
    <x v="11"/>
    <x v="11"/>
    <n v="6250"/>
    <s v="A"/>
    <n v="1.07"/>
  </r>
  <r>
    <x v="3"/>
    <x v="3"/>
    <x v="3"/>
    <n v="2110"/>
    <s v="NA"/>
    <n v="1.08"/>
  </r>
  <r>
    <x v="3"/>
    <x v="4"/>
    <x v="4"/>
    <n v="6440"/>
    <s v="NA"/>
    <n v="1.08"/>
  </r>
  <r>
    <x v="0"/>
    <x v="12"/>
    <x v="12"/>
    <n v="3210"/>
    <s v="B"/>
    <n v="1.08"/>
  </r>
  <r>
    <x v="0"/>
    <x v="1"/>
    <x v="1"/>
    <n v="6300"/>
    <s v="A"/>
    <n v="1.0900000000000001"/>
  </r>
  <r>
    <x v="3"/>
    <x v="3"/>
    <x v="3"/>
    <n v="2110"/>
    <s v="D"/>
    <n v="1.0900000000000001"/>
  </r>
  <r>
    <x v="4"/>
    <x v="3"/>
    <x v="3"/>
    <n v="6120"/>
    <s v="D"/>
    <n v="1.0900000000000001"/>
  </r>
  <r>
    <x v="0"/>
    <x v="8"/>
    <x v="8"/>
    <n v="2130"/>
    <s v="D"/>
    <n v="1.0900000000000001"/>
  </r>
  <r>
    <x v="0"/>
    <x v="3"/>
    <x v="3"/>
    <n v="6120"/>
    <s v="A"/>
    <n v="1.1000000000000001"/>
  </r>
  <r>
    <x v="4"/>
    <x v="4"/>
    <x v="4"/>
    <n v="1320"/>
    <s v="NA"/>
    <n v="1.1000000000000001"/>
  </r>
  <r>
    <x v="5"/>
    <x v="8"/>
    <x v="8"/>
    <n v="1900"/>
    <s v="D"/>
    <n v="1.1000000000000001"/>
  </r>
  <r>
    <x v="0"/>
    <x v="8"/>
    <x v="8"/>
    <n v="1210"/>
    <s v="C"/>
    <n v="1.1000000000000001"/>
  </r>
  <r>
    <x v="1"/>
    <x v="1"/>
    <x v="1"/>
    <n v="3210"/>
    <s v="NA"/>
    <n v="1.1100000000000001"/>
  </r>
  <r>
    <x v="2"/>
    <x v="15"/>
    <x v="15"/>
    <n v="4280"/>
    <s v="D"/>
    <n v="1.1100000000000001"/>
  </r>
  <r>
    <x v="0"/>
    <x v="11"/>
    <x v="11"/>
    <n v="3200"/>
    <s v="D"/>
    <n v="1.1100000000000001"/>
  </r>
  <r>
    <x v="4"/>
    <x v="12"/>
    <x v="12"/>
    <n v="5110"/>
    <s v="B"/>
    <n v="1.1100000000000001"/>
  </r>
  <r>
    <x v="3"/>
    <x v="3"/>
    <x v="3"/>
    <n v="1180"/>
    <s v="D"/>
    <n v="1.1200000000000001"/>
  </r>
  <r>
    <x v="5"/>
    <x v="5"/>
    <x v="5"/>
    <n v="5300"/>
    <s v="A"/>
    <n v="1.1200000000000001"/>
  </r>
  <r>
    <x v="0"/>
    <x v="10"/>
    <x v="10"/>
    <n v="3210"/>
    <s v="NA"/>
    <n v="1.1200000000000001"/>
  </r>
  <r>
    <x v="0"/>
    <x v="3"/>
    <x v="3"/>
    <n v="6170"/>
    <s v="A"/>
    <n v="1.1299999999999999"/>
  </r>
  <r>
    <x v="5"/>
    <x v="5"/>
    <x v="5"/>
    <n v="1390"/>
    <s v="D"/>
    <n v="1.1299999999999999"/>
  </r>
  <r>
    <x v="1"/>
    <x v="5"/>
    <x v="5"/>
    <n v="2540"/>
    <s v="NA"/>
    <n v="1.1299999999999999"/>
  </r>
  <r>
    <x v="5"/>
    <x v="5"/>
    <x v="5"/>
    <n v="1110"/>
    <s v="C"/>
    <n v="1.1399999999999999"/>
  </r>
  <r>
    <x v="5"/>
    <x v="8"/>
    <x v="8"/>
    <n v="8310"/>
    <s v="D"/>
    <n v="1.1399999999999999"/>
  </r>
  <r>
    <x v="0"/>
    <x v="12"/>
    <x v="12"/>
    <n v="8100"/>
    <s v="D"/>
    <n v="1.1399999999999999"/>
  </r>
  <r>
    <x v="0"/>
    <x v="3"/>
    <x v="3"/>
    <n v="1210"/>
    <s v="D"/>
    <n v="1.1499999999999999"/>
  </r>
  <r>
    <x v="0"/>
    <x v="3"/>
    <x v="3"/>
    <n v="2110"/>
    <s v="D"/>
    <n v="1.1499999999999999"/>
  </r>
  <r>
    <x v="0"/>
    <x v="3"/>
    <x v="3"/>
    <n v="4110"/>
    <s v="A"/>
    <n v="1.1499999999999999"/>
  </r>
  <r>
    <x v="3"/>
    <x v="5"/>
    <x v="5"/>
    <n v="1850"/>
    <s v="NA"/>
    <n v="1.1499999999999999"/>
  </r>
  <r>
    <x v="3"/>
    <x v="5"/>
    <x v="5"/>
    <n v="2130"/>
    <s v="NA"/>
    <n v="1.1499999999999999"/>
  </r>
  <r>
    <x v="0"/>
    <x v="5"/>
    <x v="5"/>
    <n v="6170"/>
    <s v="A"/>
    <n v="1.1499999999999999"/>
  </r>
  <r>
    <x v="0"/>
    <x v="8"/>
    <x v="8"/>
    <n v="1400"/>
    <s v="A"/>
    <n v="1.1499999999999999"/>
  </r>
  <r>
    <x v="3"/>
    <x v="3"/>
    <x v="3"/>
    <n v="3200"/>
    <s v="NA"/>
    <n v="1.1599999999999999"/>
  </r>
  <r>
    <x v="0"/>
    <x v="11"/>
    <x v="11"/>
    <n v="4220"/>
    <s v="NA"/>
    <n v="1.1599999999999999"/>
  </r>
  <r>
    <x v="0"/>
    <x v="3"/>
    <x v="3"/>
    <n v="6170"/>
    <s v="NA"/>
    <n v="1.17"/>
  </r>
  <r>
    <x v="0"/>
    <x v="1"/>
    <x v="1"/>
    <n v="3100"/>
    <s v="NA"/>
    <n v="1.18"/>
  </r>
  <r>
    <x v="4"/>
    <x v="3"/>
    <x v="3"/>
    <n v="2130"/>
    <s v="D"/>
    <n v="1.18"/>
  </r>
  <r>
    <x v="0"/>
    <x v="5"/>
    <x v="5"/>
    <n v="1310"/>
    <s v="NA"/>
    <n v="1.18"/>
  </r>
  <r>
    <x v="0"/>
    <x v="8"/>
    <x v="8"/>
    <n v="5120"/>
    <s v="D"/>
    <n v="1.18"/>
  </r>
  <r>
    <x v="4"/>
    <x v="8"/>
    <x v="8"/>
    <n v="3100"/>
    <s v="B"/>
    <n v="1.18"/>
  </r>
  <r>
    <x v="0"/>
    <x v="3"/>
    <x v="3"/>
    <n v="4110"/>
    <s v="NA"/>
    <n v="1.19"/>
  </r>
  <r>
    <x v="1"/>
    <x v="4"/>
    <x v="4"/>
    <n v="4200"/>
    <s v="NA"/>
    <n v="1.19"/>
  </r>
  <r>
    <x v="0"/>
    <x v="3"/>
    <x v="3"/>
    <n v="1620"/>
    <s v="NA"/>
    <n v="1.2"/>
  </r>
  <r>
    <x v="4"/>
    <x v="17"/>
    <x v="17"/>
    <n v="2110"/>
    <s v="D"/>
    <n v="1.2"/>
  </r>
  <r>
    <x v="0"/>
    <x v="4"/>
    <x v="4"/>
    <n v="1820"/>
    <s v="D"/>
    <n v="1.2"/>
  </r>
  <r>
    <x v="0"/>
    <x v="1"/>
    <x v="1"/>
    <n v="7400"/>
    <s v="C"/>
    <n v="1.21"/>
  </r>
  <r>
    <x v="4"/>
    <x v="3"/>
    <x v="3"/>
    <n v="1210"/>
    <s v="NA"/>
    <n v="1.21"/>
  </r>
  <r>
    <x v="1"/>
    <x v="4"/>
    <x v="4"/>
    <n v="5200"/>
    <s v="D"/>
    <n v="1.21"/>
  </r>
  <r>
    <x v="4"/>
    <x v="5"/>
    <x v="5"/>
    <n v="2110"/>
    <s v="A"/>
    <n v="1.21"/>
  </r>
  <r>
    <x v="2"/>
    <x v="1"/>
    <x v="1"/>
    <n v="1550"/>
    <s v="D"/>
    <n v="1.22"/>
  </r>
  <r>
    <x v="2"/>
    <x v="3"/>
    <x v="3"/>
    <n v="2110"/>
    <s v="D"/>
    <n v="1.22"/>
  </r>
  <r>
    <x v="4"/>
    <x v="5"/>
    <x v="5"/>
    <n v="4220"/>
    <s v="NA"/>
    <n v="1.22"/>
  </r>
  <r>
    <x v="0"/>
    <x v="8"/>
    <x v="8"/>
    <n v="6440"/>
    <s v="D"/>
    <n v="1.22"/>
  </r>
  <r>
    <x v="0"/>
    <x v="1"/>
    <x v="1"/>
    <n v="6170"/>
    <s v="C"/>
    <n v="1.23"/>
  </r>
  <r>
    <x v="4"/>
    <x v="12"/>
    <x v="12"/>
    <n v="4240"/>
    <s v="A"/>
    <n v="1.23"/>
  </r>
  <r>
    <x v="0"/>
    <x v="3"/>
    <x v="3"/>
    <n v="5120"/>
    <s v="NA"/>
    <n v="1.24"/>
  </r>
  <r>
    <x v="2"/>
    <x v="3"/>
    <x v="3"/>
    <n v="5300"/>
    <s v="D"/>
    <n v="1.25"/>
  </r>
  <r>
    <x v="5"/>
    <x v="5"/>
    <x v="5"/>
    <n v="5110"/>
    <s v="D"/>
    <n v="1.25"/>
  </r>
  <r>
    <x v="0"/>
    <x v="1"/>
    <x v="1"/>
    <n v="1400"/>
    <s v="A"/>
    <n v="1.26"/>
  </r>
  <r>
    <x v="1"/>
    <x v="3"/>
    <x v="3"/>
    <n v="4200"/>
    <s v="NA"/>
    <n v="1.26"/>
  </r>
  <r>
    <x v="4"/>
    <x v="5"/>
    <x v="5"/>
    <n v="1700"/>
    <s v="NA"/>
    <n v="1.26"/>
  </r>
  <r>
    <x v="3"/>
    <x v="8"/>
    <x v="8"/>
    <n v="6250"/>
    <s v="D"/>
    <n v="1.26"/>
  </r>
  <r>
    <x v="4"/>
    <x v="12"/>
    <x v="12"/>
    <n v="4220"/>
    <s v="B"/>
    <n v="1.26"/>
  </r>
  <r>
    <x v="4"/>
    <x v="12"/>
    <x v="12"/>
    <n v="8140"/>
    <s v="NA"/>
    <n v="1.26"/>
  </r>
  <r>
    <x v="4"/>
    <x v="8"/>
    <x v="8"/>
    <n v="2120"/>
    <s v="D"/>
    <n v="1.27"/>
  </r>
  <r>
    <x v="4"/>
    <x v="3"/>
    <x v="3"/>
    <n v="5110"/>
    <s v="D"/>
    <n v="1.28"/>
  </r>
  <r>
    <x v="5"/>
    <x v="4"/>
    <x v="4"/>
    <n v="1210"/>
    <s v="NA"/>
    <n v="1.28"/>
  </r>
  <r>
    <x v="0"/>
    <x v="4"/>
    <x v="4"/>
    <n v="1920"/>
    <s v="D"/>
    <n v="1.28"/>
  </r>
  <r>
    <x v="1"/>
    <x v="3"/>
    <x v="3"/>
    <n v="4110"/>
    <s v="D"/>
    <n v="1.29"/>
  </r>
  <r>
    <x v="3"/>
    <x v="4"/>
    <x v="4"/>
    <n v="8310"/>
    <s v="D"/>
    <n v="1.29"/>
  </r>
  <r>
    <x v="1"/>
    <x v="8"/>
    <x v="8"/>
    <n v="5120"/>
    <s v="D"/>
    <n v="1.29"/>
  </r>
  <r>
    <x v="0"/>
    <x v="10"/>
    <x v="10"/>
    <n v="4370"/>
    <s v="D"/>
    <n v="1.29"/>
  </r>
  <r>
    <x v="0"/>
    <x v="3"/>
    <x v="3"/>
    <n v="6170"/>
    <s v="NA"/>
    <n v="1.3"/>
  </r>
  <r>
    <x v="4"/>
    <x v="3"/>
    <x v="3"/>
    <n v="6120"/>
    <s v="NA"/>
    <n v="1.3"/>
  </r>
  <r>
    <x v="0"/>
    <x v="8"/>
    <x v="8"/>
    <n v="8100"/>
    <s v="B"/>
    <n v="1.3"/>
  </r>
  <r>
    <x v="1"/>
    <x v="9"/>
    <x v="9"/>
    <n v="7430"/>
    <s v="D"/>
    <n v="1.3"/>
  </r>
  <r>
    <x v="0"/>
    <x v="5"/>
    <x v="5"/>
    <n v="6410"/>
    <s v="NA"/>
    <n v="1.31"/>
  </r>
  <r>
    <x v="0"/>
    <x v="8"/>
    <x v="8"/>
    <n v="1180"/>
    <s v="NA"/>
    <n v="1.31"/>
  </r>
  <r>
    <x v="0"/>
    <x v="12"/>
    <x v="12"/>
    <n v="1900"/>
    <s v="NA"/>
    <n v="1.31"/>
  </r>
  <r>
    <x v="0"/>
    <x v="12"/>
    <x v="12"/>
    <n v="6430"/>
    <s v="B"/>
    <n v="1.32"/>
  </r>
  <r>
    <x v="0"/>
    <x v="3"/>
    <x v="3"/>
    <n v="3200"/>
    <s v="NA"/>
    <n v="1.33"/>
  </r>
  <r>
    <x v="5"/>
    <x v="8"/>
    <x v="8"/>
    <n v="1400"/>
    <s v="NA"/>
    <n v="1.33"/>
  </r>
  <r>
    <x v="1"/>
    <x v="8"/>
    <x v="8"/>
    <n v="1920"/>
    <s v="D"/>
    <n v="1.33"/>
  </r>
  <r>
    <x v="0"/>
    <x v="8"/>
    <x v="8"/>
    <n v="8310"/>
    <s v="D"/>
    <n v="1.33"/>
  </r>
  <r>
    <x v="3"/>
    <x v="16"/>
    <x v="16"/>
    <n v="6410"/>
    <s v="D"/>
    <n v="1.33"/>
  </r>
  <r>
    <x v="0"/>
    <x v="3"/>
    <x v="3"/>
    <n v="1110"/>
    <s v="NA"/>
    <n v="1.34"/>
  </r>
  <r>
    <x v="4"/>
    <x v="3"/>
    <x v="3"/>
    <n v="2120"/>
    <s v="D"/>
    <n v="1.34"/>
  </r>
  <r>
    <x v="4"/>
    <x v="5"/>
    <x v="5"/>
    <n v="4220"/>
    <s v="C"/>
    <n v="1.34"/>
  </r>
  <r>
    <x v="0"/>
    <x v="6"/>
    <x v="6"/>
    <n v="6440"/>
    <s v="NA"/>
    <n v="1.34"/>
  </r>
  <r>
    <x v="5"/>
    <x v="8"/>
    <x v="8"/>
    <n v="1310"/>
    <s v="D"/>
    <n v="1.34"/>
  </r>
  <r>
    <x v="3"/>
    <x v="3"/>
    <x v="3"/>
    <n v="6430"/>
    <s v="D"/>
    <n v="1.35"/>
  </r>
  <r>
    <x v="0"/>
    <x v="3"/>
    <x v="3"/>
    <n v="2210"/>
    <s v="D"/>
    <n v="1.35"/>
  </r>
  <r>
    <x v="0"/>
    <x v="4"/>
    <x v="4"/>
    <n v="6300"/>
    <s v="D"/>
    <n v="1.38"/>
  </r>
  <r>
    <x v="3"/>
    <x v="5"/>
    <x v="5"/>
    <n v="8100"/>
    <s v="NA"/>
    <n v="1.38"/>
  </r>
  <r>
    <x v="0"/>
    <x v="1"/>
    <x v="1"/>
    <n v="6410"/>
    <s v="B"/>
    <n v="1.39"/>
  </r>
  <r>
    <x v="0"/>
    <x v="3"/>
    <x v="3"/>
    <n v="4130"/>
    <s v="D"/>
    <n v="1.39"/>
  </r>
  <r>
    <x v="4"/>
    <x v="3"/>
    <x v="3"/>
    <n v="2120"/>
    <s v="D"/>
    <n v="1.39"/>
  </r>
  <r>
    <x v="0"/>
    <x v="5"/>
    <x v="5"/>
    <n v="8310"/>
    <s v="A"/>
    <n v="1.39"/>
  </r>
  <r>
    <x v="4"/>
    <x v="5"/>
    <x v="5"/>
    <n v="1710"/>
    <s v="B"/>
    <n v="1.39"/>
  </r>
  <r>
    <x v="0"/>
    <x v="5"/>
    <x v="5"/>
    <n v="6410"/>
    <s v="B"/>
    <n v="1.4"/>
  </r>
  <r>
    <x v="0"/>
    <x v="12"/>
    <x v="12"/>
    <n v="6172"/>
    <s v="B"/>
    <n v="1.4"/>
  </r>
  <r>
    <x v="0"/>
    <x v="6"/>
    <x v="6"/>
    <n v="6430"/>
    <s v="NA"/>
    <n v="1.41"/>
  </r>
  <r>
    <x v="1"/>
    <x v="3"/>
    <x v="3"/>
    <n v="7430"/>
    <s v="NA"/>
    <n v="1.42"/>
  </r>
  <r>
    <x v="4"/>
    <x v="4"/>
    <x v="4"/>
    <n v="5110"/>
    <s v="B"/>
    <n v="1.42"/>
  </r>
  <r>
    <x v="0"/>
    <x v="5"/>
    <x v="5"/>
    <n v="6440"/>
    <s v="B"/>
    <n v="1.42"/>
  </r>
  <r>
    <x v="3"/>
    <x v="8"/>
    <x v="8"/>
    <n v="1210"/>
    <s v="D"/>
    <n v="1.42"/>
  </r>
  <r>
    <x v="3"/>
    <x v="8"/>
    <x v="8"/>
    <n v="8320"/>
    <s v="D"/>
    <n v="1.42"/>
  </r>
  <r>
    <x v="4"/>
    <x v="8"/>
    <x v="8"/>
    <n v="8340"/>
    <s v="D"/>
    <n v="1.42"/>
  </r>
  <r>
    <x v="0"/>
    <x v="18"/>
    <x v="18"/>
    <n v="4240"/>
    <s v="C"/>
    <n v="1.42"/>
  </r>
  <r>
    <x v="3"/>
    <x v="3"/>
    <x v="3"/>
    <n v="3200"/>
    <s v="NA"/>
    <n v="1.43"/>
  </r>
  <r>
    <x v="0"/>
    <x v="5"/>
    <x v="5"/>
    <n v="1710"/>
    <s v="NA"/>
    <n v="1.43"/>
  </r>
  <r>
    <x v="3"/>
    <x v="3"/>
    <x v="3"/>
    <n v="1480"/>
    <s v="D"/>
    <n v="1.44"/>
  </r>
  <r>
    <x v="4"/>
    <x v="0"/>
    <x v="0"/>
    <n v="2120"/>
    <s v="NA"/>
    <n v="1.45"/>
  </r>
  <r>
    <x v="0"/>
    <x v="3"/>
    <x v="3"/>
    <n v="6170"/>
    <s v="NA"/>
    <n v="1.45"/>
  </r>
  <r>
    <x v="4"/>
    <x v="5"/>
    <x v="5"/>
    <n v="6120"/>
    <s v="A"/>
    <n v="1.45"/>
  </r>
  <r>
    <x v="1"/>
    <x v="0"/>
    <x v="0"/>
    <n v="2140"/>
    <s v="NA"/>
    <n v="1.46"/>
  </r>
  <r>
    <x v="0"/>
    <x v="3"/>
    <x v="3"/>
    <n v="3300"/>
    <s v="NA"/>
    <n v="1.46"/>
  </r>
  <r>
    <x v="0"/>
    <x v="6"/>
    <x v="6"/>
    <n v="3200"/>
    <s v="C"/>
    <n v="1.46"/>
  </r>
  <r>
    <x v="0"/>
    <x v="10"/>
    <x v="10"/>
    <n v="5300"/>
    <s v="C"/>
    <n v="1.46"/>
  </r>
  <r>
    <x v="0"/>
    <x v="1"/>
    <x v="1"/>
    <n v="1310"/>
    <s v="NA"/>
    <n v="1.47"/>
  </r>
  <r>
    <x v="0"/>
    <x v="2"/>
    <x v="2"/>
    <n v="3300"/>
    <s v="NA"/>
    <n v="1.47"/>
  </r>
  <r>
    <x v="2"/>
    <x v="20"/>
    <x v="20"/>
    <n v="8100"/>
    <s v="D"/>
    <n v="1.47"/>
  </r>
  <r>
    <x v="5"/>
    <x v="8"/>
    <x v="8"/>
    <n v="1820"/>
    <s v="A"/>
    <n v="1.47"/>
  </r>
  <r>
    <x v="0"/>
    <x v="3"/>
    <x v="3"/>
    <n v="1850"/>
    <s v="A"/>
    <n v="1.48"/>
  </r>
  <r>
    <x v="0"/>
    <x v="6"/>
    <x v="6"/>
    <n v="1920"/>
    <s v="NA"/>
    <n v="1.48"/>
  </r>
  <r>
    <x v="5"/>
    <x v="8"/>
    <x v="8"/>
    <n v="1210"/>
    <s v="D"/>
    <n v="1.48"/>
  </r>
  <r>
    <x v="1"/>
    <x v="9"/>
    <x v="9"/>
    <n v="5120"/>
    <s v="D"/>
    <n v="1.48"/>
  </r>
  <r>
    <x v="0"/>
    <x v="3"/>
    <x v="3"/>
    <n v="6300"/>
    <s v="D"/>
    <n v="1.49"/>
  </r>
  <r>
    <x v="5"/>
    <x v="4"/>
    <x v="4"/>
    <n v="1310"/>
    <s v="D"/>
    <n v="1.49"/>
  </r>
  <r>
    <x v="0"/>
    <x v="8"/>
    <x v="8"/>
    <n v="1320"/>
    <s v="D"/>
    <n v="1.49"/>
  </r>
  <r>
    <x v="4"/>
    <x v="12"/>
    <x v="12"/>
    <n v="1760"/>
    <s v="D"/>
    <n v="1.49"/>
  </r>
  <r>
    <x v="1"/>
    <x v="3"/>
    <x v="3"/>
    <n v="4200"/>
    <s v="NA"/>
    <n v="1.5"/>
  </r>
  <r>
    <x v="0"/>
    <x v="3"/>
    <x v="3"/>
    <n v="1210"/>
    <s v="D"/>
    <n v="1.5"/>
  </r>
  <r>
    <x v="0"/>
    <x v="5"/>
    <x v="5"/>
    <n v="3200"/>
    <s v="D"/>
    <n v="1.5"/>
  </r>
  <r>
    <x v="2"/>
    <x v="3"/>
    <x v="3"/>
    <n v="5120"/>
    <s v="NA"/>
    <n v="1.51"/>
  </r>
  <r>
    <x v="0"/>
    <x v="3"/>
    <x v="3"/>
    <n v="5300"/>
    <s v="D"/>
    <n v="1.51"/>
  </r>
  <r>
    <x v="4"/>
    <x v="12"/>
    <x v="12"/>
    <n v="8330"/>
    <s v="B"/>
    <n v="1.51"/>
  </r>
  <r>
    <x v="3"/>
    <x v="5"/>
    <x v="5"/>
    <n v="5120"/>
    <s v="NA"/>
    <n v="1.52"/>
  </r>
  <r>
    <x v="0"/>
    <x v="1"/>
    <x v="1"/>
    <n v="1900"/>
    <s v="C"/>
    <n v="1.53"/>
  </r>
  <r>
    <x v="0"/>
    <x v="8"/>
    <x v="8"/>
    <n v="1330"/>
    <s v="D"/>
    <n v="1.53"/>
  </r>
  <r>
    <x v="0"/>
    <x v="12"/>
    <x v="12"/>
    <n v="4130"/>
    <s v="B"/>
    <n v="1.53"/>
  </r>
  <r>
    <x v="0"/>
    <x v="6"/>
    <x v="6"/>
    <n v="1330"/>
    <s v="NA"/>
    <n v="1.54"/>
  </r>
  <r>
    <x v="2"/>
    <x v="13"/>
    <x v="13"/>
    <n v="5120"/>
    <s v="D"/>
    <n v="1.54"/>
  </r>
  <r>
    <x v="4"/>
    <x v="12"/>
    <x v="12"/>
    <n v="1330"/>
    <s v="A"/>
    <n v="1.55"/>
  </r>
  <r>
    <x v="0"/>
    <x v="1"/>
    <x v="1"/>
    <n v="4280"/>
    <s v="D"/>
    <n v="1.56"/>
  </r>
  <r>
    <x v="4"/>
    <x v="3"/>
    <x v="3"/>
    <n v="6250"/>
    <s v="D"/>
    <n v="1.56"/>
  </r>
  <r>
    <x v="0"/>
    <x v="12"/>
    <x v="12"/>
    <n v="5300"/>
    <s v="D"/>
    <n v="1.56"/>
  </r>
  <r>
    <x v="0"/>
    <x v="3"/>
    <x v="3"/>
    <n v="6170"/>
    <s v="A"/>
    <n v="1.57"/>
  </r>
  <r>
    <x v="0"/>
    <x v="3"/>
    <x v="3"/>
    <n v="6410"/>
    <s v="C"/>
    <n v="1.57"/>
  </r>
  <r>
    <x v="4"/>
    <x v="3"/>
    <x v="3"/>
    <n v="6430"/>
    <s v="D"/>
    <n v="1.57"/>
  </r>
  <r>
    <x v="5"/>
    <x v="4"/>
    <x v="4"/>
    <n v="6120"/>
    <s v="NA"/>
    <n v="1.57"/>
  </r>
  <r>
    <x v="1"/>
    <x v="8"/>
    <x v="8"/>
    <n v="6250"/>
    <s v="D"/>
    <n v="1.57"/>
  </r>
  <r>
    <x v="2"/>
    <x v="20"/>
    <x v="20"/>
    <n v="7430"/>
    <s v="NA"/>
    <n v="1.58"/>
  </r>
  <r>
    <x v="5"/>
    <x v="5"/>
    <x v="5"/>
    <n v="1110"/>
    <s v="D"/>
    <n v="1.58"/>
  </r>
  <r>
    <x v="0"/>
    <x v="11"/>
    <x v="11"/>
    <n v="6172"/>
    <s v="C"/>
    <n v="1.58"/>
  </r>
  <r>
    <x v="2"/>
    <x v="15"/>
    <x v="15"/>
    <n v="5300"/>
    <s v="C"/>
    <n v="1.59"/>
  </r>
  <r>
    <x v="0"/>
    <x v="0"/>
    <x v="0"/>
    <n v="2500"/>
    <s v="D"/>
    <n v="1.6"/>
  </r>
  <r>
    <x v="5"/>
    <x v="4"/>
    <x v="4"/>
    <n v="5110"/>
    <s v="A"/>
    <n v="1.6"/>
  </r>
  <r>
    <x v="0"/>
    <x v="6"/>
    <x v="6"/>
    <n v="1320"/>
    <s v="C"/>
    <n v="1.6"/>
  </r>
  <r>
    <x v="5"/>
    <x v="8"/>
    <x v="8"/>
    <n v="1310"/>
    <s v="D"/>
    <n v="1.6"/>
  </r>
  <r>
    <x v="2"/>
    <x v="19"/>
    <x v="19"/>
    <n v="3200"/>
    <s v="D"/>
    <n v="1.6"/>
  </r>
  <r>
    <x v="2"/>
    <x v="1"/>
    <x v="1"/>
    <n v="1110"/>
    <s v="NA"/>
    <n v="1.61"/>
  </r>
  <r>
    <x v="3"/>
    <x v="5"/>
    <x v="5"/>
    <n v="5300"/>
    <s v="NA"/>
    <n v="1.61"/>
  </r>
  <r>
    <x v="0"/>
    <x v="8"/>
    <x v="8"/>
    <n v="8100"/>
    <s v="D"/>
    <n v="1.61"/>
  </r>
  <r>
    <x v="0"/>
    <x v="10"/>
    <x v="10"/>
    <n v="4130"/>
    <s v="D"/>
    <n v="1.61"/>
  </r>
  <r>
    <x v="1"/>
    <x v="8"/>
    <x v="8"/>
    <n v="2130"/>
    <s v="C"/>
    <n v="1.62"/>
  </r>
  <r>
    <x v="0"/>
    <x v="3"/>
    <x v="3"/>
    <n v="4200"/>
    <s v="D"/>
    <n v="1.63"/>
  </r>
  <r>
    <x v="0"/>
    <x v="3"/>
    <x v="3"/>
    <n v="6250"/>
    <s v="D"/>
    <n v="1.64"/>
  </r>
  <r>
    <x v="3"/>
    <x v="4"/>
    <x v="4"/>
    <n v="6440"/>
    <s v="NA"/>
    <n v="1.64"/>
  </r>
  <r>
    <x v="0"/>
    <x v="4"/>
    <x v="4"/>
    <n v="5110"/>
    <s v="A"/>
    <n v="1.64"/>
  </r>
  <r>
    <x v="2"/>
    <x v="9"/>
    <x v="9"/>
    <n v="2210"/>
    <s v="D"/>
    <n v="1.64"/>
  </r>
  <r>
    <x v="2"/>
    <x v="3"/>
    <x v="3"/>
    <n v="1210"/>
    <s v="D"/>
    <n v="1.66"/>
  </r>
  <r>
    <x v="4"/>
    <x v="3"/>
    <x v="3"/>
    <n v="6170"/>
    <s v="NA"/>
    <n v="1.66"/>
  </r>
  <r>
    <x v="5"/>
    <x v="5"/>
    <x v="5"/>
    <n v="1110"/>
    <s v="NA"/>
    <n v="1.66"/>
  </r>
  <r>
    <x v="1"/>
    <x v="5"/>
    <x v="5"/>
    <n v="6410"/>
    <s v="D"/>
    <n v="1.66"/>
  </r>
  <r>
    <x v="0"/>
    <x v="11"/>
    <x v="11"/>
    <n v="1330"/>
    <s v="C"/>
    <n v="1.66"/>
  </r>
  <r>
    <x v="3"/>
    <x v="3"/>
    <x v="3"/>
    <n v="1320"/>
    <s v="D"/>
    <n v="1.67"/>
  </r>
  <r>
    <x v="5"/>
    <x v="5"/>
    <x v="5"/>
    <n v="6170"/>
    <s v="A"/>
    <n v="1.67"/>
  </r>
  <r>
    <x v="4"/>
    <x v="5"/>
    <x v="5"/>
    <n v="6430"/>
    <s v="NA"/>
    <n v="1.67"/>
  </r>
  <r>
    <x v="0"/>
    <x v="8"/>
    <x v="8"/>
    <n v="2120"/>
    <s v="D"/>
    <n v="1.67"/>
  </r>
  <r>
    <x v="1"/>
    <x v="10"/>
    <x v="10"/>
    <n v="1920"/>
    <s v="D"/>
    <n v="1.68"/>
  </r>
  <r>
    <x v="0"/>
    <x v="13"/>
    <x v="13"/>
    <n v="2110"/>
    <s v="NA"/>
    <n v="1.68"/>
  </r>
  <r>
    <x v="0"/>
    <x v="1"/>
    <x v="1"/>
    <n v="8200"/>
    <s v="NA"/>
    <n v="1.69"/>
  </r>
  <r>
    <x v="3"/>
    <x v="3"/>
    <x v="3"/>
    <n v="6170"/>
    <s v="D"/>
    <n v="1.71"/>
  </r>
  <r>
    <x v="0"/>
    <x v="8"/>
    <x v="8"/>
    <n v="1411"/>
    <s v="B"/>
    <n v="1.71"/>
  </r>
  <r>
    <x v="3"/>
    <x v="3"/>
    <x v="3"/>
    <n v="6172"/>
    <s v="NA"/>
    <n v="1.72"/>
  </r>
  <r>
    <x v="0"/>
    <x v="1"/>
    <x v="1"/>
    <n v="3200"/>
    <s v="C"/>
    <n v="1.73"/>
  </r>
  <r>
    <x v="5"/>
    <x v="8"/>
    <x v="8"/>
    <n v="2110"/>
    <s v="A"/>
    <n v="1.73"/>
  </r>
  <r>
    <x v="3"/>
    <x v="3"/>
    <x v="3"/>
    <n v="4110"/>
    <s v="NA"/>
    <n v="1.74"/>
  </r>
  <r>
    <x v="1"/>
    <x v="8"/>
    <x v="8"/>
    <n v="6440"/>
    <s v="D"/>
    <n v="1.74"/>
  </r>
  <r>
    <x v="1"/>
    <x v="1"/>
    <x v="1"/>
    <n v="8140"/>
    <s v="D"/>
    <n v="1.75"/>
  </r>
  <r>
    <x v="0"/>
    <x v="2"/>
    <x v="2"/>
    <n v="4200"/>
    <s v="NA"/>
    <n v="1.75"/>
  </r>
  <r>
    <x v="2"/>
    <x v="3"/>
    <x v="3"/>
    <n v="5300"/>
    <s v="NA"/>
    <n v="1.75"/>
  </r>
  <r>
    <x v="0"/>
    <x v="11"/>
    <x v="11"/>
    <n v="6410"/>
    <s v="NA"/>
    <n v="1.75"/>
  </r>
  <r>
    <x v="3"/>
    <x v="8"/>
    <x v="8"/>
    <n v="1480"/>
    <s v="D"/>
    <n v="1.77"/>
  </r>
  <r>
    <x v="5"/>
    <x v="4"/>
    <x v="4"/>
    <n v="6120"/>
    <s v="A"/>
    <n v="1.78"/>
  </r>
  <r>
    <x v="4"/>
    <x v="5"/>
    <x v="5"/>
    <n v="4340"/>
    <s v="C"/>
    <n v="1.78"/>
  </r>
  <r>
    <x v="3"/>
    <x v="8"/>
    <x v="8"/>
    <n v="1180"/>
    <s v="NA"/>
    <n v="1.79"/>
  </r>
  <r>
    <x v="3"/>
    <x v="8"/>
    <x v="8"/>
    <n v="4340"/>
    <s v="NA"/>
    <n v="1.79"/>
  </r>
  <r>
    <x v="3"/>
    <x v="3"/>
    <x v="3"/>
    <n v="2210"/>
    <s v="D"/>
    <n v="1.8"/>
  </r>
  <r>
    <x v="1"/>
    <x v="8"/>
    <x v="8"/>
    <n v="6300"/>
    <s v="D"/>
    <n v="1.8"/>
  </r>
  <r>
    <x v="0"/>
    <x v="6"/>
    <x v="6"/>
    <n v="5300"/>
    <s v="C"/>
    <n v="1.81"/>
  </r>
  <r>
    <x v="4"/>
    <x v="8"/>
    <x v="8"/>
    <n v="1550"/>
    <s v="D"/>
    <n v="1.81"/>
  </r>
  <r>
    <x v="1"/>
    <x v="9"/>
    <x v="9"/>
    <n v="2110"/>
    <s v="D"/>
    <n v="1.81"/>
  </r>
  <r>
    <x v="1"/>
    <x v="10"/>
    <x v="10"/>
    <n v="6440"/>
    <s v="D"/>
    <n v="1.82"/>
  </r>
  <r>
    <x v="4"/>
    <x v="12"/>
    <x v="12"/>
    <n v="6410"/>
    <s v="D"/>
    <n v="1.82"/>
  </r>
  <r>
    <x v="0"/>
    <x v="3"/>
    <x v="3"/>
    <n v="6440"/>
    <s v="D"/>
    <n v="1.83"/>
  </r>
  <r>
    <x v="1"/>
    <x v="5"/>
    <x v="5"/>
    <n v="2540"/>
    <s v="D"/>
    <n v="1.83"/>
  </r>
  <r>
    <x v="1"/>
    <x v="8"/>
    <x v="8"/>
    <n v="5300"/>
    <s v="NA"/>
    <n v="1.83"/>
  </r>
  <r>
    <x v="4"/>
    <x v="8"/>
    <x v="8"/>
    <n v="1320"/>
    <s v="C"/>
    <n v="1.83"/>
  </r>
  <r>
    <x v="0"/>
    <x v="1"/>
    <x v="1"/>
    <n v="2110"/>
    <s v="NA"/>
    <n v="1.84"/>
  </r>
  <r>
    <x v="0"/>
    <x v="1"/>
    <x v="1"/>
    <n v="5110"/>
    <s v="C"/>
    <n v="1.85"/>
  </r>
  <r>
    <x v="0"/>
    <x v="3"/>
    <x v="3"/>
    <n v="6120"/>
    <s v="NA"/>
    <n v="1.85"/>
  </r>
  <r>
    <x v="5"/>
    <x v="5"/>
    <x v="5"/>
    <n v="4110"/>
    <s v="NA"/>
    <n v="1.86"/>
  </r>
  <r>
    <x v="0"/>
    <x v="6"/>
    <x v="6"/>
    <n v="4270"/>
    <s v="NA"/>
    <n v="1.86"/>
  </r>
  <r>
    <x v="4"/>
    <x v="3"/>
    <x v="3"/>
    <n v="6170"/>
    <s v="D"/>
    <n v="1.87"/>
  </r>
  <r>
    <x v="2"/>
    <x v="6"/>
    <x v="6"/>
    <n v="6210"/>
    <s v="D"/>
    <n v="1.87"/>
  </r>
  <r>
    <x v="5"/>
    <x v="8"/>
    <x v="8"/>
    <n v="4240"/>
    <s v="D"/>
    <n v="1.87"/>
  </r>
  <r>
    <x v="4"/>
    <x v="12"/>
    <x v="12"/>
    <n v="5120"/>
    <s v="B"/>
    <n v="1.87"/>
  </r>
  <r>
    <x v="1"/>
    <x v="13"/>
    <x v="13"/>
    <n v="2120"/>
    <s v="D"/>
    <n v="1.87"/>
  </r>
  <r>
    <x v="0"/>
    <x v="8"/>
    <x v="8"/>
    <n v="1710"/>
    <s v="D"/>
    <n v="1.88"/>
  </r>
  <r>
    <x v="0"/>
    <x v="11"/>
    <x v="11"/>
    <n v="8140"/>
    <s v="D"/>
    <n v="1.88"/>
  </r>
  <r>
    <x v="3"/>
    <x v="4"/>
    <x v="4"/>
    <n v="6172"/>
    <s v="NA"/>
    <n v="1.89"/>
  </r>
  <r>
    <x v="0"/>
    <x v="5"/>
    <x v="5"/>
    <n v="6440"/>
    <s v="NA"/>
    <n v="1.89"/>
  </r>
  <r>
    <x v="3"/>
    <x v="14"/>
    <x v="14"/>
    <n v="6172"/>
    <s v="D"/>
    <n v="1.89"/>
  </r>
  <r>
    <x v="0"/>
    <x v="12"/>
    <x v="12"/>
    <n v="1411"/>
    <s v="NA"/>
    <n v="1.89"/>
  </r>
  <r>
    <x v="1"/>
    <x v="8"/>
    <x v="8"/>
    <n v="2110"/>
    <s v="C"/>
    <n v="1.9"/>
  </r>
  <r>
    <x v="0"/>
    <x v="1"/>
    <x v="1"/>
    <n v="3210"/>
    <s v="NA"/>
    <n v="1.91"/>
  </r>
  <r>
    <x v="1"/>
    <x v="3"/>
    <x v="3"/>
    <n v="6172"/>
    <s v="D"/>
    <n v="1.92"/>
  </r>
  <r>
    <x v="1"/>
    <x v="3"/>
    <x v="3"/>
    <n v="6410"/>
    <s v="C"/>
    <n v="1.92"/>
  </r>
  <r>
    <x v="5"/>
    <x v="8"/>
    <x v="8"/>
    <n v="2430"/>
    <s v="D"/>
    <n v="1.92"/>
  </r>
  <r>
    <x v="0"/>
    <x v="2"/>
    <x v="2"/>
    <n v="8310"/>
    <s v="D"/>
    <n v="1.93"/>
  </r>
  <r>
    <x v="0"/>
    <x v="3"/>
    <x v="3"/>
    <n v="1210"/>
    <s v="NA"/>
    <n v="1.93"/>
  </r>
  <r>
    <x v="5"/>
    <x v="5"/>
    <x v="5"/>
    <n v="1700"/>
    <s v="D"/>
    <n v="1.93"/>
  </r>
  <r>
    <x v="5"/>
    <x v="8"/>
    <x v="8"/>
    <n v="1330"/>
    <s v="D"/>
    <n v="1.93"/>
  </r>
  <r>
    <x v="4"/>
    <x v="8"/>
    <x v="8"/>
    <n v="5300"/>
    <s v="D"/>
    <n v="1.93"/>
  </r>
  <r>
    <x v="0"/>
    <x v="10"/>
    <x v="10"/>
    <n v="1330"/>
    <s v="NA"/>
    <n v="1.93"/>
  </r>
  <r>
    <x v="0"/>
    <x v="11"/>
    <x v="11"/>
    <n v="8320"/>
    <s v="D"/>
    <n v="1.93"/>
  </r>
  <r>
    <x v="0"/>
    <x v="11"/>
    <x v="11"/>
    <n v="5300"/>
    <s v="C"/>
    <n v="1.94"/>
  </r>
  <r>
    <x v="0"/>
    <x v="10"/>
    <x v="10"/>
    <n v="4110"/>
    <s v="C"/>
    <n v="1.95"/>
  </r>
  <r>
    <x v="4"/>
    <x v="12"/>
    <x v="12"/>
    <n v="8330"/>
    <s v="C"/>
    <n v="1.95"/>
  </r>
  <r>
    <x v="0"/>
    <x v="12"/>
    <x v="12"/>
    <n v="1900"/>
    <s v="B"/>
    <n v="1.96"/>
  </r>
  <r>
    <x v="4"/>
    <x v="12"/>
    <x v="12"/>
    <n v="3300"/>
    <s v="D"/>
    <n v="1.96"/>
  </r>
  <r>
    <x v="0"/>
    <x v="5"/>
    <x v="5"/>
    <n v="6191"/>
    <s v="NA"/>
    <n v="1.97"/>
  </r>
  <r>
    <x v="1"/>
    <x v="8"/>
    <x v="8"/>
    <n v="1820"/>
    <s v="D"/>
    <n v="1.97"/>
  </r>
  <r>
    <x v="1"/>
    <x v="1"/>
    <x v="1"/>
    <n v="2110"/>
    <s v="D"/>
    <n v="1.98"/>
  </r>
  <r>
    <x v="0"/>
    <x v="1"/>
    <x v="1"/>
    <n v="5120"/>
    <s v="B"/>
    <n v="1.98"/>
  </r>
  <r>
    <x v="0"/>
    <x v="1"/>
    <x v="1"/>
    <n v="7400"/>
    <s v="A"/>
    <n v="1.98"/>
  </r>
  <r>
    <x v="2"/>
    <x v="10"/>
    <x v="10"/>
    <n v="1110"/>
    <s v="NA"/>
    <n v="1.98"/>
  </r>
  <r>
    <x v="2"/>
    <x v="19"/>
    <x v="19"/>
    <n v="2120"/>
    <s v="D"/>
    <n v="1.98"/>
  </r>
  <r>
    <x v="1"/>
    <x v="4"/>
    <x v="4"/>
    <n v="1110"/>
    <s v="NA"/>
    <n v="1.99"/>
  </r>
  <r>
    <x v="5"/>
    <x v="8"/>
    <x v="8"/>
    <n v="1550"/>
    <s v="NA"/>
    <n v="1.99"/>
  </r>
  <r>
    <x v="1"/>
    <x v="3"/>
    <x v="3"/>
    <n v="3210"/>
    <s v="D"/>
    <n v="2"/>
  </r>
  <r>
    <x v="1"/>
    <x v="3"/>
    <x v="3"/>
    <n v="6410"/>
    <s v="A"/>
    <n v="2"/>
  </r>
  <r>
    <x v="3"/>
    <x v="3"/>
    <x v="3"/>
    <n v="6215"/>
    <s v="D"/>
    <n v="2"/>
  </r>
  <r>
    <x v="0"/>
    <x v="1"/>
    <x v="1"/>
    <n v="1110"/>
    <s v="B"/>
    <n v="2.0099999999999998"/>
  </r>
  <r>
    <x v="1"/>
    <x v="4"/>
    <x v="4"/>
    <n v="3200"/>
    <s v="C"/>
    <n v="2.0099999999999998"/>
  </r>
  <r>
    <x v="5"/>
    <x v="8"/>
    <x v="8"/>
    <n v="3200"/>
    <s v="NA"/>
    <n v="2.0099999999999998"/>
  </r>
  <r>
    <x v="0"/>
    <x v="8"/>
    <x v="8"/>
    <n v="2110"/>
    <s v="NA"/>
    <n v="2.0099999999999998"/>
  </r>
  <r>
    <x v="2"/>
    <x v="13"/>
    <x v="13"/>
    <n v="2110"/>
    <s v="NA"/>
    <n v="2.0099999999999998"/>
  </r>
  <r>
    <x v="4"/>
    <x v="3"/>
    <x v="3"/>
    <n v="5110"/>
    <s v="NA"/>
    <n v="2.02"/>
  </r>
  <r>
    <x v="0"/>
    <x v="6"/>
    <x v="6"/>
    <n v="6172"/>
    <s v="NA"/>
    <n v="2.02"/>
  </r>
  <r>
    <x v="1"/>
    <x v="1"/>
    <x v="1"/>
    <n v="6440"/>
    <s v="NA"/>
    <n v="2.0299999999999998"/>
  </r>
  <r>
    <x v="4"/>
    <x v="8"/>
    <x v="8"/>
    <n v="4110"/>
    <s v="NA"/>
    <n v="2.0299999999999998"/>
  </r>
  <r>
    <x v="1"/>
    <x v="4"/>
    <x v="4"/>
    <n v="1820"/>
    <s v="NA"/>
    <n v="2.04"/>
  </r>
  <r>
    <x v="3"/>
    <x v="4"/>
    <x v="4"/>
    <n v="4270"/>
    <s v="D"/>
    <n v="2.04"/>
  </r>
  <r>
    <x v="0"/>
    <x v="5"/>
    <x v="5"/>
    <n v="8310"/>
    <s v="D"/>
    <n v="2.0499999999999998"/>
  </r>
  <r>
    <x v="0"/>
    <x v="12"/>
    <x v="12"/>
    <n v="5200"/>
    <s v="D"/>
    <n v="2.06"/>
  </r>
  <r>
    <x v="3"/>
    <x v="3"/>
    <x v="3"/>
    <n v="6215"/>
    <s v="D"/>
    <n v="2.08"/>
  </r>
  <r>
    <x v="0"/>
    <x v="3"/>
    <x v="3"/>
    <n v="6170"/>
    <s v="D"/>
    <n v="2.08"/>
  </r>
  <r>
    <x v="0"/>
    <x v="3"/>
    <x v="3"/>
    <n v="6410"/>
    <s v="D"/>
    <n v="2.08"/>
  </r>
  <r>
    <x v="0"/>
    <x v="3"/>
    <x v="3"/>
    <n v="5300"/>
    <s v="NA"/>
    <n v="2.1"/>
  </r>
  <r>
    <x v="0"/>
    <x v="3"/>
    <x v="3"/>
    <n v="6170"/>
    <s v="C"/>
    <n v="2.1"/>
  </r>
  <r>
    <x v="0"/>
    <x v="11"/>
    <x v="11"/>
    <n v="1411"/>
    <s v="A"/>
    <n v="2.1"/>
  </r>
  <r>
    <x v="0"/>
    <x v="3"/>
    <x v="3"/>
    <n v="1110"/>
    <s v="A"/>
    <n v="2.11"/>
  </r>
  <r>
    <x v="4"/>
    <x v="3"/>
    <x v="3"/>
    <n v="3300"/>
    <s v="D"/>
    <n v="2.11"/>
  </r>
  <r>
    <x v="4"/>
    <x v="8"/>
    <x v="8"/>
    <n v="1320"/>
    <s v="D"/>
    <n v="2.11"/>
  </r>
  <r>
    <x v="4"/>
    <x v="8"/>
    <x v="8"/>
    <n v="6170"/>
    <s v="C"/>
    <n v="2.11"/>
  </r>
  <r>
    <x v="3"/>
    <x v="5"/>
    <x v="5"/>
    <n v="4340"/>
    <s v="B"/>
    <n v="2.12"/>
  </r>
  <r>
    <x v="0"/>
    <x v="6"/>
    <x v="6"/>
    <n v="1700"/>
    <s v="C"/>
    <n v="2.12"/>
  </r>
  <r>
    <x v="0"/>
    <x v="11"/>
    <x v="11"/>
    <n v="2430"/>
    <s v="D"/>
    <n v="2.12"/>
  </r>
  <r>
    <x v="4"/>
    <x v="4"/>
    <x v="4"/>
    <n v="5110"/>
    <s v="A"/>
    <n v="2.13"/>
  </r>
  <r>
    <x v="4"/>
    <x v="17"/>
    <x v="17"/>
    <n v="3300"/>
    <s v="D"/>
    <n v="2.14"/>
  </r>
  <r>
    <x v="5"/>
    <x v="8"/>
    <x v="8"/>
    <n v="6410"/>
    <s v="NA"/>
    <n v="2.14"/>
  </r>
  <r>
    <x v="0"/>
    <x v="5"/>
    <x v="5"/>
    <n v="6172"/>
    <s v="B"/>
    <n v="2.15"/>
  </r>
  <r>
    <x v="0"/>
    <x v="8"/>
    <x v="8"/>
    <n v="8200"/>
    <s v="D"/>
    <n v="2.15"/>
  </r>
  <r>
    <x v="0"/>
    <x v="3"/>
    <x v="3"/>
    <n v="5200"/>
    <s v="A"/>
    <n v="2.16"/>
  </r>
  <r>
    <x v="5"/>
    <x v="8"/>
    <x v="8"/>
    <n v="1411"/>
    <s v="D"/>
    <n v="2.17"/>
  </r>
  <r>
    <x v="0"/>
    <x v="8"/>
    <x v="8"/>
    <n v="1550"/>
    <s v="D"/>
    <n v="2.17"/>
  </r>
  <r>
    <x v="0"/>
    <x v="18"/>
    <x v="18"/>
    <n v="1411"/>
    <s v="A"/>
    <n v="2.17"/>
  </r>
  <r>
    <x v="3"/>
    <x v="3"/>
    <x v="3"/>
    <n v="5300"/>
    <s v="NA"/>
    <n v="2.1800000000000002"/>
  </r>
  <r>
    <x v="0"/>
    <x v="3"/>
    <x v="3"/>
    <n v="6172"/>
    <s v="A"/>
    <n v="2.19"/>
  </r>
  <r>
    <x v="4"/>
    <x v="8"/>
    <x v="8"/>
    <n v="1210"/>
    <s v="C"/>
    <n v="2.19"/>
  </r>
  <r>
    <x v="4"/>
    <x v="3"/>
    <x v="3"/>
    <n v="1850"/>
    <s v="D"/>
    <n v="2.2000000000000002"/>
  </r>
  <r>
    <x v="3"/>
    <x v="5"/>
    <x v="5"/>
    <n v="1840"/>
    <s v="D"/>
    <n v="2.21"/>
  </r>
  <r>
    <x v="3"/>
    <x v="5"/>
    <x v="5"/>
    <n v="3210"/>
    <s v="NA"/>
    <n v="2.21"/>
  </r>
  <r>
    <x v="2"/>
    <x v="6"/>
    <x v="6"/>
    <n v="2140"/>
    <s v="NA"/>
    <n v="2.21"/>
  </r>
  <r>
    <x v="0"/>
    <x v="1"/>
    <x v="1"/>
    <n v="6170"/>
    <s v="B"/>
    <n v="2.2200000000000002"/>
  </r>
  <r>
    <x v="1"/>
    <x v="8"/>
    <x v="8"/>
    <n v="8140"/>
    <s v="NA"/>
    <n v="2.2200000000000002"/>
  </r>
  <r>
    <x v="3"/>
    <x v="4"/>
    <x v="4"/>
    <n v="6111"/>
    <s v="D"/>
    <n v="2.23"/>
  </r>
  <r>
    <x v="3"/>
    <x v="7"/>
    <x v="7"/>
    <n v="6440"/>
    <s v="D"/>
    <n v="2.23"/>
  </r>
  <r>
    <x v="0"/>
    <x v="8"/>
    <x v="8"/>
    <n v="5110"/>
    <s v="NA"/>
    <n v="2.23"/>
  </r>
  <r>
    <x v="4"/>
    <x v="8"/>
    <x v="8"/>
    <n v="4220"/>
    <s v="NA"/>
    <n v="2.23"/>
  </r>
  <r>
    <x v="3"/>
    <x v="4"/>
    <x v="4"/>
    <n v="6410"/>
    <s v="NA"/>
    <n v="2.2400000000000002"/>
  </r>
  <r>
    <x v="4"/>
    <x v="4"/>
    <x v="4"/>
    <n v="6120"/>
    <s v="NA"/>
    <n v="2.25"/>
  </r>
  <r>
    <x v="0"/>
    <x v="5"/>
    <x v="5"/>
    <n v="6191"/>
    <s v="A"/>
    <n v="2.25"/>
  </r>
  <r>
    <x v="3"/>
    <x v="3"/>
    <x v="3"/>
    <n v="4220"/>
    <s v="D"/>
    <n v="2.29"/>
  </r>
  <r>
    <x v="5"/>
    <x v="5"/>
    <x v="5"/>
    <n v="1210"/>
    <s v="A"/>
    <n v="2.29"/>
  </r>
  <r>
    <x v="0"/>
    <x v="18"/>
    <x v="18"/>
    <n v="1400"/>
    <s v="C"/>
    <n v="2.29"/>
  </r>
  <r>
    <x v="4"/>
    <x v="4"/>
    <x v="4"/>
    <n v="1710"/>
    <s v="NA"/>
    <n v="2.2999999999999998"/>
  </r>
  <r>
    <x v="0"/>
    <x v="18"/>
    <x v="18"/>
    <n v="5300"/>
    <s v="NA"/>
    <n v="2.2999999999999998"/>
  </r>
  <r>
    <x v="1"/>
    <x v="3"/>
    <x v="3"/>
    <n v="6172"/>
    <s v="NA"/>
    <n v="2.3199999999999998"/>
  </r>
  <r>
    <x v="0"/>
    <x v="3"/>
    <x v="3"/>
    <n v="1110"/>
    <s v="D"/>
    <n v="2.3199999999999998"/>
  </r>
  <r>
    <x v="4"/>
    <x v="4"/>
    <x v="4"/>
    <n v="6191"/>
    <s v="D"/>
    <n v="2.33"/>
  </r>
  <r>
    <x v="5"/>
    <x v="5"/>
    <x v="5"/>
    <n v="1330"/>
    <s v="NA"/>
    <n v="2.33"/>
  </r>
  <r>
    <x v="0"/>
    <x v="5"/>
    <x v="5"/>
    <n v="6172"/>
    <s v="NA"/>
    <n v="2.33"/>
  </r>
  <r>
    <x v="0"/>
    <x v="5"/>
    <x v="5"/>
    <n v="6172"/>
    <s v="A"/>
    <n v="2.34"/>
  </r>
  <r>
    <x v="0"/>
    <x v="3"/>
    <x v="3"/>
    <n v="6440"/>
    <s v="A"/>
    <n v="2.35"/>
  </r>
  <r>
    <x v="0"/>
    <x v="1"/>
    <x v="1"/>
    <n v="8320"/>
    <s v="NA"/>
    <n v="2.37"/>
  </r>
  <r>
    <x v="2"/>
    <x v="3"/>
    <x v="3"/>
    <n v="7430"/>
    <s v="D"/>
    <n v="2.38"/>
  </r>
  <r>
    <x v="3"/>
    <x v="3"/>
    <x v="3"/>
    <n v="4340"/>
    <s v="NA"/>
    <n v="2.38"/>
  </r>
  <r>
    <x v="0"/>
    <x v="1"/>
    <x v="1"/>
    <n v="5110"/>
    <s v="A"/>
    <n v="2.39"/>
  </r>
  <r>
    <x v="0"/>
    <x v="1"/>
    <x v="1"/>
    <n v="6250"/>
    <s v="NA"/>
    <n v="2.39"/>
  </r>
  <r>
    <x v="3"/>
    <x v="4"/>
    <x v="4"/>
    <n v="8310"/>
    <s v="NA"/>
    <n v="2.4"/>
  </r>
  <r>
    <x v="1"/>
    <x v="10"/>
    <x v="10"/>
    <n v="8140"/>
    <s v="D"/>
    <n v="2.4"/>
  </r>
  <r>
    <x v="0"/>
    <x v="2"/>
    <x v="2"/>
    <n v="6410"/>
    <s v="A"/>
    <n v="2.41"/>
  </r>
  <r>
    <x v="0"/>
    <x v="3"/>
    <x v="3"/>
    <n v="8320"/>
    <s v="D"/>
    <n v="2.41"/>
  </r>
  <r>
    <x v="0"/>
    <x v="8"/>
    <x v="8"/>
    <n v="4110"/>
    <s v="NA"/>
    <n v="2.41"/>
  </r>
  <r>
    <x v="4"/>
    <x v="4"/>
    <x v="4"/>
    <n v="6216"/>
    <s v="D"/>
    <n v="2.42"/>
  </r>
  <r>
    <x v="0"/>
    <x v="5"/>
    <x v="5"/>
    <n v="6440"/>
    <s v="A"/>
    <n v="2.42"/>
  </r>
  <r>
    <x v="0"/>
    <x v="3"/>
    <x v="3"/>
    <n v="3100"/>
    <s v="D"/>
    <n v="2.4300000000000002"/>
  </r>
  <r>
    <x v="4"/>
    <x v="5"/>
    <x v="5"/>
    <n v="6120"/>
    <s v="B"/>
    <n v="2.4300000000000002"/>
  </r>
  <r>
    <x v="2"/>
    <x v="10"/>
    <x v="10"/>
    <n v="1210"/>
    <s v="A"/>
    <n v="2.4300000000000002"/>
  </r>
  <r>
    <x v="0"/>
    <x v="1"/>
    <x v="1"/>
    <n v="1340"/>
    <s v="C"/>
    <n v="2.44"/>
  </r>
  <r>
    <x v="0"/>
    <x v="3"/>
    <x v="3"/>
    <n v="8310"/>
    <s v="NA"/>
    <n v="2.4700000000000002"/>
  </r>
  <r>
    <x v="1"/>
    <x v="15"/>
    <x v="15"/>
    <n v="5300"/>
    <s v="NA"/>
    <n v="2.4700000000000002"/>
  </r>
  <r>
    <x v="1"/>
    <x v="8"/>
    <x v="8"/>
    <n v="5120"/>
    <s v="NA"/>
    <n v="2.4700000000000002"/>
  </r>
  <r>
    <x v="0"/>
    <x v="0"/>
    <x v="0"/>
    <n v="2210"/>
    <s v="NA"/>
    <n v="2.48"/>
  </r>
  <r>
    <x v="5"/>
    <x v="3"/>
    <x v="3"/>
    <n v="4110"/>
    <s v="D"/>
    <n v="2.48"/>
  </r>
  <r>
    <x v="0"/>
    <x v="5"/>
    <x v="5"/>
    <n v="6120"/>
    <s v="NA"/>
    <n v="2.4900000000000002"/>
  </r>
  <r>
    <x v="5"/>
    <x v="8"/>
    <x v="8"/>
    <n v="8140"/>
    <s v="A"/>
    <n v="2.4900000000000002"/>
  </r>
  <r>
    <x v="3"/>
    <x v="3"/>
    <x v="3"/>
    <n v="3200"/>
    <s v="D"/>
    <n v="2.5"/>
  </r>
  <r>
    <x v="0"/>
    <x v="5"/>
    <x v="5"/>
    <n v="1411"/>
    <s v="C"/>
    <n v="2.5"/>
  </r>
  <r>
    <x v="2"/>
    <x v="3"/>
    <x v="3"/>
    <n v="2120"/>
    <s v="D"/>
    <n v="2.5099999999999998"/>
  </r>
  <r>
    <x v="2"/>
    <x v="10"/>
    <x v="10"/>
    <n v="6440"/>
    <s v="NA"/>
    <n v="2.5099999999999998"/>
  </r>
  <r>
    <x v="4"/>
    <x v="12"/>
    <x v="12"/>
    <n v="4200"/>
    <s v="B"/>
    <n v="2.5099999999999998"/>
  </r>
  <r>
    <x v="3"/>
    <x v="3"/>
    <x v="3"/>
    <n v="5200"/>
    <s v="D"/>
    <n v="2.52"/>
  </r>
  <r>
    <x v="0"/>
    <x v="5"/>
    <x v="5"/>
    <n v="6191"/>
    <s v="B"/>
    <n v="2.52"/>
  </r>
  <r>
    <x v="2"/>
    <x v="8"/>
    <x v="8"/>
    <n v="2140"/>
    <s v="D"/>
    <n v="2.52"/>
  </r>
  <r>
    <x v="5"/>
    <x v="4"/>
    <x v="4"/>
    <n v="5120"/>
    <s v="A"/>
    <n v="2.5299999999999998"/>
  </r>
  <r>
    <x v="0"/>
    <x v="5"/>
    <x v="5"/>
    <n v="8310"/>
    <s v="C"/>
    <n v="2.54"/>
  </r>
  <r>
    <x v="3"/>
    <x v="4"/>
    <x v="4"/>
    <n v="4100"/>
    <s v="D"/>
    <n v="2.5499999999999998"/>
  </r>
  <r>
    <x v="2"/>
    <x v="19"/>
    <x v="19"/>
    <n v="1550"/>
    <s v="D"/>
    <n v="2.5499999999999998"/>
  </r>
  <r>
    <x v="3"/>
    <x v="3"/>
    <x v="3"/>
    <n v="6215"/>
    <s v="D"/>
    <n v="2.56"/>
  </r>
  <r>
    <x v="0"/>
    <x v="8"/>
    <x v="8"/>
    <n v="4200"/>
    <s v="D"/>
    <n v="2.56"/>
  </r>
  <r>
    <x v="0"/>
    <x v="1"/>
    <x v="1"/>
    <n v="8310"/>
    <s v="C"/>
    <n v="2.57"/>
  </r>
  <r>
    <x v="5"/>
    <x v="8"/>
    <x v="8"/>
    <n v="2430"/>
    <s v="D"/>
    <n v="2.57"/>
  </r>
  <r>
    <x v="0"/>
    <x v="1"/>
    <x v="1"/>
    <n v="1900"/>
    <s v="A"/>
    <n v="2.58"/>
  </r>
  <r>
    <x v="0"/>
    <x v="4"/>
    <x v="4"/>
    <n v="1210"/>
    <s v="A"/>
    <n v="2.58"/>
  </r>
  <r>
    <x v="5"/>
    <x v="8"/>
    <x v="8"/>
    <n v="4110"/>
    <s v="NA"/>
    <n v="2.58"/>
  </r>
  <r>
    <x v="4"/>
    <x v="8"/>
    <x v="8"/>
    <n v="6410"/>
    <s v="D"/>
    <n v="2.58"/>
  </r>
  <r>
    <x v="0"/>
    <x v="2"/>
    <x v="2"/>
    <n v="8200"/>
    <s v="D"/>
    <n v="2.59"/>
  </r>
  <r>
    <x v="1"/>
    <x v="9"/>
    <x v="9"/>
    <n v="4110"/>
    <s v="NA"/>
    <n v="2.6"/>
  </r>
  <r>
    <x v="1"/>
    <x v="10"/>
    <x v="10"/>
    <n v="5300"/>
    <s v="C"/>
    <n v="2.6"/>
  </r>
  <r>
    <x v="2"/>
    <x v="3"/>
    <x v="3"/>
    <n v="6170"/>
    <s v="D"/>
    <n v="2.61"/>
  </r>
  <r>
    <x v="0"/>
    <x v="3"/>
    <x v="3"/>
    <n v="2210"/>
    <s v="NA"/>
    <n v="2.61"/>
  </r>
  <r>
    <x v="0"/>
    <x v="11"/>
    <x v="11"/>
    <n v="4200"/>
    <s v="A"/>
    <n v="2.63"/>
  </r>
  <r>
    <x v="0"/>
    <x v="12"/>
    <x v="12"/>
    <n v="8100"/>
    <s v="B"/>
    <n v="2.64"/>
  </r>
  <r>
    <x v="0"/>
    <x v="18"/>
    <x v="18"/>
    <n v="1411"/>
    <s v="C"/>
    <n v="2.64"/>
  </r>
  <r>
    <x v="4"/>
    <x v="12"/>
    <x v="12"/>
    <n v="5120"/>
    <s v="NA"/>
    <n v="2.65"/>
  </r>
  <r>
    <x v="1"/>
    <x v="3"/>
    <x v="3"/>
    <n v="2210"/>
    <s v="D"/>
    <n v="2.66"/>
  </r>
  <r>
    <x v="0"/>
    <x v="10"/>
    <x v="10"/>
    <n v="6172"/>
    <s v="A"/>
    <n v="2.66"/>
  </r>
  <r>
    <x v="0"/>
    <x v="11"/>
    <x v="11"/>
    <n v="5110"/>
    <s v="C"/>
    <n v="2.66"/>
  </r>
  <r>
    <x v="4"/>
    <x v="12"/>
    <x v="12"/>
    <n v="1710"/>
    <s v="B"/>
    <n v="2.67"/>
  </r>
  <r>
    <x v="3"/>
    <x v="4"/>
    <x v="4"/>
    <n v="1210"/>
    <s v="NA"/>
    <n v="2.68"/>
  </r>
  <r>
    <x v="5"/>
    <x v="8"/>
    <x v="8"/>
    <n v="6250"/>
    <s v="D"/>
    <n v="2.68"/>
  </r>
  <r>
    <x v="0"/>
    <x v="11"/>
    <x v="11"/>
    <n v="8200"/>
    <s v="D"/>
    <n v="2.68"/>
  </r>
  <r>
    <x v="0"/>
    <x v="12"/>
    <x v="12"/>
    <n v="1411"/>
    <s v="B"/>
    <n v="2.68"/>
  </r>
  <r>
    <x v="0"/>
    <x v="12"/>
    <x v="12"/>
    <n v="4240"/>
    <s v="D"/>
    <n v="2.68"/>
  </r>
  <r>
    <x v="0"/>
    <x v="3"/>
    <x v="3"/>
    <n v="6170"/>
    <s v="D"/>
    <n v="2.69"/>
  </r>
  <r>
    <x v="0"/>
    <x v="3"/>
    <x v="3"/>
    <n v="6170"/>
    <s v="NA"/>
    <n v="2.7"/>
  </r>
  <r>
    <x v="3"/>
    <x v="8"/>
    <x v="8"/>
    <n v="5300"/>
    <s v="D"/>
    <n v="2.7"/>
  </r>
  <r>
    <x v="0"/>
    <x v="8"/>
    <x v="8"/>
    <n v="4200"/>
    <s v="NA"/>
    <n v="2.7"/>
  </r>
  <r>
    <x v="1"/>
    <x v="15"/>
    <x v="15"/>
    <n v="6111"/>
    <s v="D"/>
    <n v="2.71"/>
  </r>
  <r>
    <x v="5"/>
    <x v="0"/>
    <x v="0"/>
    <n v="2130"/>
    <s v="D"/>
    <n v="2.72"/>
  </r>
  <r>
    <x v="3"/>
    <x v="3"/>
    <x v="3"/>
    <n v="8113"/>
    <s v="D"/>
    <n v="2.72"/>
  </r>
  <r>
    <x v="3"/>
    <x v="5"/>
    <x v="5"/>
    <n v="5120"/>
    <s v="D"/>
    <n v="2.72"/>
  </r>
  <r>
    <x v="3"/>
    <x v="3"/>
    <x v="3"/>
    <n v="2140"/>
    <s v="D"/>
    <n v="2.73"/>
  </r>
  <r>
    <x v="3"/>
    <x v="3"/>
    <x v="3"/>
    <n v="3200"/>
    <s v="NA"/>
    <n v="2.73"/>
  </r>
  <r>
    <x v="0"/>
    <x v="6"/>
    <x v="6"/>
    <n v="6172"/>
    <s v="C"/>
    <n v="2.73"/>
  </r>
  <r>
    <x v="0"/>
    <x v="12"/>
    <x v="12"/>
    <n v="1210"/>
    <s v="A"/>
    <n v="2.73"/>
  </r>
  <r>
    <x v="1"/>
    <x v="4"/>
    <x v="4"/>
    <n v="6215"/>
    <s v="NA"/>
    <n v="2.74"/>
  </r>
  <r>
    <x v="0"/>
    <x v="8"/>
    <x v="8"/>
    <n v="2610"/>
    <s v="D"/>
    <n v="2.74"/>
  </r>
  <r>
    <x v="5"/>
    <x v="5"/>
    <x v="5"/>
    <n v="6250"/>
    <s v="NA"/>
    <n v="2.75"/>
  </r>
  <r>
    <x v="0"/>
    <x v="18"/>
    <x v="18"/>
    <n v="1210"/>
    <s v="D"/>
    <n v="2.75"/>
  </r>
  <r>
    <x v="0"/>
    <x v="6"/>
    <x v="6"/>
    <n v="2430"/>
    <s v="NA"/>
    <n v="2.76"/>
  </r>
  <r>
    <x v="2"/>
    <x v="1"/>
    <x v="1"/>
    <n v="5120"/>
    <s v="D"/>
    <n v="2.77"/>
  </r>
  <r>
    <x v="0"/>
    <x v="10"/>
    <x v="10"/>
    <n v="5300"/>
    <s v="A"/>
    <n v="2.77"/>
  </r>
  <r>
    <x v="0"/>
    <x v="1"/>
    <x v="1"/>
    <n v="1660"/>
    <s v="NA"/>
    <n v="2.78"/>
  </r>
  <r>
    <x v="0"/>
    <x v="5"/>
    <x v="5"/>
    <n v="1850"/>
    <s v="A"/>
    <n v="2.78"/>
  </r>
  <r>
    <x v="5"/>
    <x v="8"/>
    <x v="8"/>
    <n v="1330"/>
    <s v="D"/>
    <n v="2.78"/>
  </r>
  <r>
    <x v="0"/>
    <x v="5"/>
    <x v="5"/>
    <n v="8200"/>
    <s v="D"/>
    <n v="2.79"/>
  </r>
  <r>
    <x v="5"/>
    <x v="8"/>
    <x v="8"/>
    <n v="6410"/>
    <s v="D"/>
    <n v="2.79"/>
  </r>
  <r>
    <x v="0"/>
    <x v="3"/>
    <x v="3"/>
    <n v="4200"/>
    <s v="D"/>
    <n v="2.8"/>
  </r>
  <r>
    <x v="5"/>
    <x v="8"/>
    <x v="8"/>
    <n v="1550"/>
    <s v="D"/>
    <n v="2.81"/>
  </r>
  <r>
    <x v="0"/>
    <x v="2"/>
    <x v="2"/>
    <n v="1340"/>
    <s v="NA"/>
    <n v="2.82"/>
  </r>
  <r>
    <x v="3"/>
    <x v="3"/>
    <x v="3"/>
    <n v="5120"/>
    <s v="NA"/>
    <n v="2.82"/>
  </r>
  <r>
    <x v="0"/>
    <x v="5"/>
    <x v="5"/>
    <n v="8140"/>
    <s v="D"/>
    <n v="2.82"/>
  </r>
  <r>
    <x v="0"/>
    <x v="8"/>
    <x v="8"/>
    <n v="6440"/>
    <s v="NA"/>
    <n v="2.82"/>
  </r>
  <r>
    <x v="4"/>
    <x v="8"/>
    <x v="8"/>
    <n v="6170"/>
    <s v="D"/>
    <n v="2.82"/>
  </r>
  <r>
    <x v="4"/>
    <x v="0"/>
    <x v="0"/>
    <n v="2110"/>
    <s v="C"/>
    <n v="2.83"/>
  </r>
  <r>
    <x v="3"/>
    <x v="4"/>
    <x v="4"/>
    <n v="4200"/>
    <s v="A"/>
    <n v="2.83"/>
  </r>
  <r>
    <x v="2"/>
    <x v="1"/>
    <x v="1"/>
    <n v="5300"/>
    <s v="D"/>
    <n v="2.84"/>
  </r>
  <r>
    <x v="3"/>
    <x v="3"/>
    <x v="3"/>
    <n v="2210"/>
    <s v="D"/>
    <n v="2.86"/>
  </r>
  <r>
    <x v="3"/>
    <x v="4"/>
    <x v="4"/>
    <n v="4270"/>
    <s v="NA"/>
    <n v="2.87"/>
  </r>
  <r>
    <x v="5"/>
    <x v="8"/>
    <x v="8"/>
    <n v="3200"/>
    <s v="D"/>
    <n v="2.87"/>
  </r>
  <r>
    <x v="0"/>
    <x v="12"/>
    <x v="12"/>
    <n v="1400"/>
    <s v="A"/>
    <n v="2.87"/>
  </r>
  <r>
    <x v="2"/>
    <x v="3"/>
    <x v="3"/>
    <n v="7400"/>
    <s v="D"/>
    <n v="2.88"/>
  </r>
  <r>
    <x v="5"/>
    <x v="5"/>
    <x v="5"/>
    <n v="8140"/>
    <s v="D"/>
    <n v="2.88"/>
  </r>
  <r>
    <x v="0"/>
    <x v="10"/>
    <x v="10"/>
    <n v="1820"/>
    <s v="C"/>
    <n v="2.88"/>
  </r>
  <r>
    <x v="4"/>
    <x v="4"/>
    <x v="4"/>
    <n v="4340"/>
    <s v="A"/>
    <n v="2.89"/>
  </r>
  <r>
    <x v="4"/>
    <x v="3"/>
    <x v="3"/>
    <n v="5110"/>
    <s v="D"/>
    <n v="2.9"/>
  </r>
  <r>
    <x v="0"/>
    <x v="3"/>
    <x v="3"/>
    <n v="1210"/>
    <s v="C"/>
    <n v="2.91"/>
  </r>
  <r>
    <x v="0"/>
    <x v="4"/>
    <x v="4"/>
    <n v="5110"/>
    <s v="D"/>
    <n v="2.91"/>
  </r>
  <r>
    <x v="5"/>
    <x v="5"/>
    <x v="5"/>
    <n v="6250"/>
    <s v="A"/>
    <n v="2.91"/>
  </r>
  <r>
    <x v="0"/>
    <x v="1"/>
    <x v="1"/>
    <n v="6120"/>
    <s v="A"/>
    <n v="2.92"/>
  </r>
  <r>
    <x v="1"/>
    <x v="10"/>
    <x v="10"/>
    <n v="3200"/>
    <s v="NA"/>
    <n v="2.92"/>
  </r>
  <r>
    <x v="0"/>
    <x v="10"/>
    <x v="10"/>
    <n v="1920"/>
    <s v="NA"/>
    <n v="2.92"/>
  </r>
  <r>
    <x v="2"/>
    <x v="9"/>
    <x v="9"/>
    <n v="5120"/>
    <s v="D"/>
    <n v="2.93"/>
  </r>
  <r>
    <x v="0"/>
    <x v="11"/>
    <x v="11"/>
    <n v="6170"/>
    <s v="NA"/>
    <n v="2.93"/>
  </r>
  <r>
    <x v="1"/>
    <x v="4"/>
    <x v="4"/>
    <n v="1210"/>
    <s v="D"/>
    <n v="2.94"/>
  </r>
  <r>
    <x v="3"/>
    <x v="8"/>
    <x v="8"/>
    <n v="3100"/>
    <s v="NA"/>
    <n v="2.95"/>
  </r>
  <r>
    <x v="3"/>
    <x v="5"/>
    <x v="5"/>
    <n v="8115"/>
    <s v="NA"/>
    <n v="2.96"/>
  </r>
  <r>
    <x v="4"/>
    <x v="8"/>
    <x v="8"/>
    <n v="6210"/>
    <s v="D"/>
    <n v="2.96"/>
  </r>
  <r>
    <x v="4"/>
    <x v="12"/>
    <x v="12"/>
    <n v="5110"/>
    <s v="D"/>
    <n v="2.96"/>
  </r>
  <r>
    <x v="4"/>
    <x v="5"/>
    <x v="5"/>
    <n v="6300"/>
    <s v="D"/>
    <n v="2.97"/>
  </r>
  <r>
    <x v="1"/>
    <x v="8"/>
    <x v="8"/>
    <n v="4110"/>
    <s v="NA"/>
    <n v="2.97"/>
  </r>
  <r>
    <x v="0"/>
    <x v="11"/>
    <x v="11"/>
    <n v="1110"/>
    <s v="NA"/>
    <n v="2.97"/>
  </r>
  <r>
    <x v="2"/>
    <x v="1"/>
    <x v="1"/>
    <n v="4271"/>
    <s v="D"/>
    <n v="2.98"/>
  </r>
  <r>
    <x v="0"/>
    <x v="2"/>
    <x v="2"/>
    <n v="1850"/>
    <s v="NA"/>
    <n v="2.98"/>
  </r>
  <r>
    <x v="4"/>
    <x v="3"/>
    <x v="3"/>
    <n v="5110"/>
    <s v="D"/>
    <n v="2.98"/>
  </r>
  <r>
    <x v="4"/>
    <x v="5"/>
    <x v="5"/>
    <n v="4340"/>
    <s v="B"/>
    <n v="2.98"/>
  </r>
  <r>
    <x v="4"/>
    <x v="5"/>
    <x v="5"/>
    <n v="1900"/>
    <s v="C"/>
    <n v="2.99"/>
  </r>
  <r>
    <x v="5"/>
    <x v="5"/>
    <x v="5"/>
    <n v="5120"/>
    <s v="NA"/>
    <n v="3"/>
  </r>
  <r>
    <x v="0"/>
    <x v="12"/>
    <x v="12"/>
    <n v="6250"/>
    <s v="D"/>
    <n v="3"/>
  </r>
  <r>
    <x v="0"/>
    <x v="10"/>
    <x v="10"/>
    <n v="1400"/>
    <s v="C"/>
    <n v="3.02"/>
  </r>
  <r>
    <x v="0"/>
    <x v="11"/>
    <x v="11"/>
    <n v="5200"/>
    <s v="D"/>
    <n v="3.02"/>
  </r>
  <r>
    <x v="0"/>
    <x v="1"/>
    <x v="1"/>
    <n v="1411"/>
    <s v="C"/>
    <n v="3.04"/>
  </r>
  <r>
    <x v="3"/>
    <x v="3"/>
    <x v="3"/>
    <n v="2130"/>
    <s v="D"/>
    <n v="3.04"/>
  </r>
  <r>
    <x v="0"/>
    <x v="3"/>
    <x v="3"/>
    <n v="1110"/>
    <s v="C"/>
    <n v="3.04"/>
  </r>
  <r>
    <x v="4"/>
    <x v="4"/>
    <x v="4"/>
    <n v="1310"/>
    <s v="NA"/>
    <n v="3.04"/>
  </r>
  <r>
    <x v="0"/>
    <x v="11"/>
    <x v="11"/>
    <n v="1710"/>
    <s v="D"/>
    <n v="3.04"/>
  </r>
  <r>
    <x v="0"/>
    <x v="2"/>
    <x v="2"/>
    <n v="5120"/>
    <s v="NA"/>
    <n v="3.05"/>
  </r>
  <r>
    <x v="1"/>
    <x v="3"/>
    <x v="3"/>
    <n v="7430"/>
    <s v="D"/>
    <n v="3.05"/>
  </r>
  <r>
    <x v="0"/>
    <x v="2"/>
    <x v="2"/>
    <n v="6172"/>
    <s v="D"/>
    <n v="3.07"/>
  </r>
  <r>
    <x v="0"/>
    <x v="3"/>
    <x v="3"/>
    <n v="6172"/>
    <s v="C"/>
    <n v="3.07"/>
  </r>
  <r>
    <x v="4"/>
    <x v="5"/>
    <x v="5"/>
    <n v="6430"/>
    <s v="A"/>
    <n v="3.07"/>
  </r>
  <r>
    <x v="0"/>
    <x v="8"/>
    <x v="8"/>
    <n v="2140"/>
    <s v="D"/>
    <n v="3.07"/>
  </r>
  <r>
    <x v="4"/>
    <x v="12"/>
    <x v="12"/>
    <n v="8140"/>
    <s v="D"/>
    <n v="3.07"/>
  </r>
  <r>
    <x v="5"/>
    <x v="8"/>
    <x v="8"/>
    <n v="1180"/>
    <s v="D"/>
    <n v="3.08"/>
  </r>
  <r>
    <x v="3"/>
    <x v="5"/>
    <x v="5"/>
    <n v="6430"/>
    <s v="NA"/>
    <n v="3.09"/>
  </r>
  <r>
    <x v="2"/>
    <x v="8"/>
    <x v="8"/>
    <n v="2130"/>
    <s v="NA"/>
    <n v="3.1"/>
  </r>
  <r>
    <x v="0"/>
    <x v="8"/>
    <x v="8"/>
    <n v="1400"/>
    <s v="B"/>
    <n v="3.1"/>
  </r>
  <r>
    <x v="0"/>
    <x v="3"/>
    <x v="3"/>
    <n v="4110"/>
    <s v="D"/>
    <n v="3.11"/>
  </r>
  <r>
    <x v="0"/>
    <x v="4"/>
    <x v="4"/>
    <n v="6410"/>
    <s v="D"/>
    <n v="3.11"/>
  </r>
  <r>
    <x v="0"/>
    <x v="3"/>
    <x v="3"/>
    <n v="1330"/>
    <s v="NA"/>
    <n v="3.13"/>
  </r>
  <r>
    <x v="0"/>
    <x v="5"/>
    <x v="5"/>
    <n v="5110"/>
    <s v="NA"/>
    <n v="3.13"/>
  </r>
  <r>
    <x v="4"/>
    <x v="5"/>
    <x v="5"/>
    <n v="1330"/>
    <s v="B"/>
    <n v="3.13"/>
  </r>
  <r>
    <x v="2"/>
    <x v="8"/>
    <x v="8"/>
    <n v="6172"/>
    <s v="D"/>
    <n v="3.13"/>
  </r>
  <r>
    <x v="3"/>
    <x v="3"/>
    <x v="3"/>
    <n v="4340"/>
    <s v="NA"/>
    <n v="3.16"/>
  </r>
  <r>
    <x v="2"/>
    <x v="8"/>
    <x v="8"/>
    <n v="6430"/>
    <s v="D"/>
    <n v="3.16"/>
  </r>
  <r>
    <x v="0"/>
    <x v="4"/>
    <x v="4"/>
    <n v="1210"/>
    <s v="NA"/>
    <n v="3.17"/>
  </r>
  <r>
    <x v="4"/>
    <x v="5"/>
    <x v="5"/>
    <n v="1411"/>
    <s v="B"/>
    <n v="3.17"/>
  </r>
  <r>
    <x v="4"/>
    <x v="12"/>
    <x v="12"/>
    <n v="4110"/>
    <s v="NA"/>
    <n v="3.19"/>
  </r>
  <r>
    <x v="3"/>
    <x v="0"/>
    <x v="0"/>
    <n v="2110"/>
    <s v="NA"/>
    <n v="3.2"/>
  </r>
  <r>
    <x v="0"/>
    <x v="11"/>
    <x v="11"/>
    <n v="5250"/>
    <s v="NA"/>
    <n v="3.2"/>
  </r>
  <r>
    <x v="2"/>
    <x v="9"/>
    <x v="9"/>
    <n v="2110"/>
    <s v="NA"/>
    <n v="3.23"/>
  </r>
  <r>
    <x v="0"/>
    <x v="1"/>
    <x v="1"/>
    <n v="1840"/>
    <s v="D"/>
    <n v="3.24"/>
  </r>
  <r>
    <x v="0"/>
    <x v="8"/>
    <x v="8"/>
    <n v="3300"/>
    <s v="D"/>
    <n v="3.24"/>
  </r>
  <r>
    <x v="4"/>
    <x v="3"/>
    <x v="3"/>
    <n v="6120"/>
    <s v="D"/>
    <n v="3.25"/>
  </r>
  <r>
    <x v="1"/>
    <x v="3"/>
    <x v="3"/>
    <n v="2120"/>
    <s v="D"/>
    <n v="3.26"/>
  </r>
  <r>
    <x v="4"/>
    <x v="8"/>
    <x v="8"/>
    <n v="2140"/>
    <s v="D"/>
    <n v="3.26"/>
  </r>
  <r>
    <x v="0"/>
    <x v="4"/>
    <x v="4"/>
    <n v="3220"/>
    <s v="NA"/>
    <n v="3.27"/>
  </r>
  <r>
    <x v="1"/>
    <x v="9"/>
    <x v="9"/>
    <n v="4110"/>
    <s v="D"/>
    <n v="3.27"/>
  </r>
  <r>
    <x v="3"/>
    <x v="4"/>
    <x v="4"/>
    <n v="4240"/>
    <s v="D"/>
    <n v="3.28"/>
  </r>
  <r>
    <x v="4"/>
    <x v="5"/>
    <x v="5"/>
    <n v="1820"/>
    <s v="C"/>
    <n v="3.28"/>
  </r>
  <r>
    <x v="0"/>
    <x v="10"/>
    <x v="10"/>
    <n v="3100"/>
    <s v="NA"/>
    <n v="3.28"/>
  </r>
  <r>
    <x v="3"/>
    <x v="16"/>
    <x v="16"/>
    <n v="3200"/>
    <s v="NA"/>
    <n v="3.28"/>
  </r>
  <r>
    <x v="0"/>
    <x v="3"/>
    <x v="3"/>
    <n v="1210"/>
    <s v="A"/>
    <n v="3.3"/>
  </r>
  <r>
    <x v="0"/>
    <x v="3"/>
    <x v="3"/>
    <n v="2210"/>
    <s v="NA"/>
    <n v="3.3"/>
  </r>
  <r>
    <x v="2"/>
    <x v="10"/>
    <x v="10"/>
    <n v="6210"/>
    <s v="NA"/>
    <n v="3.3"/>
  </r>
  <r>
    <x v="2"/>
    <x v="13"/>
    <x v="13"/>
    <n v="4240"/>
    <s v="D"/>
    <n v="3.3"/>
  </r>
  <r>
    <x v="0"/>
    <x v="3"/>
    <x v="3"/>
    <n v="5300"/>
    <s v="C"/>
    <n v="3.31"/>
  </r>
  <r>
    <x v="5"/>
    <x v="4"/>
    <x v="4"/>
    <n v="4110"/>
    <s v="NA"/>
    <n v="3.31"/>
  </r>
  <r>
    <x v="4"/>
    <x v="12"/>
    <x v="12"/>
    <n v="4220"/>
    <s v="NA"/>
    <n v="3.31"/>
  </r>
  <r>
    <x v="3"/>
    <x v="4"/>
    <x v="4"/>
    <n v="5250"/>
    <s v="NA"/>
    <n v="3.32"/>
  </r>
  <r>
    <x v="4"/>
    <x v="12"/>
    <x v="12"/>
    <n v="2430"/>
    <s v="NA"/>
    <n v="3.32"/>
  </r>
  <r>
    <x v="3"/>
    <x v="3"/>
    <x v="3"/>
    <n v="6170"/>
    <s v="D"/>
    <n v="3.33"/>
  </r>
  <r>
    <x v="0"/>
    <x v="3"/>
    <x v="3"/>
    <n v="6170"/>
    <s v="D"/>
    <n v="3.33"/>
  </r>
  <r>
    <x v="0"/>
    <x v="1"/>
    <x v="1"/>
    <n v="6172"/>
    <s v="A"/>
    <n v="3.35"/>
  </r>
  <r>
    <x v="5"/>
    <x v="5"/>
    <x v="5"/>
    <n v="6120"/>
    <s v="NA"/>
    <n v="3.35"/>
  </r>
  <r>
    <x v="2"/>
    <x v="8"/>
    <x v="8"/>
    <n v="1820"/>
    <s v="D"/>
    <n v="3.35"/>
  </r>
  <r>
    <x v="2"/>
    <x v="19"/>
    <x v="19"/>
    <n v="5300"/>
    <s v="D"/>
    <n v="3.35"/>
  </r>
  <r>
    <x v="0"/>
    <x v="3"/>
    <x v="3"/>
    <n v="2110"/>
    <s v="D"/>
    <n v="3.36"/>
  </r>
  <r>
    <x v="0"/>
    <x v="3"/>
    <x v="3"/>
    <n v="6440"/>
    <s v="D"/>
    <n v="3.36"/>
  </r>
  <r>
    <x v="4"/>
    <x v="3"/>
    <x v="3"/>
    <n v="1210"/>
    <s v="D"/>
    <n v="3.36"/>
  </r>
  <r>
    <x v="0"/>
    <x v="5"/>
    <x v="5"/>
    <n v="6170"/>
    <s v="NA"/>
    <n v="3.36"/>
  </r>
  <r>
    <x v="0"/>
    <x v="8"/>
    <x v="8"/>
    <n v="6170"/>
    <s v="NA"/>
    <n v="3.36"/>
  </r>
  <r>
    <x v="0"/>
    <x v="10"/>
    <x v="10"/>
    <n v="8200"/>
    <s v="D"/>
    <n v="3.36"/>
  </r>
  <r>
    <x v="3"/>
    <x v="3"/>
    <x v="3"/>
    <n v="2110"/>
    <s v="D"/>
    <n v="3.37"/>
  </r>
  <r>
    <x v="0"/>
    <x v="12"/>
    <x v="12"/>
    <n v="5110"/>
    <s v="NA"/>
    <n v="3.37"/>
  </r>
  <r>
    <x v="0"/>
    <x v="2"/>
    <x v="2"/>
    <n v="6410"/>
    <s v="NA"/>
    <n v="3.38"/>
  </r>
  <r>
    <x v="2"/>
    <x v="6"/>
    <x v="6"/>
    <n v="6215"/>
    <s v="D"/>
    <n v="3.38"/>
  </r>
  <r>
    <x v="4"/>
    <x v="5"/>
    <x v="5"/>
    <n v="1180"/>
    <s v="A"/>
    <n v="3.39"/>
  </r>
  <r>
    <x v="2"/>
    <x v="6"/>
    <x v="6"/>
    <n v="6172"/>
    <s v="D"/>
    <n v="3.39"/>
  </r>
  <r>
    <x v="0"/>
    <x v="1"/>
    <x v="1"/>
    <n v="1180"/>
    <s v="C"/>
    <n v="3.41"/>
  </r>
  <r>
    <x v="3"/>
    <x v="3"/>
    <x v="3"/>
    <n v="2130"/>
    <s v="D"/>
    <n v="3.42"/>
  </r>
  <r>
    <x v="0"/>
    <x v="10"/>
    <x v="10"/>
    <n v="4110"/>
    <s v="NA"/>
    <n v="3.42"/>
  </r>
  <r>
    <x v="4"/>
    <x v="8"/>
    <x v="8"/>
    <n v="2130"/>
    <s v="C"/>
    <n v="3.43"/>
  </r>
  <r>
    <x v="3"/>
    <x v="3"/>
    <x v="3"/>
    <n v="4200"/>
    <s v="D"/>
    <n v="3.44"/>
  </r>
  <r>
    <x v="3"/>
    <x v="4"/>
    <x v="4"/>
    <n v="6440"/>
    <s v="D"/>
    <n v="3.45"/>
  </r>
  <r>
    <x v="1"/>
    <x v="10"/>
    <x v="10"/>
    <n v="1210"/>
    <s v="C"/>
    <n v="3.46"/>
  </r>
  <r>
    <x v="3"/>
    <x v="3"/>
    <x v="3"/>
    <n v="2210"/>
    <s v="D"/>
    <n v="3.47"/>
  </r>
  <r>
    <x v="0"/>
    <x v="11"/>
    <x v="11"/>
    <n v="6430"/>
    <s v="D"/>
    <n v="3.47"/>
  </r>
  <r>
    <x v="5"/>
    <x v="8"/>
    <x v="8"/>
    <n v="1820"/>
    <s v="D"/>
    <n v="3.49"/>
  </r>
  <r>
    <x v="0"/>
    <x v="18"/>
    <x v="18"/>
    <n v="5110"/>
    <s v="NA"/>
    <n v="3.51"/>
  </r>
  <r>
    <x v="1"/>
    <x v="3"/>
    <x v="3"/>
    <n v="6440"/>
    <s v="D"/>
    <n v="3.52"/>
  </r>
  <r>
    <x v="4"/>
    <x v="3"/>
    <x v="3"/>
    <n v="6170"/>
    <s v="D"/>
    <n v="3.52"/>
  </r>
  <r>
    <x v="0"/>
    <x v="5"/>
    <x v="5"/>
    <n v="5200"/>
    <s v="D"/>
    <n v="3.52"/>
  </r>
  <r>
    <x v="0"/>
    <x v="11"/>
    <x v="11"/>
    <n v="5120"/>
    <s v="C"/>
    <n v="3.52"/>
  </r>
  <r>
    <x v="4"/>
    <x v="3"/>
    <x v="3"/>
    <n v="6120"/>
    <s v="NA"/>
    <n v="3.54"/>
  </r>
  <r>
    <x v="0"/>
    <x v="3"/>
    <x v="3"/>
    <n v="6170"/>
    <s v="C"/>
    <n v="3.58"/>
  </r>
  <r>
    <x v="4"/>
    <x v="5"/>
    <x v="5"/>
    <n v="3200"/>
    <s v="C"/>
    <n v="3.58"/>
  </r>
  <r>
    <x v="0"/>
    <x v="3"/>
    <x v="3"/>
    <n v="4270"/>
    <s v="D"/>
    <n v="3.59"/>
  </r>
  <r>
    <x v="0"/>
    <x v="6"/>
    <x v="6"/>
    <n v="5600"/>
    <s v="NA"/>
    <n v="3.6"/>
  </r>
  <r>
    <x v="3"/>
    <x v="5"/>
    <x v="5"/>
    <n v="8350"/>
    <s v="NA"/>
    <n v="3.61"/>
  </r>
  <r>
    <x v="4"/>
    <x v="8"/>
    <x v="8"/>
    <n v="1400"/>
    <s v="NA"/>
    <n v="3.61"/>
  </r>
  <r>
    <x v="0"/>
    <x v="11"/>
    <x v="11"/>
    <n v="1800"/>
    <s v="B"/>
    <n v="3.61"/>
  </r>
  <r>
    <x v="4"/>
    <x v="5"/>
    <x v="5"/>
    <n v="4370"/>
    <s v="D"/>
    <n v="3.62"/>
  </r>
  <r>
    <x v="3"/>
    <x v="5"/>
    <x v="5"/>
    <n v="1710"/>
    <s v="B"/>
    <n v="3.63"/>
  </r>
  <r>
    <x v="5"/>
    <x v="8"/>
    <x v="8"/>
    <n v="6250"/>
    <s v="D"/>
    <n v="3.63"/>
  </r>
  <r>
    <x v="2"/>
    <x v="3"/>
    <x v="3"/>
    <n v="2130"/>
    <s v="D"/>
    <n v="3.65"/>
  </r>
  <r>
    <x v="5"/>
    <x v="8"/>
    <x v="8"/>
    <n v="8200"/>
    <s v="NA"/>
    <n v="3.66"/>
  </r>
  <r>
    <x v="0"/>
    <x v="10"/>
    <x v="10"/>
    <n v="5200"/>
    <s v="D"/>
    <n v="3.67"/>
  </r>
  <r>
    <x v="1"/>
    <x v="15"/>
    <x v="15"/>
    <n v="6215"/>
    <s v="D"/>
    <n v="3.68"/>
  </r>
  <r>
    <x v="4"/>
    <x v="12"/>
    <x v="12"/>
    <n v="4240"/>
    <s v="D"/>
    <n v="3.68"/>
  </r>
  <r>
    <x v="2"/>
    <x v="8"/>
    <x v="8"/>
    <n v="1180"/>
    <s v="D"/>
    <n v="3.69"/>
  </r>
  <r>
    <x v="0"/>
    <x v="8"/>
    <x v="8"/>
    <n v="1900"/>
    <s v="D"/>
    <n v="3.69"/>
  </r>
  <r>
    <x v="0"/>
    <x v="11"/>
    <x v="11"/>
    <n v="6440"/>
    <s v="NA"/>
    <n v="3.69"/>
  </r>
  <r>
    <x v="0"/>
    <x v="1"/>
    <x v="1"/>
    <n v="1900"/>
    <s v="NA"/>
    <n v="3.7"/>
  </r>
  <r>
    <x v="0"/>
    <x v="1"/>
    <x v="1"/>
    <n v="6410"/>
    <s v="A"/>
    <n v="3.7"/>
  </r>
  <r>
    <x v="0"/>
    <x v="1"/>
    <x v="1"/>
    <n v="4130"/>
    <s v="D"/>
    <n v="3.71"/>
  </r>
  <r>
    <x v="0"/>
    <x v="3"/>
    <x v="3"/>
    <n v="4110"/>
    <s v="D"/>
    <n v="3.72"/>
  </r>
  <r>
    <x v="4"/>
    <x v="5"/>
    <x v="5"/>
    <n v="1290"/>
    <s v="A"/>
    <n v="3.72"/>
  </r>
  <r>
    <x v="4"/>
    <x v="17"/>
    <x v="17"/>
    <n v="6210"/>
    <s v="D"/>
    <n v="3.73"/>
  </r>
  <r>
    <x v="0"/>
    <x v="6"/>
    <x v="6"/>
    <n v="2210"/>
    <s v="C"/>
    <n v="3.74"/>
  </r>
  <r>
    <x v="0"/>
    <x v="18"/>
    <x v="18"/>
    <n v="4240"/>
    <s v="B"/>
    <n v="3.74"/>
  </r>
  <r>
    <x v="0"/>
    <x v="6"/>
    <x v="6"/>
    <n v="1400"/>
    <s v="C"/>
    <n v="3.75"/>
  </r>
  <r>
    <x v="1"/>
    <x v="4"/>
    <x v="4"/>
    <n v="8320"/>
    <s v="A"/>
    <n v="3.76"/>
  </r>
  <r>
    <x v="3"/>
    <x v="4"/>
    <x v="4"/>
    <n v="1120"/>
    <s v="D"/>
    <n v="3.76"/>
  </r>
  <r>
    <x v="0"/>
    <x v="12"/>
    <x v="12"/>
    <n v="1310"/>
    <s v="NA"/>
    <n v="3.79"/>
  </r>
  <r>
    <x v="4"/>
    <x v="3"/>
    <x v="3"/>
    <n v="6430"/>
    <s v="D"/>
    <n v="3.8"/>
  </r>
  <r>
    <x v="2"/>
    <x v="8"/>
    <x v="8"/>
    <n v="1110"/>
    <s v="D"/>
    <n v="3.81"/>
  </r>
  <r>
    <x v="0"/>
    <x v="8"/>
    <x v="8"/>
    <n v="5300"/>
    <s v="NA"/>
    <n v="3.82"/>
  </r>
  <r>
    <x v="0"/>
    <x v="1"/>
    <x v="1"/>
    <n v="3200"/>
    <s v="NA"/>
    <n v="3.83"/>
  </r>
  <r>
    <x v="0"/>
    <x v="10"/>
    <x v="10"/>
    <n v="5300"/>
    <s v="NA"/>
    <n v="3.83"/>
  </r>
  <r>
    <x v="1"/>
    <x v="8"/>
    <x v="8"/>
    <n v="1110"/>
    <s v="D"/>
    <n v="3.85"/>
  </r>
  <r>
    <x v="4"/>
    <x v="12"/>
    <x v="12"/>
    <n v="8330"/>
    <s v="D"/>
    <n v="3.86"/>
  </r>
  <r>
    <x v="2"/>
    <x v="19"/>
    <x v="19"/>
    <n v="4240"/>
    <s v="D"/>
    <n v="3.87"/>
  </r>
  <r>
    <x v="3"/>
    <x v="16"/>
    <x v="16"/>
    <n v="2210"/>
    <s v="NA"/>
    <n v="3.88"/>
  </r>
  <r>
    <x v="1"/>
    <x v="3"/>
    <x v="3"/>
    <n v="5300"/>
    <s v="D"/>
    <n v="3.89"/>
  </r>
  <r>
    <x v="4"/>
    <x v="5"/>
    <x v="5"/>
    <n v="4280"/>
    <s v="C"/>
    <n v="3.9"/>
  </r>
  <r>
    <x v="1"/>
    <x v="4"/>
    <x v="4"/>
    <n v="4110"/>
    <s v="NA"/>
    <n v="3.91"/>
  </r>
  <r>
    <x v="5"/>
    <x v="5"/>
    <x v="5"/>
    <n v="2110"/>
    <s v="C"/>
    <n v="3.91"/>
  </r>
  <r>
    <x v="4"/>
    <x v="8"/>
    <x v="8"/>
    <n v="4220"/>
    <s v="D"/>
    <n v="3.91"/>
  </r>
  <r>
    <x v="3"/>
    <x v="3"/>
    <x v="3"/>
    <n v="3100"/>
    <s v="D"/>
    <n v="3.92"/>
  </r>
  <r>
    <x v="0"/>
    <x v="5"/>
    <x v="5"/>
    <n v="1411"/>
    <s v="A"/>
    <n v="3.92"/>
  </r>
  <r>
    <x v="0"/>
    <x v="12"/>
    <x v="12"/>
    <n v="1840"/>
    <s v="D"/>
    <n v="3.93"/>
  </r>
  <r>
    <x v="3"/>
    <x v="7"/>
    <x v="7"/>
    <n v="4220"/>
    <s v="D"/>
    <n v="3.94"/>
  </r>
  <r>
    <x v="3"/>
    <x v="3"/>
    <x v="3"/>
    <n v="2110"/>
    <s v="NA"/>
    <n v="3.95"/>
  </r>
  <r>
    <x v="4"/>
    <x v="12"/>
    <x v="12"/>
    <n v="1700"/>
    <s v="A"/>
    <n v="3.95"/>
  </r>
  <r>
    <x v="0"/>
    <x v="13"/>
    <x v="13"/>
    <n v="6440"/>
    <s v="D"/>
    <n v="3.95"/>
  </r>
  <r>
    <x v="4"/>
    <x v="3"/>
    <x v="3"/>
    <n v="3200"/>
    <s v="D"/>
    <n v="3.97"/>
  </r>
  <r>
    <x v="0"/>
    <x v="5"/>
    <x v="5"/>
    <n v="6191"/>
    <s v="D"/>
    <n v="3.97"/>
  </r>
  <r>
    <x v="0"/>
    <x v="6"/>
    <x v="6"/>
    <n v="1850"/>
    <s v="D"/>
    <n v="3.98"/>
  </r>
  <r>
    <x v="0"/>
    <x v="3"/>
    <x v="3"/>
    <n v="6170"/>
    <s v="D"/>
    <n v="3.99"/>
  </r>
  <r>
    <x v="4"/>
    <x v="4"/>
    <x v="4"/>
    <n v="6170"/>
    <s v="A"/>
    <n v="3.99"/>
  </r>
  <r>
    <x v="0"/>
    <x v="12"/>
    <x v="12"/>
    <n v="4130"/>
    <s v="D"/>
    <n v="3.99"/>
  </r>
  <r>
    <x v="3"/>
    <x v="5"/>
    <x v="5"/>
    <n v="3300"/>
    <s v="NA"/>
    <n v="4"/>
  </r>
  <r>
    <x v="5"/>
    <x v="8"/>
    <x v="8"/>
    <n v="1180"/>
    <s v="D"/>
    <n v="4.01"/>
  </r>
  <r>
    <x v="0"/>
    <x v="10"/>
    <x v="10"/>
    <n v="1411"/>
    <s v="D"/>
    <n v="4.01"/>
  </r>
  <r>
    <x v="0"/>
    <x v="10"/>
    <x v="10"/>
    <n v="1850"/>
    <s v="D"/>
    <n v="4.03"/>
  </r>
  <r>
    <x v="0"/>
    <x v="11"/>
    <x v="11"/>
    <n v="4110"/>
    <s v="B"/>
    <n v="4.03"/>
  </r>
  <r>
    <x v="4"/>
    <x v="0"/>
    <x v="0"/>
    <n v="3300"/>
    <s v="D"/>
    <n v="4.09"/>
  </r>
  <r>
    <x v="1"/>
    <x v="3"/>
    <x v="3"/>
    <n v="3100"/>
    <s v="NA"/>
    <n v="4.09"/>
  </r>
  <r>
    <x v="0"/>
    <x v="6"/>
    <x v="6"/>
    <n v="5600"/>
    <s v="D"/>
    <n v="4.09"/>
  </r>
  <r>
    <x v="1"/>
    <x v="3"/>
    <x v="3"/>
    <n v="2130"/>
    <s v="NA"/>
    <n v="4.13"/>
  </r>
  <r>
    <x v="0"/>
    <x v="5"/>
    <x v="5"/>
    <n v="5120"/>
    <s v="NA"/>
    <n v="4.13"/>
  </r>
  <r>
    <x v="5"/>
    <x v="5"/>
    <x v="5"/>
    <n v="1210"/>
    <s v="C"/>
    <n v="4.1500000000000004"/>
  </r>
  <r>
    <x v="4"/>
    <x v="4"/>
    <x v="4"/>
    <n v="1400"/>
    <s v="NA"/>
    <n v="4.18"/>
  </r>
  <r>
    <x v="0"/>
    <x v="1"/>
    <x v="1"/>
    <n v="6240"/>
    <s v="D"/>
    <n v="4.2"/>
  </r>
  <r>
    <x v="3"/>
    <x v="7"/>
    <x v="7"/>
    <n v="6170"/>
    <s v="D"/>
    <n v="4.2"/>
  </r>
  <r>
    <x v="4"/>
    <x v="3"/>
    <x v="3"/>
    <n v="2110"/>
    <s v="D"/>
    <n v="4.21"/>
  </r>
  <r>
    <x v="0"/>
    <x v="10"/>
    <x v="10"/>
    <n v="1110"/>
    <s v="NA"/>
    <n v="4.21"/>
  </r>
  <r>
    <x v="0"/>
    <x v="11"/>
    <x v="11"/>
    <n v="1850"/>
    <s v="D"/>
    <n v="4.24"/>
  </r>
  <r>
    <x v="1"/>
    <x v="10"/>
    <x v="10"/>
    <n v="1600"/>
    <s v="NA"/>
    <n v="4.26"/>
  </r>
  <r>
    <x v="0"/>
    <x v="3"/>
    <x v="3"/>
    <n v="8320"/>
    <s v="D"/>
    <n v="4.29"/>
  </r>
  <r>
    <x v="0"/>
    <x v="3"/>
    <x v="3"/>
    <n v="6420"/>
    <s v="D"/>
    <n v="4.3"/>
  </r>
  <r>
    <x v="4"/>
    <x v="4"/>
    <x v="4"/>
    <n v="6172"/>
    <s v="NA"/>
    <n v="4.3"/>
  </r>
  <r>
    <x v="0"/>
    <x v="12"/>
    <x v="12"/>
    <n v="3210"/>
    <s v="C"/>
    <n v="4.3"/>
  </r>
  <r>
    <x v="1"/>
    <x v="3"/>
    <x v="3"/>
    <n v="4200"/>
    <s v="NA"/>
    <n v="4.32"/>
  </r>
  <r>
    <x v="3"/>
    <x v="4"/>
    <x v="4"/>
    <n v="6172"/>
    <s v="NA"/>
    <n v="4.32"/>
  </r>
  <r>
    <x v="5"/>
    <x v="5"/>
    <x v="5"/>
    <n v="4340"/>
    <s v="A"/>
    <n v="4.32"/>
  </r>
  <r>
    <x v="1"/>
    <x v="8"/>
    <x v="8"/>
    <n v="2520"/>
    <s v="D"/>
    <n v="4.32"/>
  </r>
  <r>
    <x v="4"/>
    <x v="5"/>
    <x v="5"/>
    <n v="2120"/>
    <s v="NA"/>
    <n v="4.33"/>
  </r>
  <r>
    <x v="0"/>
    <x v="10"/>
    <x v="10"/>
    <n v="1550"/>
    <s v="C"/>
    <n v="4.33"/>
  </r>
  <r>
    <x v="4"/>
    <x v="12"/>
    <x v="12"/>
    <n v="8330"/>
    <s v="NA"/>
    <n v="4.33"/>
  </r>
  <r>
    <x v="0"/>
    <x v="6"/>
    <x v="6"/>
    <n v="4200"/>
    <s v="C"/>
    <n v="4.34"/>
  </r>
  <r>
    <x v="3"/>
    <x v="4"/>
    <x v="4"/>
    <n v="1400"/>
    <s v="NA"/>
    <n v="4.3499999999999996"/>
  </r>
  <r>
    <x v="4"/>
    <x v="5"/>
    <x v="5"/>
    <n v="8340"/>
    <s v="D"/>
    <n v="4.3499999999999996"/>
  </r>
  <r>
    <x v="0"/>
    <x v="1"/>
    <x v="1"/>
    <n v="5200"/>
    <s v="D"/>
    <n v="4.3600000000000003"/>
  </r>
  <r>
    <x v="2"/>
    <x v="9"/>
    <x v="9"/>
    <n v="5300"/>
    <s v="D"/>
    <n v="4.37"/>
  </r>
  <r>
    <x v="0"/>
    <x v="11"/>
    <x v="11"/>
    <n v="5120"/>
    <s v="D"/>
    <n v="4.3899999999999997"/>
  </r>
  <r>
    <x v="4"/>
    <x v="12"/>
    <x v="12"/>
    <n v="3100"/>
    <s v="NA"/>
    <n v="4.3899999999999997"/>
  </r>
  <r>
    <x v="5"/>
    <x v="8"/>
    <x v="8"/>
    <n v="5300"/>
    <s v="NA"/>
    <n v="4.41"/>
  </r>
  <r>
    <x v="5"/>
    <x v="8"/>
    <x v="8"/>
    <n v="6410"/>
    <s v="D"/>
    <n v="4.42"/>
  </r>
  <r>
    <x v="1"/>
    <x v="10"/>
    <x v="10"/>
    <n v="5200"/>
    <s v="D"/>
    <n v="4.42"/>
  </r>
  <r>
    <x v="0"/>
    <x v="1"/>
    <x v="1"/>
    <n v="6440"/>
    <s v="NA"/>
    <n v="4.4800000000000004"/>
  </r>
  <r>
    <x v="0"/>
    <x v="8"/>
    <x v="8"/>
    <n v="1700"/>
    <s v="D"/>
    <n v="4.4800000000000004"/>
  </r>
  <r>
    <x v="4"/>
    <x v="3"/>
    <x v="3"/>
    <n v="4200"/>
    <s v="NA"/>
    <n v="4.5"/>
  </r>
  <r>
    <x v="5"/>
    <x v="5"/>
    <x v="5"/>
    <n v="3200"/>
    <s v="D"/>
    <n v="4.5"/>
  </r>
  <r>
    <x v="1"/>
    <x v="4"/>
    <x v="4"/>
    <n v="1760"/>
    <s v="NA"/>
    <n v="4.51"/>
  </r>
  <r>
    <x v="1"/>
    <x v="10"/>
    <x v="10"/>
    <n v="6170"/>
    <s v="C"/>
    <n v="4.51"/>
  </r>
  <r>
    <x v="5"/>
    <x v="5"/>
    <x v="5"/>
    <n v="1480"/>
    <s v="A"/>
    <n v="4.5199999999999996"/>
  </r>
  <r>
    <x v="3"/>
    <x v="16"/>
    <x v="16"/>
    <n v="2120"/>
    <s v="D"/>
    <n v="4.5199999999999996"/>
  </r>
  <r>
    <x v="1"/>
    <x v="5"/>
    <x v="5"/>
    <n v="4110"/>
    <s v="D"/>
    <n v="4.53"/>
  </r>
  <r>
    <x v="0"/>
    <x v="8"/>
    <x v="8"/>
    <n v="5120"/>
    <s v="NA"/>
    <n v="4.53"/>
  </r>
  <r>
    <x v="5"/>
    <x v="4"/>
    <x v="4"/>
    <n v="1180"/>
    <s v="NA"/>
    <n v="4.54"/>
  </r>
  <r>
    <x v="0"/>
    <x v="5"/>
    <x v="5"/>
    <n v="1850"/>
    <s v="NA"/>
    <n v="4.55"/>
  </r>
  <r>
    <x v="0"/>
    <x v="12"/>
    <x v="12"/>
    <n v="1330"/>
    <s v="D"/>
    <n v="4.55"/>
  </r>
  <r>
    <x v="0"/>
    <x v="18"/>
    <x v="18"/>
    <n v="1400"/>
    <s v="A"/>
    <n v="4.57"/>
  </r>
  <r>
    <x v="2"/>
    <x v="13"/>
    <x v="13"/>
    <n v="6170"/>
    <s v="D"/>
    <n v="4.57"/>
  </r>
  <r>
    <x v="0"/>
    <x v="3"/>
    <x v="3"/>
    <n v="3210"/>
    <s v="C"/>
    <n v="4.58"/>
  </r>
  <r>
    <x v="5"/>
    <x v="4"/>
    <x v="4"/>
    <n v="5120"/>
    <s v="D"/>
    <n v="4.58"/>
  </r>
  <r>
    <x v="4"/>
    <x v="12"/>
    <x v="12"/>
    <n v="1110"/>
    <s v="D"/>
    <n v="4.58"/>
  </r>
  <r>
    <x v="3"/>
    <x v="5"/>
    <x v="5"/>
    <n v="8340"/>
    <s v="B"/>
    <n v="4.59"/>
  </r>
  <r>
    <x v="2"/>
    <x v="6"/>
    <x v="6"/>
    <n v="4220"/>
    <s v="D"/>
    <n v="4.59"/>
  </r>
  <r>
    <x v="4"/>
    <x v="8"/>
    <x v="8"/>
    <n v="2210"/>
    <s v="D"/>
    <n v="4.59"/>
  </r>
  <r>
    <x v="0"/>
    <x v="10"/>
    <x v="10"/>
    <n v="6410"/>
    <s v="A"/>
    <n v="4.59"/>
  </r>
  <r>
    <x v="0"/>
    <x v="6"/>
    <x v="6"/>
    <n v="2120"/>
    <s v="NA"/>
    <n v="4.5999999999999996"/>
  </r>
  <r>
    <x v="2"/>
    <x v="3"/>
    <x v="3"/>
    <n v="6170"/>
    <s v="D"/>
    <n v="4.6100000000000003"/>
  </r>
  <r>
    <x v="4"/>
    <x v="4"/>
    <x v="4"/>
    <n v="6300"/>
    <s v="D"/>
    <n v="4.62"/>
  </r>
  <r>
    <x v="4"/>
    <x v="12"/>
    <x v="12"/>
    <n v="3100"/>
    <s v="B"/>
    <n v="4.62"/>
  </r>
  <r>
    <x v="3"/>
    <x v="3"/>
    <x v="3"/>
    <n v="3200"/>
    <s v="D"/>
    <n v="4.63"/>
  </r>
  <r>
    <x v="0"/>
    <x v="0"/>
    <x v="0"/>
    <n v="3300"/>
    <s v="C"/>
    <n v="4.6399999999999997"/>
  </r>
  <r>
    <x v="5"/>
    <x v="4"/>
    <x v="4"/>
    <n v="1180"/>
    <s v="NA"/>
    <n v="4.6399999999999997"/>
  </r>
  <r>
    <x v="2"/>
    <x v="9"/>
    <x v="9"/>
    <n v="6410"/>
    <s v="D"/>
    <n v="4.6399999999999997"/>
  </r>
  <r>
    <x v="5"/>
    <x v="4"/>
    <x v="4"/>
    <n v="7400"/>
    <s v="D"/>
    <n v="4.6500000000000004"/>
  </r>
  <r>
    <x v="0"/>
    <x v="3"/>
    <x v="3"/>
    <n v="6172"/>
    <s v="A"/>
    <n v="4.6900000000000004"/>
  </r>
  <r>
    <x v="5"/>
    <x v="4"/>
    <x v="4"/>
    <n v="6170"/>
    <s v="A"/>
    <n v="4.6900000000000004"/>
  </r>
  <r>
    <x v="4"/>
    <x v="12"/>
    <x v="12"/>
    <n v="8340"/>
    <s v="NA"/>
    <n v="4.6900000000000004"/>
  </r>
  <r>
    <x v="3"/>
    <x v="3"/>
    <x v="3"/>
    <n v="4340"/>
    <s v="D"/>
    <n v="4.71"/>
  </r>
  <r>
    <x v="0"/>
    <x v="3"/>
    <x v="3"/>
    <n v="7430"/>
    <s v="D"/>
    <n v="4.72"/>
  </r>
  <r>
    <x v="3"/>
    <x v="5"/>
    <x v="5"/>
    <n v="1700"/>
    <s v="D"/>
    <n v="4.72"/>
  </r>
  <r>
    <x v="3"/>
    <x v="16"/>
    <x v="16"/>
    <n v="2110"/>
    <s v="NA"/>
    <n v="4.72"/>
  </r>
  <r>
    <x v="3"/>
    <x v="5"/>
    <x v="5"/>
    <n v="4240"/>
    <s v="NA"/>
    <n v="4.7300000000000004"/>
  </r>
  <r>
    <x v="0"/>
    <x v="3"/>
    <x v="3"/>
    <n v="4370"/>
    <s v="D"/>
    <n v="4.74"/>
  </r>
  <r>
    <x v="3"/>
    <x v="8"/>
    <x v="8"/>
    <n v="1110"/>
    <s v="D"/>
    <n v="4.74"/>
  </r>
  <r>
    <x v="4"/>
    <x v="5"/>
    <x v="5"/>
    <n v="6120"/>
    <s v="NA"/>
    <n v="4.75"/>
  </r>
  <r>
    <x v="3"/>
    <x v="8"/>
    <x v="8"/>
    <n v="4110"/>
    <s v="NA"/>
    <n v="4.76"/>
  </r>
  <r>
    <x v="0"/>
    <x v="10"/>
    <x v="10"/>
    <n v="1700"/>
    <s v="D"/>
    <n v="4.76"/>
  </r>
  <r>
    <x v="2"/>
    <x v="8"/>
    <x v="8"/>
    <n v="6410"/>
    <s v="D"/>
    <n v="4.7699999999999996"/>
  </r>
  <r>
    <x v="1"/>
    <x v="3"/>
    <x v="3"/>
    <n v="6170"/>
    <s v="NA"/>
    <n v="4.79"/>
  </r>
  <r>
    <x v="3"/>
    <x v="8"/>
    <x v="8"/>
    <n v="6430"/>
    <s v="D"/>
    <n v="4.79"/>
  </r>
  <r>
    <x v="3"/>
    <x v="3"/>
    <x v="3"/>
    <n v="2130"/>
    <s v="D"/>
    <n v="4.8099999999999996"/>
  </r>
  <r>
    <x v="0"/>
    <x v="6"/>
    <x v="6"/>
    <n v="2110"/>
    <s v="C"/>
    <n v="4.8099999999999996"/>
  </r>
  <r>
    <x v="0"/>
    <x v="11"/>
    <x v="11"/>
    <n v="1820"/>
    <s v="NA"/>
    <n v="4.8099999999999996"/>
  </r>
  <r>
    <x v="2"/>
    <x v="15"/>
    <x v="15"/>
    <n v="6410"/>
    <s v="C"/>
    <n v="4.82"/>
  </r>
  <r>
    <x v="4"/>
    <x v="12"/>
    <x v="12"/>
    <n v="1550"/>
    <s v="C"/>
    <n v="4.83"/>
  </r>
  <r>
    <x v="5"/>
    <x v="0"/>
    <x v="0"/>
    <n v="2140"/>
    <s v="D"/>
    <n v="4.8499999999999996"/>
  </r>
  <r>
    <x v="0"/>
    <x v="12"/>
    <x v="12"/>
    <n v="1400"/>
    <s v="D"/>
    <n v="4.8499999999999996"/>
  </r>
  <r>
    <x v="4"/>
    <x v="12"/>
    <x v="12"/>
    <n v="6120"/>
    <s v="B"/>
    <n v="4.8499999999999996"/>
  </r>
  <r>
    <x v="4"/>
    <x v="12"/>
    <x v="12"/>
    <n v="4220"/>
    <s v="A"/>
    <n v="4.8600000000000003"/>
  </r>
  <r>
    <x v="5"/>
    <x v="5"/>
    <x v="5"/>
    <n v="6410"/>
    <s v="D"/>
    <n v="4.87"/>
  </r>
  <r>
    <x v="3"/>
    <x v="5"/>
    <x v="5"/>
    <n v="1180"/>
    <s v="B"/>
    <n v="4.87"/>
  </r>
  <r>
    <x v="4"/>
    <x v="12"/>
    <x v="12"/>
    <n v="1700"/>
    <s v="D"/>
    <n v="4.87"/>
  </r>
  <r>
    <x v="4"/>
    <x v="4"/>
    <x v="4"/>
    <n v="8340"/>
    <s v="D"/>
    <n v="4.88"/>
  </r>
  <r>
    <x v="0"/>
    <x v="6"/>
    <x v="6"/>
    <n v="1340"/>
    <s v="D"/>
    <n v="4.91"/>
  </r>
  <r>
    <x v="3"/>
    <x v="5"/>
    <x v="5"/>
    <n v="8350"/>
    <s v="D"/>
    <n v="4.93"/>
  </r>
  <r>
    <x v="0"/>
    <x v="10"/>
    <x v="10"/>
    <n v="1330"/>
    <s v="C"/>
    <n v="4.93"/>
  </r>
  <r>
    <x v="4"/>
    <x v="12"/>
    <x v="12"/>
    <n v="5300"/>
    <s v="NA"/>
    <n v="4.9400000000000004"/>
  </r>
  <r>
    <x v="5"/>
    <x v="5"/>
    <x v="5"/>
    <n v="6430"/>
    <s v="D"/>
    <n v="4.97"/>
  </r>
  <r>
    <x v="0"/>
    <x v="6"/>
    <x v="6"/>
    <n v="6170"/>
    <s v="C"/>
    <n v="4.97"/>
  </r>
  <r>
    <x v="4"/>
    <x v="3"/>
    <x v="3"/>
    <n v="6170"/>
    <s v="A"/>
    <n v="4.9800000000000004"/>
  </r>
  <r>
    <x v="0"/>
    <x v="12"/>
    <x v="12"/>
    <n v="5200"/>
    <s v="NA"/>
    <n v="4.9800000000000004"/>
  </r>
  <r>
    <x v="5"/>
    <x v="0"/>
    <x v="0"/>
    <n v="2230"/>
    <s v="D"/>
    <n v="4.99"/>
  </r>
  <r>
    <x v="0"/>
    <x v="6"/>
    <x v="6"/>
    <n v="4200"/>
    <s v="NA"/>
    <n v="4.99"/>
  </r>
  <r>
    <x v="4"/>
    <x v="12"/>
    <x v="12"/>
    <n v="1490"/>
    <s v="D"/>
    <n v="5"/>
  </r>
  <r>
    <x v="0"/>
    <x v="3"/>
    <x v="3"/>
    <n v="6440"/>
    <s v="D"/>
    <n v="5.01"/>
  </r>
  <r>
    <x v="1"/>
    <x v="9"/>
    <x v="9"/>
    <n v="5120"/>
    <s v="NA"/>
    <n v="5.0199999999999996"/>
  </r>
  <r>
    <x v="4"/>
    <x v="4"/>
    <x v="4"/>
    <n v="1600"/>
    <s v="D"/>
    <n v="5.04"/>
  </r>
  <r>
    <x v="1"/>
    <x v="8"/>
    <x v="8"/>
    <n v="5300"/>
    <s v="D"/>
    <n v="5.0599999999999996"/>
  </r>
  <r>
    <x v="5"/>
    <x v="5"/>
    <x v="5"/>
    <n v="8310"/>
    <s v="D"/>
    <n v="5.07"/>
  </r>
  <r>
    <x v="5"/>
    <x v="5"/>
    <x v="5"/>
    <n v="6250"/>
    <s v="D"/>
    <n v="5.08"/>
  </r>
  <r>
    <x v="0"/>
    <x v="10"/>
    <x v="10"/>
    <n v="5110"/>
    <s v="C"/>
    <n v="5.08"/>
  </r>
  <r>
    <x v="4"/>
    <x v="12"/>
    <x v="12"/>
    <n v="1320"/>
    <s v="NA"/>
    <n v="5.08"/>
  </r>
  <r>
    <x v="0"/>
    <x v="5"/>
    <x v="5"/>
    <n v="1490"/>
    <s v="C"/>
    <n v="5.1100000000000003"/>
  </r>
  <r>
    <x v="0"/>
    <x v="5"/>
    <x v="5"/>
    <n v="4110"/>
    <s v="NA"/>
    <n v="5.13"/>
  </r>
  <r>
    <x v="1"/>
    <x v="1"/>
    <x v="1"/>
    <n v="6410"/>
    <s v="NA"/>
    <n v="5.14"/>
  </r>
  <r>
    <x v="5"/>
    <x v="5"/>
    <x v="5"/>
    <n v="8340"/>
    <s v="A"/>
    <n v="5.14"/>
  </r>
  <r>
    <x v="1"/>
    <x v="9"/>
    <x v="9"/>
    <n v="6430"/>
    <s v="D"/>
    <n v="5.15"/>
  </r>
  <r>
    <x v="1"/>
    <x v="10"/>
    <x v="10"/>
    <n v="1120"/>
    <s v="D"/>
    <n v="5.15"/>
  </r>
  <r>
    <x v="0"/>
    <x v="10"/>
    <x v="10"/>
    <n v="3200"/>
    <s v="NA"/>
    <n v="5.15"/>
  </r>
  <r>
    <x v="0"/>
    <x v="3"/>
    <x v="3"/>
    <n v="6430"/>
    <s v="D"/>
    <n v="5.18"/>
  </r>
  <r>
    <x v="4"/>
    <x v="5"/>
    <x v="5"/>
    <n v="1310"/>
    <s v="B"/>
    <n v="5.18"/>
  </r>
  <r>
    <x v="0"/>
    <x v="12"/>
    <x v="12"/>
    <n v="1840"/>
    <s v="B"/>
    <n v="5.18"/>
  </r>
  <r>
    <x v="0"/>
    <x v="1"/>
    <x v="1"/>
    <n v="5200"/>
    <s v="NA"/>
    <n v="5.2"/>
  </r>
  <r>
    <x v="0"/>
    <x v="1"/>
    <x v="1"/>
    <n v="7400"/>
    <s v="B"/>
    <n v="5.21"/>
  </r>
  <r>
    <x v="2"/>
    <x v="20"/>
    <x v="20"/>
    <n v="2210"/>
    <s v="NA"/>
    <n v="5.21"/>
  </r>
  <r>
    <x v="0"/>
    <x v="3"/>
    <x v="3"/>
    <n v="3200"/>
    <s v="D"/>
    <n v="5.22"/>
  </r>
  <r>
    <x v="0"/>
    <x v="8"/>
    <x v="8"/>
    <n v="8140"/>
    <s v="A"/>
    <n v="5.24"/>
  </r>
  <r>
    <x v="2"/>
    <x v="1"/>
    <x v="1"/>
    <n v="6410"/>
    <s v="NA"/>
    <n v="5.26"/>
  </r>
  <r>
    <x v="5"/>
    <x v="4"/>
    <x v="4"/>
    <n v="4110"/>
    <s v="A"/>
    <n v="5.26"/>
  </r>
  <r>
    <x v="3"/>
    <x v="5"/>
    <x v="5"/>
    <n v="3100"/>
    <s v="NA"/>
    <n v="5.26"/>
  </r>
  <r>
    <x v="2"/>
    <x v="3"/>
    <x v="3"/>
    <n v="2130"/>
    <s v="D"/>
    <n v="5.27"/>
  </r>
  <r>
    <x v="0"/>
    <x v="6"/>
    <x v="6"/>
    <n v="1700"/>
    <s v="NA"/>
    <n v="5.27"/>
  </r>
  <r>
    <x v="2"/>
    <x v="3"/>
    <x v="3"/>
    <n v="6172"/>
    <s v="D"/>
    <n v="5.29"/>
  </r>
  <r>
    <x v="4"/>
    <x v="3"/>
    <x v="3"/>
    <n v="4370"/>
    <s v="D"/>
    <n v="5.29"/>
  </r>
  <r>
    <x v="0"/>
    <x v="8"/>
    <x v="8"/>
    <n v="6250"/>
    <s v="D"/>
    <n v="5.3"/>
  </r>
  <r>
    <x v="5"/>
    <x v="4"/>
    <x v="4"/>
    <n v="5300"/>
    <s v="D"/>
    <n v="5.32"/>
  </r>
  <r>
    <x v="0"/>
    <x v="13"/>
    <x v="13"/>
    <n v="6440"/>
    <s v="NA"/>
    <n v="5.32"/>
  </r>
  <r>
    <x v="3"/>
    <x v="3"/>
    <x v="3"/>
    <n v="6172"/>
    <s v="D"/>
    <n v="5.34"/>
  </r>
  <r>
    <x v="4"/>
    <x v="5"/>
    <x v="5"/>
    <n v="6172"/>
    <s v="NA"/>
    <n v="5.37"/>
  </r>
  <r>
    <x v="2"/>
    <x v="8"/>
    <x v="8"/>
    <n v="5300"/>
    <s v="D"/>
    <n v="5.38"/>
  </r>
  <r>
    <x v="0"/>
    <x v="11"/>
    <x v="11"/>
    <n v="4110"/>
    <s v="C"/>
    <n v="5.38"/>
  </r>
  <r>
    <x v="0"/>
    <x v="3"/>
    <x v="3"/>
    <n v="5120"/>
    <s v="D"/>
    <n v="5.4"/>
  </r>
  <r>
    <x v="0"/>
    <x v="3"/>
    <x v="3"/>
    <n v="6170"/>
    <s v="D"/>
    <n v="5.4"/>
  </r>
  <r>
    <x v="5"/>
    <x v="5"/>
    <x v="5"/>
    <n v="5300"/>
    <s v="A"/>
    <n v="5.4"/>
  </r>
  <r>
    <x v="3"/>
    <x v="4"/>
    <x v="4"/>
    <n v="3200"/>
    <s v="NA"/>
    <n v="5.41"/>
  </r>
  <r>
    <x v="0"/>
    <x v="10"/>
    <x v="10"/>
    <n v="8320"/>
    <s v="NA"/>
    <n v="5.41"/>
  </r>
  <r>
    <x v="0"/>
    <x v="1"/>
    <x v="1"/>
    <n v="5300"/>
    <s v="B"/>
    <n v="5.42"/>
  </r>
  <r>
    <x v="3"/>
    <x v="4"/>
    <x v="4"/>
    <n v="4271"/>
    <s v="D"/>
    <n v="5.42"/>
  </r>
  <r>
    <x v="4"/>
    <x v="8"/>
    <x v="8"/>
    <n v="1920"/>
    <s v="D"/>
    <n v="5.42"/>
  </r>
  <r>
    <x v="0"/>
    <x v="1"/>
    <x v="1"/>
    <n v="1820"/>
    <s v="C"/>
    <n v="5.43"/>
  </r>
  <r>
    <x v="0"/>
    <x v="3"/>
    <x v="3"/>
    <n v="6170"/>
    <s v="D"/>
    <n v="5.45"/>
  </r>
  <r>
    <x v="1"/>
    <x v="5"/>
    <x v="5"/>
    <n v="6172"/>
    <s v="D"/>
    <n v="5.45"/>
  </r>
  <r>
    <x v="0"/>
    <x v="2"/>
    <x v="2"/>
    <n v="5300"/>
    <s v="D"/>
    <n v="5.49"/>
  </r>
  <r>
    <x v="3"/>
    <x v="3"/>
    <x v="3"/>
    <n v="1850"/>
    <s v="NA"/>
    <n v="5.49"/>
  </r>
  <r>
    <x v="3"/>
    <x v="8"/>
    <x v="8"/>
    <n v="1900"/>
    <s v="D"/>
    <n v="5.51"/>
  </r>
  <r>
    <x v="0"/>
    <x v="2"/>
    <x v="2"/>
    <n v="3300"/>
    <s v="A"/>
    <n v="5.53"/>
  </r>
  <r>
    <x v="1"/>
    <x v="0"/>
    <x v="0"/>
    <n v="3300"/>
    <s v="NA"/>
    <n v="5.54"/>
  </r>
  <r>
    <x v="5"/>
    <x v="5"/>
    <x v="5"/>
    <n v="6172"/>
    <s v="D"/>
    <n v="5.57"/>
  </r>
  <r>
    <x v="3"/>
    <x v="7"/>
    <x v="7"/>
    <n v="3100"/>
    <s v="D"/>
    <n v="5.57"/>
  </r>
  <r>
    <x v="4"/>
    <x v="8"/>
    <x v="8"/>
    <n v="1820"/>
    <s v="D"/>
    <n v="5.57"/>
  </r>
  <r>
    <x v="3"/>
    <x v="4"/>
    <x v="4"/>
    <n v="8200"/>
    <s v="D"/>
    <n v="5.58"/>
  </r>
  <r>
    <x v="0"/>
    <x v="5"/>
    <x v="5"/>
    <n v="1310"/>
    <s v="C"/>
    <n v="5.58"/>
  </r>
  <r>
    <x v="0"/>
    <x v="5"/>
    <x v="5"/>
    <n v="5300"/>
    <s v="C"/>
    <n v="5.59"/>
  </r>
  <r>
    <x v="1"/>
    <x v="10"/>
    <x v="10"/>
    <n v="5300"/>
    <s v="NA"/>
    <n v="5.61"/>
  </r>
  <r>
    <x v="4"/>
    <x v="12"/>
    <x v="12"/>
    <n v="2430"/>
    <s v="D"/>
    <n v="5.61"/>
  </r>
  <r>
    <x v="0"/>
    <x v="5"/>
    <x v="5"/>
    <n v="1700"/>
    <s v="B"/>
    <n v="5.62"/>
  </r>
  <r>
    <x v="4"/>
    <x v="5"/>
    <x v="5"/>
    <n v="5110"/>
    <s v="D"/>
    <n v="5.62"/>
  </r>
  <r>
    <x v="1"/>
    <x v="15"/>
    <x v="15"/>
    <n v="1180"/>
    <s v="D"/>
    <n v="5.64"/>
  </r>
  <r>
    <x v="5"/>
    <x v="5"/>
    <x v="5"/>
    <n v="1180"/>
    <s v="A"/>
    <n v="5.65"/>
  </r>
  <r>
    <x v="0"/>
    <x v="1"/>
    <x v="1"/>
    <n v="7400"/>
    <s v="NA"/>
    <n v="5.66"/>
  </r>
  <r>
    <x v="4"/>
    <x v="4"/>
    <x v="4"/>
    <n v="1920"/>
    <s v="D"/>
    <n v="5.68"/>
  </r>
  <r>
    <x v="0"/>
    <x v="8"/>
    <x v="8"/>
    <n v="1210"/>
    <s v="NA"/>
    <n v="5.68"/>
  </r>
  <r>
    <x v="0"/>
    <x v="0"/>
    <x v="0"/>
    <n v="2610"/>
    <s v="D"/>
    <n v="5.69"/>
  </r>
  <r>
    <x v="1"/>
    <x v="4"/>
    <x v="4"/>
    <n v="4130"/>
    <s v="B"/>
    <n v="5.71"/>
  </r>
  <r>
    <x v="0"/>
    <x v="18"/>
    <x v="18"/>
    <n v="4240"/>
    <s v="A"/>
    <n v="5.72"/>
  </r>
  <r>
    <x v="0"/>
    <x v="6"/>
    <x v="6"/>
    <n v="1660"/>
    <s v="D"/>
    <n v="5.73"/>
  </r>
  <r>
    <x v="0"/>
    <x v="3"/>
    <x v="3"/>
    <n v="3210"/>
    <s v="NA"/>
    <n v="5.75"/>
  </r>
  <r>
    <x v="1"/>
    <x v="4"/>
    <x v="4"/>
    <n v="1400"/>
    <s v="D"/>
    <n v="5.75"/>
  </r>
  <r>
    <x v="4"/>
    <x v="4"/>
    <x v="4"/>
    <n v="1110"/>
    <s v="NA"/>
    <n v="5.75"/>
  </r>
  <r>
    <x v="0"/>
    <x v="5"/>
    <x v="5"/>
    <n v="1320"/>
    <s v="NA"/>
    <n v="5.75"/>
  </r>
  <r>
    <x v="3"/>
    <x v="0"/>
    <x v="0"/>
    <n v="2430"/>
    <s v="A"/>
    <n v="5.77"/>
  </r>
  <r>
    <x v="1"/>
    <x v="9"/>
    <x v="9"/>
    <n v="6250"/>
    <s v="D"/>
    <n v="5.77"/>
  </r>
  <r>
    <x v="5"/>
    <x v="5"/>
    <x v="5"/>
    <n v="4340"/>
    <s v="D"/>
    <n v="5.78"/>
  </r>
  <r>
    <x v="0"/>
    <x v="3"/>
    <x v="3"/>
    <n v="1180"/>
    <s v="D"/>
    <n v="5.81"/>
  </r>
  <r>
    <x v="0"/>
    <x v="12"/>
    <x v="12"/>
    <n v="4240"/>
    <s v="NA"/>
    <n v="5.81"/>
  </r>
  <r>
    <x v="0"/>
    <x v="2"/>
    <x v="2"/>
    <n v="4370"/>
    <s v="D"/>
    <n v="5.83"/>
  </r>
  <r>
    <x v="0"/>
    <x v="3"/>
    <x v="3"/>
    <n v="1620"/>
    <s v="C"/>
    <n v="5.83"/>
  </r>
  <r>
    <x v="3"/>
    <x v="5"/>
    <x v="5"/>
    <n v="4220"/>
    <s v="NA"/>
    <n v="5.83"/>
  </r>
  <r>
    <x v="3"/>
    <x v="8"/>
    <x v="8"/>
    <n v="2110"/>
    <s v="NA"/>
    <n v="5.83"/>
  </r>
  <r>
    <x v="0"/>
    <x v="12"/>
    <x v="12"/>
    <n v="4340"/>
    <s v="NA"/>
    <n v="5.83"/>
  </r>
  <r>
    <x v="4"/>
    <x v="12"/>
    <x v="12"/>
    <n v="1900"/>
    <s v="A"/>
    <n v="5.83"/>
  </r>
  <r>
    <x v="0"/>
    <x v="2"/>
    <x v="2"/>
    <n v="1900"/>
    <s v="D"/>
    <n v="5.84"/>
  </r>
  <r>
    <x v="0"/>
    <x v="12"/>
    <x v="12"/>
    <n v="1330"/>
    <s v="A"/>
    <n v="5.84"/>
  </r>
  <r>
    <x v="4"/>
    <x v="5"/>
    <x v="5"/>
    <n v="3200"/>
    <s v="NA"/>
    <n v="5.86"/>
  </r>
  <r>
    <x v="2"/>
    <x v="19"/>
    <x v="19"/>
    <n v="5120"/>
    <s v="D"/>
    <n v="5.86"/>
  </r>
  <r>
    <x v="2"/>
    <x v="10"/>
    <x v="10"/>
    <n v="1820"/>
    <s v="NA"/>
    <n v="5.88"/>
  </r>
  <r>
    <x v="2"/>
    <x v="9"/>
    <x v="9"/>
    <n v="6430"/>
    <s v="D"/>
    <n v="5.9"/>
  </r>
  <r>
    <x v="0"/>
    <x v="11"/>
    <x v="11"/>
    <n v="1411"/>
    <s v="C"/>
    <n v="5.9"/>
  </r>
  <r>
    <x v="3"/>
    <x v="3"/>
    <x v="3"/>
    <n v="3100"/>
    <s v="NA"/>
    <n v="5.91"/>
  </r>
  <r>
    <x v="3"/>
    <x v="5"/>
    <x v="5"/>
    <n v="4220"/>
    <s v="D"/>
    <n v="5.93"/>
  </r>
  <r>
    <x v="3"/>
    <x v="8"/>
    <x v="8"/>
    <n v="1320"/>
    <s v="D"/>
    <n v="5.93"/>
  </r>
  <r>
    <x v="0"/>
    <x v="10"/>
    <x v="10"/>
    <n v="6430"/>
    <s v="D"/>
    <n v="5.93"/>
  </r>
  <r>
    <x v="5"/>
    <x v="0"/>
    <x v="0"/>
    <n v="2110"/>
    <s v="A"/>
    <n v="5.94"/>
  </r>
  <r>
    <x v="3"/>
    <x v="7"/>
    <x v="7"/>
    <n v="5120"/>
    <s v="D"/>
    <n v="5.94"/>
  </r>
  <r>
    <x v="4"/>
    <x v="5"/>
    <x v="5"/>
    <n v="1850"/>
    <s v="D"/>
    <n v="5.95"/>
  </r>
  <r>
    <x v="1"/>
    <x v="1"/>
    <x v="1"/>
    <n v="1660"/>
    <s v="NA"/>
    <n v="5.97"/>
  </r>
  <r>
    <x v="4"/>
    <x v="3"/>
    <x v="3"/>
    <n v="6210"/>
    <s v="D"/>
    <n v="5.97"/>
  </r>
  <r>
    <x v="0"/>
    <x v="10"/>
    <x v="10"/>
    <n v="5120"/>
    <s v="D"/>
    <n v="5.98"/>
  </r>
  <r>
    <x v="0"/>
    <x v="3"/>
    <x v="3"/>
    <n v="3200"/>
    <s v="A"/>
    <n v="5.99"/>
  </r>
  <r>
    <x v="3"/>
    <x v="4"/>
    <x v="4"/>
    <n v="1110"/>
    <s v="A"/>
    <n v="6"/>
  </r>
  <r>
    <x v="4"/>
    <x v="8"/>
    <x v="8"/>
    <n v="5110"/>
    <s v="NA"/>
    <n v="6"/>
  </r>
  <r>
    <x v="3"/>
    <x v="4"/>
    <x v="4"/>
    <n v="7430"/>
    <s v="D"/>
    <n v="6.03"/>
  </r>
  <r>
    <x v="3"/>
    <x v="4"/>
    <x v="4"/>
    <n v="5120"/>
    <s v="NA"/>
    <n v="6.04"/>
  </r>
  <r>
    <x v="2"/>
    <x v="19"/>
    <x v="19"/>
    <n v="5120"/>
    <s v="NA"/>
    <n v="6.07"/>
  </r>
  <r>
    <x v="0"/>
    <x v="1"/>
    <x v="1"/>
    <n v="8140"/>
    <s v="A"/>
    <n v="6.08"/>
  </r>
  <r>
    <x v="4"/>
    <x v="4"/>
    <x v="4"/>
    <n v="1550"/>
    <s v="D"/>
    <n v="6.09"/>
  </r>
  <r>
    <x v="0"/>
    <x v="2"/>
    <x v="2"/>
    <n v="5120"/>
    <s v="D"/>
    <n v="6.11"/>
  </r>
  <r>
    <x v="4"/>
    <x v="5"/>
    <x v="5"/>
    <n v="5110"/>
    <s v="NA"/>
    <n v="6.11"/>
  </r>
  <r>
    <x v="0"/>
    <x v="1"/>
    <x v="1"/>
    <n v="1700"/>
    <s v="C"/>
    <n v="6.12"/>
  </r>
  <r>
    <x v="2"/>
    <x v="3"/>
    <x v="3"/>
    <n v="4270"/>
    <s v="D"/>
    <n v="6.12"/>
  </r>
  <r>
    <x v="0"/>
    <x v="8"/>
    <x v="8"/>
    <n v="8140"/>
    <s v="B"/>
    <n v="6.12"/>
  </r>
  <r>
    <x v="4"/>
    <x v="12"/>
    <x v="12"/>
    <n v="1850"/>
    <s v="NA"/>
    <n v="6.12"/>
  </r>
  <r>
    <x v="0"/>
    <x v="3"/>
    <x v="3"/>
    <n v="4200"/>
    <s v="D"/>
    <n v="6.13"/>
  </r>
  <r>
    <x v="0"/>
    <x v="10"/>
    <x v="10"/>
    <n v="6120"/>
    <s v="D"/>
    <n v="6.13"/>
  </r>
  <r>
    <x v="0"/>
    <x v="0"/>
    <x v="0"/>
    <n v="2120"/>
    <s v="D"/>
    <n v="6.14"/>
  </r>
  <r>
    <x v="1"/>
    <x v="15"/>
    <x v="15"/>
    <n v="8350"/>
    <s v="NA"/>
    <n v="6.16"/>
  </r>
  <r>
    <x v="0"/>
    <x v="1"/>
    <x v="1"/>
    <n v="1110"/>
    <s v="A"/>
    <n v="6.18"/>
  </r>
  <r>
    <x v="0"/>
    <x v="1"/>
    <x v="1"/>
    <n v="8310"/>
    <s v="NA"/>
    <n v="6.18"/>
  </r>
  <r>
    <x v="5"/>
    <x v="5"/>
    <x v="5"/>
    <n v="2510"/>
    <s v="D"/>
    <n v="6.18"/>
  </r>
  <r>
    <x v="4"/>
    <x v="4"/>
    <x v="4"/>
    <n v="3210"/>
    <s v="D"/>
    <n v="6.2"/>
  </r>
  <r>
    <x v="1"/>
    <x v="8"/>
    <x v="8"/>
    <n v="3220"/>
    <s v="D"/>
    <n v="6.2"/>
  </r>
  <r>
    <x v="3"/>
    <x v="4"/>
    <x v="4"/>
    <n v="8140"/>
    <s v="D"/>
    <n v="6.21"/>
  </r>
  <r>
    <x v="5"/>
    <x v="8"/>
    <x v="8"/>
    <n v="1550"/>
    <s v="D"/>
    <n v="6.22"/>
  </r>
  <r>
    <x v="0"/>
    <x v="12"/>
    <x v="12"/>
    <n v="6172"/>
    <s v="NA"/>
    <n v="6.22"/>
  </r>
  <r>
    <x v="4"/>
    <x v="0"/>
    <x v="0"/>
    <n v="3300"/>
    <s v="NA"/>
    <n v="6.24"/>
  </r>
  <r>
    <x v="5"/>
    <x v="8"/>
    <x v="8"/>
    <n v="8140"/>
    <s v="A"/>
    <n v="6.25"/>
  </r>
  <r>
    <x v="0"/>
    <x v="11"/>
    <x v="11"/>
    <n v="4370"/>
    <s v="D"/>
    <n v="6.26"/>
  </r>
  <r>
    <x v="0"/>
    <x v="18"/>
    <x v="18"/>
    <n v="1210"/>
    <s v="NA"/>
    <n v="6.28"/>
  </r>
  <r>
    <x v="0"/>
    <x v="3"/>
    <x v="3"/>
    <n v="8350"/>
    <s v="NA"/>
    <n v="6.34"/>
  </r>
  <r>
    <x v="1"/>
    <x v="8"/>
    <x v="8"/>
    <n v="6172"/>
    <s v="D"/>
    <n v="6.34"/>
  </r>
  <r>
    <x v="0"/>
    <x v="18"/>
    <x v="18"/>
    <n v="5110"/>
    <s v="A"/>
    <n v="6.34"/>
  </r>
  <r>
    <x v="3"/>
    <x v="8"/>
    <x v="8"/>
    <n v="1400"/>
    <s v="NA"/>
    <n v="6.35"/>
  </r>
  <r>
    <x v="1"/>
    <x v="10"/>
    <x v="10"/>
    <n v="1500"/>
    <s v="D"/>
    <n v="6.35"/>
  </r>
  <r>
    <x v="4"/>
    <x v="3"/>
    <x v="3"/>
    <n v="6172"/>
    <s v="D"/>
    <n v="6.37"/>
  </r>
  <r>
    <x v="3"/>
    <x v="8"/>
    <x v="8"/>
    <n v="5120"/>
    <s v="D"/>
    <n v="6.44"/>
  </r>
  <r>
    <x v="3"/>
    <x v="4"/>
    <x v="4"/>
    <n v="1110"/>
    <s v="D"/>
    <n v="6.45"/>
  </r>
  <r>
    <x v="4"/>
    <x v="5"/>
    <x v="5"/>
    <n v="1310"/>
    <s v="C"/>
    <n v="6.45"/>
  </r>
  <r>
    <x v="1"/>
    <x v="1"/>
    <x v="1"/>
    <n v="6172"/>
    <s v="NA"/>
    <n v="6.46"/>
  </r>
  <r>
    <x v="4"/>
    <x v="3"/>
    <x v="3"/>
    <n v="4340"/>
    <s v="D"/>
    <n v="6.46"/>
  </r>
  <r>
    <x v="0"/>
    <x v="4"/>
    <x v="4"/>
    <n v="7430"/>
    <s v="NA"/>
    <n v="6.46"/>
  </r>
  <r>
    <x v="3"/>
    <x v="8"/>
    <x v="8"/>
    <n v="3300"/>
    <s v="NA"/>
    <n v="6.46"/>
  </r>
  <r>
    <x v="2"/>
    <x v="13"/>
    <x v="13"/>
    <n v="6440"/>
    <s v="NA"/>
    <n v="6.46"/>
  </r>
  <r>
    <x v="0"/>
    <x v="1"/>
    <x v="1"/>
    <n v="1180"/>
    <s v="NA"/>
    <n v="6.51"/>
  </r>
  <r>
    <x v="4"/>
    <x v="0"/>
    <x v="0"/>
    <n v="2420"/>
    <s v="D"/>
    <n v="6.52"/>
  </r>
  <r>
    <x v="4"/>
    <x v="5"/>
    <x v="5"/>
    <n v="1180"/>
    <s v="NA"/>
    <n v="6.52"/>
  </r>
  <r>
    <x v="3"/>
    <x v="5"/>
    <x v="5"/>
    <n v="1110"/>
    <s v="NA"/>
    <n v="6.55"/>
  </r>
  <r>
    <x v="0"/>
    <x v="11"/>
    <x v="11"/>
    <n v="6420"/>
    <s v="D"/>
    <n v="6.55"/>
  </r>
  <r>
    <x v="2"/>
    <x v="10"/>
    <x v="10"/>
    <n v="6172"/>
    <s v="NA"/>
    <n v="6.59"/>
  </r>
  <r>
    <x v="0"/>
    <x v="8"/>
    <x v="8"/>
    <n v="7400"/>
    <s v="D"/>
    <n v="6.6"/>
  </r>
  <r>
    <x v="0"/>
    <x v="6"/>
    <x v="6"/>
    <n v="1900"/>
    <s v="NA"/>
    <n v="6.64"/>
  </r>
  <r>
    <x v="4"/>
    <x v="12"/>
    <x v="12"/>
    <n v="4200"/>
    <s v="D"/>
    <n v="6.64"/>
  </r>
  <r>
    <x v="3"/>
    <x v="3"/>
    <x v="3"/>
    <n v="6216"/>
    <s v="D"/>
    <n v="6.65"/>
  </r>
  <r>
    <x v="3"/>
    <x v="8"/>
    <x v="8"/>
    <n v="3300"/>
    <s v="D"/>
    <n v="6.65"/>
  </r>
  <r>
    <x v="0"/>
    <x v="10"/>
    <x v="10"/>
    <n v="4240"/>
    <s v="D"/>
    <n v="6.67"/>
  </r>
  <r>
    <x v="0"/>
    <x v="0"/>
    <x v="0"/>
    <n v="2130"/>
    <s v="D"/>
    <n v="6.7"/>
  </r>
  <r>
    <x v="0"/>
    <x v="11"/>
    <x v="11"/>
    <n v="1330"/>
    <s v="A"/>
    <n v="6.72"/>
  </r>
  <r>
    <x v="4"/>
    <x v="5"/>
    <x v="5"/>
    <n v="4370"/>
    <s v="NA"/>
    <n v="6.73"/>
  </r>
  <r>
    <x v="5"/>
    <x v="5"/>
    <x v="5"/>
    <n v="3100"/>
    <s v="NA"/>
    <n v="6.74"/>
  </r>
  <r>
    <x v="0"/>
    <x v="11"/>
    <x v="11"/>
    <n v="1400"/>
    <s v="A"/>
    <n v="6.74"/>
  </r>
  <r>
    <x v="3"/>
    <x v="3"/>
    <x v="3"/>
    <n v="4220"/>
    <s v="D"/>
    <n v="6.75"/>
  </r>
  <r>
    <x v="0"/>
    <x v="8"/>
    <x v="8"/>
    <n v="5300"/>
    <s v="D"/>
    <n v="6.77"/>
  </r>
  <r>
    <x v="0"/>
    <x v="12"/>
    <x v="12"/>
    <n v="1400"/>
    <s v="NA"/>
    <n v="6.77"/>
  </r>
  <r>
    <x v="0"/>
    <x v="10"/>
    <x v="10"/>
    <n v="3100"/>
    <s v="D"/>
    <n v="6.78"/>
  </r>
  <r>
    <x v="5"/>
    <x v="0"/>
    <x v="0"/>
    <n v="2510"/>
    <s v="D"/>
    <n v="6.8"/>
  </r>
  <r>
    <x v="2"/>
    <x v="1"/>
    <x v="1"/>
    <n v="4271"/>
    <s v="NA"/>
    <n v="6.81"/>
  </r>
  <r>
    <x v="5"/>
    <x v="5"/>
    <x v="5"/>
    <n v="1310"/>
    <s v="NA"/>
    <n v="6.81"/>
  </r>
  <r>
    <x v="1"/>
    <x v="4"/>
    <x v="4"/>
    <n v="5250"/>
    <s v="NA"/>
    <n v="6.82"/>
  </r>
  <r>
    <x v="1"/>
    <x v="3"/>
    <x v="3"/>
    <n v="4110"/>
    <s v="D"/>
    <n v="6.83"/>
  </r>
  <r>
    <x v="1"/>
    <x v="1"/>
    <x v="1"/>
    <n v="1630"/>
    <s v="D"/>
    <n v="6.84"/>
  </r>
  <r>
    <x v="0"/>
    <x v="2"/>
    <x v="2"/>
    <n v="1730"/>
    <s v="D"/>
    <n v="6.85"/>
  </r>
  <r>
    <x v="0"/>
    <x v="3"/>
    <x v="3"/>
    <n v="6300"/>
    <s v="D"/>
    <n v="6.85"/>
  </r>
  <r>
    <x v="3"/>
    <x v="4"/>
    <x v="4"/>
    <n v="1320"/>
    <s v="D"/>
    <n v="6.86"/>
  </r>
  <r>
    <x v="4"/>
    <x v="5"/>
    <x v="5"/>
    <n v="2430"/>
    <s v="NA"/>
    <n v="6.86"/>
  </r>
  <r>
    <x v="4"/>
    <x v="5"/>
    <x v="5"/>
    <n v="8310"/>
    <s v="D"/>
    <n v="6.86"/>
  </r>
  <r>
    <x v="0"/>
    <x v="1"/>
    <x v="1"/>
    <n v="1850"/>
    <s v="NA"/>
    <n v="6.91"/>
  </r>
  <r>
    <x v="4"/>
    <x v="8"/>
    <x v="8"/>
    <n v="4340"/>
    <s v="D"/>
    <n v="6.93"/>
  </r>
  <r>
    <x v="5"/>
    <x v="0"/>
    <x v="0"/>
    <n v="2110"/>
    <s v="D"/>
    <n v="6.94"/>
  </r>
  <r>
    <x v="0"/>
    <x v="5"/>
    <x v="5"/>
    <n v="4340"/>
    <s v="NA"/>
    <n v="6.95"/>
  </r>
  <r>
    <x v="1"/>
    <x v="1"/>
    <x v="1"/>
    <n v="3200"/>
    <s v="D"/>
    <n v="6.96"/>
  </r>
  <r>
    <x v="4"/>
    <x v="12"/>
    <x v="12"/>
    <n v="2430"/>
    <s v="B"/>
    <n v="6.99"/>
  </r>
  <r>
    <x v="0"/>
    <x v="5"/>
    <x v="5"/>
    <n v="1330"/>
    <s v="NA"/>
    <n v="7"/>
  </r>
  <r>
    <x v="0"/>
    <x v="1"/>
    <x v="1"/>
    <n v="1550"/>
    <s v="C"/>
    <n v="7.02"/>
  </r>
  <r>
    <x v="4"/>
    <x v="5"/>
    <x v="5"/>
    <n v="4200"/>
    <s v="D"/>
    <n v="7.02"/>
  </r>
  <r>
    <x v="2"/>
    <x v="1"/>
    <x v="1"/>
    <n v="7400"/>
    <s v="D"/>
    <n v="7.03"/>
  </r>
  <r>
    <x v="0"/>
    <x v="3"/>
    <x v="3"/>
    <n v="4200"/>
    <s v="A"/>
    <n v="7.03"/>
  </r>
  <r>
    <x v="4"/>
    <x v="17"/>
    <x v="17"/>
    <n v="4110"/>
    <s v="D"/>
    <n v="7.03"/>
  </r>
  <r>
    <x v="4"/>
    <x v="3"/>
    <x v="3"/>
    <n v="6120"/>
    <s v="D"/>
    <n v="7.04"/>
  </r>
  <r>
    <x v="2"/>
    <x v="10"/>
    <x v="10"/>
    <n v="1230"/>
    <s v="D"/>
    <n v="7.07"/>
  </r>
  <r>
    <x v="0"/>
    <x v="5"/>
    <x v="5"/>
    <n v="5300"/>
    <s v="B"/>
    <n v="7.08"/>
  </r>
  <r>
    <x v="5"/>
    <x v="8"/>
    <x v="8"/>
    <n v="2130"/>
    <s v="D"/>
    <n v="7.1"/>
  </r>
  <r>
    <x v="0"/>
    <x v="6"/>
    <x v="6"/>
    <n v="1480"/>
    <s v="C"/>
    <n v="7.11"/>
  </r>
  <r>
    <x v="0"/>
    <x v="10"/>
    <x v="10"/>
    <n v="6172"/>
    <s v="NA"/>
    <n v="7.12"/>
  </r>
  <r>
    <x v="0"/>
    <x v="3"/>
    <x v="3"/>
    <n v="5300"/>
    <s v="D"/>
    <n v="7.17"/>
  </r>
  <r>
    <x v="1"/>
    <x v="10"/>
    <x v="10"/>
    <n v="6191"/>
    <s v="NA"/>
    <n v="7.17"/>
  </r>
  <r>
    <x v="1"/>
    <x v="13"/>
    <x v="13"/>
    <n v="2210"/>
    <s v="D"/>
    <n v="7.18"/>
  </r>
  <r>
    <x v="0"/>
    <x v="1"/>
    <x v="1"/>
    <n v="1700"/>
    <s v="NA"/>
    <n v="7.2"/>
  </r>
  <r>
    <x v="1"/>
    <x v="4"/>
    <x v="4"/>
    <n v="6172"/>
    <s v="NA"/>
    <n v="7.21"/>
  </r>
  <r>
    <x v="0"/>
    <x v="2"/>
    <x v="2"/>
    <n v="5300"/>
    <s v="NA"/>
    <n v="7.23"/>
  </r>
  <r>
    <x v="5"/>
    <x v="4"/>
    <x v="4"/>
    <n v="8200"/>
    <s v="D"/>
    <n v="7.23"/>
  </r>
  <r>
    <x v="3"/>
    <x v="4"/>
    <x v="4"/>
    <n v="6430"/>
    <s v="NA"/>
    <n v="7.23"/>
  </r>
  <r>
    <x v="1"/>
    <x v="9"/>
    <x v="9"/>
    <n v="6170"/>
    <s v="D"/>
    <n v="7.23"/>
  </r>
  <r>
    <x v="0"/>
    <x v="3"/>
    <x v="3"/>
    <n v="6120"/>
    <s v="D"/>
    <n v="7.25"/>
  </r>
  <r>
    <x v="4"/>
    <x v="4"/>
    <x v="4"/>
    <n v="1210"/>
    <s v="B"/>
    <n v="7.25"/>
  </r>
  <r>
    <x v="4"/>
    <x v="4"/>
    <x v="4"/>
    <n v="5110"/>
    <s v="C"/>
    <n v="7.29"/>
  </r>
  <r>
    <x v="4"/>
    <x v="12"/>
    <x v="12"/>
    <n v="4240"/>
    <s v="NA"/>
    <n v="7.29"/>
  </r>
  <r>
    <x v="0"/>
    <x v="12"/>
    <x v="12"/>
    <n v="1411"/>
    <s v="D"/>
    <n v="7.31"/>
  </r>
  <r>
    <x v="4"/>
    <x v="5"/>
    <x v="5"/>
    <n v="5120"/>
    <s v="NA"/>
    <n v="7.33"/>
  </r>
  <r>
    <x v="3"/>
    <x v="3"/>
    <x v="3"/>
    <n v="8115"/>
    <s v="D"/>
    <n v="7.34"/>
  </r>
  <r>
    <x v="5"/>
    <x v="5"/>
    <x v="5"/>
    <n v="1110"/>
    <s v="NA"/>
    <n v="7.34"/>
  </r>
  <r>
    <x v="4"/>
    <x v="8"/>
    <x v="8"/>
    <n v="3100"/>
    <s v="D"/>
    <n v="7.34"/>
  </r>
  <r>
    <x v="0"/>
    <x v="11"/>
    <x v="11"/>
    <n v="3100"/>
    <s v="D"/>
    <n v="7.36"/>
  </r>
  <r>
    <x v="0"/>
    <x v="1"/>
    <x v="1"/>
    <n v="1320"/>
    <s v="NA"/>
    <n v="7.37"/>
  </r>
  <r>
    <x v="0"/>
    <x v="10"/>
    <x v="10"/>
    <n v="1850"/>
    <s v="NA"/>
    <n v="7.37"/>
  </r>
  <r>
    <x v="3"/>
    <x v="5"/>
    <x v="5"/>
    <n v="6410"/>
    <s v="NA"/>
    <n v="7.38"/>
  </r>
  <r>
    <x v="5"/>
    <x v="4"/>
    <x v="4"/>
    <n v="7400"/>
    <s v="D"/>
    <n v="7.41"/>
  </r>
  <r>
    <x v="0"/>
    <x v="6"/>
    <x v="6"/>
    <n v="1710"/>
    <s v="C"/>
    <n v="7.46"/>
  </r>
  <r>
    <x v="0"/>
    <x v="12"/>
    <x v="12"/>
    <n v="1900"/>
    <s v="D"/>
    <n v="7.46"/>
  </r>
  <r>
    <x v="0"/>
    <x v="5"/>
    <x v="5"/>
    <n v="1710"/>
    <s v="B"/>
    <n v="7.47"/>
  </r>
  <r>
    <x v="0"/>
    <x v="1"/>
    <x v="1"/>
    <n v="8140"/>
    <s v="C"/>
    <n v="7.49"/>
  </r>
  <r>
    <x v="0"/>
    <x v="1"/>
    <x v="1"/>
    <n v="5300"/>
    <s v="A"/>
    <n v="7.51"/>
  </r>
  <r>
    <x v="5"/>
    <x v="4"/>
    <x v="4"/>
    <n v="6430"/>
    <s v="D"/>
    <n v="7.51"/>
  </r>
  <r>
    <x v="0"/>
    <x v="1"/>
    <x v="1"/>
    <n v="8330"/>
    <s v="NA"/>
    <n v="7.52"/>
  </r>
  <r>
    <x v="2"/>
    <x v="10"/>
    <x v="10"/>
    <n v="6430"/>
    <s v="NA"/>
    <n v="7.52"/>
  </r>
  <r>
    <x v="4"/>
    <x v="5"/>
    <x v="5"/>
    <n v="2130"/>
    <s v="NA"/>
    <n v="7.53"/>
  </r>
  <r>
    <x v="0"/>
    <x v="1"/>
    <x v="1"/>
    <n v="8300"/>
    <s v="D"/>
    <n v="7.55"/>
  </r>
  <r>
    <x v="0"/>
    <x v="6"/>
    <x v="6"/>
    <n v="4240"/>
    <s v="D"/>
    <n v="7.55"/>
  </r>
  <r>
    <x v="2"/>
    <x v="10"/>
    <x v="10"/>
    <n v="6170"/>
    <s v="NA"/>
    <n v="7.55"/>
  </r>
  <r>
    <x v="2"/>
    <x v="10"/>
    <x v="10"/>
    <n v="8100"/>
    <s v="NA"/>
    <n v="7.55"/>
  </r>
  <r>
    <x v="0"/>
    <x v="11"/>
    <x v="11"/>
    <n v="1820"/>
    <s v="C"/>
    <n v="7.59"/>
  </r>
  <r>
    <x v="0"/>
    <x v="3"/>
    <x v="3"/>
    <n v="6210"/>
    <s v="D"/>
    <n v="7.6"/>
  </r>
  <r>
    <x v="3"/>
    <x v="4"/>
    <x v="4"/>
    <n v="4100"/>
    <s v="NA"/>
    <n v="7.6"/>
  </r>
  <r>
    <x v="2"/>
    <x v="19"/>
    <x v="19"/>
    <n v="8100"/>
    <s v="D"/>
    <n v="7.6"/>
  </r>
  <r>
    <x v="1"/>
    <x v="1"/>
    <x v="1"/>
    <n v="5300"/>
    <s v="NA"/>
    <n v="7.61"/>
  </r>
  <r>
    <x v="0"/>
    <x v="3"/>
    <x v="3"/>
    <n v="6170"/>
    <s v="C"/>
    <n v="7.61"/>
  </r>
  <r>
    <x v="3"/>
    <x v="4"/>
    <x v="4"/>
    <n v="5300"/>
    <s v="D"/>
    <n v="7.62"/>
  </r>
  <r>
    <x v="0"/>
    <x v="1"/>
    <x v="1"/>
    <n v="6120"/>
    <s v="C"/>
    <n v="7.64"/>
  </r>
  <r>
    <x v="0"/>
    <x v="3"/>
    <x v="3"/>
    <n v="4340"/>
    <s v="D"/>
    <n v="7.65"/>
  </r>
  <r>
    <x v="0"/>
    <x v="3"/>
    <x v="3"/>
    <n v="8350"/>
    <s v="D"/>
    <n v="7.65"/>
  </r>
  <r>
    <x v="0"/>
    <x v="5"/>
    <x v="5"/>
    <n v="5120"/>
    <s v="D"/>
    <n v="7.65"/>
  </r>
  <r>
    <x v="0"/>
    <x v="11"/>
    <x v="11"/>
    <n v="1800"/>
    <s v="D"/>
    <n v="7.67"/>
  </r>
  <r>
    <x v="3"/>
    <x v="4"/>
    <x v="4"/>
    <n v="6500"/>
    <s v="D"/>
    <n v="7.7"/>
  </r>
  <r>
    <x v="4"/>
    <x v="5"/>
    <x v="5"/>
    <n v="1840"/>
    <s v="D"/>
    <n v="7.72"/>
  </r>
  <r>
    <x v="0"/>
    <x v="10"/>
    <x v="10"/>
    <n v="1900"/>
    <s v="C"/>
    <n v="7.75"/>
  </r>
  <r>
    <x v="0"/>
    <x v="3"/>
    <x v="3"/>
    <n v="4130"/>
    <s v="A"/>
    <n v="7.76"/>
  </r>
  <r>
    <x v="1"/>
    <x v="1"/>
    <x v="1"/>
    <n v="2120"/>
    <s v="D"/>
    <n v="7.77"/>
  </r>
  <r>
    <x v="3"/>
    <x v="4"/>
    <x v="4"/>
    <n v="5300"/>
    <s v="NA"/>
    <n v="7.77"/>
  </r>
  <r>
    <x v="0"/>
    <x v="5"/>
    <x v="5"/>
    <n v="1900"/>
    <s v="A"/>
    <n v="7.79"/>
  </r>
  <r>
    <x v="0"/>
    <x v="6"/>
    <x v="6"/>
    <n v="3200"/>
    <s v="NA"/>
    <n v="7.8"/>
  </r>
  <r>
    <x v="3"/>
    <x v="3"/>
    <x v="3"/>
    <n v="5300"/>
    <s v="D"/>
    <n v="7.83"/>
  </r>
  <r>
    <x v="4"/>
    <x v="4"/>
    <x v="4"/>
    <n v="6170"/>
    <s v="NA"/>
    <n v="7.86"/>
  </r>
  <r>
    <x v="5"/>
    <x v="8"/>
    <x v="8"/>
    <n v="8340"/>
    <s v="D"/>
    <n v="7.9"/>
  </r>
  <r>
    <x v="4"/>
    <x v="4"/>
    <x v="4"/>
    <n v="1650"/>
    <s v="NA"/>
    <n v="8"/>
  </r>
  <r>
    <x v="0"/>
    <x v="13"/>
    <x v="13"/>
    <n v="2110"/>
    <s v="D"/>
    <n v="8"/>
  </r>
  <r>
    <x v="2"/>
    <x v="10"/>
    <x v="10"/>
    <n v="5200"/>
    <s v="D"/>
    <n v="8.0399999999999991"/>
  </r>
  <r>
    <x v="4"/>
    <x v="5"/>
    <x v="5"/>
    <n v="4130"/>
    <s v="D"/>
    <n v="8.06"/>
  </r>
  <r>
    <x v="0"/>
    <x v="1"/>
    <x v="1"/>
    <n v="7430"/>
    <s v="NA"/>
    <n v="8.11"/>
  </r>
  <r>
    <x v="5"/>
    <x v="5"/>
    <x v="5"/>
    <n v="2540"/>
    <s v="D"/>
    <n v="8.11"/>
  </r>
  <r>
    <x v="5"/>
    <x v="4"/>
    <x v="4"/>
    <n v="5250"/>
    <s v="D"/>
    <n v="8.1300000000000008"/>
  </r>
  <r>
    <x v="0"/>
    <x v="1"/>
    <x v="1"/>
    <n v="6250"/>
    <s v="C"/>
    <n v="8.14"/>
  </r>
  <r>
    <x v="1"/>
    <x v="3"/>
    <x v="3"/>
    <n v="2130"/>
    <s v="NA"/>
    <n v="8.15"/>
  </r>
  <r>
    <x v="4"/>
    <x v="4"/>
    <x v="4"/>
    <n v="8140"/>
    <s v="D"/>
    <n v="8.15"/>
  </r>
  <r>
    <x v="0"/>
    <x v="13"/>
    <x v="13"/>
    <n v="5120"/>
    <s v="NA"/>
    <n v="8.16"/>
  </r>
  <r>
    <x v="4"/>
    <x v="3"/>
    <x v="3"/>
    <n v="5110"/>
    <s v="D"/>
    <n v="8.17"/>
  </r>
  <r>
    <x v="0"/>
    <x v="3"/>
    <x v="3"/>
    <n v="6440"/>
    <s v="D"/>
    <n v="8.19"/>
  </r>
  <r>
    <x v="0"/>
    <x v="6"/>
    <x v="6"/>
    <n v="6410"/>
    <s v="NA"/>
    <n v="8.2100000000000009"/>
  </r>
  <r>
    <x v="5"/>
    <x v="4"/>
    <x v="4"/>
    <n v="6172"/>
    <s v="D"/>
    <n v="8.2200000000000006"/>
  </r>
  <r>
    <x v="3"/>
    <x v="4"/>
    <x v="4"/>
    <n v="1210"/>
    <s v="D"/>
    <n v="8.2200000000000006"/>
  </r>
  <r>
    <x v="4"/>
    <x v="4"/>
    <x v="4"/>
    <n v="1210"/>
    <s v="NA"/>
    <n v="8.26"/>
  </r>
  <r>
    <x v="0"/>
    <x v="11"/>
    <x v="11"/>
    <n v="6440"/>
    <s v="D"/>
    <n v="8.3000000000000007"/>
  </r>
  <r>
    <x v="2"/>
    <x v="19"/>
    <x v="19"/>
    <n v="5300"/>
    <s v="NA"/>
    <n v="8.31"/>
  </r>
  <r>
    <x v="4"/>
    <x v="3"/>
    <x v="3"/>
    <n v="5300"/>
    <s v="D"/>
    <n v="8.32"/>
  </r>
  <r>
    <x v="0"/>
    <x v="3"/>
    <x v="3"/>
    <n v="6120"/>
    <s v="D"/>
    <n v="8.33"/>
  </r>
  <r>
    <x v="1"/>
    <x v="3"/>
    <x v="3"/>
    <n v="6410"/>
    <s v="NA"/>
    <n v="8.34"/>
  </r>
  <r>
    <x v="2"/>
    <x v="3"/>
    <x v="3"/>
    <n v="2210"/>
    <s v="C"/>
    <n v="8.36"/>
  </r>
  <r>
    <x v="1"/>
    <x v="0"/>
    <x v="0"/>
    <n v="2150"/>
    <s v="NA"/>
    <n v="8.39"/>
  </r>
  <r>
    <x v="2"/>
    <x v="6"/>
    <x v="6"/>
    <n v="4420"/>
    <s v="D"/>
    <n v="8.39"/>
  </r>
  <r>
    <x v="0"/>
    <x v="6"/>
    <x v="6"/>
    <n v="1800"/>
    <s v="D"/>
    <n v="8.39"/>
  </r>
  <r>
    <x v="2"/>
    <x v="10"/>
    <x v="10"/>
    <n v="1900"/>
    <s v="D"/>
    <n v="8.39"/>
  </r>
  <r>
    <x v="2"/>
    <x v="6"/>
    <x v="6"/>
    <n v="3100"/>
    <s v="D"/>
    <n v="8.41"/>
  </r>
  <r>
    <x v="0"/>
    <x v="5"/>
    <x v="5"/>
    <n v="1840"/>
    <s v="A"/>
    <n v="8.42"/>
  </r>
  <r>
    <x v="2"/>
    <x v="6"/>
    <x v="6"/>
    <n v="5120"/>
    <s v="NA"/>
    <n v="8.42"/>
  </r>
  <r>
    <x v="2"/>
    <x v="1"/>
    <x v="1"/>
    <n v="6172"/>
    <s v="D"/>
    <n v="8.44"/>
  </r>
  <r>
    <x v="0"/>
    <x v="5"/>
    <x v="5"/>
    <n v="1700"/>
    <s v="NA"/>
    <n v="8.4700000000000006"/>
  </r>
  <r>
    <x v="3"/>
    <x v="4"/>
    <x v="4"/>
    <n v="4280"/>
    <s v="D"/>
    <n v="8.5299999999999994"/>
  </r>
  <r>
    <x v="0"/>
    <x v="6"/>
    <x v="6"/>
    <n v="8140"/>
    <s v="NA"/>
    <n v="8.5299999999999994"/>
  </r>
  <r>
    <x v="4"/>
    <x v="12"/>
    <x v="12"/>
    <n v="1400"/>
    <s v="A"/>
    <n v="8.5299999999999994"/>
  </r>
  <r>
    <x v="4"/>
    <x v="5"/>
    <x v="5"/>
    <n v="1550"/>
    <s v="NA"/>
    <n v="8.57"/>
  </r>
  <r>
    <x v="0"/>
    <x v="8"/>
    <x v="8"/>
    <n v="6172"/>
    <s v="D"/>
    <n v="8.58"/>
  </r>
  <r>
    <x v="1"/>
    <x v="1"/>
    <x v="1"/>
    <n v="3100"/>
    <s v="D"/>
    <n v="8.64"/>
  </r>
  <r>
    <x v="0"/>
    <x v="3"/>
    <x v="3"/>
    <n v="6170"/>
    <s v="D"/>
    <n v="8.66"/>
  </r>
  <r>
    <x v="4"/>
    <x v="5"/>
    <x v="5"/>
    <n v="6410"/>
    <s v="NA"/>
    <n v="8.66"/>
  </r>
  <r>
    <x v="4"/>
    <x v="5"/>
    <x v="5"/>
    <n v="8140"/>
    <s v="A"/>
    <n v="8.66"/>
  </r>
  <r>
    <x v="0"/>
    <x v="11"/>
    <x v="11"/>
    <n v="1110"/>
    <s v="B"/>
    <n v="8.67"/>
  </r>
  <r>
    <x v="4"/>
    <x v="3"/>
    <x v="3"/>
    <n v="4110"/>
    <s v="D"/>
    <n v="8.69"/>
  </r>
  <r>
    <x v="0"/>
    <x v="4"/>
    <x v="4"/>
    <n v="3220"/>
    <s v="A"/>
    <n v="8.69"/>
  </r>
  <r>
    <x v="0"/>
    <x v="10"/>
    <x v="10"/>
    <n v="5250"/>
    <s v="NA"/>
    <n v="8.7100000000000009"/>
  </r>
  <r>
    <x v="1"/>
    <x v="10"/>
    <x v="10"/>
    <n v="4200"/>
    <s v="D"/>
    <n v="8.7200000000000006"/>
  </r>
  <r>
    <x v="5"/>
    <x v="5"/>
    <x v="5"/>
    <n v="4110"/>
    <s v="C"/>
    <n v="8.74"/>
  </r>
  <r>
    <x v="4"/>
    <x v="8"/>
    <x v="8"/>
    <n v="1820"/>
    <s v="C"/>
    <n v="8.74"/>
  </r>
  <r>
    <x v="4"/>
    <x v="12"/>
    <x v="12"/>
    <n v="6172"/>
    <s v="D"/>
    <n v="8.74"/>
  </r>
  <r>
    <x v="5"/>
    <x v="5"/>
    <x v="5"/>
    <n v="2110"/>
    <s v="A"/>
    <n v="8.76"/>
  </r>
  <r>
    <x v="5"/>
    <x v="5"/>
    <x v="5"/>
    <n v="1110"/>
    <s v="A"/>
    <n v="8.77"/>
  </r>
  <r>
    <x v="4"/>
    <x v="3"/>
    <x v="3"/>
    <n v="6170"/>
    <s v="NA"/>
    <n v="8.7899999999999991"/>
  </r>
  <r>
    <x v="2"/>
    <x v="8"/>
    <x v="8"/>
    <n v="8320"/>
    <s v="D"/>
    <n v="8.86"/>
  </r>
  <r>
    <x v="4"/>
    <x v="8"/>
    <x v="8"/>
    <n v="2130"/>
    <s v="D"/>
    <n v="8.8699999999999992"/>
  </r>
  <r>
    <x v="5"/>
    <x v="5"/>
    <x v="5"/>
    <n v="1900"/>
    <s v="D"/>
    <n v="8.89"/>
  </r>
  <r>
    <x v="0"/>
    <x v="10"/>
    <x v="10"/>
    <n v="6440"/>
    <s v="D"/>
    <n v="8.9"/>
  </r>
  <r>
    <x v="5"/>
    <x v="8"/>
    <x v="8"/>
    <n v="2110"/>
    <s v="D"/>
    <n v="8.9600000000000009"/>
  </r>
  <r>
    <x v="3"/>
    <x v="5"/>
    <x v="5"/>
    <n v="1310"/>
    <s v="NA"/>
    <n v="8.99"/>
  </r>
  <r>
    <x v="2"/>
    <x v="19"/>
    <x v="19"/>
    <n v="6430"/>
    <s v="D"/>
    <n v="8.99"/>
  </r>
  <r>
    <x v="4"/>
    <x v="3"/>
    <x v="3"/>
    <n v="6172"/>
    <s v="D"/>
    <n v="9"/>
  </r>
  <r>
    <x v="4"/>
    <x v="5"/>
    <x v="5"/>
    <n v="1411"/>
    <s v="NA"/>
    <n v="9"/>
  </r>
  <r>
    <x v="0"/>
    <x v="2"/>
    <x v="2"/>
    <n v="4200"/>
    <s v="A"/>
    <n v="9.0299999999999994"/>
  </r>
  <r>
    <x v="0"/>
    <x v="1"/>
    <x v="1"/>
    <n v="1800"/>
    <s v="D"/>
    <n v="9.0500000000000007"/>
  </r>
  <r>
    <x v="0"/>
    <x v="5"/>
    <x v="5"/>
    <n v="3210"/>
    <s v="B"/>
    <n v="9.0500000000000007"/>
  </r>
  <r>
    <x v="0"/>
    <x v="11"/>
    <x v="11"/>
    <n v="1900"/>
    <s v="NA"/>
    <n v="9.07"/>
  </r>
  <r>
    <x v="0"/>
    <x v="8"/>
    <x v="8"/>
    <n v="4340"/>
    <s v="D"/>
    <n v="9.1"/>
  </r>
  <r>
    <x v="0"/>
    <x v="5"/>
    <x v="5"/>
    <n v="6120"/>
    <s v="D"/>
    <n v="9.1199999999999992"/>
  </r>
  <r>
    <x v="2"/>
    <x v="13"/>
    <x v="13"/>
    <n v="2110"/>
    <s v="C"/>
    <n v="9.1199999999999992"/>
  </r>
  <r>
    <x v="2"/>
    <x v="3"/>
    <x v="3"/>
    <n v="7430"/>
    <s v="NA"/>
    <n v="9.15"/>
  </r>
  <r>
    <x v="0"/>
    <x v="3"/>
    <x v="3"/>
    <n v="6172"/>
    <s v="D"/>
    <n v="9.1999999999999993"/>
  </r>
  <r>
    <x v="5"/>
    <x v="0"/>
    <x v="0"/>
    <n v="2510"/>
    <s v="D"/>
    <n v="9.24"/>
  </r>
  <r>
    <x v="0"/>
    <x v="11"/>
    <x v="11"/>
    <n v="1920"/>
    <s v="D"/>
    <n v="9.24"/>
  </r>
  <r>
    <x v="3"/>
    <x v="3"/>
    <x v="3"/>
    <n v="2130"/>
    <s v="A"/>
    <n v="9.27"/>
  </r>
  <r>
    <x v="5"/>
    <x v="4"/>
    <x v="4"/>
    <n v="5300"/>
    <s v="NA"/>
    <n v="9.27"/>
  </r>
  <r>
    <x v="3"/>
    <x v="5"/>
    <x v="5"/>
    <n v="1850"/>
    <s v="D"/>
    <n v="9.2799999999999994"/>
  </r>
  <r>
    <x v="0"/>
    <x v="11"/>
    <x v="11"/>
    <n v="4110"/>
    <s v="A"/>
    <n v="9.2799999999999994"/>
  </r>
  <r>
    <x v="0"/>
    <x v="3"/>
    <x v="3"/>
    <n v="5120"/>
    <s v="NA"/>
    <n v="9.2899999999999991"/>
  </r>
  <r>
    <x v="2"/>
    <x v="19"/>
    <x v="19"/>
    <n v="6440"/>
    <s v="D"/>
    <n v="9.31"/>
  </r>
  <r>
    <x v="0"/>
    <x v="10"/>
    <x v="10"/>
    <n v="3200"/>
    <s v="A"/>
    <n v="9.3800000000000008"/>
  </r>
  <r>
    <x v="4"/>
    <x v="5"/>
    <x v="5"/>
    <n v="4340"/>
    <s v="A"/>
    <n v="9.4"/>
  </r>
  <r>
    <x v="0"/>
    <x v="10"/>
    <x v="10"/>
    <n v="7430"/>
    <s v="D"/>
    <n v="9.41"/>
  </r>
  <r>
    <x v="0"/>
    <x v="1"/>
    <x v="1"/>
    <n v="8340"/>
    <s v="NA"/>
    <n v="9.43"/>
  </r>
  <r>
    <x v="0"/>
    <x v="3"/>
    <x v="3"/>
    <n v="1110"/>
    <s v="A"/>
    <n v="9.43"/>
  </r>
  <r>
    <x v="0"/>
    <x v="8"/>
    <x v="8"/>
    <n v="4220"/>
    <s v="NA"/>
    <n v="9.44"/>
  </r>
  <r>
    <x v="0"/>
    <x v="11"/>
    <x v="11"/>
    <n v="1320"/>
    <s v="A"/>
    <n v="9.4499999999999993"/>
  </r>
  <r>
    <x v="0"/>
    <x v="1"/>
    <x v="1"/>
    <n v="1330"/>
    <s v="NA"/>
    <n v="9.49"/>
  </r>
  <r>
    <x v="0"/>
    <x v="3"/>
    <x v="3"/>
    <n v="6240"/>
    <s v="D"/>
    <n v="9.5"/>
  </r>
  <r>
    <x v="0"/>
    <x v="3"/>
    <x v="3"/>
    <n v="6172"/>
    <s v="D"/>
    <n v="9.51"/>
  </r>
  <r>
    <x v="0"/>
    <x v="3"/>
    <x v="3"/>
    <n v="5300"/>
    <s v="NA"/>
    <n v="9.52"/>
  </r>
  <r>
    <x v="1"/>
    <x v="4"/>
    <x v="4"/>
    <n v="4340"/>
    <s v="D"/>
    <n v="9.5500000000000007"/>
  </r>
  <r>
    <x v="3"/>
    <x v="4"/>
    <x v="4"/>
    <n v="4280"/>
    <s v="D"/>
    <n v="9.57"/>
  </r>
  <r>
    <x v="0"/>
    <x v="8"/>
    <x v="8"/>
    <n v="1180"/>
    <s v="D"/>
    <n v="9.57"/>
  </r>
  <r>
    <x v="0"/>
    <x v="8"/>
    <x v="8"/>
    <n v="1400"/>
    <s v="NA"/>
    <n v="9.58"/>
  </r>
  <r>
    <x v="5"/>
    <x v="5"/>
    <x v="5"/>
    <n v="6172"/>
    <s v="D"/>
    <n v="9.61"/>
  </r>
  <r>
    <x v="0"/>
    <x v="1"/>
    <x v="1"/>
    <n v="5120"/>
    <s v="A"/>
    <n v="9.64"/>
  </r>
  <r>
    <x v="1"/>
    <x v="8"/>
    <x v="8"/>
    <n v="6170"/>
    <s v="D"/>
    <n v="9.64"/>
  </r>
  <r>
    <x v="5"/>
    <x v="5"/>
    <x v="5"/>
    <n v="6170"/>
    <s v="NA"/>
    <n v="9.65"/>
  </r>
  <r>
    <x v="4"/>
    <x v="4"/>
    <x v="4"/>
    <n v="1330"/>
    <s v="B"/>
    <n v="9.68"/>
  </r>
  <r>
    <x v="0"/>
    <x v="1"/>
    <x v="1"/>
    <n v="1850"/>
    <s v="A"/>
    <n v="9.7799999999999994"/>
  </r>
  <r>
    <x v="2"/>
    <x v="15"/>
    <x v="15"/>
    <n v="6440"/>
    <s v="D"/>
    <n v="9.7799999999999994"/>
  </r>
  <r>
    <x v="4"/>
    <x v="8"/>
    <x v="8"/>
    <n v="3200"/>
    <s v="D"/>
    <n v="9.8000000000000007"/>
  </r>
  <r>
    <x v="4"/>
    <x v="4"/>
    <x v="4"/>
    <n v="1411"/>
    <s v="D"/>
    <n v="9.82"/>
  </r>
  <r>
    <x v="4"/>
    <x v="12"/>
    <x v="12"/>
    <n v="4110"/>
    <s v="C"/>
    <n v="9.82"/>
  </r>
  <r>
    <x v="1"/>
    <x v="3"/>
    <x v="3"/>
    <n v="2120"/>
    <s v="NA"/>
    <n v="9.85"/>
  </r>
  <r>
    <x v="2"/>
    <x v="3"/>
    <x v="3"/>
    <n v="4271"/>
    <s v="NA"/>
    <n v="9.85"/>
  </r>
  <r>
    <x v="0"/>
    <x v="3"/>
    <x v="3"/>
    <n v="5120"/>
    <s v="D"/>
    <n v="9.8800000000000008"/>
  </r>
  <r>
    <x v="0"/>
    <x v="5"/>
    <x v="5"/>
    <n v="3100"/>
    <s v="D"/>
    <n v="9.8800000000000008"/>
  </r>
  <r>
    <x v="0"/>
    <x v="1"/>
    <x v="1"/>
    <n v="4220"/>
    <s v="NA"/>
    <n v="9.89"/>
  </r>
  <r>
    <x v="1"/>
    <x v="9"/>
    <x v="9"/>
    <n v="6440"/>
    <s v="NA"/>
    <n v="9.94"/>
  </r>
  <r>
    <x v="0"/>
    <x v="2"/>
    <x v="2"/>
    <n v="8100"/>
    <s v="D"/>
    <n v="9.9499999999999993"/>
  </r>
  <r>
    <x v="4"/>
    <x v="3"/>
    <x v="3"/>
    <n v="6250"/>
    <s v="NA"/>
    <n v="9.9600000000000009"/>
  </r>
  <r>
    <x v="3"/>
    <x v="4"/>
    <x v="4"/>
    <n v="8320"/>
    <s v="A"/>
    <n v="9.9700000000000006"/>
  </r>
  <r>
    <x v="4"/>
    <x v="8"/>
    <x v="8"/>
    <n v="1400"/>
    <s v="D"/>
    <n v="9.98"/>
  </r>
  <r>
    <x v="0"/>
    <x v="3"/>
    <x v="3"/>
    <n v="4270"/>
    <s v="D"/>
    <n v="9.99"/>
  </r>
  <r>
    <x v="4"/>
    <x v="5"/>
    <x v="5"/>
    <n v="1310"/>
    <s v="A"/>
    <n v="10.029999999999999"/>
  </r>
  <r>
    <x v="3"/>
    <x v="5"/>
    <x v="5"/>
    <n v="1400"/>
    <s v="B"/>
    <n v="10.039999999999999"/>
  </r>
  <r>
    <x v="5"/>
    <x v="5"/>
    <x v="5"/>
    <n v="4240"/>
    <s v="D"/>
    <n v="10.119999999999999"/>
  </r>
  <r>
    <x v="0"/>
    <x v="8"/>
    <x v="8"/>
    <n v="1400"/>
    <s v="C"/>
    <n v="10.15"/>
  </r>
  <r>
    <x v="0"/>
    <x v="0"/>
    <x v="0"/>
    <n v="2410"/>
    <s v="D"/>
    <n v="10.17"/>
  </r>
  <r>
    <x v="0"/>
    <x v="3"/>
    <x v="3"/>
    <n v="6170"/>
    <s v="D"/>
    <n v="10.18"/>
  </r>
  <r>
    <x v="4"/>
    <x v="3"/>
    <x v="3"/>
    <n v="6410"/>
    <s v="D"/>
    <n v="10.19"/>
  </r>
  <r>
    <x v="5"/>
    <x v="4"/>
    <x v="4"/>
    <n v="3100"/>
    <s v="D"/>
    <n v="10.210000000000001"/>
  </r>
  <r>
    <x v="4"/>
    <x v="5"/>
    <x v="5"/>
    <n v="4340"/>
    <s v="NA"/>
    <n v="10.26"/>
  </r>
  <r>
    <x v="0"/>
    <x v="1"/>
    <x v="1"/>
    <n v="2130"/>
    <s v="D"/>
    <n v="10.29"/>
  </r>
  <r>
    <x v="3"/>
    <x v="8"/>
    <x v="8"/>
    <n v="2510"/>
    <s v="D"/>
    <n v="10.31"/>
  </r>
  <r>
    <x v="5"/>
    <x v="5"/>
    <x v="5"/>
    <n v="2210"/>
    <s v="D"/>
    <n v="10.32"/>
  </r>
  <r>
    <x v="0"/>
    <x v="8"/>
    <x v="8"/>
    <n v="3200"/>
    <s v="D"/>
    <n v="10.33"/>
  </r>
  <r>
    <x v="0"/>
    <x v="5"/>
    <x v="5"/>
    <n v="1290"/>
    <s v="B"/>
    <n v="10.37"/>
  </r>
  <r>
    <x v="1"/>
    <x v="3"/>
    <x v="3"/>
    <n v="2130"/>
    <s v="A"/>
    <n v="10.38"/>
  </r>
  <r>
    <x v="3"/>
    <x v="4"/>
    <x v="4"/>
    <n v="6215"/>
    <s v="D"/>
    <n v="10.38"/>
  </r>
  <r>
    <x v="4"/>
    <x v="5"/>
    <x v="5"/>
    <n v="1220"/>
    <s v="D"/>
    <n v="10.4"/>
  </r>
  <r>
    <x v="4"/>
    <x v="3"/>
    <x v="3"/>
    <n v="6172"/>
    <s v="D"/>
    <n v="10.43"/>
  </r>
  <r>
    <x v="0"/>
    <x v="5"/>
    <x v="5"/>
    <n v="4340"/>
    <s v="A"/>
    <n v="10.43"/>
  </r>
  <r>
    <x v="0"/>
    <x v="3"/>
    <x v="3"/>
    <n v="4110"/>
    <s v="A"/>
    <n v="10.44"/>
  </r>
  <r>
    <x v="1"/>
    <x v="10"/>
    <x v="10"/>
    <n v="6215"/>
    <s v="D"/>
    <n v="10.44"/>
  </r>
  <r>
    <x v="5"/>
    <x v="5"/>
    <x v="5"/>
    <n v="2430"/>
    <s v="D"/>
    <n v="10.46"/>
  </r>
  <r>
    <x v="3"/>
    <x v="8"/>
    <x v="8"/>
    <n v="1400"/>
    <s v="D"/>
    <n v="10.48"/>
  </r>
  <r>
    <x v="3"/>
    <x v="4"/>
    <x v="4"/>
    <n v="4110"/>
    <s v="NA"/>
    <n v="10.52"/>
  </r>
  <r>
    <x v="4"/>
    <x v="4"/>
    <x v="4"/>
    <n v="1330"/>
    <s v="NA"/>
    <n v="10.54"/>
  </r>
  <r>
    <x v="0"/>
    <x v="5"/>
    <x v="5"/>
    <n v="5300"/>
    <s v="A"/>
    <n v="10.6"/>
  </r>
  <r>
    <x v="0"/>
    <x v="3"/>
    <x v="3"/>
    <n v="4220"/>
    <s v="NA"/>
    <n v="10.62"/>
  </r>
  <r>
    <x v="4"/>
    <x v="3"/>
    <x v="3"/>
    <n v="6250"/>
    <s v="D"/>
    <n v="10.64"/>
  </r>
  <r>
    <x v="1"/>
    <x v="1"/>
    <x v="1"/>
    <n v="6440"/>
    <s v="D"/>
    <n v="10.66"/>
  </r>
  <r>
    <x v="0"/>
    <x v="6"/>
    <x v="6"/>
    <n v="8310"/>
    <s v="D"/>
    <n v="10.68"/>
  </r>
  <r>
    <x v="0"/>
    <x v="1"/>
    <x v="1"/>
    <n v="1411"/>
    <s v="A"/>
    <n v="10.69"/>
  </r>
  <r>
    <x v="1"/>
    <x v="3"/>
    <x v="3"/>
    <n v="6110"/>
    <s v="D"/>
    <n v="10.7"/>
  </r>
  <r>
    <x v="0"/>
    <x v="3"/>
    <x v="3"/>
    <n v="6410"/>
    <s v="D"/>
    <n v="10.7"/>
  </r>
  <r>
    <x v="2"/>
    <x v="3"/>
    <x v="3"/>
    <n v="6430"/>
    <s v="D"/>
    <n v="10.73"/>
  </r>
  <r>
    <x v="4"/>
    <x v="5"/>
    <x v="5"/>
    <n v="1700"/>
    <s v="A"/>
    <n v="10.75"/>
  </r>
  <r>
    <x v="0"/>
    <x v="4"/>
    <x v="4"/>
    <n v="4130"/>
    <s v="A"/>
    <n v="10.76"/>
  </r>
  <r>
    <x v="5"/>
    <x v="5"/>
    <x v="5"/>
    <n v="1820"/>
    <s v="NA"/>
    <n v="10.82"/>
  </r>
  <r>
    <x v="4"/>
    <x v="5"/>
    <x v="5"/>
    <n v="1423"/>
    <s v="D"/>
    <n v="10.86"/>
  </r>
  <r>
    <x v="5"/>
    <x v="8"/>
    <x v="8"/>
    <n v="4110"/>
    <s v="D"/>
    <n v="10.86"/>
  </r>
  <r>
    <x v="2"/>
    <x v="3"/>
    <x v="3"/>
    <n v="5120"/>
    <s v="D"/>
    <n v="10.87"/>
  </r>
  <r>
    <x v="4"/>
    <x v="3"/>
    <x v="3"/>
    <n v="6410"/>
    <s v="D"/>
    <n v="10.87"/>
  </r>
  <r>
    <x v="0"/>
    <x v="10"/>
    <x v="10"/>
    <n v="5250"/>
    <s v="D"/>
    <n v="10.87"/>
  </r>
  <r>
    <x v="4"/>
    <x v="3"/>
    <x v="3"/>
    <n v="4340"/>
    <s v="A"/>
    <n v="10.88"/>
  </r>
  <r>
    <x v="4"/>
    <x v="4"/>
    <x v="4"/>
    <n v="7400"/>
    <s v="D"/>
    <n v="10.9"/>
  </r>
  <r>
    <x v="1"/>
    <x v="3"/>
    <x v="3"/>
    <n v="2110"/>
    <s v="NA"/>
    <n v="10.93"/>
  </r>
  <r>
    <x v="0"/>
    <x v="1"/>
    <x v="1"/>
    <n v="1660"/>
    <s v="D"/>
    <n v="10.94"/>
  </r>
  <r>
    <x v="0"/>
    <x v="6"/>
    <x v="6"/>
    <n v="6210"/>
    <s v="D"/>
    <n v="10.97"/>
  </r>
  <r>
    <x v="0"/>
    <x v="3"/>
    <x v="3"/>
    <n v="6170"/>
    <s v="NA"/>
    <n v="11"/>
  </r>
  <r>
    <x v="4"/>
    <x v="3"/>
    <x v="3"/>
    <n v="3100"/>
    <s v="D"/>
    <n v="11"/>
  </r>
  <r>
    <x v="0"/>
    <x v="12"/>
    <x v="12"/>
    <n v="4130"/>
    <s v="A"/>
    <n v="11.01"/>
  </r>
  <r>
    <x v="0"/>
    <x v="8"/>
    <x v="8"/>
    <n v="6410"/>
    <s v="NA"/>
    <n v="11.02"/>
  </r>
  <r>
    <x v="0"/>
    <x v="10"/>
    <x v="10"/>
    <n v="1320"/>
    <s v="NA"/>
    <n v="11.02"/>
  </r>
  <r>
    <x v="0"/>
    <x v="3"/>
    <x v="3"/>
    <n v="4280"/>
    <s v="D"/>
    <n v="11.04"/>
  </r>
  <r>
    <x v="0"/>
    <x v="1"/>
    <x v="1"/>
    <n v="1340"/>
    <s v="A"/>
    <n v="11.09"/>
  </r>
  <r>
    <x v="0"/>
    <x v="4"/>
    <x v="4"/>
    <n v="1411"/>
    <s v="A"/>
    <n v="11.11"/>
  </r>
  <r>
    <x v="3"/>
    <x v="0"/>
    <x v="0"/>
    <n v="2610"/>
    <s v="D"/>
    <n v="11.13"/>
  </r>
  <r>
    <x v="0"/>
    <x v="5"/>
    <x v="5"/>
    <n v="1550"/>
    <s v="B"/>
    <n v="11.17"/>
  </r>
  <r>
    <x v="2"/>
    <x v="3"/>
    <x v="3"/>
    <n v="6430"/>
    <s v="D"/>
    <n v="11.18"/>
  </r>
  <r>
    <x v="0"/>
    <x v="3"/>
    <x v="3"/>
    <n v="3200"/>
    <s v="D"/>
    <n v="11.18"/>
  </r>
  <r>
    <x v="0"/>
    <x v="5"/>
    <x v="5"/>
    <n v="7400"/>
    <s v="B"/>
    <n v="11.18"/>
  </r>
  <r>
    <x v="0"/>
    <x v="5"/>
    <x v="5"/>
    <n v="1411"/>
    <s v="NA"/>
    <n v="11.19"/>
  </r>
  <r>
    <x v="1"/>
    <x v="15"/>
    <x v="15"/>
    <n v="8350"/>
    <s v="C"/>
    <n v="11.19"/>
  </r>
  <r>
    <x v="0"/>
    <x v="6"/>
    <x v="6"/>
    <n v="8110"/>
    <s v="D"/>
    <n v="11.22"/>
  </r>
  <r>
    <x v="2"/>
    <x v="10"/>
    <x v="10"/>
    <n v="6110"/>
    <s v="D"/>
    <n v="11.25"/>
  </r>
  <r>
    <x v="1"/>
    <x v="3"/>
    <x v="3"/>
    <n v="4200"/>
    <s v="D"/>
    <n v="11.31"/>
  </r>
  <r>
    <x v="0"/>
    <x v="1"/>
    <x v="1"/>
    <n v="8200"/>
    <s v="D"/>
    <n v="11.33"/>
  </r>
  <r>
    <x v="2"/>
    <x v="10"/>
    <x v="10"/>
    <n v="6240"/>
    <s v="D"/>
    <n v="11.36"/>
  </r>
  <r>
    <x v="2"/>
    <x v="1"/>
    <x v="1"/>
    <n v="8320"/>
    <s v="D"/>
    <n v="11.37"/>
  </r>
  <r>
    <x v="4"/>
    <x v="5"/>
    <x v="5"/>
    <n v="1900"/>
    <s v="NA"/>
    <n v="11.37"/>
  </r>
  <r>
    <x v="1"/>
    <x v="3"/>
    <x v="3"/>
    <n v="6170"/>
    <s v="D"/>
    <n v="11.38"/>
  </r>
  <r>
    <x v="2"/>
    <x v="8"/>
    <x v="8"/>
    <n v="4110"/>
    <s v="D"/>
    <n v="11.39"/>
  </r>
  <r>
    <x v="4"/>
    <x v="12"/>
    <x v="12"/>
    <n v="4110"/>
    <s v="B"/>
    <n v="11.41"/>
  </r>
  <r>
    <x v="4"/>
    <x v="5"/>
    <x v="5"/>
    <n v="6120"/>
    <s v="C"/>
    <n v="11.48"/>
  </r>
  <r>
    <x v="3"/>
    <x v="8"/>
    <x v="8"/>
    <n v="2130"/>
    <s v="NA"/>
    <n v="11.49"/>
  </r>
  <r>
    <x v="0"/>
    <x v="3"/>
    <x v="3"/>
    <n v="1620"/>
    <s v="D"/>
    <n v="11.5"/>
  </r>
  <r>
    <x v="3"/>
    <x v="3"/>
    <x v="3"/>
    <n v="6430"/>
    <s v="D"/>
    <n v="11.52"/>
  </r>
  <r>
    <x v="5"/>
    <x v="4"/>
    <x v="4"/>
    <n v="5300"/>
    <s v="D"/>
    <n v="11.59"/>
  </r>
  <r>
    <x v="5"/>
    <x v="5"/>
    <x v="5"/>
    <n v="1800"/>
    <s v="D"/>
    <n v="11.59"/>
  </r>
  <r>
    <x v="0"/>
    <x v="2"/>
    <x v="2"/>
    <n v="1320"/>
    <s v="NA"/>
    <n v="11.66"/>
  </r>
  <r>
    <x v="4"/>
    <x v="4"/>
    <x v="4"/>
    <n v="6120"/>
    <s v="D"/>
    <n v="11.66"/>
  </r>
  <r>
    <x v="4"/>
    <x v="0"/>
    <x v="0"/>
    <n v="2430"/>
    <s v="NA"/>
    <n v="11.69"/>
  </r>
  <r>
    <x v="3"/>
    <x v="4"/>
    <x v="4"/>
    <n v="8320"/>
    <s v="NA"/>
    <n v="11.72"/>
  </r>
  <r>
    <x v="2"/>
    <x v="6"/>
    <x v="6"/>
    <n v="5120"/>
    <s v="D"/>
    <n v="11.73"/>
  </r>
  <r>
    <x v="0"/>
    <x v="3"/>
    <x v="3"/>
    <n v="3100"/>
    <s v="D"/>
    <n v="11.77"/>
  </r>
  <r>
    <x v="1"/>
    <x v="10"/>
    <x v="10"/>
    <n v="8115"/>
    <s v="D"/>
    <n v="11.77"/>
  </r>
  <r>
    <x v="4"/>
    <x v="5"/>
    <x v="5"/>
    <n v="1330"/>
    <s v="A"/>
    <n v="11.8"/>
  </r>
  <r>
    <x v="0"/>
    <x v="11"/>
    <x v="11"/>
    <n v="1700"/>
    <s v="NA"/>
    <n v="11.83"/>
  </r>
  <r>
    <x v="4"/>
    <x v="12"/>
    <x v="12"/>
    <n v="1700"/>
    <s v="NA"/>
    <n v="11.83"/>
  </r>
  <r>
    <x v="0"/>
    <x v="1"/>
    <x v="1"/>
    <n v="1630"/>
    <s v="D"/>
    <n v="11.84"/>
  </r>
  <r>
    <x v="3"/>
    <x v="3"/>
    <x v="3"/>
    <n v="5250"/>
    <s v="D"/>
    <n v="11.93"/>
  </r>
  <r>
    <x v="4"/>
    <x v="3"/>
    <x v="3"/>
    <n v="6120"/>
    <s v="D"/>
    <n v="11.93"/>
  </r>
  <r>
    <x v="3"/>
    <x v="3"/>
    <x v="3"/>
    <n v="6172"/>
    <s v="D"/>
    <n v="11.97"/>
  </r>
  <r>
    <x v="1"/>
    <x v="4"/>
    <x v="4"/>
    <n v="6300"/>
    <s v="D"/>
    <n v="11.97"/>
  </r>
  <r>
    <x v="0"/>
    <x v="8"/>
    <x v="8"/>
    <n v="6170"/>
    <s v="D"/>
    <n v="11.99"/>
  </r>
  <r>
    <x v="4"/>
    <x v="5"/>
    <x v="5"/>
    <n v="4240"/>
    <s v="D"/>
    <n v="12.01"/>
  </r>
  <r>
    <x v="0"/>
    <x v="6"/>
    <x v="6"/>
    <n v="8115"/>
    <s v="D"/>
    <n v="12.03"/>
  </r>
  <r>
    <x v="0"/>
    <x v="12"/>
    <x v="12"/>
    <n v="1310"/>
    <s v="D"/>
    <n v="12.04"/>
  </r>
  <r>
    <x v="0"/>
    <x v="12"/>
    <x v="12"/>
    <n v="4340"/>
    <s v="A"/>
    <n v="12.05"/>
  </r>
  <r>
    <x v="0"/>
    <x v="12"/>
    <x v="12"/>
    <n v="1330"/>
    <s v="NA"/>
    <n v="12.11"/>
  </r>
  <r>
    <x v="0"/>
    <x v="10"/>
    <x v="10"/>
    <n v="1310"/>
    <s v="D"/>
    <n v="12.14"/>
  </r>
  <r>
    <x v="5"/>
    <x v="4"/>
    <x v="4"/>
    <n v="6120"/>
    <s v="D"/>
    <n v="12.15"/>
  </r>
  <r>
    <x v="2"/>
    <x v="13"/>
    <x v="13"/>
    <n v="2120"/>
    <s v="C"/>
    <n v="12.18"/>
  </r>
  <r>
    <x v="0"/>
    <x v="3"/>
    <x v="3"/>
    <n v="6172"/>
    <s v="NA"/>
    <n v="12.19"/>
  </r>
  <r>
    <x v="5"/>
    <x v="5"/>
    <x v="5"/>
    <n v="6172"/>
    <s v="NA"/>
    <n v="12.19"/>
  </r>
  <r>
    <x v="0"/>
    <x v="3"/>
    <x v="3"/>
    <n v="5250"/>
    <s v="NA"/>
    <n v="12.21"/>
  </r>
  <r>
    <x v="2"/>
    <x v="1"/>
    <x v="1"/>
    <n v="5250"/>
    <s v="D"/>
    <n v="12.24"/>
  </r>
  <r>
    <x v="1"/>
    <x v="1"/>
    <x v="1"/>
    <n v="6430"/>
    <s v="D"/>
    <n v="12.28"/>
  </r>
  <r>
    <x v="1"/>
    <x v="8"/>
    <x v="8"/>
    <n v="2520"/>
    <s v="C"/>
    <n v="12.29"/>
  </r>
  <r>
    <x v="4"/>
    <x v="8"/>
    <x v="8"/>
    <n v="6172"/>
    <s v="D"/>
    <n v="12.29"/>
  </r>
  <r>
    <x v="0"/>
    <x v="1"/>
    <x v="1"/>
    <n v="5120"/>
    <s v="C"/>
    <n v="12.34"/>
  </r>
  <r>
    <x v="0"/>
    <x v="3"/>
    <x v="3"/>
    <n v="4110"/>
    <s v="D"/>
    <n v="12.34"/>
  </r>
  <r>
    <x v="4"/>
    <x v="3"/>
    <x v="3"/>
    <n v="6410"/>
    <s v="D"/>
    <n v="12.34"/>
  </r>
  <r>
    <x v="1"/>
    <x v="10"/>
    <x v="10"/>
    <n v="6215"/>
    <s v="NA"/>
    <n v="12.34"/>
  </r>
  <r>
    <x v="1"/>
    <x v="10"/>
    <x v="10"/>
    <n v="6440"/>
    <s v="NA"/>
    <n v="12.35"/>
  </r>
  <r>
    <x v="3"/>
    <x v="8"/>
    <x v="8"/>
    <n v="4340"/>
    <s v="D"/>
    <n v="12.38"/>
  </r>
  <r>
    <x v="2"/>
    <x v="1"/>
    <x v="1"/>
    <n v="4240"/>
    <s v="D"/>
    <n v="12.4"/>
  </r>
  <r>
    <x v="3"/>
    <x v="8"/>
    <x v="8"/>
    <n v="3100"/>
    <s v="D"/>
    <n v="12.42"/>
  </r>
  <r>
    <x v="0"/>
    <x v="3"/>
    <x v="3"/>
    <n v="6440"/>
    <s v="NA"/>
    <n v="12.45"/>
  </r>
  <r>
    <x v="0"/>
    <x v="11"/>
    <x v="11"/>
    <n v="6120"/>
    <s v="D"/>
    <n v="12.45"/>
  </r>
  <r>
    <x v="3"/>
    <x v="3"/>
    <x v="3"/>
    <n v="2120"/>
    <s v="D"/>
    <n v="12.46"/>
  </r>
  <r>
    <x v="2"/>
    <x v="19"/>
    <x v="19"/>
    <n v="6172"/>
    <s v="D"/>
    <n v="12.46"/>
  </r>
  <r>
    <x v="0"/>
    <x v="8"/>
    <x v="8"/>
    <n v="1411"/>
    <s v="D"/>
    <n v="12.49"/>
  </r>
  <r>
    <x v="0"/>
    <x v="2"/>
    <x v="2"/>
    <n v="8340"/>
    <s v="D"/>
    <n v="12.5"/>
  </r>
  <r>
    <x v="5"/>
    <x v="4"/>
    <x v="4"/>
    <n v="4220"/>
    <s v="D"/>
    <n v="12.55"/>
  </r>
  <r>
    <x v="2"/>
    <x v="3"/>
    <x v="3"/>
    <n v="6410"/>
    <s v="D"/>
    <n v="12.58"/>
  </r>
  <r>
    <x v="1"/>
    <x v="10"/>
    <x v="10"/>
    <n v="4200"/>
    <s v="NA"/>
    <n v="12.58"/>
  </r>
  <r>
    <x v="0"/>
    <x v="1"/>
    <x v="1"/>
    <n v="1411"/>
    <s v="NA"/>
    <n v="12.59"/>
  </r>
  <r>
    <x v="0"/>
    <x v="3"/>
    <x v="3"/>
    <n v="5110"/>
    <s v="NA"/>
    <n v="12.6"/>
  </r>
  <r>
    <x v="0"/>
    <x v="3"/>
    <x v="3"/>
    <n v="6170"/>
    <s v="D"/>
    <n v="12.6"/>
  </r>
  <r>
    <x v="4"/>
    <x v="3"/>
    <x v="3"/>
    <n v="4110"/>
    <s v="C"/>
    <n v="12.61"/>
  </r>
  <r>
    <x v="0"/>
    <x v="5"/>
    <x v="5"/>
    <n v="1800"/>
    <s v="D"/>
    <n v="12.63"/>
  </r>
  <r>
    <x v="3"/>
    <x v="4"/>
    <x v="4"/>
    <n v="1220"/>
    <s v="D"/>
    <n v="12.65"/>
  </r>
  <r>
    <x v="4"/>
    <x v="8"/>
    <x v="8"/>
    <n v="1180"/>
    <s v="D"/>
    <n v="12.65"/>
  </r>
  <r>
    <x v="3"/>
    <x v="3"/>
    <x v="3"/>
    <n v="6172"/>
    <s v="D"/>
    <n v="12.68"/>
  </r>
  <r>
    <x v="3"/>
    <x v="5"/>
    <x v="5"/>
    <n v="2130"/>
    <s v="A"/>
    <n v="12.72"/>
  </r>
  <r>
    <x v="0"/>
    <x v="11"/>
    <x v="11"/>
    <n v="1850"/>
    <s v="NA"/>
    <n v="12.73"/>
  </r>
  <r>
    <x v="4"/>
    <x v="5"/>
    <x v="5"/>
    <n v="1180"/>
    <s v="C"/>
    <n v="12.74"/>
  </r>
  <r>
    <x v="0"/>
    <x v="5"/>
    <x v="5"/>
    <n v="1820"/>
    <s v="B"/>
    <n v="12.76"/>
  </r>
  <r>
    <x v="3"/>
    <x v="3"/>
    <x v="3"/>
    <n v="3100"/>
    <s v="D"/>
    <n v="12.77"/>
  </r>
  <r>
    <x v="5"/>
    <x v="4"/>
    <x v="4"/>
    <n v="5110"/>
    <s v="D"/>
    <n v="12.79"/>
  </r>
  <r>
    <x v="0"/>
    <x v="6"/>
    <x v="6"/>
    <n v="1423"/>
    <s v="D"/>
    <n v="12.8"/>
  </r>
  <r>
    <x v="0"/>
    <x v="3"/>
    <x v="3"/>
    <n v="1210"/>
    <s v="D"/>
    <n v="12.82"/>
  </r>
  <r>
    <x v="3"/>
    <x v="4"/>
    <x v="4"/>
    <n v="1180"/>
    <s v="NA"/>
    <n v="12.84"/>
  </r>
  <r>
    <x v="1"/>
    <x v="3"/>
    <x v="3"/>
    <n v="7430"/>
    <s v="NA"/>
    <n v="12.87"/>
  </r>
  <r>
    <x v="2"/>
    <x v="15"/>
    <x v="15"/>
    <n v="1760"/>
    <s v="D"/>
    <n v="12.9"/>
  </r>
  <r>
    <x v="0"/>
    <x v="10"/>
    <x v="10"/>
    <n v="1210"/>
    <s v="NA"/>
    <n v="12.91"/>
  </r>
  <r>
    <x v="4"/>
    <x v="4"/>
    <x v="4"/>
    <n v="4110"/>
    <s v="A"/>
    <n v="12.93"/>
  </r>
  <r>
    <x v="0"/>
    <x v="11"/>
    <x v="11"/>
    <n v="1400"/>
    <s v="C"/>
    <n v="12.94"/>
  </r>
  <r>
    <x v="0"/>
    <x v="6"/>
    <x v="6"/>
    <n v="8300"/>
    <s v="D"/>
    <n v="12.95"/>
  </r>
  <r>
    <x v="4"/>
    <x v="8"/>
    <x v="8"/>
    <n v="8140"/>
    <s v="B"/>
    <n v="12.97"/>
  </r>
  <r>
    <x v="0"/>
    <x v="10"/>
    <x v="10"/>
    <n v="7430"/>
    <s v="NA"/>
    <n v="12.98"/>
  </r>
  <r>
    <x v="3"/>
    <x v="4"/>
    <x v="4"/>
    <n v="5200"/>
    <s v="D"/>
    <n v="12.99"/>
  </r>
  <r>
    <x v="0"/>
    <x v="0"/>
    <x v="0"/>
    <n v="2140"/>
    <s v="D"/>
    <n v="13.07"/>
  </r>
  <r>
    <x v="2"/>
    <x v="19"/>
    <x v="19"/>
    <n v="2110"/>
    <s v="D"/>
    <n v="13.12"/>
  </r>
  <r>
    <x v="4"/>
    <x v="3"/>
    <x v="3"/>
    <n v="6300"/>
    <s v="D"/>
    <n v="13.16"/>
  </r>
  <r>
    <x v="1"/>
    <x v="4"/>
    <x v="4"/>
    <n v="3220"/>
    <s v="D"/>
    <n v="13.23"/>
  </r>
  <r>
    <x v="0"/>
    <x v="3"/>
    <x v="3"/>
    <n v="3300"/>
    <s v="C"/>
    <n v="13.3"/>
  </r>
  <r>
    <x v="5"/>
    <x v="4"/>
    <x v="4"/>
    <n v="6430"/>
    <s v="D"/>
    <n v="13.3"/>
  </r>
  <r>
    <x v="0"/>
    <x v="5"/>
    <x v="5"/>
    <n v="4240"/>
    <s v="A"/>
    <n v="13.33"/>
  </r>
  <r>
    <x v="4"/>
    <x v="5"/>
    <x v="5"/>
    <n v="1920"/>
    <s v="A"/>
    <n v="13.37"/>
  </r>
  <r>
    <x v="4"/>
    <x v="5"/>
    <x v="5"/>
    <n v="6430"/>
    <s v="D"/>
    <n v="13.43"/>
  </r>
  <r>
    <x v="4"/>
    <x v="4"/>
    <x v="4"/>
    <n v="8310"/>
    <s v="D"/>
    <n v="13.48"/>
  </r>
  <r>
    <x v="4"/>
    <x v="5"/>
    <x v="5"/>
    <n v="4110"/>
    <s v="B"/>
    <n v="13.55"/>
  </r>
  <r>
    <x v="0"/>
    <x v="5"/>
    <x v="5"/>
    <n v="3200"/>
    <s v="A"/>
    <n v="13.58"/>
  </r>
  <r>
    <x v="3"/>
    <x v="4"/>
    <x v="4"/>
    <n v="8113"/>
    <s v="D"/>
    <n v="13.6"/>
  </r>
  <r>
    <x v="1"/>
    <x v="3"/>
    <x v="3"/>
    <n v="2210"/>
    <s v="NA"/>
    <n v="13.61"/>
  </r>
  <r>
    <x v="1"/>
    <x v="3"/>
    <x v="3"/>
    <n v="6110"/>
    <s v="D"/>
    <n v="13.61"/>
  </r>
  <r>
    <x v="1"/>
    <x v="3"/>
    <x v="3"/>
    <n v="2110"/>
    <s v="D"/>
    <n v="13.64"/>
  </r>
  <r>
    <x v="0"/>
    <x v="11"/>
    <x v="11"/>
    <n v="2110"/>
    <s v="D"/>
    <n v="13.64"/>
  </r>
  <r>
    <x v="4"/>
    <x v="3"/>
    <x v="3"/>
    <n v="6430"/>
    <s v="D"/>
    <n v="13.67"/>
  </r>
  <r>
    <x v="1"/>
    <x v="10"/>
    <x v="10"/>
    <n v="6411"/>
    <s v="D"/>
    <n v="13.67"/>
  </r>
  <r>
    <x v="0"/>
    <x v="5"/>
    <x v="5"/>
    <n v="4110"/>
    <s v="C"/>
    <n v="13.68"/>
  </r>
  <r>
    <x v="0"/>
    <x v="1"/>
    <x v="1"/>
    <n v="1550"/>
    <s v="NA"/>
    <n v="13.69"/>
  </r>
  <r>
    <x v="5"/>
    <x v="5"/>
    <x v="5"/>
    <n v="6170"/>
    <s v="D"/>
    <n v="13.73"/>
  </r>
  <r>
    <x v="4"/>
    <x v="5"/>
    <x v="5"/>
    <n v="1800"/>
    <s v="D"/>
    <n v="13.73"/>
  </r>
  <r>
    <x v="2"/>
    <x v="10"/>
    <x v="10"/>
    <n v="1210"/>
    <s v="NA"/>
    <n v="13.79"/>
  </r>
  <r>
    <x v="2"/>
    <x v="20"/>
    <x v="20"/>
    <n v="7430"/>
    <s v="D"/>
    <n v="13.8"/>
  </r>
  <r>
    <x v="0"/>
    <x v="3"/>
    <x v="3"/>
    <n v="4110"/>
    <s v="NA"/>
    <n v="13.81"/>
  </r>
  <r>
    <x v="4"/>
    <x v="3"/>
    <x v="3"/>
    <n v="4340"/>
    <s v="D"/>
    <n v="13.84"/>
  </r>
  <r>
    <x v="0"/>
    <x v="6"/>
    <x v="6"/>
    <n v="7430"/>
    <s v="D"/>
    <n v="13.87"/>
  </r>
  <r>
    <x v="3"/>
    <x v="3"/>
    <x v="3"/>
    <n v="4100"/>
    <s v="NA"/>
    <n v="13.88"/>
  </r>
  <r>
    <x v="2"/>
    <x v="3"/>
    <x v="3"/>
    <n v="2110"/>
    <s v="D"/>
    <n v="13.9"/>
  </r>
  <r>
    <x v="5"/>
    <x v="5"/>
    <x v="5"/>
    <n v="6300"/>
    <s v="A"/>
    <n v="13.91"/>
  </r>
  <r>
    <x v="1"/>
    <x v="4"/>
    <x v="4"/>
    <n v="6210"/>
    <s v="D"/>
    <n v="13.92"/>
  </r>
  <r>
    <x v="3"/>
    <x v="8"/>
    <x v="8"/>
    <n v="2130"/>
    <s v="D"/>
    <n v="13.95"/>
  </r>
  <r>
    <x v="0"/>
    <x v="1"/>
    <x v="1"/>
    <n v="6170"/>
    <s v="A"/>
    <n v="13.99"/>
  </r>
  <r>
    <x v="2"/>
    <x v="3"/>
    <x v="3"/>
    <n v="6430"/>
    <s v="D"/>
    <n v="14"/>
  </r>
  <r>
    <x v="0"/>
    <x v="11"/>
    <x v="11"/>
    <n v="4340"/>
    <s v="D"/>
    <n v="14.09"/>
  </r>
  <r>
    <x v="3"/>
    <x v="0"/>
    <x v="0"/>
    <n v="2500"/>
    <s v="D"/>
    <n v="14.12"/>
  </r>
  <r>
    <x v="3"/>
    <x v="5"/>
    <x v="5"/>
    <n v="6210"/>
    <s v="D"/>
    <n v="14.13"/>
  </r>
  <r>
    <x v="0"/>
    <x v="12"/>
    <x v="12"/>
    <n v="1400"/>
    <s v="B"/>
    <n v="14.14"/>
  </r>
  <r>
    <x v="5"/>
    <x v="4"/>
    <x v="4"/>
    <n v="1110"/>
    <s v="D"/>
    <n v="14.17"/>
  </r>
  <r>
    <x v="3"/>
    <x v="0"/>
    <x v="0"/>
    <n v="2120"/>
    <s v="A"/>
    <n v="14.21"/>
  </r>
  <r>
    <x v="1"/>
    <x v="8"/>
    <x v="8"/>
    <n v="2120"/>
    <s v="D"/>
    <n v="14.23"/>
  </r>
  <r>
    <x v="0"/>
    <x v="5"/>
    <x v="5"/>
    <n v="1920"/>
    <s v="A"/>
    <n v="14.24"/>
  </r>
  <r>
    <x v="4"/>
    <x v="12"/>
    <x v="12"/>
    <n v="6120"/>
    <s v="D"/>
    <n v="14.26"/>
  </r>
  <r>
    <x v="3"/>
    <x v="8"/>
    <x v="8"/>
    <n v="4200"/>
    <s v="NA"/>
    <n v="14.3"/>
  </r>
  <r>
    <x v="1"/>
    <x v="9"/>
    <x v="9"/>
    <n v="4340"/>
    <s v="D"/>
    <n v="14.31"/>
  </r>
  <r>
    <x v="0"/>
    <x v="3"/>
    <x v="3"/>
    <n v="5200"/>
    <s v="D"/>
    <n v="14.32"/>
  </r>
  <r>
    <x v="2"/>
    <x v="10"/>
    <x v="10"/>
    <n v="4240"/>
    <s v="D"/>
    <n v="14.33"/>
  </r>
  <r>
    <x v="4"/>
    <x v="3"/>
    <x v="3"/>
    <n v="6250"/>
    <s v="D"/>
    <n v="14.34"/>
  </r>
  <r>
    <x v="5"/>
    <x v="4"/>
    <x v="4"/>
    <n v="4340"/>
    <s v="D"/>
    <n v="14.39"/>
  </r>
  <r>
    <x v="2"/>
    <x v="10"/>
    <x v="10"/>
    <n v="5250"/>
    <s v="D"/>
    <n v="14.49"/>
  </r>
  <r>
    <x v="0"/>
    <x v="6"/>
    <x v="6"/>
    <n v="1550"/>
    <s v="C"/>
    <n v="14.52"/>
  </r>
  <r>
    <x v="2"/>
    <x v="19"/>
    <x v="19"/>
    <n v="8320"/>
    <s v="D"/>
    <n v="14.52"/>
  </r>
  <r>
    <x v="0"/>
    <x v="0"/>
    <x v="0"/>
    <n v="2430"/>
    <s v="D"/>
    <n v="14.54"/>
  </r>
  <r>
    <x v="4"/>
    <x v="12"/>
    <x v="12"/>
    <n v="4110"/>
    <s v="A"/>
    <n v="14.54"/>
  </r>
  <r>
    <x v="5"/>
    <x v="5"/>
    <x v="5"/>
    <n v="6300"/>
    <s v="NA"/>
    <n v="14.59"/>
  </r>
  <r>
    <x v="0"/>
    <x v="6"/>
    <x v="6"/>
    <n v="2140"/>
    <s v="NA"/>
    <n v="14.59"/>
  </r>
  <r>
    <x v="3"/>
    <x v="4"/>
    <x v="4"/>
    <n v="7400"/>
    <s v="A"/>
    <n v="14.61"/>
  </r>
  <r>
    <x v="3"/>
    <x v="0"/>
    <x v="0"/>
    <n v="2500"/>
    <s v="D"/>
    <n v="14.62"/>
  </r>
  <r>
    <x v="0"/>
    <x v="11"/>
    <x v="11"/>
    <n v="5200"/>
    <s v="NA"/>
    <n v="14.66"/>
  </r>
  <r>
    <x v="0"/>
    <x v="10"/>
    <x v="10"/>
    <n v="6191"/>
    <s v="D"/>
    <n v="14.67"/>
  </r>
  <r>
    <x v="0"/>
    <x v="10"/>
    <x v="10"/>
    <n v="1400"/>
    <s v="NA"/>
    <n v="14.69"/>
  </r>
  <r>
    <x v="2"/>
    <x v="3"/>
    <x v="3"/>
    <n v="4220"/>
    <s v="D"/>
    <n v="14.7"/>
  </r>
  <r>
    <x v="0"/>
    <x v="3"/>
    <x v="3"/>
    <n v="6410"/>
    <s v="D"/>
    <n v="14.7"/>
  </r>
  <r>
    <x v="2"/>
    <x v="13"/>
    <x v="13"/>
    <n v="6172"/>
    <s v="D"/>
    <n v="14.73"/>
  </r>
  <r>
    <x v="0"/>
    <x v="3"/>
    <x v="3"/>
    <n v="1850"/>
    <s v="D"/>
    <n v="14.75"/>
  </r>
  <r>
    <x v="4"/>
    <x v="12"/>
    <x v="12"/>
    <n v="1480"/>
    <s v="B"/>
    <n v="14.75"/>
  </r>
  <r>
    <x v="0"/>
    <x v="10"/>
    <x v="10"/>
    <n v="4200"/>
    <s v="D"/>
    <n v="15.12"/>
  </r>
  <r>
    <x v="0"/>
    <x v="6"/>
    <x v="6"/>
    <n v="1180"/>
    <s v="C"/>
    <n v="15.13"/>
  </r>
  <r>
    <x v="0"/>
    <x v="5"/>
    <x v="5"/>
    <n v="1550"/>
    <s v="D"/>
    <n v="15.16"/>
  </r>
  <r>
    <x v="4"/>
    <x v="5"/>
    <x v="5"/>
    <n v="7400"/>
    <s v="A"/>
    <n v="15.25"/>
  </r>
  <r>
    <x v="0"/>
    <x v="1"/>
    <x v="1"/>
    <n v="1490"/>
    <s v="D"/>
    <n v="15.33"/>
  </r>
  <r>
    <x v="0"/>
    <x v="3"/>
    <x v="3"/>
    <n v="6410"/>
    <s v="D"/>
    <n v="15.33"/>
  </r>
  <r>
    <x v="0"/>
    <x v="1"/>
    <x v="1"/>
    <n v="6120"/>
    <s v="NA"/>
    <n v="15.34"/>
  </r>
  <r>
    <x v="5"/>
    <x v="5"/>
    <x v="5"/>
    <n v="1920"/>
    <s v="D"/>
    <n v="15.36"/>
  </r>
  <r>
    <x v="5"/>
    <x v="4"/>
    <x v="4"/>
    <n v="5110"/>
    <s v="NA"/>
    <n v="15.44"/>
  </r>
  <r>
    <x v="5"/>
    <x v="5"/>
    <x v="5"/>
    <n v="1290"/>
    <s v="A"/>
    <n v="15.44"/>
  </r>
  <r>
    <x v="0"/>
    <x v="1"/>
    <x v="1"/>
    <n v="6170"/>
    <s v="NA"/>
    <n v="15.47"/>
  </r>
  <r>
    <x v="0"/>
    <x v="1"/>
    <x v="1"/>
    <n v="4220"/>
    <s v="C"/>
    <n v="15.52"/>
  </r>
  <r>
    <x v="4"/>
    <x v="5"/>
    <x v="5"/>
    <n v="4130"/>
    <s v="A"/>
    <n v="15.55"/>
  </r>
  <r>
    <x v="4"/>
    <x v="12"/>
    <x v="12"/>
    <n v="1850"/>
    <s v="C"/>
    <n v="15.55"/>
  </r>
  <r>
    <x v="0"/>
    <x v="0"/>
    <x v="0"/>
    <n v="2110"/>
    <s v="D"/>
    <n v="15.7"/>
  </r>
  <r>
    <x v="5"/>
    <x v="4"/>
    <x v="4"/>
    <n v="6170"/>
    <s v="D"/>
    <n v="15.71"/>
  </r>
  <r>
    <x v="0"/>
    <x v="5"/>
    <x v="5"/>
    <n v="7430"/>
    <s v="NA"/>
    <n v="15.74"/>
  </r>
  <r>
    <x v="4"/>
    <x v="4"/>
    <x v="4"/>
    <n v="1210"/>
    <s v="D"/>
    <n v="15.82"/>
  </r>
  <r>
    <x v="1"/>
    <x v="3"/>
    <x v="3"/>
    <n v="3200"/>
    <s v="D"/>
    <n v="15.85"/>
  </r>
  <r>
    <x v="0"/>
    <x v="3"/>
    <x v="3"/>
    <n v="6210"/>
    <s v="D"/>
    <n v="15.85"/>
  </r>
  <r>
    <x v="4"/>
    <x v="12"/>
    <x v="12"/>
    <n v="5300"/>
    <s v="D"/>
    <n v="15.88"/>
  </r>
  <r>
    <x v="0"/>
    <x v="11"/>
    <x v="11"/>
    <n v="1310"/>
    <s v="D"/>
    <n v="15.89"/>
  </r>
  <r>
    <x v="0"/>
    <x v="3"/>
    <x v="3"/>
    <n v="6170"/>
    <s v="D"/>
    <n v="15.91"/>
  </r>
  <r>
    <x v="4"/>
    <x v="4"/>
    <x v="4"/>
    <n v="6200"/>
    <s v="D"/>
    <n v="15.93"/>
  </r>
  <r>
    <x v="0"/>
    <x v="1"/>
    <x v="1"/>
    <n v="6250"/>
    <s v="A"/>
    <n v="15.97"/>
  </r>
  <r>
    <x v="2"/>
    <x v="3"/>
    <x v="3"/>
    <n v="6210"/>
    <s v="D"/>
    <n v="15.98"/>
  </r>
  <r>
    <x v="0"/>
    <x v="3"/>
    <x v="3"/>
    <n v="4340"/>
    <s v="D"/>
    <n v="15.98"/>
  </r>
  <r>
    <x v="1"/>
    <x v="1"/>
    <x v="1"/>
    <n v="5250"/>
    <s v="D"/>
    <n v="15.99"/>
  </r>
  <r>
    <x v="0"/>
    <x v="2"/>
    <x v="2"/>
    <n v="1110"/>
    <s v="D"/>
    <n v="15.99"/>
  </r>
  <r>
    <x v="0"/>
    <x v="6"/>
    <x v="6"/>
    <n v="4110"/>
    <s v="NA"/>
    <n v="15.99"/>
  </r>
  <r>
    <x v="0"/>
    <x v="8"/>
    <x v="8"/>
    <n v="8320"/>
    <s v="D"/>
    <n v="16.010000000000002"/>
  </r>
  <r>
    <x v="3"/>
    <x v="3"/>
    <x v="3"/>
    <n v="4110"/>
    <s v="D"/>
    <n v="16.04"/>
  </r>
  <r>
    <x v="0"/>
    <x v="6"/>
    <x v="6"/>
    <n v="2130"/>
    <s v="NA"/>
    <n v="16.059999999999999"/>
  </r>
  <r>
    <x v="2"/>
    <x v="0"/>
    <x v="0"/>
    <n v="2430"/>
    <s v="D"/>
    <n v="16.12"/>
  </r>
  <r>
    <x v="4"/>
    <x v="4"/>
    <x v="4"/>
    <n v="6430"/>
    <s v="NA"/>
    <n v="16.12"/>
  </r>
  <r>
    <x v="0"/>
    <x v="11"/>
    <x v="11"/>
    <n v="1330"/>
    <s v="NA"/>
    <n v="16.149999999999999"/>
  </r>
  <r>
    <x v="1"/>
    <x v="5"/>
    <x v="5"/>
    <n v="6430"/>
    <s v="D"/>
    <n v="16.170000000000002"/>
  </r>
  <r>
    <x v="2"/>
    <x v="3"/>
    <x v="3"/>
    <n v="5300"/>
    <s v="D"/>
    <n v="16.260000000000002"/>
  </r>
  <r>
    <x v="0"/>
    <x v="5"/>
    <x v="5"/>
    <n v="6300"/>
    <s v="D"/>
    <n v="16.32"/>
  </r>
  <r>
    <x v="5"/>
    <x v="4"/>
    <x v="4"/>
    <n v="1110"/>
    <s v="D"/>
    <n v="16.34"/>
  </r>
  <r>
    <x v="4"/>
    <x v="5"/>
    <x v="5"/>
    <n v="5300"/>
    <s v="A"/>
    <n v="16.37"/>
  </r>
  <r>
    <x v="1"/>
    <x v="15"/>
    <x v="15"/>
    <n v="5250"/>
    <s v="D"/>
    <n v="16.41"/>
  </r>
  <r>
    <x v="1"/>
    <x v="3"/>
    <x v="3"/>
    <n v="2210"/>
    <s v="NA"/>
    <n v="16.420000000000002"/>
  </r>
  <r>
    <x v="0"/>
    <x v="12"/>
    <x v="12"/>
    <n v="1210"/>
    <s v="NA"/>
    <n v="16.47"/>
  </r>
  <r>
    <x v="3"/>
    <x v="5"/>
    <x v="5"/>
    <n v="1110"/>
    <s v="D"/>
    <n v="16.5"/>
  </r>
  <r>
    <x v="4"/>
    <x v="12"/>
    <x v="12"/>
    <n v="1550"/>
    <s v="NA"/>
    <n v="16.54"/>
  </r>
  <r>
    <x v="0"/>
    <x v="5"/>
    <x v="5"/>
    <n v="1390"/>
    <s v="D"/>
    <n v="16.579999999999998"/>
  </r>
  <r>
    <x v="0"/>
    <x v="11"/>
    <x v="11"/>
    <n v="1550"/>
    <s v="NA"/>
    <n v="16.61"/>
  </r>
  <r>
    <x v="0"/>
    <x v="1"/>
    <x v="1"/>
    <n v="2120"/>
    <s v="D"/>
    <n v="16.62"/>
  </r>
  <r>
    <x v="0"/>
    <x v="1"/>
    <x v="1"/>
    <n v="4130"/>
    <s v="A"/>
    <n v="16.63"/>
  </r>
  <r>
    <x v="5"/>
    <x v="5"/>
    <x v="5"/>
    <n v="6430"/>
    <s v="D"/>
    <n v="16.7"/>
  </r>
  <r>
    <x v="3"/>
    <x v="5"/>
    <x v="5"/>
    <n v="2210"/>
    <s v="NA"/>
    <n v="16.7"/>
  </r>
  <r>
    <x v="0"/>
    <x v="5"/>
    <x v="5"/>
    <n v="6430"/>
    <s v="D"/>
    <n v="16.7"/>
  </r>
  <r>
    <x v="3"/>
    <x v="4"/>
    <x v="4"/>
    <n v="6410"/>
    <s v="NA"/>
    <n v="16.73"/>
  </r>
  <r>
    <x v="0"/>
    <x v="11"/>
    <x v="11"/>
    <n v="1411"/>
    <s v="NA"/>
    <n v="16.79"/>
  </r>
  <r>
    <x v="1"/>
    <x v="0"/>
    <x v="0"/>
    <n v="2120"/>
    <s v="C"/>
    <n v="16.8"/>
  </r>
  <r>
    <x v="0"/>
    <x v="3"/>
    <x v="3"/>
    <n v="6172"/>
    <s v="D"/>
    <n v="16.8"/>
  </r>
  <r>
    <x v="0"/>
    <x v="6"/>
    <x v="6"/>
    <n v="1210"/>
    <s v="C"/>
    <n v="16.829999999999998"/>
  </r>
  <r>
    <x v="0"/>
    <x v="1"/>
    <x v="1"/>
    <n v="2430"/>
    <s v="D"/>
    <n v="16.86"/>
  </r>
  <r>
    <x v="2"/>
    <x v="6"/>
    <x v="6"/>
    <n v="1110"/>
    <s v="NA"/>
    <n v="16.89"/>
  </r>
  <r>
    <x v="0"/>
    <x v="1"/>
    <x v="1"/>
    <n v="1330"/>
    <s v="C"/>
    <n v="16.940000000000001"/>
  </r>
  <r>
    <x v="0"/>
    <x v="12"/>
    <x v="12"/>
    <n v="1550"/>
    <s v="D"/>
    <n v="17"/>
  </r>
  <r>
    <x v="4"/>
    <x v="8"/>
    <x v="8"/>
    <n v="8140"/>
    <s v="A"/>
    <n v="17.05"/>
  </r>
  <r>
    <x v="4"/>
    <x v="12"/>
    <x v="12"/>
    <n v="1210"/>
    <s v="C"/>
    <n v="17.11"/>
  </r>
  <r>
    <x v="1"/>
    <x v="0"/>
    <x v="0"/>
    <n v="2230"/>
    <s v="D"/>
    <n v="17.149999999999999"/>
  </r>
  <r>
    <x v="0"/>
    <x v="5"/>
    <x v="5"/>
    <n v="1550"/>
    <s v="A"/>
    <n v="17.2"/>
  </r>
  <r>
    <x v="0"/>
    <x v="3"/>
    <x v="3"/>
    <n v="1900"/>
    <s v="NA"/>
    <n v="17.329999999999998"/>
  </r>
  <r>
    <x v="4"/>
    <x v="17"/>
    <x v="17"/>
    <n v="3100"/>
    <s v="D"/>
    <n v="17.36"/>
  </r>
  <r>
    <x v="4"/>
    <x v="5"/>
    <x v="5"/>
    <n v="1820"/>
    <s v="A"/>
    <n v="17.38"/>
  </r>
  <r>
    <x v="0"/>
    <x v="11"/>
    <x v="11"/>
    <n v="1900"/>
    <s v="C"/>
    <n v="17.38"/>
  </r>
  <r>
    <x v="0"/>
    <x v="3"/>
    <x v="3"/>
    <n v="4340"/>
    <s v="A"/>
    <n v="17.420000000000002"/>
  </r>
  <r>
    <x v="0"/>
    <x v="5"/>
    <x v="5"/>
    <n v="1710"/>
    <s v="D"/>
    <n v="17.43"/>
  </r>
  <r>
    <x v="2"/>
    <x v="3"/>
    <x v="3"/>
    <n v="2210"/>
    <s v="D"/>
    <n v="17.47"/>
  </r>
  <r>
    <x v="0"/>
    <x v="10"/>
    <x v="10"/>
    <n v="1210"/>
    <s v="A"/>
    <n v="17.5"/>
  </r>
  <r>
    <x v="0"/>
    <x v="0"/>
    <x v="0"/>
    <n v="3300"/>
    <s v="D"/>
    <n v="17.510000000000002"/>
  </r>
  <r>
    <x v="0"/>
    <x v="1"/>
    <x v="1"/>
    <n v="1820"/>
    <s v="B"/>
    <n v="17.53"/>
  </r>
  <r>
    <x v="2"/>
    <x v="3"/>
    <x v="3"/>
    <n v="4200"/>
    <s v="D"/>
    <n v="17.559999999999999"/>
  </r>
  <r>
    <x v="0"/>
    <x v="12"/>
    <x v="12"/>
    <n v="1210"/>
    <s v="D"/>
    <n v="17.579999999999998"/>
  </r>
  <r>
    <x v="2"/>
    <x v="1"/>
    <x v="1"/>
    <n v="2210"/>
    <s v="NA"/>
    <n v="17.670000000000002"/>
  </r>
  <r>
    <x v="0"/>
    <x v="2"/>
    <x v="2"/>
    <n v="4220"/>
    <s v="NA"/>
    <n v="17.7"/>
  </r>
  <r>
    <x v="3"/>
    <x v="5"/>
    <x v="5"/>
    <n v="1500"/>
    <s v="NA"/>
    <n v="17.72"/>
  </r>
  <r>
    <x v="4"/>
    <x v="5"/>
    <x v="5"/>
    <n v="4280"/>
    <s v="D"/>
    <n v="17.739999999999998"/>
  </r>
  <r>
    <x v="2"/>
    <x v="15"/>
    <x v="15"/>
    <n v="6111"/>
    <s v="D"/>
    <n v="17.75"/>
  </r>
  <r>
    <x v="3"/>
    <x v="3"/>
    <x v="3"/>
    <n v="6170"/>
    <s v="D"/>
    <n v="17.899999999999999"/>
  </r>
  <r>
    <x v="4"/>
    <x v="3"/>
    <x v="3"/>
    <n v="4110"/>
    <s v="A"/>
    <n v="17.989999999999998"/>
  </r>
  <r>
    <x v="1"/>
    <x v="4"/>
    <x v="4"/>
    <n v="3100"/>
    <s v="NA"/>
    <n v="18.100000000000001"/>
  </r>
  <r>
    <x v="1"/>
    <x v="0"/>
    <x v="0"/>
    <n v="2510"/>
    <s v="D"/>
    <n v="18.14"/>
  </r>
  <r>
    <x v="4"/>
    <x v="0"/>
    <x v="0"/>
    <n v="2140"/>
    <s v="A"/>
    <n v="18.16"/>
  </r>
  <r>
    <x v="0"/>
    <x v="5"/>
    <x v="5"/>
    <n v="5200"/>
    <s v="NA"/>
    <n v="18.2"/>
  </r>
  <r>
    <x v="0"/>
    <x v="3"/>
    <x v="3"/>
    <n v="6170"/>
    <s v="NA"/>
    <n v="18.32"/>
  </r>
  <r>
    <x v="0"/>
    <x v="5"/>
    <x v="5"/>
    <n v="1820"/>
    <s v="A"/>
    <n v="18.329999999999998"/>
  </r>
  <r>
    <x v="4"/>
    <x v="12"/>
    <x v="12"/>
    <n v="3100"/>
    <s v="D"/>
    <n v="18.329999999999998"/>
  </r>
  <r>
    <x v="0"/>
    <x v="3"/>
    <x v="3"/>
    <n v="4110"/>
    <s v="D"/>
    <n v="18.350000000000001"/>
  </r>
  <r>
    <x v="0"/>
    <x v="2"/>
    <x v="2"/>
    <n v="1411"/>
    <s v="NA"/>
    <n v="18.399999999999999"/>
  </r>
  <r>
    <x v="2"/>
    <x v="15"/>
    <x v="15"/>
    <n v="5300"/>
    <s v="D"/>
    <n v="18.440000000000001"/>
  </r>
  <r>
    <x v="0"/>
    <x v="1"/>
    <x v="1"/>
    <n v="6172"/>
    <s v="NA"/>
    <n v="18.46"/>
  </r>
  <r>
    <x v="0"/>
    <x v="5"/>
    <x v="5"/>
    <n v="1490"/>
    <s v="D"/>
    <n v="18.46"/>
  </r>
  <r>
    <x v="4"/>
    <x v="5"/>
    <x v="5"/>
    <n v="2130"/>
    <s v="C"/>
    <n v="18.46"/>
  </r>
  <r>
    <x v="4"/>
    <x v="5"/>
    <x v="5"/>
    <n v="1840"/>
    <s v="NA"/>
    <n v="18.48"/>
  </r>
  <r>
    <x v="3"/>
    <x v="3"/>
    <x v="3"/>
    <n v="7430"/>
    <s v="D"/>
    <n v="18.600000000000001"/>
  </r>
  <r>
    <x v="5"/>
    <x v="4"/>
    <x v="4"/>
    <n v="3200"/>
    <s v="D"/>
    <n v="18.62"/>
  </r>
  <r>
    <x v="0"/>
    <x v="3"/>
    <x v="3"/>
    <n v="4340"/>
    <s v="B"/>
    <n v="18.63"/>
  </r>
  <r>
    <x v="0"/>
    <x v="5"/>
    <x v="5"/>
    <n v="3100"/>
    <s v="B"/>
    <n v="18.670000000000002"/>
  </r>
  <r>
    <x v="3"/>
    <x v="5"/>
    <x v="5"/>
    <n v="7430"/>
    <s v="D"/>
    <n v="18.739999999999998"/>
  </r>
  <r>
    <x v="2"/>
    <x v="9"/>
    <x v="9"/>
    <n v="5300"/>
    <s v="NA"/>
    <n v="18.760000000000002"/>
  </r>
  <r>
    <x v="3"/>
    <x v="3"/>
    <x v="3"/>
    <n v="1700"/>
    <s v="D"/>
    <n v="18.79"/>
  </r>
  <r>
    <x v="0"/>
    <x v="5"/>
    <x v="5"/>
    <n v="6440"/>
    <s v="D"/>
    <n v="18.79"/>
  </r>
  <r>
    <x v="0"/>
    <x v="5"/>
    <x v="5"/>
    <n v="1490"/>
    <s v="B"/>
    <n v="18.8"/>
  </r>
  <r>
    <x v="0"/>
    <x v="1"/>
    <x v="1"/>
    <n v="1820"/>
    <s v="A"/>
    <n v="18.89"/>
  </r>
  <r>
    <x v="4"/>
    <x v="4"/>
    <x v="4"/>
    <n v="4110"/>
    <s v="NA"/>
    <n v="18.93"/>
  </r>
  <r>
    <x v="5"/>
    <x v="4"/>
    <x v="4"/>
    <n v="1120"/>
    <s v="D"/>
    <n v="19.16"/>
  </r>
  <r>
    <x v="0"/>
    <x v="3"/>
    <x v="3"/>
    <n v="6172"/>
    <s v="C"/>
    <n v="19.18"/>
  </r>
  <r>
    <x v="2"/>
    <x v="3"/>
    <x v="3"/>
    <n v="6410"/>
    <s v="D"/>
    <n v="19.21"/>
  </r>
  <r>
    <x v="0"/>
    <x v="10"/>
    <x v="10"/>
    <n v="8140"/>
    <s v="D"/>
    <n v="19.32"/>
  </r>
  <r>
    <x v="2"/>
    <x v="10"/>
    <x v="10"/>
    <n v="8115"/>
    <s v="D"/>
    <n v="19.37"/>
  </r>
  <r>
    <x v="5"/>
    <x v="5"/>
    <x v="5"/>
    <n v="1330"/>
    <s v="A"/>
    <n v="19.399999999999999"/>
  </r>
  <r>
    <x v="3"/>
    <x v="16"/>
    <x v="16"/>
    <n v="5120"/>
    <s v="D"/>
    <n v="19.399999999999999"/>
  </r>
  <r>
    <x v="4"/>
    <x v="5"/>
    <x v="5"/>
    <n v="1400"/>
    <s v="A"/>
    <n v="19.43"/>
  </r>
  <r>
    <x v="1"/>
    <x v="10"/>
    <x v="10"/>
    <n v="7400"/>
    <s v="D"/>
    <n v="19.43"/>
  </r>
  <r>
    <x v="0"/>
    <x v="5"/>
    <x v="5"/>
    <n v="1700"/>
    <s v="D"/>
    <n v="19.54"/>
  </r>
  <r>
    <x v="0"/>
    <x v="2"/>
    <x v="2"/>
    <n v="4200"/>
    <s v="D"/>
    <n v="19.559999999999999"/>
  </r>
  <r>
    <x v="3"/>
    <x v="14"/>
    <x v="14"/>
    <n v="6250"/>
    <s v="D"/>
    <n v="19.66"/>
  </r>
  <r>
    <x v="4"/>
    <x v="12"/>
    <x v="12"/>
    <n v="1330"/>
    <s v="B"/>
    <n v="19.690000000000001"/>
  </r>
  <r>
    <x v="0"/>
    <x v="3"/>
    <x v="3"/>
    <n v="4130"/>
    <s v="D"/>
    <n v="19.7"/>
  </r>
  <r>
    <x v="0"/>
    <x v="10"/>
    <x v="10"/>
    <n v="5120"/>
    <s v="NA"/>
    <n v="19.91"/>
  </r>
  <r>
    <x v="4"/>
    <x v="3"/>
    <x v="3"/>
    <n v="5250"/>
    <s v="D"/>
    <n v="19.96"/>
  </r>
  <r>
    <x v="4"/>
    <x v="5"/>
    <x v="5"/>
    <n v="1800"/>
    <s v="NA"/>
    <n v="19.97"/>
  </r>
  <r>
    <x v="0"/>
    <x v="10"/>
    <x v="10"/>
    <n v="1710"/>
    <s v="D"/>
    <n v="19.989999999999998"/>
  </r>
  <r>
    <x v="3"/>
    <x v="5"/>
    <x v="5"/>
    <n v="4200"/>
    <s v="NA"/>
    <n v="20"/>
  </r>
  <r>
    <x v="5"/>
    <x v="5"/>
    <x v="5"/>
    <n v="5300"/>
    <s v="NA"/>
    <n v="20.03"/>
  </r>
  <r>
    <x v="4"/>
    <x v="3"/>
    <x v="3"/>
    <n v="4200"/>
    <s v="D"/>
    <n v="20.07"/>
  </r>
  <r>
    <x v="0"/>
    <x v="5"/>
    <x v="5"/>
    <n v="8340"/>
    <s v="D"/>
    <n v="20.07"/>
  </r>
  <r>
    <x v="0"/>
    <x v="1"/>
    <x v="1"/>
    <n v="1340"/>
    <s v="D"/>
    <n v="20.13"/>
  </r>
  <r>
    <x v="0"/>
    <x v="6"/>
    <x v="6"/>
    <n v="1180"/>
    <s v="NA"/>
    <n v="20.13"/>
  </r>
  <r>
    <x v="4"/>
    <x v="5"/>
    <x v="5"/>
    <n v="1400"/>
    <s v="B"/>
    <n v="20.190000000000001"/>
  </r>
  <r>
    <x v="3"/>
    <x v="7"/>
    <x v="7"/>
    <n v="5120"/>
    <s v="NA"/>
    <n v="20.190000000000001"/>
  </r>
  <r>
    <x v="4"/>
    <x v="5"/>
    <x v="5"/>
    <n v="1110"/>
    <s v="C"/>
    <n v="20.22"/>
  </r>
  <r>
    <x v="0"/>
    <x v="1"/>
    <x v="1"/>
    <n v="6200"/>
    <s v="D"/>
    <n v="20.239999999999998"/>
  </r>
  <r>
    <x v="2"/>
    <x v="6"/>
    <x v="6"/>
    <n v="8115"/>
    <s v="D"/>
    <n v="20.309999999999999"/>
  </r>
  <r>
    <x v="2"/>
    <x v="3"/>
    <x v="3"/>
    <n v="6170"/>
    <s v="D"/>
    <n v="20.34"/>
  </r>
  <r>
    <x v="0"/>
    <x v="11"/>
    <x v="11"/>
    <n v="1110"/>
    <s v="A"/>
    <n v="20.39"/>
  </r>
  <r>
    <x v="3"/>
    <x v="8"/>
    <x v="8"/>
    <n v="2210"/>
    <s v="NA"/>
    <n v="20.46"/>
  </r>
  <r>
    <x v="4"/>
    <x v="3"/>
    <x v="3"/>
    <n v="3300"/>
    <s v="NA"/>
    <n v="20.48"/>
  </r>
  <r>
    <x v="4"/>
    <x v="5"/>
    <x v="5"/>
    <n v="1820"/>
    <s v="NA"/>
    <n v="20.49"/>
  </r>
  <r>
    <x v="5"/>
    <x v="0"/>
    <x v="0"/>
    <n v="2430"/>
    <s v="D"/>
    <n v="20.58"/>
  </r>
  <r>
    <x v="4"/>
    <x v="0"/>
    <x v="0"/>
    <n v="2210"/>
    <s v="NA"/>
    <n v="20.68"/>
  </r>
  <r>
    <x v="5"/>
    <x v="5"/>
    <x v="5"/>
    <n v="1330"/>
    <s v="D"/>
    <n v="20.74"/>
  </r>
  <r>
    <x v="0"/>
    <x v="3"/>
    <x v="3"/>
    <n v="6172"/>
    <s v="NA"/>
    <n v="20.84"/>
  </r>
  <r>
    <x v="3"/>
    <x v="16"/>
    <x v="16"/>
    <n v="4200"/>
    <s v="D"/>
    <n v="20.85"/>
  </r>
  <r>
    <x v="2"/>
    <x v="6"/>
    <x v="6"/>
    <n v="6430"/>
    <s v="D"/>
    <n v="20.88"/>
  </r>
  <r>
    <x v="5"/>
    <x v="5"/>
    <x v="5"/>
    <n v="1920"/>
    <s v="A"/>
    <n v="20.98"/>
  </r>
  <r>
    <x v="2"/>
    <x v="10"/>
    <x v="10"/>
    <n v="4271"/>
    <s v="D"/>
    <n v="21.04"/>
  </r>
  <r>
    <x v="0"/>
    <x v="11"/>
    <x v="11"/>
    <n v="1700"/>
    <s v="D"/>
    <n v="21.04"/>
  </r>
  <r>
    <x v="0"/>
    <x v="3"/>
    <x v="3"/>
    <n v="5110"/>
    <s v="D"/>
    <n v="21.11"/>
  </r>
  <r>
    <x v="5"/>
    <x v="5"/>
    <x v="5"/>
    <n v="4110"/>
    <s v="A"/>
    <n v="21.17"/>
  </r>
  <r>
    <x v="1"/>
    <x v="8"/>
    <x v="8"/>
    <n v="6410"/>
    <s v="D"/>
    <n v="21.17"/>
  </r>
  <r>
    <x v="3"/>
    <x v="8"/>
    <x v="8"/>
    <n v="3200"/>
    <s v="D"/>
    <n v="21.18"/>
  </r>
  <r>
    <x v="3"/>
    <x v="3"/>
    <x v="3"/>
    <n v="6410"/>
    <s v="D"/>
    <n v="21.19"/>
  </r>
  <r>
    <x v="4"/>
    <x v="3"/>
    <x v="3"/>
    <n v="6172"/>
    <s v="D"/>
    <n v="21.21"/>
  </r>
  <r>
    <x v="1"/>
    <x v="4"/>
    <x v="4"/>
    <n v="8340"/>
    <s v="D"/>
    <n v="21.21"/>
  </r>
  <r>
    <x v="3"/>
    <x v="5"/>
    <x v="5"/>
    <n v="1840"/>
    <s v="NA"/>
    <n v="21.21"/>
  </r>
  <r>
    <x v="0"/>
    <x v="1"/>
    <x v="1"/>
    <n v="3100"/>
    <s v="C"/>
    <n v="21.25"/>
  </r>
  <r>
    <x v="1"/>
    <x v="4"/>
    <x v="4"/>
    <n v="4130"/>
    <s v="A"/>
    <n v="21.25"/>
  </r>
  <r>
    <x v="3"/>
    <x v="0"/>
    <x v="0"/>
    <n v="2120"/>
    <s v="NA"/>
    <n v="21.34"/>
  </r>
  <r>
    <x v="3"/>
    <x v="5"/>
    <x v="5"/>
    <n v="1800"/>
    <s v="D"/>
    <n v="21.43"/>
  </r>
  <r>
    <x v="0"/>
    <x v="1"/>
    <x v="1"/>
    <n v="4200"/>
    <s v="C"/>
    <n v="21.48"/>
  </r>
  <r>
    <x v="0"/>
    <x v="10"/>
    <x v="10"/>
    <n v="5200"/>
    <s v="NA"/>
    <n v="21.49"/>
  </r>
  <r>
    <x v="2"/>
    <x v="13"/>
    <x v="13"/>
    <n v="1110"/>
    <s v="D"/>
    <n v="21.52"/>
  </r>
  <r>
    <x v="0"/>
    <x v="6"/>
    <x v="6"/>
    <n v="2230"/>
    <s v="D"/>
    <n v="21.58"/>
  </r>
  <r>
    <x v="0"/>
    <x v="5"/>
    <x v="5"/>
    <n v="1400"/>
    <s v="NA"/>
    <n v="21.61"/>
  </r>
  <r>
    <x v="0"/>
    <x v="5"/>
    <x v="5"/>
    <n v="1920"/>
    <s v="NA"/>
    <n v="21.64"/>
  </r>
  <r>
    <x v="2"/>
    <x v="19"/>
    <x v="19"/>
    <n v="3100"/>
    <s v="D"/>
    <n v="21.66"/>
  </r>
  <r>
    <x v="2"/>
    <x v="10"/>
    <x v="10"/>
    <n v="5300"/>
    <s v="NA"/>
    <n v="21.73"/>
  </r>
  <r>
    <x v="3"/>
    <x v="3"/>
    <x v="3"/>
    <n v="6172"/>
    <s v="D"/>
    <n v="21.88"/>
  </r>
  <r>
    <x v="3"/>
    <x v="5"/>
    <x v="5"/>
    <n v="3200"/>
    <s v="NA"/>
    <n v="21.88"/>
  </r>
  <r>
    <x v="0"/>
    <x v="5"/>
    <x v="5"/>
    <n v="1820"/>
    <s v="NA"/>
    <n v="21.88"/>
  </r>
  <r>
    <x v="0"/>
    <x v="4"/>
    <x v="4"/>
    <n v="7400"/>
    <s v="A"/>
    <n v="21.91"/>
  </r>
  <r>
    <x v="4"/>
    <x v="4"/>
    <x v="4"/>
    <n v="1550"/>
    <s v="NA"/>
    <n v="21.91"/>
  </r>
  <r>
    <x v="5"/>
    <x v="5"/>
    <x v="5"/>
    <n v="6170"/>
    <s v="A"/>
    <n v="21.95"/>
  </r>
  <r>
    <x v="5"/>
    <x v="5"/>
    <x v="5"/>
    <n v="6250"/>
    <s v="D"/>
    <n v="21.97"/>
  </r>
  <r>
    <x v="0"/>
    <x v="3"/>
    <x v="3"/>
    <n v="4110"/>
    <s v="C"/>
    <n v="22"/>
  </r>
  <r>
    <x v="0"/>
    <x v="5"/>
    <x v="5"/>
    <n v="1411"/>
    <s v="B"/>
    <n v="22.02"/>
  </r>
  <r>
    <x v="3"/>
    <x v="0"/>
    <x v="0"/>
    <n v="2156"/>
    <s v="NA"/>
    <n v="22.12"/>
  </r>
  <r>
    <x v="3"/>
    <x v="4"/>
    <x v="4"/>
    <n v="1480"/>
    <s v="D"/>
    <n v="22.14"/>
  </r>
  <r>
    <x v="4"/>
    <x v="0"/>
    <x v="0"/>
    <n v="2130"/>
    <s v="C"/>
    <n v="22.2"/>
  </r>
  <r>
    <x v="1"/>
    <x v="0"/>
    <x v="0"/>
    <n v="2310"/>
    <s v="A"/>
    <n v="22.22"/>
  </r>
  <r>
    <x v="0"/>
    <x v="11"/>
    <x v="11"/>
    <n v="1900"/>
    <s v="D"/>
    <n v="22.24"/>
  </r>
  <r>
    <x v="0"/>
    <x v="3"/>
    <x v="3"/>
    <n v="4130"/>
    <s v="C"/>
    <n v="22.26"/>
  </r>
  <r>
    <x v="3"/>
    <x v="7"/>
    <x v="7"/>
    <n v="2210"/>
    <s v="D"/>
    <n v="22.31"/>
  </r>
  <r>
    <x v="0"/>
    <x v="6"/>
    <x v="6"/>
    <n v="1480"/>
    <s v="D"/>
    <n v="22.36"/>
  </r>
  <r>
    <x v="0"/>
    <x v="6"/>
    <x v="6"/>
    <n v="7400"/>
    <s v="C"/>
    <n v="22.36"/>
  </r>
  <r>
    <x v="5"/>
    <x v="4"/>
    <x v="4"/>
    <n v="5250"/>
    <s v="D"/>
    <n v="22.38"/>
  </r>
  <r>
    <x v="0"/>
    <x v="2"/>
    <x v="2"/>
    <n v="1411"/>
    <s v="D"/>
    <n v="22.4"/>
  </r>
  <r>
    <x v="0"/>
    <x v="11"/>
    <x v="11"/>
    <n v="5300"/>
    <s v="NA"/>
    <n v="22.44"/>
  </r>
  <r>
    <x v="0"/>
    <x v="6"/>
    <x v="6"/>
    <n v="1400"/>
    <s v="NA"/>
    <n v="22.52"/>
  </r>
  <r>
    <x v="0"/>
    <x v="11"/>
    <x v="11"/>
    <n v="1820"/>
    <s v="A"/>
    <n v="22.73"/>
  </r>
  <r>
    <x v="4"/>
    <x v="5"/>
    <x v="5"/>
    <n v="1411"/>
    <s v="D"/>
    <n v="22.75"/>
  </r>
  <r>
    <x v="0"/>
    <x v="3"/>
    <x v="3"/>
    <n v="1900"/>
    <s v="C"/>
    <n v="22.81"/>
  </r>
  <r>
    <x v="5"/>
    <x v="0"/>
    <x v="0"/>
    <n v="2140"/>
    <s v="D"/>
    <n v="22.84"/>
  </r>
  <r>
    <x v="0"/>
    <x v="12"/>
    <x v="12"/>
    <n v="7400"/>
    <s v="D"/>
    <n v="22.86"/>
  </r>
  <r>
    <x v="2"/>
    <x v="19"/>
    <x v="19"/>
    <n v="6410"/>
    <s v="D"/>
    <n v="23"/>
  </r>
  <r>
    <x v="5"/>
    <x v="4"/>
    <x v="4"/>
    <n v="1700"/>
    <s v="D"/>
    <n v="23.02"/>
  </r>
  <r>
    <x v="4"/>
    <x v="12"/>
    <x v="12"/>
    <n v="1800"/>
    <s v="NA"/>
    <n v="23.09"/>
  </r>
  <r>
    <x v="4"/>
    <x v="3"/>
    <x v="3"/>
    <n v="1800"/>
    <s v="NA"/>
    <n v="23.1"/>
  </r>
  <r>
    <x v="4"/>
    <x v="3"/>
    <x v="3"/>
    <n v="6170"/>
    <s v="D"/>
    <n v="23.35"/>
  </r>
  <r>
    <x v="5"/>
    <x v="5"/>
    <x v="5"/>
    <n v="7430"/>
    <s v="NA"/>
    <n v="23.39"/>
  </r>
  <r>
    <x v="3"/>
    <x v="4"/>
    <x v="4"/>
    <n v="8115"/>
    <s v="D"/>
    <n v="23.56"/>
  </r>
  <r>
    <x v="0"/>
    <x v="10"/>
    <x v="10"/>
    <n v="5110"/>
    <s v="D"/>
    <n v="23.56"/>
  </r>
  <r>
    <x v="4"/>
    <x v="3"/>
    <x v="3"/>
    <n v="4110"/>
    <s v="D"/>
    <n v="23.57"/>
  </r>
  <r>
    <x v="3"/>
    <x v="4"/>
    <x v="4"/>
    <n v="1110"/>
    <s v="D"/>
    <n v="23.69"/>
  </r>
  <r>
    <x v="0"/>
    <x v="3"/>
    <x v="3"/>
    <n v="4110"/>
    <s v="A"/>
    <n v="23.74"/>
  </r>
  <r>
    <x v="0"/>
    <x v="3"/>
    <x v="3"/>
    <n v="4220"/>
    <s v="D"/>
    <n v="24.04"/>
  </r>
  <r>
    <x v="0"/>
    <x v="11"/>
    <x v="11"/>
    <n v="1411"/>
    <s v="D"/>
    <n v="24.12"/>
  </r>
  <r>
    <x v="5"/>
    <x v="4"/>
    <x v="4"/>
    <n v="5300"/>
    <s v="D"/>
    <n v="24.13"/>
  </r>
  <r>
    <x v="2"/>
    <x v="1"/>
    <x v="1"/>
    <n v="1920"/>
    <s v="D"/>
    <n v="24.14"/>
  </r>
  <r>
    <x v="0"/>
    <x v="10"/>
    <x v="10"/>
    <n v="1210"/>
    <s v="C"/>
    <n v="24.15"/>
  </r>
  <r>
    <x v="0"/>
    <x v="11"/>
    <x v="11"/>
    <n v="4220"/>
    <s v="D"/>
    <n v="24.18"/>
  </r>
  <r>
    <x v="0"/>
    <x v="2"/>
    <x v="2"/>
    <n v="3300"/>
    <s v="D"/>
    <n v="24.3"/>
  </r>
  <r>
    <x v="5"/>
    <x v="5"/>
    <x v="5"/>
    <n v="6120"/>
    <s v="D"/>
    <n v="24.3"/>
  </r>
  <r>
    <x v="2"/>
    <x v="6"/>
    <x v="6"/>
    <n v="2210"/>
    <s v="NA"/>
    <n v="24.31"/>
  </r>
  <r>
    <x v="3"/>
    <x v="3"/>
    <x v="3"/>
    <n v="1850"/>
    <s v="D"/>
    <n v="24.32"/>
  </r>
  <r>
    <x v="0"/>
    <x v="8"/>
    <x v="8"/>
    <n v="2110"/>
    <s v="D"/>
    <n v="24.36"/>
  </r>
  <r>
    <x v="0"/>
    <x v="12"/>
    <x v="12"/>
    <n v="6172"/>
    <s v="D"/>
    <n v="24.4"/>
  </r>
  <r>
    <x v="3"/>
    <x v="4"/>
    <x v="4"/>
    <n v="7400"/>
    <s v="NA"/>
    <n v="24.45"/>
  </r>
  <r>
    <x v="1"/>
    <x v="3"/>
    <x v="3"/>
    <n v="4220"/>
    <s v="D"/>
    <n v="24.57"/>
  </r>
  <r>
    <x v="1"/>
    <x v="1"/>
    <x v="1"/>
    <n v="4220"/>
    <s v="D"/>
    <n v="24.65"/>
  </r>
  <r>
    <x v="3"/>
    <x v="3"/>
    <x v="3"/>
    <n v="3200"/>
    <s v="D"/>
    <n v="24.85"/>
  </r>
  <r>
    <x v="3"/>
    <x v="5"/>
    <x v="5"/>
    <n v="8340"/>
    <s v="D"/>
    <n v="24.85"/>
  </r>
  <r>
    <x v="0"/>
    <x v="3"/>
    <x v="3"/>
    <n v="1900"/>
    <s v="D"/>
    <n v="24.95"/>
  </r>
  <r>
    <x v="0"/>
    <x v="3"/>
    <x v="3"/>
    <n v="5300"/>
    <s v="NA"/>
    <n v="24.98"/>
  </r>
  <r>
    <x v="0"/>
    <x v="8"/>
    <x v="8"/>
    <n v="1210"/>
    <s v="D"/>
    <n v="25.01"/>
  </r>
  <r>
    <x v="1"/>
    <x v="15"/>
    <x v="15"/>
    <n v="1630"/>
    <s v="D"/>
    <n v="25.05"/>
  </r>
  <r>
    <x v="3"/>
    <x v="4"/>
    <x v="4"/>
    <n v="6210"/>
    <s v="D"/>
    <n v="25.11"/>
  </r>
  <r>
    <x v="4"/>
    <x v="4"/>
    <x v="4"/>
    <n v="5120"/>
    <s v="D"/>
    <n v="25.11"/>
  </r>
  <r>
    <x v="5"/>
    <x v="5"/>
    <x v="5"/>
    <n v="1700"/>
    <s v="D"/>
    <n v="25.14"/>
  </r>
  <r>
    <x v="0"/>
    <x v="11"/>
    <x v="11"/>
    <n v="4200"/>
    <s v="D"/>
    <n v="25.15"/>
  </r>
  <r>
    <x v="0"/>
    <x v="2"/>
    <x v="2"/>
    <n v="1710"/>
    <s v="D"/>
    <n v="25.22"/>
  </r>
  <r>
    <x v="0"/>
    <x v="6"/>
    <x v="6"/>
    <n v="4340"/>
    <s v="NA"/>
    <n v="25.26"/>
  </r>
  <r>
    <x v="4"/>
    <x v="3"/>
    <x v="3"/>
    <n v="4110"/>
    <s v="D"/>
    <n v="25.28"/>
  </r>
  <r>
    <x v="0"/>
    <x v="11"/>
    <x v="11"/>
    <n v="1400"/>
    <s v="NA"/>
    <n v="25.39"/>
  </r>
  <r>
    <x v="0"/>
    <x v="6"/>
    <x v="6"/>
    <n v="2110"/>
    <s v="NA"/>
    <n v="25.42"/>
  </r>
  <r>
    <x v="1"/>
    <x v="8"/>
    <x v="8"/>
    <n v="6430"/>
    <s v="D"/>
    <n v="25.43"/>
  </r>
  <r>
    <x v="4"/>
    <x v="3"/>
    <x v="3"/>
    <n v="6170"/>
    <s v="D"/>
    <n v="25.44"/>
  </r>
  <r>
    <x v="4"/>
    <x v="3"/>
    <x v="3"/>
    <n v="1800"/>
    <s v="D"/>
    <n v="25.45"/>
  </r>
  <r>
    <x v="2"/>
    <x v="10"/>
    <x v="10"/>
    <n v="1290"/>
    <s v="D"/>
    <n v="25.46"/>
  </r>
  <r>
    <x v="4"/>
    <x v="5"/>
    <x v="5"/>
    <n v="1110"/>
    <s v="A"/>
    <n v="25.53"/>
  </r>
  <r>
    <x v="0"/>
    <x v="5"/>
    <x v="5"/>
    <n v="1710"/>
    <s v="A"/>
    <n v="25.59"/>
  </r>
  <r>
    <x v="0"/>
    <x v="2"/>
    <x v="2"/>
    <n v="1330"/>
    <s v="NA"/>
    <n v="25.63"/>
  </r>
  <r>
    <x v="3"/>
    <x v="3"/>
    <x v="3"/>
    <n v="6430"/>
    <s v="D"/>
    <n v="25.66"/>
  </r>
  <r>
    <x v="5"/>
    <x v="5"/>
    <x v="5"/>
    <n v="1400"/>
    <s v="D"/>
    <n v="25.66"/>
  </r>
  <r>
    <x v="3"/>
    <x v="3"/>
    <x v="3"/>
    <n v="3300"/>
    <s v="D"/>
    <n v="25.69"/>
  </r>
  <r>
    <x v="4"/>
    <x v="12"/>
    <x v="12"/>
    <n v="1310"/>
    <s v="B"/>
    <n v="25.75"/>
  </r>
  <r>
    <x v="0"/>
    <x v="10"/>
    <x v="10"/>
    <n v="1110"/>
    <s v="A"/>
    <n v="25.81"/>
  </r>
  <r>
    <x v="3"/>
    <x v="0"/>
    <x v="0"/>
    <n v="2210"/>
    <s v="A"/>
    <n v="26.02"/>
  </r>
  <r>
    <x v="2"/>
    <x v="1"/>
    <x v="1"/>
    <n v="5300"/>
    <s v="NA"/>
    <n v="26.04"/>
  </r>
  <r>
    <x v="0"/>
    <x v="8"/>
    <x v="8"/>
    <n v="1110"/>
    <s v="D"/>
    <n v="26.3"/>
  </r>
  <r>
    <x v="4"/>
    <x v="12"/>
    <x v="12"/>
    <n v="1210"/>
    <s v="D"/>
    <n v="26.35"/>
  </r>
  <r>
    <x v="1"/>
    <x v="4"/>
    <x v="4"/>
    <n v="1500"/>
    <s v="D"/>
    <n v="26.48"/>
  </r>
  <r>
    <x v="0"/>
    <x v="6"/>
    <x v="6"/>
    <n v="8200"/>
    <s v="D"/>
    <n v="26.59"/>
  </r>
  <r>
    <x v="3"/>
    <x v="4"/>
    <x v="4"/>
    <n v="8100"/>
    <s v="D"/>
    <n v="26.62"/>
  </r>
  <r>
    <x v="2"/>
    <x v="3"/>
    <x v="3"/>
    <n v="2120"/>
    <s v="D"/>
    <n v="26.64"/>
  </r>
  <r>
    <x v="4"/>
    <x v="4"/>
    <x v="4"/>
    <n v="6440"/>
    <s v="D"/>
    <n v="26.66"/>
  </r>
  <r>
    <x v="3"/>
    <x v="0"/>
    <x v="0"/>
    <n v="2610"/>
    <s v="D"/>
    <n v="26.79"/>
  </r>
  <r>
    <x v="0"/>
    <x v="8"/>
    <x v="8"/>
    <n v="6410"/>
    <s v="D"/>
    <n v="26.92"/>
  </r>
  <r>
    <x v="1"/>
    <x v="10"/>
    <x v="10"/>
    <n v="3100"/>
    <s v="D"/>
    <n v="26.99"/>
  </r>
  <r>
    <x v="0"/>
    <x v="5"/>
    <x v="5"/>
    <n v="4340"/>
    <s v="B"/>
    <n v="27.03"/>
  </r>
  <r>
    <x v="0"/>
    <x v="1"/>
    <x v="1"/>
    <n v="1920"/>
    <s v="A"/>
    <n v="27.13"/>
  </r>
  <r>
    <x v="0"/>
    <x v="3"/>
    <x v="3"/>
    <n v="5120"/>
    <s v="NA"/>
    <n v="27.14"/>
  </r>
  <r>
    <x v="0"/>
    <x v="12"/>
    <x v="12"/>
    <n v="6430"/>
    <s v="D"/>
    <n v="27.14"/>
  </r>
  <r>
    <x v="3"/>
    <x v="5"/>
    <x v="5"/>
    <n v="4110"/>
    <s v="NA"/>
    <n v="27.26"/>
  </r>
  <r>
    <x v="3"/>
    <x v="3"/>
    <x v="3"/>
    <n v="2110"/>
    <s v="D"/>
    <n v="27.41"/>
  </r>
  <r>
    <x v="0"/>
    <x v="11"/>
    <x v="11"/>
    <n v="5120"/>
    <s v="NA"/>
    <n v="27.48"/>
  </r>
  <r>
    <x v="1"/>
    <x v="5"/>
    <x v="5"/>
    <n v="6250"/>
    <s v="D"/>
    <n v="27.53"/>
  </r>
  <r>
    <x v="0"/>
    <x v="3"/>
    <x v="3"/>
    <n v="3200"/>
    <s v="D"/>
    <n v="27.58"/>
  </r>
  <r>
    <x v="0"/>
    <x v="10"/>
    <x v="10"/>
    <n v="1900"/>
    <s v="D"/>
    <n v="27.65"/>
  </r>
  <r>
    <x v="1"/>
    <x v="3"/>
    <x v="3"/>
    <n v="2110"/>
    <s v="NA"/>
    <n v="27.69"/>
  </r>
  <r>
    <x v="0"/>
    <x v="1"/>
    <x v="1"/>
    <n v="3210"/>
    <s v="D"/>
    <n v="27.75"/>
  </r>
  <r>
    <x v="2"/>
    <x v="1"/>
    <x v="1"/>
    <n v="5120"/>
    <s v="NA"/>
    <n v="27.85"/>
  </r>
  <r>
    <x v="3"/>
    <x v="4"/>
    <x v="4"/>
    <n v="6216"/>
    <s v="D"/>
    <n v="28.14"/>
  </r>
  <r>
    <x v="3"/>
    <x v="4"/>
    <x v="4"/>
    <n v="6216"/>
    <s v="D"/>
    <n v="28.15"/>
  </r>
  <r>
    <x v="2"/>
    <x v="9"/>
    <x v="9"/>
    <n v="2120"/>
    <s v="D"/>
    <n v="28.33"/>
  </r>
  <r>
    <x v="1"/>
    <x v="4"/>
    <x v="4"/>
    <n v="5250"/>
    <s v="D"/>
    <n v="28.35"/>
  </r>
  <r>
    <x v="0"/>
    <x v="1"/>
    <x v="1"/>
    <n v="8330"/>
    <s v="D"/>
    <n v="28.39"/>
  </r>
  <r>
    <x v="2"/>
    <x v="15"/>
    <x v="15"/>
    <n v="5250"/>
    <s v="D"/>
    <n v="28.54"/>
  </r>
  <r>
    <x v="3"/>
    <x v="4"/>
    <x v="4"/>
    <n v="3100"/>
    <s v="A"/>
    <n v="28.56"/>
  </r>
  <r>
    <x v="0"/>
    <x v="6"/>
    <x v="6"/>
    <n v="8350"/>
    <s v="NA"/>
    <n v="28.66"/>
  </r>
  <r>
    <x v="0"/>
    <x v="5"/>
    <x v="5"/>
    <n v="1110"/>
    <s v="A"/>
    <n v="28.7"/>
  </r>
  <r>
    <x v="3"/>
    <x v="3"/>
    <x v="3"/>
    <n v="4340"/>
    <s v="D"/>
    <n v="28.71"/>
  </r>
  <r>
    <x v="5"/>
    <x v="5"/>
    <x v="5"/>
    <n v="6300"/>
    <s v="D"/>
    <n v="28.83"/>
  </r>
  <r>
    <x v="2"/>
    <x v="10"/>
    <x v="10"/>
    <n v="1330"/>
    <s v="D"/>
    <n v="28.86"/>
  </r>
  <r>
    <x v="3"/>
    <x v="3"/>
    <x v="3"/>
    <n v="4110"/>
    <s v="D"/>
    <n v="28.87"/>
  </r>
  <r>
    <x v="0"/>
    <x v="5"/>
    <x v="5"/>
    <n v="4130"/>
    <s v="D"/>
    <n v="28.89"/>
  </r>
  <r>
    <x v="2"/>
    <x v="8"/>
    <x v="8"/>
    <n v="2130"/>
    <s v="D"/>
    <n v="29"/>
  </r>
  <r>
    <x v="0"/>
    <x v="10"/>
    <x v="10"/>
    <n v="6170"/>
    <s v="D"/>
    <n v="29.03"/>
  </r>
  <r>
    <x v="5"/>
    <x v="5"/>
    <x v="5"/>
    <n v="1480"/>
    <s v="D"/>
    <n v="29.15"/>
  </r>
  <r>
    <x v="3"/>
    <x v="0"/>
    <x v="0"/>
    <n v="2410"/>
    <s v="D"/>
    <n v="29.18"/>
  </r>
  <r>
    <x v="0"/>
    <x v="8"/>
    <x v="8"/>
    <n v="8140"/>
    <s v="C"/>
    <n v="29.21"/>
  </r>
  <r>
    <x v="1"/>
    <x v="8"/>
    <x v="8"/>
    <n v="3200"/>
    <s v="D"/>
    <n v="29.23"/>
  </r>
  <r>
    <x v="2"/>
    <x v="15"/>
    <x v="15"/>
    <n v="4110"/>
    <s v="D"/>
    <n v="29.31"/>
  </r>
  <r>
    <x v="0"/>
    <x v="3"/>
    <x v="3"/>
    <n v="1850"/>
    <s v="NA"/>
    <n v="29.35"/>
  </r>
  <r>
    <x v="4"/>
    <x v="12"/>
    <x v="12"/>
    <n v="3300"/>
    <s v="B"/>
    <n v="29.44"/>
  </r>
  <r>
    <x v="0"/>
    <x v="3"/>
    <x v="3"/>
    <n v="6170"/>
    <s v="D"/>
    <n v="29.53"/>
  </r>
  <r>
    <x v="0"/>
    <x v="5"/>
    <x v="5"/>
    <n v="3210"/>
    <s v="D"/>
    <n v="29.6"/>
  </r>
  <r>
    <x v="0"/>
    <x v="11"/>
    <x v="11"/>
    <n v="1180"/>
    <s v="D"/>
    <n v="29.65"/>
  </r>
  <r>
    <x v="0"/>
    <x v="5"/>
    <x v="5"/>
    <n v="1110"/>
    <s v="D"/>
    <n v="29.75"/>
  </r>
  <r>
    <x v="0"/>
    <x v="10"/>
    <x v="10"/>
    <n v="4200"/>
    <s v="A"/>
    <n v="29.76"/>
  </r>
  <r>
    <x v="2"/>
    <x v="10"/>
    <x v="10"/>
    <n v="7400"/>
    <s v="D"/>
    <n v="29.8"/>
  </r>
  <r>
    <x v="0"/>
    <x v="5"/>
    <x v="5"/>
    <n v="6250"/>
    <s v="D"/>
    <n v="29.85"/>
  </r>
  <r>
    <x v="1"/>
    <x v="4"/>
    <x v="4"/>
    <n v="7430"/>
    <s v="D"/>
    <n v="29.88"/>
  </r>
  <r>
    <x v="3"/>
    <x v="7"/>
    <x v="7"/>
    <n v="1320"/>
    <s v="D"/>
    <n v="29.95"/>
  </r>
  <r>
    <x v="4"/>
    <x v="5"/>
    <x v="5"/>
    <n v="6170"/>
    <s v="A"/>
    <n v="29.98"/>
  </r>
  <r>
    <x v="0"/>
    <x v="5"/>
    <x v="5"/>
    <n v="5300"/>
    <s v="NA"/>
    <n v="29.99"/>
  </r>
  <r>
    <x v="1"/>
    <x v="8"/>
    <x v="8"/>
    <n v="2210"/>
    <s v="D"/>
    <n v="30.14"/>
  </r>
  <r>
    <x v="4"/>
    <x v="5"/>
    <x v="5"/>
    <n v="1320"/>
    <s v="C"/>
    <n v="30.17"/>
  </r>
  <r>
    <x v="4"/>
    <x v="5"/>
    <x v="5"/>
    <n v="4110"/>
    <s v="C"/>
    <n v="30.19"/>
  </r>
  <r>
    <x v="4"/>
    <x v="5"/>
    <x v="5"/>
    <n v="1710"/>
    <s v="NA"/>
    <n v="30.2"/>
  </r>
  <r>
    <x v="0"/>
    <x v="6"/>
    <x v="6"/>
    <n v="1540"/>
    <s v="D"/>
    <n v="30.2"/>
  </r>
  <r>
    <x v="4"/>
    <x v="8"/>
    <x v="8"/>
    <n v="2110"/>
    <s v="D"/>
    <n v="30.2"/>
  </r>
  <r>
    <x v="0"/>
    <x v="3"/>
    <x v="3"/>
    <n v="6430"/>
    <s v="D"/>
    <n v="30.22"/>
  </r>
  <r>
    <x v="2"/>
    <x v="3"/>
    <x v="3"/>
    <n v="4271"/>
    <s v="D"/>
    <n v="30.37"/>
  </r>
  <r>
    <x v="3"/>
    <x v="5"/>
    <x v="5"/>
    <n v="6170"/>
    <s v="D"/>
    <n v="30.53"/>
  </r>
  <r>
    <x v="3"/>
    <x v="8"/>
    <x v="8"/>
    <n v="1180"/>
    <s v="D"/>
    <n v="30.55"/>
  </r>
  <r>
    <x v="3"/>
    <x v="0"/>
    <x v="0"/>
    <n v="2430"/>
    <s v="D"/>
    <n v="30.57"/>
  </r>
  <r>
    <x v="4"/>
    <x v="5"/>
    <x v="5"/>
    <n v="1320"/>
    <s v="B"/>
    <n v="30.57"/>
  </r>
  <r>
    <x v="5"/>
    <x v="5"/>
    <x v="5"/>
    <n v="2110"/>
    <s v="D"/>
    <n v="30.65"/>
  </r>
  <r>
    <x v="0"/>
    <x v="5"/>
    <x v="5"/>
    <n v="6172"/>
    <s v="D"/>
    <n v="30.72"/>
  </r>
  <r>
    <x v="5"/>
    <x v="5"/>
    <x v="5"/>
    <n v="1550"/>
    <s v="D"/>
    <n v="30.74"/>
  </r>
  <r>
    <x v="4"/>
    <x v="5"/>
    <x v="5"/>
    <n v="6170"/>
    <s v="C"/>
    <n v="30.81"/>
  </r>
  <r>
    <x v="3"/>
    <x v="3"/>
    <x v="3"/>
    <n v="2130"/>
    <s v="D"/>
    <n v="30.83"/>
  </r>
  <r>
    <x v="4"/>
    <x v="0"/>
    <x v="0"/>
    <n v="2110"/>
    <s v="NA"/>
    <n v="30.9"/>
  </r>
  <r>
    <x v="4"/>
    <x v="4"/>
    <x v="4"/>
    <n v="3200"/>
    <s v="NA"/>
    <n v="30.96"/>
  </r>
  <r>
    <x v="0"/>
    <x v="10"/>
    <x v="10"/>
    <n v="6410"/>
    <s v="NA"/>
    <n v="30.97"/>
  </r>
  <r>
    <x v="0"/>
    <x v="1"/>
    <x v="1"/>
    <n v="4200"/>
    <s v="D"/>
    <n v="30.99"/>
  </r>
  <r>
    <x v="0"/>
    <x v="6"/>
    <x v="6"/>
    <n v="3100"/>
    <s v="NA"/>
    <n v="31.06"/>
  </r>
  <r>
    <x v="5"/>
    <x v="5"/>
    <x v="5"/>
    <n v="1390"/>
    <s v="D"/>
    <n v="31.21"/>
  </r>
  <r>
    <x v="4"/>
    <x v="3"/>
    <x v="3"/>
    <n v="4110"/>
    <s v="D"/>
    <n v="31.33"/>
  </r>
  <r>
    <x v="3"/>
    <x v="3"/>
    <x v="3"/>
    <n v="8115"/>
    <s v="D"/>
    <n v="31.35"/>
  </r>
  <r>
    <x v="1"/>
    <x v="4"/>
    <x v="4"/>
    <n v="8350"/>
    <s v="D"/>
    <n v="31.38"/>
  </r>
  <r>
    <x v="0"/>
    <x v="2"/>
    <x v="2"/>
    <n v="4110"/>
    <s v="D"/>
    <n v="31.46"/>
  </r>
  <r>
    <x v="2"/>
    <x v="19"/>
    <x v="19"/>
    <n v="6440"/>
    <s v="NA"/>
    <n v="31.74"/>
  </r>
  <r>
    <x v="5"/>
    <x v="0"/>
    <x v="0"/>
    <n v="2510"/>
    <s v="D"/>
    <n v="31.75"/>
  </r>
  <r>
    <x v="5"/>
    <x v="4"/>
    <x v="4"/>
    <n v="6250"/>
    <s v="D"/>
    <n v="31.96"/>
  </r>
  <r>
    <x v="0"/>
    <x v="3"/>
    <x v="3"/>
    <n v="4110"/>
    <s v="D"/>
    <n v="32.01"/>
  </r>
  <r>
    <x v="0"/>
    <x v="5"/>
    <x v="5"/>
    <n v="1700"/>
    <s v="A"/>
    <n v="32.090000000000003"/>
  </r>
  <r>
    <x v="4"/>
    <x v="12"/>
    <x v="12"/>
    <n v="4220"/>
    <s v="D"/>
    <n v="32.090000000000003"/>
  </r>
  <r>
    <x v="0"/>
    <x v="6"/>
    <x v="6"/>
    <n v="1560"/>
    <s v="NA"/>
    <n v="32.1"/>
  </r>
  <r>
    <x v="5"/>
    <x v="5"/>
    <x v="5"/>
    <n v="1400"/>
    <s v="D"/>
    <n v="32.130000000000003"/>
  </r>
  <r>
    <x v="0"/>
    <x v="12"/>
    <x v="12"/>
    <n v="4340"/>
    <s v="B"/>
    <n v="32.14"/>
  </r>
  <r>
    <x v="0"/>
    <x v="12"/>
    <x v="12"/>
    <n v="4110"/>
    <s v="B"/>
    <n v="32.17"/>
  </r>
  <r>
    <x v="3"/>
    <x v="16"/>
    <x v="16"/>
    <n v="3200"/>
    <s v="D"/>
    <n v="32.31"/>
  </r>
  <r>
    <x v="2"/>
    <x v="10"/>
    <x v="10"/>
    <n v="3100"/>
    <s v="D"/>
    <n v="32.32"/>
  </r>
  <r>
    <x v="0"/>
    <x v="3"/>
    <x v="3"/>
    <n v="2110"/>
    <s v="D"/>
    <n v="32.409999999999997"/>
  </r>
  <r>
    <x v="3"/>
    <x v="8"/>
    <x v="8"/>
    <n v="4200"/>
    <s v="D"/>
    <n v="32.46"/>
  </r>
  <r>
    <x v="4"/>
    <x v="5"/>
    <x v="5"/>
    <n v="1920"/>
    <s v="NA"/>
    <n v="32.619999999999997"/>
  </r>
  <r>
    <x v="0"/>
    <x v="3"/>
    <x v="3"/>
    <n v="2210"/>
    <s v="NA"/>
    <n v="32.67"/>
  </r>
  <r>
    <x v="0"/>
    <x v="11"/>
    <x v="11"/>
    <n v="5110"/>
    <s v="D"/>
    <n v="32.74"/>
  </r>
  <r>
    <x v="4"/>
    <x v="12"/>
    <x v="12"/>
    <n v="4240"/>
    <s v="B"/>
    <n v="32.78"/>
  </r>
  <r>
    <x v="0"/>
    <x v="3"/>
    <x v="3"/>
    <n v="2130"/>
    <s v="D"/>
    <n v="32.86"/>
  </r>
  <r>
    <x v="0"/>
    <x v="10"/>
    <x v="10"/>
    <n v="1550"/>
    <s v="D"/>
    <n v="32.86"/>
  </r>
  <r>
    <x v="4"/>
    <x v="12"/>
    <x v="12"/>
    <n v="1411"/>
    <s v="NA"/>
    <n v="32.86"/>
  </r>
  <r>
    <x v="5"/>
    <x v="4"/>
    <x v="4"/>
    <n v="6250"/>
    <s v="D"/>
    <n v="32.909999999999997"/>
  </r>
  <r>
    <x v="2"/>
    <x v="3"/>
    <x v="3"/>
    <n v="2210"/>
    <s v="NA"/>
    <n v="32.92"/>
  </r>
  <r>
    <x v="2"/>
    <x v="13"/>
    <x v="13"/>
    <n v="2130"/>
    <s v="D"/>
    <n v="33"/>
  </r>
  <r>
    <x v="0"/>
    <x v="6"/>
    <x v="6"/>
    <n v="1290"/>
    <s v="D"/>
    <n v="33.090000000000003"/>
  </r>
  <r>
    <x v="0"/>
    <x v="5"/>
    <x v="5"/>
    <n v="4200"/>
    <s v="A"/>
    <n v="33.49"/>
  </r>
  <r>
    <x v="1"/>
    <x v="4"/>
    <x v="4"/>
    <n v="3100"/>
    <s v="D"/>
    <n v="33.700000000000003"/>
  </r>
  <r>
    <x v="3"/>
    <x v="8"/>
    <x v="8"/>
    <n v="8100"/>
    <s v="D"/>
    <n v="33.72"/>
  </r>
  <r>
    <x v="0"/>
    <x v="3"/>
    <x v="3"/>
    <n v="4200"/>
    <s v="D"/>
    <n v="33.75"/>
  </r>
  <r>
    <x v="0"/>
    <x v="1"/>
    <x v="1"/>
    <n v="1330"/>
    <s v="A"/>
    <n v="33.79"/>
  </r>
  <r>
    <x v="5"/>
    <x v="5"/>
    <x v="5"/>
    <n v="1710"/>
    <s v="D"/>
    <n v="33.9"/>
  </r>
  <r>
    <x v="0"/>
    <x v="5"/>
    <x v="5"/>
    <n v="1330"/>
    <s v="B"/>
    <n v="33.94"/>
  </r>
  <r>
    <x v="0"/>
    <x v="3"/>
    <x v="3"/>
    <n v="4220"/>
    <s v="D"/>
    <n v="33.97"/>
  </r>
  <r>
    <x v="2"/>
    <x v="10"/>
    <x v="10"/>
    <n v="6300"/>
    <s v="D"/>
    <n v="34.19"/>
  </r>
  <r>
    <x v="4"/>
    <x v="5"/>
    <x v="5"/>
    <n v="1400"/>
    <s v="NA"/>
    <n v="34.29"/>
  </r>
  <r>
    <x v="2"/>
    <x v="15"/>
    <x v="15"/>
    <n v="6240"/>
    <s v="D"/>
    <n v="34.33"/>
  </r>
  <r>
    <x v="0"/>
    <x v="5"/>
    <x v="5"/>
    <n v="1290"/>
    <s v="D"/>
    <n v="34.409999999999997"/>
  </r>
  <r>
    <x v="4"/>
    <x v="12"/>
    <x v="12"/>
    <n v="1900"/>
    <s v="NA"/>
    <n v="34.44"/>
  </r>
  <r>
    <x v="1"/>
    <x v="1"/>
    <x v="1"/>
    <n v="7430"/>
    <s v="D"/>
    <n v="34.450000000000003"/>
  </r>
  <r>
    <x v="1"/>
    <x v="4"/>
    <x v="4"/>
    <n v="6170"/>
    <s v="NA"/>
    <n v="34.56"/>
  </r>
  <r>
    <x v="2"/>
    <x v="19"/>
    <x v="19"/>
    <n v="2130"/>
    <s v="D"/>
    <n v="34.619999999999997"/>
  </r>
  <r>
    <x v="4"/>
    <x v="12"/>
    <x v="12"/>
    <n v="1210"/>
    <s v="A"/>
    <n v="34.68"/>
  </r>
  <r>
    <x v="5"/>
    <x v="8"/>
    <x v="8"/>
    <n v="8140"/>
    <s v="NA"/>
    <n v="34.76"/>
  </r>
  <r>
    <x v="3"/>
    <x v="0"/>
    <x v="0"/>
    <n v="2510"/>
    <s v="NA"/>
    <n v="34.81"/>
  </r>
  <r>
    <x v="2"/>
    <x v="10"/>
    <x v="10"/>
    <n v="4340"/>
    <s v="D"/>
    <n v="34.86"/>
  </r>
  <r>
    <x v="0"/>
    <x v="3"/>
    <x v="3"/>
    <n v="6170"/>
    <s v="D"/>
    <n v="34.909999999999997"/>
  </r>
  <r>
    <x v="4"/>
    <x v="4"/>
    <x v="4"/>
    <n v="3100"/>
    <s v="D"/>
    <n v="34.979999999999997"/>
  </r>
  <r>
    <x v="0"/>
    <x v="3"/>
    <x v="3"/>
    <n v="5200"/>
    <s v="NA"/>
    <n v="35.020000000000003"/>
  </r>
  <r>
    <x v="4"/>
    <x v="3"/>
    <x v="3"/>
    <n v="4340"/>
    <s v="C"/>
    <n v="35.03"/>
  </r>
  <r>
    <x v="4"/>
    <x v="3"/>
    <x v="3"/>
    <n v="6410"/>
    <s v="D"/>
    <n v="35.06"/>
  </r>
  <r>
    <x v="0"/>
    <x v="2"/>
    <x v="2"/>
    <n v="1700"/>
    <s v="D"/>
    <n v="35.28"/>
  </r>
  <r>
    <x v="1"/>
    <x v="3"/>
    <x v="3"/>
    <n v="4200"/>
    <s v="D"/>
    <n v="35.520000000000003"/>
  </r>
  <r>
    <x v="5"/>
    <x v="4"/>
    <x v="4"/>
    <n v="6430"/>
    <s v="D"/>
    <n v="35.520000000000003"/>
  </r>
  <r>
    <x v="2"/>
    <x v="10"/>
    <x v="10"/>
    <n v="1390"/>
    <s v="D"/>
    <n v="35.549999999999997"/>
  </r>
  <r>
    <x v="0"/>
    <x v="5"/>
    <x v="5"/>
    <n v="4340"/>
    <s v="D"/>
    <n v="35.630000000000003"/>
  </r>
  <r>
    <x v="0"/>
    <x v="6"/>
    <x v="6"/>
    <n v="1110"/>
    <s v="NA"/>
    <n v="35.68"/>
  </r>
  <r>
    <x v="3"/>
    <x v="3"/>
    <x v="3"/>
    <n v="6172"/>
    <s v="D"/>
    <n v="35.69"/>
  </r>
  <r>
    <x v="2"/>
    <x v="0"/>
    <x v="0"/>
    <n v="2320"/>
    <s v="D"/>
    <n v="35.9"/>
  </r>
  <r>
    <x v="0"/>
    <x v="3"/>
    <x v="3"/>
    <n v="5200"/>
    <s v="NA"/>
    <n v="35.93"/>
  </r>
  <r>
    <x v="3"/>
    <x v="3"/>
    <x v="3"/>
    <n v="5250"/>
    <s v="D"/>
    <n v="35.979999999999997"/>
  </r>
  <r>
    <x v="1"/>
    <x v="3"/>
    <x v="3"/>
    <n v="6300"/>
    <s v="D"/>
    <n v="36"/>
  </r>
  <r>
    <x v="0"/>
    <x v="3"/>
    <x v="3"/>
    <n v="4110"/>
    <s v="C"/>
    <n v="36.06"/>
  </r>
  <r>
    <x v="3"/>
    <x v="5"/>
    <x v="5"/>
    <n v="4110"/>
    <s v="B"/>
    <n v="36.07"/>
  </r>
  <r>
    <x v="5"/>
    <x v="5"/>
    <x v="5"/>
    <n v="5300"/>
    <s v="D"/>
    <n v="36.200000000000003"/>
  </r>
  <r>
    <x v="0"/>
    <x v="12"/>
    <x v="12"/>
    <n v="6300"/>
    <s v="D"/>
    <n v="36.369999999999997"/>
  </r>
  <r>
    <x v="3"/>
    <x v="4"/>
    <x v="4"/>
    <n v="6440"/>
    <s v="D"/>
    <n v="36.76"/>
  </r>
  <r>
    <x v="4"/>
    <x v="3"/>
    <x v="3"/>
    <n v="4200"/>
    <s v="D"/>
    <n v="36.81"/>
  </r>
  <r>
    <x v="3"/>
    <x v="14"/>
    <x v="14"/>
    <n v="6410"/>
    <s v="D"/>
    <n v="36.9"/>
  </r>
  <r>
    <x v="0"/>
    <x v="10"/>
    <x v="10"/>
    <n v="4220"/>
    <s v="D"/>
    <n v="37.049999999999997"/>
  </r>
  <r>
    <x v="2"/>
    <x v="10"/>
    <x v="10"/>
    <n v="4200"/>
    <s v="D"/>
    <n v="37.07"/>
  </r>
  <r>
    <x v="1"/>
    <x v="9"/>
    <x v="9"/>
    <n v="2210"/>
    <s v="NA"/>
    <n v="37.08"/>
  </r>
  <r>
    <x v="3"/>
    <x v="16"/>
    <x v="16"/>
    <n v="2110"/>
    <s v="D"/>
    <n v="37.17"/>
  </r>
  <r>
    <x v="0"/>
    <x v="6"/>
    <x v="6"/>
    <n v="4110"/>
    <s v="C"/>
    <n v="37.369999999999997"/>
  </r>
  <r>
    <x v="3"/>
    <x v="4"/>
    <x v="4"/>
    <n v="5300"/>
    <s v="NA"/>
    <n v="37.409999999999997"/>
  </r>
  <r>
    <x v="0"/>
    <x v="5"/>
    <x v="5"/>
    <n v="1900"/>
    <s v="D"/>
    <n v="37.42"/>
  </r>
  <r>
    <x v="4"/>
    <x v="5"/>
    <x v="5"/>
    <n v="4110"/>
    <s v="NA"/>
    <n v="37.46"/>
  </r>
  <r>
    <x v="4"/>
    <x v="3"/>
    <x v="3"/>
    <n v="6170"/>
    <s v="D"/>
    <n v="37.520000000000003"/>
  </r>
  <r>
    <x v="1"/>
    <x v="8"/>
    <x v="8"/>
    <n v="4340"/>
    <s v="D"/>
    <n v="37.54"/>
  </r>
  <r>
    <x v="0"/>
    <x v="2"/>
    <x v="2"/>
    <n v="1340"/>
    <s v="D"/>
    <n v="37.56"/>
  </r>
  <r>
    <x v="2"/>
    <x v="3"/>
    <x v="3"/>
    <n v="2120"/>
    <s v="D"/>
    <n v="37.619999999999997"/>
  </r>
  <r>
    <x v="5"/>
    <x v="5"/>
    <x v="5"/>
    <n v="1290"/>
    <s v="D"/>
    <n v="37.619999999999997"/>
  </r>
  <r>
    <x v="4"/>
    <x v="4"/>
    <x v="4"/>
    <n v="5300"/>
    <s v="NA"/>
    <n v="37.69"/>
  </r>
  <r>
    <x v="0"/>
    <x v="5"/>
    <x v="5"/>
    <n v="1400"/>
    <s v="B"/>
    <n v="37.869999999999997"/>
  </r>
  <r>
    <x v="0"/>
    <x v="11"/>
    <x v="11"/>
    <n v="1390"/>
    <s v="D"/>
    <n v="38.01"/>
  </r>
  <r>
    <x v="3"/>
    <x v="8"/>
    <x v="8"/>
    <n v="6172"/>
    <s v="D"/>
    <n v="38.18"/>
  </r>
  <r>
    <x v="4"/>
    <x v="5"/>
    <x v="5"/>
    <n v="1760"/>
    <s v="D"/>
    <n v="38.19"/>
  </r>
  <r>
    <x v="4"/>
    <x v="4"/>
    <x v="4"/>
    <n v="1320"/>
    <s v="D"/>
    <n v="38.200000000000003"/>
  </r>
  <r>
    <x v="0"/>
    <x v="3"/>
    <x v="3"/>
    <n v="2120"/>
    <s v="D"/>
    <n v="38.33"/>
  </r>
  <r>
    <x v="5"/>
    <x v="4"/>
    <x v="4"/>
    <n v="6300"/>
    <s v="D"/>
    <n v="38.42"/>
  </r>
  <r>
    <x v="0"/>
    <x v="10"/>
    <x v="10"/>
    <n v="1390"/>
    <s v="D"/>
    <n v="38.590000000000003"/>
  </r>
  <r>
    <x v="0"/>
    <x v="5"/>
    <x v="5"/>
    <n v="4130"/>
    <s v="B"/>
    <n v="38.72"/>
  </r>
  <r>
    <x v="5"/>
    <x v="4"/>
    <x v="4"/>
    <n v="3210"/>
    <s v="D"/>
    <n v="38.76"/>
  </r>
  <r>
    <x v="0"/>
    <x v="3"/>
    <x v="3"/>
    <n v="5200"/>
    <s v="D"/>
    <n v="38.880000000000003"/>
  </r>
  <r>
    <x v="0"/>
    <x v="6"/>
    <x v="6"/>
    <n v="3300"/>
    <s v="D"/>
    <n v="38.93"/>
  </r>
  <r>
    <x v="4"/>
    <x v="12"/>
    <x v="12"/>
    <n v="1330"/>
    <s v="NA"/>
    <n v="39.01"/>
  </r>
  <r>
    <x v="2"/>
    <x v="3"/>
    <x v="3"/>
    <n v="6250"/>
    <s v="D"/>
    <n v="39.14"/>
  </r>
  <r>
    <x v="3"/>
    <x v="3"/>
    <x v="3"/>
    <n v="3200"/>
    <s v="D"/>
    <n v="39.14"/>
  </r>
  <r>
    <x v="0"/>
    <x v="5"/>
    <x v="5"/>
    <n v="4110"/>
    <s v="B"/>
    <n v="39.19"/>
  </r>
  <r>
    <x v="0"/>
    <x v="1"/>
    <x v="1"/>
    <n v="1210"/>
    <s v="B"/>
    <n v="39.21"/>
  </r>
  <r>
    <x v="1"/>
    <x v="3"/>
    <x v="3"/>
    <n v="2130"/>
    <s v="D"/>
    <n v="39.29"/>
  </r>
  <r>
    <x v="0"/>
    <x v="4"/>
    <x v="4"/>
    <n v="1320"/>
    <s v="NA"/>
    <n v="39.299999999999997"/>
  </r>
  <r>
    <x v="5"/>
    <x v="5"/>
    <x v="5"/>
    <n v="1411"/>
    <s v="D"/>
    <n v="39.340000000000003"/>
  </r>
  <r>
    <x v="0"/>
    <x v="3"/>
    <x v="3"/>
    <n v="5300"/>
    <s v="NA"/>
    <n v="39.43"/>
  </r>
  <r>
    <x v="5"/>
    <x v="0"/>
    <x v="0"/>
    <n v="2410"/>
    <s v="D"/>
    <n v="39.6"/>
  </r>
  <r>
    <x v="4"/>
    <x v="5"/>
    <x v="5"/>
    <n v="1110"/>
    <s v="NA"/>
    <n v="39.630000000000003"/>
  </r>
  <r>
    <x v="3"/>
    <x v="3"/>
    <x v="3"/>
    <n v="3210"/>
    <s v="D"/>
    <n v="39.71"/>
  </r>
  <r>
    <x v="4"/>
    <x v="12"/>
    <x v="12"/>
    <n v="5110"/>
    <s v="NA"/>
    <n v="39.79"/>
  </r>
  <r>
    <x v="1"/>
    <x v="3"/>
    <x v="3"/>
    <n v="2110"/>
    <s v="C"/>
    <n v="39.869999999999997"/>
  </r>
  <r>
    <x v="0"/>
    <x v="6"/>
    <x v="6"/>
    <n v="5120"/>
    <s v="D"/>
    <n v="39.880000000000003"/>
  </r>
  <r>
    <x v="4"/>
    <x v="5"/>
    <x v="5"/>
    <n v="2410"/>
    <s v="D"/>
    <n v="39.909999999999997"/>
  </r>
  <r>
    <x v="2"/>
    <x v="6"/>
    <x v="6"/>
    <n v="4340"/>
    <s v="D"/>
    <n v="39.909999999999997"/>
  </r>
  <r>
    <x v="3"/>
    <x v="5"/>
    <x v="5"/>
    <n v="1330"/>
    <s v="D"/>
    <n v="39.94"/>
  </r>
  <r>
    <x v="0"/>
    <x v="3"/>
    <x v="3"/>
    <n v="4110"/>
    <s v="B"/>
    <n v="40"/>
  </r>
  <r>
    <x v="3"/>
    <x v="3"/>
    <x v="3"/>
    <n v="6250"/>
    <s v="D"/>
    <n v="40.020000000000003"/>
  </r>
  <r>
    <x v="4"/>
    <x v="5"/>
    <x v="5"/>
    <n v="2540"/>
    <s v="D"/>
    <n v="40.020000000000003"/>
  </r>
  <r>
    <x v="5"/>
    <x v="4"/>
    <x v="4"/>
    <n v="8115"/>
    <s v="D"/>
    <n v="40.03"/>
  </r>
  <r>
    <x v="0"/>
    <x v="1"/>
    <x v="1"/>
    <n v="6440"/>
    <s v="D"/>
    <n v="40.090000000000003"/>
  </r>
  <r>
    <x v="4"/>
    <x v="12"/>
    <x v="12"/>
    <n v="1550"/>
    <s v="D"/>
    <n v="40.090000000000003"/>
  </r>
  <r>
    <x v="1"/>
    <x v="10"/>
    <x v="10"/>
    <n v="4271"/>
    <s v="NA"/>
    <n v="40.39"/>
  </r>
  <r>
    <x v="1"/>
    <x v="3"/>
    <x v="3"/>
    <n v="2110"/>
    <s v="A"/>
    <n v="40.42"/>
  </r>
  <r>
    <x v="3"/>
    <x v="4"/>
    <x v="4"/>
    <n v="7430"/>
    <s v="NA"/>
    <n v="40.42"/>
  </r>
  <r>
    <x v="0"/>
    <x v="1"/>
    <x v="1"/>
    <n v="1820"/>
    <s v="NA"/>
    <n v="40.47"/>
  </r>
  <r>
    <x v="1"/>
    <x v="3"/>
    <x v="3"/>
    <n v="3200"/>
    <s v="D"/>
    <n v="40.47"/>
  </r>
  <r>
    <x v="1"/>
    <x v="3"/>
    <x v="3"/>
    <n v="2110"/>
    <s v="A"/>
    <n v="40.520000000000003"/>
  </r>
  <r>
    <x v="0"/>
    <x v="6"/>
    <x v="6"/>
    <n v="5110"/>
    <s v="D"/>
    <n v="40.54"/>
  </r>
  <r>
    <x v="0"/>
    <x v="8"/>
    <x v="8"/>
    <n v="1920"/>
    <s v="D"/>
    <n v="40.700000000000003"/>
  </r>
  <r>
    <x v="0"/>
    <x v="12"/>
    <x v="12"/>
    <n v="4340"/>
    <s v="D"/>
    <n v="40.71"/>
  </r>
  <r>
    <x v="0"/>
    <x v="18"/>
    <x v="18"/>
    <n v="1210"/>
    <s v="C"/>
    <n v="40.799999999999997"/>
  </r>
  <r>
    <x v="1"/>
    <x v="10"/>
    <x v="10"/>
    <n v="6210"/>
    <s v="D"/>
    <n v="40.909999999999997"/>
  </r>
  <r>
    <x v="0"/>
    <x v="11"/>
    <x v="11"/>
    <n v="1320"/>
    <s v="C"/>
    <n v="41.04"/>
  </r>
  <r>
    <x v="3"/>
    <x v="3"/>
    <x v="3"/>
    <n v="6250"/>
    <s v="D"/>
    <n v="41.06"/>
  </r>
  <r>
    <x v="3"/>
    <x v="0"/>
    <x v="0"/>
    <n v="2130"/>
    <s v="NA"/>
    <n v="41.09"/>
  </r>
  <r>
    <x v="0"/>
    <x v="6"/>
    <x v="6"/>
    <n v="4410"/>
    <s v="D"/>
    <n v="41.19"/>
  </r>
  <r>
    <x v="0"/>
    <x v="5"/>
    <x v="5"/>
    <n v="1320"/>
    <s v="D"/>
    <n v="41.23"/>
  </r>
  <r>
    <x v="4"/>
    <x v="12"/>
    <x v="12"/>
    <n v="1710"/>
    <s v="NA"/>
    <n v="41.52"/>
  </r>
  <r>
    <x v="1"/>
    <x v="10"/>
    <x v="10"/>
    <n v="6250"/>
    <s v="D"/>
    <n v="41.6"/>
  </r>
  <r>
    <x v="3"/>
    <x v="4"/>
    <x v="4"/>
    <n v="4220"/>
    <s v="NA"/>
    <n v="41.66"/>
  </r>
  <r>
    <x v="5"/>
    <x v="4"/>
    <x v="4"/>
    <n v="5120"/>
    <s v="NA"/>
    <n v="41.75"/>
  </r>
  <r>
    <x v="5"/>
    <x v="0"/>
    <x v="0"/>
    <n v="2120"/>
    <s v="D"/>
    <n v="41.79"/>
  </r>
  <r>
    <x v="4"/>
    <x v="8"/>
    <x v="8"/>
    <n v="8140"/>
    <s v="NA"/>
    <n v="41.82"/>
  </r>
  <r>
    <x v="3"/>
    <x v="7"/>
    <x v="7"/>
    <n v="6172"/>
    <s v="D"/>
    <n v="41.88"/>
  </r>
  <r>
    <x v="4"/>
    <x v="12"/>
    <x v="12"/>
    <n v="1400"/>
    <s v="B"/>
    <n v="41.9"/>
  </r>
  <r>
    <x v="3"/>
    <x v="5"/>
    <x v="5"/>
    <n v="7430"/>
    <s v="NA"/>
    <n v="41.95"/>
  </r>
  <r>
    <x v="0"/>
    <x v="1"/>
    <x v="1"/>
    <n v="2210"/>
    <s v="NA"/>
    <n v="42.01"/>
  </r>
  <r>
    <x v="3"/>
    <x v="4"/>
    <x v="4"/>
    <n v="6300"/>
    <s v="D"/>
    <n v="42.07"/>
  </r>
  <r>
    <x v="4"/>
    <x v="5"/>
    <x v="5"/>
    <n v="6170"/>
    <s v="NA"/>
    <n v="42.1"/>
  </r>
  <r>
    <x v="0"/>
    <x v="10"/>
    <x v="10"/>
    <n v="1550"/>
    <s v="NA"/>
    <n v="42.18"/>
  </r>
  <r>
    <x v="0"/>
    <x v="11"/>
    <x v="11"/>
    <n v="1110"/>
    <s v="C"/>
    <n v="42.25"/>
  </r>
  <r>
    <x v="5"/>
    <x v="5"/>
    <x v="5"/>
    <n v="6410"/>
    <s v="D"/>
    <n v="42.32"/>
  </r>
  <r>
    <x v="0"/>
    <x v="1"/>
    <x v="1"/>
    <n v="1400"/>
    <s v="NA"/>
    <n v="42.5"/>
  </r>
  <r>
    <x v="0"/>
    <x v="10"/>
    <x v="10"/>
    <n v="4130"/>
    <s v="A"/>
    <n v="42.64"/>
  </r>
  <r>
    <x v="5"/>
    <x v="4"/>
    <x v="4"/>
    <n v="4410"/>
    <s v="D"/>
    <n v="42.91"/>
  </r>
  <r>
    <x v="1"/>
    <x v="3"/>
    <x v="3"/>
    <n v="2130"/>
    <s v="C"/>
    <n v="43"/>
  </r>
  <r>
    <x v="0"/>
    <x v="1"/>
    <x v="1"/>
    <n v="6410"/>
    <s v="NA"/>
    <n v="43.03"/>
  </r>
  <r>
    <x v="1"/>
    <x v="15"/>
    <x v="15"/>
    <n v="6210"/>
    <s v="D"/>
    <n v="43.08"/>
  </r>
  <r>
    <x v="0"/>
    <x v="1"/>
    <x v="1"/>
    <n v="4110"/>
    <s v="C"/>
    <n v="43.17"/>
  </r>
  <r>
    <x v="4"/>
    <x v="5"/>
    <x v="5"/>
    <n v="2110"/>
    <s v="NA"/>
    <n v="43.17"/>
  </r>
  <r>
    <x v="1"/>
    <x v="10"/>
    <x v="10"/>
    <n v="1650"/>
    <s v="D"/>
    <n v="43.24"/>
  </r>
  <r>
    <x v="4"/>
    <x v="3"/>
    <x v="3"/>
    <n v="3100"/>
    <s v="D"/>
    <n v="43.39"/>
  </r>
  <r>
    <x v="3"/>
    <x v="3"/>
    <x v="3"/>
    <n v="6172"/>
    <s v="D"/>
    <n v="43.41"/>
  </r>
  <r>
    <x v="2"/>
    <x v="8"/>
    <x v="8"/>
    <n v="2120"/>
    <s v="D"/>
    <n v="43.41"/>
  </r>
  <r>
    <x v="0"/>
    <x v="1"/>
    <x v="1"/>
    <n v="8310"/>
    <s v="D"/>
    <n v="43.53"/>
  </r>
  <r>
    <x v="0"/>
    <x v="2"/>
    <x v="2"/>
    <n v="1310"/>
    <s v="D"/>
    <n v="43.6"/>
  </r>
  <r>
    <x v="3"/>
    <x v="8"/>
    <x v="8"/>
    <n v="8100"/>
    <s v="D"/>
    <n v="43.6"/>
  </r>
  <r>
    <x v="5"/>
    <x v="5"/>
    <x v="5"/>
    <n v="1310"/>
    <s v="A"/>
    <n v="43.65"/>
  </r>
  <r>
    <x v="3"/>
    <x v="0"/>
    <x v="0"/>
    <n v="2150"/>
    <s v="D"/>
    <n v="43.93"/>
  </r>
  <r>
    <x v="2"/>
    <x v="19"/>
    <x v="19"/>
    <n v="1110"/>
    <s v="D"/>
    <n v="43.95"/>
  </r>
  <r>
    <x v="4"/>
    <x v="3"/>
    <x v="3"/>
    <n v="3210"/>
    <s v="D"/>
    <n v="44.28"/>
  </r>
  <r>
    <x v="4"/>
    <x v="3"/>
    <x v="3"/>
    <n v="3200"/>
    <s v="D"/>
    <n v="44.44"/>
  </r>
  <r>
    <x v="1"/>
    <x v="4"/>
    <x v="4"/>
    <n v="5300"/>
    <s v="NA"/>
    <n v="44.63"/>
  </r>
  <r>
    <x v="1"/>
    <x v="1"/>
    <x v="1"/>
    <n v="2210"/>
    <s v="NA"/>
    <n v="44.68"/>
  </r>
  <r>
    <x v="2"/>
    <x v="19"/>
    <x v="19"/>
    <n v="7430"/>
    <s v="D"/>
    <n v="45.13"/>
  </r>
  <r>
    <x v="4"/>
    <x v="5"/>
    <x v="5"/>
    <n v="1330"/>
    <s v="NA"/>
    <n v="45.28"/>
  </r>
  <r>
    <x v="0"/>
    <x v="8"/>
    <x v="8"/>
    <n v="3100"/>
    <s v="D"/>
    <n v="45.39"/>
  </r>
  <r>
    <x v="3"/>
    <x v="16"/>
    <x v="16"/>
    <n v="2150"/>
    <s v="D"/>
    <n v="45.42"/>
  </r>
  <r>
    <x v="2"/>
    <x v="6"/>
    <x v="6"/>
    <n v="6410"/>
    <s v="D"/>
    <n v="45.47"/>
  </r>
  <r>
    <x v="1"/>
    <x v="1"/>
    <x v="1"/>
    <n v="3300"/>
    <s v="D"/>
    <n v="45.66"/>
  </r>
  <r>
    <x v="2"/>
    <x v="10"/>
    <x v="10"/>
    <n v="1920"/>
    <s v="D"/>
    <n v="45.7"/>
  </r>
  <r>
    <x v="5"/>
    <x v="4"/>
    <x v="4"/>
    <n v="6172"/>
    <s v="D"/>
    <n v="45.98"/>
  </r>
  <r>
    <x v="4"/>
    <x v="5"/>
    <x v="5"/>
    <n v="3300"/>
    <s v="D"/>
    <n v="46.05"/>
  </r>
  <r>
    <x v="3"/>
    <x v="5"/>
    <x v="5"/>
    <n v="3300"/>
    <s v="D"/>
    <n v="46.27"/>
  </r>
  <r>
    <x v="1"/>
    <x v="3"/>
    <x v="3"/>
    <n v="6210"/>
    <s v="D"/>
    <n v="46.4"/>
  </r>
  <r>
    <x v="3"/>
    <x v="3"/>
    <x v="3"/>
    <n v="7430"/>
    <s v="NA"/>
    <n v="46.55"/>
  </r>
  <r>
    <x v="0"/>
    <x v="6"/>
    <x v="6"/>
    <n v="6250"/>
    <s v="D"/>
    <n v="46.68"/>
  </r>
  <r>
    <x v="1"/>
    <x v="1"/>
    <x v="1"/>
    <n v="6172"/>
    <s v="D"/>
    <n v="46.79"/>
  </r>
  <r>
    <x v="3"/>
    <x v="3"/>
    <x v="3"/>
    <n v="2120"/>
    <s v="D"/>
    <n v="47.1"/>
  </r>
  <r>
    <x v="2"/>
    <x v="6"/>
    <x v="6"/>
    <n v="1900"/>
    <s v="D"/>
    <n v="47.37"/>
  </r>
  <r>
    <x v="5"/>
    <x v="5"/>
    <x v="5"/>
    <n v="8340"/>
    <s v="D"/>
    <n v="47.56"/>
  </r>
  <r>
    <x v="5"/>
    <x v="8"/>
    <x v="8"/>
    <n v="4110"/>
    <s v="D"/>
    <n v="47.7"/>
  </r>
  <r>
    <x v="0"/>
    <x v="6"/>
    <x v="6"/>
    <n v="2500"/>
    <s v="D"/>
    <n v="47.72"/>
  </r>
  <r>
    <x v="0"/>
    <x v="11"/>
    <x v="11"/>
    <n v="6172"/>
    <s v="D"/>
    <n v="47.87"/>
  </r>
  <r>
    <x v="0"/>
    <x v="1"/>
    <x v="1"/>
    <n v="1390"/>
    <s v="D"/>
    <n v="48.03"/>
  </r>
  <r>
    <x v="4"/>
    <x v="4"/>
    <x v="4"/>
    <n v="3100"/>
    <s v="NA"/>
    <n v="48.11"/>
  </r>
  <r>
    <x v="1"/>
    <x v="9"/>
    <x v="9"/>
    <n v="6410"/>
    <s v="D"/>
    <n v="48.2"/>
  </r>
  <r>
    <x v="3"/>
    <x v="4"/>
    <x v="4"/>
    <n v="1180"/>
    <s v="NA"/>
    <n v="48.31"/>
  </r>
  <r>
    <x v="0"/>
    <x v="5"/>
    <x v="5"/>
    <n v="1920"/>
    <s v="D"/>
    <n v="48.39"/>
  </r>
  <r>
    <x v="0"/>
    <x v="5"/>
    <x v="5"/>
    <n v="7400"/>
    <s v="D"/>
    <n v="48.46"/>
  </r>
  <r>
    <x v="0"/>
    <x v="1"/>
    <x v="1"/>
    <n v="1920"/>
    <s v="B"/>
    <n v="48.47"/>
  </r>
  <r>
    <x v="5"/>
    <x v="5"/>
    <x v="5"/>
    <n v="1180"/>
    <s v="D"/>
    <n v="48.76"/>
  </r>
  <r>
    <x v="4"/>
    <x v="3"/>
    <x v="3"/>
    <n v="5300"/>
    <s v="D"/>
    <n v="48.79"/>
  </r>
  <r>
    <x v="5"/>
    <x v="5"/>
    <x v="5"/>
    <n v="2540"/>
    <s v="NA"/>
    <n v="49.08"/>
  </r>
  <r>
    <x v="0"/>
    <x v="8"/>
    <x v="8"/>
    <n v="1400"/>
    <s v="D"/>
    <n v="49.08"/>
  </r>
  <r>
    <x v="0"/>
    <x v="2"/>
    <x v="2"/>
    <n v="1850"/>
    <s v="D"/>
    <n v="49.14"/>
  </r>
  <r>
    <x v="2"/>
    <x v="0"/>
    <x v="0"/>
    <n v="2510"/>
    <s v="D"/>
    <n v="49.31"/>
  </r>
  <r>
    <x v="1"/>
    <x v="10"/>
    <x v="10"/>
    <n v="5120"/>
    <s v="D"/>
    <n v="49.32"/>
  </r>
  <r>
    <x v="0"/>
    <x v="5"/>
    <x v="5"/>
    <n v="1210"/>
    <s v="C"/>
    <n v="49.38"/>
  </r>
  <r>
    <x v="3"/>
    <x v="3"/>
    <x v="3"/>
    <n v="6172"/>
    <s v="D"/>
    <n v="49.42"/>
  </r>
  <r>
    <x v="2"/>
    <x v="3"/>
    <x v="3"/>
    <n v="6410"/>
    <s v="D"/>
    <n v="49.93"/>
  </r>
  <r>
    <x v="3"/>
    <x v="5"/>
    <x v="5"/>
    <n v="2320"/>
    <s v="D"/>
    <n v="50.4"/>
  </r>
  <r>
    <x v="4"/>
    <x v="5"/>
    <x v="5"/>
    <n v="2130"/>
    <s v="D"/>
    <n v="50.44"/>
  </r>
  <r>
    <x v="3"/>
    <x v="4"/>
    <x v="4"/>
    <n v="4110"/>
    <s v="A"/>
    <n v="50.83"/>
  </r>
  <r>
    <x v="0"/>
    <x v="6"/>
    <x v="6"/>
    <n v="8140"/>
    <s v="D"/>
    <n v="50.84"/>
  </r>
  <r>
    <x v="3"/>
    <x v="3"/>
    <x v="3"/>
    <n v="5120"/>
    <s v="D"/>
    <n v="50.86"/>
  </r>
  <r>
    <x v="3"/>
    <x v="5"/>
    <x v="5"/>
    <n v="2110"/>
    <s v="NA"/>
    <n v="51.04"/>
  </r>
  <r>
    <x v="4"/>
    <x v="0"/>
    <x v="0"/>
    <n v="2140"/>
    <s v="NA"/>
    <n v="51.05"/>
  </r>
  <r>
    <x v="0"/>
    <x v="5"/>
    <x v="5"/>
    <n v="1400"/>
    <s v="D"/>
    <n v="51.35"/>
  </r>
  <r>
    <x v="2"/>
    <x v="10"/>
    <x v="10"/>
    <n v="1550"/>
    <s v="D"/>
    <n v="51.51"/>
  </r>
  <r>
    <x v="2"/>
    <x v="15"/>
    <x v="15"/>
    <n v="6250"/>
    <s v="D"/>
    <n v="52.15"/>
  </r>
  <r>
    <x v="3"/>
    <x v="3"/>
    <x v="3"/>
    <n v="5250"/>
    <s v="D"/>
    <n v="52.32"/>
  </r>
  <r>
    <x v="1"/>
    <x v="0"/>
    <x v="0"/>
    <n v="2140"/>
    <s v="C"/>
    <n v="52.47"/>
  </r>
  <r>
    <x v="4"/>
    <x v="5"/>
    <x v="5"/>
    <n v="3100"/>
    <s v="A"/>
    <n v="52.59"/>
  </r>
  <r>
    <x v="4"/>
    <x v="5"/>
    <x v="5"/>
    <n v="4220"/>
    <s v="D"/>
    <n v="52.79"/>
  </r>
  <r>
    <x v="0"/>
    <x v="5"/>
    <x v="5"/>
    <n v="7430"/>
    <s v="D"/>
    <n v="52.89"/>
  </r>
  <r>
    <x v="0"/>
    <x v="1"/>
    <x v="1"/>
    <n v="5250"/>
    <s v="D"/>
    <n v="53.09"/>
  </r>
  <r>
    <x v="2"/>
    <x v="10"/>
    <x v="10"/>
    <n v="7430"/>
    <s v="NA"/>
    <n v="53.34"/>
  </r>
  <r>
    <x v="0"/>
    <x v="2"/>
    <x v="2"/>
    <n v="6410"/>
    <s v="D"/>
    <n v="53.78"/>
  </r>
  <r>
    <x v="1"/>
    <x v="10"/>
    <x v="10"/>
    <n v="1630"/>
    <s v="D"/>
    <n v="53.86"/>
  </r>
  <r>
    <x v="0"/>
    <x v="8"/>
    <x v="8"/>
    <n v="4220"/>
    <s v="D"/>
    <n v="54.12"/>
  </r>
  <r>
    <x v="4"/>
    <x v="3"/>
    <x v="3"/>
    <n v="6120"/>
    <s v="D"/>
    <n v="54.14"/>
  </r>
  <r>
    <x v="0"/>
    <x v="5"/>
    <x v="5"/>
    <n v="6170"/>
    <s v="D"/>
    <n v="54.21"/>
  </r>
  <r>
    <x v="0"/>
    <x v="2"/>
    <x v="2"/>
    <n v="4220"/>
    <s v="D"/>
    <n v="54.9"/>
  </r>
  <r>
    <x v="5"/>
    <x v="5"/>
    <x v="5"/>
    <n v="1900"/>
    <s v="D"/>
    <n v="54.94"/>
  </r>
  <r>
    <x v="0"/>
    <x v="1"/>
    <x v="1"/>
    <n v="6300"/>
    <s v="D"/>
    <n v="55.08"/>
  </r>
  <r>
    <x v="4"/>
    <x v="4"/>
    <x v="4"/>
    <n v="1710"/>
    <s v="D"/>
    <n v="55.15"/>
  </r>
  <r>
    <x v="2"/>
    <x v="3"/>
    <x v="3"/>
    <n v="2130"/>
    <s v="D"/>
    <n v="55.24"/>
  </r>
  <r>
    <x v="0"/>
    <x v="1"/>
    <x v="1"/>
    <n v="4110"/>
    <s v="NA"/>
    <n v="55.52"/>
  </r>
  <r>
    <x v="4"/>
    <x v="5"/>
    <x v="5"/>
    <n v="5300"/>
    <s v="NA"/>
    <n v="55.67"/>
  </r>
  <r>
    <x v="0"/>
    <x v="11"/>
    <x v="11"/>
    <n v="1550"/>
    <s v="D"/>
    <n v="55.86"/>
  </r>
  <r>
    <x v="0"/>
    <x v="6"/>
    <x v="6"/>
    <n v="1710"/>
    <s v="NA"/>
    <n v="55.97"/>
  </r>
  <r>
    <x v="0"/>
    <x v="5"/>
    <x v="5"/>
    <n v="1400"/>
    <s v="A"/>
    <n v="56.29"/>
  </r>
  <r>
    <x v="5"/>
    <x v="4"/>
    <x v="4"/>
    <n v="7400"/>
    <s v="D"/>
    <n v="56.35"/>
  </r>
  <r>
    <x v="4"/>
    <x v="12"/>
    <x v="12"/>
    <n v="1900"/>
    <s v="D"/>
    <n v="56.99"/>
  </r>
  <r>
    <x v="0"/>
    <x v="11"/>
    <x v="11"/>
    <n v="6250"/>
    <s v="D"/>
    <n v="57.04"/>
  </r>
  <r>
    <x v="1"/>
    <x v="10"/>
    <x v="10"/>
    <n v="5300"/>
    <s v="D"/>
    <n v="57.58"/>
  </r>
  <r>
    <x v="0"/>
    <x v="1"/>
    <x v="1"/>
    <n v="5110"/>
    <s v="D"/>
    <n v="57.62"/>
  </r>
  <r>
    <x v="2"/>
    <x v="10"/>
    <x v="10"/>
    <n v="5120"/>
    <s v="D"/>
    <n v="57.72"/>
  </r>
  <r>
    <x v="1"/>
    <x v="0"/>
    <x v="0"/>
    <n v="2540"/>
    <s v="D"/>
    <n v="57.74"/>
  </r>
  <r>
    <x v="1"/>
    <x v="4"/>
    <x v="4"/>
    <n v="4200"/>
    <s v="D"/>
    <n v="57.77"/>
  </r>
  <r>
    <x v="0"/>
    <x v="10"/>
    <x v="10"/>
    <n v="1320"/>
    <s v="D"/>
    <n v="57.77"/>
  </r>
  <r>
    <x v="0"/>
    <x v="2"/>
    <x v="2"/>
    <n v="1400"/>
    <s v="NA"/>
    <n v="57.88"/>
  </r>
  <r>
    <x v="0"/>
    <x v="10"/>
    <x v="10"/>
    <n v="4340"/>
    <s v="D"/>
    <n v="58.06"/>
  </r>
  <r>
    <x v="0"/>
    <x v="11"/>
    <x v="11"/>
    <n v="6410"/>
    <s v="D"/>
    <n v="58.25"/>
  </r>
  <r>
    <x v="3"/>
    <x v="3"/>
    <x v="3"/>
    <n v="6430"/>
    <s v="D"/>
    <n v="58.4"/>
  </r>
  <r>
    <x v="1"/>
    <x v="10"/>
    <x v="10"/>
    <n v="1660"/>
    <s v="NA"/>
    <n v="58.56"/>
  </r>
  <r>
    <x v="4"/>
    <x v="3"/>
    <x v="3"/>
    <n v="6430"/>
    <s v="D"/>
    <n v="58.58"/>
  </r>
  <r>
    <x v="3"/>
    <x v="3"/>
    <x v="3"/>
    <n v="2210"/>
    <s v="D"/>
    <n v="58.65"/>
  </r>
  <r>
    <x v="4"/>
    <x v="12"/>
    <x v="12"/>
    <n v="1411"/>
    <s v="D"/>
    <n v="58.7"/>
  </r>
  <r>
    <x v="3"/>
    <x v="5"/>
    <x v="5"/>
    <n v="1560"/>
    <s v="D"/>
    <n v="58.84"/>
  </r>
  <r>
    <x v="0"/>
    <x v="10"/>
    <x v="10"/>
    <n v="8100"/>
    <s v="D"/>
    <n v="58.96"/>
  </r>
  <r>
    <x v="5"/>
    <x v="0"/>
    <x v="0"/>
    <n v="2210"/>
    <s v="D"/>
    <n v="59.04"/>
  </r>
  <r>
    <x v="0"/>
    <x v="5"/>
    <x v="5"/>
    <n v="4110"/>
    <s v="A"/>
    <n v="59.2"/>
  </r>
  <r>
    <x v="4"/>
    <x v="5"/>
    <x v="5"/>
    <n v="1390"/>
    <s v="D"/>
    <n v="59.26"/>
  </r>
  <r>
    <x v="0"/>
    <x v="1"/>
    <x v="1"/>
    <n v="4240"/>
    <s v="D"/>
    <n v="59.54"/>
  </r>
  <r>
    <x v="1"/>
    <x v="10"/>
    <x v="10"/>
    <n v="6172"/>
    <s v="NA"/>
    <n v="60.68"/>
  </r>
  <r>
    <x v="1"/>
    <x v="15"/>
    <x v="15"/>
    <n v="1700"/>
    <s v="C"/>
    <n v="60.72"/>
  </r>
  <r>
    <x v="0"/>
    <x v="6"/>
    <x v="6"/>
    <n v="4370"/>
    <s v="D"/>
    <n v="61.06"/>
  </r>
  <r>
    <x v="0"/>
    <x v="10"/>
    <x v="10"/>
    <n v="6172"/>
    <s v="D"/>
    <n v="61.2"/>
  </r>
  <r>
    <x v="1"/>
    <x v="15"/>
    <x v="15"/>
    <n v="5300"/>
    <s v="D"/>
    <n v="61.21"/>
  </r>
  <r>
    <x v="2"/>
    <x v="10"/>
    <x v="10"/>
    <n v="4220"/>
    <s v="D"/>
    <n v="61.22"/>
  </r>
  <r>
    <x v="0"/>
    <x v="2"/>
    <x v="2"/>
    <n v="3200"/>
    <s v="D"/>
    <n v="61.27"/>
  </r>
  <r>
    <x v="0"/>
    <x v="3"/>
    <x v="3"/>
    <n v="2210"/>
    <s v="D"/>
    <n v="61.65"/>
  </r>
  <r>
    <x v="1"/>
    <x v="4"/>
    <x v="4"/>
    <n v="3200"/>
    <s v="A"/>
    <n v="61.7"/>
  </r>
  <r>
    <x v="0"/>
    <x v="6"/>
    <x v="6"/>
    <n v="8100"/>
    <s v="D"/>
    <n v="61.81"/>
  </r>
  <r>
    <x v="3"/>
    <x v="4"/>
    <x v="4"/>
    <n v="4200"/>
    <s v="NA"/>
    <n v="61.97"/>
  </r>
  <r>
    <x v="1"/>
    <x v="9"/>
    <x v="9"/>
    <n v="6172"/>
    <s v="D"/>
    <n v="62.1"/>
  </r>
  <r>
    <x v="0"/>
    <x v="5"/>
    <x v="5"/>
    <n v="1310"/>
    <s v="B"/>
    <n v="62.14"/>
  </r>
  <r>
    <x v="0"/>
    <x v="10"/>
    <x v="10"/>
    <n v="3210"/>
    <s v="D"/>
    <n v="62.31"/>
  </r>
  <r>
    <x v="0"/>
    <x v="6"/>
    <x v="6"/>
    <n v="6300"/>
    <s v="D"/>
    <n v="62.46"/>
  </r>
  <r>
    <x v="0"/>
    <x v="3"/>
    <x v="3"/>
    <n v="2130"/>
    <s v="D"/>
    <n v="63.01"/>
  </r>
  <r>
    <x v="2"/>
    <x v="0"/>
    <x v="0"/>
    <n v="2410"/>
    <s v="D"/>
    <n v="63.6"/>
  </r>
  <r>
    <x v="4"/>
    <x v="5"/>
    <x v="5"/>
    <n v="1320"/>
    <s v="NA"/>
    <n v="63.98"/>
  </r>
  <r>
    <x v="3"/>
    <x v="5"/>
    <x v="5"/>
    <n v="1210"/>
    <s v="D"/>
    <n v="64.069999999999993"/>
  </r>
  <r>
    <x v="3"/>
    <x v="5"/>
    <x v="5"/>
    <n v="1710"/>
    <s v="D"/>
    <n v="65.06"/>
  </r>
  <r>
    <x v="5"/>
    <x v="4"/>
    <x v="4"/>
    <n v="6410"/>
    <s v="D"/>
    <n v="65.52"/>
  </r>
  <r>
    <x v="3"/>
    <x v="16"/>
    <x v="16"/>
    <n v="2130"/>
    <s v="D"/>
    <n v="65.59"/>
  </r>
  <r>
    <x v="4"/>
    <x v="4"/>
    <x v="4"/>
    <n v="1920"/>
    <s v="NA"/>
    <n v="65.7"/>
  </r>
  <r>
    <x v="0"/>
    <x v="6"/>
    <x v="6"/>
    <n v="6170"/>
    <s v="NA"/>
    <n v="65.739999999999995"/>
  </r>
  <r>
    <x v="0"/>
    <x v="1"/>
    <x v="1"/>
    <n v="8100"/>
    <s v="D"/>
    <n v="65.8"/>
  </r>
  <r>
    <x v="0"/>
    <x v="4"/>
    <x v="4"/>
    <n v="5120"/>
    <s v="NA"/>
    <n v="66.11"/>
  </r>
  <r>
    <x v="2"/>
    <x v="8"/>
    <x v="8"/>
    <n v="2210"/>
    <s v="D"/>
    <n v="66.14"/>
  </r>
  <r>
    <x v="4"/>
    <x v="5"/>
    <x v="5"/>
    <n v="1290"/>
    <s v="D"/>
    <n v="66.17"/>
  </r>
  <r>
    <x v="0"/>
    <x v="6"/>
    <x v="6"/>
    <n v="5120"/>
    <s v="NA"/>
    <n v="66.540000000000006"/>
  </r>
  <r>
    <x v="2"/>
    <x v="10"/>
    <x v="10"/>
    <n v="6250"/>
    <s v="D"/>
    <n v="66.77"/>
  </r>
  <r>
    <x v="1"/>
    <x v="10"/>
    <x v="10"/>
    <n v="3200"/>
    <s v="D"/>
    <n v="67.12"/>
  </r>
  <r>
    <x v="2"/>
    <x v="10"/>
    <x v="10"/>
    <n v="6216"/>
    <s v="D"/>
    <n v="67.19"/>
  </r>
  <r>
    <x v="5"/>
    <x v="5"/>
    <x v="5"/>
    <n v="2140"/>
    <s v="D"/>
    <n v="67.209999999999994"/>
  </r>
  <r>
    <x v="0"/>
    <x v="5"/>
    <x v="5"/>
    <n v="1320"/>
    <s v="A"/>
    <n v="67.61"/>
  </r>
  <r>
    <x v="0"/>
    <x v="11"/>
    <x v="11"/>
    <n v="1210"/>
    <s v="A"/>
    <n v="68.47"/>
  </r>
  <r>
    <x v="3"/>
    <x v="4"/>
    <x v="4"/>
    <n v="7400"/>
    <s v="D"/>
    <n v="68.5"/>
  </r>
  <r>
    <x v="1"/>
    <x v="4"/>
    <x v="4"/>
    <n v="3200"/>
    <s v="B"/>
    <n v="68.61"/>
  </r>
  <r>
    <x v="0"/>
    <x v="6"/>
    <x v="6"/>
    <n v="1310"/>
    <s v="D"/>
    <n v="68.72"/>
  </r>
  <r>
    <x v="0"/>
    <x v="11"/>
    <x v="11"/>
    <n v="1900"/>
    <s v="A"/>
    <n v="68.930000000000007"/>
  </r>
  <r>
    <x v="1"/>
    <x v="4"/>
    <x v="4"/>
    <n v="8320"/>
    <s v="D"/>
    <n v="69.400000000000006"/>
  </r>
  <r>
    <x v="3"/>
    <x v="8"/>
    <x v="8"/>
    <n v="6410"/>
    <s v="D"/>
    <n v="69.45"/>
  </r>
  <r>
    <x v="4"/>
    <x v="8"/>
    <x v="8"/>
    <n v="4110"/>
    <s v="D"/>
    <n v="69.69"/>
  </r>
  <r>
    <x v="2"/>
    <x v="0"/>
    <x v="0"/>
    <n v="2130"/>
    <s v="NA"/>
    <n v="70.11"/>
  </r>
  <r>
    <x v="3"/>
    <x v="16"/>
    <x v="16"/>
    <n v="4220"/>
    <s v="D"/>
    <n v="70.48"/>
  </r>
  <r>
    <x v="5"/>
    <x v="8"/>
    <x v="8"/>
    <n v="4110"/>
    <s v="D"/>
    <n v="70.75"/>
  </r>
  <r>
    <x v="4"/>
    <x v="5"/>
    <x v="5"/>
    <n v="7400"/>
    <s v="D"/>
    <n v="71.17"/>
  </r>
  <r>
    <x v="5"/>
    <x v="8"/>
    <x v="8"/>
    <n v="8140"/>
    <s v="D"/>
    <n v="71.17"/>
  </r>
  <r>
    <x v="4"/>
    <x v="4"/>
    <x v="4"/>
    <n v="1180"/>
    <s v="NA"/>
    <n v="71.19"/>
  </r>
  <r>
    <x v="0"/>
    <x v="1"/>
    <x v="1"/>
    <n v="8340"/>
    <s v="D"/>
    <n v="71.23"/>
  </r>
  <r>
    <x v="3"/>
    <x v="5"/>
    <x v="5"/>
    <n v="8100"/>
    <s v="D"/>
    <n v="71.36"/>
  </r>
  <r>
    <x v="3"/>
    <x v="8"/>
    <x v="8"/>
    <n v="4110"/>
    <s v="D"/>
    <n v="71.63"/>
  </r>
  <r>
    <x v="3"/>
    <x v="3"/>
    <x v="3"/>
    <n v="4100"/>
    <s v="D"/>
    <n v="71.66"/>
  </r>
  <r>
    <x v="0"/>
    <x v="10"/>
    <x v="10"/>
    <n v="5300"/>
    <s v="D"/>
    <n v="71.69"/>
  </r>
  <r>
    <x v="0"/>
    <x v="10"/>
    <x v="10"/>
    <n v="8320"/>
    <s v="D"/>
    <n v="72.430000000000007"/>
  </r>
  <r>
    <x v="0"/>
    <x v="5"/>
    <x v="5"/>
    <n v="1330"/>
    <s v="D"/>
    <n v="72.73"/>
  </r>
  <r>
    <x v="5"/>
    <x v="5"/>
    <x v="5"/>
    <n v="1310"/>
    <s v="D"/>
    <n v="72.739999999999995"/>
  </r>
  <r>
    <x v="3"/>
    <x v="0"/>
    <x v="0"/>
    <n v="3300"/>
    <s v="NA"/>
    <n v="72.849999999999994"/>
  </r>
  <r>
    <x v="0"/>
    <x v="5"/>
    <x v="5"/>
    <n v="1320"/>
    <s v="B"/>
    <n v="73.11"/>
  </r>
  <r>
    <x v="0"/>
    <x v="6"/>
    <x v="6"/>
    <n v="4220"/>
    <s v="NA"/>
    <n v="73.19"/>
  </r>
  <r>
    <x v="1"/>
    <x v="8"/>
    <x v="8"/>
    <n v="2130"/>
    <s v="D"/>
    <n v="73.260000000000005"/>
  </r>
  <r>
    <x v="0"/>
    <x v="3"/>
    <x v="3"/>
    <n v="6170"/>
    <s v="D"/>
    <n v="73.739999999999995"/>
  </r>
  <r>
    <x v="3"/>
    <x v="3"/>
    <x v="3"/>
    <n v="6410"/>
    <s v="D"/>
    <n v="73.959999999999994"/>
  </r>
  <r>
    <x v="2"/>
    <x v="15"/>
    <x v="15"/>
    <n v="3100"/>
    <s v="D"/>
    <n v="74.17"/>
  </r>
  <r>
    <x v="3"/>
    <x v="4"/>
    <x v="4"/>
    <n v="4220"/>
    <s v="D"/>
    <n v="74.319999999999993"/>
  </r>
  <r>
    <x v="0"/>
    <x v="6"/>
    <x v="6"/>
    <n v="5110"/>
    <s v="NA"/>
    <n v="74.41"/>
  </r>
  <r>
    <x v="3"/>
    <x v="8"/>
    <x v="8"/>
    <n v="2210"/>
    <s v="D"/>
    <n v="74.95"/>
  </r>
  <r>
    <x v="2"/>
    <x v="19"/>
    <x v="19"/>
    <n v="4110"/>
    <s v="D"/>
    <n v="75.39"/>
  </r>
  <r>
    <x v="3"/>
    <x v="5"/>
    <x v="5"/>
    <n v="8115"/>
    <s v="D"/>
    <n v="75.58"/>
  </r>
  <r>
    <x v="1"/>
    <x v="15"/>
    <x v="15"/>
    <n v="6250"/>
    <s v="D"/>
    <n v="75.63"/>
  </r>
  <r>
    <x v="0"/>
    <x v="1"/>
    <x v="1"/>
    <n v="7430"/>
    <s v="D"/>
    <n v="76.430000000000007"/>
  </r>
  <r>
    <x v="4"/>
    <x v="5"/>
    <x v="5"/>
    <n v="1550"/>
    <s v="D"/>
    <n v="77.42"/>
  </r>
  <r>
    <x v="1"/>
    <x v="1"/>
    <x v="1"/>
    <n v="3210"/>
    <s v="D"/>
    <n v="77.62"/>
  </r>
  <r>
    <x v="2"/>
    <x v="19"/>
    <x v="19"/>
    <n v="6410"/>
    <s v="NA"/>
    <n v="77.8"/>
  </r>
  <r>
    <x v="3"/>
    <x v="4"/>
    <x v="4"/>
    <n v="5120"/>
    <s v="D"/>
    <n v="77.86"/>
  </r>
  <r>
    <x v="2"/>
    <x v="10"/>
    <x v="10"/>
    <n v="8320"/>
    <s v="D"/>
    <n v="78.16"/>
  </r>
  <r>
    <x v="1"/>
    <x v="3"/>
    <x v="3"/>
    <n v="5300"/>
    <s v="NA"/>
    <n v="78.56"/>
  </r>
  <r>
    <x v="1"/>
    <x v="4"/>
    <x v="4"/>
    <n v="1180"/>
    <s v="D"/>
    <n v="78.97"/>
  </r>
  <r>
    <x v="0"/>
    <x v="1"/>
    <x v="1"/>
    <n v="2210"/>
    <s v="D"/>
    <n v="79.08"/>
  </r>
  <r>
    <x v="2"/>
    <x v="1"/>
    <x v="1"/>
    <n v="4110"/>
    <s v="D"/>
    <n v="79.09"/>
  </r>
  <r>
    <x v="4"/>
    <x v="5"/>
    <x v="5"/>
    <n v="4110"/>
    <s v="A"/>
    <n v="79.09"/>
  </r>
  <r>
    <x v="5"/>
    <x v="4"/>
    <x v="4"/>
    <n v="6172"/>
    <s v="D"/>
    <n v="79.23"/>
  </r>
  <r>
    <x v="4"/>
    <x v="5"/>
    <x v="5"/>
    <n v="8140"/>
    <s v="D"/>
    <n v="79.239999999999995"/>
  </r>
  <r>
    <x v="4"/>
    <x v="12"/>
    <x v="12"/>
    <n v="1310"/>
    <s v="NA"/>
    <n v="79.37"/>
  </r>
  <r>
    <x v="0"/>
    <x v="6"/>
    <x v="6"/>
    <n v="6440"/>
    <s v="D"/>
    <n v="79.38"/>
  </r>
  <r>
    <x v="3"/>
    <x v="5"/>
    <x v="5"/>
    <n v="1900"/>
    <s v="D"/>
    <n v="79.569999999999993"/>
  </r>
  <r>
    <x v="4"/>
    <x v="0"/>
    <x v="0"/>
    <n v="2500"/>
    <s v="D"/>
    <n v="79.930000000000007"/>
  </r>
  <r>
    <x v="1"/>
    <x v="10"/>
    <x v="10"/>
    <n v="6430"/>
    <s v="NA"/>
    <n v="80.34"/>
  </r>
  <r>
    <x v="0"/>
    <x v="10"/>
    <x v="10"/>
    <n v="3200"/>
    <s v="D"/>
    <n v="80.91"/>
  </r>
  <r>
    <x v="4"/>
    <x v="5"/>
    <x v="5"/>
    <n v="1700"/>
    <s v="D"/>
    <n v="81.7"/>
  </r>
  <r>
    <x v="3"/>
    <x v="0"/>
    <x v="0"/>
    <n v="2130"/>
    <s v="NA"/>
    <n v="81.98"/>
  </r>
  <r>
    <x v="1"/>
    <x v="0"/>
    <x v="0"/>
    <n v="2310"/>
    <s v="D"/>
    <n v="82.73"/>
  </r>
  <r>
    <x v="4"/>
    <x v="4"/>
    <x v="4"/>
    <n v="5110"/>
    <s v="D"/>
    <n v="83.45"/>
  </r>
  <r>
    <x v="5"/>
    <x v="5"/>
    <x v="5"/>
    <n v="6170"/>
    <s v="D"/>
    <n v="83.46"/>
  </r>
  <r>
    <x v="3"/>
    <x v="7"/>
    <x v="7"/>
    <n v="6250"/>
    <s v="D"/>
    <n v="83.51"/>
  </r>
  <r>
    <x v="5"/>
    <x v="4"/>
    <x v="4"/>
    <n v="1110"/>
    <s v="D"/>
    <n v="83.92"/>
  </r>
  <r>
    <x v="2"/>
    <x v="3"/>
    <x v="3"/>
    <n v="6172"/>
    <s v="D"/>
    <n v="84.05"/>
  </r>
  <r>
    <x v="2"/>
    <x v="1"/>
    <x v="1"/>
    <n v="2130"/>
    <s v="D"/>
    <n v="84.42"/>
  </r>
  <r>
    <x v="4"/>
    <x v="12"/>
    <x v="12"/>
    <n v="1210"/>
    <s v="B"/>
    <n v="84.98"/>
  </r>
  <r>
    <x v="1"/>
    <x v="1"/>
    <x v="1"/>
    <n v="1660"/>
    <s v="D"/>
    <n v="85.02"/>
  </r>
  <r>
    <x v="4"/>
    <x v="5"/>
    <x v="5"/>
    <n v="1900"/>
    <s v="D"/>
    <n v="85.1"/>
  </r>
  <r>
    <x v="1"/>
    <x v="4"/>
    <x v="4"/>
    <n v="1190"/>
    <s v="D"/>
    <n v="85.24"/>
  </r>
  <r>
    <x v="1"/>
    <x v="4"/>
    <x v="4"/>
    <n v="6440"/>
    <s v="D"/>
    <n v="85.39"/>
  </r>
  <r>
    <x v="1"/>
    <x v="0"/>
    <x v="0"/>
    <n v="2110"/>
    <s v="A"/>
    <n v="85.52"/>
  </r>
  <r>
    <x v="3"/>
    <x v="0"/>
    <x v="0"/>
    <n v="2110"/>
    <s v="NA"/>
    <n v="85.54"/>
  </r>
  <r>
    <x v="0"/>
    <x v="11"/>
    <x v="11"/>
    <n v="5110"/>
    <s v="NA"/>
    <n v="85.63"/>
  </r>
  <r>
    <x v="3"/>
    <x v="3"/>
    <x v="3"/>
    <n v="4110"/>
    <s v="D"/>
    <n v="86.26"/>
  </r>
  <r>
    <x v="5"/>
    <x v="5"/>
    <x v="5"/>
    <n v="3200"/>
    <s v="D"/>
    <n v="86.53"/>
  </r>
  <r>
    <x v="5"/>
    <x v="5"/>
    <x v="5"/>
    <n v="1210"/>
    <s v="NA"/>
    <n v="86.73"/>
  </r>
  <r>
    <x v="5"/>
    <x v="5"/>
    <x v="5"/>
    <n v="2120"/>
    <s v="D"/>
    <n v="87.06"/>
  </r>
  <r>
    <x v="0"/>
    <x v="2"/>
    <x v="2"/>
    <n v="1320"/>
    <s v="D"/>
    <n v="87.07"/>
  </r>
  <r>
    <x v="2"/>
    <x v="15"/>
    <x v="15"/>
    <n v="1630"/>
    <s v="D"/>
    <n v="87.38"/>
  </r>
  <r>
    <x v="4"/>
    <x v="3"/>
    <x v="3"/>
    <n v="6170"/>
    <s v="D"/>
    <n v="87.58"/>
  </r>
  <r>
    <x v="5"/>
    <x v="0"/>
    <x v="0"/>
    <n v="2430"/>
    <s v="D"/>
    <n v="87.64"/>
  </r>
  <r>
    <x v="0"/>
    <x v="6"/>
    <x v="6"/>
    <n v="1620"/>
    <s v="D"/>
    <n v="87.78"/>
  </r>
  <r>
    <x v="3"/>
    <x v="4"/>
    <x v="4"/>
    <n v="4220"/>
    <s v="D"/>
    <n v="89.26"/>
  </r>
  <r>
    <x v="5"/>
    <x v="0"/>
    <x v="0"/>
    <n v="2430"/>
    <s v="D"/>
    <n v="89.71"/>
  </r>
  <r>
    <x v="4"/>
    <x v="5"/>
    <x v="5"/>
    <n v="3100"/>
    <s v="D"/>
    <n v="89.94"/>
  </r>
  <r>
    <x v="4"/>
    <x v="5"/>
    <x v="5"/>
    <n v="1210"/>
    <s v="B"/>
    <n v="89.95"/>
  </r>
  <r>
    <x v="2"/>
    <x v="10"/>
    <x v="10"/>
    <n v="4280"/>
    <s v="D"/>
    <n v="90.3"/>
  </r>
  <r>
    <x v="2"/>
    <x v="3"/>
    <x v="3"/>
    <n v="6430"/>
    <s v="D"/>
    <n v="90.53"/>
  </r>
  <r>
    <x v="3"/>
    <x v="5"/>
    <x v="5"/>
    <n v="5300"/>
    <s v="D"/>
    <n v="90.78"/>
  </r>
  <r>
    <x v="0"/>
    <x v="12"/>
    <x v="12"/>
    <n v="6410"/>
    <s v="D"/>
    <n v="90.86"/>
  </r>
  <r>
    <x v="0"/>
    <x v="1"/>
    <x v="1"/>
    <n v="4340"/>
    <s v="D"/>
    <n v="91.07"/>
  </r>
  <r>
    <x v="1"/>
    <x v="3"/>
    <x v="3"/>
    <n v="6410"/>
    <s v="D"/>
    <n v="91.13"/>
  </r>
  <r>
    <x v="0"/>
    <x v="11"/>
    <x v="11"/>
    <n v="1400"/>
    <s v="D"/>
    <n v="91.24"/>
  </r>
  <r>
    <x v="5"/>
    <x v="5"/>
    <x v="5"/>
    <n v="1550"/>
    <s v="D"/>
    <n v="91.64"/>
  </r>
  <r>
    <x v="0"/>
    <x v="3"/>
    <x v="3"/>
    <n v="6250"/>
    <s v="D"/>
    <n v="92.59"/>
  </r>
  <r>
    <x v="2"/>
    <x v="10"/>
    <x v="10"/>
    <n v="7430"/>
    <s v="D"/>
    <n v="92.77"/>
  </r>
  <r>
    <x v="0"/>
    <x v="4"/>
    <x v="4"/>
    <n v="5110"/>
    <s v="NA"/>
    <n v="92.78"/>
  </r>
  <r>
    <x v="5"/>
    <x v="4"/>
    <x v="4"/>
    <n v="1220"/>
    <s v="D"/>
    <n v="93.06"/>
  </r>
  <r>
    <x v="0"/>
    <x v="6"/>
    <x v="6"/>
    <n v="6172"/>
    <s v="D"/>
    <n v="93.49"/>
  </r>
  <r>
    <x v="3"/>
    <x v="4"/>
    <x v="4"/>
    <n v="6172"/>
    <s v="D"/>
    <n v="93.58"/>
  </r>
  <r>
    <x v="0"/>
    <x v="6"/>
    <x v="6"/>
    <n v="6430"/>
    <s v="D"/>
    <n v="93.77"/>
  </r>
  <r>
    <x v="3"/>
    <x v="5"/>
    <x v="5"/>
    <n v="8310"/>
    <s v="D"/>
    <n v="94.11"/>
  </r>
  <r>
    <x v="3"/>
    <x v="4"/>
    <x v="4"/>
    <n v="6170"/>
    <s v="D"/>
    <n v="94.24"/>
  </r>
  <r>
    <x v="1"/>
    <x v="1"/>
    <x v="1"/>
    <n v="6410"/>
    <s v="D"/>
    <n v="94.34"/>
  </r>
  <r>
    <x v="0"/>
    <x v="1"/>
    <x v="1"/>
    <n v="4110"/>
    <s v="B"/>
    <n v="94.38"/>
  </r>
  <r>
    <x v="4"/>
    <x v="0"/>
    <x v="0"/>
    <n v="2510"/>
    <s v="D"/>
    <n v="94.4"/>
  </r>
  <r>
    <x v="1"/>
    <x v="4"/>
    <x v="4"/>
    <n v="6430"/>
    <s v="NA"/>
    <n v="94.63"/>
  </r>
  <r>
    <x v="0"/>
    <x v="11"/>
    <x v="11"/>
    <n v="6170"/>
    <s v="D"/>
    <n v="95.26"/>
  </r>
  <r>
    <x v="3"/>
    <x v="7"/>
    <x v="7"/>
    <n v="5250"/>
    <s v="D"/>
    <n v="95.53"/>
  </r>
  <r>
    <x v="2"/>
    <x v="0"/>
    <x v="0"/>
    <n v="2220"/>
    <s v="D"/>
    <n v="96.36"/>
  </r>
  <r>
    <x v="0"/>
    <x v="8"/>
    <x v="8"/>
    <n v="8140"/>
    <s v="NA"/>
    <n v="96.5"/>
  </r>
  <r>
    <x v="4"/>
    <x v="3"/>
    <x v="3"/>
    <n v="2120"/>
    <s v="D"/>
    <n v="96.7"/>
  </r>
  <r>
    <x v="2"/>
    <x v="13"/>
    <x v="13"/>
    <n v="6410"/>
    <s v="D"/>
    <n v="96.94"/>
  </r>
  <r>
    <x v="1"/>
    <x v="4"/>
    <x v="4"/>
    <n v="5120"/>
    <s v="D"/>
    <n v="98.02"/>
  </r>
  <r>
    <x v="3"/>
    <x v="4"/>
    <x v="4"/>
    <n v="4340"/>
    <s v="D"/>
    <n v="98.56"/>
  </r>
  <r>
    <x v="0"/>
    <x v="6"/>
    <x v="6"/>
    <n v="1550"/>
    <s v="NA"/>
    <n v="98.71"/>
  </r>
  <r>
    <x v="0"/>
    <x v="1"/>
    <x v="1"/>
    <n v="2140"/>
    <s v="NA"/>
    <n v="99.28"/>
  </r>
  <r>
    <x v="0"/>
    <x v="10"/>
    <x v="10"/>
    <n v="1400"/>
    <s v="D"/>
    <n v="99.84"/>
  </r>
  <r>
    <x v="1"/>
    <x v="10"/>
    <x v="10"/>
    <n v="5250"/>
    <s v="D"/>
    <n v="100.25"/>
  </r>
  <r>
    <x v="1"/>
    <x v="15"/>
    <x v="15"/>
    <n v="6430"/>
    <s v="D"/>
    <n v="100.41"/>
  </r>
  <r>
    <x v="0"/>
    <x v="10"/>
    <x v="10"/>
    <n v="1330"/>
    <s v="D"/>
    <n v="100.65"/>
  </r>
  <r>
    <x v="2"/>
    <x v="3"/>
    <x v="3"/>
    <n v="2110"/>
    <s v="D"/>
    <n v="100.68"/>
  </r>
  <r>
    <x v="3"/>
    <x v="4"/>
    <x v="4"/>
    <n v="6110"/>
    <s v="D"/>
    <n v="100.89"/>
  </r>
  <r>
    <x v="1"/>
    <x v="3"/>
    <x v="3"/>
    <n v="8320"/>
    <s v="D"/>
    <n v="101.21"/>
  </r>
  <r>
    <x v="3"/>
    <x v="5"/>
    <x v="5"/>
    <n v="6430"/>
    <s v="D"/>
    <n v="101.47"/>
  </r>
  <r>
    <x v="5"/>
    <x v="5"/>
    <x v="5"/>
    <n v="2130"/>
    <s v="D"/>
    <n v="101.49"/>
  </r>
  <r>
    <x v="2"/>
    <x v="10"/>
    <x v="10"/>
    <n v="6215"/>
    <s v="D"/>
    <n v="101.67"/>
  </r>
  <r>
    <x v="2"/>
    <x v="8"/>
    <x v="8"/>
    <n v="8140"/>
    <s v="D"/>
    <n v="101.73"/>
  </r>
  <r>
    <x v="3"/>
    <x v="5"/>
    <x v="5"/>
    <n v="1320"/>
    <s v="D"/>
    <n v="101.88"/>
  </r>
  <r>
    <x v="1"/>
    <x v="10"/>
    <x v="10"/>
    <n v="1110"/>
    <s v="D"/>
    <n v="101.9"/>
  </r>
  <r>
    <x v="4"/>
    <x v="5"/>
    <x v="5"/>
    <n v="2540"/>
    <s v="NA"/>
    <n v="102.23"/>
  </r>
  <r>
    <x v="3"/>
    <x v="5"/>
    <x v="5"/>
    <n v="5250"/>
    <s v="D"/>
    <n v="102.62"/>
  </r>
  <r>
    <x v="1"/>
    <x v="15"/>
    <x v="15"/>
    <n v="1700"/>
    <s v="D"/>
    <n v="102.68"/>
  </r>
  <r>
    <x v="5"/>
    <x v="5"/>
    <x v="5"/>
    <n v="1820"/>
    <s v="A"/>
    <n v="102.72"/>
  </r>
  <r>
    <x v="0"/>
    <x v="10"/>
    <x v="10"/>
    <n v="1900"/>
    <s v="A"/>
    <n v="102.98"/>
  </r>
  <r>
    <x v="2"/>
    <x v="10"/>
    <x v="10"/>
    <n v="6410"/>
    <s v="NA"/>
    <n v="103.39"/>
  </r>
  <r>
    <x v="0"/>
    <x v="1"/>
    <x v="1"/>
    <n v="6430"/>
    <s v="D"/>
    <n v="103.6"/>
  </r>
  <r>
    <x v="1"/>
    <x v="9"/>
    <x v="9"/>
    <n v="6440"/>
    <s v="D"/>
    <n v="103.68"/>
  </r>
  <r>
    <x v="0"/>
    <x v="6"/>
    <x v="6"/>
    <n v="1320"/>
    <s v="D"/>
    <n v="104.26"/>
  </r>
  <r>
    <x v="1"/>
    <x v="10"/>
    <x v="10"/>
    <n v="8100"/>
    <s v="D"/>
    <n v="104.42"/>
  </r>
  <r>
    <x v="0"/>
    <x v="3"/>
    <x v="3"/>
    <n v="2110"/>
    <s v="D"/>
    <n v="104.45"/>
  </r>
  <r>
    <x v="0"/>
    <x v="3"/>
    <x v="3"/>
    <n v="6440"/>
    <s v="NA"/>
    <n v="106.04"/>
  </r>
  <r>
    <x v="0"/>
    <x v="11"/>
    <x v="11"/>
    <n v="1330"/>
    <s v="D"/>
    <n v="106.52"/>
  </r>
  <r>
    <x v="2"/>
    <x v="3"/>
    <x v="3"/>
    <n v="6410"/>
    <s v="D"/>
    <n v="107.43"/>
  </r>
  <r>
    <x v="3"/>
    <x v="7"/>
    <x v="7"/>
    <n v="2130"/>
    <s v="D"/>
    <n v="107.46"/>
  </r>
  <r>
    <x v="0"/>
    <x v="1"/>
    <x v="1"/>
    <n v="4110"/>
    <s v="A"/>
    <n v="108.16"/>
  </r>
  <r>
    <x v="4"/>
    <x v="4"/>
    <x v="4"/>
    <n v="4220"/>
    <s v="D"/>
    <n v="108.25"/>
  </r>
  <r>
    <x v="4"/>
    <x v="4"/>
    <x v="4"/>
    <n v="5250"/>
    <s v="D"/>
    <n v="108.5"/>
  </r>
  <r>
    <x v="2"/>
    <x v="15"/>
    <x v="15"/>
    <n v="4271"/>
    <s v="D"/>
    <n v="108.66"/>
  </r>
  <r>
    <x v="0"/>
    <x v="6"/>
    <x v="6"/>
    <n v="1330"/>
    <s v="D"/>
    <n v="108.82"/>
  </r>
  <r>
    <x v="1"/>
    <x v="5"/>
    <x v="5"/>
    <n v="2130"/>
    <s v="D"/>
    <n v="109.13"/>
  </r>
  <r>
    <x v="3"/>
    <x v="5"/>
    <x v="5"/>
    <n v="1820"/>
    <s v="D"/>
    <n v="109.26"/>
  </r>
  <r>
    <x v="3"/>
    <x v="5"/>
    <x v="5"/>
    <n v="3200"/>
    <s v="D"/>
    <n v="109.29"/>
  </r>
  <r>
    <x v="0"/>
    <x v="6"/>
    <x v="6"/>
    <n v="1560"/>
    <s v="D"/>
    <n v="109.66"/>
  </r>
  <r>
    <x v="0"/>
    <x v="11"/>
    <x v="11"/>
    <n v="1210"/>
    <s v="C"/>
    <n v="109.93"/>
  </r>
  <r>
    <x v="1"/>
    <x v="15"/>
    <x v="15"/>
    <n v="6170"/>
    <s v="D"/>
    <n v="110.32"/>
  </r>
  <r>
    <x v="0"/>
    <x v="5"/>
    <x v="5"/>
    <n v="1310"/>
    <s v="D"/>
    <n v="110.75"/>
  </r>
  <r>
    <x v="5"/>
    <x v="5"/>
    <x v="5"/>
    <n v="1920"/>
    <s v="D"/>
    <n v="111.12"/>
  </r>
  <r>
    <x v="0"/>
    <x v="6"/>
    <x v="6"/>
    <n v="8320"/>
    <s v="D"/>
    <n v="111.12"/>
  </r>
  <r>
    <x v="2"/>
    <x v="13"/>
    <x v="13"/>
    <n v="7400"/>
    <s v="D"/>
    <n v="111.13"/>
  </r>
  <r>
    <x v="0"/>
    <x v="5"/>
    <x v="5"/>
    <n v="4130"/>
    <s v="A"/>
    <n v="111.93"/>
  </r>
  <r>
    <x v="3"/>
    <x v="4"/>
    <x v="4"/>
    <n v="1110"/>
    <s v="NA"/>
    <n v="113.05"/>
  </r>
  <r>
    <x v="4"/>
    <x v="12"/>
    <x v="12"/>
    <n v="1210"/>
    <s v="NA"/>
    <n v="113.37"/>
  </r>
  <r>
    <x v="0"/>
    <x v="8"/>
    <x v="8"/>
    <n v="4110"/>
    <s v="D"/>
    <n v="113.4"/>
  </r>
  <r>
    <x v="0"/>
    <x v="3"/>
    <x v="3"/>
    <n v="6410"/>
    <s v="NA"/>
    <n v="113.85"/>
  </r>
  <r>
    <x v="0"/>
    <x v="10"/>
    <x v="10"/>
    <n v="6250"/>
    <s v="D"/>
    <n v="113.96"/>
  </r>
  <r>
    <x v="0"/>
    <x v="18"/>
    <x v="18"/>
    <n v="1210"/>
    <s v="B"/>
    <n v="114.03"/>
  </r>
  <r>
    <x v="1"/>
    <x v="1"/>
    <x v="1"/>
    <n v="5300"/>
    <s v="D"/>
    <n v="114.17"/>
  </r>
  <r>
    <x v="2"/>
    <x v="15"/>
    <x v="15"/>
    <n v="6430"/>
    <s v="D"/>
    <n v="114.32"/>
  </r>
  <r>
    <x v="0"/>
    <x v="2"/>
    <x v="2"/>
    <n v="1400"/>
    <s v="D"/>
    <n v="114.7"/>
  </r>
  <r>
    <x v="3"/>
    <x v="3"/>
    <x v="3"/>
    <n v="6410"/>
    <s v="D"/>
    <n v="115.92"/>
  </r>
  <r>
    <x v="2"/>
    <x v="10"/>
    <x v="10"/>
    <n v="6440"/>
    <s v="D"/>
    <n v="116.24"/>
  </r>
  <r>
    <x v="0"/>
    <x v="11"/>
    <x v="11"/>
    <n v="5300"/>
    <s v="D"/>
    <n v="116.29"/>
  </r>
  <r>
    <x v="4"/>
    <x v="5"/>
    <x v="5"/>
    <n v="2120"/>
    <s v="D"/>
    <n v="117.36"/>
  </r>
  <r>
    <x v="0"/>
    <x v="10"/>
    <x v="10"/>
    <n v="1210"/>
    <s v="D"/>
    <n v="117.8"/>
  </r>
  <r>
    <x v="3"/>
    <x v="3"/>
    <x v="3"/>
    <n v="2120"/>
    <s v="D"/>
    <n v="118.29"/>
  </r>
  <r>
    <x v="3"/>
    <x v="0"/>
    <x v="0"/>
    <n v="2430"/>
    <s v="D"/>
    <n v="118.36"/>
  </r>
  <r>
    <x v="4"/>
    <x v="12"/>
    <x v="12"/>
    <n v="1400"/>
    <s v="D"/>
    <n v="118.61"/>
  </r>
  <r>
    <x v="0"/>
    <x v="1"/>
    <x v="1"/>
    <n v="3100"/>
    <s v="D"/>
    <n v="118.79"/>
  </r>
  <r>
    <x v="4"/>
    <x v="4"/>
    <x v="4"/>
    <n v="6215"/>
    <s v="D"/>
    <n v="118.96"/>
  </r>
  <r>
    <x v="2"/>
    <x v="3"/>
    <x v="3"/>
    <n v="2130"/>
    <s v="D"/>
    <n v="119.69"/>
  </r>
  <r>
    <x v="1"/>
    <x v="8"/>
    <x v="8"/>
    <n v="2110"/>
    <s v="D"/>
    <n v="120.06"/>
  </r>
  <r>
    <x v="5"/>
    <x v="4"/>
    <x v="4"/>
    <n v="6250"/>
    <s v="D"/>
    <n v="120.09"/>
  </r>
  <r>
    <x v="4"/>
    <x v="5"/>
    <x v="5"/>
    <n v="1310"/>
    <s v="NA"/>
    <n v="120.57"/>
  </r>
  <r>
    <x v="1"/>
    <x v="3"/>
    <x v="3"/>
    <n v="2130"/>
    <s v="D"/>
    <n v="121.96"/>
  </r>
  <r>
    <x v="0"/>
    <x v="6"/>
    <x v="6"/>
    <n v="2210"/>
    <s v="NA"/>
    <n v="122.03"/>
  </r>
  <r>
    <x v="4"/>
    <x v="5"/>
    <x v="5"/>
    <n v="1710"/>
    <s v="D"/>
    <n v="122.16"/>
  </r>
  <r>
    <x v="1"/>
    <x v="0"/>
    <x v="0"/>
    <n v="2120"/>
    <s v="NA"/>
    <n v="122.3"/>
  </r>
  <r>
    <x v="3"/>
    <x v="4"/>
    <x v="4"/>
    <n v="6215"/>
    <s v="D"/>
    <n v="122.75"/>
  </r>
  <r>
    <x v="2"/>
    <x v="8"/>
    <x v="8"/>
    <n v="2110"/>
    <s v="D"/>
    <n v="123.43"/>
  </r>
  <r>
    <x v="0"/>
    <x v="6"/>
    <x v="6"/>
    <n v="4140"/>
    <s v="D"/>
    <n v="123.54"/>
  </r>
  <r>
    <x v="4"/>
    <x v="3"/>
    <x v="3"/>
    <n v="4110"/>
    <s v="D"/>
    <n v="123.64"/>
  </r>
  <r>
    <x v="1"/>
    <x v="1"/>
    <x v="1"/>
    <n v="1920"/>
    <s v="D"/>
    <n v="123.94"/>
  </r>
  <r>
    <x v="3"/>
    <x v="4"/>
    <x v="4"/>
    <n v="3100"/>
    <s v="NA"/>
    <n v="123.95"/>
  </r>
  <r>
    <x v="2"/>
    <x v="1"/>
    <x v="1"/>
    <n v="6410"/>
    <s v="D"/>
    <n v="124"/>
  </r>
  <r>
    <x v="1"/>
    <x v="10"/>
    <x v="10"/>
    <n v="7430"/>
    <s v="D"/>
    <n v="124.05"/>
  </r>
  <r>
    <x v="0"/>
    <x v="10"/>
    <x v="10"/>
    <n v="1110"/>
    <s v="D"/>
    <n v="124.9"/>
  </r>
  <r>
    <x v="3"/>
    <x v="5"/>
    <x v="5"/>
    <n v="1180"/>
    <s v="D"/>
    <n v="125.44"/>
  </r>
  <r>
    <x v="3"/>
    <x v="3"/>
    <x v="3"/>
    <n v="6410"/>
    <s v="D"/>
    <n v="125.59"/>
  </r>
  <r>
    <x v="0"/>
    <x v="5"/>
    <x v="5"/>
    <n v="1210"/>
    <s v="B"/>
    <n v="125.83"/>
  </r>
  <r>
    <x v="2"/>
    <x v="10"/>
    <x v="10"/>
    <n v="1180"/>
    <s v="D"/>
    <n v="125.92"/>
  </r>
  <r>
    <x v="4"/>
    <x v="5"/>
    <x v="5"/>
    <n v="4340"/>
    <s v="D"/>
    <n v="126.05"/>
  </r>
  <r>
    <x v="1"/>
    <x v="4"/>
    <x v="4"/>
    <n v="1820"/>
    <s v="D"/>
    <n v="126.32"/>
  </r>
  <r>
    <x v="1"/>
    <x v="3"/>
    <x v="3"/>
    <n v="6170"/>
    <s v="D"/>
    <n v="127.37"/>
  </r>
  <r>
    <x v="5"/>
    <x v="5"/>
    <x v="5"/>
    <n v="1820"/>
    <s v="D"/>
    <n v="127.66"/>
  </r>
  <r>
    <x v="4"/>
    <x v="3"/>
    <x v="3"/>
    <n v="4340"/>
    <s v="D"/>
    <n v="128.27000000000001"/>
  </r>
  <r>
    <x v="2"/>
    <x v="13"/>
    <x v="13"/>
    <n v="6430"/>
    <s v="D"/>
    <n v="128.30000000000001"/>
  </r>
  <r>
    <x v="0"/>
    <x v="5"/>
    <x v="5"/>
    <n v="1330"/>
    <s v="A"/>
    <n v="129.06"/>
  </r>
  <r>
    <x v="3"/>
    <x v="5"/>
    <x v="5"/>
    <n v="6172"/>
    <s v="D"/>
    <n v="130.01"/>
  </r>
  <r>
    <x v="3"/>
    <x v="3"/>
    <x v="3"/>
    <n v="2210"/>
    <s v="NA"/>
    <n v="130.18"/>
  </r>
  <r>
    <x v="2"/>
    <x v="3"/>
    <x v="3"/>
    <n v="2120"/>
    <s v="D"/>
    <n v="130.53"/>
  </r>
  <r>
    <x v="1"/>
    <x v="0"/>
    <x v="0"/>
    <n v="2130"/>
    <s v="A"/>
    <n v="130.97"/>
  </r>
  <r>
    <x v="3"/>
    <x v="4"/>
    <x v="4"/>
    <n v="5300"/>
    <s v="D"/>
    <n v="132.66999999999999"/>
  </r>
  <r>
    <x v="3"/>
    <x v="8"/>
    <x v="8"/>
    <n v="2110"/>
    <s v="D"/>
    <n v="133.16999999999999"/>
  </r>
  <r>
    <x v="0"/>
    <x v="6"/>
    <x v="6"/>
    <n v="4270"/>
    <s v="D"/>
    <n v="133.46"/>
  </r>
  <r>
    <x v="2"/>
    <x v="6"/>
    <x v="6"/>
    <n v="1110"/>
    <s v="D"/>
    <n v="134.34"/>
  </r>
  <r>
    <x v="4"/>
    <x v="4"/>
    <x v="4"/>
    <n v="1650"/>
    <s v="D"/>
    <n v="134.43"/>
  </r>
  <r>
    <x v="5"/>
    <x v="5"/>
    <x v="5"/>
    <n v="1110"/>
    <s v="D"/>
    <n v="134.59"/>
  </r>
  <r>
    <x v="1"/>
    <x v="8"/>
    <x v="8"/>
    <n v="4110"/>
    <s v="D"/>
    <n v="135.07"/>
  </r>
  <r>
    <x v="2"/>
    <x v="6"/>
    <x v="6"/>
    <n v="1180"/>
    <s v="D"/>
    <n v="135.76"/>
  </r>
  <r>
    <x v="1"/>
    <x v="10"/>
    <x v="10"/>
    <n v="6170"/>
    <s v="NA"/>
    <n v="136.30000000000001"/>
  </r>
  <r>
    <x v="3"/>
    <x v="7"/>
    <x v="7"/>
    <n v="2120"/>
    <s v="D"/>
    <n v="136.47999999999999"/>
  </r>
  <r>
    <x v="0"/>
    <x v="6"/>
    <x v="6"/>
    <n v="5300"/>
    <s v="NA"/>
    <n v="136.86000000000001"/>
  </r>
  <r>
    <x v="4"/>
    <x v="5"/>
    <x v="5"/>
    <n v="5250"/>
    <s v="D"/>
    <n v="138.34"/>
  </r>
  <r>
    <x v="1"/>
    <x v="3"/>
    <x v="3"/>
    <n v="6170"/>
    <s v="D"/>
    <n v="138.35"/>
  </r>
  <r>
    <x v="0"/>
    <x v="5"/>
    <x v="5"/>
    <n v="1310"/>
    <s v="A"/>
    <n v="138.97999999999999"/>
  </r>
  <r>
    <x v="1"/>
    <x v="4"/>
    <x v="4"/>
    <n v="3200"/>
    <s v="D"/>
    <n v="139.57"/>
  </r>
  <r>
    <x v="3"/>
    <x v="3"/>
    <x v="3"/>
    <n v="3100"/>
    <s v="D"/>
    <n v="140.36000000000001"/>
  </r>
  <r>
    <x v="4"/>
    <x v="4"/>
    <x v="4"/>
    <n v="4340"/>
    <s v="NA"/>
    <n v="140.44999999999999"/>
  </r>
  <r>
    <x v="3"/>
    <x v="5"/>
    <x v="5"/>
    <n v="1400"/>
    <s v="D"/>
    <n v="140.52000000000001"/>
  </r>
  <r>
    <x v="0"/>
    <x v="1"/>
    <x v="1"/>
    <n v="6170"/>
    <s v="D"/>
    <n v="140.84"/>
  </r>
  <r>
    <x v="2"/>
    <x v="0"/>
    <x v="0"/>
    <n v="2210"/>
    <s v="NA"/>
    <n v="141.01"/>
  </r>
  <r>
    <x v="2"/>
    <x v="15"/>
    <x v="15"/>
    <n v="6215"/>
    <s v="D"/>
    <n v="141.26"/>
  </r>
  <r>
    <x v="0"/>
    <x v="1"/>
    <x v="1"/>
    <n v="8140"/>
    <s v="D"/>
    <n v="141.97999999999999"/>
  </r>
  <r>
    <x v="0"/>
    <x v="3"/>
    <x v="3"/>
    <n v="4110"/>
    <s v="D"/>
    <n v="142.65"/>
  </r>
  <r>
    <x v="0"/>
    <x v="6"/>
    <x v="6"/>
    <n v="1411"/>
    <s v="D"/>
    <n v="142.74"/>
  </r>
  <r>
    <x v="4"/>
    <x v="12"/>
    <x v="12"/>
    <n v="1330"/>
    <s v="D"/>
    <n v="142.84"/>
  </r>
  <r>
    <x v="5"/>
    <x v="8"/>
    <x v="8"/>
    <n v="8140"/>
    <s v="D"/>
    <n v="143.13999999999999"/>
  </r>
  <r>
    <x v="3"/>
    <x v="3"/>
    <x v="3"/>
    <n v="6410"/>
    <s v="D"/>
    <n v="143.15"/>
  </r>
  <r>
    <x v="0"/>
    <x v="8"/>
    <x v="8"/>
    <n v="2210"/>
    <s v="D"/>
    <n v="143.61000000000001"/>
  </r>
  <r>
    <x v="0"/>
    <x v="6"/>
    <x v="6"/>
    <n v="1210"/>
    <s v="NA"/>
    <n v="144.44999999999999"/>
  </r>
  <r>
    <x v="1"/>
    <x v="3"/>
    <x v="3"/>
    <n v="6300"/>
    <s v="D"/>
    <n v="145.04"/>
  </r>
  <r>
    <x v="1"/>
    <x v="10"/>
    <x v="10"/>
    <n v="1600"/>
    <s v="D"/>
    <n v="145.16999999999999"/>
  </r>
  <r>
    <x v="3"/>
    <x v="8"/>
    <x v="8"/>
    <n v="8140"/>
    <s v="D"/>
    <n v="145.41"/>
  </r>
  <r>
    <x v="0"/>
    <x v="3"/>
    <x v="3"/>
    <n v="1900"/>
    <s v="A"/>
    <n v="145.44999999999999"/>
  </r>
  <r>
    <x v="0"/>
    <x v="5"/>
    <x v="5"/>
    <n v="5300"/>
    <s v="D"/>
    <n v="147.07"/>
  </r>
  <r>
    <x v="3"/>
    <x v="0"/>
    <x v="0"/>
    <n v="3300"/>
    <s v="D"/>
    <n v="148.19"/>
  </r>
  <r>
    <x v="4"/>
    <x v="5"/>
    <x v="5"/>
    <n v="1210"/>
    <s v="A"/>
    <n v="148.30000000000001"/>
  </r>
  <r>
    <x v="0"/>
    <x v="1"/>
    <x v="1"/>
    <n v="1550"/>
    <s v="D"/>
    <n v="149.19999999999999"/>
  </r>
  <r>
    <x v="1"/>
    <x v="10"/>
    <x v="10"/>
    <n v="1180"/>
    <s v="D"/>
    <n v="149.36000000000001"/>
  </r>
  <r>
    <x v="3"/>
    <x v="3"/>
    <x v="3"/>
    <n v="6210"/>
    <s v="D"/>
    <n v="149.87"/>
  </r>
  <r>
    <x v="3"/>
    <x v="5"/>
    <x v="5"/>
    <n v="3100"/>
    <s v="D"/>
    <n v="149.93"/>
  </r>
  <r>
    <x v="4"/>
    <x v="5"/>
    <x v="5"/>
    <n v="6170"/>
    <s v="D"/>
    <n v="151.27000000000001"/>
  </r>
  <r>
    <x v="2"/>
    <x v="3"/>
    <x v="3"/>
    <n v="2120"/>
    <s v="D"/>
    <n v="151.4"/>
  </r>
  <r>
    <x v="3"/>
    <x v="3"/>
    <x v="3"/>
    <n v="8320"/>
    <s v="D"/>
    <n v="151.58000000000001"/>
  </r>
  <r>
    <x v="0"/>
    <x v="0"/>
    <x v="0"/>
    <n v="2210"/>
    <s v="D"/>
    <n v="151.94"/>
  </r>
  <r>
    <x v="0"/>
    <x v="6"/>
    <x v="6"/>
    <n v="2610"/>
    <s v="D"/>
    <n v="152.43"/>
  </r>
  <r>
    <x v="4"/>
    <x v="3"/>
    <x v="3"/>
    <n v="6172"/>
    <s v="D"/>
    <n v="152.68"/>
  </r>
  <r>
    <x v="4"/>
    <x v="5"/>
    <x v="5"/>
    <n v="2430"/>
    <s v="D"/>
    <n v="154.37"/>
  </r>
  <r>
    <x v="1"/>
    <x v="10"/>
    <x v="10"/>
    <n v="8320"/>
    <s v="D"/>
    <n v="155.47"/>
  </r>
  <r>
    <x v="0"/>
    <x v="1"/>
    <x v="1"/>
    <n v="1110"/>
    <s v="NA"/>
    <n v="156.4"/>
  </r>
  <r>
    <x v="3"/>
    <x v="4"/>
    <x v="4"/>
    <n v="8100"/>
    <s v="D"/>
    <n v="157.41999999999999"/>
  </r>
  <r>
    <x v="0"/>
    <x v="2"/>
    <x v="2"/>
    <n v="1330"/>
    <s v="D"/>
    <n v="157.63999999999999"/>
  </r>
  <r>
    <x v="3"/>
    <x v="5"/>
    <x v="5"/>
    <n v="4340"/>
    <s v="D"/>
    <n v="157.63999999999999"/>
  </r>
  <r>
    <x v="1"/>
    <x v="4"/>
    <x v="4"/>
    <n v="5300"/>
    <s v="D"/>
    <n v="158.06"/>
  </r>
  <r>
    <x v="4"/>
    <x v="12"/>
    <x v="12"/>
    <n v="4110"/>
    <s v="D"/>
    <n v="158.38999999999999"/>
  </r>
  <r>
    <x v="4"/>
    <x v="5"/>
    <x v="5"/>
    <n v="6250"/>
    <s v="D"/>
    <n v="158.47"/>
  </r>
  <r>
    <x v="1"/>
    <x v="3"/>
    <x v="3"/>
    <n v="6410"/>
    <s v="D"/>
    <n v="158.88"/>
  </r>
  <r>
    <x v="1"/>
    <x v="3"/>
    <x v="3"/>
    <n v="5250"/>
    <s v="D"/>
    <n v="159.43"/>
  </r>
  <r>
    <x v="0"/>
    <x v="1"/>
    <x v="1"/>
    <n v="3200"/>
    <s v="D"/>
    <n v="160.47999999999999"/>
  </r>
  <r>
    <x v="0"/>
    <x v="6"/>
    <x v="6"/>
    <n v="5300"/>
    <s v="D"/>
    <n v="160.56"/>
  </r>
  <r>
    <x v="1"/>
    <x v="0"/>
    <x v="0"/>
    <n v="2410"/>
    <s v="D"/>
    <n v="161.35"/>
  </r>
  <r>
    <x v="3"/>
    <x v="4"/>
    <x v="4"/>
    <n v="4200"/>
    <s v="D"/>
    <n v="161.94"/>
  </r>
  <r>
    <x v="3"/>
    <x v="4"/>
    <x v="4"/>
    <n v="6300"/>
    <s v="D"/>
    <n v="162.11000000000001"/>
  </r>
  <r>
    <x v="0"/>
    <x v="6"/>
    <x v="6"/>
    <n v="1130"/>
    <s v="D"/>
    <n v="162.19"/>
  </r>
  <r>
    <x v="1"/>
    <x v="0"/>
    <x v="0"/>
    <n v="2520"/>
    <s v="C"/>
    <n v="163.76"/>
  </r>
  <r>
    <x v="1"/>
    <x v="4"/>
    <x v="4"/>
    <n v="8320"/>
    <s v="NA"/>
    <n v="164.75"/>
  </r>
  <r>
    <x v="0"/>
    <x v="1"/>
    <x v="1"/>
    <n v="1320"/>
    <s v="D"/>
    <n v="165.3"/>
  </r>
  <r>
    <x v="0"/>
    <x v="10"/>
    <x v="10"/>
    <n v="1820"/>
    <s v="D"/>
    <n v="165.42"/>
  </r>
  <r>
    <x v="3"/>
    <x v="4"/>
    <x v="4"/>
    <n v="4340"/>
    <s v="NA"/>
    <n v="169.87"/>
  </r>
  <r>
    <x v="4"/>
    <x v="5"/>
    <x v="5"/>
    <n v="1400"/>
    <s v="D"/>
    <n v="170.59"/>
  </r>
  <r>
    <x v="5"/>
    <x v="5"/>
    <x v="5"/>
    <n v="5300"/>
    <s v="D"/>
    <n v="171.23"/>
  </r>
  <r>
    <x v="2"/>
    <x v="10"/>
    <x v="10"/>
    <n v="3200"/>
    <s v="D"/>
    <n v="172.04"/>
  </r>
  <r>
    <x v="4"/>
    <x v="4"/>
    <x v="4"/>
    <n v="6170"/>
    <s v="D"/>
    <n v="172.56"/>
  </r>
  <r>
    <x v="3"/>
    <x v="3"/>
    <x v="3"/>
    <n v="2110"/>
    <s v="D"/>
    <n v="172.59"/>
  </r>
  <r>
    <x v="4"/>
    <x v="5"/>
    <x v="5"/>
    <n v="6172"/>
    <s v="D"/>
    <n v="173.3"/>
  </r>
  <r>
    <x v="3"/>
    <x v="7"/>
    <x v="7"/>
    <n v="6430"/>
    <s v="D"/>
    <n v="174.32"/>
  </r>
  <r>
    <x v="3"/>
    <x v="3"/>
    <x v="3"/>
    <n v="3210"/>
    <s v="D"/>
    <n v="175.03"/>
  </r>
  <r>
    <x v="0"/>
    <x v="3"/>
    <x v="3"/>
    <n v="6410"/>
    <s v="D"/>
    <n v="175.69"/>
  </r>
  <r>
    <x v="4"/>
    <x v="5"/>
    <x v="5"/>
    <n v="1330"/>
    <s v="D"/>
    <n v="176.98"/>
  </r>
  <r>
    <x v="0"/>
    <x v="1"/>
    <x v="1"/>
    <n v="1850"/>
    <s v="D"/>
    <n v="178.33"/>
  </r>
  <r>
    <x v="4"/>
    <x v="5"/>
    <x v="5"/>
    <n v="1210"/>
    <s v="C"/>
    <n v="178.75"/>
  </r>
  <r>
    <x v="4"/>
    <x v="5"/>
    <x v="5"/>
    <n v="1320"/>
    <s v="D"/>
    <n v="178.94"/>
  </r>
  <r>
    <x v="3"/>
    <x v="4"/>
    <x v="4"/>
    <n v="6430"/>
    <s v="D"/>
    <n v="179.15"/>
  </r>
  <r>
    <x v="0"/>
    <x v="12"/>
    <x v="12"/>
    <n v="4110"/>
    <s v="D"/>
    <n v="180.2"/>
  </r>
  <r>
    <x v="3"/>
    <x v="5"/>
    <x v="5"/>
    <n v="8320"/>
    <s v="D"/>
    <n v="180.76"/>
  </r>
  <r>
    <x v="5"/>
    <x v="4"/>
    <x v="4"/>
    <n v="6410"/>
    <s v="D"/>
    <n v="181.29"/>
  </r>
  <r>
    <x v="0"/>
    <x v="5"/>
    <x v="5"/>
    <n v="1411"/>
    <s v="D"/>
    <n v="182.29"/>
  </r>
  <r>
    <x v="0"/>
    <x v="3"/>
    <x v="3"/>
    <n v="6120"/>
    <s v="D"/>
    <n v="183.56"/>
  </r>
  <r>
    <x v="0"/>
    <x v="3"/>
    <x v="3"/>
    <n v="6440"/>
    <s v="D"/>
    <n v="184.84"/>
  </r>
  <r>
    <x v="3"/>
    <x v="7"/>
    <x v="7"/>
    <n v="6410"/>
    <s v="D"/>
    <n v="187.41"/>
  </r>
  <r>
    <x v="4"/>
    <x v="4"/>
    <x v="4"/>
    <n v="5120"/>
    <s v="NA"/>
    <n v="187.67"/>
  </r>
  <r>
    <x v="2"/>
    <x v="1"/>
    <x v="1"/>
    <n v="1210"/>
    <s v="NA"/>
    <n v="187.87"/>
  </r>
  <r>
    <x v="1"/>
    <x v="15"/>
    <x v="15"/>
    <n v="6172"/>
    <s v="D"/>
    <n v="188.05"/>
  </r>
  <r>
    <x v="1"/>
    <x v="10"/>
    <x v="10"/>
    <n v="5120"/>
    <s v="NA"/>
    <n v="188.2"/>
  </r>
  <r>
    <x v="1"/>
    <x v="10"/>
    <x v="10"/>
    <n v="6300"/>
    <s v="NA"/>
    <n v="190.95"/>
  </r>
  <r>
    <x v="2"/>
    <x v="10"/>
    <x v="10"/>
    <n v="5120"/>
    <s v="NA"/>
    <n v="191.95"/>
  </r>
  <r>
    <x v="1"/>
    <x v="4"/>
    <x v="4"/>
    <n v="6250"/>
    <s v="D"/>
    <n v="192.3"/>
  </r>
  <r>
    <x v="4"/>
    <x v="5"/>
    <x v="5"/>
    <n v="3200"/>
    <s v="D"/>
    <n v="192.96"/>
  </r>
  <r>
    <x v="0"/>
    <x v="5"/>
    <x v="5"/>
    <n v="1820"/>
    <s v="D"/>
    <n v="192.97"/>
  </r>
  <r>
    <x v="0"/>
    <x v="6"/>
    <x v="6"/>
    <n v="3200"/>
    <s v="D"/>
    <n v="195.86"/>
  </r>
  <r>
    <x v="0"/>
    <x v="1"/>
    <x v="1"/>
    <n v="6120"/>
    <s v="D"/>
    <n v="196.4"/>
  </r>
  <r>
    <x v="0"/>
    <x v="10"/>
    <x v="10"/>
    <n v="1920"/>
    <s v="D"/>
    <n v="196.47"/>
  </r>
  <r>
    <x v="0"/>
    <x v="12"/>
    <x v="12"/>
    <n v="3210"/>
    <s v="D"/>
    <n v="197.01"/>
  </r>
  <r>
    <x v="3"/>
    <x v="4"/>
    <x v="4"/>
    <n v="3200"/>
    <s v="NA"/>
    <n v="197.16"/>
  </r>
  <r>
    <x v="0"/>
    <x v="6"/>
    <x v="6"/>
    <n v="1710"/>
    <s v="D"/>
    <n v="197.2"/>
  </r>
  <r>
    <x v="2"/>
    <x v="10"/>
    <x v="10"/>
    <n v="1110"/>
    <s v="D"/>
    <n v="197.28"/>
  </r>
  <r>
    <x v="0"/>
    <x v="11"/>
    <x v="11"/>
    <n v="1320"/>
    <s v="NA"/>
    <n v="197.88"/>
  </r>
  <r>
    <x v="1"/>
    <x v="0"/>
    <x v="0"/>
    <n v="3300"/>
    <s v="D"/>
    <n v="199.4"/>
  </r>
  <r>
    <x v="0"/>
    <x v="10"/>
    <x v="10"/>
    <n v="1180"/>
    <s v="D"/>
    <n v="201.88"/>
  </r>
  <r>
    <x v="2"/>
    <x v="3"/>
    <x v="3"/>
    <n v="2110"/>
    <s v="D"/>
    <n v="202.03"/>
  </r>
  <r>
    <x v="0"/>
    <x v="1"/>
    <x v="1"/>
    <n v="5110"/>
    <s v="NA"/>
    <n v="202.18"/>
  </r>
  <r>
    <x v="3"/>
    <x v="3"/>
    <x v="3"/>
    <n v="5250"/>
    <s v="D"/>
    <n v="202.58"/>
  </r>
  <r>
    <x v="1"/>
    <x v="9"/>
    <x v="9"/>
    <n v="5300"/>
    <s v="D"/>
    <n v="204.21"/>
  </r>
  <r>
    <x v="0"/>
    <x v="1"/>
    <x v="1"/>
    <n v="1920"/>
    <s v="NA"/>
    <n v="204.47"/>
  </r>
  <r>
    <x v="0"/>
    <x v="1"/>
    <x v="1"/>
    <n v="3300"/>
    <s v="D"/>
    <n v="204.6"/>
  </r>
  <r>
    <x v="1"/>
    <x v="4"/>
    <x v="4"/>
    <n v="5120"/>
    <s v="NA"/>
    <n v="204.68"/>
  </r>
  <r>
    <x v="3"/>
    <x v="3"/>
    <x v="3"/>
    <n v="2110"/>
    <s v="A"/>
    <n v="205.37"/>
  </r>
  <r>
    <x v="4"/>
    <x v="5"/>
    <x v="5"/>
    <n v="1180"/>
    <s v="D"/>
    <n v="208.29"/>
  </r>
  <r>
    <x v="2"/>
    <x v="6"/>
    <x v="6"/>
    <n v="2140"/>
    <s v="D"/>
    <n v="214.29"/>
  </r>
  <r>
    <x v="0"/>
    <x v="3"/>
    <x v="3"/>
    <n v="2110"/>
    <s v="D"/>
    <n v="214.46"/>
  </r>
  <r>
    <x v="5"/>
    <x v="5"/>
    <x v="5"/>
    <n v="4110"/>
    <s v="D"/>
    <n v="214.88"/>
  </r>
  <r>
    <x v="3"/>
    <x v="3"/>
    <x v="3"/>
    <n v="4110"/>
    <s v="D"/>
    <n v="215.16"/>
  </r>
  <r>
    <x v="3"/>
    <x v="3"/>
    <x v="3"/>
    <n v="2110"/>
    <s v="D"/>
    <n v="218.17"/>
  </r>
  <r>
    <x v="5"/>
    <x v="4"/>
    <x v="4"/>
    <n v="6410"/>
    <s v="D"/>
    <n v="218.3"/>
  </r>
  <r>
    <x v="1"/>
    <x v="15"/>
    <x v="15"/>
    <n v="8350"/>
    <s v="D"/>
    <n v="218.54"/>
  </r>
  <r>
    <x v="0"/>
    <x v="1"/>
    <x v="1"/>
    <n v="1700"/>
    <s v="D"/>
    <n v="218.88"/>
  </r>
  <r>
    <x v="0"/>
    <x v="6"/>
    <x v="6"/>
    <n v="2430"/>
    <s v="D"/>
    <n v="219"/>
  </r>
  <r>
    <x v="0"/>
    <x v="6"/>
    <x v="6"/>
    <n v="3100"/>
    <s v="D"/>
    <n v="221.29"/>
  </r>
  <r>
    <x v="1"/>
    <x v="4"/>
    <x v="4"/>
    <n v="3210"/>
    <s v="D"/>
    <n v="221.45"/>
  </r>
  <r>
    <x v="0"/>
    <x v="6"/>
    <x v="6"/>
    <n v="1920"/>
    <s v="D"/>
    <n v="222.39"/>
  </r>
  <r>
    <x v="1"/>
    <x v="10"/>
    <x v="10"/>
    <n v="6210"/>
    <s v="NA"/>
    <n v="224.48"/>
  </r>
  <r>
    <x v="2"/>
    <x v="15"/>
    <x v="15"/>
    <n v="6110"/>
    <s v="D"/>
    <n v="224.64"/>
  </r>
  <r>
    <x v="0"/>
    <x v="6"/>
    <x v="6"/>
    <n v="7400"/>
    <s v="D"/>
    <n v="225.7"/>
  </r>
  <r>
    <x v="0"/>
    <x v="3"/>
    <x v="3"/>
    <n v="5250"/>
    <s v="D"/>
    <n v="227.3"/>
  </r>
  <r>
    <x v="4"/>
    <x v="3"/>
    <x v="3"/>
    <n v="5250"/>
    <s v="D"/>
    <n v="228.3"/>
  </r>
  <r>
    <x v="4"/>
    <x v="3"/>
    <x v="3"/>
    <n v="4110"/>
    <s v="D"/>
    <n v="228.78"/>
  </r>
  <r>
    <x v="3"/>
    <x v="5"/>
    <x v="5"/>
    <n v="1310"/>
    <s v="D"/>
    <n v="229.3"/>
  </r>
  <r>
    <x v="0"/>
    <x v="11"/>
    <x v="11"/>
    <n v="4110"/>
    <s v="D"/>
    <n v="229.52"/>
  </r>
  <r>
    <x v="3"/>
    <x v="5"/>
    <x v="5"/>
    <n v="8310"/>
    <s v="NA"/>
    <n v="230.18"/>
  </r>
  <r>
    <x v="1"/>
    <x v="0"/>
    <x v="0"/>
    <n v="2520"/>
    <s v="D"/>
    <n v="230.84"/>
  </r>
  <r>
    <x v="2"/>
    <x v="19"/>
    <x v="19"/>
    <n v="2210"/>
    <s v="NA"/>
    <n v="231.15"/>
  </r>
  <r>
    <x v="2"/>
    <x v="0"/>
    <x v="0"/>
    <n v="2110"/>
    <s v="C"/>
    <n v="231.87"/>
  </r>
  <r>
    <x v="4"/>
    <x v="3"/>
    <x v="3"/>
    <n v="2110"/>
    <s v="D"/>
    <n v="232.08"/>
  </r>
  <r>
    <x v="2"/>
    <x v="3"/>
    <x v="3"/>
    <n v="2110"/>
    <s v="D"/>
    <n v="232.82"/>
  </r>
  <r>
    <x v="1"/>
    <x v="4"/>
    <x v="4"/>
    <n v="6430"/>
    <s v="D"/>
    <n v="233.19"/>
  </r>
  <r>
    <x v="1"/>
    <x v="15"/>
    <x v="15"/>
    <n v="6216"/>
    <s v="D"/>
    <n v="233.72"/>
  </r>
  <r>
    <x v="5"/>
    <x v="0"/>
    <x v="0"/>
    <n v="2110"/>
    <s v="D"/>
    <n v="234.72"/>
  </r>
  <r>
    <x v="1"/>
    <x v="4"/>
    <x v="4"/>
    <n v="6170"/>
    <s v="D"/>
    <n v="235.62"/>
  </r>
  <r>
    <x v="5"/>
    <x v="5"/>
    <x v="5"/>
    <n v="1210"/>
    <s v="D"/>
    <n v="236.09"/>
  </r>
  <r>
    <x v="5"/>
    <x v="5"/>
    <x v="5"/>
    <n v="4110"/>
    <s v="D"/>
    <n v="236.21"/>
  </r>
  <r>
    <x v="3"/>
    <x v="3"/>
    <x v="3"/>
    <n v="4110"/>
    <s v="D"/>
    <n v="237.07"/>
  </r>
  <r>
    <x v="0"/>
    <x v="6"/>
    <x v="6"/>
    <n v="1900"/>
    <s v="D"/>
    <n v="237.99"/>
  </r>
  <r>
    <x v="0"/>
    <x v="1"/>
    <x v="1"/>
    <n v="7400"/>
    <s v="D"/>
    <n v="238.96"/>
  </r>
  <r>
    <x v="0"/>
    <x v="6"/>
    <x v="6"/>
    <n v="6410"/>
    <s v="D"/>
    <n v="240.56"/>
  </r>
  <r>
    <x v="2"/>
    <x v="0"/>
    <x v="0"/>
    <n v="2120"/>
    <s v="C"/>
    <n v="241.68"/>
  </r>
  <r>
    <x v="4"/>
    <x v="0"/>
    <x v="0"/>
    <n v="2430"/>
    <s v="D"/>
    <n v="241.89"/>
  </r>
  <r>
    <x v="0"/>
    <x v="10"/>
    <x v="10"/>
    <n v="5110"/>
    <s v="NA"/>
    <n v="242.6"/>
  </r>
  <r>
    <x v="2"/>
    <x v="10"/>
    <x v="10"/>
    <n v="8100"/>
    <s v="D"/>
    <n v="243.83"/>
  </r>
  <r>
    <x v="0"/>
    <x v="2"/>
    <x v="2"/>
    <n v="1210"/>
    <s v="NA"/>
    <n v="245.21"/>
  </r>
  <r>
    <x v="5"/>
    <x v="0"/>
    <x v="0"/>
    <n v="2130"/>
    <s v="D"/>
    <n v="245.59"/>
  </r>
  <r>
    <x v="3"/>
    <x v="4"/>
    <x v="4"/>
    <n v="3100"/>
    <s v="D"/>
    <n v="246.88"/>
  </r>
  <r>
    <x v="3"/>
    <x v="0"/>
    <x v="0"/>
    <n v="2110"/>
    <s v="A"/>
    <n v="247.95"/>
  </r>
  <r>
    <x v="3"/>
    <x v="4"/>
    <x v="4"/>
    <n v="7430"/>
    <s v="D"/>
    <n v="250.86"/>
  </r>
  <r>
    <x v="3"/>
    <x v="0"/>
    <x v="0"/>
    <n v="2130"/>
    <s v="A"/>
    <n v="253.56"/>
  </r>
  <r>
    <x v="0"/>
    <x v="3"/>
    <x v="3"/>
    <n v="6410"/>
    <s v="NA"/>
    <n v="255.75"/>
  </r>
  <r>
    <x v="4"/>
    <x v="5"/>
    <x v="5"/>
    <n v="1920"/>
    <s v="D"/>
    <n v="256.47000000000003"/>
  </r>
  <r>
    <x v="2"/>
    <x v="1"/>
    <x v="1"/>
    <n v="1110"/>
    <s v="D"/>
    <n v="257.76"/>
  </r>
  <r>
    <x v="5"/>
    <x v="5"/>
    <x v="5"/>
    <n v="1330"/>
    <s v="D"/>
    <n v="262.75"/>
  </r>
  <r>
    <x v="3"/>
    <x v="4"/>
    <x v="4"/>
    <n v="4200"/>
    <s v="D"/>
    <n v="263.98"/>
  </r>
  <r>
    <x v="2"/>
    <x v="20"/>
    <x v="20"/>
    <n v="2210"/>
    <s v="D"/>
    <n v="263.99"/>
  </r>
  <r>
    <x v="0"/>
    <x v="1"/>
    <x v="1"/>
    <n v="6250"/>
    <s v="D"/>
    <n v="264.83999999999997"/>
  </r>
  <r>
    <x v="4"/>
    <x v="4"/>
    <x v="4"/>
    <n v="6210"/>
    <s v="D"/>
    <n v="265.58"/>
  </r>
  <r>
    <x v="3"/>
    <x v="4"/>
    <x v="4"/>
    <n v="3210"/>
    <s v="D"/>
    <n v="265.69"/>
  </r>
  <r>
    <x v="4"/>
    <x v="5"/>
    <x v="5"/>
    <n v="1210"/>
    <s v="NA"/>
    <n v="265.94"/>
  </r>
  <r>
    <x v="0"/>
    <x v="1"/>
    <x v="1"/>
    <n v="5120"/>
    <s v="NA"/>
    <n v="266.86"/>
  </r>
  <r>
    <x v="1"/>
    <x v="3"/>
    <x v="3"/>
    <n v="2130"/>
    <s v="A"/>
    <n v="267.27"/>
  </r>
  <r>
    <x v="1"/>
    <x v="10"/>
    <x v="10"/>
    <n v="6172"/>
    <s v="D"/>
    <n v="267.31"/>
  </r>
  <r>
    <x v="0"/>
    <x v="3"/>
    <x v="3"/>
    <n v="4130"/>
    <s v="A"/>
    <n v="268.33999999999997"/>
  </r>
  <r>
    <x v="1"/>
    <x v="10"/>
    <x v="10"/>
    <n v="6216"/>
    <s v="D"/>
    <n v="268.56"/>
  </r>
  <r>
    <x v="0"/>
    <x v="11"/>
    <x v="11"/>
    <n v="1820"/>
    <s v="D"/>
    <n v="269.76"/>
  </r>
  <r>
    <x v="1"/>
    <x v="4"/>
    <x v="4"/>
    <n v="7430"/>
    <s v="NA"/>
    <n v="271.14999999999998"/>
  </r>
  <r>
    <x v="1"/>
    <x v="10"/>
    <x v="10"/>
    <n v="6110"/>
    <s v="D"/>
    <n v="274.24"/>
  </r>
  <r>
    <x v="4"/>
    <x v="12"/>
    <x v="12"/>
    <n v="1400"/>
    <s v="NA"/>
    <n v="275.10000000000002"/>
  </r>
  <r>
    <x v="0"/>
    <x v="6"/>
    <x v="6"/>
    <n v="2140"/>
    <s v="D"/>
    <n v="275.86"/>
  </r>
  <r>
    <x v="3"/>
    <x v="3"/>
    <x v="3"/>
    <n v="2130"/>
    <s v="D"/>
    <n v="278.08"/>
  </r>
  <r>
    <x v="0"/>
    <x v="6"/>
    <x v="6"/>
    <n v="8350"/>
    <s v="D"/>
    <n v="278.10000000000002"/>
  </r>
  <r>
    <x v="5"/>
    <x v="4"/>
    <x v="4"/>
    <n v="1180"/>
    <s v="D"/>
    <n v="279.74"/>
  </r>
  <r>
    <x v="1"/>
    <x v="15"/>
    <x v="15"/>
    <n v="6410"/>
    <s v="D"/>
    <n v="280.99"/>
  </r>
  <r>
    <x v="0"/>
    <x v="10"/>
    <x v="10"/>
    <n v="6410"/>
    <s v="D"/>
    <n v="281.04000000000002"/>
  </r>
  <r>
    <x v="5"/>
    <x v="4"/>
    <x v="4"/>
    <n v="4110"/>
    <s v="D"/>
    <n v="281.11"/>
  </r>
  <r>
    <x v="1"/>
    <x v="3"/>
    <x v="3"/>
    <n v="2110"/>
    <s v="C"/>
    <n v="281.57"/>
  </r>
  <r>
    <x v="0"/>
    <x v="1"/>
    <x v="1"/>
    <n v="1180"/>
    <s v="D"/>
    <n v="284.24"/>
  </r>
  <r>
    <x v="4"/>
    <x v="4"/>
    <x v="4"/>
    <n v="6250"/>
    <s v="D"/>
    <n v="284.24"/>
  </r>
  <r>
    <x v="0"/>
    <x v="6"/>
    <x v="6"/>
    <n v="1700"/>
    <s v="D"/>
    <n v="284.29000000000002"/>
  </r>
  <r>
    <x v="5"/>
    <x v="4"/>
    <x v="4"/>
    <n v="3200"/>
    <s v="D"/>
    <n v="285.42"/>
  </r>
  <r>
    <x v="5"/>
    <x v="4"/>
    <x v="4"/>
    <n v="8350"/>
    <s v="D"/>
    <n v="286.31"/>
  </r>
  <r>
    <x v="0"/>
    <x v="1"/>
    <x v="1"/>
    <n v="1411"/>
    <s v="D"/>
    <n v="287.39999999999998"/>
  </r>
  <r>
    <x v="3"/>
    <x v="0"/>
    <x v="0"/>
    <n v="2120"/>
    <s v="D"/>
    <n v="288.44"/>
  </r>
  <r>
    <x v="1"/>
    <x v="3"/>
    <x v="3"/>
    <n v="2130"/>
    <s v="C"/>
    <n v="288.62"/>
  </r>
  <r>
    <x v="0"/>
    <x v="2"/>
    <x v="2"/>
    <n v="1210"/>
    <s v="D"/>
    <n v="289.27"/>
  </r>
  <r>
    <x v="4"/>
    <x v="5"/>
    <x v="5"/>
    <n v="6120"/>
    <s v="D"/>
    <n v="289.39999999999998"/>
  </r>
  <r>
    <x v="1"/>
    <x v="4"/>
    <x v="4"/>
    <n v="1900"/>
    <s v="D"/>
    <n v="291.05"/>
  </r>
  <r>
    <x v="4"/>
    <x v="4"/>
    <x v="4"/>
    <n v="4340"/>
    <s v="D"/>
    <n v="291.52999999999997"/>
  </r>
  <r>
    <x v="1"/>
    <x v="1"/>
    <x v="1"/>
    <n v="1110"/>
    <s v="D"/>
    <n v="293.64"/>
  </r>
  <r>
    <x v="1"/>
    <x v="1"/>
    <x v="1"/>
    <n v="4110"/>
    <s v="D"/>
    <n v="295.47000000000003"/>
  </r>
  <r>
    <x v="1"/>
    <x v="10"/>
    <x v="10"/>
    <n v="1660"/>
    <s v="D"/>
    <n v="295.64999999999998"/>
  </r>
  <r>
    <x v="3"/>
    <x v="5"/>
    <x v="5"/>
    <n v="2210"/>
    <s v="D"/>
    <n v="297.41000000000003"/>
  </r>
  <r>
    <x v="0"/>
    <x v="6"/>
    <x v="6"/>
    <n v="4200"/>
    <s v="D"/>
    <n v="303.02999999999997"/>
  </r>
  <r>
    <x v="0"/>
    <x v="11"/>
    <x v="11"/>
    <n v="1320"/>
    <s v="D"/>
    <n v="305.58999999999997"/>
  </r>
  <r>
    <x v="3"/>
    <x v="5"/>
    <x v="5"/>
    <n v="2130"/>
    <s v="D"/>
    <n v="306.69"/>
  </r>
  <r>
    <x v="1"/>
    <x v="10"/>
    <x v="10"/>
    <n v="7430"/>
    <s v="NA"/>
    <n v="309.07"/>
  </r>
  <r>
    <x v="3"/>
    <x v="0"/>
    <x v="0"/>
    <n v="2140"/>
    <s v="D"/>
    <n v="309.79000000000002"/>
  </r>
  <r>
    <x v="3"/>
    <x v="0"/>
    <x v="0"/>
    <n v="3300"/>
    <s v="D"/>
    <n v="310.55"/>
  </r>
  <r>
    <x v="2"/>
    <x v="1"/>
    <x v="1"/>
    <n v="2110"/>
    <s v="D"/>
    <n v="314.08999999999997"/>
  </r>
  <r>
    <x v="3"/>
    <x v="4"/>
    <x v="4"/>
    <n v="7430"/>
    <s v="NA"/>
    <n v="315.12"/>
  </r>
  <r>
    <x v="0"/>
    <x v="1"/>
    <x v="1"/>
    <n v="8320"/>
    <s v="D"/>
    <n v="316.04000000000002"/>
  </r>
  <r>
    <x v="0"/>
    <x v="1"/>
    <x v="1"/>
    <n v="1310"/>
    <s v="D"/>
    <n v="318.58"/>
  </r>
  <r>
    <x v="3"/>
    <x v="0"/>
    <x v="0"/>
    <n v="2210"/>
    <s v="B"/>
    <n v="318.89999999999998"/>
  </r>
  <r>
    <x v="0"/>
    <x v="1"/>
    <x v="1"/>
    <n v="4220"/>
    <s v="D"/>
    <n v="320.17"/>
  </r>
  <r>
    <x v="2"/>
    <x v="15"/>
    <x v="15"/>
    <n v="6216"/>
    <s v="D"/>
    <n v="320.36"/>
  </r>
  <r>
    <x v="1"/>
    <x v="8"/>
    <x v="8"/>
    <n v="8140"/>
    <s v="D"/>
    <n v="320.52"/>
  </r>
  <r>
    <x v="1"/>
    <x v="3"/>
    <x v="3"/>
    <n v="2120"/>
    <s v="D"/>
    <n v="322.67"/>
  </r>
  <r>
    <x v="2"/>
    <x v="15"/>
    <x v="15"/>
    <n v="6300"/>
    <s v="D"/>
    <n v="324.36"/>
  </r>
  <r>
    <x v="3"/>
    <x v="4"/>
    <x v="4"/>
    <n v="4110"/>
    <s v="NA"/>
    <n v="326.88"/>
  </r>
  <r>
    <x v="0"/>
    <x v="6"/>
    <x v="6"/>
    <n v="4340"/>
    <s v="D"/>
    <n v="334.27"/>
  </r>
  <r>
    <x v="2"/>
    <x v="13"/>
    <x v="13"/>
    <n v="2210"/>
    <s v="D"/>
    <n v="335.08"/>
  </r>
  <r>
    <x v="5"/>
    <x v="5"/>
    <x v="5"/>
    <n v="1310"/>
    <s v="D"/>
    <n v="337.15"/>
  </r>
  <r>
    <x v="3"/>
    <x v="5"/>
    <x v="5"/>
    <n v="6410"/>
    <s v="D"/>
    <n v="337.57"/>
  </r>
  <r>
    <x v="4"/>
    <x v="5"/>
    <x v="5"/>
    <n v="2110"/>
    <s v="D"/>
    <n v="340.55"/>
  </r>
  <r>
    <x v="1"/>
    <x v="0"/>
    <x v="0"/>
    <n v="2150"/>
    <s v="D"/>
    <n v="341.5"/>
  </r>
  <r>
    <x v="5"/>
    <x v="5"/>
    <x v="5"/>
    <n v="2110"/>
    <s v="D"/>
    <n v="341.95"/>
  </r>
  <r>
    <x v="0"/>
    <x v="1"/>
    <x v="1"/>
    <n v="6172"/>
    <s v="D"/>
    <n v="346.71"/>
  </r>
  <r>
    <x v="2"/>
    <x v="3"/>
    <x v="3"/>
    <n v="2210"/>
    <s v="NA"/>
    <n v="348.3"/>
  </r>
  <r>
    <x v="2"/>
    <x v="15"/>
    <x v="15"/>
    <n v="6172"/>
    <s v="D"/>
    <n v="350.6"/>
  </r>
  <r>
    <x v="0"/>
    <x v="1"/>
    <x v="1"/>
    <n v="2110"/>
    <s v="D"/>
    <n v="351.14"/>
  </r>
  <r>
    <x v="5"/>
    <x v="5"/>
    <x v="5"/>
    <n v="1210"/>
    <s v="A"/>
    <n v="351.54"/>
  </r>
  <r>
    <x v="3"/>
    <x v="3"/>
    <x v="3"/>
    <n v="6250"/>
    <s v="D"/>
    <n v="353.02"/>
  </r>
  <r>
    <x v="4"/>
    <x v="4"/>
    <x v="4"/>
    <n v="3200"/>
    <s v="D"/>
    <n v="353.19"/>
  </r>
  <r>
    <x v="0"/>
    <x v="1"/>
    <x v="1"/>
    <n v="5120"/>
    <s v="D"/>
    <n v="355.52"/>
  </r>
  <r>
    <x v="4"/>
    <x v="5"/>
    <x v="5"/>
    <n v="6410"/>
    <s v="D"/>
    <n v="358.16"/>
  </r>
  <r>
    <x v="1"/>
    <x v="10"/>
    <x v="10"/>
    <n v="3210"/>
    <s v="D"/>
    <n v="358.77"/>
  </r>
  <r>
    <x v="3"/>
    <x v="4"/>
    <x v="4"/>
    <n v="3100"/>
    <s v="D"/>
    <n v="361.27"/>
  </r>
  <r>
    <x v="3"/>
    <x v="0"/>
    <x v="0"/>
    <n v="2156"/>
    <s v="D"/>
    <n v="361.31"/>
  </r>
  <r>
    <x v="2"/>
    <x v="1"/>
    <x v="1"/>
    <n v="2120"/>
    <s v="D"/>
    <n v="361.4"/>
  </r>
  <r>
    <x v="3"/>
    <x v="4"/>
    <x v="4"/>
    <n v="3200"/>
    <s v="D"/>
    <n v="361.7"/>
  </r>
  <r>
    <x v="0"/>
    <x v="3"/>
    <x v="3"/>
    <n v="5250"/>
    <s v="NA"/>
    <n v="362.37"/>
  </r>
  <r>
    <x v="2"/>
    <x v="9"/>
    <x v="9"/>
    <n v="2110"/>
    <s v="D"/>
    <n v="362.81"/>
  </r>
  <r>
    <x v="4"/>
    <x v="0"/>
    <x v="0"/>
    <n v="2150"/>
    <s v="D"/>
    <n v="364.36"/>
  </r>
  <r>
    <x v="0"/>
    <x v="18"/>
    <x v="18"/>
    <n v="1210"/>
    <s v="A"/>
    <n v="368.63"/>
  </r>
  <r>
    <x v="4"/>
    <x v="4"/>
    <x v="4"/>
    <n v="5300"/>
    <s v="D"/>
    <n v="377.44"/>
  </r>
  <r>
    <x v="0"/>
    <x v="1"/>
    <x v="1"/>
    <n v="5300"/>
    <s v="NA"/>
    <n v="378.56"/>
  </r>
  <r>
    <x v="2"/>
    <x v="3"/>
    <x v="3"/>
    <n v="2130"/>
    <s v="D"/>
    <n v="379.04"/>
  </r>
  <r>
    <x v="4"/>
    <x v="4"/>
    <x v="4"/>
    <n v="1110"/>
    <s v="D"/>
    <n v="386.98"/>
  </r>
  <r>
    <x v="1"/>
    <x v="4"/>
    <x v="4"/>
    <n v="6172"/>
    <s v="D"/>
    <n v="391.82"/>
  </r>
  <r>
    <x v="3"/>
    <x v="4"/>
    <x v="4"/>
    <n v="1180"/>
    <s v="D"/>
    <n v="394.51"/>
  </r>
  <r>
    <x v="1"/>
    <x v="3"/>
    <x v="3"/>
    <n v="4200"/>
    <s v="D"/>
    <n v="395.48"/>
  </r>
  <r>
    <x v="3"/>
    <x v="3"/>
    <x v="3"/>
    <n v="6430"/>
    <s v="D"/>
    <n v="396.42"/>
  </r>
  <r>
    <x v="1"/>
    <x v="0"/>
    <x v="0"/>
    <n v="2130"/>
    <s v="C"/>
    <n v="399.19"/>
  </r>
  <r>
    <x v="0"/>
    <x v="3"/>
    <x v="3"/>
    <n v="6170"/>
    <s v="D"/>
    <n v="399.28"/>
  </r>
  <r>
    <x v="0"/>
    <x v="5"/>
    <x v="5"/>
    <n v="6410"/>
    <s v="D"/>
    <n v="399.93"/>
  </r>
  <r>
    <x v="3"/>
    <x v="7"/>
    <x v="7"/>
    <n v="4110"/>
    <s v="D"/>
    <n v="404.46"/>
  </r>
  <r>
    <x v="3"/>
    <x v="5"/>
    <x v="5"/>
    <n v="2120"/>
    <s v="D"/>
    <n v="409.67"/>
  </r>
  <r>
    <x v="4"/>
    <x v="5"/>
    <x v="5"/>
    <n v="1310"/>
    <s v="D"/>
    <n v="411.84"/>
  </r>
  <r>
    <x v="2"/>
    <x v="10"/>
    <x v="10"/>
    <n v="1210"/>
    <s v="D"/>
    <n v="413.86"/>
  </r>
  <r>
    <x v="1"/>
    <x v="0"/>
    <x v="0"/>
    <n v="2110"/>
    <s v="C"/>
    <n v="414.11"/>
  </r>
  <r>
    <x v="4"/>
    <x v="4"/>
    <x v="4"/>
    <n v="6172"/>
    <s v="D"/>
    <n v="416.26"/>
  </r>
  <r>
    <x v="4"/>
    <x v="5"/>
    <x v="5"/>
    <n v="5300"/>
    <s v="D"/>
    <n v="416.94"/>
  </r>
  <r>
    <x v="0"/>
    <x v="3"/>
    <x v="3"/>
    <n v="6172"/>
    <s v="D"/>
    <n v="419.74"/>
  </r>
  <r>
    <x v="4"/>
    <x v="4"/>
    <x v="4"/>
    <n v="5110"/>
    <s v="NA"/>
    <n v="423.9"/>
  </r>
  <r>
    <x v="0"/>
    <x v="1"/>
    <x v="1"/>
    <n v="1710"/>
    <s v="D"/>
    <n v="424.79"/>
  </r>
  <r>
    <x v="3"/>
    <x v="5"/>
    <x v="5"/>
    <n v="4200"/>
    <s v="D"/>
    <n v="425.02"/>
  </r>
  <r>
    <x v="4"/>
    <x v="5"/>
    <x v="5"/>
    <n v="1110"/>
    <s v="D"/>
    <n v="434.86"/>
  </r>
  <r>
    <x v="3"/>
    <x v="4"/>
    <x v="4"/>
    <n v="8320"/>
    <s v="D"/>
    <n v="437.9"/>
  </r>
  <r>
    <x v="4"/>
    <x v="3"/>
    <x v="3"/>
    <n v="6410"/>
    <s v="D"/>
    <n v="445.42"/>
  </r>
  <r>
    <x v="0"/>
    <x v="6"/>
    <x v="6"/>
    <n v="1550"/>
    <s v="D"/>
    <n v="446.75"/>
  </r>
  <r>
    <x v="0"/>
    <x v="1"/>
    <x v="1"/>
    <n v="1330"/>
    <s v="D"/>
    <n v="447.94"/>
  </r>
  <r>
    <x v="1"/>
    <x v="4"/>
    <x v="4"/>
    <n v="1110"/>
    <s v="D"/>
    <n v="453.79"/>
  </r>
  <r>
    <x v="2"/>
    <x v="0"/>
    <x v="0"/>
    <n v="2150"/>
    <s v="D"/>
    <n v="453.94"/>
  </r>
  <r>
    <x v="5"/>
    <x v="0"/>
    <x v="0"/>
    <n v="2110"/>
    <s v="D"/>
    <n v="468.33"/>
  </r>
  <r>
    <x v="0"/>
    <x v="1"/>
    <x v="1"/>
    <n v="1290"/>
    <s v="D"/>
    <n v="468.97"/>
  </r>
  <r>
    <x v="3"/>
    <x v="4"/>
    <x v="4"/>
    <n v="3200"/>
    <s v="D"/>
    <n v="476.83"/>
  </r>
  <r>
    <x v="1"/>
    <x v="3"/>
    <x v="3"/>
    <n v="6430"/>
    <s v="D"/>
    <n v="478.66"/>
  </r>
  <r>
    <x v="5"/>
    <x v="5"/>
    <x v="5"/>
    <n v="1820"/>
    <s v="D"/>
    <n v="484.63"/>
  </r>
  <r>
    <x v="1"/>
    <x v="4"/>
    <x v="4"/>
    <n v="1760"/>
    <s v="D"/>
    <n v="493.01"/>
  </r>
  <r>
    <x v="3"/>
    <x v="4"/>
    <x v="4"/>
    <n v="4340"/>
    <s v="D"/>
    <n v="495.01"/>
  </r>
  <r>
    <x v="0"/>
    <x v="3"/>
    <x v="3"/>
    <n v="3210"/>
    <s v="D"/>
    <n v="501.35"/>
  </r>
  <r>
    <x v="3"/>
    <x v="4"/>
    <x v="4"/>
    <n v="1180"/>
    <s v="D"/>
    <n v="514.28"/>
  </r>
  <r>
    <x v="0"/>
    <x v="6"/>
    <x v="6"/>
    <n v="2120"/>
    <s v="D"/>
    <n v="514.57000000000005"/>
  </r>
  <r>
    <x v="2"/>
    <x v="13"/>
    <x v="13"/>
    <n v="2120"/>
    <s v="D"/>
    <n v="516.71"/>
  </r>
  <r>
    <x v="1"/>
    <x v="3"/>
    <x v="3"/>
    <n v="2130"/>
    <s v="D"/>
    <n v="521.15"/>
  </r>
  <r>
    <x v="1"/>
    <x v="15"/>
    <x v="15"/>
    <n v="6110"/>
    <s v="D"/>
    <n v="522.38"/>
  </r>
  <r>
    <x v="0"/>
    <x v="1"/>
    <x v="1"/>
    <n v="1210"/>
    <s v="A"/>
    <n v="522.63"/>
  </r>
  <r>
    <x v="2"/>
    <x v="10"/>
    <x v="10"/>
    <n v="6170"/>
    <s v="D"/>
    <n v="523.37"/>
  </r>
  <r>
    <x v="1"/>
    <x v="10"/>
    <x v="10"/>
    <n v="6430"/>
    <s v="D"/>
    <n v="541.65"/>
  </r>
  <r>
    <x v="0"/>
    <x v="6"/>
    <x v="6"/>
    <n v="1400"/>
    <s v="D"/>
    <n v="542.66999999999996"/>
  </r>
  <r>
    <x v="3"/>
    <x v="4"/>
    <x v="4"/>
    <n v="6170"/>
    <s v="D"/>
    <n v="550.36"/>
  </r>
  <r>
    <x v="3"/>
    <x v="0"/>
    <x v="0"/>
    <n v="2510"/>
    <s v="D"/>
    <n v="552.34"/>
  </r>
  <r>
    <x v="3"/>
    <x v="5"/>
    <x v="5"/>
    <n v="3210"/>
    <s v="D"/>
    <n v="552.70000000000005"/>
  </r>
  <r>
    <x v="2"/>
    <x v="0"/>
    <x v="0"/>
    <n v="2130"/>
    <s v="C"/>
    <n v="560.53"/>
  </r>
  <r>
    <x v="0"/>
    <x v="5"/>
    <x v="5"/>
    <n v="1210"/>
    <s v="NA"/>
    <n v="560.77"/>
  </r>
  <r>
    <x v="0"/>
    <x v="1"/>
    <x v="1"/>
    <n v="1210"/>
    <s v="C"/>
    <n v="572.54"/>
  </r>
  <r>
    <x v="2"/>
    <x v="0"/>
    <x v="0"/>
    <n v="2140"/>
    <s v="D"/>
    <n v="575.78"/>
  </r>
  <r>
    <x v="3"/>
    <x v="3"/>
    <x v="3"/>
    <n v="6410"/>
    <s v="D"/>
    <n v="577.09"/>
  </r>
  <r>
    <x v="0"/>
    <x v="5"/>
    <x v="5"/>
    <n v="1210"/>
    <s v="D"/>
    <n v="577.94000000000005"/>
  </r>
  <r>
    <x v="2"/>
    <x v="10"/>
    <x v="10"/>
    <n v="6210"/>
    <s v="D"/>
    <n v="592.51"/>
  </r>
  <r>
    <x v="1"/>
    <x v="10"/>
    <x v="10"/>
    <n v="6410"/>
    <s v="NA"/>
    <n v="598.41"/>
  </r>
  <r>
    <x v="2"/>
    <x v="10"/>
    <x v="10"/>
    <n v="5300"/>
    <s v="D"/>
    <n v="598.41"/>
  </r>
  <r>
    <x v="1"/>
    <x v="3"/>
    <x v="3"/>
    <n v="2110"/>
    <s v="D"/>
    <n v="605"/>
  </r>
  <r>
    <x v="0"/>
    <x v="11"/>
    <x v="11"/>
    <n v="1110"/>
    <s v="D"/>
    <n v="618.24"/>
  </r>
  <r>
    <x v="1"/>
    <x v="3"/>
    <x v="3"/>
    <n v="6172"/>
    <s v="D"/>
    <n v="634.89"/>
  </r>
  <r>
    <x v="0"/>
    <x v="1"/>
    <x v="1"/>
    <n v="1900"/>
    <s v="D"/>
    <n v="639.70000000000005"/>
  </r>
  <r>
    <x v="0"/>
    <x v="11"/>
    <x v="11"/>
    <n v="1210"/>
    <s v="NA"/>
    <n v="640.54999999999995"/>
  </r>
  <r>
    <x v="1"/>
    <x v="10"/>
    <x v="10"/>
    <n v="6300"/>
    <s v="D"/>
    <n v="644.25"/>
  </r>
  <r>
    <x v="3"/>
    <x v="4"/>
    <x v="4"/>
    <n v="3210"/>
    <s v="D"/>
    <n v="648.70000000000005"/>
  </r>
  <r>
    <x v="0"/>
    <x v="1"/>
    <x v="1"/>
    <n v="1400"/>
    <s v="D"/>
    <n v="651.86"/>
  </r>
  <r>
    <x v="3"/>
    <x v="3"/>
    <x v="3"/>
    <n v="3100"/>
    <s v="D"/>
    <n v="655.59"/>
  </r>
  <r>
    <x v="0"/>
    <x v="3"/>
    <x v="3"/>
    <n v="2210"/>
    <s v="D"/>
    <n v="658.37"/>
  </r>
  <r>
    <x v="2"/>
    <x v="10"/>
    <x v="10"/>
    <n v="1820"/>
    <s v="D"/>
    <n v="668.93"/>
  </r>
  <r>
    <x v="0"/>
    <x v="6"/>
    <x v="6"/>
    <n v="2130"/>
    <s v="D"/>
    <n v="674.08"/>
  </r>
  <r>
    <x v="5"/>
    <x v="4"/>
    <x v="4"/>
    <n v="4110"/>
    <s v="D"/>
    <n v="678.69"/>
  </r>
  <r>
    <x v="4"/>
    <x v="8"/>
    <x v="8"/>
    <n v="8140"/>
    <s v="D"/>
    <n v="680.07"/>
  </r>
  <r>
    <x v="0"/>
    <x v="6"/>
    <x v="6"/>
    <n v="6170"/>
    <s v="D"/>
    <n v="681.68"/>
  </r>
  <r>
    <x v="0"/>
    <x v="6"/>
    <x v="6"/>
    <n v="1180"/>
    <s v="D"/>
    <n v="683.14"/>
  </r>
  <r>
    <x v="3"/>
    <x v="4"/>
    <x v="4"/>
    <n v="5120"/>
    <s v="NA"/>
    <n v="688.89"/>
  </r>
  <r>
    <x v="4"/>
    <x v="4"/>
    <x v="4"/>
    <n v="6430"/>
    <s v="D"/>
    <n v="691.14"/>
  </r>
  <r>
    <x v="3"/>
    <x v="4"/>
    <x v="4"/>
    <n v="6410"/>
    <s v="D"/>
    <n v="699.22"/>
  </r>
  <r>
    <x v="0"/>
    <x v="1"/>
    <x v="1"/>
    <n v="5300"/>
    <s v="D"/>
    <n v="702.5"/>
  </r>
  <r>
    <x v="3"/>
    <x v="7"/>
    <x v="7"/>
    <n v="2110"/>
    <s v="D"/>
    <n v="702.81"/>
  </r>
  <r>
    <x v="1"/>
    <x v="3"/>
    <x v="3"/>
    <n v="2130"/>
    <s v="D"/>
    <n v="714.38"/>
  </r>
  <r>
    <x v="2"/>
    <x v="1"/>
    <x v="1"/>
    <n v="1210"/>
    <s v="D"/>
    <n v="719.41"/>
  </r>
  <r>
    <x v="0"/>
    <x v="10"/>
    <x v="10"/>
    <n v="4110"/>
    <s v="D"/>
    <n v="723.01"/>
  </r>
  <r>
    <x v="3"/>
    <x v="0"/>
    <x v="0"/>
    <n v="2210"/>
    <s v="NA"/>
    <n v="723.52"/>
  </r>
  <r>
    <x v="0"/>
    <x v="5"/>
    <x v="5"/>
    <n v="4110"/>
    <s v="D"/>
    <n v="730.84"/>
  </r>
  <r>
    <x v="1"/>
    <x v="10"/>
    <x v="10"/>
    <n v="6170"/>
    <s v="D"/>
    <n v="734.46"/>
  </r>
  <r>
    <x v="2"/>
    <x v="10"/>
    <x v="10"/>
    <n v="6172"/>
    <s v="D"/>
    <n v="740.76"/>
  </r>
  <r>
    <x v="5"/>
    <x v="5"/>
    <x v="5"/>
    <n v="1210"/>
    <s v="D"/>
    <n v="740.87"/>
  </r>
  <r>
    <x v="4"/>
    <x v="5"/>
    <x v="5"/>
    <n v="1820"/>
    <s v="D"/>
    <n v="745.12"/>
  </r>
  <r>
    <x v="2"/>
    <x v="0"/>
    <x v="0"/>
    <n v="2110"/>
    <s v="NA"/>
    <n v="756.65"/>
  </r>
  <r>
    <x v="0"/>
    <x v="5"/>
    <x v="5"/>
    <n v="1210"/>
    <s v="A"/>
    <n v="757.04"/>
  </r>
  <r>
    <x v="4"/>
    <x v="3"/>
    <x v="3"/>
    <n v="3300"/>
    <s v="D"/>
    <n v="759.88"/>
  </r>
  <r>
    <x v="3"/>
    <x v="4"/>
    <x v="4"/>
    <n v="6430"/>
    <s v="D"/>
    <n v="786.43"/>
  </r>
  <r>
    <x v="2"/>
    <x v="15"/>
    <x v="15"/>
    <n v="6210"/>
    <s v="D"/>
    <n v="796.78"/>
  </r>
  <r>
    <x v="4"/>
    <x v="4"/>
    <x v="4"/>
    <n v="1180"/>
    <s v="D"/>
    <n v="821.13"/>
  </r>
  <r>
    <x v="1"/>
    <x v="0"/>
    <x v="0"/>
    <n v="2140"/>
    <s v="D"/>
    <n v="848.69"/>
  </r>
  <r>
    <x v="1"/>
    <x v="4"/>
    <x v="4"/>
    <n v="4110"/>
    <s v="D"/>
    <n v="853.21"/>
  </r>
  <r>
    <x v="0"/>
    <x v="1"/>
    <x v="1"/>
    <n v="2140"/>
    <s v="D"/>
    <n v="865.11"/>
  </r>
  <r>
    <x v="2"/>
    <x v="3"/>
    <x v="3"/>
    <n v="2110"/>
    <s v="D"/>
    <n v="868.52"/>
  </r>
  <r>
    <x v="1"/>
    <x v="10"/>
    <x v="10"/>
    <n v="6216"/>
    <s v="NA"/>
    <n v="874.18"/>
  </r>
  <r>
    <x v="3"/>
    <x v="4"/>
    <x v="4"/>
    <n v="6250"/>
    <s v="D"/>
    <n v="902.53"/>
  </r>
  <r>
    <x v="5"/>
    <x v="4"/>
    <x v="4"/>
    <n v="1180"/>
    <s v="D"/>
    <n v="927.35"/>
  </r>
  <r>
    <x v="3"/>
    <x v="4"/>
    <x v="4"/>
    <n v="6210"/>
    <s v="D"/>
    <n v="933.15"/>
  </r>
  <r>
    <x v="0"/>
    <x v="11"/>
    <x v="11"/>
    <n v="1210"/>
    <s v="D"/>
    <n v="947.72"/>
  </r>
  <r>
    <x v="1"/>
    <x v="10"/>
    <x v="10"/>
    <n v="6410"/>
    <s v="D"/>
    <n v="957.78"/>
  </r>
  <r>
    <x v="0"/>
    <x v="1"/>
    <x v="1"/>
    <n v="1820"/>
    <s v="D"/>
    <n v="981.7"/>
  </r>
  <r>
    <x v="1"/>
    <x v="4"/>
    <x v="4"/>
    <n v="6410"/>
    <s v="D"/>
    <n v="983.28"/>
  </r>
  <r>
    <x v="0"/>
    <x v="1"/>
    <x v="1"/>
    <n v="6410"/>
    <s v="D"/>
    <n v="992.84"/>
  </r>
  <r>
    <x v="1"/>
    <x v="4"/>
    <x v="4"/>
    <n v="6410"/>
    <s v="NA"/>
    <n v="1015.07"/>
  </r>
  <r>
    <x v="3"/>
    <x v="5"/>
    <x v="5"/>
    <n v="2110"/>
    <s v="D"/>
    <n v="1048.44"/>
  </r>
  <r>
    <x v="4"/>
    <x v="4"/>
    <x v="4"/>
    <n v="6410"/>
    <s v="D"/>
    <n v="1058.1099999999999"/>
  </r>
  <r>
    <x v="0"/>
    <x v="1"/>
    <x v="1"/>
    <n v="1210"/>
    <s v="NA"/>
    <n v="1075.28"/>
  </r>
  <r>
    <x v="1"/>
    <x v="3"/>
    <x v="3"/>
    <n v="2110"/>
    <s v="D"/>
    <n v="1078.1600000000001"/>
  </r>
  <r>
    <x v="2"/>
    <x v="1"/>
    <x v="1"/>
    <n v="2210"/>
    <s v="D"/>
    <n v="1096"/>
  </r>
  <r>
    <x v="3"/>
    <x v="4"/>
    <x v="4"/>
    <n v="5250"/>
    <s v="D"/>
    <n v="1111.6300000000001"/>
  </r>
  <r>
    <x v="3"/>
    <x v="0"/>
    <x v="0"/>
    <n v="2210"/>
    <s v="D"/>
    <n v="1124.73"/>
  </r>
  <r>
    <x v="4"/>
    <x v="0"/>
    <x v="0"/>
    <n v="2120"/>
    <s v="D"/>
    <n v="1141.99"/>
  </r>
  <r>
    <x v="2"/>
    <x v="15"/>
    <x v="15"/>
    <n v="6170"/>
    <s v="D"/>
    <n v="1144.3900000000001"/>
  </r>
  <r>
    <x v="3"/>
    <x v="3"/>
    <x v="3"/>
    <n v="2110"/>
    <s v="D"/>
    <n v="1151.08"/>
  </r>
  <r>
    <x v="2"/>
    <x v="15"/>
    <x v="15"/>
    <n v="6410"/>
    <s v="D"/>
    <n v="1177.74"/>
  </r>
  <r>
    <x v="0"/>
    <x v="6"/>
    <x v="6"/>
    <n v="1110"/>
    <s v="D"/>
    <n v="1218.3"/>
  </r>
  <r>
    <x v="2"/>
    <x v="10"/>
    <x v="10"/>
    <n v="6430"/>
    <s v="D"/>
    <n v="1301.99"/>
  </r>
  <r>
    <x v="1"/>
    <x v="10"/>
    <x v="10"/>
    <n v="4110"/>
    <s v="D"/>
    <n v="1321.02"/>
  </r>
  <r>
    <x v="2"/>
    <x v="10"/>
    <x v="10"/>
    <n v="4110"/>
    <s v="D"/>
    <n v="1321.52"/>
  </r>
  <r>
    <x v="0"/>
    <x v="3"/>
    <x v="3"/>
    <n v="6410"/>
    <s v="D"/>
    <n v="1327.13"/>
  </r>
  <r>
    <x v="5"/>
    <x v="4"/>
    <x v="4"/>
    <n v="4110"/>
    <s v="D"/>
    <n v="1364.37"/>
  </r>
  <r>
    <x v="4"/>
    <x v="0"/>
    <x v="0"/>
    <n v="2130"/>
    <s v="D"/>
    <n v="1372.84"/>
  </r>
  <r>
    <x v="3"/>
    <x v="5"/>
    <x v="5"/>
    <n v="4110"/>
    <s v="D"/>
    <n v="1400.98"/>
  </r>
  <r>
    <x v="5"/>
    <x v="4"/>
    <x v="4"/>
    <n v="1180"/>
    <s v="D"/>
    <n v="1486.54"/>
  </r>
  <r>
    <x v="2"/>
    <x v="6"/>
    <x v="6"/>
    <n v="2210"/>
    <s v="D"/>
    <n v="1512.91"/>
  </r>
  <r>
    <x v="3"/>
    <x v="4"/>
    <x v="4"/>
    <n v="6172"/>
    <s v="D"/>
    <n v="1533.65"/>
  </r>
  <r>
    <x v="0"/>
    <x v="8"/>
    <x v="8"/>
    <n v="8140"/>
    <s v="D"/>
    <n v="1597.61"/>
  </r>
  <r>
    <x v="0"/>
    <x v="3"/>
    <x v="3"/>
    <n v="4110"/>
    <s v="D"/>
    <n v="1607.24"/>
  </r>
  <r>
    <x v="0"/>
    <x v="6"/>
    <x v="6"/>
    <n v="4110"/>
    <s v="D"/>
    <n v="1629.89"/>
  </r>
  <r>
    <x v="4"/>
    <x v="0"/>
    <x v="0"/>
    <n v="2210"/>
    <s v="D"/>
    <n v="1635.14"/>
  </r>
  <r>
    <x v="4"/>
    <x v="17"/>
    <x v="17"/>
    <n v="2210"/>
    <s v="D"/>
    <n v="1678.8"/>
  </r>
  <r>
    <x v="0"/>
    <x v="6"/>
    <x v="6"/>
    <n v="4220"/>
    <s v="D"/>
    <n v="1690.03"/>
  </r>
  <r>
    <x v="4"/>
    <x v="4"/>
    <x v="4"/>
    <n v="4110"/>
    <s v="D"/>
    <n v="1709.92"/>
  </r>
  <r>
    <x v="4"/>
    <x v="0"/>
    <x v="0"/>
    <n v="2140"/>
    <s v="D"/>
    <n v="1764.04"/>
  </r>
  <r>
    <x v="3"/>
    <x v="4"/>
    <x v="4"/>
    <n v="4110"/>
    <s v="D"/>
    <n v="1767.44"/>
  </r>
  <r>
    <x v="3"/>
    <x v="0"/>
    <x v="0"/>
    <n v="2120"/>
    <s v="D"/>
    <n v="1773.59"/>
  </r>
  <r>
    <x v="1"/>
    <x v="3"/>
    <x v="3"/>
    <n v="6410"/>
    <s v="D"/>
    <n v="1774.95"/>
  </r>
  <r>
    <x v="2"/>
    <x v="13"/>
    <x v="13"/>
    <n v="2110"/>
    <s v="D"/>
    <n v="1819.65"/>
  </r>
  <r>
    <x v="4"/>
    <x v="3"/>
    <x v="3"/>
    <n v="4110"/>
    <s v="D"/>
    <n v="1911.21"/>
  </r>
  <r>
    <x v="2"/>
    <x v="6"/>
    <x v="6"/>
    <n v="2110"/>
    <s v="D"/>
    <n v="1921.94"/>
  </r>
  <r>
    <x v="1"/>
    <x v="0"/>
    <x v="0"/>
    <n v="2210"/>
    <s v="NA"/>
    <n v="1940.88"/>
  </r>
  <r>
    <x v="1"/>
    <x v="3"/>
    <x v="3"/>
    <n v="2210"/>
    <s v="D"/>
    <n v="1951.85"/>
  </r>
  <r>
    <x v="4"/>
    <x v="5"/>
    <x v="5"/>
    <n v="4110"/>
    <s v="D"/>
    <n v="2048.7600000000002"/>
  </r>
  <r>
    <x v="1"/>
    <x v="0"/>
    <x v="0"/>
    <n v="2120"/>
    <s v="D"/>
    <n v="2053.94"/>
  </r>
  <r>
    <x v="4"/>
    <x v="5"/>
    <x v="5"/>
    <n v="1210"/>
    <s v="D"/>
    <n v="2067.17"/>
  </r>
  <r>
    <x v="3"/>
    <x v="0"/>
    <x v="0"/>
    <n v="2130"/>
    <s v="D"/>
    <n v="2090.48"/>
  </r>
  <r>
    <x v="0"/>
    <x v="6"/>
    <x v="6"/>
    <n v="1210"/>
    <s v="D"/>
    <n v="2138.17"/>
  </r>
  <r>
    <x v="2"/>
    <x v="3"/>
    <x v="3"/>
    <n v="2210"/>
    <s v="D"/>
    <n v="2279.64"/>
  </r>
  <r>
    <x v="2"/>
    <x v="10"/>
    <x v="10"/>
    <n v="6410"/>
    <s v="D"/>
    <n v="2293.67"/>
  </r>
  <r>
    <x v="2"/>
    <x v="19"/>
    <x v="19"/>
    <n v="2210"/>
    <s v="D"/>
    <n v="2347.79"/>
  </r>
  <r>
    <x v="2"/>
    <x v="3"/>
    <x v="3"/>
    <n v="2210"/>
    <s v="D"/>
    <n v="2398.92"/>
  </r>
  <r>
    <x v="0"/>
    <x v="3"/>
    <x v="3"/>
    <n v="2210"/>
    <s v="D"/>
    <n v="2477.96"/>
  </r>
  <r>
    <x v="1"/>
    <x v="9"/>
    <x v="9"/>
    <n v="2210"/>
    <s v="D"/>
    <n v="2649.55"/>
  </r>
  <r>
    <x v="3"/>
    <x v="3"/>
    <x v="3"/>
    <n v="4110"/>
    <s v="D"/>
    <n v="2900.43"/>
  </r>
  <r>
    <x v="1"/>
    <x v="0"/>
    <x v="0"/>
    <n v="2130"/>
    <s v="NA"/>
    <n v="2928.99"/>
  </r>
  <r>
    <x v="0"/>
    <x v="6"/>
    <x v="6"/>
    <n v="2110"/>
    <s v="D"/>
    <n v="3115.9"/>
  </r>
  <r>
    <x v="1"/>
    <x v="0"/>
    <x v="0"/>
    <n v="2130"/>
    <s v="D"/>
    <n v="3155.6"/>
  </r>
  <r>
    <x v="0"/>
    <x v="1"/>
    <x v="1"/>
    <n v="1110"/>
    <s v="D"/>
    <n v="3216.74"/>
  </r>
  <r>
    <x v="3"/>
    <x v="4"/>
    <x v="4"/>
    <n v="4110"/>
    <s v="D"/>
    <n v="3476.31"/>
  </r>
  <r>
    <x v="3"/>
    <x v="0"/>
    <x v="0"/>
    <n v="2130"/>
    <s v="D"/>
    <n v="3520.7"/>
  </r>
  <r>
    <x v="3"/>
    <x v="4"/>
    <x v="4"/>
    <n v="6410"/>
    <s v="D"/>
    <n v="3527.67"/>
  </r>
  <r>
    <x v="3"/>
    <x v="0"/>
    <x v="0"/>
    <n v="2110"/>
    <s v="D"/>
    <n v="3566.61"/>
  </r>
  <r>
    <x v="2"/>
    <x v="0"/>
    <x v="0"/>
    <n v="2120"/>
    <s v="D"/>
    <n v="4183.3999999999996"/>
  </r>
  <r>
    <x v="3"/>
    <x v="16"/>
    <x v="16"/>
    <n v="2210"/>
    <s v="D"/>
    <n v="4297.96"/>
  </r>
  <r>
    <x v="0"/>
    <x v="1"/>
    <x v="1"/>
    <n v="4110"/>
    <s v="D"/>
    <n v="4742.2299999999996"/>
  </r>
  <r>
    <x v="0"/>
    <x v="1"/>
    <x v="1"/>
    <n v="1920"/>
    <s v="D"/>
    <n v="4755.54"/>
  </r>
  <r>
    <x v="2"/>
    <x v="0"/>
    <x v="0"/>
    <n v="2130"/>
    <s v="D"/>
    <n v="5265.47"/>
  </r>
  <r>
    <x v="3"/>
    <x v="0"/>
    <x v="0"/>
    <n v="2140"/>
    <s v="D"/>
    <n v="5269.49"/>
  </r>
  <r>
    <x v="1"/>
    <x v="1"/>
    <x v="1"/>
    <n v="2210"/>
    <s v="D"/>
    <n v="6083.8"/>
  </r>
  <r>
    <x v="3"/>
    <x v="21"/>
    <x v="21"/>
    <n v="8310"/>
    <m/>
    <n v="6573.42"/>
  </r>
  <r>
    <x v="1"/>
    <x v="0"/>
    <x v="0"/>
    <n v="2110"/>
    <s v="NA"/>
    <n v="7044.33"/>
  </r>
  <r>
    <x v="2"/>
    <x v="0"/>
    <x v="0"/>
    <n v="2210"/>
    <s v="D"/>
    <n v="7091.59"/>
  </r>
  <r>
    <x v="4"/>
    <x v="0"/>
    <x v="0"/>
    <n v="2110"/>
    <s v="D"/>
    <n v="8782.179999"/>
  </r>
  <r>
    <x v="3"/>
    <x v="3"/>
    <x v="3"/>
    <n v="2210"/>
    <s v="D"/>
    <n v="12721.81"/>
  </r>
  <r>
    <x v="1"/>
    <x v="3"/>
    <x v="3"/>
    <n v="2110"/>
    <s v="D"/>
    <n v="14081.88"/>
  </r>
  <r>
    <x v="3"/>
    <x v="0"/>
    <x v="0"/>
    <n v="2110"/>
    <s v="D"/>
    <n v="14985.78"/>
  </r>
  <r>
    <x v="1"/>
    <x v="0"/>
    <x v="0"/>
    <n v="2110"/>
    <s v="D"/>
    <n v="15363.21"/>
  </r>
  <r>
    <x v="0"/>
    <x v="1"/>
    <x v="1"/>
    <n v="1210"/>
    <s v="D"/>
    <n v="16304.53"/>
  </r>
  <r>
    <x v="1"/>
    <x v="0"/>
    <x v="0"/>
    <n v="2210"/>
    <s v="D"/>
    <n v="20369.45"/>
  </r>
  <r>
    <x v="0"/>
    <x v="6"/>
    <x v="6"/>
    <n v="2210"/>
    <s v="D"/>
    <n v="20718"/>
  </r>
  <r>
    <x v="3"/>
    <x v="0"/>
    <x v="0"/>
    <n v="2210"/>
    <s v="D"/>
    <n v="23510.43"/>
  </r>
  <r>
    <x v="2"/>
    <x v="0"/>
    <x v="0"/>
    <n v="2110"/>
    <s v="D"/>
    <n v="28926.72000000000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539">
  <r>
    <n v="28926.720000000001"/>
    <n v="70720.189180539266"/>
    <n v="361094.33925516659"/>
    <n v="92379.340824026178"/>
    <x v="0"/>
  </r>
  <r>
    <n v="23510.43"/>
    <n v="32036.015072319893"/>
    <n v="145321.20121232644"/>
    <n v="14375.083939909482"/>
    <x v="0"/>
  </r>
  <r>
    <n v="20718"/>
    <n v="28230.96643780329"/>
    <n v="128060.80734027323"/>
    <n v="18813.013156894765"/>
    <x v="1"/>
  </r>
  <r>
    <n v="20369.45"/>
    <n v="27756.021783304965"/>
    <n v="125906.37185429716"/>
    <n v="26804.166649857234"/>
    <x v="0"/>
  </r>
  <r>
    <n v="16304.53"/>
    <n v="16343.154737020886"/>
    <n v="59920.251363610121"/>
    <n v="16549.92371377844"/>
    <x v="2"/>
  </r>
  <r>
    <n v="15363.21"/>
    <n v="37560.052353683808"/>
    <n v="191780.06230185679"/>
    <n v="57239.47145976749"/>
    <x v="0"/>
  </r>
  <r>
    <n v="14985.78"/>
    <n v="36637.309609175936"/>
    <n v="187068.57629635473"/>
    <n v="36892.139143814406"/>
    <x v="0"/>
  </r>
  <r>
    <n v="14081.88"/>
    <n v="34427.450385583026"/>
    <n v="175785.12717897311"/>
    <n v="52465.556895978814"/>
    <x v="3"/>
  </r>
  <r>
    <n v="12721.81"/>
    <n v="17335.11879226326"/>
    <n v="78635.257236681195"/>
    <n v="7778.5513330713156"/>
    <x v="3"/>
  </r>
  <r>
    <n v="8782.179999"/>
    <n v="21470.717417903867"/>
    <n v="109628.58851466203"/>
    <n v="23956.929131029185"/>
    <x v="0"/>
  </r>
  <r>
    <n v="7091.59"/>
    <n v="9663.2126305947204"/>
    <n v="43834.093094227632"/>
    <n v="7228.3377300793391"/>
    <x v="0"/>
  </r>
  <r>
    <n v="7044.33"/>
    <n v="17222.013081681853"/>
    <n v="87934.881204828867"/>
    <n v="26245.408738680519"/>
    <x v="0"/>
  </r>
  <r>
    <n v="6573.42"/>
    <n v="0"/>
    <n v="0"/>
    <n v="0"/>
    <x v="4"/>
  </r>
  <r>
    <n v="6083.8"/>
    <n v="8289.967835423673"/>
    <n v="37604.804503173771"/>
    <n v="8005.6746286424741"/>
    <x v="2"/>
  </r>
  <r>
    <n v="5269.49"/>
    <n v="5671.1712224044059"/>
    <n v="18428.295988438778"/>
    <n v="8175.8210735518705"/>
    <x v="0"/>
  </r>
  <r>
    <n v="5265.47"/>
    <n v="4388.7692450000004"/>
    <n v="11385.018144338617"/>
    <n v="4052.8350704913014"/>
    <x v="0"/>
  </r>
  <r>
    <n v="4755.54"/>
    <n v="5477.6451139491683"/>
    <n v="12015.554120100158"/>
    <n v="1924.7943141671881"/>
    <x v="2"/>
  </r>
  <r>
    <n v="4742.2299999999996"/>
    <n v="5591.5749235881567"/>
    <n v="12265.466220123561"/>
    <n v="1964.8282056014534"/>
    <x v="2"/>
  </r>
  <r>
    <n v="4297.96"/>
    <n v="5856.5288401882908"/>
    <n v="26566.281857138751"/>
    <n v="2627.920279228128"/>
    <x v="5"/>
  </r>
  <r>
    <n v="4183.3999999999996"/>
    <n v="3486.8638999999998"/>
    <n v="9045.3625042068743"/>
    <n v="3219.9652137213411"/>
    <x v="0"/>
  </r>
  <r>
    <n v="3566.61"/>
    <n v="8719.6658982837707"/>
    <n v="44522.250754004242"/>
    <n v="8780.3152316208998"/>
    <x v="0"/>
  </r>
  <r>
    <n v="3527.67"/>
    <n v="3656.2014687923329"/>
    <n v="6231.7886789472641"/>
    <n v="177.77227897029061"/>
    <x v="6"/>
  </r>
  <r>
    <n v="3520.7"/>
    <n v="2934.5034500000002"/>
    <n v="7612.4701841949473"/>
    <n v="1831.5584422539821"/>
    <x v="0"/>
  </r>
  <r>
    <n v="3476.31"/>
    <n v="4098.925573542142"/>
    <n v="8991.247340529193"/>
    <n v="548.07077880801671"/>
    <x v="6"/>
  </r>
  <r>
    <n v="3216.74"/>
    <n v="3705.1859817906789"/>
    <n v="9753.0661654300384"/>
    <n v="2527.0156800707186"/>
    <x v="2"/>
  </r>
  <r>
    <n v="3155.6"/>
    <n v="2630.1925999999999"/>
    <n v="6823.0496529796837"/>
    <n v="3001.4073300967812"/>
    <x v="0"/>
  </r>
  <r>
    <n v="3115.9"/>
    <n v="7617.7678446654963"/>
    <n v="38896.005205055175"/>
    <n v="9328.9886687844155"/>
    <x v="1"/>
  </r>
  <r>
    <n v="2928.99"/>
    <n v="2441.313165"/>
    <n v="6333.072697135558"/>
    <n v="2785.8702166878475"/>
    <x v="0"/>
  </r>
  <r>
    <n v="2900.43"/>
    <n v="3419.9040653074189"/>
    <n v="7501.7715692475876"/>
    <n v="457.27824301576544"/>
    <x v="3"/>
  </r>
  <r>
    <n v="2649.55"/>
    <n v="3610.3560732349506"/>
    <n v="16377.232941810063"/>
    <n v="3486.5438068838007"/>
    <x v="7"/>
  </r>
  <r>
    <n v="2477.96"/>
    <n v="3376.5424072892674"/>
    <n v="15316.611553089268"/>
    <n v="2250.115555664589"/>
    <x v="3"/>
  </r>
  <r>
    <n v="2398.92"/>
    <n v="3268.8401393462241"/>
    <n v="14828.054442741975"/>
    <n v="2445.1785773630354"/>
    <x v="3"/>
  </r>
  <r>
    <n v="2347.79"/>
    <n v="3199.1688721406595"/>
    <n v="14512.012880848541"/>
    <n v="2393.062633246278"/>
    <x v="8"/>
  </r>
  <r>
    <n v="2293.67"/>
    <n v="2377.2403946301415"/>
    <n v="4051.8718415387416"/>
    <n v="827.11829832253068"/>
    <x v="9"/>
  </r>
  <r>
    <n v="2279.64"/>
    <n v="3106.3056438977642"/>
    <n v="14090.768358199652"/>
    <n v="2323.5984910292418"/>
    <x v="3"/>
  </r>
  <r>
    <n v="2138.17"/>
    <n v="2143.2352336470876"/>
    <n v="7857.9194774783609"/>
    <n v="2170.3508403547758"/>
    <x v="1"/>
  </r>
  <r>
    <n v="2090.48"/>
    <n v="1742.41508"/>
    <n v="4520.0433637219458"/>
    <n v="1087.5213146144529"/>
    <x v="0"/>
  </r>
  <r>
    <n v="2067.17"/>
    <n v="2072.0670376715834"/>
    <n v="7596.9896716626554"/>
    <n v="1872.7584680887774"/>
    <x v="10"/>
  </r>
  <r>
    <n v="2053.94"/>
    <n v="1711.9589900000001"/>
    <n v="4441.0364444926781"/>
    <n v="1953.5779476419646"/>
    <x v="0"/>
  </r>
  <r>
    <n v="2048.7600000000002"/>
    <n v="2415.6978974976914"/>
    <n v="5298.9830887874186"/>
    <n v="585.92955261668146"/>
    <x v="10"/>
  </r>
  <r>
    <n v="1951.85"/>
    <n v="2659.6491862933849"/>
    <n v="12064.653287340103"/>
    <n v="2568.4401235931182"/>
    <x v="3"/>
  </r>
  <r>
    <n v="1940.88"/>
    <n v="2644.7011362005819"/>
    <n v="11996.846208639325"/>
    <n v="2554.0046966106065"/>
    <x v="0"/>
  </r>
  <r>
    <n v="1921.94"/>
    <n v="4698.768487877147"/>
    <n v="23991.71611534508"/>
    <n v="6137.8390050212702"/>
    <x v="1"/>
  </r>
  <r>
    <n v="1911.21"/>
    <n v="2253.5123580490454"/>
    <n v="4943.2190540236043"/>
    <n v="546.59131389549168"/>
    <x v="3"/>
  </r>
  <r>
    <n v="1819.65"/>
    <n v="4448.6893862272764"/>
    <n v="22714.822642375766"/>
    <n v="5811.1693109498501"/>
    <x v="11"/>
  </r>
  <r>
    <n v="1774.95"/>
    <n v="1839.6207119806986"/>
    <n v="3135.5294899175506"/>
    <n v="1040.5117771436621"/>
    <x v="3"/>
  </r>
  <r>
    <n v="1773.59"/>
    <n v="1478.2872649999999"/>
    <n v="3834.8626676474323"/>
    <n v="922.6670087190729"/>
    <x v="0"/>
  </r>
  <r>
    <n v="1767.44"/>
    <n v="2083.9928014766588"/>
    <n v="4571.367398058549"/>
    <n v="278.65242665252555"/>
    <x v="6"/>
  </r>
  <r>
    <n v="1764.04"/>
    <n v="1898.5087519229126"/>
    <n v="6169.1456394158722"/>
    <n v="2943.6111622173485"/>
    <x v="0"/>
  </r>
  <r>
    <n v="1709.92"/>
    <n v="2016.1708296185261"/>
    <n v="4422.5956984612058"/>
    <n v="489.02392696573327"/>
    <x v="6"/>
  </r>
  <r>
    <n v="1690.03"/>
    <n v="1992.7184822565953"/>
    <n v="4371.1515206971035"/>
    <n v="700.22302003754032"/>
    <x v="1"/>
  </r>
  <r>
    <n v="1678.8"/>
    <n v="2287.583089863122"/>
    <n v="10376.893684856197"/>
    <n v="1275.4564913383233"/>
    <x v="12"/>
  </r>
  <r>
    <n v="1635.14"/>
    <n v="2228.0906680717094"/>
    <n v="10107.025220309604"/>
    <n v="1242.2861134423076"/>
    <x v="0"/>
  </r>
  <r>
    <n v="1629.89"/>
    <n v="1921.8072620280129"/>
    <n v="4215.6033632947365"/>
    <n v="675.30546684318438"/>
    <x v="1"/>
  </r>
  <r>
    <n v="1607.24"/>
    <n v="1895.100591955226"/>
    <n v="4157.0206269268674"/>
    <n v="665.92098763047784"/>
    <x v="3"/>
  </r>
  <r>
    <n v="1597.61"/>
    <n v="2998.4257791823607"/>
    <n v="8298.4766532433568"/>
    <n v="2256.3854340792655"/>
    <x v="13"/>
  </r>
  <r>
    <n v="1533.65"/>
    <n v="1589.5288909147857"/>
    <n v="2709.2621213059815"/>
    <n v="77.286269872971758"/>
    <x v="6"/>
  </r>
  <r>
    <n v="1512.91"/>
    <n v="2061.5364143941006"/>
    <n v="9351.5047800546745"/>
    <n v="1542.0835715564961"/>
    <x v="1"/>
  </r>
  <r>
    <n v="1486.54"/>
    <n v="1712.2637108908759"/>
    <n v="4507.1479129672807"/>
    <n v="1028.0281983674656"/>
    <x v="6"/>
  </r>
  <r>
    <n v="1400.98"/>
    <n v="1651.8989244403028"/>
    <n v="3623.5426930091348"/>
    <n v="220.87679168269085"/>
    <x v="10"/>
  </r>
  <r>
    <n v="1372.84"/>
    <n v="1144.26214"/>
    <n v="2968.3595783992364"/>
    <n v="838.72807122044799"/>
    <x v="0"/>
  </r>
  <r>
    <n v="1364.37"/>
    <n v="1608.7319844242002"/>
    <n v="3528.8533341381558"/>
    <n v="433.97289038254769"/>
    <x v="6"/>
  </r>
  <r>
    <n v="1327.13"/>
    <n v="1375.4842871579169"/>
    <n v="2344.435196458649"/>
    <n v="366.29438636574207"/>
    <x v="3"/>
  </r>
  <r>
    <n v="1321.52"/>
    <n v="1558.2074452357272"/>
    <n v="3418.0246253803994"/>
    <n v="674.73629579326064"/>
    <x v="9"/>
  </r>
  <r>
    <n v="1321.02"/>
    <n v="1557.6178940199925"/>
    <n v="3416.7314082420362"/>
    <n v="1013.5432710012644"/>
    <x v="9"/>
  </r>
  <r>
    <n v="1301.99"/>
    <n v="1349.4283054687455"/>
    <n v="2300.0242488958852"/>
    <n v="469.50945569020462"/>
    <x v="9"/>
  </r>
  <r>
    <n v="1218.3"/>
    <n v="1403.2928000446366"/>
    <n v="3693.8516974773893"/>
    <n v="957.07554947871336"/>
    <x v="1"/>
  </r>
  <r>
    <n v="1177.74"/>
    <n v="1220.6512281067905"/>
    <n v="2080.5310016932849"/>
    <n v="424.70377371913878"/>
    <x v="14"/>
  </r>
  <r>
    <n v="1151.08"/>
    <n v="2814.166119142963"/>
    <n v="14369.014946383037"/>
    <n v="2833.739953853712"/>
    <x v="3"/>
  </r>
  <r>
    <n v="1144.3900000000001"/>
    <n v="1186.0861131770428"/>
    <n v="2021.6167176352835"/>
    <n v="412.67745988626132"/>
    <x v="14"/>
  </r>
  <r>
    <n v="1141.99"/>
    <n v="951.8486650000001"/>
    <n v="2469.2148793276306"/>
    <n v="697.69169754162135"/>
    <x v="0"/>
  </r>
  <r>
    <n v="1124.73"/>
    <n v="1532.5907366343515"/>
    <n v="6952.1108137766914"/>
    <n v="687.69853038563701"/>
    <x v="0"/>
  </r>
  <r>
    <n v="1111.6300000000001"/>
    <n v="1382.5589940397897"/>
    <n v="1959.8560919172808"/>
    <n v="352.92050854302931"/>
    <x v="6"/>
  </r>
  <r>
    <n v="1096"/>
    <n v="1493.4423793721596"/>
    <n v="6774.526732548481"/>
    <n v="1117.1342607464553"/>
    <x v="2"/>
  </r>
  <r>
    <n v="1078.1600000000001"/>
    <n v="2635.8909398262304"/>
    <n v="13458.749308990111"/>
    <n v="4016.9540446991823"/>
    <x v="3"/>
  </r>
  <r>
    <n v="1075.28"/>
    <n v="998.40843938198771"/>
    <n v="3660.5469148377888"/>
    <n v="1011.0400209045862"/>
    <x v="2"/>
  </r>
  <r>
    <n v="1058.1099999999999"/>
    <n v="1096.6624815087168"/>
    <n v="1869.1991935415979"/>
    <n v="172.68280298529947"/>
    <x v="6"/>
  </r>
  <r>
    <n v="1048.44"/>
    <n v="2563.2313357492517"/>
    <n v="13087.752398083394"/>
    <n v="2581.0598022886211"/>
    <x v="10"/>
  </r>
  <r>
    <n v="1015.07"/>
    <n v="1052.0543091975819"/>
    <n v="1793.1670860196673"/>
    <n v="595.0546717514394"/>
    <x v="6"/>
  </r>
  <r>
    <n v="992.84"/>
    <n v="1029.0143540285173"/>
    <n v="1753.8967851318296"/>
    <n v="274.02870748107819"/>
    <x v="2"/>
  </r>
  <r>
    <n v="983.28"/>
    <n v="1019.1060332270663"/>
    <n v="1737.0086125502853"/>
    <n v="576.41872741757243"/>
    <x v="6"/>
  </r>
  <r>
    <n v="981.7"/>
    <n v="1130.766265947484"/>
    <n v="5773.6454382491684"/>
    <n v="1384.7764722122424"/>
    <x v="2"/>
  </r>
  <r>
    <n v="957.78"/>
    <n v="992.67693485499512"/>
    <n v="1691.9617086978403"/>
    <n v="561.47010896794654"/>
    <x v="9"/>
  </r>
  <r>
    <n v="947.72"/>
    <n v="949.96510830851503"/>
    <n v="3482.9351488402658"/>
    <n v="961.98379849171374"/>
    <x v="15"/>
  </r>
  <r>
    <n v="933.15"/>
    <n v="967.14953513326509"/>
    <n v="1648.4516992121255"/>
    <n v="47.024864038055341"/>
    <x v="6"/>
  </r>
  <r>
    <n v="927.35"/>
    <n v="1068.1634885671785"/>
    <n v="2811.6993939552299"/>
    <n v="641.31604245837252"/>
    <x v="6"/>
  </r>
  <r>
    <n v="902.53"/>
    <n v="935.41388838217415"/>
    <n v="1594.3600836842093"/>
    <n v="45.481809505723717"/>
    <x v="6"/>
  </r>
  <r>
    <n v="874.18"/>
    <n v="906.03094960381259"/>
    <n v="1544.2785258717847"/>
    <n v="512.46208926642817"/>
    <x v="9"/>
  </r>
  <r>
    <n v="868.52"/>
    <n v="2123.3620233155352"/>
    <n v="10841.798016847304"/>
    <n v="2773.6744813267183"/>
    <x v="3"/>
  </r>
  <r>
    <n v="865.11"/>
    <n v="931.05536517087523"/>
    <n v="3025.4356954009349"/>
    <n v="1544.9243363618834"/>
    <x v="2"/>
  </r>
  <r>
    <n v="853.21"/>
    <n v="1006.0219855541912"/>
    <n v="2206.7715892463307"/>
    <n v="654.61935038908484"/>
    <x v="6"/>
  </r>
  <r>
    <n v="848.69"/>
    <n v="913.38370596440939"/>
    <n v="2968.0121838030072"/>
    <n v="1788.9861705405094"/>
    <x v="0"/>
  </r>
  <r>
    <n v="821.13"/>
    <n v="945.81450948095915"/>
    <n v="2489.6433098166367"/>
    <n v="542.12316968890161"/>
    <x v="6"/>
  </r>
  <r>
    <n v="796.78"/>
    <n v="825.81086278034934"/>
    <n v="1407.5479235902453"/>
    <n v="287.32612700930207"/>
    <x v="14"/>
  </r>
  <r>
    <n v="786.43"/>
    <n v="815.08375814697922"/>
    <n v="1389.2641802618998"/>
    <n v="39.631103065367697"/>
    <x v="6"/>
  </r>
  <r>
    <n v="759.88"/>
    <n v="895.97635562513199"/>
    <n v="1965.3796781993901"/>
    <n v="217.31981708075315"/>
    <x v="3"/>
  </r>
  <r>
    <n v="757.04"/>
    <n v="383.41055773197667"/>
    <n v="1405.7296381536812"/>
    <n v="388.26135979412095"/>
    <x v="10"/>
  </r>
  <r>
    <n v="756.65"/>
    <n v="1849.8616899342558"/>
    <n v="9445.3167105507218"/>
    <n v="2416.4104410904315"/>
    <x v="0"/>
  </r>
  <r>
    <n v="745.12"/>
    <n v="858.26276875093129"/>
    <n v="4382.2539359765915"/>
    <n v="957.64570538390069"/>
    <x v="10"/>
  </r>
  <r>
    <n v="740.87"/>
    <n v="742.62508947002232"/>
    <n v="2722.7473976715569"/>
    <n v="691.40008625542532"/>
    <x v="10"/>
  </r>
  <r>
    <n v="740.76"/>
    <n v="767.74976118021493"/>
    <n v="1308.5860587347954"/>
    <n v="267.12480464295118"/>
    <x v="9"/>
  </r>
  <r>
    <n v="734.46"/>
    <n v="761.22021922946794"/>
    <n v="1297.4568236653679"/>
    <n v="430.5553845691058"/>
    <x v="9"/>
  </r>
  <r>
    <n v="730.84"/>
    <n v="861.73522101525441"/>
    <n v="1890.2696268032353"/>
    <n v="302.80586259666165"/>
    <x v="10"/>
  </r>
  <r>
    <n v="723.52"/>
    <n v="985.8899911709351"/>
    <n v="4472.1766254867489"/>
    <n v="442.38496412882745"/>
    <x v="0"/>
  </r>
  <r>
    <n v="723.01"/>
    <n v="852.5028489768473"/>
    <n v="1870.0178464164621"/>
    <n v="299.56169163703731"/>
    <x v="9"/>
  </r>
  <r>
    <n v="719.41"/>
    <n v="721.11425164418688"/>
    <n v="2643.8804450968382"/>
    <n v="789.1021418014268"/>
    <x v="2"/>
  </r>
  <r>
    <n v="714.38"/>
    <n v="595.43573000000004"/>
    <n v="1544.6350016147887"/>
    <n v="679.47311714873206"/>
    <x v="3"/>
  </r>
  <r>
    <n v="702.81"/>
    <n v="1718.2333896817472"/>
    <n v="8773.2280940225355"/>
    <n v="1730.18450235251"/>
    <x v="16"/>
  </r>
  <r>
    <n v="702.5"/>
    <n v="873.71489912376603"/>
    <n v="1238.5406156471931"/>
    <n v="413.22009583390292"/>
    <x v="2"/>
  </r>
  <r>
    <n v="699.22"/>
    <n v="724.69624171449584"/>
    <n v="1235.2037690865377"/>
    <n v="35.236270088077013"/>
    <x v="6"/>
  </r>
  <r>
    <n v="691.14"/>
    <n v="716.3218450538551"/>
    <n v="1220.9300834736844"/>
    <n v="112.79355875595154"/>
    <x v="6"/>
  </r>
  <r>
    <n v="688.89"/>
    <n v="856.7878389428771"/>
    <n v="1214.5455440757223"/>
    <n v="218.70893114634134"/>
    <x v="6"/>
  </r>
  <r>
    <n v="683.14"/>
    <n v="786.8714137917533"/>
    <n v="2071.2614697650033"/>
    <n v="536.66304758342631"/>
    <x v="1"/>
  </r>
  <r>
    <n v="681.68"/>
    <n v="706.51716777543186"/>
    <n v="1204.2185654170519"/>
    <n v="188.14702199317253"/>
    <x v="1"/>
  </r>
  <r>
    <n v="680.07"/>
    <n v="1276.3687130454543"/>
    <n v="3532.4922963496788"/>
    <n v="821.57729841434286"/>
    <x v="13"/>
  </r>
  <r>
    <n v="678.69"/>
    <n v="800.24502921411386"/>
    <n v="1755.3870792719167"/>
    <n v="215.87477075407062"/>
    <x v="6"/>
  </r>
  <r>
    <n v="674.08"/>
    <n v="561.84568000000002"/>
    <n v="1457.498196881907"/>
    <n v="472.97627306579602"/>
    <x v="1"/>
  </r>
  <r>
    <n v="668.93"/>
    <n v="770.50369591550418"/>
    <n v="3934.1597667393462"/>
    <n v="1006.4823688387004"/>
    <x v="9"/>
  </r>
  <r>
    <n v="658.37"/>
    <n v="897.11465265259915"/>
    <n v="4069.4755154269556"/>
    <n v="597.83393532700086"/>
    <x v="3"/>
  </r>
  <r>
    <n v="655.59"/>
    <n v="773.00776304716567"/>
    <n v="1695.6404474795206"/>
    <n v="103.35951680913027"/>
    <x v="3"/>
  </r>
  <r>
    <n v="651.86"/>
    <n v="1581.728818777038"/>
    <n v="3149.7440202536191"/>
    <n v="1032.6285028082823"/>
    <x v="2"/>
  </r>
  <r>
    <n v="648.70000000000005"/>
    <n v="764.88374729434008"/>
    <n v="1677.819915312871"/>
    <n v="102.27324784405316"/>
    <x v="6"/>
  </r>
  <r>
    <n v="644.25"/>
    <n v="667.72339710615233"/>
    <n v="1138.0967767426587"/>
    <n v="377.67244847731166"/>
    <x v="9"/>
  </r>
  <r>
    <n v="640.54999999999995"/>
    <n v="594.75720356198588"/>
    <n v="2180.6072151433536"/>
    <n v="602.28190368130402"/>
    <x v="15"/>
  </r>
  <r>
    <n v="639.70000000000005"/>
    <n v="754.27182541111358"/>
    <n v="1654.5420068223273"/>
    <n v="265.04420981758585"/>
    <x v="2"/>
  </r>
  <r>
    <n v="634.89"/>
    <n v="658.02236335075679"/>
    <n v="1121.5619132109375"/>
    <n v="372.18542617580198"/>
    <x v="3"/>
  </r>
  <r>
    <n v="618.24"/>
    <n v="712.11667134498578"/>
    <n v="1874.4864757846353"/>
    <n v="485.67872257220699"/>
    <x v="15"/>
  </r>
  <r>
    <n v="605"/>
    <n v="1479.107014353036"/>
    <n v="7552.2587852814204"/>
    <n v="2254.0784271750067"/>
    <x v="3"/>
  </r>
  <r>
    <n v="598.41"/>
    <n v="620.21320615024081"/>
    <n v="1057.1183425232043"/>
    <n v="350.80010848786668"/>
    <x v="9"/>
  </r>
  <r>
    <n v="598.41"/>
    <n v="744.25584738028874"/>
    <n v="1055.0250388746433"/>
    <n v="412.74654083299225"/>
    <x v="9"/>
  </r>
  <r>
    <n v="592.51"/>
    <n v="614.09823829160473"/>
    <n v="1046.695725553423"/>
    <n v="213.66450402153868"/>
    <x v="9"/>
  </r>
  <r>
    <n v="577.94000000000005"/>
    <n v="579.30911524060195"/>
    <n v="2123.9686193398297"/>
    <n v="586.63837051059511"/>
    <x v="10"/>
  </r>
  <r>
    <n v="577.09"/>
    <n v="598.11640704072875"/>
    <n v="1019.455597812062"/>
    <n v="29.081689747330397"/>
    <x v="3"/>
  </r>
  <r>
    <n v="575.78"/>
    <n v="619.67039816680722"/>
    <n v="2013.5998482250238"/>
    <n v="1078.8188720831918"/>
    <x v="0"/>
  </r>
  <r>
    <n v="572.54"/>
    <n v="489.32212792127734"/>
    <n v="1794.0419322104626"/>
    <n v="495.5128932492176"/>
    <x v="2"/>
  </r>
  <r>
    <n v="560.77"/>
    <n v="520.68066043471219"/>
    <n v="1909.0142971445457"/>
    <n v="527.2681650571617"/>
    <x v="10"/>
  </r>
  <r>
    <n v="560.53"/>
    <n v="467.20175499999999"/>
    <n v="1211.9799790799539"/>
    <n v="431.44024029431154"/>
    <x v="0"/>
  </r>
  <r>
    <n v="552.70000000000005"/>
    <n v="651.68991387325696"/>
    <n v="1429.5222247470692"/>
    <n v="87.138005369829173"/>
    <x v="10"/>
  </r>
  <r>
    <n v="552.34"/>
    <n v="1350.3635839797619"/>
    <n v="6894.9001941526285"/>
    <n v="1359.7559909924239"/>
    <x v="0"/>
  </r>
  <r>
    <n v="550.36"/>
    <n v="570.41249333541634"/>
    <n v="972.23584330320466"/>
    <n v="27.734666636643773"/>
    <x v="6"/>
  </r>
  <r>
    <n v="542.66999999999996"/>
    <n v="1316.7808702570107"/>
    <n v="2622.1452266913616"/>
    <n v="859.65776335251496"/>
    <x v="1"/>
  </r>
  <r>
    <n v="541.65"/>
    <n v="561.38514247970113"/>
    <n v="956.84923418340884"/>
    <n v="317.52624247999358"/>
    <x v="9"/>
  </r>
  <r>
    <n v="523.37"/>
    <n v="542.43910647023199"/>
    <n v="924.55678702957744"/>
    <n v="188.73199012633154"/>
    <x v="9"/>
  </r>
  <r>
    <n v="522.63"/>
    <n v="264.69124456760932"/>
    <n v="970.45926343159988"/>
    <n v="268.04004341805114"/>
    <x v="2"/>
  </r>
  <r>
    <n v="522.38"/>
    <n v="541.41303559225742"/>
    <n v="922.80790723295308"/>
    <n v="306.22977669472726"/>
    <x v="14"/>
  </r>
  <r>
    <n v="521.15"/>
    <n v="434.37852500000002"/>
    <n v="1126.8324016511481"/>
    <n v="495.68495058940857"/>
    <x v="3"/>
  </r>
  <r>
    <n v="516.71"/>
    <n v="430.67778500000009"/>
    <n v="1117.2322177053916"/>
    <n v="397.71196289667603"/>
    <x v="11"/>
  </r>
  <r>
    <n v="514.57000000000005"/>
    <n v="428.89409500000011"/>
    <n v="1112.6051020198242"/>
    <n v="361.05417877917563"/>
    <x v="1"/>
  </r>
  <r>
    <n v="514.28"/>
    <n v="592.37086202655803"/>
    <n v="1559.2826487553734"/>
    <n v="275.06224336992739"/>
    <x v="6"/>
  </r>
  <r>
    <n v="501.35"/>
    <n v="591.14300401729213"/>
    <n v="1296.7088246371327"/>
    <n v="207.72223634836121"/>
    <x v="3"/>
  </r>
  <r>
    <n v="495.01"/>
    <n v="583.66749460177471"/>
    <n v="1280.3108313226826"/>
    <n v="78.042670595475172"/>
    <x v="6"/>
  </r>
  <r>
    <n v="493.01"/>
    <n v="706.15423787066595"/>
    <n v="1406.1861058013685"/>
    <n v="672.37040991512663"/>
    <x v="6"/>
  </r>
  <r>
    <n v="484.63"/>
    <n v="558.21865688716423"/>
    <n v="2850.2412027490009"/>
    <n v="638.04697563870718"/>
    <x v="10"/>
  </r>
  <r>
    <n v="478.66"/>
    <n v="496.10008732453383"/>
    <n v="845.57454894162368"/>
    <n v="280.60022380776104"/>
    <x v="3"/>
  </r>
  <r>
    <n v="476.83"/>
    <n v="562.2314123976571"/>
    <n v="1233.289456171784"/>
    <n v="75.176434051919017"/>
    <x v="6"/>
  </r>
  <r>
    <n v="468.97"/>
    <n v="671.72096495853282"/>
    <n v="2462.7857787669059"/>
    <n v="680.21938884461724"/>
    <x v="2"/>
  </r>
  <r>
    <n v="468.33"/>
    <n v="1144.975517408194"/>
    <n v="5846.197284150162"/>
    <n v="1308.713273999962"/>
    <x v="0"/>
  </r>
  <r>
    <n v="453.94"/>
    <n v="574.75624992356256"/>
    <n v="2706.1329613413641"/>
    <n v="774.26377669745091"/>
    <x v="0"/>
  </r>
  <r>
    <n v="453.79"/>
    <n v="522.69575616207476"/>
    <n v="1375.8786520547194"/>
    <n v="512.93769461725913"/>
    <x v="6"/>
  </r>
  <r>
    <n v="447.94"/>
    <n v="856.90108489941576"/>
    <n v="3900.364597550798"/>
    <n v="1269.8033356163342"/>
    <x v="2"/>
  </r>
  <r>
    <n v="446.75"/>
    <n v="639.89453716703531"/>
    <n v="2092.3950331515721"/>
    <n v="543.76164774224958"/>
    <x v="1"/>
  </r>
  <r>
    <n v="445.42"/>
    <n v="461.64898027011623"/>
    <n v="786.85458486102448"/>
    <n v="72.692228696177239"/>
    <x v="3"/>
  </r>
  <r>
    <n v="437.9"/>
    <n v="516.32895474054487"/>
    <n v="1028.1813281591842"/>
    <n v="224.68984083784477"/>
    <x v="6"/>
  </r>
  <r>
    <n v="434.86"/>
    <n v="500.89132974424257"/>
    <n v="1318.4834188336351"/>
    <n v="287.10153273040294"/>
    <x v="10"/>
  </r>
  <r>
    <n v="425.02"/>
    <n v="501.14211542321624"/>
    <n v="1099.2862962945528"/>
    <n v="67.008132879111244"/>
    <x v="10"/>
  </r>
  <r>
    <n v="424.79"/>
    <n v="425.79630941456776"/>
    <n v="1120.8127200970314"/>
    <n v="290.40214329182987"/>
    <x v="2"/>
  </r>
  <r>
    <n v="423.9"/>
    <n v="527.21387293745829"/>
    <n v="747.35568252362305"/>
    <n v="191.96181235274886"/>
    <x v="6"/>
  </r>
  <r>
    <n v="419.74"/>
    <n v="435.03332355659512"/>
    <n v="741.48970286373856"/>
    <n v="115.85029781043045"/>
    <x v="3"/>
  </r>
  <r>
    <n v="416.94"/>
    <n v="518.55756589418229"/>
    <n v="735.08487443123249"/>
    <n v="188.80999774087076"/>
    <x v="10"/>
  </r>
  <r>
    <n v="416.26"/>
    <n v="431.42652895523003"/>
    <n v="735.34212539681653"/>
    <n v="67.933337337952338"/>
    <x v="6"/>
  </r>
  <r>
    <n v="414.11"/>
    <n v="1012.4181912623732"/>
    <n v="5169.365100120478"/>
    <n v="1542.870111532962"/>
    <x v="0"/>
  </r>
  <r>
    <n v="413.86"/>
    <n v="414.84041671016979"/>
    <n v="1520.9635131674256"/>
    <n v="453.95228368515671"/>
    <x v="9"/>
  </r>
  <r>
    <n v="411.84"/>
    <n v="787.84244051653206"/>
    <n v="2888.5314879712091"/>
    <n v="712.06122928099819"/>
    <x v="10"/>
  </r>
  <r>
    <n v="409.67"/>
    <n v="341.45994500000006"/>
    <n v="885.78994528336534"/>
    <n v="213.12084160484815"/>
    <x v="10"/>
  </r>
  <r>
    <n v="404.46"/>
    <n v="476.89976943220091"/>
    <n v="1046.1092075650436"/>
    <n v="63.766668449214933"/>
    <x v="16"/>
  </r>
  <r>
    <n v="399.93"/>
    <n v="414.50154164480176"/>
    <n v="706.49444147876056"/>
    <n v="110.38264069024981"/>
    <x v="10"/>
  </r>
  <r>
    <n v="399.28"/>
    <n v="413.82785874512143"/>
    <n v="705.34618706683534"/>
    <n v="110.20323750357046"/>
    <x v="3"/>
  </r>
  <r>
    <n v="399.19"/>
    <n v="332.72486500000002"/>
    <n v="863.13005164563333"/>
    <n v="379.6843047602149"/>
    <x v="0"/>
  </r>
  <r>
    <n v="396.42"/>
    <n v="410.86365398652839"/>
    <n v="700.29386765436516"/>
    <n v="19.977063282393935"/>
    <x v="3"/>
  </r>
  <r>
    <n v="395.48"/>
    <n v="466.31142959760382"/>
    <n v="1022.8830277600342"/>
    <n v="303.42923863043711"/>
    <x v="3"/>
  </r>
  <r>
    <n v="394.51"/>
    <n v="454.41438278388705"/>
    <n v="1196.1433416825123"/>
    <n v="211.00335543258549"/>
    <x v="6"/>
  </r>
  <r>
    <n v="391.82"/>
    <n v="406.0960519272528"/>
    <n v="692.16775950843385"/>
    <n v="229.692850232643"/>
    <x v="6"/>
  </r>
  <r>
    <n v="386.98"/>
    <n v="445.74098970801401"/>
    <n v="1173.312591225314"/>
    <n v="255.49039032334852"/>
    <x v="6"/>
  </r>
  <r>
    <n v="379.04"/>
    <n v="315.92984000000007"/>
    <n v="819.56164927919258"/>
    <n v="291.74729038794698"/>
    <x v="3"/>
  </r>
  <r>
    <n v="378.56"/>
    <n v="470.82350492853084"/>
    <n v="667.41912520911251"/>
    <n v="222.67416295926304"/>
    <x v="2"/>
  </r>
  <r>
    <n v="377.44"/>
    <n v="469.4305359790381"/>
    <n v="665.44451241263573"/>
    <n v="170.92254412460846"/>
    <x v="6"/>
  </r>
  <r>
    <n v="368.63"/>
    <n v="186.6963884295923"/>
    <n v="684.50031241756244"/>
    <n v="189.05841839388512"/>
    <x v="17"/>
  </r>
  <r>
    <n v="364.36"/>
    <n v="461.33450945532286"/>
    <n v="2172.107780310921"/>
    <n v="533.60106524492323"/>
    <x v="0"/>
  </r>
  <r>
    <n v="362.81"/>
    <n v="886.99969566516529"/>
    <n v="4528.9834874181033"/>
    <n v="1158.6570701539938"/>
    <x v="7"/>
  </r>
  <r>
    <n v="362.37"/>
    <n v="450.68764127470337"/>
    <n v="638.8753920171863"/>
    <n v="213.15098381114791"/>
    <x v="3"/>
  </r>
  <r>
    <n v="361.7"/>
    <n v="426.48134946256022"/>
    <n v="935.51327789219283"/>
    <n v="57.025179197154344"/>
    <x v="6"/>
  </r>
  <r>
    <n v="361.4"/>
    <n v="301.2269"/>
    <n v="781.42037792713211"/>
    <n v="278.16977296909033"/>
    <x v="2"/>
  </r>
  <r>
    <n v="361.31"/>
    <n v="457.47275115628145"/>
    <n v="2153.9254092220303"/>
    <n v="479.34304078787193"/>
    <x v="0"/>
  </r>
  <r>
    <n v="361.27"/>
    <n v="425.97433541702821"/>
    <n v="934.40111115319996"/>
    <n v="56.957385923571877"/>
    <x v="6"/>
  </r>
  <r>
    <n v="358.77"/>
    <n v="423.02657933835417"/>
    <n v="927.93502546138222"/>
    <n v="275.26375023627469"/>
    <x v="9"/>
  </r>
  <r>
    <n v="358.16"/>
    <n v="371.20964207611883"/>
    <n v="632.70584642320637"/>
    <n v="58.451458465769036"/>
    <x v="10"/>
  </r>
  <r>
    <n v="355.52"/>
    <n v="442.16814368182395"/>
    <n v="626.79851911016397"/>
    <n v="209.12172024323013"/>
    <x v="2"/>
  </r>
  <r>
    <n v="353.19"/>
    <n v="416.44718777075377"/>
    <n v="913.50272219724513"/>
    <n v="101.00961493229353"/>
    <x v="6"/>
  </r>
  <r>
    <n v="353.02"/>
    <n v="365.88236499249342"/>
    <n v="623.62580384275259"/>
    <n v="17.789977498488238"/>
    <x v="3"/>
  </r>
  <r>
    <n v="351.54"/>
    <n v="178.0409852386916"/>
    <n v="652.76629636022551"/>
    <n v="165.76002386194816"/>
    <x v="10"/>
  </r>
  <r>
    <n v="351.14"/>
    <n v="858.46882152053729"/>
    <n v="4383.3060328325919"/>
    <n v="1051.3113646641291"/>
    <x v="2"/>
  </r>
  <r>
    <n v="350.6"/>
    <n v="363.37419173522244"/>
    <n v="619.3507643398932"/>
    <n v="126.4295541171482"/>
    <x v="14"/>
  </r>
  <r>
    <n v="348.3"/>
    <n v="474.60399702128029"/>
    <n v="2152.890201593646"/>
    <n v="355.01629837407881"/>
    <x v="3"/>
  </r>
  <r>
    <n v="346.71"/>
    <n v="359.34245868944367"/>
    <n v="612.47890332083387"/>
    <n v="95.69365977475185"/>
    <x v="2"/>
  </r>
  <r>
    <n v="341.95"/>
    <n v="836.00106373226561"/>
    <n v="4268.5865977305484"/>
    <n v="955.55378481901027"/>
    <x v="10"/>
  </r>
  <r>
    <n v="341.5"/>
    <n v="432.39031446644185"/>
    <n v="2035.8294186413973"/>
    <n v="676.6029627643461"/>
    <x v="0"/>
  </r>
  <r>
    <n v="340.55"/>
    <n v="832.57833675690324"/>
    <n v="4251.1102964092361"/>
    <n v="928.98713263688239"/>
    <x v="10"/>
  </r>
  <r>
    <n v="337.57"/>
    <n v="349.8694406847091"/>
    <n v="596.33267974391811"/>
    <n v="17.011395116890469"/>
    <x v="10"/>
  </r>
  <r>
    <n v="337.15"/>
    <n v="644.96182697200072"/>
    <n v="2364.6765519849773"/>
    <n v="600.47346786806725"/>
    <x v="10"/>
  </r>
  <r>
    <n v="335.08"/>
    <n v="456.59002963505776"/>
    <n v="2071.175563451045"/>
    <n v="341.54137599536705"/>
    <x v="11"/>
  </r>
  <r>
    <n v="334.27"/>
    <n v="394.1385697673486"/>
    <n v="864.56738568156834"/>
    <n v="138.49668284465284"/>
    <x v="1"/>
  </r>
  <r>
    <n v="326.88"/>
    <n v="328.51661312379935"/>
    <n v="720.62155583773495"/>
    <n v="43.926232076114445"/>
    <x v="6"/>
  </r>
  <r>
    <n v="324.36"/>
    <n v="336.17813129274595"/>
    <n v="572.99661700310241"/>
    <n v="116.96717105943576"/>
    <x v="14"/>
  </r>
  <r>
    <n v="322.67"/>
    <n v="268.94544500000001"/>
    <n v="697.67823283272753"/>
    <n v="306.903315756854"/>
    <x v="3"/>
  </r>
  <r>
    <n v="320.52"/>
    <n v="601.55822180853295"/>
    <n v="1664.8792489390783"/>
    <n v="632.73900407917586"/>
    <x v="13"/>
  </r>
  <r>
    <n v="320.36"/>
    <n v="332.03239037163672"/>
    <n v="565.93043600664043"/>
    <n v="115.52473461771132"/>
    <x v="14"/>
  </r>
  <r>
    <n v="320.17"/>
    <n v="377.51322548362708"/>
    <n v="828.0986623797163"/>
    <n v="132.65468916257069"/>
    <x v="2"/>
  </r>
  <r>
    <n v="318.89999999999998"/>
    <n v="434.54267772060371"/>
    <n v="1971.1647582205387"/>
    <n v="194.98640681761813"/>
    <x v="0"/>
  </r>
  <r>
    <n v="318.58"/>
    <n v="609.43775422435112"/>
    <n v="2234.431724548047"/>
    <n v="617.14818852336339"/>
    <x v="2"/>
  </r>
  <r>
    <n v="316.04000000000002"/>
    <n v="372.6435324416575"/>
    <n v="742.05623875640242"/>
    <n v="243.27958649949872"/>
    <x v="2"/>
  </r>
  <r>
    <n v="315.12"/>
    <n v="316.69773350333963"/>
    <n v="630.64969196254435"/>
    <n v="115.48887207837058"/>
    <x v="6"/>
  </r>
  <r>
    <n v="314.08999999999997"/>
    <n v="767.88879692255375"/>
    <n v="3920.8082014364318"/>
    <n v="1003.0666165890352"/>
    <x v="2"/>
  </r>
  <r>
    <n v="310.55"/>
    <n v="366.17026009288929"/>
    <n v="803.2171646376014"/>
    <n v="48.960932816356873"/>
    <x v="0"/>
  </r>
  <r>
    <n v="309.79000000000002"/>
    <n v="333.40458621017615"/>
    <n v="1083.3879207017094"/>
    <n v="480.65137430294664"/>
    <x v="0"/>
  </r>
  <r>
    <n v="309.07"/>
    <n v="310.61744254213369"/>
    <n v="618.54182627209821"/>
    <n v="273.85770876780765"/>
    <x v="9"/>
  </r>
  <r>
    <n v="306.69"/>
    <n v="255.62611500000003"/>
    <n v="663.12621944236901"/>
    <n v="159.54800427610243"/>
    <x v="10"/>
  </r>
  <r>
    <n v="305.58999999999997"/>
    <n v="584.58812013754618"/>
    <n v="2660.8751559707734"/>
    <n v="866.27495050898654"/>
    <x v="15"/>
  </r>
  <r>
    <n v="303.02999999999997"/>
    <n v="357.3034098082378"/>
    <n v="783.76717887661368"/>
    <n v="125.55314506959986"/>
    <x v="1"/>
  </r>
  <r>
    <n v="297.41000000000003"/>
    <n v="405.25976099368069"/>
    <n v="1838.3321127073393"/>
    <n v="181.84668313461214"/>
    <x v="10"/>
  </r>
  <r>
    <n v="295.64999999999998"/>
    <n v="367.70649099778143"/>
    <n v="521.24488685564802"/>
    <n v="283.96359826651519"/>
    <x v="9"/>
  </r>
  <r>
    <n v="295.47000000000003"/>
    <n v="348.38939542632755"/>
    <n v="764.21373574455686"/>
    <n v="226.69727201915461"/>
    <x v="2"/>
  </r>
  <r>
    <n v="293.64"/>
    <n v="338.22777460814831"/>
    <n v="890.30830866556721"/>
    <n v="331.91349445208567"/>
    <x v="2"/>
  </r>
  <r>
    <n v="291.52999999999997"/>
    <n v="343.7437318463372"/>
    <n v="754.023184694252"/>
    <n v="83.375330675306586"/>
    <x v="6"/>
  </r>
  <r>
    <n v="291.05"/>
    <n v="343.17776267923182"/>
    <n v="752.78169624142299"/>
    <n v="223.30605821631619"/>
    <x v="6"/>
  </r>
  <r>
    <n v="289.39999999999998"/>
    <n v="299.94435564225142"/>
    <n v="511.23819509402466"/>
    <n v="47.229875139584415"/>
    <x v="10"/>
  </r>
  <r>
    <n v="289.27"/>
    <n v="289.95526830752135"/>
    <n v="1063.0868299761783"/>
    <n v="293.62370044918123"/>
    <x v="18"/>
  </r>
  <r>
    <n v="288.62"/>
    <n v="240.56477000000004"/>
    <n v="624.05520054601243"/>
    <n v="274.51710724189792"/>
    <x v="3"/>
  </r>
  <r>
    <n v="288.44"/>
    <n v="240.41474000000002"/>
    <n v="623.66600389956284"/>
    <n v="150.05388618278712"/>
    <x v="0"/>
  </r>
  <r>
    <n v="287.39999999999998"/>
    <n v="697.37192421151883"/>
    <n v="2824.4697382381369"/>
    <n v="736.7118101633248"/>
    <x v="2"/>
  </r>
  <r>
    <n v="286.31"/>
    <n v="694.72705504871249"/>
    <n v="2813.7575878739076"/>
    <n v="677.20717012010891"/>
    <x v="6"/>
  </r>
  <r>
    <n v="285.42"/>
    <n v="336.53941599005788"/>
    <n v="738.22007126344943"/>
    <n v="90.785155326624576"/>
    <x v="6"/>
  </r>
  <r>
    <n v="284.29000000000002"/>
    <n v="284.96347089966213"/>
    <n v="750.10204617901809"/>
    <n v="194.35115072490953"/>
    <x v="1"/>
  </r>
  <r>
    <n v="284.24"/>
    <n v="294.59634985402056"/>
    <n v="502.12282160858877"/>
    <n v="46.387766792244214"/>
    <x v="6"/>
  </r>
  <r>
    <n v="284.24"/>
    <n v="327.400431326182"/>
    <n v="861.80777024622273"/>
    <n v="223.29406072710293"/>
    <x v="2"/>
  </r>
  <r>
    <n v="281.57"/>
    <n v="688.38373889485013"/>
    <n v="3514.8586878870901"/>
    <n v="1049.0592772556472"/>
    <x v="3"/>
  </r>
  <r>
    <n v="281.11"/>
    <n v="331.45748451042385"/>
    <n v="727.07253953075565"/>
    <n v="89.414249225238024"/>
    <x v="6"/>
  </r>
  <r>
    <n v="281.04000000000002"/>
    <n v="291.27975711713322"/>
    <n v="496.46987681141923"/>
    <n v="77.568417822088378"/>
    <x v="9"/>
  </r>
  <r>
    <n v="280.99"/>
    <n v="291.22793535561931"/>
    <n v="496.38154954896333"/>
    <n v="164.7220509082496"/>
    <x v="14"/>
  </r>
  <r>
    <n v="279.74"/>
    <n v="322.21712869119813"/>
    <n v="848.16389547100459"/>
    <n v="193.45635382251058"/>
    <x v="6"/>
  </r>
  <r>
    <n v="278.10000000000002"/>
    <n v="674.80560933619836"/>
    <n v="2733.0724920112248"/>
    <n v="712.87249271545113"/>
    <x v="1"/>
  </r>
  <r>
    <n v="278.08"/>
    <n v="231.77967999999998"/>
    <n v="601.26557469279714"/>
    <n v="144.66434845967771"/>
    <x v="3"/>
  </r>
  <r>
    <n v="275.86"/>
    <n v="296.88817957951898"/>
    <n v="964.72898352036384"/>
    <n v="492.63426319056441"/>
    <x v="1"/>
  </r>
  <r>
    <n v="275.10000000000002"/>
    <n v="661.05980420049571"/>
    <n v="1316.3882080118085"/>
    <n v="359.62182485867703"/>
    <x v="19"/>
  </r>
  <r>
    <n v="274.24"/>
    <n v="284.23199755124756"/>
    <n v="484.45736911743381"/>
    <n v="160.76506367158396"/>
    <x v="9"/>
  </r>
  <r>
    <n v="271.14999999999998"/>
    <n v="272.5075858067737"/>
    <n v="542.65252594454137"/>
    <n v="240.2579277587312"/>
    <x v="6"/>
  </r>
  <r>
    <n v="269.76"/>
    <n v="310.72171529183385"/>
    <n v="1586.5321314272137"/>
    <n v="380.52083237646383"/>
    <x v="15"/>
  </r>
  <r>
    <n v="268.56"/>
    <n v="278.34504544327245"/>
    <n v="474.4233921024578"/>
    <n v="157.43533218947121"/>
    <x v="9"/>
  </r>
  <r>
    <n v="268.33999999999997"/>
    <n v="23.358414839369967"/>
    <n v="51.238130952929232"/>
    <n v="8.207932995929939"/>
    <x v="3"/>
  </r>
  <r>
    <n v="267.31"/>
    <n v="277.04950140542581"/>
    <n v="472.21521054106336"/>
    <n v="156.70255677527385"/>
    <x v="9"/>
  </r>
  <r>
    <n v="267.27"/>
    <n v="222.76954499999999"/>
    <n v="577.89215386990759"/>
    <n v="254.21033626409138"/>
    <x v="3"/>
  </r>
  <r>
    <n v="266.86"/>
    <n v="331.89972666216119"/>
    <n v="470.48675970335944"/>
    <n v="156.97069718752363"/>
    <x v="2"/>
  </r>
  <r>
    <n v="265.94"/>
    <n v="246.92800049219352"/>
    <n v="905.33242181753747"/>
    <n v="223.17642022317619"/>
    <x v="10"/>
  </r>
  <r>
    <n v="265.69"/>
    <n v="313.2757250171623"/>
    <n v="687.1897229836236"/>
    <n v="41.888360135172618"/>
    <x v="6"/>
  </r>
  <r>
    <n v="265.58"/>
    <n v="275.25646845704608"/>
    <n v="469.1590872600936"/>
    <n v="43.342468001281375"/>
    <x v="6"/>
  </r>
  <r>
    <n v="264.83999999999997"/>
    <n v="274.48950638664087"/>
    <n v="467.85184377574808"/>
    <n v="73.097138400234428"/>
    <x v="2"/>
  </r>
  <r>
    <n v="263.99"/>
    <n v="359.72066946209526"/>
    <n v="1631.7584964648481"/>
    <n v="269.08054150954081"/>
    <x v="20"/>
  </r>
  <r>
    <n v="263.98"/>
    <n v="311.25945985934931"/>
    <n v="682.76692037042039"/>
    <n v="41.618763628600512"/>
    <x v="6"/>
  </r>
  <r>
    <n v="262.75"/>
    <n v="502.63597816073917"/>
    <n v="2287.8528329831502"/>
    <n v="703.80356719585791"/>
    <x v="10"/>
  </r>
  <r>
    <n v="257.76"/>
    <n v="296.89957493187683"/>
    <n v="781.52114712449463"/>
    <n v="226.72773995795862"/>
    <x v="2"/>
  </r>
  <r>
    <n v="256.47000000000003"/>
    <n v="295.41369484318147"/>
    <n v="648.00825251855463"/>
    <n v="71.652839635123129"/>
    <x v="10"/>
  </r>
  <r>
    <n v="255.75"/>
    <n v="265.06831014342021"/>
    <n v="451.79394746128827"/>
    <n v="70.588253835749711"/>
    <x v="3"/>
  </r>
  <r>
    <n v="253.56"/>
    <n v="211.34226000000001"/>
    <n v="548.24834263199671"/>
    <n v="131.90841554745356"/>
    <x v="0"/>
  </r>
  <r>
    <n v="250.86"/>
    <n v="295.78963595846795"/>
    <n v="589.01477045447143"/>
    <n v="107.86440133760884"/>
    <x v="6"/>
  </r>
  <r>
    <n v="247.95"/>
    <n v="606.18939538650454"/>
    <n v="3095.1777947281457"/>
    <n v="610.40572467424317"/>
    <x v="0"/>
  </r>
  <r>
    <n v="246.88"/>
    <n v="291.09680828121884"/>
    <n v="638.53889423838689"/>
    <n v="38.922798562879358"/>
    <x v="6"/>
  </r>
  <r>
    <n v="245.59"/>
    <n v="204.699265"/>
    <n v="531.0155800086452"/>
    <n v="155.61155212858174"/>
    <x v="0"/>
  </r>
  <r>
    <n v="245.21"/>
    <n v="227.67998420956144"/>
    <n v="834.76183783514466"/>
    <n v="230.56052704971131"/>
    <x v="18"/>
  </r>
  <r>
    <n v="243.83"/>
    <n v="457.62492581921441"/>
    <n v="1266.5278524548094"/>
    <n v="381.72936827367323"/>
    <x v="9"/>
  </r>
  <r>
    <n v="242.6"/>
    <n v="301.72702423832834"/>
    <n v="427.71523609396314"/>
    <n v="142.70063380683962"/>
    <x v="9"/>
  </r>
  <r>
    <n v="241.89"/>
    <n v="306.26908687053475"/>
    <n v="1442.0110631776504"/>
    <n v="354.24514675621487"/>
    <x v="0"/>
  </r>
  <r>
    <n v="241.68"/>
    <n v="201.44028000000003"/>
    <n v="522.56136396632348"/>
    <n v="186.02122504474201"/>
    <x v="0"/>
  </r>
  <r>
    <n v="240.56"/>
    <n v="249.32485899550798"/>
    <n v="424.96012512722388"/>
    <n v="66.395739365505193"/>
    <x v="1"/>
  </r>
  <r>
    <n v="238.96"/>
    <n v="281.75831702397949"/>
    <n v="561.07378437295893"/>
    <n v="164.08080788275046"/>
    <x v="2"/>
  </r>
  <r>
    <n v="237.99"/>
    <n v="280.61458766545394"/>
    <n v="615.54549351828291"/>
    <n v="98.605395489271928"/>
    <x v="1"/>
  </r>
  <r>
    <n v="237.07"/>
    <n v="279.52981342850188"/>
    <n v="613.1659739836939"/>
    <n v="37.376165972544591"/>
    <x v="3"/>
  </r>
  <r>
    <n v="236.21"/>
    <n v="278.51578533743805"/>
    <n v="610.94164050570873"/>
    <n v="75.132652020538117"/>
    <x v="10"/>
  </r>
  <r>
    <n v="236.09"/>
    <n v="236.64928715291157"/>
    <n v="867.64673035252861"/>
    <n v="220.32562576976176"/>
    <x v="10"/>
  </r>
  <r>
    <n v="235.62"/>
    <n v="244.20486895793809"/>
    <n v="416.23339159659332"/>
    <n v="138.12523447454276"/>
    <x v="6"/>
  </r>
  <r>
    <n v="234.72"/>
    <n v="573.84462546932991"/>
    <n v="2930.0267472417436"/>
    <n v="655.9075431282879"/>
    <x v="0"/>
  </r>
  <r>
    <n v="233.72"/>
    <n v="242.23564202041121"/>
    <n v="412.87695562327383"/>
    <n v="137.01141584496278"/>
    <x v="14"/>
  </r>
  <r>
    <n v="233.19"/>
    <n v="241.68633134836423"/>
    <n v="411.94068664124262"/>
    <n v="136.70071906934311"/>
    <x v="6"/>
  </r>
  <r>
    <n v="232.82"/>
    <n v="569.19949600276664"/>
    <n v="2906.3089097342481"/>
    <n v="743.52564447852274"/>
    <x v="3"/>
  </r>
  <r>
    <n v="232.08"/>
    <n v="567.39034031578944"/>
    <n v="2897.0714361786977"/>
    <n v="633.0915687633759"/>
    <x v="3"/>
  </r>
  <r>
    <n v="231.87"/>
    <n v="566.876931269485"/>
    <n v="2894.4499909805004"/>
    <n v="740.49175837657879"/>
    <x v="0"/>
  </r>
  <r>
    <n v="231.15"/>
    <n v="314.97190327725792"/>
    <n v="1428.7699399895816"/>
    <n v="235.60728501053205"/>
    <x v="8"/>
  </r>
  <r>
    <n v="230.84"/>
    <n v="564.35878213761123"/>
    <n v="2881.5924264369637"/>
    <n v="860.05200682492307"/>
    <x v="0"/>
  </r>
  <r>
    <n v="230.18"/>
    <n v="553.11794158804105"/>
    <n v="1808.6437162749696"/>
    <n v="349.61899449792395"/>
    <x v="10"/>
  </r>
  <r>
    <n v="229.52"/>
    <n v="270.62759007090631"/>
    <n v="593.63839519440444"/>
    <n v="95.096056022092071"/>
    <x v="15"/>
  </r>
  <r>
    <n v="229.3"/>
    <n v="438.64673565083723"/>
    <n v="1608.246576806037"/>
    <n v="348.71174881520142"/>
    <x v="10"/>
  </r>
  <r>
    <n v="228.78"/>
    <n v="269.7550542716188"/>
    <n v="591.72443382962638"/>
    <n v="65.429314828308037"/>
    <x v="3"/>
  </r>
  <r>
    <n v="228.3"/>
    <n v="283.94179568676986"/>
    <n v="402.50366199609147"/>
    <n v="103.38495343272605"/>
    <x v="3"/>
  </r>
  <r>
    <n v="227.3"/>
    <n v="282.69807341043708"/>
    <n v="400.74061485638015"/>
    <n v="133.70096481572403"/>
    <x v="3"/>
  </r>
  <r>
    <n v="225.7"/>
    <n v="266.12341878269234"/>
    <n v="529.93954273927352"/>
    <n v="154.97588859699019"/>
    <x v="1"/>
  </r>
  <r>
    <n v="224.64"/>
    <n v="232.82481012949327"/>
    <n v="396.83672476130511"/>
    <n v="81.007230567245173"/>
    <x v="14"/>
  </r>
  <r>
    <n v="224.48"/>
    <n v="232.65898049264891"/>
    <n v="396.55407752144663"/>
    <n v="131.59473998321602"/>
    <x v="9"/>
  </r>
  <r>
    <n v="222.39"/>
    <n v="256.15881622090347"/>
    <n v="561.9002428260668"/>
    <n v="90.011861434798334"/>
    <x v="1"/>
  </r>
  <r>
    <n v="221.45"/>
    <n v="261.11223344894648"/>
    <n v="572.76587058121663"/>
    <n v="169.90594946573856"/>
    <x v="6"/>
  </r>
  <r>
    <n v="221.29"/>
    <n v="260.92357705991134"/>
    <n v="572.3520410969403"/>
    <n v="91.686154745245517"/>
    <x v="1"/>
  </r>
  <r>
    <n v="219"/>
    <n v="277.28690737379435"/>
    <n v="1305.5538585138097"/>
    <n v="350.90290976681001"/>
    <x v="1"/>
  </r>
  <r>
    <n v="218.88"/>
    <n v="219.39851739603236"/>
    <n v="577.51709827170657"/>
    <n v="149.63445731706423"/>
    <x v="2"/>
  </r>
  <r>
    <n v="218.54"/>
    <n v="530.28413471532815"/>
    <n v="2147.7370097235989"/>
    <n v="718.91767071200331"/>
    <x v="14"/>
  </r>
  <r>
    <n v="218.3"/>
    <n v="226.25381076953522"/>
    <n v="385.63682788191295"/>
    <n v="41.782771660877614"/>
    <x v="6"/>
  </r>
  <r>
    <n v="218.17"/>
    <n v="533.38310301058152"/>
    <n v="2723.4318994790865"/>
    <n v="537.09303066013149"/>
    <x v="3"/>
  </r>
  <r>
    <n v="215.16"/>
    <n v="253.69567915500261"/>
    <n v="556.49719898060323"/>
    <n v="33.921862195354514"/>
    <x v="3"/>
  </r>
  <r>
    <n v="214.88"/>
    <n v="253.36553047419113"/>
    <n v="555.77299738311967"/>
    <n v="68.348098159151732"/>
    <x v="10"/>
  </r>
  <r>
    <n v="214.46"/>
    <n v="524.31287652587127"/>
    <n v="2677.1197009776092"/>
    <n v="642.09214349225135"/>
    <x v="3"/>
  </r>
  <r>
    <n v="214.29"/>
    <n v="230.62483869388504"/>
    <n v="749.40830087210463"/>
    <n v="401.50768713520301"/>
    <x v="1"/>
  </r>
  <r>
    <n v="208.29"/>
    <n v="239.91780129795401"/>
    <n v="631.52948376226334"/>
    <n v="137.5163920627688"/>
    <x v="10"/>
  </r>
  <r>
    <n v="205.37"/>
    <n v="502.08959923583967"/>
    <n v="2563.6485731128023"/>
    <n v="505.58186600665181"/>
    <x v="3"/>
  </r>
  <r>
    <n v="204.68"/>
    <n v="254.56507551978999"/>
    <n v="360.8604885561104"/>
    <n v="196.58944459053049"/>
    <x v="6"/>
  </r>
  <r>
    <n v="204.6"/>
    <n v="241.24435747868347"/>
    <n v="529.18445301836505"/>
    <n v="84.771057259149686"/>
    <x v="2"/>
  </r>
  <r>
    <n v="204.47"/>
    <n v="212.14576249952202"/>
    <n v="465.35488109143978"/>
    <n v="74.546077545967123"/>
    <x v="2"/>
  </r>
  <r>
    <n v="204.21"/>
    <n v="253.98052604991358"/>
    <n v="360.03185640044603"/>
    <n v="196.13802266871323"/>
    <x v="7"/>
  </r>
  <r>
    <n v="202.58"/>
    <n v="251.95325873949119"/>
    <n v="357.15808956271667"/>
    <n v="64.315137789234612"/>
    <x v="3"/>
  </r>
  <r>
    <n v="202.18"/>
    <n v="251.45576982895807"/>
    <n v="356.45287070683213"/>
    <n v="118.92503768782704"/>
    <x v="2"/>
  </r>
  <r>
    <n v="202.03"/>
    <n v="493.92395059461796"/>
    <n v="2521.9551113890998"/>
    <n v="645.19579913235964"/>
    <x v="3"/>
  </r>
  <r>
    <n v="201.88"/>
    <n v="232.53447465567695"/>
    <n v="612.09454213800814"/>
    <n v="158.59345968050781"/>
    <x v="9"/>
  </r>
  <r>
    <n v="199.4"/>
    <n v="235.1130248350415"/>
    <n v="515.73499477938412"/>
    <n v="152.9882425986375"/>
    <x v="0"/>
  </r>
  <r>
    <n v="197.88"/>
    <n v="369.23833020282194"/>
    <n v="1680.6655243655184"/>
    <n v="547.15774269790325"/>
    <x v="15"/>
  </r>
  <r>
    <n v="197.28"/>
    <n v="227.23598751769342"/>
    <n v="598.14747014556292"/>
    <n v="173.52905237005768"/>
    <x v="9"/>
  </r>
  <r>
    <n v="197.2"/>
    <n v="197.66715839956862"/>
    <n v="520.31419855254262"/>
    <n v="134.8132080725743"/>
    <x v="1"/>
  </r>
  <r>
    <n v="197.16"/>
    <n v="198.1471348613812"/>
    <n v="434.6480235834797"/>
    <n v="26.494419714044067"/>
    <x v="6"/>
  </r>
  <r>
    <n v="197.01"/>
    <n v="232.29497002382905"/>
    <n v="509.55341685800624"/>
    <n v="81.626324489858646"/>
    <x v="19"/>
  </r>
  <r>
    <n v="196.47"/>
    <n v="226.30299304339633"/>
    <n v="496.40964390501972"/>
    <n v="79.520798669431315"/>
    <x v="9"/>
  </r>
  <r>
    <n v="196.4"/>
    <n v="203.55587922646228"/>
    <n v="346.94948692628356"/>
    <n v="54.207362867414446"/>
    <x v="2"/>
  </r>
  <r>
    <n v="195.86"/>
    <n v="230.93900222763907"/>
    <n v="506.57901743977021"/>
    <n v="81.149849827844889"/>
    <x v="1"/>
  </r>
  <r>
    <n v="192.97"/>
    <n v="222.27153543840885"/>
    <n v="1134.9091985524517"/>
    <n v="272.20160521829115"/>
    <x v="10"/>
  </r>
  <r>
    <n v="192.96"/>
    <n v="227.51960517637715"/>
    <n v="499.07835803726158"/>
    <n v="55.185071200587103"/>
    <x v="10"/>
  </r>
  <r>
    <n v="192.3"/>
    <n v="199.30649478232536"/>
    <n v="339.70665140491002"/>
    <n v="112.73016972011958"/>
    <x v="6"/>
  </r>
  <r>
    <n v="191.95"/>
    <n v="238.73249094207389"/>
    <n v="338.41689846758544"/>
    <n v="132.39534518623162"/>
    <x v="9"/>
  </r>
  <r>
    <n v="190.95"/>
    <n v="197.90730722145096"/>
    <n v="337.32181531860402"/>
    <n v="111.93877227278644"/>
    <x v="9"/>
  </r>
  <r>
    <n v="188.2"/>
    <n v="234.06853240582601"/>
    <n v="331.80547169366798"/>
    <n v="180.76086316170523"/>
    <x v="9"/>
  </r>
  <r>
    <n v="188.05"/>
    <n v="194.9016450536468"/>
    <n v="332.19883409616915"/>
    <n v="110.23873331184859"/>
    <x v="14"/>
  </r>
  <r>
    <n v="187.87"/>
    <n v="174.43920979344361"/>
    <n v="639.56081103580038"/>
    <n v="190.88563809174914"/>
    <x v="2"/>
  </r>
  <r>
    <n v="187.67"/>
    <n v="233.40935959936965"/>
    <n v="330.87105670962103"/>
    <n v="84.985782788960549"/>
    <x v="6"/>
  </r>
  <r>
    <n v="187.41"/>
    <n v="194.23832650626932"/>
    <n v="331.06824513673519"/>
    <n v="9.444279879303382"/>
    <x v="16"/>
  </r>
  <r>
    <n v="184.84"/>
    <n v="191.57468796445667"/>
    <n v="326.52822384650841"/>
    <n v="51.016746193548308"/>
    <x v="3"/>
  </r>
  <r>
    <n v="183.56"/>
    <n v="190.24805086970173"/>
    <n v="324.26704592764059"/>
    <n v="50.66345991824133"/>
    <x v="3"/>
  </r>
  <r>
    <n v="182.29"/>
    <n v="442.32403641098739"/>
    <n v="1791.4843026563328"/>
    <n v="467.27625565300099"/>
    <x v="10"/>
  </r>
  <r>
    <n v="181.29"/>
    <n v="187.89534289697224"/>
    <n v="320.25698821214837"/>
    <n v="34.699031948696764"/>
    <x v="6"/>
  </r>
  <r>
    <n v="180.76"/>
    <n v="213.13455551244783"/>
    <n v="424.42123059615022"/>
    <n v="92.749339186683784"/>
    <x v="10"/>
  </r>
  <r>
    <n v="180.2"/>
    <n v="212.47425815082485"/>
    <n v="466.07545666622377"/>
    <n v="74.661507908596178"/>
    <x v="19"/>
  </r>
  <r>
    <n v="179.15"/>
    <n v="185.67737150417881"/>
    <n v="316.47658137904119"/>
    <n v="9.0280280688181058"/>
    <x v="6"/>
  </r>
  <r>
    <n v="178.94"/>
    <n v="342.30897024579508"/>
    <n v="1558.0909074557749"/>
    <n v="469.99542206909547"/>
    <x v="10"/>
  </r>
  <r>
    <n v="178.75"/>
    <n v="152.76894254712042"/>
    <n v="560.10932927414706"/>
    <n v="138.0743603438537"/>
    <x v="10"/>
  </r>
  <r>
    <n v="178.33"/>
    <n v="205.40852419926134"/>
    <n v="540.69159748103334"/>
    <n v="140.09298427196831"/>
    <x v="2"/>
  </r>
  <r>
    <n v="176.98"/>
    <n v="338.55952584162748"/>
    <n v="1541.0245266654915"/>
    <n v="464.84737787967214"/>
    <x v="10"/>
  </r>
  <r>
    <n v="175.69"/>
    <n v="182.09130560741934"/>
    <n v="310.36433481710162"/>
    <n v="48.491301334908577"/>
    <x v="3"/>
  </r>
  <r>
    <n v="175.03"/>
    <n v="206.37829858012694"/>
    <n v="452.70359145554465"/>
    <n v="27.595015523577342"/>
    <x v="3"/>
  </r>
  <r>
    <n v="174.32"/>
    <n v="180.67138934193943"/>
    <n v="307.94416782581334"/>
    <n v="8.7846265864156976"/>
    <x v="16"/>
  </r>
  <r>
    <n v="173.3"/>
    <n v="179.61422540705658"/>
    <n v="306.14229167171555"/>
    <n v="28.282437324429782"/>
    <x v="10"/>
  </r>
  <r>
    <n v="172.59"/>
    <n v="421.94889191271159"/>
    <n v="2154.4534607466453"/>
    <n v="424.88374277688098"/>
    <x v="3"/>
  </r>
  <r>
    <n v="172.56"/>
    <n v="178.84726333665139"/>
    <n v="304.83504818737009"/>
    <n v="28.161669848260843"/>
    <x v="6"/>
  </r>
  <r>
    <n v="172.04"/>
    <n v="202.85278231003278"/>
    <n v="444.97015296813061"/>
    <n v="87.839482057231493"/>
    <x v="9"/>
  </r>
  <r>
    <n v="171.23"/>
    <n v="212.96256537645903"/>
    <n v="301.88656173276712"/>
    <n v="83.33569071307295"/>
    <x v="10"/>
  </r>
  <r>
    <n v="170.59"/>
    <n v="413.93415640655189"/>
    <n v="824.27949623395341"/>
    <n v="225.18349437127915"/>
    <x v="10"/>
  </r>
  <r>
    <n v="169.87"/>
    <n v="170.72050009587554"/>
    <n v="374.48600003106964"/>
    <n v="22.827181359427193"/>
    <x v="6"/>
  </r>
  <r>
    <n v="165.42"/>
    <n v="190.53820486200755"/>
    <n v="972.88013486317357"/>
    <n v="233.3398431632364"/>
    <x v="9"/>
  </r>
  <r>
    <n v="165.3"/>
    <n v="316.21589796373047"/>
    <n v="1439.3228288948228"/>
    <n v="468.58617533013353"/>
    <x v="2"/>
  </r>
  <r>
    <n v="164.75"/>
    <n v="165.5748654311856"/>
    <n v="329.71419380181896"/>
    <n v="157.65343344437755"/>
    <x v="6"/>
  </r>
  <r>
    <n v="163.76"/>
    <n v="400.36126391810438"/>
    <n v="2044.2279316986535"/>
    <n v="610.12873261847778"/>
    <x v="0"/>
  </r>
  <r>
    <n v="162.19"/>
    <n v="186.81774541511911"/>
    <n v="491.7555666205842"/>
    <n v="127.41367755885456"/>
    <x v="1"/>
  </r>
  <r>
    <n v="162.11000000000001"/>
    <n v="168.01651518025358"/>
    <n v="286.3746503341132"/>
    <n v="8.1693197333860077"/>
    <x v="6"/>
  </r>
  <r>
    <n v="161.94"/>
    <n v="190.94384775218964"/>
    <n v="418.84716677318687"/>
    <n v="25.531262148706592"/>
    <x v="6"/>
  </r>
  <r>
    <n v="161.35"/>
    <n v="204.29334477060146"/>
    <n v="961.87723776805126"/>
    <n v="319.67756381267134"/>
    <x v="0"/>
  </r>
  <r>
    <n v="160.56"/>
    <n v="199.69204868798843"/>
    <n v="283.07484875204744"/>
    <n v="94.443585177354365"/>
    <x v="1"/>
  </r>
  <r>
    <n v="160.47999999999999"/>
    <n v="189.22235820224398"/>
    <n v="415.07097272916525"/>
    <n v="66.491003269542233"/>
    <x v="2"/>
  </r>
  <r>
    <n v="159.43"/>
    <n v="198.28664251573244"/>
    <n v="281.08260548417371"/>
    <n v="153.12807871344668"/>
    <x v="3"/>
  </r>
  <r>
    <n v="158.88"/>
    <n v="164.66882938645787"/>
    <n v="280.66870917947011"/>
    <n v="93.138686246139358"/>
    <x v="3"/>
  </r>
  <r>
    <n v="158.47"/>
    <n v="164.24389094204417"/>
    <n v="279.94442562733275"/>
    <n v="25.862191822287294"/>
    <x v="10"/>
  </r>
  <r>
    <n v="158.38999999999999"/>
    <n v="186.7580341204725"/>
    <n v="409.66532509080565"/>
    <n v="45.298317928384073"/>
    <x v="19"/>
  </r>
  <r>
    <n v="158.06"/>
    <n v="196.58274299715654"/>
    <n v="278.66723090276923"/>
    <n v="151.8122318349582"/>
    <x v="6"/>
  </r>
  <r>
    <n v="157.63999999999999"/>
    <n v="301.56245707805482"/>
    <n v="1372.6246264185106"/>
    <n v="446.87189763485924"/>
    <x v="18"/>
  </r>
  <r>
    <n v="157.63999999999999"/>
    <n v="185.87370729687029"/>
    <n v="407.72549938326034"/>
    <n v="24.853329412881976"/>
    <x v="10"/>
  </r>
  <r>
    <n v="157.41999999999999"/>
    <n v="295.44894320822181"/>
    <n v="817.68779286156769"/>
    <n v="158.01890470746389"/>
    <x v="6"/>
  </r>
  <r>
    <n v="156.4"/>
    <n v="162.2712244090832"/>
    <n v="427.14238804343626"/>
    <n v="110.67242792164748"/>
    <x v="2"/>
  </r>
  <r>
    <n v="155.47"/>
    <n v="183.31505502058121"/>
    <n v="365.04076521787709"/>
    <n v="174.54489696113214"/>
    <x v="9"/>
  </r>
  <r>
    <n v="154.37"/>
    <n v="195.45561594197548"/>
    <n v="920.26643442363832"/>
    <n v="226.07310473668565"/>
    <x v="10"/>
  </r>
  <r>
    <n v="152.68"/>
    <n v="158.24293095873861"/>
    <n v="269.71612863495403"/>
    <n v="24.917267920911367"/>
    <x v="3"/>
  </r>
  <r>
    <n v="152.43"/>
    <n v="179.73058362891359"/>
    <n v="584.02898861590472"/>
    <n v="298.23162297751531"/>
    <x v="1"/>
  </r>
  <r>
    <n v="151.94"/>
    <n v="207.03798824982292"/>
    <n v="939.16203626224103"/>
    <n v="137.96936089673665"/>
    <x v="0"/>
  </r>
  <r>
    <n v="151.58000000000001"/>
    <n v="178.72834656216443"/>
    <n v="355.90711514585337"/>
    <n v="77.776857899521616"/>
    <x v="3"/>
  </r>
  <r>
    <n v="151.4"/>
    <n v="126.19190000000002"/>
    <n v="327.35762373593752"/>
    <n v="116.53266083984585"/>
    <x v="3"/>
  </r>
  <r>
    <n v="151.27000000000001"/>
    <n v="156.78155728404761"/>
    <n v="267.22529983370117"/>
    <n v="24.687156919021891"/>
    <x v="10"/>
  </r>
  <r>
    <n v="149.93"/>
    <n v="176.78282755023955"/>
    <n v="387.78409110969437"/>
    <n v="23.637780251670861"/>
    <x v="10"/>
  </r>
  <r>
    <n v="149.87"/>
    <n v="155.33054796165939"/>
    <n v="264.75213648493951"/>
    <n v="7.5525010699066124"/>
    <x v="3"/>
  </r>
  <r>
    <n v="149.36000000000001"/>
    <n v="172.03957368026508"/>
    <n v="452.85536365035125"/>
    <n v="168.82781477783519"/>
    <x v="9"/>
  </r>
  <r>
    <n v="149.19999999999999"/>
    <n v="213.70400659277371"/>
    <n v="698.79202897865582"/>
    <n v="181.59874167463602"/>
    <x v="2"/>
  </r>
  <r>
    <n v="148.30000000000001"/>
    <n v="75.108033540700816"/>
    <n v="275.37475607390752"/>
    <n v="67.883520792312055"/>
    <x v="10"/>
  </r>
  <r>
    <n v="148.19"/>
    <n v="174.73118931948241"/>
    <n v="383.28369546818919"/>
    <n v="23.36345398182555"/>
    <x v="0"/>
  </r>
  <r>
    <n v="147.07"/>
    <n v="182.91423518025945"/>
    <n v="259.29134283734192"/>
    <n v="86.50858291002433"/>
    <x v="10"/>
  </r>
  <r>
    <n v="145.44999999999999"/>
    <n v="12.661106947851088"/>
    <n v="27.772922960063934"/>
    <n v="4.4489969973094192"/>
    <x v="3"/>
  </r>
  <r>
    <n v="145.41"/>
    <n v="272.90833967670898"/>
    <n v="755.30416694194219"/>
    <n v="145.9632126382437"/>
    <x v="13"/>
  </r>
  <r>
    <n v="145.16999999999999"/>
    <n v="145.51390154597047"/>
    <n v="289.76619494899722"/>
    <n v="128.29319353448207"/>
    <x v="9"/>
  </r>
  <r>
    <n v="145.04"/>
    <n v="150.32456579942001"/>
    <n v="256.21972293171166"/>
    <n v="85.025396860146358"/>
    <x v="3"/>
  </r>
  <r>
    <n v="144.44999999999999"/>
    <n v="134.12329725162576"/>
    <n v="491.74726754735389"/>
    <n v="135.82018731834265"/>
    <x v="1"/>
  </r>
  <r>
    <n v="143.61000000000001"/>
    <n v="195.68728111463125"/>
    <n v="887.67316063986084"/>
    <n v="130.40529102527543"/>
    <x v="13"/>
  </r>
  <r>
    <n v="143.15"/>
    <n v="148.36570321419592"/>
    <n v="252.88095241088337"/>
    <n v="7.213855529172827"/>
    <x v="3"/>
  </r>
  <r>
    <n v="143.13999999999999"/>
    <n v="268.64795915909582"/>
    <n v="743.51309026937361"/>
    <n v="180.23413126226083"/>
    <x v="13"/>
  </r>
  <r>
    <n v="142.84"/>
    <n v="273.25032586291144"/>
    <n v="1243.7560367775952"/>
    <n v="375.17685307002125"/>
    <x v="19"/>
  </r>
  <r>
    <n v="142.74"/>
    <n v="346.35653605411341"/>
    <n v="1402.8003146698388"/>
    <n v="365.89507231284966"/>
    <x v="1"/>
  </r>
  <r>
    <n v="142.65"/>
    <n v="168.19896184914077"/>
    <n v="368.9548495751211"/>
    <n v="59.103574379363181"/>
    <x v="3"/>
  </r>
  <r>
    <n v="141.97999999999999"/>
    <n v="266.47084841000714"/>
    <n v="737.48769426048375"/>
    <n v="200.52553747821688"/>
    <x v="2"/>
  </r>
  <r>
    <n v="141.26"/>
    <n v="146.40684062897179"/>
    <n v="249.54218189005505"/>
    <n v="50.939642939498995"/>
    <x v="14"/>
  </r>
  <r>
    <n v="141.01"/>
    <n v="192.1444433533469"/>
    <n v="871.60220306264716"/>
    <n v="143.72910776264382"/>
    <x v="0"/>
  </r>
  <r>
    <n v="140.84"/>
    <n v="145.97153783225534"/>
    <n v="248.80023288542654"/>
    <n v="38.872530479870932"/>
    <x v="2"/>
  </r>
  <r>
    <n v="140.52000000000001"/>
    <n v="340.9697383096821"/>
    <n v="678.98326285711425"/>
    <n v="148.37912057405686"/>
    <x v="10"/>
  </r>
  <r>
    <n v="140.44999999999999"/>
    <n v="141.15320090931723"/>
    <n v="309.6282963699519"/>
    <n v="34.236827355307923"/>
    <x v="6"/>
  </r>
  <r>
    <n v="140.36000000000001"/>
    <n v="165.49881728107536"/>
    <n v="363.03191508141606"/>
    <n v="22.128985767521662"/>
    <x v="3"/>
  </r>
  <r>
    <n v="139.57"/>
    <n v="164.56732636021431"/>
    <n v="360.98863200280152"/>
    <n v="107.08409738962804"/>
    <x v="6"/>
  </r>
  <r>
    <n v="138.97999999999999"/>
    <n v="219.12603054952703"/>
    <n v="803.39977453038478"/>
    <n v="221.89835118447985"/>
    <x v="10"/>
  </r>
  <r>
    <n v="138.35"/>
    <n v="143.39081410886484"/>
    <n v="244.40153521512894"/>
    <n v="81.103582843362162"/>
    <x v="3"/>
  </r>
  <r>
    <n v="138.34"/>
    <n v="172.05653970787446"/>
    <n v="243.89994130766226"/>
    <n v="62.64684388034744"/>
    <x v="10"/>
  </r>
  <r>
    <n v="136.86000000000001"/>
    <n v="170.21583073890199"/>
    <n v="241.29063154088954"/>
    <n v="80.502921446018448"/>
    <x v="1"/>
  </r>
  <r>
    <n v="136.47999999999999"/>
    <n v="113.75608"/>
    <n v="295.09754615244879"/>
    <n v="71.000396568529965"/>
    <x v="16"/>
  </r>
  <r>
    <n v="136.30000000000001"/>
    <n v="141.26612188679638"/>
    <n v="240.78011745444221"/>
    <n v="79.901831164078516"/>
    <x v="9"/>
  </r>
  <r>
    <n v="135.76"/>
    <n v="156.37448127231377"/>
    <n v="411.6205421074697"/>
    <n v="119.4155725352749"/>
    <x v="1"/>
  </r>
  <r>
    <n v="135.07"/>
    <n v="159.26136541860106"/>
    <n v="349.34967775752966"/>
    <n v="103.63150415144416"/>
    <x v="13"/>
  </r>
  <r>
    <n v="134.59"/>
    <n v="155.02682258721796"/>
    <n v="408.07313466591302"/>
    <n v="93.076752201943577"/>
    <x v="10"/>
  </r>
  <r>
    <n v="134.43"/>
    <n v="134.74845894347877"/>
    <n v="268.32864632495489"/>
    <n v="63.80419375603897"/>
    <x v="6"/>
  </r>
  <r>
    <n v="134.34"/>
    <n v="154.73886132971884"/>
    <n v="407.31514162284532"/>
    <n v="118.16652927510924"/>
    <x v="1"/>
  </r>
  <r>
    <n v="133.46"/>
    <n v="157.36301050393499"/>
    <n v="345.18551857199901"/>
    <n v="55.295920341183383"/>
    <x v="1"/>
  </r>
  <r>
    <n v="133.16999999999999"/>
    <n v="325.57467950643598"/>
    <n v="1662.3707478279778"/>
    <n v="327.83920288311737"/>
    <x v="13"/>
  </r>
  <r>
    <n v="132.66999999999999"/>
    <n v="165.00463440106768"/>
    <n v="233.90346402549912"/>
    <n v="42.120097396079352"/>
    <x v="6"/>
  </r>
  <r>
    <n v="130.97"/>
    <n v="109.16349500000001"/>
    <n v="283.18380436390839"/>
    <n v="124.57038852287221"/>
    <x v="0"/>
  </r>
  <r>
    <n v="130.53"/>
    <n v="108.796755"/>
    <n v="282.23243478369824"/>
    <n v="100.46901069633471"/>
    <x v="3"/>
  </r>
  <r>
    <n v="130.18"/>
    <n v="177.38716144768955"/>
    <n v="804.66048361602316"/>
    <n v="79.596520663272287"/>
    <x v="3"/>
  </r>
  <r>
    <n v="130.01"/>
    <n v="134.74694428835213"/>
    <n v="229.66854783750568"/>
    <n v="6.5516825522022977"/>
    <x v="10"/>
  </r>
  <r>
    <n v="129.06"/>
    <n v="203.48543317543502"/>
    <n v="926.20652915606615"/>
    <n v="301.5359489547522"/>
    <x v="10"/>
  </r>
  <r>
    <n v="128.30000000000001"/>
    <n v="132.97464004457797"/>
    <n v="226.64775546151824"/>
    <n v="46.266148868311781"/>
    <x v="11"/>
  </r>
  <r>
    <n v="128.27000000000001"/>
    <n v="151.24346888460767"/>
    <n v="331.76192467578534"/>
    <n v="36.684230321824771"/>
    <x v="3"/>
  </r>
  <r>
    <n v="127.66"/>
    <n v="147.04453652934276"/>
    <n v="750.80327660883029"/>
    <n v="168.07270889139625"/>
    <x v="10"/>
  </r>
  <r>
    <n v="127.37"/>
    <n v="132.01075528042006"/>
    <n v="225.00486837984079"/>
    <n v="74.666883605052675"/>
    <x v="3"/>
  </r>
  <r>
    <n v="126.32"/>
    <n v="145.50106418914757"/>
    <n v="742.92237115171122"/>
    <n v="221.73568696327118"/>
    <x v="6"/>
  </r>
  <r>
    <n v="126.05"/>
    <n v="148.62586148674512"/>
    <n v="326.02004058145116"/>
    <n v="36.049327450424983"/>
    <x v="10"/>
  </r>
  <r>
    <n v="125.92"/>
    <n v="145.04032617714901"/>
    <n v="381.78593593232608"/>
    <n v="110.76023050708469"/>
    <x v="9"/>
  </r>
  <r>
    <n v="125.83"/>
    <n v="83.200281231744967"/>
    <n v="305.04402883956129"/>
    <n v="84.252907685636359"/>
    <x v="10"/>
  </r>
  <r>
    <n v="125.59"/>
    <n v="130.16590057052647"/>
    <n v="221.86041783641522"/>
    <n v="6.3289424792791857"/>
    <x v="3"/>
  </r>
  <r>
    <n v="125.44"/>
    <n v="144.48744056275072"/>
    <n v="380.33058928963612"/>
    <n v="67.091482865994578"/>
    <x v="10"/>
  </r>
  <r>
    <n v="124.9"/>
    <n v="143.86544424655267"/>
    <n v="378.69332431660996"/>
    <n v="98.119294204950592"/>
    <x v="9"/>
  </r>
  <r>
    <n v="124.05"/>
    <n v="146.26765662380589"/>
    <n v="291.2671700345897"/>
    <n v="128.95774616519955"/>
    <x v="9"/>
  </r>
  <r>
    <n v="124"/>
    <n v="128.51796855438556"/>
    <n v="219.0516108903216"/>
    <n v="44.715529693458002"/>
    <x v="2"/>
  </r>
  <r>
    <n v="123.95"/>
    <n v="124.57058919693749"/>
    <n v="273.25330961235699"/>
    <n v="16.656438037917233"/>
    <x v="6"/>
  </r>
  <r>
    <n v="123.94"/>
    <n v="142.75967301775611"/>
    <n v="313.15219252602509"/>
    <n v="92.893839055774421"/>
    <x v="2"/>
  </r>
  <r>
    <n v="123.64"/>
    <n v="145.78422462690335"/>
    <n v="319.78673397453889"/>
    <n v="35.360086044986474"/>
    <x v="3"/>
  </r>
  <r>
    <n v="123.54"/>
    <n v="145.6663143837564"/>
    <n v="319.52809054686617"/>
    <n v="51.185808474073092"/>
    <x v="1"/>
  </r>
  <r>
    <n v="123.43"/>
    <n v="301.76227897784338"/>
    <n v="1540.7856229211336"/>
    <n v="394.18164375046848"/>
    <x v="13"/>
  </r>
  <r>
    <n v="122.75"/>
    <n v="127.22242451653892"/>
    <n v="216.84342932892721"/>
    <n v="6.185824423373834"/>
    <x v="6"/>
  </r>
  <r>
    <n v="122.3"/>
    <n v="101.93705"/>
    <n v="264.43749922658617"/>
    <n v="116.32403234593622"/>
    <x v="0"/>
  </r>
  <r>
    <n v="122.16"/>
    <n v="122.44939183616277"/>
    <n v="322.320398048573"/>
    <n v="70.185698953939848"/>
    <x v="10"/>
  </r>
  <r>
    <n v="122.03"/>
    <n v="166.2817276959714"/>
    <n v="754.28421274898835"/>
    <n v="110.80953738468327"/>
    <x v="1"/>
  </r>
  <r>
    <n v="121.96"/>
    <n v="101.65366"/>
    <n v="263.70235000551475"/>
    <n v="116.00064582919363"/>
    <x v="3"/>
  </r>
  <r>
    <n v="120.57"/>
    <n v="224.98011659871759"/>
    <n v="824.86309132668907"/>
    <n v="203.33966558596885"/>
    <x v="10"/>
  </r>
  <r>
    <n v="120.09"/>
    <n v="124.46550680400129"/>
    <n v="212.14441896627997"/>
    <n v="22.985309430851089"/>
    <x v="6"/>
  </r>
  <r>
    <n v="120.06"/>
    <n v="293.52328618714961"/>
    <n v="1498.7176690262602"/>
    <n v="447.31348093658067"/>
    <x v="13"/>
  </r>
  <r>
    <n v="119.69"/>
    <n v="99.761615000000006"/>
    <n v="258.7941478530671"/>
    <n v="92.125456908329895"/>
    <x v="3"/>
  </r>
  <r>
    <n v="118.96"/>
    <n v="123.29433499378793"/>
    <n v="210.14822283477943"/>
    <n v="19.414187790618389"/>
    <x v="6"/>
  </r>
  <r>
    <n v="118.79"/>
    <n v="140.06557783427573"/>
    <n v="307.24252773241244"/>
    <n v="49.217760957059603"/>
    <x v="2"/>
  </r>
  <r>
    <n v="118.61"/>
    <n v="287.80544165180322"/>
    <n v="573.11560494934758"/>
    <n v="156.56846396258524"/>
    <x v="19"/>
  </r>
  <r>
    <n v="118.36"/>
    <n v="149.86154500804705"/>
    <n v="705.59522691184725"/>
    <n v="157.02593979588866"/>
    <x v="0"/>
  </r>
  <r>
    <n v="118.29"/>
    <n v="98.594715000000008"/>
    <n v="255.76706282512578"/>
    <n v="61.53749201415161"/>
    <x v="3"/>
  </r>
  <r>
    <n v="117.8"/>
    <n v="118.07906318189241"/>
    <n v="432.92297359281571"/>
    <n v="119.57296613168856"/>
    <x v="9"/>
  </r>
  <r>
    <n v="117.36"/>
    <n v="97.81956000000001"/>
    <n v="253.75621348513621"/>
    <n v="71.70036307102923"/>
    <x v="10"/>
  </r>
  <r>
    <n v="116.29"/>
    <n v="144.63246351473705"/>
    <n v="205.02475187702794"/>
    <n v="68.403366469074129"/>
    <x v="15"/>
  </r>
  <r>
    <n v="116.24"/>
    <n v="120.47523116743368"/>
    <n v="205.34321975718532"/>
    <n v="41.91720299651255"/>
    <x v="9"/>
  </r>
  <r>
    <n v="115.92"/>
    <n v="120.14357189374495"/>
    <n v="204.77792527746837"/>
    <n v="5.8416355776577999"/>
    <x v="3"/>
  </r>
  <r>
    <n v="114.7"/>
    <n v="278.31788346228677"/>
    <n v="554.22274587041704"/>
    <n v="181.69927480150642"/>
    <x v="18"/>
  </r>
  <r>
    <n v="114.32"/>
    <n v="118.48527552530125"/>
    <n v="201.95145287888354"/>
    <n v="41.22483350448482"/>
    <x v="14"/>
  </r>
  <r>
    <n v="114.17"/>
    <n v="141.99577228891158"/>
    <n v="201.28709194083996"/>
    <n v="109.65710811462216"/>
    <x v="2"/>
  </r>
  <r>
    <n v="114.03"/>
    <n v="75.39798195069443"/>
    <n v="276.43781775868376"/>
    <n v="76.351895918247749"/>
    <x v="17"/>
  </r>
  <r>
    <n v="113.96"/>
    <n v="118.11215884240143"/>
    <n v="201.31549658920198"/>
    <n v="31.453518698424393"/>
    <x v="9"/>
  </r>
  <r>
    <n v="113.85"/>
    <n v="117.99815096707091"/>
    <n v="201.12117661179926"/>
    <n v="31.42315815914019"/>
    <x v="3"/>
  </r>
  <r>
    <n v="113.4"/>
    <n v="133.71021572865448"/>
    <n v="293.30164698085332"/>
    <n v="46.984544932490593"/>
    <x v="13"/>
  </r>
  <r>
    <n v="113.37"/>
    <n v="105.26520048055944"/>
    <n v="385.94245567215995"/>
    <n v="95.139921639097125"/>
    <x v="19"/>
  </r>
  <r>
    <n v="113.05"/>
    <n v="117.29387416526123"/>
    <n v="308.7496609227012"/>
    <n v="54.464387480288075"/>
    <x v="6"/>
  </r>
  <r>
    <n v="111.93"/>
    <n v="9.743263669116347"/>
    <n v="21.372452849226242"/>
    <n v="3.4236935985482524"/>
    <x v="10"/>
  </r>
  <r>
    <n v="111.13"/>
    <n v="131.03365320921844"/>
    <n v="260.9312422889476"/>
    <n v="87.003191155702069"/>
    <x v="11"/>
  </r>
  <r>
    <n v="111.12"/>
    <n v="127.99301973320202"/>
    <n v="280.76062315226648"/>
    <n v="34.527504432187364"/>
    <x v="10"/>
  </r>
  <r>
    <n v="111.12"/>
    <n v="131.02186218490377"/>
    <n v="260.9077624687111"/>
    <n v="85.537361257512657"/>
    <x v="1"/>
  </r>
  <r>
    <n v="110.75"/>
    <n v="211.86273865386056"/>
    <n v="776.76977052450331"/>
    <n v="214.54316617164449"/>
    <x v="10"/>
  </r>
  <r>
    <n v="110.32"/>
    <n v="114.33953460419205"/>
    <n v="194.88527188242159"/>
    <n v="64.671826955400903"/>
    <x v="14"/>
  </r>
  <r>
    <n v="109.93"/>
    <n v="93.951831352195526"/>
    <n v="344.46332065514406"/>
    <n v="95.140483380875565"/>
    <x v="15"/>
  </r>
  <r>
    <n v="109.66"/>
    <n v="266.08839669114531"/>
    <n v="1077.7012926067994"/>
    <n v="281.09887648750941"/>
    <x v="1"/>
  </r>
  <r>
    <n v="109.29"/>
    <n v="128.86410473531436"/>
    <n v="282.67140210350493"/>
    <n v="17.230527604249371"/>
    <x v="10"/>
  </r>
  <r>
    <n v="109.26"/>
    <n v="125.85058797740868"/>
    <n v="642.58785839167172"/>
    <n v="126.72593737151998"/>
    <x v="10"/>
  </r>
  <r>
    <n v="109.13"/>
    <n v="90.959855000000005"/>
    <n v="235.96127792802415"/>
    <n v="103.79756050623075"/>
    <x v="10"/>
  </r>
  <r>
    <n v="108.82"/>
    <n v="208.1706837048587"/>
    <n v="947.53242734624678"/>
    <n v="308.47881185375149"/>
    <x v="1"/>
  </r>
  <r>
    <n v="108.66"/>
    <n v="128.12127020348848"/>
    <n v="281.04194850916684"/>
    <n v="55.479179960118415"/>
    <x v="14"/>
  </r>
  <r>
    <n v="108.5"/>
    <n v="134.94386698210482"/>
    <n v="191.29061465867684"/>
    <n v="49.133891578847027"/>
    <x v="6"/>
  </r>
  <r>
    <n v="108.25"/>
    <n v="127.63783820658595"/>
    <n v="279.98151045570876"/>
    <n v="30.958664787850093"/>
    <x v="6"/>
  </r>
  <r>
    <n v="108.16"/>
    <n v="9.415093348089199"/>
    <n v="20.652590906569376"/>
    <n v="3.3083775539978464"/>
    <x v="2"/>
  </r>
  <r>
    <n v="107.46"/>
    <n v="89.567909999999998"/>
    <n v="232.35039793040843"/>
    <n v="55.903448236036276"/>
    <x v="16"/>
  </r>
  <r>
    <n v="107.43"/>
    <n v="111.34423678869065"/>
    <n v="189.77995611247781"/>
    <n v="38.740236733614459"/>
    <x v="3"/>
  </r>
  <r>
    <n v="106.52"/>
    <n v="203.77082547547832"/>
    <n v="927.50555192907746"/>
    <n v="301.95885902096683"/>
    <x v="15"/>
  </r>
  <r>
    <n v="106.04"/>
    <n v="109.90359181860521"/>
    <n v="187.32445821620729"/>
    <n v="29.267559869962469"/>
    <x v="3"/>
  </r>
  <r>
    <n v="104.45"/>
    <n v="255.35988041185885"/>
    <n v="1303.856909293627"/>
    <n v="312.7227659599256"/>
    <x v="3"/>
  </r>
  <r>
    <n v="104.42"/>
    <n v="195.97750381020532"/>
    <n v="542.3895269381585"/>
    <n v="206.13567579541854"/>
    <x v="9"/>
  </r>
  <r>
    <n v="104.26"/>
    <n v="199.44748651965241"/>
    <n v="907.82696999742438"/>
    <n v="295.55229667223068"/>
    <x v="1"/>
  </r>
  <r>
    <n v="103.68"/>
    <n v="107.45760467515078"/>
    <n v="183.15541142829471"/>
    <n v="60.779323955184601"/>
    <x v="7"/>
  </r>
  <r>
    <n v="103.6"/>
    <n v="107.37468985672858"/>
    <n v="183.01408780836545"/>
    <n v="28.59410790765854"/>
    <x v="2"/>
  </r>
  <r>
    <n v="103.39"/>
    <n v="107.15703845837034"/>
    <n v="182.64311330605119"/>
    <n v="37.283375927472761"/>
    <x v="9"/>
  </r>
  <r>
    <n v="102.98"/>
    <n v="8.9641855860412871"/>
    <n v="19.663496778462591"/>
    <n v="3.1499326970293842"/>
    <x v="9"/>
  </r>
  <r>
    <n v="102.72"/>
    <n v="35.675893881745559"/>
    <n v="182.15962765143894"/>
    <n v="40.777741685291609"/>
    <x v="10"/>
  </r>
  <r>
    <n v="102.68"/>
    <n v="102.92324454598229"/>
    <n v="270.92222062563428"/>
    <n v="101.00179914905355"/>
    <x v="14"/>
  </r>
  <r>
    <n v="102.62"/>
    <n v="127.63077999726816"/>
    <n v="180.92389747717436"/>
    <n v="32.579817553219748"/>
    <x v="10"/>
  </r>
  <r>
    <n v="102.23"/>
    <n v="129.4385412822968"/>
    <n v="609.43731030076151"/>
    <n v="149.71466928309502"/>
    <x v="10"/>
  </r>
  <r>
    <n v="101.9"/>
    <n v="117.37300855663506"/>
    <n v="308.95796435438399"/>
    <n v="115.18180453844005"/>
    <x v="9"/>
  </r>
  <r>
    <n v="101.88"/>
    <n v="194.8945897431631"/>
    <n v="887.1035076092229"/>
    <n v="246.38090857605735"/>
    <x v="10"/>
  </r>
  <r>
    <n v="101.73"/>
    <n v="190.92885905585317"/>
    <n v="528.41684136581944"/>
    <n v="159.26394879416307"/>
    <x v="13"/>
  </r>
  <r>
    <n v="101.67"/>
    <n v="105.37436986229339"/>
    <n v="179.60465547757255"/>
    <n v="36.663128257531248"/>
    <x v="9"/>
  </r>
  <r>
    <n v="101.49"/>
    <n v="84.591915"/>
    <n v="219.44204248983019"/>
    <n v="64.306431147562037"/>
    <x v="10"/>
  </r>
  <r>
    <n v="101.47"/>
    <n v="105.16708281623791"/>
    <n v="179.25134642774941"/>
    <n v="5.1134468777168465"/>
    <x v="10"/>
  </r>
  <r>
    <n v="101.21"/>
    <n v="119.33695708903986"/>
    <n v="237.63926061427509"/>
    <n v="113.62763891063346"/>
    <x v="3"/>
  </r>
  <r>
    <n v="100.89"/>
    <n v="104.56595038267709"/>
    <n v="178.22675018326245"/>
    <n v="5.0842185423558961"/>
    <x v="6"/>
  </r>
  <r>
    <n v="100.68"/>
    <n v="246.14296562820439"/>
    <n v="1256.7957264498073"/>
    <n v="321.52805551970482"/>
    <x v="3"/>
  </r>
  <r>
    <n v="100.65"/>
    <n v="192.54162208136404"/>
    <n v="876.39348292960631"/>
    <n v="285.31880548685996"/>
    <x v="9"/>
  </r>
  <r>
    <n v="100.41"/>
    <n v="104.06846147214397"/>
    <n v="177.37880846368699"/>
    <n v="58.862383471644328"/>
    <x v="14"/>
  </r>
  <r>
    <n v="100.25"/>
    <n v="124.68315820235951"/>
    <n v="176.74547575605854"/>
    <n v="96.287335451439702"/>
    <x v="9"/>
  </r>
  <r>
    <n v="99.84"/>
    <n v="242.26030937118318"/>
    <n v="482.42021750394457"/>
    <n v="158.15915951336009"/>
    <x v="9"/>
  </r>
  <r>
    <n v="99.28"/>
    <n v="106.84788830803539"/>
    <n v="347.19891787102779"/>
    <n v="177.29547469571244"/>
    <x v="2"/>
  </r>
  <r>
    <n v="98.71"/>
    <n v="133.96475149850829"/>
    <n v="438.05215449072227"/>
    <n v="113.83890591832753"/>
    <x v="1"/>
  </r>
  <r>
    <n v="98.56"/>
    <n v="116.21233564564538"/>
    <n v="254.91896231422317"/>
    <n v="15.538848940203298"/>
    <x v="6"/>
  </r>
  <r>
    <n v="98.02"/>
    <n v="121.90965752613744"/>
    <n v="172.81388063450231"/>
    <n v="94.145482503243073"/>
    <x v="6"/>
  </r>
  <r>
    <n v="96.94"/>
    <n v="100.47203122308173"/>
    <n v="171.24889644925622"/>
    <n v="34.957447165192072"/>
    <x v="11"/>
  </r>
  <r>
    <n v="96.7"/>
    <n v="80.599450000000004"/>
    <n v="209.08508728708819"/>
    <n v="59.078264391347361"/>
    <x v="3"/>
  </r>
  <r>
    <n v="96.5"/>
    <n v="176.40205829115473"/>
    <n v="488.21230542928521"/>
    <n v="132.74666914660196"/>
    <x v="13"/>
  </r>
  <r>
    <n v="96.36"/>
    <n v="131.30301795282966"/>
    <n v="595.61441236165297"/>
    <n v="98.218118034241286"/>
    <x v="0"/>
  </r>
  <r>
    <n v="95.53"/>
    <n v="118.81278905806887"/>
    <n v="168.4238932566212"/>
    <n v="30.328882974654864"/>
    <x v="16"/>
  </r>
  <r>
    <n v="95.26"/>
    <n v="98.730820036215889"/>
    <n v="168.28110043074224"/>
    <n v="26.292227020111515"/>
    <x v="15"/>
  </r>
  <r>
    <n v="94.63"/>
    <n v="98.077865841141161"/>
    <n v="167.16817692379942"/>
    <n v="55.474029956395817"/>
    <x v="6"/>
  </r>
  <r>
    <n v="94.4"/>
    <n v="230.78959033872164"/>
    <n v="1178.4020319513488"/>
    <n v="257.51397833187985"/>
    <x v="0"/>
  </r>
  <r>
    <n v="94.38"/>
    <n v="37.343519289296104"/>
    <n v="81.915324509229492"/>
    <n v="13.122170586770306"/>
    <x v="2"/>
  </r>
  <r>
    <n v="94.34"/>
    <n v="97.777299624360751"/>
    <n v="166.65587880155596"/>
    <n v="55.304026060302029"/>
    <x v="2"/>
  </r>
  <r>
    <n v="94.24"/>
    <n v="97.673656101333009"/>
    <n v="166.47922427664437"/>
    <n v="4.7491005593380864"/>
    <x v="6"/>
  </r>
  <r>
    <n v="94.11"/>
    <n v="228.35654762542114"/>
    <n v="746.70446188595236"/>
    <n v="144.34134307521654"/>
    <x v="10"/>
  </r>
  <r>
    <n v="93.77"/>
    <n v="97.186531543102674"/>
    <n v="165.64894800956009"/>
    <n v="25.880979715261976"/>
    <x v="1"/>
  </r>
  <r>
    <n v="93.58"/>
    <n v="96.989608849350006"/>
    <n v="165.31330441222818"/>
    <n v="4.715840729444591"/>
    <x v="6"/>
  </r>
  <r>
    <n v="93.49"/>
    <n v="96.896329678625037"/>
    <n v="165.15431533980777"/>
    <n v="25.803698342538574"/>
    <x v="1"/>
  </r>
  <r>
    <n v="93.06"/>
    <n v="93.280455175780205"/>
    <n v="342.00179900294933"/>
    <n v="86.846129586742464"/>
    <x v="6"/>
  </r>
  <r>
    <n v="92.78"/>
    <n v="115.39255279815377"/>
    <n v="163.57551362241509"/>
    <n v="54.574463333052684"/>
    <x v="6"/>
  </r>
  <r>
    <n v="92.77"/>
    <n v="109.38533256743629"/>
    <n v="217.82229233461416"/>
    <n v="72.629227422968427"/>
    <x v="9"/>
  </r>
  <r>
    <n v="92.59"/>
    <n v="95.963537971375487"/>
    <n v="163.56442461560385"/>
    <n v="25.555293930213367"/>
    <x v="3"/>
  </r>
  <r>
    <n v="91.64"/>
    <n v="131.25894882145968"/>
    <n v="429.20443388474547"/>
    <n v="100.82493446791635"/>
    <x v="10"/>
  </r>
  <r>
    <n v="91.24"/>
    <n v="221.39253432518782"/>
    <n v="440.86559139683396"/>
    <n v="144.53567421873973"/>
    <x v="15"/>
  </r>
  <r>
    <n v="91.13"/>
    <n v="94.450342535170606"/>
    <n v="160.98526855189519"/>
    <n v="53.422258796643241"/>
    <x v="3"/>
  </r>
  <r>
    <n v="91.07"/>
    <n v="107.38085843393793"/>
    <n v="235.54656958153711"/>
    <n v="37.732649973561884"/>
    <x v="2"/>
  </r>
  <r>
    <n v="90.86"/>
    <n v="94.170505022995727"/>
    <n v="160.50830133463401"/>
    <n v="25.077805448743767"/>
    <x v="19"/>
  </r>
  <r>
    <n v="90.78"/>
    <n v="112.90510824548824"/>
    <n v="160.04941934299245"/>
    <n v="28.820852051074723"/>
    <x v="10"/>
  </r>
  <r>
    <n v="90.53"/>
    <n v="93.828481397004225"/>
    <n v="159.92534140242591"/>
    <n v="32.645942767328648"/>
    <x v="3"/>
  </r>
  <r>
    <n v="90.3"/>
    <n v="106.47294956170634"/>
    <n v="233.5550151884573"/>
    <n v="46.105005985631266"/>
    <x v="9"/>
  </r>
  <r>
    <n v="89.95"/>
    <n v="59.476001722923478"/>
    <n v="218.06175311228279"/>
    <n v="53.755107267104613"/>
    <x v="10"/>
  </r>
  <r>
    <n v="89.94"/>
    <n v="106.04847268637728"/>
    <n v="232.62389884883552"/>
    <n v="25.722146060223899"/>
    <x v="10"/>
  </r>
  <r>
    <n v="89.71"/>
    <n v="113.58634000229722"/>
    <n v="534.80016733915011"/>
    <n v="134.46995635867424"/>
    <x v="0"/>
  </r>
  <r>
    <n v="89.26"/>
    <n v="105.24668303297796"/>
    <n v="230.86512354066113"/>
    <n v="14.07262232551285"/>
    <x v="6"/>
  </r>
  <r>
    <n v="87.78"/>
    <n v="87.987947080700465"/>
    <n v="175.21303707806692"/>
    <n v="51.239422471838985"/>
    <x v="1"/>
  </r>
  <r>
    <n v="87.64"/>
    <n v="110.96540895999698"/>
    <n v="522.46000073127993"/>
    <n v="131.36714942898462"/>
    <x v="0"/>
  </r>
  <r>
    <n v="87.58"/>
    <n v="90.770997467686186"/>
    <n v="154.71403291753521"/>
    <n v="14.292994003886674"/>
    <x v="3"/>
  </r>
  <r>
    <n v="87.38"/>
    <n v="87.586999497739882"/>
    <n v="174.41461813489963"/>
    <n v="58.155659049580251"/>
    <x v="14"/>
  </r>
  <r>
    <n v="87.07"/>
    <n v="166.56332870963104"/>
    <n v="758.14784459692805"/>
    <n v="246.82273615241814"/>
    <x v="18"/>
  </r>
  <r>
    <n v="87.06"/>
    <n v="72.564509999999999"/>
    <n v="188.24144466612097"/>
    <n v="55.163246582981088"/>
    <x v="10"/>
  </r>
  <r>
    <n v="86.73"/>
    <n v="80.529688962502604"/>
    <n v="295.25261692199376"/>
    <n v="74.974889327442327"/>
    <x v="10"/>
  </r>
  <r>
    <n v="86.53"/>
    <n v="102.02773339506588"/>
    <n v="223.80415796519608"/>
    <n v="27.523086996050814"/>
    <x v="10"/>
  </r>
  <r>
    <n v="86.26"/>
    <n v="101.70937573856911"/>
    <n v="223.10582071047983"/>
    <n v="13.599645998193347"/>
    <x v="3"/>
  </r>
  <r>
    <n v="85.63"/>
    <n v="106.49993852237451"/>
    <n v="150.96972657347922"/>
    <n v="50.368735667269902"/>
    <x v="15"/>
  </r>
  <r>
    <n v="85.54"/>
    <n v="209.12861819464248"/>
    <n v="1067.8020107321863"/>
    <n v="210.58320503583286"/>
    <x v="0"/>
  </r>
  <r>
    <n v="85.52"/>
    <n v="209.07972209499442"/>
    <n v="1067.552349284739"/>
    <n v="318.626094366953"/>
    <x v="0"/>
  </r>
  <r>
    <n v="85.39"/>
    <n v="88.501204313378892"/>
    <n v="150.84529882197225"/>
    <n v="50.057354094649043"/>
    <x v="6"/>
  </r>
  <r>
    <n v="85.24"/>
    <n v="98.183270356894695"/>
    <n v="258.44530796435413"/>
    <n v="96.350314218416372"/>
    <x v="6"/>
  </r>
  <r>
    <n v="85.1"/>
    <n v="100.34161691806433"/>
    <n v="220.10555694947635"/>
    <n v="24.337943403658592"/>
    <x v="10"/>
  </r>
  <r>
    <n v="85.02"/>
    <n v="105.74126793381151"/>
    <n v="149.89426781825532"/>
    <n v="81.6593442402135"/>
    <x v="2"/>
  </r>
  <r>
    <n v="84.98"/>
    <n v="56.189779059633537"/>
    <n v="206.01320488584534"/>
    <n v="50.784980717715946"/>
    <x v="19"/>
  </r>
  <r>
    <n v="84.42"/>
    <n v="70.364070000000012"/>
    <n v="182.53322718486027"/>
    <n v="64.978119075956315"/>
    <x v="2"/>
  </r>
  <r>
    <n v="84.05"/>
    <n v="87.112381104807298"/>
    <n v="148.47812818815748"/>
    <n v="30.309195731735034"/>
    <x v="3"/>
  </r>
  <r>
    <n v="83.92"/>
    <n v="96.662834917299449"/>
    <n v="254.44310469695685"/>
    <n v="58.035523031332978"/>
    <x v="6"/>
  </r>
  <r>
    <n v="83.51"/>
    <n v="86.552706080457554"/>
    <n v="147.5241937536351"/>
    <n v="4.2083763551604791"/>
    <x v="16"/>
  </r>
  <r>
    <n v="83.46"/>
    <n v="86.50088431894369"/>
    <n v="147.43586649117933"/>
    <n v="15.97430198266993"/>
    <x v="10"/>
  </r>
  <r>
    <n v="83.45"/>
    <n v="103.78862395996909"/>
    <n v="147.1262838089086"/>
    <n v="37.790076057647774"/>
    <x v="6"/>
  </r>
  <r>
    <n v="82.73"/>
    <n v="104.74861117367128"/>
    <n v="493.18936399473745"/>
    <n v="163.91028728988101"/>
    <x v="0"/>
  </r>
  <r>
    <n v="81.98"/>
    <n v="68.330330000000004"/>
    <n v="177.25745042187685"/>
    <n v="42.648098700821272"/>
    <x v="0"/>
  </r>
  <r>
    <n v="81.7"/>
    <n v="81.893543819699588"/>
    <n v="215.56627800072383"/>
    <n v="46.939846140609752"/>
    <x v="10"/>
  </r>
  <r>
    <n v="80.91"/>
    <n v="95.401177730206641"/>
    <n v="209.2683973299898"/>
    <n v="33.523099916118291"/>
    <x v="9"/>
  </r>
  <r>
    <n v="80.34"/>
    <n v="83.267206400478514"/>
    <n v="141.924245313939"/>
    <n v="47.096941421291767"/>
    <x v="9"/>
  </r>
  <r>
    <n v="79.930000000000007"/>
    <n v="101.20339044012503"/>
    <n v="476.49735119182105"/>
    <n v="117.05657356742428"/>
    <x v="0"/>
  </r>
  <r>
    <n v="79.569999999999993"/>
    <n v="93.821180472037341"/>
    <n v="205.80257539917545"/>
    <n v="12.544908788270861"/>
    <x v="10"/>
  </r>
  <r>
    <n v="79.38"/>
    <n v="82.2722285794123"/>
    <n v="140.22836187478811"/>
    <n v="21.909269167084314"/>
    <x v="1"/>
  </r>
  <r>
    <n v="79.37"/>
    <n v="148.10211374670496"/>
    <n v="542.99895130297193"/>
    <n v="133.85642579048144"/>
    <x v="19"/>
  </r>
  <r>
    <n v="79.239999999999995"/>
    <n v="148.71918599809106"/>
    <n v="411.59687909001792"/>
    <n v="95.728064943833019"/>
    <x v="10"/>
  </r>
  <r>
    <n v="79.23"/>
    <n v="82.116763294870708"/>
    <n v="139.9633800874208"/>
    <n v="15.16467704393648"/>
    <x v="6"/>
  </r>
  <r>
    <n v="79.09"/>
    <n v="6.8846129151292041"/>
    <n v="15.101825210804103"/>
    <n v="1.6698686410578114"/>
    <x v="10"/>
  </r>
  <r>
    <n v="79.09"/>
    <n v="93.255211304931947"/>
    <n v="204.56108694634648"/>
    <n v="40.38144987157893"/>
    <x v="2"/>
  </r>
  <r>
    <n v="79.08"/>
    <n v="107.75677313937079"/>
    <n v="488.80435584847987"/>
    <n v="71.808720940594554"/>
    <x v="2"/>
  </r>
  <r>
    <n v="78.97"/>
    <n v="90.961202018817161"/>
    <n v="239.43484244421686"/>
    <n v="89.263072663401459"/>
    <x v="6"/>
  </r>
  <r>
    <n v="78.56"/>
    <n v="97.706822028701879"/>
    <n v="138.50498329572031"/>
    <n v="75.454693995661884"/>
    <x v="3"/>
  </r>
  <r>
    <n v="78.16"/>
    <n v="92.1586460436652"/>
    <n v="183.51827496899259"/>
    <n v="67.688498432476607"/>
    <x v="9"/>
  </r>
  <r>
    <n v="77.86"/>
    <n v="96.836216435268952"/>
    <n v="137.27085029792241"/>
    <n v="24.719007938936752"/>
    <x v="6"/>
  </r>
  <r>
    <n v="77.8"/>
    <n v="80.634660915574159"/>
    <n v="137.43722038118563"/>
    <n v="28.05538879154058"/>
    <x v="8"/>
  </r>
  <r>
    <n v="77.62"/>
    <n v="91.521930730671613"/>
    <n v="200.75902855955766"/>
    <n v="59.553397143963103"/>
    <x v="2"/>
  </r>
  <r>
    <n v="77.42"/>
    <n v="110.89118090088834"/>
    <n v="362.60374586814703"/>
    <n v="82.162336983685123"/>
    <x v="10"/>
  </r>
  <r>
    <n v="76.430000000000007"/>
    <n v="90.118798837222769"/>
    <n v="179.45626606806684"/>
    <n v="52.480315310004258"/>
    <x v="2"/>
  </r>
  <r>
    <n v="75.63"/>
    <n v="78.38559646587241"/>
    <n v="133.60381719060501"/>
    <n v="44.335843660596169"/>
    <x v="14"/>
  </r>
  <r>
    <n v="75.58"/>
    <n v="75.759045800402617"/>
    <n v="199.41859597667937"/>
    <n v="35.178052178551553"/>
    <x v="10"/>
  </r>
  <r>
    <n v="75.39"/>
    <n v="88.892532308494367"/>
    <n v="194.9912801224562"/>
    <n v="38.492318950794477"/>
    <x v="8"/>
  </r>
  <r>
    <n v="74.95"/>
    <n v="102.12911161856147"/>
    <n v="463.2762578508291"/>
    <n v="45.827002793918098"/>
    <x v="13"/>
  </r>
  <r>
    <n v="74.41"/>
    <n v="92.545374581920896"/>
    <n v="131.18833766591834"/>
    <n v="43.768978407118453"/>
    <x v="1"/>
  </r>
  <r>
    <n v="74.319999999999993"/>
    <n v="87.630892706821882"/>
    <n v="192.22379544635822"/>
    <n v="11.717200215461739"/>
    <x v="6"/>
  </r>
  <r>
    <n v="74.17"/>
    <n v="87.45402734210144"/>
    <n v="191.83583030484917"/>
    <n v="37.869416322860147"/>
    <x v="14"/>
  </r>
  <r>
    <n v="73.959999999999994"/>
    <n v="76.654749631309315"/>
    <n v="130.65368662458212"/>
    <n v="3.7271166953379131"/>
    <x v="3"/>
  </r>
  <r>
    <n v="73.739999999999995"/>
    <n v="76.426733880648314"/>
    <n v="130.26504666977672"/>
    <n v="20.352601516512941"/>
    <x v="3"/>
  </r>
  <r>
    <n v="73.260000000000005"/>
    <n v="61.062210000000015"/>
    <n v="158.40303510498535"/>
    <n v="69.6802829898879"/>
    <x v="13"/>
  </r>
  <r>
    <n v="73.19"/>
    <n v="73.556445529034733"/>
    <n v="161.35062307808315"/>
    <n v="25.847061132910845"/>
    <x v="1"/>
  </r>
  <r>
    <n v="73.11"/>
    <n v="123.46641539824977"/>
    <n v="561.98322547620626"/>
    <n v="182.95935070229521"/>
    <x v="10"/>
  </r>
  <r>
    <n v="72.849999999999994"/>
    <n v="73.214743227082664"/>
    <n v="160.60107789641148"/>
    <n v="9.7896047685540175"/>
    <x v="0"/>
  </r>
  <r>
    <n v="72.739999999999995"/>
    <n v="139.1502989587523"/>
    <n v="510.17817704697399"/>
    <n v="129.55195032692635"/>
    <x v="10"/>
  </r>
  <r>
    <n v="72.73"/>
    <n v="139.13116914036371"/>
    <n v="633.28463003944637"/>
    <n v="206.17224762105636"/>
    <x v="10"/>
  </r>
  <r>
    <n v="72.430000000000007"/>
    <n v="85.402389111344306"/>
    <n v="170.06433797344081"/>
    <n v="55.754779300590727"/>
    <x v="9"/>
  </r>
  <r>
    <n v="71.69"/>
    <n v="89.162449990295784"/>
    <n v="126.39284944590361"/>
    <n v="42.169037253142342"/>
    <x v="9"/>
  </r>
  <r>
    <n v="71.66"/>
    <n v="84.49448023911269"/>
    <n v="185.34388027026409"/>
    <n v="11.297827871905115"/>
    <x v="3"/>
  </r>
  <r>
    <n v="71.63"/>
    <n v="84.459107166168607"/>
    <n v="185.26628724196229"/>
    <n v="11.29309810863192"/>
    <x v="13"/>
  </r>
  <r>
    <n v="71.36"/>
    <n v="133.92984746117841"/>
    <n v="370.66574068480156"/>
    <n v="71.631489263909415"/>
    <x v="10"/>
  </r>
  <r>
    <n v="71.23"/>
    <n v="172.83856006119171"/>
    <n v="565.16585718984584"/>
    <n v="146.87260908392233"/>
    <x v="2"/>
  </r>
  <r>
    <n v="71.19"/>
    <n v="73.862458220477194"/>
    <n v="194.4262570640168"/>
    <n v="42.336578229777402"/>
    <x v="6"/>
  </r>
  <r>
    <n v="71.17"/>
    <n v="133.5732517350346"/>
    <n v="369.67882237300074"/>
    <n v="89.613407307077722"/>
    <x v="13"/>
  </r>
  <r>
    <n v="71.17"/>
    <n v="83.916720047692579"/>
    <n v="167.1058806236336"/>
    <n v="39.735064187562486"/>
    <x v="10"/>
  </r>
  <r>
    <n v="70.75"/>
    <n v="83.42149702647535"/>
    <n v="182.99022507844245"/>
    <n v="22.503853056403507"/>
    <x v="13"/>
  </r>
  <r>
    <n v="70.48"/>
    <n v="83.103139369978564"/>
    <n v="182.29188782372617"/>
    <n v="11.11179051649278"/>
    <x v="5"/>
  </r>
  <r>
    <n v="70.11"/>
    <n v="58.436685000000004"/>
    <n v="151.59209379211742"/>
    <n v="53.963704435149211"/>
    <x v="0"/>
  </r>
  <r>
    <n v="69.69"/>
    <n v="82.171648449117555"/>
    <n v="180.24860474511172"/>
    <n v="19.930802300833932"/>
    <x v="13"/>
  </r>
  <r>
    <n v="69.45"/>
    <n v="71.980426742758695"/>
    <n v="122.68656755107126"/>
    <n v="3.4998411910656855"/>
    <x v="13"/>
  </r>
  <r>
    <n v="69.400000000000006"/>
    <n v="81.829708743991375"/>
    <n v="162.94995244176161"/>
    <n v="77.914812176642272"/>
    <x v="6"/>
  </r>
  <r>
    <n v="68.930000000000007"/>
    <n v="6.0002069571356182"/>
    <n v="13.161825917065707"/>
    <n v="2.1084177588486646"/>
    <x v="15"/>
  </r>
  <r>
    <n v="68.72"/>
    <n v="131.46011196653089"/>
    <n v="481.98301246450438"/>
    <n v="133.12330816537613"/>
    <x v="1"/>
  </r>
  <r>
    <n v="68.61"/>
    <n v="27.147052960782009"/>
    <n v="59.548743532297479"/>
    <n v="17.664610147039305"/>
    <x v="6"/>
  </r>
  <r>
    <n v="68.5"/>
    <n v="80.768516555668711"/>
    <n v="160.83676862047074"/>
    <n v="29.453525837623388"/>
    <x v="6"/>
  </r>
  <r>
    <n v="68.47"/>
    <n v="34.677323375130037"/>
    <n v="127.14032062292951"/>
    <n v="35.116051074056138"/>
    <x v="15"/>
  </r>
  <r>
    <n v="67.61"/>
    <n v="106.5988698046735"/>
    <n v="485.20706211251843"/>
    <n v="157.96409041399968"/>
    <x v="10"/>
  </r>
  <r>
    <n v="67.209999999999994"/>
    <n v="72.33326524156989"/>
    <n v="235.04471464657308"/>
    <n v="114.11990024707799"/>
    <x v="10"/>
  </r>
  <r>
    <n v="67.19"/>
    <n v="69.638083122331977"/>
    <n v="118.69417528807021"/>
    <n v="24.229326129866472"/>
    <x v="9"/>
  </r>
  <r>
    <n v="67.12"/>
    <n v="79.141355200240653"/>
    <n v="173.60146865392309"/>
    <n v="51.497346254867352"/>
    <x v="9"/>
  </r>
  <r>
    <n v="66.77"/>
    <n v="69.202780325615507"/>
    <n v="117.9522262834417"/>
    <n v="24.077870303485401"/>
    <x v="9"/>
  </r>
  <r>
    <n v="66.540000000000006"/>
    <n v="82.757280267182068"/>
    <n v="117.31315667639039"/>
    <n v="39.139736906459646"/>
    <x v="1"/>
  </r>
  <r>
    <n v="66.17"/>
    <n v="94.77744045739837"/>
    <n v="347.49031916968283"/>
    <n v="85.660961239857897"/>
    <x v="10"/>
  </r>
  <r>
    <n v="66.14"/>
    <n v="90.124342127440357"/>
    <n v="408.82043621419393"/>
    <n v="67.415383216943923"/>
    <x v="13"/>
  </r>
  <r>
    <n v="66.11"/>
    <n v="82.222479688358973"/>
    <n v="116.55504640631452"/>
    <n v="38.886805032853125"/>
    <x v="6"/>
  </r>
  <r>
    <n v="65.8"/>
    <n v="123.49473042244311"/>
    <n v="341.78539429736475"/>
    <n v="92.932669151054185"/>
    <x v="2"/>
  </r>
  <r>
    <n v="65.739999999999995"/>
    <n v="68.135252038429883"/>
    <n v="116.13268467685273"/>
    <n v="18.144562295844324"/>
    <x v="1"/>
  </r>
  <r>
    <n v="65.7"/>
    <n v="68.166364729391091"/>
    <n v="149.52714670957886"/>
    <n v="16.5338089794963"/>
    <x v="6"/>
  </r>
  <r>
    <n v="65.59"/>
    <n v="54.669265000000003"/>
    <n v="141.81893355904978"/>
    <n v="34.121600314550712"/>
    <x v="5"/>
  </r>
  <r>
    <n v="65.52"/>
    <n v="67.907236287768882"/>
    <n v="115.74404472204733"/>
    <n v="12.540573519105367"/>
    <x v="6"/>
  </r>
  <r>
    <n v="65.06"/>
    <n v="65.214124368539231"/>
    <n v="171.66146936018473"/>
    <n v="30.281609880081561"/>
    <x v="10"/>
  </r>
  <r>
    <n v="64.069999999999993"/>
    <n v="64.221779100711771"/>
    <n v="235.46158674101616"/>
    <n v="51.05449803246475"/>
    <x v="10"/>
  </r>
  <r>
    <n v="63.98"/>
    <n v="119.3848209337808"/>
    <n v="543.40499418286765"/>
    <n v="163.91717477671023"/>
    <x v="10"/>
  </r>
  <r>
    <n v="63.6"/>
    <n v="80.527156661978637"/>
    <n v="379.14714795195573"/>
    <n v="108.47948230593884"/>
    <x v="0"/>
  </r>
  <r>
    <n v="63.01"/>
    <n v="52.518835000000003"/>
    <n v="136.24044829327227"/>
    <n v="44.211718143062853"/>
    <x v="3"/>
  </r>
  <r>
    <n v="62.46"/>
    <n v="64.735744483120342"/>
    <n v="110.33841625975393"/>
    <n v="17.239266215370197"/>
    <x v="1"/>
  </r>
  <r>
    <n v="62.31"/>
    <n v="73.469872504871788"/>
    <n v="161.16071978286573"/>
    <n v="25.816640165286501"/>
    <x v="9"/>
  </r>
  <r>
    <n v="62.14"/>
    <n v="104.94054237241473"/>
    <n v="384.75213496845896"/>
    <n v="106.26822046858884"/>
    <x v="10"/>
  </r>
  <r>
    <n v="62.1"/>
    <n v="64.362627800220508"/>
    <n v="109.70245997007234"/>
    <n v="36.404282577324103"/>
    <x v="7"/>
  </r>
  <r>
    <n v="61.97"/>
    <n v="62.280269564616511"/>
    <n v="136.61563208291861"/>
    <n v="8.3275471174645492"/>
    <x v="6"/>
  </r>
  <r>
    <n v="61.81"/>
    <n v="116.00622017342262"/>
    <n v="321.0601097495458"/>
    <n v="87.297390277000886"/>
    <x v="1"/>
  </r>
  <r>
    <n v="61.7"/>
    <n v="5.3708511425397889"/>
    <n v="11.781294923588483"/>
    <n v="3.4948173463913643"/>
    <x v="6"/>
  </r>
  <r>
    <n v="61.65"/>
    <n v="84.006133839683983"/>
    <n v="381.0671287058521"/>
    <n v="55.981381461654706"/>
    <x v="3"/>
  </r>
  <r>
    <n v="61.27"/>
    <n v="72.243605976143385"/>
    <n v="158.47082813506952"/>
    <n v="25.385741340508808"/>
    <x v="18"/>
  </r>
  <r>
    <n v="61.22"/>
    <n v="72.184650854569909"/>
    <n v="158.34150642123319"/>
    <n v="31.257458100114579"/>
    <x v="9"/>
  </r>
  <r>
    <n v="61.21"/>
    <n v="76.128240534328441"/>
    <n v="107.91611542172912"/>
    <n v="58.790501775387781"/>
    <x v="14"/>
  </r>
  <r>
    <n v="61.2"/>
    <n v="63.429836092970938"/>
    <n v="108.1125692458684"/>
    <n v="16.891500038114888"/>
    <x v="9"/>
  </r>
  <r>
    <n v="61.06"/>
    <n v="71.995994465534764"/>
    <n v="157.92767693695683"/>
    <n v="25.298732923967162"/>
    <x v="1"/>
  </r>
  <r>
    <n v="60.72"/>
    <n v="51.894434637544911"/>
    <n v="136.60039121516715"/>
    <n v="50.925631885548668"/>
    <x v="14"/>
  </r>
  <r>
    <n v="60.68"/>
    <n v="62.890889773226739"/>
    <n v="107.19396571632834"/>
    <n v="35.571849706795923"/>
    <x v="9"/>
  </r>
  <r>
    <n v="59.54"/>
    <n v="70.20375876970094"/>
    <n v="153.99629683633162"/>
    <n v="24.66895771852284"/>
    <x v="2"/>
  </r>
  <r>
    <n v="59.26"/>
    <n v="113.36330377090543"/>
    <n v="515.99679879193707"/>
    <n v="155.64954013532244"/>
    <x v="10"/>
  </r>
  <r>
    <n v="59.2"/>
    <n v="5.15323156626184"/>
    <n v="11.303932892648918"/>
    <n v="1.8107983653538511"/>
    <x v="10"/>
  </r>
  <r>
    <n v="59.04"/>
    <n v="80.449669779317801"/>
    <n v="364.9343597533416"/>
    <n v="47.044260227951497"/>
    <x v="0"/>
  </r>
  <r>
    <n v="58.96"/>
    <n v="110.65728428126515"/>
    <n v="306.25633507253229"/>
    <n v="83.27219108124855"/>
    <x v="9"/>
  </r>
  <r>
    <n v="58.84"/>
    <n v="142.77440508213559"/>
    <n v="578.25956645070278"/>
    <n v="119.7494092902038"/>
    <x v="10"/>
  </r>
  <r>
    <n v="58.7"/>
    <n v="142.43469711627054"/>
    <n v="576.88369392685672"/>
    <n v="134.9670779088963"/>
    <x v="19"/>
  </r>
  <r>
    <n v="58.65"/>
    <n v="79.918244115125148"/>
    <n v="362.52371611675954"/>
    <n v="35.860623267021964"/>
    <x v="3"/>
  </r>
  <r>
    <n v="58.58"/>
    <n v="60.7143757896444"/>
    <n v="103.48422069318579"/>
    <n v="9.5602145324010195"/>
    <x v="3"/>
  </r>
  <r>
    <n v="58.56"/>
    <n v="72.832376502046614"/>
    <n v="103.24404050149415"/>
    <n v="56.245250514077895"/>
    <x v="9"/>
  </r>
  <r>
    <n v="58.4"/>
    <n v="60.52781744819449"/>
    <n v="103.16624254834501"/>
    <n v="2.9429910087578977"/>
    <x v="3"/>
  </r>
  <r>
    <n v="58.25"/>
    <n v="60.372352163652891"/>
    <n v="102.90126076097768"/>
    <n v="16.077285575493338"/>
    <x v="15"/>
  </r>
  <r>
    <n v="58.06"/>
    <n v="68.458687171125916"/>
    <n v="150.16837410677553"/>
    <n v="24.055755544800743"/>
    <x v="9"/>
  </r>
  <r>
    <n v="57.88"/>
    <n v="139.08448370456085"/>
    <n v="276.96310243447283"/>
    <n v="90.801027626688764"/>
    <x v="18"/>
  </r>
  <r>
    <n v="57.77"/>
    <n v="68.116747465999723"/>
    <n v="149.41830816652467"/>
    <n v="44.323624748863033"/>
    <x v="6"/>
  </r>
  <r>
    <n v="57.77"/>
    <n v="110.51296083100249"/>
    <n v="503.02286645646655"/>
    <n v="163.76420658694383"/>
    <x v="9"/>
  </r>
  <r>
    <n v="57.74"/>
    <n v="73.107516126771174"/>
    <n v="344.21314972870948"/>
    <n v="114.39840430457788"/>
    <x v="0"/>
  </r>
  <r>
    <n v="57.72"/>
    <n v="71.787649789927087"/>
    <n v="101.76308090413664"/>
    <n v="39.811718281580042"/>
    <x v="9"/>
  </r>
  <r>
    <n v="57.62"/>
    <n v="71.663277562293814"/>
    <n v="101.58677619016552"/>
    <n v="33.89287106327329"/>
    <x v="2"/>
  </r>
  <r>
    <n v="57.58"/>
    <n v="71.613528671240502"/>
    <n v="101.51625430457706"/>
    <n v="55.303987783480281"/>
    <x v="9"/>
  </r>
  <r>
    <n v="57.04"/>
    <n v="59.11826553501735"/>
    <n v="100.76374100954791"/>
    <n v="15.74331964336721"/>
    <x v="15"/>
  </r>
  <r>
    <n v="56.99"/>
    <n v="67.197047569453431"/>
    <n v="147.40088943067755"/>
    <n v="16.298700288772071"/>
    <x v="19"/>
  </r>
  <r>
    <n v="56.35"/>
    <n v="66.442422013312878"/>
    <n v="132.30878703304418"/>
    <n v="33.268778828051047"/>
    <x v="6"/>
  </r>
  <r>
    <n v="56.29"/>
    <n v="127.83390843394808"/>
    <n v="254.5594945831443"/>
    <n v="83.456112013146807"/>
    <x v="10"/>
  </r>
  <r>
    <n v="55.97"/>
    <n v="51.968715452914459"/>
    <n v="136.79591870304003"/>
    <n v="35.443769750845242"/>
    <x v="1"/>
  </r>
  <r>
    <n v="55.86"/>
    <n v="80.010092548742222"/>
    <n v="261.62548752511873"/>
    <n v="67.989984651107008"/>
    <x v="15"/>
  </r>
  <r>
    <n v="55.67"/>
    <n v="69.238019123444928"/>
    <n v="98.148834267728475"/>
    <n v="25.209988425754968"/>
    <x v="10"/>
  </r>
  <r>
    <n v="55.52"/>
    <n v="55.797975895231708"/>
    <n v="122.39631907767696"/>
    <n v="19.60689758299235"/>
    <x v="2"/>
  </r>
  <r>
    <n v="55.24"/>
    <n v="46.042540000000002"/>
    <n v="119.44012638819805"/>
    <n v="42.518257495330801"/>
    <x v="3"/>
  </r>
  <r>
    <n v="55.15"/>
    <n v="55.280648000690718"/>
    <n v="145.51383392582517"/>
    <n v="31.685832492712695"/>
    <x v="6"/>
  </r>
  <r>
    <n v="55.08"/>
    <n v="57.086852483673844"/>
    <n v="97.301312321281557"/>
    <n v="15.202350034303402"/>
    <x v="2"/>
  </r>
  <r>
    <n v="54.94"/>
    <n v="64.77988758494071"/>
    <n v="142.09869916338695"/>
    <n v="17.475076846908951"/>
    <x v="10"/>
  </r>
  <r>
    <n v="54.9"/>
    <n v="64.732723487681923"/>
    <n v="141.99524179231787"/>
    <n v="22.746486038745445"/>
    <x v="18"/>
  </r>
  <r>
    <n v="54.21"/>
    <n v="56.185153833332585"/>
    <n v="95.764417954551064"/>
    <n v="14.962225769055687"/>
    <x v="10"/>
  </r>
  <r>
    <n v="54.14"/>
    <n v="56.112603367213175"/>
    <n v="95.640759787112984"/>
    <n v="8.8356096753873548"/>
    <x v="3"/>
  </r>
  <r>
    <n v="54.12"/>
    <n v="63.813023591135625"/>
    <n v="139.97782305647075"/>
    <n v="22.423311920162178"/>
    <x v="13"/>
  </r>
  <r>
    <n v="53.86"/>
    <n v="53.987592045642828"/>
    <n v="107.50711069747875"/>
    <n v="47.598480428237259"/>
    <x v="9"/>
  </r>
  <r>
    <n v="53.78"/>
    <n v="55.739486684313341"/>
    <n v="95.004803497431396"/>
    <n v="14.84354366094475"/>
    <x v="18"/>
  </r>
  <r>
    <n v="53.34"/>
    <n v="53.607061135656693"/>
    <n v="106.74934808733853"/>
    <n v="35.593798028618401"/>
    <x v="9"/>
  </r>
  <r>
    <n v="53.09"/>
    <n v="66.029215650506401"/>
    <n v="93.600172647273311"/>
    <n v="31.228263185511612"/>
    <x v="2"/>
  </r>
  <r>
    <n v="52.89"/>
    <n v="62.362727600428002"/>
    <n v="124.18476923119266"/>
    <n v="36.316680318541479"/>
    <x v="10"/>
  </r>
  <r>
    <n v="52.79"/>
    <n v="62.244817357281043"/>
    <n v="136.53786546842372"/>
    <n v="15.09753269423193"/>
    <x v="10"/>
  </r>
  <r>
    <n v="52.59"/>
    <n v="4.5778454065829424"/>
    <n v="10.041787682844708"/>
    <n v="1.1103602457103341"/>
    <x v="10"/>
  </r>
  <r>
    <n v="52.47"/>
    <n v="56.469668609212505"/>
    <n v="183.49644662261107"/>
    <n v="110.60352351065822"/>
    <x v="0"/>
  </r>
  <r>
    <n v="52.32"/>
    <n v="65.071549497730174"/>
    <n v="92.242626349695598"/>
    <n v="16.610563772992176"/>
    <x v="3"/>
  </r>
  <r>
    <n v="52.15"/>
    <n v="54.050097258961337"/>
    <n v="92.125334741373138"/>
    <n v="18.805765108982534"/>
    <x v="14"/>
  </r>
  <r>
    <n v="51.51"/>
    <n v="73.779446243926103"/>
    <n v="241.25185933438718"/>
    <n v="68.717999465393703"/>
    <x v="9"/>
  </r>
  <r>
    <n v="51.35"/>
    <n v="124.60002890835592"/>
    <n v="248.11977332559647"/>
    <n v="81.344880218459934"/>
    <x v="10"/>
  </r>
  <r>
    <n v="51.05"/>
    <n v="54.941425243001675"/>
    <n v="178.53046693509231"/>
    <n v="85.185908387108924"/>
    <x v="0"/>
  </r>
  <r>
    <n v="51.04"/>
    <n v="124.78284630178341"/>
    <n v="637.13601388555992"/>
    <n v="125.65076905575066"/>
    <x v="10"/>
  </r>
  <r>
    <n v="50.86"/>
    <n v="63.255714974284331"/>
    <n v="89.668577525717083"/>
    <n v="16.147042689112805"/>
    <x v="3"/>
  </r>
  <r>
    <n v="50.84"/>
    <n v="95.417509037644493"/>
    <n v="264.07856301030426"/>
    <n v="71.803904249841864"/>
    <x v="1"/>
  </r>
  <r>
    <n v="50.83"/>
    <n v="4.4246412248832652"/>
    <n v="9.7057248130632505"/>
    <n v="0.59162249193322558"/>
    <x v="6"/>
  </r>
  <r>
    <n v="50.44"/>
    <n v="42.041739999999997"/>
    <n v="109.06154914954216"/>
    <n v="30.816004714576636"/>
    <x v="10"/>
  </r>
  <r>
    <n v="50.4"/>
    <n v="63.81397320383212"/>
    <n v="300.45623045249317"/>
    <n v="66.864712451104992"/>
    <x v="10"/>
  </r>
  <r>
    <n v="49.93"/>
    <n v="51.749211047745725"/>
    <n v="88.203604288336734"/>
    <n v="18.005212883825465"/>
    <x v="3"/>
  </r>
  <r>
    <n v="49.42"/>
    <n v="51.220629080304313"/>
    <n v="87.302666211287857"/>
    <n v="2.4904557474797144"/>
    <x v="3"/>
  </r>
  <r>
    <n v="49.38"/>
    <n v="42.202687457212903"/>
    <n v="154.73118142409726"/>
    <n v="42.736623936574503"/>
    <x v="10"/>
  </r>
  <r>
    <n v="49.32"/>
    <n v="61.340382668731877"/>
    <n v="86.953484930561672"/>
    <n v="47.370487625586094"/>
    <x v="9"/>
  </r>
  <r>
    <n v="49.31"/>
    <n v="120.55333368222846"/>
    <n v="615.54029868136683"/>
    <n v="157.4746565124816"/>
    <x v="0"/>
  </r>
  <r>
    <n v="49.14"/>
    <n v="56.601664774024009"/>
    <n v="148.99111254538204"/>
    <n v="38.603539769665915"/>
    <x v="18"/>
  </r>
  <r>
    <n v="49.08"/>
    <n v="119.09190689040133"/>
    <n v="237.15128480662656"/>
    <n v="77.748913751158966"/>
    <x v="13"/>
  </r>
  <r>
    <n v="49.08"/>
    <n v="62.142654858017472"/>
    <n v="292.58713870254695"/>
    <n v="73.568001985104559"/>
    <x v="10"/>
  </r>
  <r>
    <n v="48.79"/>
    <n v="60.681209862275516"/>
    <n v="86.019069946514676"/>
    <n v="22.094401568036371"/>
    <x v="3"/>
  </r>
  <r>
    <n v="48.76"/>
    <n v="56.163963662625356"/>
    <n v="147.83896311991913"/>
    <n v="33.720353944325488"/>
    <x v="10"/>
  </r>
  <r>
    <n v="48.47"/>
    <n v="30.685151599104586"/>
    <n v="67.30978222440946"/>
    <n v="10.782481175516111"/>
    <x v="2"/>
  </r>
  <r>
    <n v="48.46"/>
    <n v="57.139303829017599"/>
    <n v="113.78320886639433"/>
    <n v="33.274840768321425"/>
    <x v="10"/>
  </r>
  <r>
    <n v="48.39"/>
    <n v="55.737781001526692"/>
    <n v="122.26427784681583"/>
    <n v="19.585745648769695"/>
    <x v="10"/>
  </r>
  <r>
    <n v="48.31"/>
    <n v="50.1235476419617"/>
    <n v="131.93893073131972"/>
    <n v="23.274432190824566"/>
    <x v="6"/>
  </r>
  <r>
    <n v="48.2"/>
    <n v="49.956178099366007"/>
    <n v="85.147481007366949"/>
    <n v="28.255819971449633"/>
    <x v="7"/>
  </r>
  <r>
    <n v="48.11"/>
    <n v="48.350875726217531"/>
    <n v="106.06064320653888"/>
    <n v="11.727545489952755"/>
    <x v="6"/>
  </r>
  <r>
    <n v="48.03"/>
    <n v="91.880517720495916"/>
    <n v="418.21340273332328"/>
    <n v="136.15362372115132"/>
    <x v="2"/>
  </r>
  <r>
    <n v="47.87"/>
    <n v="49.614154473374491"/>
    <n v="84.564521075158822"/>
    <n v="13.212354686675813"/>
    <x v="15"/>
  </r>
  <r>
    <n v="47.72"/>
    <n v="60.420690501723591"/>
    <n v="284.47958962684476"/>
    <n v="76.461583808548738"/>
    <x v="1"/>
  </r>
  <r>
    <n v="47.7"/>
    <n v="56.243185981100702"/>
    <n v="123.37291499988278"/>
    <n v="15.172209057108796"/>
    <x v="13"/>
  </r>
  <r>
    <n v="47.56"/>
    <n v="115.4036489752952"/>
    <n v="377.359092628795"/>
    <n v="88.645882431371774"/>
    <x v="10"/>
  </r>
  <r>
    <n v="47.37"/>
    <n v="55.854082178715714"/>
    <n v="122.51939168856281"/>
    <n v="24.1859815452863"/>
    <x v="1"/>
  </r>
  <r>
    <n v="47.1"/>
    <n v="39.257850000000005"/>
    <n v="101.83978915431081"/>
    <n v="24.502628065487706"/>
    <x v="3"/>
  </r>
  <r>
    <n v="46.79"/>
    <n v="48.494804424675003"/>
    <n v="82.656652206114089"/>
    <n v="27.429249304235025"/>
    <x v="2"/>
  </r>
  <r>
    <n v="46.68"/>
    <n v="48.380796549344495"/>
    <n v="82.462332228711375"/>
    <n v="12.883908852601357"/>
    <x v="1"/>
  </r>
  <r>
    <n v="46.55"/>
    <n v="46.783065164319801"/>
    <n v="93.160520312441079"/>
    <n v="17.060189753897404"/>
    <x v="3"/>
  </r>
  <r>
    <n v="46.4"/>
    <n v="48.090594684866851"/>
    <n v="81.96769955895904"/>
    <n v="27.200623375005453"/>
    <x v="3"/>
  </r>
  <r>
    <n v="46.27"/>
    <n v="54.55706950409914"/>
    <n v="119.67431398416299"/>
    <n v="7.2948715550244163"/>
    <x v="10"/>
  </r>
  <r>
    <n v="46.05"/>
    <n v="54.297666969175822"/>
    <n v="119.10529844328303"/>
    <n v="13.169944697279416"/>
    <x v="10"/>
  </r>
  <r>
    <n v="45.98"/>
    <n v="47.65529188815038"/>
    <n v="81.225750554330531"/>
    <n v="8.8006039439631358"/>
    <x v="6"/>
  </r>
  <r>
    <n v="45.7"/>
    <n v="52.639317870836329"/>
    <n v="115.4676068939757"/>
    <n v="22.793921606425737"/>
    <x v="9"/>
  </r>
  <r>
    <n v="45.66"/>
    <n v="53.837817020902669"/>
    <n v="118.09658907535946"/>
    <n v="35.032312723439254"/>
    <x v="2"/>
  </r>
  <r>
    <n v="45.47"/>
    <n v="47.126709920708954"/>
    <n v="80.324812477281625"/>
    <n v="16.396896251302699"/>
    <x v="1"/>
  </r>
  <r>
    <n v="45.42"/>
    <n v="57.508544899167759"/>
    <n v="270.76829339587778"/>
    <n v="60.257842054150565"/>
    <x v="5"/>
  </r>
  <r>
    <n v="45.39"/>
    <n v="53.519459364405883"/>
    <n v="117.39825182064315"/>
    <n v="18.806247746787903"/>
    <x v="13"/>
  </r>
  <r>
    <n v="45.28"/>
    <n v="84.491164299493519"/>
    <n v="384.57921438887547"/>
    <n v="116.00765354625571"/>
    <x v="10"/>
  </r>
  <r>
    <n v="45.13"/>
    <n v="53.212892732223786"/>
    <n v="105.96442872761817"/>
    <n v="35.332079698162836"/>
    <x v="8"/>
  </r>
  <r>
    <n v="44.68"/>
    <n v="60.882304297762857"/>
    <n v="276.17322482688519"/>
    <n v="58.794428220478274"/>
    <x v="2"/>
  </r>
  <r>
    <n v="44.63"/>
    <n v="55.507325192731223"/>
    <n v="78.684793845315639"/>
    <n v="42.86587312915465"/>
    <x v="6"/>
  </r>
  <r>
    <n v="44.44"/>
    <n v="52.399312054509743"/>
    <n v="114.9411392577524"/>
    <n v="12.709497119372362"/>
    <x v="3"/>
  </r>
  <r>
    <n v="44.28"/>
    <n v="52.210655665474604"/>
    <n v="114.52730977347606"/>
    <n v="12.663738353866069"/>
    <x v="3"/>
  </r>
  <r>
    <n v="43.95"/>
    <n v="50.623589068342596"/>
    <n v="133.25517697129712"/>
    <n v="38.658768510056966"/>
    <x v="8"/>
  </r>
  <r>
    <n v="43.93"/>
    <n v="55.62198100881637"/>
    <n v="261.88575801146874"/>
    <n v="58.281087658274643"/>
    <x v="0"/>
  </r>
  <r>
    <n v="43.65"/>
    <n v="68.821781792249638"/>
    <n v="252.32695465715423"/>
    <n v="64.074573485487221"/>
    <x v="10"/>
  </r>
  <r>
    <n v="43.6"/>
    <n v="81.82933505195318"/>
    <n v="226.47178102378572"/>
    <n v="43.765876287926723"/>
    <x v="13"/>
  </r>
  <r>
    <n v="43.6"/>
    <n v="83.406008174341494"/>
    <n v="305.7983024367345"/>
    <n v="84.461237427392319"/>
    <x v="18"/>
  </r>
  <r>
    <n v="43.53"/>
    <n v="105.62491252932296"/>
    <n v="345.38354293800347"/>
    <n v="89.756628856144005"/>
    <x v="2"/>
  </r>
  <r>
    <n v="43.41"/>
    <n v="44.991653346337706"/>
    <n v="76.685729264103685"/>
    <n v="2.1875897207222654"/>
    <x v="3"/>
  </r>
  <r>
    <n v="43.41"/>
    <n v="36.182234999999999"/>
    <n v="93.861257902094081"/>
    <n v="33.41270017871669"/>
    <x v="13"/>
  </r>
  <r>
    <n v="43.39"/>
    <n v="51.161254501466651"/>
    <n v="112.22538326718896"/>
    <n v="12.409205220737327"/>
    <x v="3"/>
  </r>
  <r>
    <n v="43.24"/>
    <n v="43.342433718039281"/>
    <n v="86.309087756386575"/>
    <n v="38.213113511269576"/>
    <x v="9"/>
  </r>
  <r>
    <n v="43.17"/>
    <n v="105.54223109028193"/>
    <n v="538.89423431503963"/>
    <n v="117.76354284520397"/>
    <x v="10"/>
  </r>
  <r>
    <n v="43.17"/>
    <n v="35.87043259387282"/>
    <n v="78.684017525251306"/>
    <n v="12.604541416453015"/>
    <x v="2"/>
  </r>
  <r>
    <n v="43.08"/>
    <n v="44.649629720346205"/>
    <n v="76.102769331895587"/>
    <n v="25.254371874897302"/>
    <x v="14"/>
  </r>
  <r>
    <n v="43.03"/>
    <n v="44.597807958832341"/>
    <n v="76.014442069439824"/>
    <n v="11.876490958171301"/>
    <x v="2"/>
  </r>
  <r>
    <n v="43"/>
    <n v="35.840499999999999"/>
    <n v="92.974754429625563"/>
    <n v="40.898882999797692"/>
    <x v="3"/>
  </r>
  <r>
    <n v="42.91"/>
    <n v="50.595285334361229"/>
    <n v="110.98389481435993"/>
    <n v="13.648626638166421"/>
    <x v="6"/>
  </r>
  <r>
    <n v="42.64"/>
    <n v="3.7117194929967035"/>
    <n v="8.1418867997052349"/>
    <n v="1.3042642280183818"/>
    <x v="9"/>
  </r>
  <r>
    <n v="42.5"/>
    <n v="102.1266509579101"/>
    <n v="203.36786201563746"/>
    <n v="66.673180271842995"/>
    <x v="2"/>
  </r>
  <r>
    <n v="42.32"/>
    <n v="43.861938945335453"/>
    <n v="74.760194942567807"/>
    <n v="8.1000774012292283"/>
    <x v="10"/>
  </r>
  <r>
    <n v="42.25"/>
    <n v="39.006660414668787"/>
    <n v="102.67623320027386"/>
    <n v="26.603372402759586"/>
    <x v="15"/>
  </r>
  <r>
    <n v="42.18"/>
    <n v="57.244789972718877"/>
    <n v="187.18508637846892"/>
    <n v="48.644768023858326"/>
    <x v="9"/>
  </r>
  <r>
    <n v="42.1"/>
    <n v="43.633923194674452"/>
    <n v="74.371554987762408"/>
    <n v="6.870690198260208"/>
    <x v="10"/>
  </r>
  <r>
    <n v="42.07"/>
    <n v="43.602830137766126"/>
    <n v="74.318558630288933"/>
    <n v="2.1200621873021359"/>
    <x v="6"/>
  </r>
  <r>
    <n v="42.01"/>
    <n v="57.244082442905494"/>
    <n v="259.66958762259276"/>
    <n v="38.147247935184332"/>
    <x v="2"/>
  </r>
  <r>
    <n v="41.95"/>
    <n v="42.16003402026243"/>
    <n v="83.954539787473777"/>
    <n v="15.37432782332967"/>
    <x v="10"/>
  </r>
  <r>
    <n v="41.9"/>
    <n v="97.27566893949772"/>
    <n v="193.70795608013964"/>
    <n v="52.91874253446624"/>
    <x v="19"/>
  </r>
  <r>
    <n v="41.88"/>
    <n v="43.405907444013444"/>
    <n v="73.982915032956996"/>
    <n v="2.1104873877873418"/>
    <x v="16"/>
  </r>
  <r>
    <n v="41.82"/>
    <n v="76.446985261513888"/>
    <n v="211.57552966893996"/>
    <n v="49.2076521315036"/>
    <x v="13"/>
  </r>
  <r>
    <n v="41.79"/>
    <n v="34.831965000000004"/>
    <n v="90.358488084047735"/>
    <n v="26.479118707819666"/>
    <x v="0"/>
  </r>
  <r>
    <n v="41.75"/>
    <n v="51.925405036892862"/>
    <n v="73.607218082947071"/>
    <n v="20.319249473052594"/>
    <x v="6"/>
  </r>
  <r>
    <n v="41.66"/>
    <n v="41.868582056832722"/>
    <n v="91.841330201297225"/>
    <n v="5.5982832485650009"/>
    <x v="6"/>
  </r>
  <r>
    <n v="41.6"/>
    <n v="43.115705579535806"/>
    <n v="73.488282363204675"/>
    <n v="24.38676578448765"/>
    <x v="9"/>
  </r>
  <r>
    <n v="41.52"/>
    <n v="38.551743176791284"/>
    <n v="101.47876620600717"/>
    <n v="22.097137439246829"/>
    <x v="19"/>
  </r>
  <r>
    <n v="41.23"/>
    <n v="78.872241216240823"/>
    <n v="359.00351019560526"/>
    <n v="116.87724143291837"/>
    <x v="10"/>
  </r>
  <r>
    <n v="41.19"/>
    <n v="48.567229152233487"/>
    <n v="106.53522785838932"/>
    <n v="17.066079415954917"/>
    <x v="1"/>
  </r>
  <r>
    <n v="41.09"/>
    <n v="34.248515000000005"/>
    <n v="88.844945570077087"/>
    <n v="21.376071915305516"/>
    <x v="0"/>
  </r>
  <r>
    <n v="41.06"/>
    <n v="42.556030555186055"/>
    <n v="72.534347928682294"/>
    <n v="2.069164568828755"/>
    <x v="3"/>
  </r>
  <r>
    <n v="41.04"/>
    <n v="74.650120335404878"/>
    <n v="339.78564351251481"/>
    <n v="110.62066961577547"/>
    <x v="15"/>
  </r>
  <r>
    <n v="40.909999999999997"/>
    <n v="42.400565270644456"/>
    <n v="72.269366141314961"/>
    <n v="23.982273755850709"/>
    <x v="9"/>
  </r>
  <r>
    <n v="40.799999999999997"/>
    <n v="34.869778214951118"/>
    <n v="127.84593361893818"/>
    <n v="35.310940798141743"/>
    <x v="17"/>
  </r>
  <r>
    <n v="40.71"/>
    <n v="48.00125998512808"/>
    <n v="105.29373940556032"/>
    <n v="16.867203035288291"/>
    <x v="19"/>
  </r>
  <r>
    <n v="40.700000000000003"/>
    <n v="46.880092720854236"/>
    <n v="102.83438950951447"/>
    <n v="16.473235129260726"/>
    <x v="13"/>
  </r>
  <r>
    <n v="40.54"/>
    <n v="50.420501082530222"/>
    <n v="71.4739310438964"/>
    <n v="23.846181758158611"/>
    <x v="1"/>
  </r>
  <r>
    <n v="40.520000000000003"/>
    <n v="99.063497886917389"/>
    <n v="505.81409252826973"/>
    <n v="150.96736837872936"/>
    <x v="3"/>
  </r>
  <r>
    <n v="40.47"/>
    <n v="47.718275401575369"/>
    <n v="104.67299517914581"/>
    <n v="31.050321855400497"/>
    <x v="3"/>
  </r>
  <r>
    <n v="40.47"/>
    <n v="41.989235625547295"/>
    <n v="214.39528753705301"/>
    <n v="51.421507106698961"/>
    <x v="2"/>
  </r>
  <r>
    <n v="40.42"/>
    <n v="98.81901738867721"/>
    <n v="504.56578529103308"/>
    <n v="150.59479343208886"/>
    <x v="3"/>
  </r>
  <r>
    <n v="40.42"/>
    <n v="40.622373661478129"/>
    <n v="80.89255061286508"/>
    <n v="14.813595485553881"/>
    <x v="6"/>
  </r>
  <r>
    <n v="40.39"/>
    <n v="40.592223458364707"/>
    <n v="89.041558493288406"/>
    <n v="26.413393874811987"/>
    <x v="9"/>
  </r>
  <r>
    <n v="40.090000000000003"/>
    <n v="41.550688381817075"/>
    <n v="70.82079903704026"/>
    <n v="11.065036544575587"/>
    <x v="2"/>
  </r>
  <r>
    <n v="40.090000000000003"/>
    <n v="57.422209278178947"/>
    <n v="187.76523084285733"/>
    <n v="42.545699944147977"/>
    <x v="19"/>
  </r>
  <r>
    <n v="40.03"/>
    <n v="40.124829364780588"/>
    <n v="105.61956068995072"/>
    <n v="24.09059759855311"/>
    <x v="6"/>
  </r>
  <r>
    <n v="40.020000000000003"/>
    <n v="41.478137915697666"/>
    <n v="70.69714086960218"/>
    <n v="2.0167551399056691"/>
    <x v="3"/>
  </r>
  <r>
    <n v="40.020000000000003"/>
    <n v="50.671333484471461"/>
    <n v="238.57655441882497"/>
    <n v="58.608833656553479"/>
    <x v="10"/>
  </r>
  <r>
    <n v="40"/>
    <n v="15.826878274759954"/>
    <n v="34.717238613786613"/>
    <n v="5.561420041013057"/>
    <x v="3"/>
  </r>
  <r>
    <n v="39.94"/>
    <n v="76.404494644110073"/>
    <n v="347.77104528771457"/>
    <n v="96.588667928226641"/>
    <x v="10"/>
  </r>
  <r>
    <n v="39.909999999999997"/>
    <n v="50.532056955653566"/>
    <n v="237.92079677299608"/>
    <n v="58.447739910870787"/>
    <x v="10"/>
  </r>
  <r>
    <n v="39.909999999999997"/>
    <n v="47.057978039952381"/>
    <n v="103.22459198417863"/>
    <n v="20.377085148245225"/>
    <x v="1"/>
  </r>
  <r>
    <n v="39.880000000000003"/>
    <n v="49.5996443801506"/>
    <n v="70.310319931686934"/>
    <n v="23.45796074285559"/>
    <x v="1"/>
  </r>
  <r>
    <n v="39.869999999999997"/>
    <n v="97.474374648356275"/>
    <n v="497.70009548623182"/>
    <n v="148.54563122556615"/>
    <x v="3"/>
  </r>
  <r>
    <n v="39.79"/>
    <n v="49.487709375280645"/>
    <n v="70.151645689112911"/>
    <n v="18.018779225090533"/>
    <x v="19"/>
  </r>
  <r>
    <n v="39.71"/>
    <n v="46.822157553658457"/>
    <n v="102.70730512883321"/>
    <n v="6.260629985952443"/>
    <x v="3"/>
  </r>
  <r>
    <n v="39.630000000000003"/>
    <n v="41.117702195217184"/>
    <n v="108.23307441279654"/>
    <n v="23.567897109791804"/>
    <x v="10"/>
  </r>
  <r>
    <n v="39.6"/>
    <n v="50.13955037443953"/>
    <n v="236.07275249838753"/>
    <n v="59.358045611453562"/>
    <x v="0"/>
  </r>
  <r>
    <n v="39.43"/>
    <n v="49.039969355800849"/>
    <n v="69.516948718816835"/>
    <n v="23.193264596058064"/>
    <x v="3"/>
  </r>
  <r>
    <n v="39.340000000000003"/>
    <n v="95.457938408076402"/>
    <n v="386.62017920072492"/>
    <n v="93.050644659722295"/>
    <x v="10"/>
  </r>
  <r>
    <n v="39.299999999999997"/>
    <n v="73.33265806029361"/>
    <n v="333.78893828363078"/>
    <n v="108.66838128172425"/>
    <x v="6"/>
  </r>
  <r>
    <n v="39.29"/>
    <n v="32.748215000000002"/>
    <n v="84.952979105581136"/>
    <n v="37.370165420047705"/>
    <x v="3"/>
  </r>
  <r>
    <n v="39.21"/>
    <n v="25.926114814406109"/>
    <n v="95.055045464509263"/>
    <n v="26.254124694856571"/>
    <x v="2"/>
  </r>
  <r>
    <n v="39.19"/>
    <n v="15.506383989696062"/>
    <n v="34.014214531857426"/>
    <n v="5.448801285182542"/>
    <x v="10"/>
  </r>
  <r>
    <n v="39.14"/>
    <n v="40.566074913053633"/>
    <n v="69.142581050380542"/>
    <n v="14.114240582273759"/>
    <x v="3"/>
  </r>
  <r>
    <n v="39.14"/>
    <n v="46.15006916772078"/>
    <n v="101.23303759109876"/>
    <n v="6.1707644837617392"/>
    <x v="3"/>
  </r>
  <r>
    <n v="39.01"/>
    <n v="72.791526486820715"/>
    <n v="331.32586469324275"/>
    <n v="99.943872898397402"/>
    <x v="19"/>
  </r>
  <r>
    <n v="38.93"/>
    <n v="45.902457657112159"/>
    <n v="100.68988639298607"/>
    <n v="16.129703123649549"/>
    <x v="1"/>
  </r>
  <r>
    <n v="38.880000000000003"/>
    <n v="48.355922103817839"/>
    <n v="68.54727279197563"/>
    <n v="22.869747083305548"/>
    <x v="3"/>
  </r>
  <r>
    <n v="38.76"/>
    <n v="45.702010243762324"/>
    <n v="100.25019256594247"/>
    <n v="12.328612642631802"/>
    <x v="6"/>
  </r>
  <r>
    <n v="38.72"/>
    <n v="15.320418169967633"/>
    <n v="33.606286978145434"/>
    <n v="5.383454599700638"/>
    <x v="10"/>
  </r>
  <r>
    <n v="38.590000000000003"/>
    <n v="73.821969161647672"/>
    <n v="336.01614015155002"/>
    <n v="109.39346948572205"/>
    <x v="9"/>
  </r>
  <r>
    <n v="38.42"/>
    <n v="39.819841547253979"/>
    <n v="67.870668471017382"/>
    <n v="7.3536146917586729"/>
    <x v="6"/>
  </r>
  <r>
    <n v="38.33"/>
    <n v="31.948055"/>
    <n v="82.877263657849952"/>
    <n v="26.894701736606873"/>
    <x v="3"/>
  </r>
  <r>
    <n v="38.200000000000003"/>
    <n v="73.075906244491861"/>
    <n v="332.62027866776913"/>
    <n v="100.33433063059937"/>
    <x v="6"/>
  </r>
  <r>
    <n v="38.19"/>
    <n v="54.70077755883397"/>
    <n v="108.92729839263762"/>
    <n v="29.757660837793363"/>
    <x v="10"/>
  </r>
  <r>
    <n v="38.18"/>
    <n v="39.571097091987419"/>
    <n v="67.446697611229652"/>
    <n v="1.9240307656571323"/>
    <x v="13"/>
  </r>
  <r>
    <n v="38.01"/>
    <n v="72.712439695108259"/>
    <n v="330.96588461156813"/>
    <n v="107.74930746701982"/>
    <x v="15"/>
  </r>
  <r>
    <n v="37.869999999999997"/>
    <n v="87.919560447226218"/>
    <n v="175.07685672446033"/>
    <n v="57.398109583902752"/>
    <x v="10"/>
  </r>
  <r>
    <n v="37.69"/>
    <n v="46.875892594981842"/>
    <n v="66.449246695719168"/>
    <n v="17.067800678403174"/>
    <x v="6"/>
  </r>
  <r>
    <n v="37.619999999999997"/>
    <n v="31.356269999999999"/>
    <n v="81.342099107965439"/>
    <n v="28.956134087153234"/>
    <x v="3"/>
  </r>
  <r>
    <n v="37.619999999999997"/>
    <n v="53.884348043030478"/>
    <n v="197.56061367936329"/>
    <n v="50.167498261277828"/>
    <x v="10"/>
  </r>
  <r>
    <n v="37.56"/>
    <n v="71.851597867620796"/>
    <n v="327.04758289951332"/>
    <n v="106.47366452147499"/>
    <x v="18"/>
  </r>
  <r>
    <n v="37.54"/>
    <n v="44.263505277369397"/>
    <n v="97.094742748335406"/>
    <n v="28.802300035871877"/>
    <x v="13"/>
  </r>
  <r>
    <n v="37.520000000000003"/>
    <n v="38.887049840004408"/>
    <n v="66.280777746813442"/>
    <n v="6.1232374403497154"/>
    <x v="3"/>
  </r>
  <r>
    <n v="37.46"/>
    <n v="37.647553620954248"/>
    <n v="82.582242663000343"/>
    <n v="9.1314457296535068"/>
    <x v="10"/>
  </r>
  <r>
    <n v="37.42"/>
    <n v="44.122012985593038"/>
    <n v="96.784370635128155"/>
    <n v="15.504071176135785"/>
    <x v="10"/>
  </r>
  <r>
    <n v="37.409999999999997"/>
    <n v="46.527650357608671"/>
    <n v="65.955593496600002"/>
    <n v="11.876934073922731"/>
    <x v="6"/>
  </r>
  <r>
    <n v="37.369999999999997"/>
    <n v="31.051148159208413"/>
    <n v="68.112618367353278"/>
    <n v="10.911089013964538"/>
    <x v="1"/>
  </r>
  <r>
    <n v="37.17"/>
    <n v="90.873401195871665"/>
    <n v="463.99580008084371"/>
    <n v="91.505467982019042"/>
    <x v="5"/>
  </r>
  <r>
    <n v="37.08"/>
    <n v="50.526316995547148"/>
    <n v="229.196579601184"/>
    <n v="48.793585461399601"/>
    <x v="7"/>
  </r>
  <r>
    <n v="37.07"/>
    <n v="43.709327134578672"/>
    <n v="95.879118638273667"/>
    <n v="18.927049522562026"/>
    <x v="9"/>
  </r>
  <r>
    <n v="37.049999999999997"/>
    <n v="43.685745085949272"/>
    <n v="95.827389952739097"/>
    <n v="15.350770632705258"/>
    <x v="9"/>
  </r>
  <r>
    <n v="36.9"/>
    <n v="38.244459997232475"/>
    <n v="65.185519692361822"/>
    <n v="1.8595268531364113"/>
    <x v="21"/>
  </r>
  <r>
    <n v="36.81"/>
    <n v="43.402760502396575"/>
    <n v="95.206645726324624"/>
    <n v="10.527375989291103"/>
    <x v="3"/>
  </r>
  <r>
    <n v="36.76"/>
    <n v="38.099359064993649"/>
    <n v="64.938203357485648"/>
    <n v="1.8524717377044573"/>
    <x v="6"/>
  </r>
  <r>
    <n v="36.369999999999997"/>
    <n v="37.695149325185504"/>
    <n v="64.249250710330614"/>
    <n v="10.038298306964681"/>
    <x v="19"/>
  </r>
  <r>
    <n v="36.200000000000003"/>
    <n v="45.022746403246032"/>
    <n v="63.822306457549331"/>
    <n v="17.618127686814468"/>
    <x v="10"/>
  </r>
  <r>
    <n v="36.07"/>
    <n v="14.271887484264788"/>
    <n v="31.306269919982075"/>
    <n v="1.9083060544087649"/>
    <x v="10"/>
  </r>
  <r>
    <n v="36.06"/>
    <n v="29.9626546058618"/>
    <n v="65.72494028169011"/>
    <n v="10.528602350643867"/>
    <x v="3"/>
  </r>
  <r>
    <n v="36"/>
    <n v="37.311668289982904"/>
    <n v="63.595628968157882"/>
    <n v="21.103931928883544"/>
    <x v="3"/>
  </r>
  <r>
    <n v="35.979999999999997"/>
    <n v="44.749127502452815"/>
    <n v="63.434436086812831"/>
    <n v="11.422937395876499"/>
    <x v="3"/>
  </r>
  <r>
    <n v="35.93"/>
    <n v="44.686941388636178"/>
    <n v="63.346283729827263"/>
    <n v="21.134516787632926"/>
    <x v="3"/>
  </r>
  <r>
    <n v="35.9"/>
    <n v="45.454794405110583"/>
    <n v="214.01544986596244"/>
    <n v="61.232915326779946"/>
    <x v="0"/>
  </r>
  <r>
    <n v="35.69"/>
    <n v="36.990373368596934"/>
    <n v="63.047999940932065"/>
    <n v="1.7985504983316671"/>
    <x v="3"/>
  </r>
  <r>
    <n v="35.68"/>
    <n v="37.019419993069626"/>
    <n v="97.445271134205925"/>
    <n v="25.248032149900144"/>
    <x v="1"/>
  </r>
  <r>
    <n v="35.630000000000003"/>
    <n v="42.011419633262427"/>
    <n v="92.154653279786643"/>
    <n v="14.762428006566491"/>
    <x v="10"/>
  </r>
  <r>
    <n v="35.549999999999997"/>
    <n v="68.00650437151009"/>
    <n v="309.54583525233483"/>
    <n v="106.32716364988779"/>
    <x v="9"/>
  </r>
  <r>
    <n v="35.520000000000003"/>
    <n v="41.881718365800772"/>
    <n v="91.870145509346671"/>
    <n v="27.252469293398217"/>
    <x v="3"/>
  </r>
  <r>
    <n v="35.520000000000003"/>
    <n v="36.814179379449804"/>
    <n v="62.747687248582452"/>
    <n v="6.7985526770241567"/>
    <x v="6"/>
  </r>
  <r>
    <n v="35.28"/>
    <n v="35.363576817123636"/>
    <n v="93.086637550373752"/>
    <n v="24.118711870184693"/>
    <x v="18"/>
  </r>
  <r>
    <n v="35.06"/>
    <n v="36.337419173522242"/>
    <n v="61.935076433989316"/>
    <n v="5.7217671817340365"/>
    <x v="3"/>
  </r>
  <r>
    <n v="35.03"/>
    <n v="29.106816163154154"/>
    <n v="63.847605603649598"/>
    <n v="7.0598826907283865"/>
    <x v="3"/>
  </r>
  <r>
    <n v="35.020000000000003"/>
    <n v="43.555154117173373"/>
    <n v="61.741910832689989"/>
    <n v="20.599242357442396"/>
    <x v="3"/>
  </r>
  <r>
    <n v="34.979999999999997"/>
    <n v="41.245003052807171"/>
    <n v="90.473470999914014"/>
    <n v="10.004010108812897"/>
    <x v="6"/>
  </r>
  <r>
    <n v="34.909999999999997"/>
    <n v="36.181953888980637"/>
    <n v="61.670094646621976"/>
    <n v="9.635331149192659"/>
    <x v="3"/>
  </r>
  <r>
    <n v="34.86"/>
    <n v="41.103510761030819"/>
    <n v="90.163098886706763"/>
    <n v="17.798676729336723"/>
    <x v="9"/>
  </r>
  <r>
    <n v="34.81"/>
    <n v="85.103661437403616"/>
    <n v="434.53574928205995"/>
    <n v="85.695596999033711"/>
    <x v="0"/>
  </r>
  <r>
    <n v="34.76"/>
    <n v="63.541300996896759"/>
    <n v="175.85761385204094"/>
    <n v="42.629436755435577"/>
    <x v="13"/>
  </r>
  <r>
    <n v="34.68"/>
    <n v="17.5640364341976"/>
    <n v="64.396470267317"/>
    <n v="15.874581935788145"/>
    <x v="19"/>
  </r>
  <r>
    <n v="34.619999999999997"/>
    <n v="28.855770000000003"/>
    <n v="74.855488333805525"/>
    <n v="26.647032485306887"/>
    <x v="8"/>
  </r>
  <r>
    <n v="34.56"/>
    <n v="35.81920155838359"/>
    <n v="61.051803809431568"/>
    <n v="20.2597746517282"/>
    <x v="6"/>
  </r>
  <r>
    <n v="34.450000000000003"/>
    <n v="40.62007876412828"/>
    <n v="80.887980714966673"/>
    <n v="35.812933134954648"/>
    <x v="2"/>
  </r>
  <r>
    <n v="34.44"/>
    <n v="34.612433174203524"/>
    <n v="75.924517814034473"/>
    <n v="8.3952747178127805"/>
    <x v="19"/>
  </r>
  <r>
    <n v="34.409999999999997"/>
    <n v="49.286560769821335"/>
    <n v="180.70336833351649"/>
    <n v="49.9101204131251"/>
    <x v="10"/>
  </r>
  <r>
    <n v="34.33"/>
    <n v="35.580821455419802"/>
    <n v="60.64549840213499"/>
    <n v="12.379710761100101"/>
    <x v="14"/>
  </r>
  <r>
    <n v="34.29"/>
    <n v="82.398184972864399"/>
    <n v="164.08197620038135"/>
    <n v="44.825272171588637"/>
    <x v="10"/>
  </r>
  <r>
    <n v="34.19"/>
    <n v="35.435720523180983"/>
    <n v="60.398182067258823"/>
    <n v="12.329225485639748"/>
    <x v="9"/>
  </r>
  <r>
    <n v="33.97"/>
    <n v="40.054109597022865"/>
    <n v="87.86117238041966"/>
    <n v="14.074647190094407"/>
    <x v="3"/>
  </r>
  <r>
    <n v="33.94"/>
    <n v="57.317058386220715"/>
    <n v="260.89058504530755"/>
    <n v="84.935581491395141"/>
    <x v="10"/>
  </r>
  <r>
    <n v="33.9"/>
    <n v="33.980307655909613"/>
    <n v="89.445493564559797"/>
    <n v="20.401480354507875"/>
    <x v="10"/>
  </r>
  <r>
    <n v="33.79"/>
    <n v="53.275784805500926"/>
    <n v="242.49588269164323"/>
    <n v="78.946999187827956"/>
    <x v="2"/>
  </r>
  <r>
    <n v="33.75"/>
    <n v="39.794707062099548"/>
    <n v="87.292156839539686"/>
    <n v="13.983495515622202"/>
    <x v="3"/>
  </r>
  <r>
    <n v="33.72"/>
    <n v="63.286357292473888"/>
    <n v="175.15202881013889"/>
    <n v="33.848287808002048"/>
    <x v="13"/>
  </r>
  <r>
    <n v="33.700000000000003"/>
    <n v="39.735751940526072"/>
    <n v="87.162835125703339"/>
    <n v="25.856087139288288"/>
    <x v="6"/>
  </r>
  <r>
    <n v="33.49"/>
    <n v="2.9152318438194089"/>
    <n v="6.3947417664664234"/>
    <n v="1.0243857644543997"/>
    <x v="10"/>
  </r>
  <r>
    <n v="33.090000000000003"/>
    <n v="47.395881891118513"/>
    <n v="173.77141697634585"/>
    <n v="47.995521199369648"/>
    <x v="1"/>
  </r>
  <r>
    <n v="33"/>
    <n v="27.505500000000001"/>
    <n v="71.352718515759165"/>
    <n v="25.400117620309857"/>
    <x v="11"/>
  </r>
  <r>
    <n v="32.92"/>
    <n v="44.857776577492245"/>
    <n v="203.48304747764237"/>
    <n v="33.554799145778567"/>
    <x v="3"/>
  </r>
  <r>
    <n v="32.909999999999997"/>
    <n v="34.109083428426032"/>
    <n v="58.137004148390986"/>
    <n v="6.2989968637630884"/>
    <x v="6"/>
  </r>
  <r>
    <n v="32.86"/>
    <n v="27.388810000000003"/>
    <n v="71.050010012965032"/>
    <n v="23.056610985257027"/>
    <x v="3"/>
  </r>
  <r>
    <n v="32.86"/>
    <n v="47.066445419829385"/>
    <n v="153.90285571205519"/>
    <n v="39.995540559172511"/>
    <x v="9"/>
  </r>
  <r>
    <n v="32.86"/>
    <n v="78.961923540633549"/>
    <n v="319.80863549354399"/>
    <n v="74.822078483063692"/>
    <x v="19"/>
  </r>
  <r>
    <n v="32.78"/>
    <n v="12.970126746165782"/>
    <n v="28.45077704399813"/>
    <n v="3.1459151285575162"/>
    <x v="19"/>
  </r>
  <r>
    <n v="32.74"/>
    <n v="40.719467327134673"/>
    <n v="57.722163354148208"/>
    <n v="19.258115213668304"/>
    <x v="15"/>
  </r>
  <r>
    <n v="32.67"/>
    <n v="44.517119100445676"/>
    <n v="201.93776309521797"/>
    <n v="29.666045942453515"/>
    <x v="3"/>
  </r>
  <r>
    <n v="32.619999999999997"/>
    <n v="33.844548211152777"/>
    <n v="74.240114545912675"/>
    <n v="8.2090235755124699"/>
    <x v="10"/>
  </r>
  <r>
    <n v="32.46"/>
    <n v="38.273664925503745"/>
    <n v="83.955656622561733"/>
    <n v="5.1176038615969865"/>
    <x v="13"/>
  </r>
  <r>
    <n v="32.409999999999997"/>
    <n v="79.236129479639487"/>
    <n v="404.5763755883815"/>
    <n v="97.035374291634156"/>
    <x v="3"/>
  </r>
  <r>
    <n v="32.32"/>
    <n v="38.108590585097993"/>
    <n v="83.593555823819926"/>
    <n v="16.501813881014424"/>
    <x v="9"/>
  </r>
  <r>
    <n v="32.31"/>
    <n v="38.096799560783303"/>
    <n v="83.567691481052663"/>
    <n v="5.0939550452310121"/>
    <x v="5"/>
  </r>
  <r>
    <n v="32.17"/>
    <n v="12.728766852475692"/>
    <n v="27.921339155137879"/>
    <n v="4.4727720679847502"/>
    <x v="19"/>
  </r>
  <r>
    <n v="32.14"/>
    <n v="12.716896693769622"/>
    <n v="27.895301226177541"/>
    <n v="4.4686010029539904"/>
    <x v="19"/>
  </r>
  <r>
    <n v="32.130000000000003"/>
    <n v="77.962978166026801"/>
    <n v="155.25001590947255"/>
    <n v="44.533856803487708"/>
    <x v="10"/>
  </r>
  <r>
    <n v="32.1"/>
    <n v="77.135658723503866"/>
    <n v="312.41196589600617"/>
    <n v="81.48700685159352"/>
    <x v="1"/>
  </r>
  <r>
    <n v="32.090000000000003"/>
    <n v="16.252304762785496"/>
    <n v="42.780525585270219"/>
    <n v="11.084417671524907"/>
    <x v="10"/>
  </r>
  <r>
    <n v="32.090000000000003"/>
    <n v="37.837397025859993"/>
    <n v="82.998675940172717"/>
    <n v="9.1774924068555173"/>
    <x v="19"/>
  </r>
  <r>
    <n v="32.01"/>
    <n v="37.743068831342413"/>
    <n v="82.791761198034521"/>
    <n v="13.262568635705676"/>
    <x v="3"/>
  </r>
  <r>
    <n v="31.96"/>
    <n v="33.124469959662598"/>
    <n v="56.458786161731268"/>
    <n v="6.1171662037638503"/>
    <x v="6"/>
  </r>
  <r>
    <n v="31.75"/>
    <n v="77.62255819125437"/>
    <n v="396.33754782262002"/>
    <n v="88.723008240981343"/>
    <x v="0"/>
  </r>
  <r>
    <n v="31.74"/>
    <n v="32.89645420900159"/>
    <n v="56.070146206925855"/>
    <n v="11.445733165083521"/>
    <x v="8"/>
  </r>
  <r>
    <n v="31.46"/>
    <n v="37.094562494034129"/>
    <n v="81.369222345834629"/>
    <n v="13.034689449525171"/>
    <x v="18"/>
  </r>
  <r>
    <n v="31.38"/>
    <n v="76.143114063178359"/>
    <n v="308.39199855919532"/>
    <n v="103.22886660081753"/>
    <x v="6"/>
  </r>
  <r>
    <n v="31.35"/>
    <n v="31.424266814535883"/>
    <n v="82.717292721207968"/>
    <n v="14.59158422595384"/>
    <x v="3"/>
  </r>
  <r>
    <n v="31.33"/>
    <n v="36.941279177943073"/>
    <n v="81.0329858898601"/>
    <n v="8.9601382707006323"/>
    <x v="3"/>
  </r>
  <r>
    <n v="31.21"/>
    <n v="59.704163190853166"/>
    <n v="271.75599207385011"/>
    <n v="83.599274337517514"/>
    <x v="10"/>
  </r>
  <r>
    <n v="31.06"/>
    <n v="31.2155102900918"/>
    <n v="68.473156890357458"/>
    <n v="10.968844361090461"/>
    <x v="1"/>
  </r>
  <r>
    <n v="30.99"/>
    <n v="36.540384351243404"/>
    <n v="80.153598235772876"/>
    <n v="12.839956326789094"/>
    <x v="2"/>
  </r>
  <r>
    <n v="30.97"/>
    <n v="32.098399081688065"/>
    <n v="54.709906365106924"/>
    <n v="8.5478718330133656"/>
    <x v="9"/>
  </r>
  <r>
    <n v="30.96"/>
    <n v="31.115009613047075"/>
    <n v="68.252702425159924"/>
    <n v="7.5469716975459837"/>
    <x v="6"/>
  </r>
  <r>
    <n v="30.9"/>
    <n v="75.544473956212912"/>
    <n v="385.72693630610894"/>
    <n v="84.292181466685264"/>
    <x v="0"/>
  </r>
  <r>
    <n v="30.83"/>
    <n v="25.696805000000001"/>
    <n v="66.660736722450153"/>
    <n v="16.038556757090994"/>
    <x v="3"/>
  </r>
  <r>
    <n v="30.81"/>
    <n v="31.932569444843697"/>
    <n v="54.42725912524844"/>
    <n v="5.0281701902232063"/>
    <x v="10"/>
  </r>
  <r>
    <n v="30.74"/>
    <n v="44.029900554033937"/>
    <n v="143.97363921450321"/>
    <n v="33.821022321516232"/>
    <x v="10"/>
  </r>
  <r>
    <n v="30.72"/>
    <n v="31.839290274118742"/>
    <n v="54.268270052828051"/>
    <n v="8.4788706073674742"/>
    <x v="10"/>
  </r>
  <r>
    <n v="30.65"/>
    <n v="74.933272710612485"/>
    <n v="382.60616821301744"/>
    <n v="85.649140238931594"/>
    <x v="10"/>
  </r>
  <r>
    <n v="30.57"/>
    <n v="38.706213508752938"/>
    <n v="182.24101120898248"/>
    <n v="40.556632135521426"/>
    <x v="0"/>
  </r>
  <r>
    <n v="30.57"/>
    <n v="51.625883172267756"/>
    <n v="234.98601016013711"/>
    <n v="70.883122735045703"/>
    <x v="10"/>
  </r>
  <r>
    <n v="30.55"/>
    <n v="35.188865666390583"/>
    <n v="92.626749862869772"/>
    <n v="16.339642869548268"/>
    <x v="13"/>
  </r>
  <r>
    <n v="30.53"/>
    <n v="31.642367580366056"/>
    <n v="53.932626455496113"/>
    <n v="1.5385191009825105"/>
    <x v="10"/>
  </r>
  <r>
    <n v="30.37"/>
    <n v="35.809340843732244"/>
    <n v="78.55000898420208"/>
    <n v="15.506190828168567"/>
    <x v="3"/>
  </r>
  <r>
    <n v="30.22"/>
    <n v="31.321072658980089"/>
    <n v="53.384997428270303"/>
    <n v="8.3408681560756843"/>
    <x v="3"/>
  </r>
  <r>
    <n v="30.2"/>
    <n v="73.833110468531714"/>
    <n v="376.98878564545271"/>
    <n v="82.382649847698858"/>
    <x v="13"/>
  </r>
  <r>
    <n v="30.2"/>
    <n v="28.041007802001371"/>
    <n v="73.811626671999434"/>
    <n v="16.072580700030212"/>
    <x v="10"/>
  </r>
  <r>
    <n v="30.2"/>
    <n v="73.279861208030169"/>
    <n v="239.61826319153928"/>
    <n v="62.270852089491129"/>
    <x v="1"/>
  </r>
  <r>
    <n v="30.19"/>
    <n v="25.08520639353765"/>
    <n v="55.025955271886417"/>
    <n v="6.0844378656320286"/>
    <x v="10"/>
  </r>
  <r>
    <n v="30.17"/>
    <n v="54.878024622786683"/>
    <n v="249.78881249445843"/>
    <n v="75.348362405999993"/>
    <x v="10"/>
  </r>
  <r>
    <n v="30.14"/>
    <n v="41.069665432734389"/>
    <n v="186.29948514508322"/>
    <n v="39.661236941925139"/>
    <x v="13"/>
  </r>
  <r>
    <n v="29.99"/>
    <n v="37.299231067219566"/>
    <n v="52.873783719942104"/>
    <n v="17.640527649905692"/>
    <x v="10"/>
  </r>
  <r>
    <n v="29.98"/>
    <n v="31.072328203713539"/>
    <n v="52.961026568482588"/>
    <n v="4.8927147777634445"/>
    <x v="10"/>
  </r>
  <r>
    <n v="29.95"/>
    <n v="57.293806073888248"/>
    <n v="260.78474728009644"/>
    <n v="72.429409225097331"/>
    <x v="16"/>
  </r>
  <r>
    <n v="29.88"/>
    <n v="35.231580652312132"/>
    <n v="70.157702866856425"/>
    <n v="31.062131845353989"/>
    <x v="6"/>
  </r>
  <r>
    <n v="29.85"/>
    <n v="30.937591623777493"/>
    <n v="52.731375686097579"/>
    <n v="8.2387463421197626"/>
    <x v="10"/>
  </r>
  <r>
    <n v="29.8"/>
    <n v="35.137252457794567"/>
    <n v="69.96986430496392"/>
    <n v="23.330289718707121"/>
    <x v="9"/>
  </r>
  <r>
    <n v="29.76"/>
    <n v="2.5905434360127084"/>
    <n v="5.6825176163045912"/>
    <n v="0.91029323231301695"/>
    <x v="9"/>
  </r>
  <r>
    <n v="29.75"/>
    <n v="34.267389642393447"/>
    <n v="90.201172125053205"/>
    <n v="23.371088891891752"/>
    <x v="10"/>
  </r>
  <r>
    <n v="29.65"/>
    <n v="34.152205139393807"/>
    <n v="89.897974907826139"/>
    <n v="23.292530609902204"/>
    <x v="15"/>
  </r>
  <r>
    <n v="29.6"/>
    <n v="34.901431971500642"/>
    <n v="76.558454591122214"/>
    <n v="12.264043474441991"/>
    <x v="10"/>
  </r>
  <r>
    <n v="29.53"/>
    <n v="30.605932350088754"/>
    <n v="52.166081206380618"/>
    <n v="8.1504247732930182"/>
    <x v="3"/>
  </r>
  <r>
    <n v="29.44"/>
    <n v="11.648582410223325"/>
    <n v="25.551887619746942"/>
    <n v="2.8253734406569029"/>
    <x v="19"/>
  </r>
  <r>
    <n v="29.35"/>
    <n v="30.451793071653402"/>
    <n v="80.157474994084737"/>
    <n v="20.768770840795099"/>
    <x v="3"/>
  </r>
  <r>
    <n v="29.31"/>
    <n v="34.559492266374448"/>
    <n v="75.80838865087135"/>
    <n v="14.964980348160049"/>
    <x v="14"/>
  </r>
  <r>
    <n v="29.23"/>
    <n v="34.465164071856883"/>
    <n v="75.601473908733183"/>
    <n v="22.426511189358948"/>
    <x v="13"/>
  </r>
  <r>
    <n v="29.21"/>
    <n v="51.969894443214535"/>
    <n v="143.8324599203988"/>
    <n v="39.108559446911819"/>
    <x v="13"/>
  </r>
  <r>
    <n v="29.18"/>
    <n v="36.94626464459963"/>
    <n v="173.95461913896332"/>
    <n v="38.712545819905628"/>
    <x v="0"/>
  </r>
  <r>
    <n v="29.15"/>
    <n v="33.576282624395596"/>
    <n v="123.10348443021218"/>
    <n v="31.260248316160297"/>
    <x v="10"/>
  </r>
  <r>
    <n v="29.03"/>
    <n v="30.087714734950101"/>
    <n v="51.282808581822863"/>
    <n v="8.0124223220012283"/>
    <x v="9"/>
  </r>
  <r>
    <n v="29"/>
    <n v="24.171499999999998"/>
    <n v="62.703904150212587"/>
    <n v="22.32131548451472"/>
    <x v="13"/>
  </r>
  <r>
    <n v="28.89"/>
    <n v="34.064269245157213"/>
    <n v="74.722086254645973"/>
    <n v="11.969872161372605"/>
    <x v="10"/>
  </r>
  <r>
    <n v="28.87"/>
    <n v="34.04068719652782"/>
    <n v="74.670357569111431"/>
    <n v="4.5516088565713186"/>
    <x v="3"/>
  </r>
  <r>
    <n v="28.86"/>
    <n v="55.208655869529707"/>
    <n v="251.29374979978573"/>
    <n v="86.317916819571352"/>
    <x v="9"/>
  </r>
  <r>
    <n v="28.83"/>
    <n v="29.880427688894638"/>
    <n v="50.92949953199976"/>
    <n v="5.5180820292400439"/>
    <x v="10"/>
  </r>
  <r>
    <n v="28.71"/>
    <n v="33.852030807492682"/>
    <n v="74.256528084835097"/>
    <n v="4.5263834524476119"/>
    <x v="3"/>
  </r>
  <r>
    <n v="28.7"/>
    <n v="9.9678558645453421"/>
    <n v="26.238131703012783"/>
    <n v="6.798289799805783"/>
    <x v="10"/>
  </r>
  <r>
    <n v="28.66"/>
    <n v="68.869407445969486"/>
    <n v="278.93230350715066"/>
    <n v="72.75444287746636"/>
    <x v="1"/>
  </r>
  <r>
    <n v="28.56"/>
    <n v="2.4860860393992925"/>
    <n v="5.4533838414535989"/>
    <n v="0.33241665098589263"/>
    <x v="6"/>
  </r>
  <r>
    <n v="28.54"/>
    <n v="35.495833766537061"/>
    <n v="50.317365367360708"/>
    <n v="19.685142753920555"/>
    <x v="14"/>
  </r>
  <r>
    <n v="28.39"/>
    <n v="68.887922506489289"/>
    <n v="225.25703615919869"/>
    <n v="58.53872486161103"/>
    <x v="2"/>
  </r>
  <r>
    <n v="28.35"/>
    <n v="35.259526534033839"/>
    <n v="49.982386410815565"/>
    <n v="27.229386135145294"/>
    <x v="6"/>
  </r>
  <r>
    <n v="28.33"/>
    <n v="23.613054999999999"/>
    <n v="61.255227743983539"/>
    <n v="21.805616126769035"/>
    <x v="7"/>
  </r>
  <r>
    <n v="28.15"/>
    <n v="29.175651732306076"/>
    <n v="49.728248762601233"/>
    <n v="1.4185821386392947"/>
    <x v="6"/>
  </r>
  <r>
    <n v="28.14"/>
    <n v="29.165287380003303"/>
    <n v="49.710583310110074"/>
    <n v="1.4180782018227269"/>
    <x v="6"/>
  </r>
  <r>
    <n v="27.85"/>
    <n v="34.637665395867458"/>
    <n v="49.100862840959913"/>
    <n v="19.209223044733267"/>
    <x v="2"/>
  </r>
  <r>
    <n v="27.75"/>
    <n v="32.720092473281845"/>
    <n v="71.773551179177062"/>
    <n v="11.497540757289363"/>
    <x v="2"/>
  </r>
  <r>
    <n v="27.69"/>
    <n v="67.696649962703418"/>
    <n v="345.6562739908141"/>
    <n v="103.16600272475361"/>
    <x v="3"/>
  </r>
  <r>
    <n v="27.65"/>
    <n v="32.602182230134886"/>
    <n v="71.514907751504367"/>
    <n v="11.456108177983818"/>
    <x v="9"/>
  </r>
  <r>
    <n v="27.58"/>
    <n v="32.51964505993201"/>
    <n v="71.333857352133464"/>
    <n v="11.427105372469933"/>
    <x v="3"/>
  </r>
  <r>
    <n v="27.53"/>
    <n v="28.533061889534149"/>
    <n v="48.632990708149627"/>
    <n v="16.13864572228233"/>
    <x v="10"/>
  </r>
  <r>
    <n v="27.48"/>
    <n v="34.177488153624331"/>
    <n v="48.448535399266724"/>
    <n v="16.16411136443509"/>
    <x v="15"/>
  </r>
  <r>
    <n v="27.41"/>
    <n v="67.012104567630942"/>
    <n v="342.16101372655169"/>
    <n v="67.478204933740699"/>
    <x v="3"/>
  </r>
  <r>
    <n v="27.26"/>
    <n v="27.396484562392228"/>
    <n v="60.095887212850762"/>
    <n v="3.6632069456524716"/>
    <x v="10"/>
  </r>
  <r>
    <n v="27.14"/>
    <n v="33.754622579671192"/>
    <n v="47.849099371764879"/>
    <n v="15.964118720188077"/>
    <x v="3"/>
  </r>
  <r>
    <n v="27.14"/>
    <n v="28.128852149726001"/>
    <n v="47.944038060994579"/>
    <n v="7.4907730561182699"/>
    <x v="19"/>
  </r>
  <r>
    <n v="27.13"/>
    <n v="9.4225759444290986"/>
    <n v="20.66900444549178"/>
    <n v="3.3110068698061252"/>
    <x v="2"/>
  </r>
  <r>
    <n v="27.03"/>
    <n v="10.695012994169039"/>
    <n v="23.460173993266302"/>
    <n v="3.7581295927145733"/>
    <x v="10"/>
  </r>
  <r>
    <n v="26.99"/>
    <n v="31.82397462536494"/>
    <n v="69.807861128864474"/>
    <n v="20.707886999685186"/>
    <x v="9"/>
  </r>
  <r>
    <n v="26.92"/>
    <n v="27.900836399064996"/>
    <n v="47.555398106189173"/>
    <n v="7.4300519775498834"/>
    <x v="13"/>
  </r>
  <r>
    <n v="26.79"/>
    <n v="31.588154139071019"/>
    <n v="102.64473269710744"/>
    <n v="45.538934755584314"/>
    <x v="0"/>
  </r>
  <r>
    <n v="26.66"/>
    <n v="27.631363239192893"/>
    <n v="47.096096341419141"/>
    <n v="4.3508931279243974"/>
    <x v="6"/>
  </r>
  <r>
    <n v="26.64"/>
    <n v="22.204440000000002"/>
    <n v="57.60110367454012"/>
    <n v="20.504822224395593"/>
    <x v="3"/>
  </r>
  <r>
    <n v="26.62"/>
    <n v="49.960938052362245"/>
    <n v="138.27244979021049"/>
    <n v="26.721275843683703"/>
    <x v="6"/>
  </r>
  <r>
    <n v="26.59"/>
    <n v="64.520248659653049"/>
    <n v="210.97515292261687"/>
    <n v="54.827217121177782"/>
    <x v="1"/>
  </r>
  <r>
    <n v="26.48"/>
    <n v="64.253335257901952"/>
    <n v="260.23646022458553"/>
    <n v="87.109636315795058"/>
    <x v="6"/>
  </r>
  <r>
    <n v="26.35"/>
    <n v="26.412422027528567"/>
    <n v="96.838033566814048"/>
    <n v="23.87185651598044"/>
    <x v="19"/>
  </r>
  <r>
    <n v="26.3"/>
    <n v="30.293524288905804"/>
    <n v="79.740868130719306"/>
    <n v="20.660828163252205"/>
    <x v="13"/>
  </r>
  <r>
    <n v="26.04"/>
    <n v="32.386528075705151"/>
    <n v="45.909747518082433"/>
    <n v="17.960795981502844"/>
    <x v="2"/>
  </r>
  <r>
    <n v="26.02"/>
    <n v="35.455630211006927"/>
    <n v="160.83319852272945"/>
    <n v="15.9095211834256"/>
    <x v="0"/>
  </r>
  <r>
    <n v="25.81"/>
    <n v="8.9641240370702189"/>
    <n v="23.596034120374913"/>
    <n v="6.1137233356441545"/>
    <x v="9"/>
  </r>
  <r>
    <n v="25.75"/>
    <n v="43.485982717889918"/>
    <n v="159.43623230508237"/>
    <n v="39.303140727340875"/>
    <x v="19"/>
  </r>
  <r>
    <n v="25.69"/>
    <n v="30.291141464454441"/>
    <n v="66.445496569119243"/>
    <n v="4.0502539496126495"/>
    <x v="3"/>
  </r>
  <r>
    <n v="25.66"/>
    <n v="26.594928008915591"/>
    <n v="45.329551092303646"/>
    <n v="1.2931018713138296"/>
    <x v="3"/>
  </r>
  <r>
    <n v="25.66"/>
    <n v="62.263617172120995"/>
    <n v="123.98740766377421"/>
    <n v="35.566099146513992"/>
    <x v="10"/>
  </r>
  <r>
    <n v="25.63"/>
    <n v="47.8248352693467"/>
    <n v="217.68474524705999"/>
    <n v="70.869481227750441"/>
    <x v="18"/>
  </r>
  <r>
    <n v="25.59"/>
    <n v="12.960314081635426"/>
    <n v="34.115102827269084"/>
    <n v="8.8392099786326703"/>
    <x v="10"/>
  </r>
  <r>
    <n v="25.53"/>
    <n v="8.8668766627819711"/>
    <n v="23.340052347662592"/>
    <n v="5.0823277011322743"/>
    <x v="10"/>
  </r>
  <r>
    <n v="25.46"/>
    <n v="36.467185039222649"/>
    <n v="133.70263754057919"/>
    <n v="39.905373877034947"/>
    <x v="9"/>
  </r>
  <r>
    <n v="25.45"/>
    <n v="29.314456013408847"/>
    <n v="107.47799927097427"/>
    <n v="26.49474883699623"/>
    <x v="3"/>
  </r>
  <r>
    <n v="25.44"/>
    <n v="26.366912258254587"/>
    <n v="44.94091113749824"/>
    <n v="4.1517899915377603"/>
    <x v="3"/>
  </r>
  <r>
    <n v="25.43"/>
    <n v="26.35654790595181"/>
    <n v="44.923245685007075"/>
    <n v="14.907583026430787"/>
    <x v="13"/>
  </r>
  <r>
    <n v="25.42"/>
    <n v="62.146942652651539"/>
    <n v="317.31969970554337"/>
    <n v="76.107350030649215"/>
    <x v="1"/>
  </r>
  <r>
    <n v="25.39"/>
    <n v="61.01166277226676"/>
    <n v="121.49435333122433"/>
    <n v="39.831342284755145"/>
    <x v="15"/>
  </r>
  <r>
    <n v="25.28"/>
    <n v="29.807709467551899"/>
    <n v="65.385058515661129"/>
    <n v="7.2298849499939992"/>
    <x v="3"/>
  </r>
  <r>
    <n v="25.26"/>
    <n v="25.386471021497712"/>
    <n v="55.686797908899862"/>
    <n v="8.9205733599853545"/>
    <x v="1"/>
  </r>
  <r>
    <n v="25.22"/>
    <n v="25.279745105664912"/>
    <n v="66.543225595817063"/>
    <n v="17.241324075001643"/>
    <x v="18"/>
  </r>
  <r>
    <n v="25.15"/>
    <n v="29.654426151460843"/>
    <n v="65.0488220596866"/>
    <n v="10.420293695345135"/>
    <x v="15"/>
  </r>
  <r>
    <n v="25.14"/>
    <n v="25.199555589072798"/>
    <n v="66.332144785045244"/>
    <n v="15.129593395643896"/>
    <x v="10"/>
  </r>
  <r>
    <n v="25.11"/>
    <n v="26.024888632263075"/>
    <n v="44.357951205290121"/>
    <n v="1.2653853464025824"/>
    <x v="6"/>
  </r>
  <r>
    <n v="25.11"/>
    <n v="31.229866358715682"/>
    <n v="44.270113678150921"/>
    <n v="11.370986336818882"/>
    <x v="6"/>
  </r>
  <r>
    <n v="25.05"/>
    <n v="25.109342382906664"/>
    <n v="50.000986315853012"/>
    <n v="22.137800496237347"/>
    <x v="14"/>
  </r>
  <r>
    <n v="25.01"/>
    <n v="25.069247624610608"/>
    <n v="91.913442865503583"/>
    <n v="25.386416663442539"/>
    <x v="13"/>
  </r>
  <r>
    <n v="24.98"/>
    <n v="31.068182462792425"/>
    <n v="44.040917549988457"/>
    <n v="14.693577215559994"/>
    <x v="3"/>
  </r>
  <r>
    <n v="24.95"/>
    <n v="29.418605665166922"/>
    <n v="64.531535204341182"/>
    <n v="10.337428536734041"/>
    <x v="3"/>
  </r>
  <r>
    <n v="24.85"/>
    <n v="29.300695422019967"/>
    <n v="64.272891776668487"/>
    <n v="3.9178205779631901"/>
    <x v="3"/>
  </r>
  <r>
    <n v="24.85"/>
    <n v="60.298163941044692"/>
    <n v="197.16933246058778"/>
    <n v="38.113721978739044"/>
    <x v="10"/>
  </r>
  <r>
    <n v="24.65"/>
    <n v="29.064874935726039"/>
    <n v="63.755604921323055"/>
    <n v="18.91253851582956"/>
    <x v="2"/>
  </r>
  <r>
    <n v="24.57"/>
    <n v="28.970546741208469"/>
    <n v="63.548690179184888"/>
    <n v="18.851159080484067"/>
    <x v="3"/>
  </r>
  <r>
    <n v="24.45"/>
    <n v="24.572415537435432"/>
    <n v="48.931787790315468"/>
    <n v="8.9607226526915476"/>
    <x v="6"/>
  </r>
  <r>
    <n v="24.4"/>
    <n v="25.28901961876619"/>
    <n v="43.103704078418119"/>
    <n v="6.7345196230392705"/>
    <x v="19"/>
  </r>
  <r>
    <n v="24.36"/>
    <n v="59.555449371305713"/>
    <n v="304.08764299083538"/>
    <n v="72.933715450299545"/>
    <x v="13"/>
  </r>
  <r>
    <n v="24.32"/>
    <n v="28.012871129512899"/>
    <n v="73.737563229623333"/>
    <n v="13.007532392386706"/>
    <x v="3"/>
  </r>
  <r>
    <n v="24.31"/>
    <n v="33.125533068008394"/>
    <n v="150.2634533469467"/>
    <n v="24.778771787177309"/>
    <x v="1"/>
  </r>
  <r>
    <n v="24.3"/>
    <n v="28.652189084711676"/>
    <n v="62.850352924468581"/>
    <n v="10.068116771247984"/>
    <x v="18"/>
  </r>
  <r>
    <n v="24.3"/>
    <n v="25.185376095738462"/>
    <n v="42.927049553506571"/>
    <n v="4.6510368820857826"/>
    <x v="10"/>
  </r>
  <r>
    <n v="24.18"/>
    <n v="28.51069679293532"/>
    <n v="62.539980811261323"/>
    <n v="10.018397676081328"/>
    <x v="15"/>
  </r>
  <r>
    <n v="24.15"/>
    <n v="20.639831958114449"/>
    <n v="75.673512178856782"/>
    <n v="20.900961281253018"/>
    <x v="9"/>
  </r>
  <r>
    <n v="24.14"/>
    <n v="27.805539024113543"/>
    <n v="60.993173532178844"/>
    <n v="12.04037784637018"/>
    <x v="2"/>
  </r>
  <r>
    <n v="24.13"/>
    <n v="30.011018527909574"/>
    <n v="42.542327481233841"/>
    <n v="11.7437961625092"/>
    <x v="6"/>
  </r>
  <r>
    <n v="24.12"/>
    <n v="58.526829547605551"/>
    <n v="237.04318053689585"/>
    <n v="61.828423316421009"/>
    <x v="15"/>
  </r>
  <r>
    <n v="24.04"/>
    <n v="28.345622452529572"/>
    <n v="62.177880012519523"/>
    <n v="9.9603920650535613"/>
    <x v="3"/>
  </r>
  <r>
    <n v="23.74"/>
    <n v="2.0665154963354064"/>
    <n v="4.5330298458021163"/>
    <n v="0.7261546147550747"/>
    <x v="3"/>
  </r>
  <r>
    <n v="23.69"/>
    <n v="27.287208760615155"/>
    <n v="71.827420761092796"/>
    <n v="12.670577400314189"/>
    <x v="6"/>
  </r>
  <r>
    <n v="23.57"/>
    <n v="27.791444309738853"/>
    <n v="60.962255902457791"/>
    <n v="6.7408381436455116"/>
    <x v="3"/>
  </r>
  <r>
    <n v="23.56"/>
    <n v="23.615812636378479"/>
    <n v="62.163298772301737"/>
    <n v="10.965796630413793"/>
    <x v="6"/>
  </r>
  <r>
    <n v="23.56"/>
    <n v="29.302096830399901"/>
    <n v="41.537390611598397"/>
    <n v="13.858313818998937"/>
    <x v="9"/>
  </r>
  <r>
    <n v="23.39"/>
    <n v="23.50710836076134"/>
    <n v="46.810409669344729"/>
    <n v="11.770383517694476"/>
    <x v="10"/>
  </r>
  <r>
    <n v="23.35"/>
    <n v="24.200762626975024"/>
    <n v="41.248831566846853"/>
    <n v="3.8107034710065522"/>
    <x v="3"/>
  </r>
  <r>
    <n v="23.1"/>
    <n v="23.967169334078147"/>
    <n v="87.872802655355258"/>
    <n v="21.661808479396605"/>
    <x v="3"/>
  </r>
  <r>
    <n v="23.09"/>
    <n v="23.956793936098023"/>
    <n v="87.834762481045559"/>
    <n v="21.652431073128465"/>
    <x v="19"/>
  </r>
  <r>
    <n v="23.02"/>
    <n v="23.074533399381693"/>
    <n v="60.73850329959194"/>
    <n v="13.853748606512429"/>
    <x v="6"/>
  </r>
  <r>
    <n v="23"/>
    <n v="23.838010296377963"/>
    <n v="40.630540729656417"/>
    <n v="8.2940095399155958"/>
    <x v="8"/>
  </r>
  <r>
    <n v="22.86"/>
    <n v="26.954281583395428"/>
    <n v="53.674869060787756"/>
    <n v="15.696716053731484"/>
    <x v="19"/>
  </r>
  <r>
    <n v="22.84"/>
    <n v="24.581041186095167"/>
    <n v="79.875335255582925"/>
    <n v="38.781409338539817"/>
    <x v="0"/>
  </r>
  <r>
    <n v="22.81"/>
    <n v="18.95308240598191"/>
    <n v="41.574761170974803"/>
    <n v="6.6599395346141597"/>
    <x v="3"/>
  </r>
  <r>
    <n v="22.75"/>
    <n v="55.202544453069088"/>
    <n v="223.57928512497435"/>
    <n v="52.308364947655726"/>
    <x v="10"/>
  </r>
  <r>
    <n v="22.73"/>
    <n v="7.8944029198994992"/>
    <n v="40.308492372636358"/>
    <n v="9.6677657928541052"/>
    <x v="15"/>
  </r>
  <r>
    <n v="22.52"/>
    <n v="54.115110107579653"/>
    <n v="107.76104123746246"/>
    <n v="35.328941640515389"/>
    <x v="1"/>
  </r>
  <r>
    <n v="22.44"/>
    <n v="27.909127880907207"/>
    <n v="39.562777815121734"/>
    <n v="13.199514520302891"/>
    <x v="15"/>
  </r>
  <r>
    <n v="22.4"/>
    <n v="54.353274538406481"/>
    <n v="220.13960381535932"/>
    <n v="57.419431272298112"/>
    <x v="18"/>
  </r>
  <r>
    <n v="22.38"/>
    <n v="27.834504544327242"/>
    <n v="39.456994986739055"/>
    <n v="10.892091094776458"/>
    <x v="6"/>
  </r>
  <r>
    <n v="22.36"/>
    <n v="25.755254870719913"/>
    <n v="94.428607610962061"/>
    <n v="26.081103079431145"/>
    <x v="1"/>
  </r>
  <r>
    <n v="22.36"/>
    <n v="18.579172406740707"/>
    <n v="36.997263054635894"/>
    <n v="10.819505349442709"/>
    <x v="1"/>
  </r>
  <r>
    <n v="22.31"/>
    <n v="30.400273251635838"/>
    <n v="137.90117828755166"/>
    <n v="13.641099830984823"/>
    <x v="16"/>
  </r>
  <r>
    <n v="22.26"/>
    <n v="18.496081295798216"/>
    <n v="40.572300906001715"/>
    <n v="6.4993535309299082"/>
    <x v="3"/>
  </r>
  <r>
    <n v="22.24"/>
    <n v="26.223238075884264"/>
    <n v="57.522298314410747"/>
    <n v="9.2146056375537118"/>
    <x v="15"/>
  </r>
  <r>
    <n v="22.22"/>
    <n v="28.133858821213291"/>
    <n v="132.46304445742857"/>
    <n v="44.023771105779709"/>
    <x v="0"/>
  </r>
  <r>
    <n v="22.2"/>
    <n v="18.503699999999998"/>
    <n v="48.00091972878343"/>
    <n v="13.562952114662991"/>
    <x v="0"/>
  </r>
  <r>
    <n v="22.14"/>
    <n v="25.501848964120708"/>
    <n v="93.499524709601985"/>
    <n v="20.273248670379544"/>
    <x v="6"/>
  </r>
  <r>
    <n v="22.12"/>
    <n v="28.007243795015214"/>
    <n v="131.86690114303869"/>
    <n v="29.346179353540528"/>
    <x v="0"/>
  </r>
  <r>
    <n v="22.02"/>
    <n v="51.121962530972304"/>
    <n v="207.05226453062619"/>
    <n v="54.005835692162201"/>
    <x v="10"/>
  </r>
  <r>
    <n v="22"/>
    <n v="18.280044407347741"/>
    <n v="40.098410598923529"/>
    <n v="6.4234401473700791"/>
    <x v="3"/>
  </r>
  <r>
    <n v="21.97"/>
    <n v="22.770482009192346"/>
    <n v="38.810999123067461"/>
    <n v="4.2050732633508074"/>
    <x v="10"/>
  </r>
  <r>
    <n v="21.95"/>
    <n v="22.7497533045868"/>
    <n v="38.775668218085158"/>
    <n v="4.201245249456087"/>
    <x v="10"/>
  </r>
  <r>
    <n v="21.91"/>
    <n v="1.9072179664999478"/>
    <n v="3.7979003189359384"/>
    <n v="1.1106606117510804"/>
    <x v="6"/>
  </r>
  <r>
    <n v="21.91"/>
    <n v="29.735261932249184"/>
    <n v="97.231513574022145"/>
    <n v="22.031676381543786"/>
    <x v="6"/>
  </r>
  <r>
    <n v="21.88"/>
    <n v="22.677202838467384"/>
    <n v="38.652010050647064"/>
    <n v="1.1026137546510753"/>
    <x v="3"/>
  </r>
  <r>
    <n v="21.88"/>
    <n v="21.989548137385981"/>
    <n v="48.235436985222833"/>
    <n v="2.9402409380365393"/>
    <x v="10"/>
  </r>
  <r>
    <n v="21.88"/>
    <n v="22.701370780503453"/>
    <n v="115.91225330641758"/>
    <n v="27.800903768089281"/>
    <x v="10"/>
  </r>
  <r>
    <n v="21.73"/>
    <n v="27.026085064710944"/>
    <n v="38.311014345926708"/>
    <n v="14.988022145854718"/>
    <x v="9"/>
  </r>
  <r>
    <n v="21.66"/>
    <n v="25.539358665631884"/>
    <n v="56.022166433909021"/>
    <n v="11.059074525457067"/>
    <x v="8"/>
  </r>
  <r>
    <n v="21.64"/>
    <n v="22.452361228980568"/>
    <n v="49.250646191709087"/>
    <n v="7.8895540572931422"/>
    <x v="10"/>
  </r>
  <r>
    <n v="21.61"/>
    <n v="51.928398287069108"/>
    <n v="103.40657642724528"/>
    <n v="33.901351192341814"/>
    <x v="10"/>
  </r>
  <r>
    <n v="21.58"/>
    <n v="29.40555341865986"/>
    <n v="133.38894789087249"/>
    <n v="19.595753640592189"/>
    <x v="1"/>
  </r>
  <r>
    <n v="21.52"/>
    <n v="24.787705045522927"/>
    <n v="65.248041147265383"/>
    <n v="18.929162647017652"/>
    <x v="11"/>
  </r>
  <r>
    <n v="21.49"/>
    <n v="26.727591718391079"/>
    <n v="37.88788303239599"/>
    <n v="12.640711543730353"/>
    <x v="9"/>
  </r>
  <r>
    <n v="21.48"/>
    <n v="17.847970630446795"/>
    <n v="39.15062998476715"/>
    <n v="6.2716133802504226"/>
    <x v="2"/>
  </r>
  <r>
    <n v="21.43"/>
    <n v="24.684038992823247"/>
    <n v="90.501120800667138"/>
    <n v="19.62311287291028"/>
    <x v="10"/>
  </r>
  <r>
    <n v="21.34"/>
    <n v="17.786890000000003"/>
    <n v="46.141424640190927"/>
    <n v="11.101615348567043"/>
    <x v="0"/>
  </r>
  <r>
    <n v="21.25"/>
    <n v="1.8497663983625692"/>
    <n v="4.0575772629863094"/>
    <n v="1.2036445479873015"/>
    <x v="6"/>
  </r>
  <r>
    <n v="21.25"/>
    <n v="17.656861075279071"/>
    <n v="38.73141932850568"/>
    <n v="6.2044592332551902"/>
    <x v="2"/>
  </r>
  <r>
    <n v="21.21"/>
    <n v="21.982791234181594"/>
    <n v="37.468424733739681"/>
    <n v="3.4614569858693351"/>
    <x v="3"/>
  </r>
  <r>
    <n v="21.21"/>
    <n v="51.465756828553644"/>
    <n v="168.28819080438902"/>
    <n v="59.13814855112615"/>
    <x v="6"/>
  </r>
  <r>
    <n v="21.21"/>
    <n v="22.006219115835389"/>
    <n v="43.821643916234393"/>
    <n v="9.5764024565781654"/>
    <x v="10"/>
  </r>
  <r>
    <n v="21.19"/>
    <n v="21.962062529576048"/>
    <n v="37.433093828757372"/>
    <n v="1.0678421143078742"/>
    <x v="3"/>
  </r>
  <r>
    <n v="21.18"/>
    <n v="24.973389498526473"/>
    <n v="54.780677981080018"/>
    <n v="3.3392128708756683"/>
    <x v="13"/>
  </r>
  <r>
    <n v="21.17"/>
    <n v="21.941333824970503"/>
    <n v="37.397762923775069"/>
    <n v="12.410284414846238"/>
    <x v="13"/>
  </r>
  <r>
    <n v="21.17"/>
    <n v="1.842802571921675"/>
    <n v="4.0423016779962433"/>
    <n v="0.49711596852938889"/>
    <x v="10"/>
  </r>
  <r>
    <n v="21.11"/>
    <n v="26.254977253384627"/>
    <n v="37.21792511930569"/>
    <n v="12.417190353101338"/>
    <x v="3"/>
  </r>
  <r>
    <n v="21.04"/>
    <n v="24.808315158120724"/>
    <n v="54.418577182338218"/>
    <n v="10.742517452244538"/>
    <x v="9"/>
  </r>
  <r>
    <n v="21.04"/>
    <n v="21.089842863726794"/>
    <n v="55.514253232989333"/>
    <n v="14.383721591516043"/>
    <x v="15"/>
  </r>
  <r>
    <n v="20.98"/>
    <n v="7.2866068305979539"/>
    <n v="15.983623784239496"/>
    <n v="1.965641174522694"/>
    <x v="10"/>
  </r>
  <r>
    <n v="20.88"/>
    <n v="21.640767608190085"/>
    <n v="36.885464801531569"/>
    <n v="7.5295182258016373"/>
    <x v="1"/>
  </r>
  <r>
    <n v="20.85"/>
    <n v="24.584285696141503"/>
    <n v="53.927154669760085"/>
    <n v="3.2871854748705238"/>
    <x v="5"/>
  </r>
  <r>
    <n v="20.84"/>
    <n v="21.599310198978994"/>
    <n v="36.814802991566957"/>
    <n v="5.7519421698417377"/>
    <x v="3"/>
  </r>
  <r>
    <n v="20.74"/>
    <n v="39.675243337978038"/>
    <n v="180.59017224004006"/>
    <n v="55.554275865431372"/>
    <x v="10"/>
  </r>
  <r>
    <n v="20.68"/>
    <n v="28.179186501292211"/>
    <n v="127.82592411414471"/>
    <n v="15.711484537095858"/>
    <x v="0"/>
  </r>
  <r>
    <n v="20.58"/>
    <n v="26.057372391564783"/>
    <n v="122.68629410143473"/>
    <n v="30.848196431406926"/>
    <x v="0"/>
  </r>
  <r>
    <n v="20.49"/>
    <n v="21.259190461266716"/>
    <n v="108.54854068777405"/>
    <n v="23.720908312030708"/>
    <x v="10"/>
  </r>
  <r>
    <n v="20.48"/>
    <n v="20.582538658759823"/>
    <n v="45.149074472457208"/>
    <n v="4.9923120273172401"/>
    <x v="3"/>
  </r>
  <r>
    <n v="20.46"/>
    <n v="27.879407921491232"/>
    <n v="126.46607385761126"/>
    <n v="12.509946326398456"/>
    <x v="13"/>
  </r>
  <r>
    <n v="20.39"/>
    <n v="7.081692720490576"/>
    <n v="18.640958377157865"/>
    <n v="4.829865122579788"/>
    <x v="15"/>
  </r>
  <r>
    <n v="20.34"/>
    <n v="21.081092583840341"/>
    <n v="35.931530367009202"/>
    <n v="7.3347893061688367"/>
    <x v="3"/>
  </r>
  <r>
    <n v="20.309999999999999"/>
    <n v="20.358113524823725"/>
    <n v="53.588140834696453"/>
    <n v="15.546499419374078"/>
    <x v="1"/>
  </r>
  <r>
    <n v="20.239999999999998"/>
    <n v="20.977449060812607"/>
    <n v="35.754875842097647"/>
    <n v="5.5863392282915898"/>
    <x v="2"/>
  </r>
  <r>
    <n v="20.22"/>
    <n v="18.667802925079357"/>
    <n v="49.138779533953546"/>
    <n v="10.700035145818948"/>
    <x v="10"/>
  </r>
  <r>
    <n v="20.190000000000001"/>
    <n v="46.873407061777066"/>
    <n v="93.340420841480181"/>
    <n v="25.499508634149727"/>
    <x v="10"/>
  </r>
  <r>
    <n v="20.190000000000001"/>
    <n v="25.11075275915849"/>
    <n v="35.595921750771296"/>
    <n v="6.4099251257016823"/>
    <x v="16"/>
  </r>
  <r>
    <n v="20.13"/>
    <n v="20.885676133982383"/>
    <n v="54.976830379247893"/>
    <n v="14.244475537485702"/>
    <x v="1"/>
  </r>
  <r>
    <n v="20.13"/>
    <n v="38.508324416272806"/>
    <n v="175.27869658592127"/>
    <n v="57.06376109737198"/>
    <x v="2"/>
  </r>
  <r>
    <n v="20.07"/>
    <n v="23.664585799595198"/>
    <n v="51.909735933912934"/>
    <n v="5.7398651481953937"/>
    <x v="3"/>
  </r>
  <r>
    <n v="20.07"/>
    <n v="48.699563392224015"/>
    <n v="159.24299808788717"/>
    <n v="41.383311305830695"/>
    <x v="10"/>
  </r>
  <r>
    <n v="20.03"/>
    <n v="24.911757194945249"/>
    <n v="35.313834208417489"/>
    <n v="9.7483728609639151"/>
    <x v="10"/>
  </r>
  <r>
    <n v="20"/>
    <n v="20.100135408945139"/>
    <n v="44.090893039508991"/>
    <n v="2.6876059762674038"/>
    <x v="10"/>
  </r>
  <r>
    <n v="19.989999999999998"/>
    <n v="20.037355458455256"/>
    <n v="52.743817591609158"/>
    <n v="13.665902785855783"/>
    <x v="9"/>
  </r>
  <r>
    <n v="19.97"/>
    <n v="20.719669766300456"/>
    <n v="75.96622809642615"/>
    <n v="18.726680317469704"/>
    <x v="10"/>
  </r>
  <r>
    <n v="19.96"/>
    <n v="24.824696635601953"/>
    <n v="35.190420908637691"/>
    <n v="9.0388246627998772"/>
    <x v="3"/>
  </r>
  <r>
    <n v="19.91"/>
    <n v="24.762510521785316"/>
    <n v="35.102268551652131"/>
    <n v="11.711333961641293"/>
    <x v="9"/>
  </r>
  <r>
    <n v="19.7"/>
    <n v="23.228317899951438"/>
    <n v="50.952755251523904"/>
    <n v="8.1622181231928099"/>
    <x v="3"/>
  </r>
  <r>
    <n v="19.690000000000001"/>
    <n v="33.25199998894184"/>
    <n v="151.35343605015046"/>
    <n v="45.655501689664696"/>
    <x v="19"/>
  </r>
  <r>
    <n v="19.66"/>
    <n v="20.376316627251775"/>
    <n v="34.730279597610668"/>
    <n v="0.99073978137294982"/>
    <x v="21"/>
  </r>
  <r>
    <n v="19.559999999999999"/>
    <n v="23.063243559545693"/>
    <n v="50.590654452782111"/>
    <n v="8.104212512165045"/>
    <x v="18"/>
  </r>
  <r>
    <n v="19.54"/>
    <n v="19.586289427624596"/>
    <n v="51.556488031017651"/>
    <n v="13.358266154858528"/>
    <x v="10"/>
  </r>
  <r>
    <n v="19.43"/>
    <n v="44.125294739236303"/>
    <n v="87.868022379649929"/>
    <n v="24.004513533753354"/>
    <x v="10"/>
  </r>
  <r>
    <n v="19.43"/>
    <n v="22.909960243454645"/>
    <n v="45.621290719645934"/>
    <n v="20.19870220064351"/>
    <x v="9"/>
  </r>
  <r>
    <n v="19.399999999999999"/>
    <n v="30.587458574333169"/>
    <n v="139.22521823669362"/>
    <n v="42.829330552193106"/>
    <x v="10"/>
  </r>
  <r>
    <n v="19.399999999999999"/>
    <n v="24.128212160855607"/>
    <n v="34.203114510399359"/>
    <n v="6.1591157720957224"/>
    <x v="5"/>
  </r>
  <r>
    <n v="19.37"/>
    <n v="19.415886704866349"/>
    <n v="51.107941308127536"/>
    <n v="14.826966703755582"/>
    <x v="9"/>
  </r>
  <r>
    <n v="19.32"/>
    <n v="36.260154889993935"/>
    <n v="100.354009389439"/>
    <n v="27.28661349541591"/>
    <x v="9"/>
  </r>
  <r>
    <n v="19.21"/>
    <n v="19.90992077362699"/>
    <n v="33.935334235508691"/>
    <n v="6.9273010113816786"/>
    <x v="3"/>
  </r>
  <r>
    <n v="19.18"/>
    <n v="19.878827716718668"/>
    <n v="33.882337878035223"/>
    <n v="5.2937740315529993"/>
    <x v="3"/>
  </r>
  <r>
    <n v="19.16"/>
    <n v="22.069350774731376"/>
    <n v="58.092586820706536"/>
    <n v="13.25024572545686"/>
    <x v="6"/>
  </r>
  <r>
    <n v="18.93"/>
    <n v="19.024778164566573"/>
    <n v="41.732030261895261"/>
    <n v="4.6144759119685226"/>
    <x v="6"/>
  </r>
  <r>
    <n v="18.89"/>
    <n v="6.5607246439463944"/>
    <n v="33.498786666040516"/>
    <n v="8.034496076859396"/>
    <x v="2"/>
  </r>
  <r>
    <n v="18.8"/>
    <n v="43.646362197197071"/>
    <n v="176.77486708336843"/>
    <n v="46.108524569148479"/>
    <x v="10"/>
  </r>
  <r>
    <n v="18.79"/>
    <n v="18.834512709573499"/>
    <n v="49.577605430031817"/>
    <n v="8.7456417099098118"/>
    <x v="3"/>
  </r>
  <r>
    <n v="18.79"/>
    <n v="19.474617976910519"/>
    <n v="33.193385230880182"/>
    <n v="5.1861321195454044"/>
    <x v="10"/>
  </r>
  <r>
    <n v="18.760000000000002"/>
    <n v="23.332229904002642"/>
    <n v="33.074764340984132"/>
    <n v="12.939498180222483"/>
    <x v="7"/>
  </r>
  <r>
    <n v="18.739999999999998"/>
    <n v="22.096379565740605"/>
    <n v="44.001183123322939"/>
    <n v="8.0577967036067477"/>
    <x v="10"/>
  </r>
  <r>
    <n v="18.670000000000002"/>
    <n v="7.3871954347442079"/>
    <n v="16.204271122984899"/>
    <n v="2.5957928041428442"/>
    <x v="10"/>
  </r>
  <r>
    <n v="18.63"/>
    <n v="7.3713685564694478"/>
    <n v="16.169553884371112"/>
    <n v="2.590231384101831"/>
    <x v="3"/>
  </r>
  <r>
    <n v="18.62"/>
    <n v="21.954887273964257"/>
    <n v="48.15940623265864"/>
    <n v="5.9225688185191991"/>
    <x v="6"/>
  </r>
  <r>
    <n v="18.600000000000001"/>
    <n v="21.931305225334864"/>
    <n v="43.672465640011033"/>
    <n v="7.9975997164933599"/>
    <x v="3"/>
  </r>
  <r>
    <n v="18.48"/>
    <n v="19.173735467262517"/>
    <n v="38.181234303253731"/>
    <n v="10.430665568047731"/>
    <x v="10"/>
  </r>
  <r>
    <n v="18.46"/>
    <n v="44.792921784776063"/>
    <n v="181.4186199299792"/>
    <n v="47.319763450295682"/>
    <x v="10"/>
  </r>
  <r>
    <n v="18.46"/>
    <n v="15.386410000000003"/>
    <n v="39.914278296997402"/>
    <n v="11.278022343994545"/>
    <x v="10"/>
  </r>
  <r>
    <n v="18.46"/>
    <n v="19.13259435091901"/>
    <n v="32.61042529867207"/>
    <n v="5.0950505016928238"/>
    <x v="2"/>
  </r>
  <r>
    <n v="18.440000000000001"/>
    <n v="22.934238775576151"/>
    <n v="32.510589256276504"/>
    <n v="12.718781793353013"/>
    <x v="14"/>
  </r>
  <r>
    <n v="18.399999999999999"/>
    <n v="44.214832414718721"/>
    <n v="179.07726394038983"/>
    <n v="46.709063117424321"/>
    <x v="18"/>
  </r>
  <r>
    <n v="18.350000000000001"/>
    <n v="21.63652961746746"/>
    <n v="47.461068977942325"/>
    <n v="7.6028783025679232"/>
    <x v="3"/>
  </r>
  <r>
    <n v="18.329999999999998"/>
    <n v="6.3662298953698988"/>
    <n v="32.505704583828617"/>
    <n v="7.7963109099434993"/>
    <x v="10"/>
  </r>
  <r>
    <n v="18.329999999999998"/>
    <n v="21.612947568838063"/>
    <n v="47.409340292407769"/>
    <n v="5.2422385733144772"/>
    <x v="19"/>
  </r>
  <r>
    <n v="18.32"/>
    <n v="18.987493418680188"/>
    <n v="32.363108963795895"/>
    <n v="5.0564098153311239"/>
    <x v="3"/>
  </r>
  <r>
    <n v="18.2"/>
    <n v="22.635745429256289"/>
    <n v="32.087457942745793"/>
    <n v="10.705488603810723"/>
    <x v="10"/>
  </r>
  <r>
    <n v="18.16"/>
    <n v="19.544295443935564"/>
    <n v="63.508585299535298"/>
    <n v="30.303155657392718"/>
    <x v="0"/>
  </r>
  <r>
    <n v="18.14"/>
    <n v="44.348762380767063"/>
    <n v="226.44293283471896"/>
    <n v="67.585095320586149"/>
    <x v="0"/>
  </r>
  <r>
    <n v="18.100000000000001"/>
    <n v="18.190622545095351"/>
    <n v="39.902258200755639"/>
    <n v="11.836653358110846"/>
    <x v="6"/>
  </r>
  <r>
    <n v="17.989999999999998"/>
    <n v="1.565990470896123"/>
    <n v="3.4350971746411147"/>
    <n v="0.37983230310570265"/>
    <x v="3"/>
  </r>
  <r>
    <n v="17.899999999999999"/>
    <n v="18.552190621963721"/>
    <n v="31.62115995916739"/>
    <n v="0.90204690165695844"/>
    <x v="3"/>
  </r>
  <r>
    <n v="17.75"/>
    <n v="18.396725337422126"/>
    <n v="31.356178171800064"/>
    <n v="6.4008117101522535"/>
    <x v="14"/>
  </r>
  <r>
    <n v="17.739999999999998"/>
    <n v="20.917277134270989"/>
    <n v="45.883344069138779"/>
    <n v="5.0735031255100287"/>
    <x v="10"/>
  </r>
  <r>
    <n v="17.72"/>
    <n v="42.580805999392162"/>
    <n v="172.4591911425928"/>
    <n v="35.713868760963123"/>
    <x v="10"/>
  </r>
  <r>
    <n v="17.7"/>
    <n v="17.788619836916446"/>
    <n v="39.020440339965454"/>
    <n v="6.2507580550966244"/>
    <x v="18"/>
  </r>
  <r>
    <n v="17.670000000000002"/>
    <n v="24.07767047765152"/>
    <n v="109.22070014975519"/>
    <n v="18.010732105282727"/>
    <x v="2"/>
  </r>
  <r>
    <n v="17.579999999999998"/>
    <n v="17.621646271117729"/>
    <n v="64.607689947043298"/>
    <n v="17.844590361588157"/>
    <x v="19"/>
  </r>
  <r>
    <n v="17.559999999999999"/>
    <n v="20.705038696606458"/>
    <n v="45.417785899327903"/>
    <n v="8.9657132348580841"/>
    <x v="3"/>
  </r>
  <r>
    <n v="17.53"/>
    <n v="11.097807046261677"/>
    <n v="56.664940365486657"/>
    <n v="13.590768095595227"/>
    <x v="2"/>
  </r>
  <r>
    <n v="17.510000000000002"/>
    <n v="20.646083575032982"/>
    <n v="45.288464185491556"/>
    <n v="7.2548446364013266"/>
    <x v="0"/>
  </r>
  <r>
    <n v="17.5"/>
    <n v="8.8630518338655708"/>
    <n v="32.495335342504255"/>
    <n v="8.9751846618370443"/>
    <x v="9"/>
  </r>
  <r>
    <n v="17.47"/>
    <n v="23.805144496014261"/>
    <n v="107.98447264381568"/>
    <n v="17.806875488358191"/>
    <x v="3"/>
  </r>
  <r>
    <n v="17.43"/>
    <n v="17.471290927507511"/>
    <n v="45.989231646910838"/>
    <n v="11.915792173960297"/>
    <x v="10"/>
  </r>
  <r>
    <n v="17.420000000000002"/>
    <n v="1.5163732075047509"/>
    <n v="3.3262586315868945"/>
    <n v="0.53283965412946088"/>
    <x v="3"/>
  </r>
  <r>
    <n v="17.38"/>
    <n v="6.0362834468919182"/>
    <n v="30.821011765790583"/>
    <n v="6.7352576971371754"/>
    <x v="10"/>
  </r>
  <r>
    <n v="17.38"/>
    <n v="14.441235081804715"/>
    <n v="31.677744373149583"/>
    <n v="5.0745177164223616"/>
    <x v="15"/>
  </r>
  <r>
    <n v="17.36"/>
    <n v="20.469218210312537"/>
    <n v="44.900499043982485"/>
    <n v="4.9648260574325871"/>
    <x v="12"/>
  </r>
  <r>
    <n v="17.329999999999998"/>
    <n v="17.416767331850959"/>
    <n v="38.204758818734533"/>
    <n v="6.1200924912330219"/>
    <x v="3"/>
  </r>
  <r>
    <n v="17.2"/>
    <n v="15.720838190319057"/>
    <n v="51.405664270918102"/>
    <n v="13.359059003852288"/>
    <x v="10"/>
  </r>
  <r>
    <n v="17.149999999999999"/>
    <n v="23.369102925394653"/>
    <n v="106.00650863431247"/>
    <n v="22.567691226078836"/>
    <x v="0"/>
  </r>
  <r>
    <n v="17.11"/>
    <n v="14.623085913181709"/>
    <n v="53.613821672059622"/>
    <n v="13.216516394312375"/>
    <x v="19"/>
  </r>
  <r>
    <n v="17.05"/>
    <n v="26.327367354540637"/>
    <n v="72.86391574201086"/>
    <n v="16.946488208642865"/>
    <x v="13"/>
  </r>
  <r>
    <n v="17"/>
    <n v="24.349652225718184"/>
    <n v="79.621075687916559"/>
    <n v="20.691545633168978"/>
    <x v="19"/>
  </r>
  <r>
    <n v="16.940000000000001"/>
    <n v="30.813183198873265"/>
    <n v="140.25265109897666"/>
    <n v="45.660676006121754"/>
    <x v="2"/>
  </r>
  <r>
    <n v="16.89"/>
    <n v="17.524047188423371"/>
    <n v="46.128100601365972"/>
    <n v="13.382261038465588"/>
    <x v="1"/>
  </r>
  <r>
    <n v="16.86"/>
    <n v="21.347293416996223"/>
    <n v="100.50976280613166"/>
    <n v="27.014717162869481"/>
    <x v="2"/>
  </r>
  <r>
    <n v="16.829999999999998"/>
    <n v="14.383783513667337"/>
    <n v="52.736447617812004"/>
    <n v="14.56576307923347"/>
    <x v="1"/>
  </r>
  <r>
    <n v="16.8"/>
    <n v="14.002800000000001"/>
    <n v="36.325020335295569"/>
    <n v="15.979098474339564"/>
    <x v="0"/>
  </r>
  <r>
    <n v="16.8"/>
    <n v="17.412111868658688"/>
    <n v="29.677960185140343"/>
    <n v="4.6368823634040872"/>
    <x v="3"/>
  </r>
  <r>
    <n v="16.79"/>
    <n v="40.346034578430832"/>
    <n v="163.40800334560569"/>
    <n v="42.622020094649685"/>
    <x v="15"/>
  </r>
  <r>
    <n v="16.73"/>
    <n v="17.339561402539278"/>
    <n v="29.554302017702259"/>
    <n v="0.84308629411848679"/>
    <x v="6"/>
  </r>
  <r>
    <n v="16.7"/>
    <n v="17.308468345630956"/>
    <n v="29.501305660228791"/>
    <n v="3.1963916020918743"/>
    <x v="10"/>
  </r>
  <r>
    <n v="16.7"/>
    <n v="22.755919466710825"/>
    <n v="103.22499674594857"/>
    <n v="10.210953257617506"/>
    <x v="10"/>
  </r>
  <r>
    <n v="16.7"/>
    <n v="17.308468345630956"/>
    <n v="29.501305660228791"/>
    <n v="4.6092818731457292"/>
    <x v="10"/>
  </r>
  <r>
    <n v="16.63"/>
    <n v="1.4476054214009186"/>
    <n v="3.1754122298099912"/>
    <n v="0.50867528405125906"/>
    <x v="2"/>
  </r>
  <r>
    <n v="16.62"/>
    <n v="13.852770000000001"/>
    <n v="35.935823688845979"/>
    <n v="11.661621259128784"/>
    <x v="2"/>
  </r>
  <r>
    <n v="16.61"/>
    <n v="22.542341428327656"/>
    <n v="73.711339135760284"/>
    <n v="19.155751466957962"/>
    <x v="15"/>
  </r>
  <r>
    <n v="16.579999999999998"/>
    <n v="31.7172388883161"/>
    <n v="144.36764974637725"/>
    <n v="47.000355638073891"/>
    <x v="10"/>
  </r>
  <r>
    <n v="16.54"/>
    <n v="22.44734059148341"/>
    <n v="73.400695322424752"/>
    <n v="16.631854283465735"/>
    <x v="19"/>
  </r>
  <r>
    <n v="16.5"/>
    <n v="19.005442994940903"/>
    <n v="50.027540842466486"/>
    <n v="8.8250116971373611"/>
    <x v="10"/>
  </r>
  <r>
    <n v="16.47"/>
    <n v="15.292562864204056"/>
    <n v="56.068380038109503"/>
    <n v="15.486040049381121"/>
    <x v="19"/>
  </r>
  <r>
    <n v="16.420000000000002"/>
    <n v="22.374383092418672"/>
    <n v="101.49427823763328"/>
    <n v="21.607083961062074"/>
    <x v="3"/>
  </r>
  <r>
    <n v="16.41"/>
    <n v="20.409482554620645"/>
    <n v="28.931603562662552"/>
    <n v="15.761348376639656"/>
    <x v="14"/>
  </r>
  <r>
    <n v="16.37"/>
    <n v="20.359733663567336"/>
    <n v="28.861081677074104"/>
    <n v="7.4131041948914822"/>
    <x v="10"/>
  </r>
  <r>
    <n v="16.34"/>
    <n v="18.821147790141477"/>
    <n v="49.542425294903175"/>
    <n v="11.300052982983564"/>
    <x v="6"/>
  </r>
  <r>
    <n v="16.32"/>
    <n v="16.914622958125584"/>
    <n v="28.830018465564908"/>
    <n v="4.5044000101639714"/>
    <x v="10"/>
  </r>
  <r>
    <n v="16.260000000000002"/>
    <n v="20.222924213170732"/>
    <n v="28.667146491705857"/>
    <n v="11.215151407804775"/>
    <x v="3"/>
  </r>
  <r>
    <n v="16.170000000000002"/>
    <n v="16.759157673583989"/>
    <n v="28.565036678197583"/>
    <n v="9.4791827580568579"/>
    <x v="10"/>
  </r>
  <r>
    <n v="16.149999999999999"/>
    <n v="30.135430729611752"/>
    <n v="137.16771891299334"/>
    <n v="44.656344979639861"/>
    <x v="15"/>
  </r>
  <r>
    <n v="16.12"/>
    <n v="20.410342223130435"/>
    <n v="96.098302279646646"/>
    <n v="27.495114068737958"/>
    <x v="0"/>
  </r>
  <r>
    <n v="16.12"/>
    <n v="16.707335912070125"/>
    <n v="28.476709415741809"/>
    <n v="2.6307725889775431"/>
    <x v="6"/>
  </r>
  <r>
    <n v="16.059999999999999"/>
    <n v="13.386009999999999"/>
    <n v="34.724989677669456"/>
    <n v="11.268690578917463"/>
    <x v="1"/>
  </r>
  <r>
    <n v="16.04"/>
    <n v="18.912803000772644"/>
    <n v="41.486405798702712"/>
    <n v="2.5288467634015919"/>
    <x v="3"/>
  </r>
  <r>
    <n v="16.010000000000002"/>
    <n v="18.877429927828558"/>
    <n v="37.591192198740686"/>
    <n v="12.324092456198505"/>
    <x v="13"/>
  </r>
  <r>
    <n v="15.99"/>
    <n v="18.418002029642732"/>
    <n v="48.481235034608432"/>
    <n v="12.561469290129384"/>
    <x v="18"/>
  </r>
  <r>
    <n v="15.99"/>
    <n v="16.070058259451638"/>
    <n v="35.250668985087437"/>
    <n v="5.6468712599432225"/>
    <x v="1"/>
  </r>
  <r>
    <n v="15.99"/>
    <n v="19.887119198560885"/>
    <n v="28.191123763983803"/>
    <n v="15.357950063526394"/>
    <x v="2"/>
  </r>
  <r>
    <n v="15.98"/>
    <n v="16.562234979831299"/>
    <n v="28.229393080865634"/>
    <n v="5.7625335846891828"/>
    <x v="3"/>
  </r>
  <r>
    <n v="15.98"/>
    <n v="18.842056854884468"/>
    <n v="41.331219742099087"/>
    <n v="6.6209261730264526"/>
    <x v="3"/>
  </r>
  <r>
    <n v="15.97"/>
    <n v="16.551870627528526"/>
    <n v="28.211727628374479"/>
    <n v="4.4077982942597185"/>
    <x v="2"/>
  </r>
  <r>
    <n v="15.93"/>
    <n v="16.510413218317435"/>
    <n v="28.141065818409864"/>
    <n v="2.5997647234747054"/>
    <x v="6"/>
  </r>
  <r>
    <n v="15.91"/>
    <n v="16.489684513711889"/>
    <n v="28.105734913427554"/>
    <n v="4.3912380001047042"/>
    <x v="3"/>
  </r>
  <r>
    <n v="15.89"/>
    <n v="30.397281419501979"/>
    <n v="111.44805104861722"/>
    <n v="30.781859236726238"/>
    <x v="15"/>
  </r>
  <r>
    <n v="15.88"/>
    <n v="19.75030974816428"/>
    <n v="27.99718857861556"/>
    <n v="7.1912092006644315"/>
    <x v="19"/>
  </r>
  <r>
    <n v="15.85"/>
    <n v="18.688773538793416"/>
    <n v="40.994983286124565"/>
    <n v="12.160800627825498"/>
    <x v="3"/>
  </r>
  <r>
    <n v="15.85"/>
    <n v="16.427498399895249"/>
    <n v="27.999742198480618"/>
    <n v="4.3746777059496891"/>
    <x v="3"/>
  </r>
  <r>
    <n v="15.82"/>
    <n v="15.857476906091156"/>
    <n v="58.139570816963882"/>
    <n v="14.332173437677822"/>
    <x v="6"/>
  </r>
  <r>
    <n v="15.74"/>
    <n v="15.818806566839825"/>
    <n v="31.500463796301247"/>
    <n v="9.2120175498036385"/>
    <x v="10"/>
  </r>
  <r>
    <n v="15.71"/>
    <n v="16.282397467656427"/>
    <n v="27.752425863604451"/>
    <n v="3.0069049143031945"/>
    <x v="6"/>
  </r>
  <r>
    <n v="15.7"/>
    <n v="38.383438223706882"/>
    <n v="195.98423624614594"/>
    <n v="47.005719727820313"/>
    <x v="0"/>
  </r>
  <r>
    <n v="15.55"/>
    <n v="1.3535937644488447"/>
    <n v="2.9691918324440993"/>
    <n v="0.32831530368502931"/>
    <x v="10"/>
  </r>
  <r>
    <n v="15.55"/>
    <n v="14.35629750173017"/>
    <n v="37.789714231106714"/>
    <n v="8.2287609553652157"/>
    <x v="19"/>
  </r>
  <r>
    <n v="15.52"/>
    <n v="12.895740418274407"/>
    <n v="28.287606022513323"/>
    <n v="4.5314450494174379"/>
    <x v="2"/>
  </r>
  <r>
    <n v="15.47"/>
    <n v="16.033653012389877"/>
    <n v="27.328455003816735"/>
    <n v="4.2697958429679312"/>
    <x v="2"/>
  </r>
  <r>
    <n v="15.44"/>
    <n v="19.203071946577861"/>
    <n v="27.221447837142581"/>
    <n v="7.5144721404534618"/>
    <x v="6"/>
  </r>
  <r>
    <n v="15.44"/>
    <n v="14.112194282472457"/>
    <n v="51.740697699102405"/>
    <n v="13.138759358531809"/>
    <x v="10"/>
  </r>
  <r>
    <n v="15.36"/>
    <n v="17.692339660744988"/>
    <n v="38.809243805064916"/>
    <n v="4.7727003966738479"/>
    <x v="10"/>
  </r>
  <r>
    <n v="15.34"/>
    <n v="15.898916432453825"/>
    <n v="27.098804121431716"/>
    <n v="4.2339152056320657"/>
    <x v="2"/>
  </r>
  <r>
    <n v="15.33"/>
    <n v="15.888552080151053"/>
    <n v="27.081138668940564"/>
    <n v="4.2311551566062295"/>
    <x v="3"/>
  </r>
  <r>
    <n v="15.33"/>
    <n v="37.198022262221933"/>
    <n v="150.65804136113653"/>
    <n v="39.29642327697902"/>
    <x v="2"/>
  </r>
  <r>
    <n v="15.25"/>
    <n v="1.3274794152954907"/>
    <n v="2.6434495601904633"/>
    <n v="0.62856936906561833"/>
    <x v="10"/>
  </r>
  <r>
    <n v="15.16"/>
    <n v="21.71416045540516"/>
    <n v="71.00326514287147"/>
    <n v="18.451990105814222"/>
    <x v="10"/>
  </r>
  <r>
    <n v="15.13"/>
    <n v="13.968538983998551"/>
    <n v="36.769027415861387"/>
    <n v="9.5268408154734328"/>
    <x v="1"/>
  </r>
  <r>
    <n v="15.12"/>
    <n v="17.828028763820594"/>
    <n v="39.106886264113776"/>
    <n v="6.2646059909987448"/>
    <x v="9"/>
  </r>
  <r>
    <n v="14.75"/>
    <n v="16.98971419244717"/>
    <n v="44.721589540992767"/>
    <n v="11.587346593458935"/>
    <x v="3"/>
  </r>
  <r>
    <n v="14.75"/>
    <n v="9.3378581821083682"/>
    <n v="34.236156878709835"/>
    <n v="8.4396656413233533"/>
    <x v="19"/>
  </r>
  <r>
    <n v="14.73"/>
    <n v="15.26669094198467"/>
    <n v="26.021211519471265"/>
    <n v="5.3117721966502929"/>
    <x v="11"/>
  </r>
  <r>
    <n v="14.7"/>
    <n v="17.332805742603359"/>
    <n v="38.020583867888398"/>
    <n v="7.5054660906841599"/>
    <x v="3"/>
  </r>
  <r>
    <n v="14.7"/>
    <n v="15.235597885076352"/>
    <n v="25.968215161997801"/>
    <n v="4.0572720679785768"/>
    <x v="3"/>
  </r>
  <r>
    <n v="14.69"/>
    <n v="35.299776531098807"/>
    <n v="70.293503364934438"/>
    <n v="23.045388663373494"/>
    <x v="9"/>
  </r>
  <r>
    <n v="14.67"/>
    <n v="15.204504828168034"/>
    <n v="25.915218804524336"/>
    <n v="4.0489919209010692"/>
    <x v="9"/>
  </r>
  <r>
    <n v="14.66"/>
    <n v="18.23296857103831"/>
    <n v="25.846271068167766"/>
    <n v="8.6232122490035827"/>
    <x v="15"/>
  </r>
  <r>
    <n v="14.62"/>
    <n v="18.511116830159239"/>
    <n v="87.156152563798628"/>
    <n v="19.396073334030852"/>
    <x v="0"/>
  </r>
  <r>
    <n v="14.61"/>
    <n v="1.2717688037683357"/>
    <n v="2.5325113491398472"/>
    <n v="0.46377074779448929"/>
    <x v="6"/>
  </r>
  <r>
    <n v="14.59"/>
    <n v="15.12159000974585"/>
    <n v="25.773895184595098"/>
    <n v="2.7925361361988297"/>
    <x v="10"/>
  </r>
  <r>
    <n v="14.59"/>
    <n v="15.702162473954838"/>
    <n v="51.023692704857922"/>
    <n v="26.055005799863462"/>
    <x v="1"/>
  </r>
  <r>
    <n v="14.54"/>
    <n v="18.409824809200774"/>
    <n v="86.679237912286723"/>
    <n v="23.297389534289575"/>
    <x v="0"/>
  </r>
  <r>
    <n v="14.54"/>
    <n v="1.2656754556325531"/>
    <n v="2.7763375719445147"/>
    <n v="0.30699064408876692"/>
    <x v="19"/>
  </r>
  <r>
    <n v="14.52"/>
    <n v="18.614308076510675"/>
    <n v="60.867039023771483"/>
    <n v="15.81783597665434"/>
    <x v="1"/>
  </r>
  <r>
    <n v="14.52"/>
    <n v="17.120567304938827"/>
    <n v="34.092698983492483"/>
    <n v="12.574680107977999"/>
    <x v="8"/>
  </r>
  <r>
    <n v="14.49"/>
    <n v="18.021535784061737"/>
    <n v="25.54655305441684"/>
    <n v="9.9943138929330342"/>
    <x v="9"/>
  </r>
  <r>
    <n v="14.39"/>
    <n v="16.967283988847779"/>
    <n v="37.218789242103"/>
    <n v="4.5771087700586079"/>
    <x v="6"/>
  </r>
  <r>
    <n v="14.34"/>
    <n v="14.862481202176523"/>
    <n v="25.332258872316221"/>
    <n v="2.3402778490035958"/>
    <x v="3"/>
  </r>
  <r>
    <n v="14.33"/>
    <n v="16.896537842959599"/>
    <n v="37.063603185499367"/>
    <n v="7.3165529986057152"/>
    <x v="9"/>
  </r>
  <r>
    <n v="14.32"/>
    <n v="17.810102997085171"/>
    <n v="25.246835040665921"/>
    <n v="8.4232196047565697"/>
    <x v="3"/>
  </r>
  <r>
    <n v="14.31"/>
    <n v="16.872955794330206"/>
    <n v="37.011874499964826"/>
    <n v="10.979246497424786"/>
    <x v="7"/>
  </r>
  <r>
    <n v="14.3"/>
    <n v="14.371596817395776"/>
    <n v="31.524988523248933"/>
    <n v="1.9216382730311938"/>
    <x v="13"/>
  </r>
  <r>
    <n v="14.26"/>
    <n v="14.779566383754338"/>
    <n v="25.190935252386979"/>
    <n v="2.32722190563398"/>
    <x v="19"/>
  </r>
  <r>
    <n v="14.24"/>
    <n v="4.9457236066594312"/>
    <n v="10.848751319712605"/>
    <n v="1.7378819692605685"/>
    <x v="10"/>
  </r>
  <r>
    <n v="14.23"/>
    <n v="11.860705000000001"/>
    <n v="30.768157105431904"/>
    <n v="13.534676862491191"/>
    <x v="13"/>
  </r>
  <r>
    <n v="14.21"/>
    <n v="11.844035"/>
    <n v="30.724913033604167"/>
    <n v="7.3924064715622135"/>
    <x v="0"/>
  </r>
  <r>
    <n v="14.17"/>
    <n v="16.32164407504925"/>
    <n v="42.963045681075762"/>
    <n v="9.7993727520732641"/>
    <x v="6"/>
  </r>
  <r>
    <n v="14.14"/>
    <n v="32.827636248317368"/>
    <n v="65.370656300075765"/>
    <n v="21.431456813213227"/>
    <x v="19"/>
  </r>
  <r>
    <n v="14.13"/>
    <n v="14.64482980381829"/>
    <n v="24.96128437000197"/>
    <n v="0.71206272181077213"/>
    <x v="10"/>
  </r>
  <r>
    <n v="14.12"/>
    <n v="17.87804169916884"/>
    <n v="84.175435991849284"/>
    <n v="18.732732932730208"/>
    <x v="0"/>
  </r>
  <r>
    <n v="14.09"/>
    <n v="16.613553259406892"/>
    <n v="36.442858959084866"/>
    <n v="5.8378504241516094"/>
    <x v="15"/>
  </r>
  <r>
    <n v="14"/>
    <n v="14.510093223882238"/>
    <n v="24.73163348761695"/>
    <n v="5.0485275460355794"/>
    <x v="3"/>
  </r>
  <r>
    <n v="13.99"/>
    <n v="14.499728871579466"/>
    <n v="24.713968035125795"/>
    <n v="3.8613085871442365"/>
    <x v="2"/>
  </r>
  <r>
    <n v="13.95"/>
    <n v="11.627324999999999"/>
    <n v="30.162740099843639"/>
    <n v="7.2571478028355294"/>
    <x v="13"/>
  </r>
  <r>
    <n v="13.92"/>
    <n v="14.427178405460054"/>
    <n v="24.590309867687711"/>
    <n v="8.160187012501634"/>
    <x v="6"/>
  </r>
  <r>
    <n v="13.91"/>
    <n v="14.416814053157282"/>
    <n v="24.572644415196557"/>
    <n v="2.6623836637783218"/>
    <x v="10"/>
  </r>
  <r>
    <n v="13.9"/>
    <n v="33.9827892553838"/>
    <n v="173.51470597588718"/>
    <n v="44.390544017917122"/>
    <x v="3"/>
  </r>
  <r>
    <n v="13.88"/>
    <n v="13.949493973807927"/>
    <n v="30.599079769419241"/>
    <n v="1.865198547529578"/>
    <x v="3"/>
  </r>
  <r>
    <n v="13.87"/>
    <n v="16.354150724483578"/>
    <n v="32.566510668115754"/>
    <n v="9.5237730387250963"/>
    <x v="1"/>
  </r>
  <r>
    <n v="13.84"/>
    <n v="16.318777651539488"/>
    <n v="35.796250389903086"/>
    <n v="3.9581332162941827"/>
    <x v="3"/>
  </r>
  <r>
    <n v="13.81"/>
    <n v="13.879143499876619"/>
    <n v="30.444761643780961"/>
    <n v="4.8770038836657852"/>
    <x v="3"/>
  </r>
  <r>
    <n v="13.8"/>
    <n v="16.271613554280705"/>
    <n v="32.402151926459801"/>
    <n v="10.803959668394572"/>
    <x v="20"/>
  </r>
  <r>
    <n v="13.79"/>
    <n v="12.804155549324465"/>
    <n v="46.944927791471159"/>
    <n v="14.011353325625276"/>
    <x v="9"/>
  </r>
  <r>
    <n v="13.73"/>
    <n v="14.23025571170737"/>
    <n v="24.25466627035577"/>
    <n v="2.6279315387258353"/>
    <x v="10"/>
  </r>
  <r>
    <n v="13.73"/>
    <n v="15.814832261850826"/>
    <n v="57.983219253063922"/>
    <n v="14.293630708524882"/>
    <x v="10"/>
  </r>
  <r>
    <n v="13.69"/>
    <n v="18.57944937711051"/>
    <n v="60.753054350906567"/>
    <n v="15.788214183182086"/>
    <x v="2"/>
  </r>
  <r>
    <n v="13.68"/>
    <n v="11.366863976932597"/>
    <n v="24.933920772421541"/>
    <n v="3.9942118734555772"/>
    <x v="10"/>
  </r>
  <r>
    <n v="13.67"/>
    <n v="14.16806959789073"/>
    <n v="24.148673555408838"/>
    <n v="2.2309343232830652"/>
    <x v="3"/>
  </r>
  <r>
    <n v="13.67"/>
    <n v="14.16806959789073"/>
    <n v="24.148673555408838"/>
    <n v="8.0136319296621661"/>
    <x v="9"/>
  </r>
  <r>
    <n v="13.64"/>
    <n v="33.347139959959357"/>
    <n v="170.26910715907204"/>
    <n v="50.819222721763786"/>
    <x v="3"/>
  </r>
  <r>
    <n v="13.64"/>
    <n v="33.347139959959357"/>
    <n v="170.26910715907204"/>
    <n v="40.838090260348352"/>
    <x v="15"/>
  </r>
  <r>
    <n v="13.61"/>
    <n v="18.545393050415232"/>
    <n v="84.12528177918324"/>
    <n v="17.909403940929035"/>
    <x v="3"/>
  </r>
  <r>
    <n v="13.61"/>
    <n v="14.105883484074091"/>
    <n v="24.042680840461909"/>
    <n v="7.9784587097806936"/>
    <x v="3"/>
  </r>
  <r>
    <n v="13.6"/>
    <n v="13.632217820659903"/>
    <n v="35.883737831209828"/>
    <n v="6.3300014504935316"/>
    <x v="6"/>
  </r>
  <r>
    <n v="13.58"/>
    <n v="1.1821095383418208"/>
    <n v="2.5930305520637216"/>
    <n v="0.41538246286326519"/>
    <x v="10"/>
  </r>
  <r>
    <n v="13.55"/>
    <n v="5.3613550155749339"/>
    <n v="11.760464580420214"/>
    <n v="1.3004011589979969"/>
    <x v="10"/>
  </r>
  <r>
    <n v="13.48"/>
    <n v="32.709024141862471"/>
    <n v="106.955436682846"/>
    <n v="24.235018890755331"/>
    <x v="6"/>
  </r>
  <r>
    <n v="13.43"/>
    <n v="13.919325142624176"/>
    <n v="23.724702695621119"/>
    <n v="2.1917664931742182"/>
    <x v="10"/>
  </r>
  <r>
    <n v="13.37"/>
    <n v="4.6435621222638055"/>
    <n v="10.185941372511062"/>
    <n v="1.1262998902570349"/>
    <x v="10"/>
  </r>
  <r>
    <n v="13.33"/>
    <n v="1.1603475807140258"/>
    <n v="2.5452943489697648"/>
    <n v="0.40773551030687222"/>
    <x v="10"/>
  </r>
  <r>
    <n v="13.3"/>
    <n v="11.051117755351136"/>
    <n v="24.241311862076497"/>
    <n v="3.8832615436373668"/>
    <x v="3"/>
  </r>
  <r>
    <n v="13.3"/>
    <n v="13.784588562688128"/>
    <n v="23.495051813236106"/>
    <n v="2.5456292399893372"/>
    <x v="6"/>
  </r>
  <r>
    <n v="13.23"/>
    <n v="15.599525168343023"/>
    <n v="34.218525481099562"/>
    <n v="10.150624120260654"/>
    <x v="6"/>
  </r>
  <r>
    <n v="13.16"/>
    <n v="13.639487630449304"/>
    <n v="23.247735478359932"/>
    <n v="2.1477026843017653"/>
    <x v="3"/>
  </r>
  <r>
    <n v="13.12"/>
    <n v="32.075841369110464"/>
    <n v="163.77790952544171"/>
    <n v="41.899563850005229"/>
    <x v="8"/>
  </r>
  <r>
    <n v="13.07"/>
    <n v="14.06629633547565"/>
    <n v="45.707996137936469"/>
    <n v="23.340570651419839"/>
    <x v="0"/>
  </r>
  <r>
    <n v="12.99"/>
    <n v="16.155952369562595"/>
    <n v="22.901982344849884"/>
    <n v="4.1240677257486302"/>
    <x v="6"/>
  </r>
  <r>
    <n v="12.98"/>
    <n v="13.044987880405396"/>
    <n v="25.97687548132085"/>
    <n v="7.5966955397999518"/>
    <x v="9"/>
  </r>
  <r>
    <n v="12.97"/>
    <n v="21.528205808247126"/>
    <n v="59.581702680889151"/>
    <n v="13.857347792116995"/>
    <x v="13"/>
  </r>
  <r>
    <n v="12.95"/>
    <n v="31.422986842516242"/>
    <n v="102.75021550763023"/>
    <n v="26.702236243672516"/>
    <x v="1"/>
  </r>
  <r>
    <n v="12.94"/>
    <n v="30.790400995499301"/>
    <n v="61.313848660713852"/>
    <n v="20.101451843959193"/>
    <x v="15"/>
  </r>
  <r>
    <n v="12.93"/>
    <n v="1.1255284485095538"/>
    <n v="2.4689164240194343"/>
    <n v="0.27299786988086355"/>
    <x v="6"/>
  </r>
  <r>
    <n v="12.91"/>
    <n v="11.987066580259524"/>
    <n v="43.949167352276483"/>
    <n v="12.138723560261704"/>
    <x v="9"/>
  </r>
  <r>
    <n v="12.9"/>
    <n v="18.477089041868506"/>
    <n v="36.79398138950053"/>
    <n v="13.57101548621565"/>
    <x v="14"/>
  </r>
  <r>
    <n v="12.87"/>
    <n v="12.934437135656196"/>
    <n v="25.756732468767279"/>
    <n v="11.40372314311219"/>
    <x v="3"/>
  </r>
  <r>
    <n v="12.84"/>
    <n v="13.322011006474606"/>
    <n v="35.067188379013565"/>
    <n v="6.1859596218213078"/>
    <x v="6"/>
  </r>
  <r>
    <n v="12.82"/>
    <n v="12.850370033886763"/>
    <n v="47.114367754328505"/>
    <n v="13.012949285299213"/>
    <x v="3"/>
  </r>
  <r>
    <n v="12.8"/>
    <n v="31.059014021946563"/>
    <n v="125.79405932306248"/>
    <n v="32.811103584170354"/>
    <x v="1"/>
  </r>
  <r>
    <n v="12.79"/>
    <n v="15.907207914296039"/>
    <n v="22.549372916907618"/>
    <n v="6.2247473236010213"/>
    <x v="6"/>
  </r>
  <r>
    <n v="12.77"/>
    <n v="15.057138049867"/>
    <n v="33.028765713805093"/>
    <n v="2.0133025666233371"/>
    <x v="3"/>
  </r>
  <r>
    <n v="12.76"/>
    <n v="8.0780386714374774"/>
    <n v="41.246128868431811"/>
    <n v="9.8926526468793519"/>
    <x v="10"/>
  </r>
  <r>
    <n v="12.74"/>
    <n v="11.762008371192435"/>
    <n v="30.960833395774888"/>
    <n v="6.741762994942305"/>
    <x v="10"/>
  </r>
  <r>
    <n v="12.73"/>
    <n v="13.207881628693281"/>
    <n v="34.766768540875596"/>
    <n v="9.0080563135714353"/>
    <x v="15"/>
  </r>
  <r>
    <n v="12.72"/>
    <n v="10.602120000000001"/>
    <n v="27.503229682438075"/>
    <n v="6.6172702546285267"/>
    <x v="10"/>
  </r>
  <r>
    <n v="12.68"/>
    <n v="13.1419987199162"/>
    <n v="22.399793758784497"/>
    <n v="0.63899188340839286"/>
    <x v="3"/>
  </r>
  <r>
    <n v="12.65"/>
    <n v="14.570839629454694"/>
    <n v="38.354447979224311"/>
    <n v="8.3517324864084923"/>
    <x v="13"/>
  </r>
  <r>
    <n v="12.65"/>
    <n v="12.679967311128514"/>
    <n v="46.489606247445828"/>
    <n v="10.080215391145295"/>
    <x v="6"/>
  </r>
  <r>
    <n v="12.63"/>
    <n v="14.547802728854768"/>
    <n v="53.337804746263465"/>
    <n v="14.731857419195682"/>
    <x v="10"/>
  </r>
  <r>
    <n v="12.61"/>
    <n v="10.477789089847956"/>
    <n v="22.983679893292077"/>
    <n v="2.5413965381126165"/>
    <x v="3"/>
  </r>
  <r>
    <n v="12.6"/>
    <n v="15.670900681792816"/>
    <n v="22.214393960362472"/>
    <n v="7.4114921103305003"/>
    <x v="3"/>
  </r>
  <r>
    <n v="12.6"/>
    <n v="13.059083901494015"/>
    <n v="22.258470138855255"/>
    <n v="3.477661772553065"/>
    <x v="3"/>
  </r>
  <r>
    <n v="12.59"/>
    <n v="30.253518483766779"/>
    <n v="122.53167135921238"/>
    <n v="31.960168730889794"/>
    <x v="2"/>
  </r>
  <r>
    <n v="12.58"/>
    <n v="13.038355196888469"/>
    <n v="22.223139233872946"/>
    <n v="4.5364626092233999"/>
    <x v="3"/>
  </r>
  <r>
    <n v="12.58"/>
    <n v="12.642985172226494"/>
    <n v="27.733171721851161"/>
    <n v="8.226801063261572"/>
    <x v="9"/>
  </r>
  <r>
    <n v="12.55"/>
    <n v="14.797735514943684"/>
    <n v="32.459750172925126"/>
    <n v="3.9918495527613289"/>
    <x v="6"/>
  </r>
  <r>
    <n v="12.5"/>
    <n v="30.331068380807185"/>
    <n v="99.179744698484782"/>
    <n v="25.774359308564208"/>
    <x v="18"/>
  </r>
  <r>
    <n v="12.49"/>
    <n v="30.306803526102541"/>
    <n v="122.74748444883205"/>
    <n v="32.016459669241222"/>
    <x v="13"/>
  </r>
  <r>
    <n v="12.46"/>
    <n v="10.385410000000002"/>
    <n v="26.941056748677553"/>
    <n v="6.4820115859018435"/>
    <x v="3"/>
  </r>
  <r>
    <n v="12.46"/>
    <n v="12.913982969255194"/>
    <n v="22.011153803979088"/>
    <n v="4.4931895159716664"/>
    <x v="8"/>
  </r>
  <r>
    <n v="12.45"/>
    <n v="12.90361861695242"/>
    <n v="21.99348835148793"/>
    <n v="3.4362610371655289"/>
    <x v="3"/>
  </r>
  <r>
    <n v="12.45"/>
    <n v="12.90361861695242"/>
    <n v="21.99348835148793"/>
    <n v="3.4362610371655289"/>
    <x v="15"/>
  </r>
  <r>
    <n v="12.42"/>
    <n v="14.644452198852633"/>
    <n v="32.123513716950605"/>
    <n v="1.9581219951027287"/>
    <x v="13"/>
  </r>
  <r>
    <n v="12.4"/>
    <n v="14.620870150223242"/>
    <n v="32.071785031416063"/>
    <n v="6.3311414642505843"/>
    <x v="2"/>
  </r>
  <r>
    <n v="12.38"/>
    <n v="14.597288101593849"/>
    <n v="32.020056345881521"/>
    <n v="1.951815644071802"/>
    <x v="13"/>
  </r>
  <r>
    <n v="12.35"/>
    <n v="12.799975093924688"/>
    <n v="21.816833826576381"/>
    <n v="7.2398210922697697"/>
    <x v="9"/>
  </r>
  <r>
    <n v="12.34"/>
    <n v="14.550124004335062"/>
    <n v="31.916598974812434"/>
    <n v="5.112780286304532"/>
    <x v="3"/>
  </r>
  <r>
    <n v="12.34"/>
    <n v="12.789610741621916"/>
    <n v="21.799168374085227"/>
    <n v="2.0138792647632053"/>
    <x v="3"/>
  </r>
  <r>
    <n v="12.34"/>
    <n v="15.347532889946299"/>
    <n v="21.756001704037534"/>
    <n v="7.2585565588474914"/>
    <x v="2"/>
  </r>
  <r>
    <n v="12.34"/>
    <n v="12.789610741621916"/>
    <n v="21.799168374085227"/>
    <n v="7.2339588889561899"/>
    <x v="9"/>
  </r>
  <r>
    <n v="12.29"/>
    <n v="30.046653233717041"/>
    <n v="153.41695945637792"/>
    <n v="45.789460942117067"/>
    <x v="13"/>
  </r>
  <r>
    <n v="12.29"/>
    <n v="12.737788980108052"/>
    <n v="21.710841111629453"/>
    <n v="2.0057193001571956"/>
    <x v="13"/>
  </r>
  <r>
    <n v="12.28"/>
    <n v="12.727424627805277"/>
    <n v="21.693175659138294"/>
    <n v="7.1987856690747174"/>
    <x v="2"/>
  </r>
  <r>
    <n v="12.24"/>
    <n v="15.223160662313022"/>
    <n v="21.579696990066402"/>
    <n v="8.4424017977570998"/>
    <x v="2"/>
  </r>
  <r>
    <n v="12.21"/>
    <n v="15.18584899402304"/>
    <n v="21.526805575875063"/>
    <n v="7.1820887831059856"/>
    <x v="3"/>
  </r>
  <r>
    <n v="12.19"/>
    <n v="12.634145457080322"/>
    <n v="21.534186586717905"/>
    <n v="3.3644997624937991"/>
    <x v="3"/>
  </r>
  <r>
    <n v="12.19"/>
    <n v="12.634145457080322"/>
    <n v="21.534186586717905"/>
    <n v="2.3331744688323326"/>
    <x v="10"/>
  </r>
  <r>
    <n v="12.18"/>
    <n v="10.15203"/>
    <n v="26.335639743089288"/>
    <n v="9.374952503496182"/>
    <x v="11"/>
  </r>
  <r>
    <n v="12.15"/>
    <n v="12.592688047869231"/>
    <n v="21.463524776753285"/>
    <n v="2.3255184410428913"/>
    <x v="6"/>
  </r>
  <r>
    <n v="12.14"/>
    <n v="23.223599523773071"/>
    <n v="85.146591550044889"/>
    <n v="23.517417944232637"/>
    <x v="9"/>
  </r>
  <r>
    <n v="12.11"/>
    <n v="22.596908119851289"/>
    <n v="102.85455579172441"/>
    <n v="33.485345987829021"/>
    <x v="19"/>
  </r>
  <r>
    <n v="12.05"/>
    <n v="1.0489263576597156"/>
    <n v="2.3008849891287069"/>
    <n v="0.36858311321814025"/>
    <x v="19"/>
  </r>
  <r>
    <n v="12.04"/>
    <n v="23.03230133988696"/>
    <n v="84.445219296749599"/>
    <n v="23.323699509766136"/>
    <x v="19"/>
  </r>
  <r>
    <n v="12.03"/>
    <n v="12.058498557539606"/>
    <n v="31.741276919812812"/>
    <n v="8.2241526019932483"/>
    <x v="1"/>
  </r>
  <r>
    <n v="12.01"/>
    <n v="14.161020201950089"/>
    <n v="31.063075663492491"/>
    <n v="3.4347673358159776"/>
    <x v="10"/>
  </r>
  <r>
    <n v="11.99"/>
    <n v="12.426858411024861"/>
    <n v="21.180877536894805"/>
    <n v="3.309298781977084"/>
    <x v="13"/>
  </r>
  <r>
    <n v="11.97"/>
    <n v="12.406129706419316"/>
    <n v="21.145546631912495"/>
    <n v="0.60321236943205536"/>
    <x v="3"/>
  </r>
  <r>
    <n v="11.97"/>
    <n v="12.406129706419316"/>
    <n v="21.145546631912495"/>
    <n v="7.017057366353777"/>
    <x v="6"/>
  </r>
  <r>
    <n v="11.93"/>
    <n v="14.837606756649864"/>
    <n v="21.033152376755893"/>
    <n v="3.7875387196444312"/>
    <x v="3"/>
  </r>
  <r>
    <n v="11.93"/>
    <n v="12.364672297208223"/>
    <n v="21.074884821947876"/>
    <n v="1.9469675549939258"/>
    <x v="3"/>
  </r>
  <r>
    <n v="11.84"/>
    <n v="11.868048455633328"/>
    <n v="23.633200717752477"/>
    <n v="6.9113096612733376"/>
    <x v="2"/>
  </r>
  <r>
    <n v="11.83"/>
    <n v="10.984275572770734"/>
    <n v="28.913627269197129"/>
    <n v="7.4915096686171019"/>
    <x v="15"/>
  </r>
  <r>
    <n v="11.83"/>
    <n v="10.984275572770734"/>
    <n v="28.913627269197129"/>
    <n v="6.2959811152767342"/>
    <x v="19"/>
  </r>
  <r>
    <n v="11.8"/>
    <n v="18.604742844182034"/>
    <n v="84.683380164586865"/>
    <n v="25.544594870708714"/>
    <x v="10"/>
  </r>
  <r>
    <n v="11.77"/>
    <n v="13.878035618397382"/>
    <n v="30.442331437077986"/>
    <n v="4.8766145842629118"/>
    <x v="3"/>
  </r>
  <r>
    <n v="11.77"/>
    <n v="11.797882628615227"/>
    <n v="31.055264284804394"/>
    <n v="11.577631242543438"/>
    <x v="9"/>
  </r>
  <r>
    <n v="11.73"/>
    <n v="14.588862301383314"/>
    <n v="20.680542948813635"/>
    <n v="8.0906350561838867"/>
    <x v="1"/>
  </r>
  <r>
    <n v="11.72"/>
    <n v="11.778679349641854"/>
    <n v="23.455237337525453"/>
    <n v="5.1257043868107832"/>
    <x v="6"/>
  </r>
  <r>
    <n v="11.69"/>
    <n v="14.801296562555507"/>
    <n v="69.689153452175503"/>
    <n v="17.119871700277614"/>
    <x v="0"/>
  </r>
  <r>
    <n v="11.66"/>
    <n v="21.757221195496783"/>
    <n v="99.032545048018719"/>
    <n v="32.241051545671873"/>
    <x v="18"/>
  </r>
  <r>
    <n v="11.66"/>
    <n v="12.084834785033351"/>
    <n v="20.597917604686689"/>
    <n v="1.9029037461214733"/>
    <x v="6"/>
  </r>
  <r>
    <n v="11.59"/>
    <n v="14.414741182696725"/>
    <n v="20.433716349254048"/>
    <n v="5.6407209914414267"/>
    <x v="6"/>
  </r>
  <r>
    <n v="11.59"/>
    <n v="13.349883897658488"/>
    <n v="48.945776485288469"/>
    <n v="12.42903183479581"/>
    <x v="10"/>
  </r>
  <r>
    <n v="11.52"/>
    <n v="11.939733852794527"/>
    <n v="20.350601269810518"/>
    <n v="0.58053521268648922"/>
    <x v="3"/>
  </r>
  <r>
    <n v="11.5"/>
    <n v="11.527243010116832"/>
    <n v="22.954544616060264"/>
    <n v="6.712842998702989"/>
    <x v="3"/>
  </r>
  <r>
    <n v="11.49"/>
    <n v="9.5769150000000014"/>
    <n v="24.843719265032508"/>
    <n v="5.977392706421524"/>
    <x v="13"/>
  </r>
  <r>
    <n v="11.48"/>
    <n v="11.898276443583436"/>
    <n v="20.279939459845899"/>
    <n v="1.873527873539838"/>
    <x v="10"/>
  </r>
  <r>
    <n v="11.41"/>
    <n v="4.5146170278752766"/>
    <n v="9.9030923145826311"/>
    <n v="1.0950241493850292"/>
    <x v="19"/>
  </r>
  <r>
    <n v="11.39"/>
    <n v="13.429976694438929"/>
    <n v="29.459486411921691"/>
    <n v="5.8154597804688839"/>
    <x v="13"/>
  </r>
  <r>
    <n v="11.38"/>
    <n v="11.794632920555706"/>
    <n v="20.103284934934351"/>
    <n v="6.671187370852631"/>
    <x v="3"/>
  </r>
  <r>
    <n v="11.37"/>
    <n v="11.426926979985311"/>
    <n v="25.06567269296086"/>
    <n v="2.7716107300096198"/>
    <x v="10"/>
  </r>
  <r>
    <n v="11.37"/>
    <n v="13.406394645809534"/>
    <n v="26.696555608974482"/>
    <n v="9.8467019853794628"/>
    <x v="2"/>
  </r>
  <r>
    <n v="11.36"/>
    <n v="11.773904215950161"/>
    <n v="20.067954029952041"/>
    <n v="4.0965194944974419"/>
    <x v="9"/>
  </r>
  <r>
    <n v="11.33"/>
    <n v="27.492080380363635"/>
    <n v="89.896520594706615"/>
    <n v="23.3618792772826"/>
    <x v="2"/>
  </r>
  <r>
    <n v="11.31"/>
    <n v="13.33564849992136"/>
    <n v="29.252571669783524"/>
    <n v="8.6775176719688591"/>
    <x v="3"/>
  </r>
  <r>
    <n v="11.25"/>
    <n v="11.659896340619659"/>
    <n v="19.873634052549338"/>
    <n v="4.0568524923500204"/>
    <x v="9"/>
  </r>
  <r>
    <n v="11.22"/>
    <n v="16.070770468974004"/>
    <n v="65.089234716625313"/>
    <n v="16.977348803227866"/>
    <x v="1"/>
  </r>
  <r>
    <n v="11.19"/>
    <n v="26.889346452212092"/>
    <n v="108.90622736374793"/>
    <n v="28.406218276303161"/>
    <x v="10"/>
  </r>
  <r>
    <n v="11.19"/>
    <n v="26.626320489925593"/>
    <n v="107.84092942866236"/>
    <n v="36.097878576972029"/>
    <x v="14"/>
  </r>
  <r>
    <n v="11.18"/>
    <n v="11.587345874500246"/>
    <n v="19.749975885111251"/>
    <n v="4.031609854619842"/>
    <x v="3"/>
  </r>
  <r>
    <n v="11.18"/>
    <n v="13.182365183830308"/>
    <n v="28.916335213808996"/>
    <n v="4.6321623663601832"/>
    <x v="3"/>
  </r>
  <r>
    <n v="11.18"/>
    <n v="4.4236124777954062"/>
    <n v="8.8088721558656893"/>
    <n v="2.5760727022482635"/>
    <x v="10"/>
  </r>
  <r>
    <n v="11.17"/>
    <n v="12.065660219958936"/>
    <n v="39.453575627801371"/>
    <n v="10.253007177322363"/>
    <x v="10"/>
  </r>
  <r>
    <n v="11.13"/>
    <n v="13.123410062256829"/>
    <n v="42.644116271698614"/>
    <n v="18.919311079867615"/>
    <x v="0"/>
  </r>
  <r>
    <n v="11.11"/>
    <n v="25.230675478791316"/>
    <n v="102.18834009660867"/>
    <n v="26.653978972038374"/>
    <x v="6"/>
  </r>
  <r>
    <n v="11.09"/>
    <n v="17.485304927286332"/>
    <n v="79.588024239429501"/>
    <n v="25.910690174401065"/>
    <x v="2"/>
  </r>
  <r>
    <n v="11.04"/>
    <n v="13.017290843424561"/>
    <n v="28.554234415067199"/>
    <n v="4.5741567553324174"/>
    <x v="3"/>
  </r>
  <r>
    <n v="11.02"/>
    <n v="11.421516237655878"/>
    <n v="19.467328645252774"/>
    <n v="3.0415740264710145"/>
    <x v="13"/>
  </r>
  <r>
    <n v="11.02"/>
    <n v="20.562999791970373"/>
    <n v="93.596796434748398"/>
    <n v="30.471388339048378"/>
    <x v="9"/>
  </r>
  <r>
    <n v="11.01"/>
    <n v="0.95839661392808873"/>
    <n v="2.1023023842578477"/>
    <n v="0.33677179058354556"/>
    <x v="19"/>
  </r>
  <r>
    <n v="11"/>
    <n v="11.400787533050332"/>
    <n v="19.431997740270464"/>
    <n v="3.0360539284193431"/>
    <x v="3"/>
  </r>
  <r>
    <n v="11"/>
    <n v="12.970126746165777"/>
    <n v="28.450777043998116"/>
    <n v="3.1459151285575149"/>
    <x v="3"/>
  </r>
  <r>
    <n v="10.97"/>
    <n v="11.369694476142014"/>
    <n v="19.379001382797"/>
    <n v="3.0277737813418359"/>
    <x v="1"/>
  </r>
  <r>
    <n v="10.94"/>
    <n v="13.606321703080427"/>
    <n v="19.287735708441698"/>
    <n v="6.4350574354774333"/>
    <x v="2"/>
  </r>
  <r>
    <n v="10.93"/>
    <n v="26.721718457650713"/>
    <n v="136.43998102996019"/>
    <n v="40.722441667806315"/>
    <x v="3"/>
  </r>
  <r>
    <n v="10.9"/>
    <n v="12.852216503018816"/>
    <n v="25.593004057855925"/>
    <n v="6.0856006694454292"/>
    <x v="6"/>
  </r>
  <r>
    <n v="10.88"/>
    <n v="0.94708039596163551"/>
    <n v="2.0774795586489905"/>
    <n v="0.22971514495775688"/>
    <x v="3"/>
  </r>
  <r>
    <n v="10.87"/>
    <n v="13.519261143737134"/>
    <n v="19.164322408661906"/>
    <n v="7.4974597664721934"/>
    <x v="3"/>
  </r>
  <r>
    <n v="10.87"/>
    <n v="11.266050953114281"/>
    <n v="19.202346857885445"/>
    <n v="1.773976305346519"/>
    <x v="3"/>
  </r>
  <r>
    <n v="10.87"/>
    <n v="13.519261143737134"/>
    <n v="19.164322408661906"/>
    <n v="6.3938824793089308"/>
    <x v="9"/>
  </r>
  <r>
    <n v="10.86"/>
    <n v="12.805052405760032"/>
    <n v="28.088676245256323"/>
    <n v="3.454301684700241"/>
    <x v="13"/>
  </r>
  <r>
    <n v="10.86"/>
    <n v="26.351632209245281"/>
    <n v="106.7283972069108"/>
    <n v="24.970059047540268"/>
    <x v="10"/>
  </r>
  <r>
    <n v="10.82"/>
    <n v="11.226180614490284"/>
    <n v="57.320410455915841"/>
    <n v="12.831585796490623"/>
    <x v="10"/>
  </r>
  <r>
    <n v="10.76"/>
    <n v="0.93663465630029374"/>
    <n v="2.0545661811638909"/>
    <n v="0.32912483802715259"/>
    <x v="6"/>
  </r>
  <r>
    <n v="10.75"/>
    <n v="5.4444461265174224"/>
    <n v="14.331276099771108"/>
    <n v="3.1206545910654673"/>
    <x v="10"/>
  </r>
  <r>
    <n v="10.73"/>
    <n v="11.12095002087546"/>
    <n v="18.955030523009281"/>
    <n v="3.8693357549258409"/>
    <x v="3"/>
  </r>
  <r>
    <n v="10.7"/>
    <n v="11.089856963967138"/>
    <n v="18.90203416553581"/>
    <n v="6.2725575455292732"/>
    <x v="3"/>
  </r>
  <r>
    <n v="10.7"/>
    <n v="11.089856963967138"/>
    <n v="18.90203416553581"/>
    <n v="2.9532524576442691"/>
    <x v="3"/>
  </r>
  <r>
    <n v="10.69"/>
    <n v="24.276860564201545"/>
    <n v="98.325234530400238"/>
    <n v="25.646357804778599"/>
    <x v="2"/>
  </r>
  <r>
    <n v="10.68"/>
    <n v="25.914864824561661"/>
    <n v="84.739173870385414"/>
    <n v="22.021612593237261"/>
    <x v="1"/>
  </r>
  <r>
    <n v="10.66"/>
    <n v="11.048399554756047"/>
    <n v="18.83137235557119"/>
    <n v="6.2491087322749586"/>
    <x v="2"/>
  </r>
  <r>
    <n v="10.64"/>
    <n v="11.027670850150502"/>
    <n v="18.796041450588884"/>
    <n v="1.7364404681588743"/>
    <x v="3"/>
  </r>
  <r>
    <n v="10.62"/>
    <n v="10.673171902149868"/>
    <n v="23.412264203979273"/>
    <n v="3.7504548330579741"/>
    <x v="3"/>
  </r>
  <r>
    <n v="10.6"/>
    <n v="13.183456129127288"/>
    <n v="18.688299680939853"/>
    <n v="6.2350647912304211"/>
    <x v="10"/>
  </r>
  <r>
    <n v="10.54"/>
    <n v="19.667333739325564"/>
    <n v="89.519984974795648"/>
    <n v="27.003548329892553"/>
    <x v="6"/>
  </r>
  <r>
    <n v="10.52"/>
    <n v="10.572671225105143"/>
    <n v="23.191809738781728"/>
    <n v="1.4136807435166543"/>
    <x v="6"/>
  </r>
  <r>
    <n v="10.48"/>
    <n v="25.429567730468747"/>
    <n v="50.638660651455723"/>
    <n v="11.066134241503812"/>
    <x v="13"/>
  </r>
  <r>
    <n v="10.46"/>
    <n v="13.243931740319129"/>
    <n v="62.356590685180144"/>
    <n v="15.678918108479909"/>
    <x v="10"/>
  </r>
  <r>
    <n v="10.44"/>
    <n v="0.90877935053671621"/>
    <n v="1.9934638412036265"/>
    <n v="0.31933673875496965"/>
    <x v="3"/>
  </r>
  <r>
    <n v="10.44"/>
    <n v="10.820383804095043"/>
    <n v="18.442732400765784"/>
    <n v="6.1201402593762273"/>
    <x v="9"/>
  </r>
  <r>
    <n v="10.43"/>
    <n v="10.81001945179227"/>
    <n v="18.425066948274633"/>
    <n v="1.7021686168136336"/>
    <x v="3"/>
  </r>
  <r>
    <n v="10.43"/>
    <n v="0.90790887223160455"/>
    <n v="1.9915543930798685"/>
    <n v="0.31903086065271397"/>
    <x v="10"/>
  </r>
  <r>
    <n v="10.4"/>
    <n v="10.424637156975221"/>
    <n v="38.2207039504693"/>
    <n v="9.4219092131383899"/>
    <x v="10"/>
  </r>
  <r>
    <n v="10.38"/>
    <n v="8.6517300000000024"/>
    <n v="22.443673278593341"/>
    <n v="9.8728001287883753"/>
    <x v="3"/>
  </r>
  <r>
    <n v="10.38"/>
    <n v="10.758197690278406"/>
    <n v="18.336739685818859"/>
    <n v="0.52308641559772229"/>
    <x v="6"/>
  </r>
  <r>
    <n v="10.37"/>
    <n v="11.201512666157043"/>
    <n v="41.069026476778127"/>
    <n v="11.343231039958615"/>
    <x v="10"/>
  </r>
  <r>
    <n v="10.33"/>
    <n v="12.180128117081134"/>
    <n v="26.717866078590959"/>
    <n v="4.2799854422630315"/>
    <x v="13"/>
  </r>
  <r>
    <n v="10.32"/>
    <n v="14.062340652482378"/>
    <n v="63.789339306478396"/>
    <n v="8.2231836983817654"/>
    <x v="10"/>
  </r>
  <r>
    <n v="10.31"/>
    <n v="25.205939368561658"/>
    <n v="128.70047615909331"/>
    <n v="25.381258404482548"/>
    <x v="13"/>
  </r>
  <r>
    <n v="10.29"/>
    <n v="8.5767150000000001"/>
    <n v="22.249074955368535"/>
    <n v="7.2201012488829832"/>
    <x v="2"/>
  </r>
  <r>
    <n v="10.26"/>
    <n v="10.311369464788855"/>
    <n v="22.61862812926811"/>
    <n v="2.5010313183727968"/>
    <x v="10"/>
  </r>
  <r>
    <n v="10.210000000000001"/>
    <n v="12.038635825304782"/>
    <n v="26.407493965383711"/>
    <n v="3.2475525046767464"/>
    <x v="6"/>
  </r>
  <r>
    <n v="10.19"/>
    <n v="10.561274996525716"/>
    <n v="18.001096088486911"/>
    <n v="1.6630007867047867"/>
    <x v="3"/>
  </r>
  <r>
    <n v="10.18"/>
    <n v="10.550910644222943"/>
    <n v="17.983430635995756"/>
    <n v="2.80972990830081"/>
    <x v="3"/>
  </r>
  <r>
    <n v="10.17"/>
    <n v="12.876748164344697"/>
    <n v="60.627775073449527"/>
    <n v="16.295354302869669"/>
    <x v="0"/>
  </r>
  <r>
    <n v="10.15"/>
    <n v="24.151666932327505"/>
    <n v="48.093938478071536"/>
    <n v="15.767367559210651"/>
    <x v="13"/>
  </r>
  <r>
    <n v="10.119999999999999"/>
    <n v="11.932516606472516"/>
    <n v="26.17471488047827"/>
    <n v="3.2189256951350314"/>
    <x v="10"/>
  </r>
  <r>
    <n v="10.039999999999999"/>
    <n v="23.309014705311625"/>
    <n v="46.415939834000049"/>
    <n v="10.143337413365076"/>
    <x v="10"/>
  </r>
  <r>
    <n v="10.029999999999999"/>
    <n v="15.814031417554729"/>
    <n v="57.980283051804285"/>
    <n v="14.292906896066176"/>
    <x v="10"/>
  </r>
  <r>
    <n v="9.99"/>
    <n v="11.779233290381468"/>
    <n v="25.838478424503752"/>
    <n v="4.1391146726241725"/>
    <x v="3"/>
  </r>
  <r>
    <n v="9.98"/>
    <n v="24.216324995236459"/>
    <n v="48.22269401732138"/>
    <n v="13.173874634066275"/>
    <x v="13"/>
  </r>
  <r>
    <n v="9.9700000000000006"/>
    <n v="0.8678668701964618"/>
    <n v="1.72820931902288"/>
    <n v="0.37766789397055867"/>
    <x v="6"/>
  </r>
  <r>
    <n v="9.9600000000000009"/>
    <n v="10.322894893561937"/>
    <n v="17.594790681190347"/>
    <n v="1.6254649495171418"/>
    <x v="3"/>
  </r>
  <r>
    <n v="9.9499999999999993"/>
    <n v="18.674355132269131"/>
    <n v="51.683353696941921"/>
    <n v="14.05288842025819"/>
    <x v="18"/>
  </r>
  <r>
    <n v="9.94"/>
    <n v="10.30216618895639"/>
    <n v="17.559459776208037"/>
    <n v="5.8270300936972879"/>
    <x v="7"/>
  </r>
  <r>
    <n v="9.89"/>
    <n v="9.9395169597233721"/>
    <n v="21.8029466080372"/>
    <n v="3.4926552070568149"/>
    <x v="2"/>
  </r>
  <r>
    <n v="9.8800000000000008"/>
    <n v="12.287976090167701"/>
    <n v="17.418905740347718"/>
    <n v="5.8115509563543934"/>
    <x v="3"/>
  </r>
  <r>
    <n v="9.8800000000000008"/>
    <n v="11.649532022919809"/>
    <n v="25.553970654063768"/>
    <n v="4.0935388353880704"/>
    <x v="10"/>
  </r>
  <r>
    <n v="9.85"/>
    <n v="8.209975"/>
    <n v="21.297705375158415"/>
    <n v="9.368697617395517"/>
    <x v="3"/>
  </r>
  <r>
    <n v="9.85"/>
    <n v="9.8993166889054809"/>
    <n v="21.714764821958177"/>
    <n v="4.2866104214679961"/>
    <x v="3"/>
  </r>
  <r>
    <n v="9.82"/>
    <n v="23.828087319962126"/>
    <n v="96.507629886911985"/>
    <n v="22.578819507076009"/>
    <x v="6"/>
  </r>
  <r>
    <n v="9.82"/>
    <n v="8.1595470945524919"/>
    <n v="17.898472367337682"/>
    <n v="1.9791049963731875"/>
    <x v="19"/>
  </r>
  <r>
    <n v="9.8000000000000007"/>
    <n v="11.55520382840224"/>
    <n v="25.347055911925601"/>
    <n v="2.8027243872603318"/>
    <x v="13"/>
  </r>
  <r>
    <n v="9.7799999999999994"/>
    <n v="10.136336552112022"/>
    <n v="17.276812536349556"/>
    <n v="3.5267571000162836"/>
    <x v="14"/>
  </r>
  <r>
    <n v="9.7799999999999994"/>
    <n v="3.3967118590680641"/>
    <n v="8.9410776325946006"/>
    <n v="2.3166297645331202"/>
    <x v="2"/>
  </r>
  <r>
    <n v="9.68"/>
    <n v="16.347351949870848"/>
    <n v="74.408393141973406"/>
    <n v="22.445162841846326"/>
    <x v="6"/>
  </r>
  <r>
    <n v="9.65"/>
    <n v="10.001599972175972"/>
    <n v="17.04716165396454"/>
    <n v="1.8470167042027896"/>
    <x v="10"/>
  </r>
  <r>
    <n v="9.64"/>
    <n v="9.9912356198731995"/>
    <n v="17.029496201473389"/>
    <n v="5.6511639942899254"/>
    <x v="13"/>
  </r>
  <r>
    <n v="9.64"/>
    <n v="11.989482743847837"/>
    <n v="16.995774426817"/>
    <n v="5.6703796780623827"/>
    <x v="2"/>
  </r>
  <r>
    <n v="9.61"/>
    <n v="9.9601425629648794"/>
    <n v="16.976499843999921"/>
    <n v="1.8393606764133481"/>
    <x v="10"/>
  </r>
  <r>
    <n v="9.58"/>
    <n v="23.020548615924202"/>
    <n v="45.841508661407211"/>
    <n v="15.028919223629547"/>
    <x v="13"/>
  </r>
  <r>
    <n v="9.57"/>
    <n v="11.023156937065727"/>
    <n v="29.015973688630567"/>
    <n v="7.5180275864001382"/>
    <x v="13"/>
  </r>
  <r>
    <n v="9.57"/>
    <n v="11.284010269164227"/>
    <n v="24.752176028278363"/>
    <n v="1.508794484149204"/>
    <x v="6"/>
  </r>
  <r>
    <n v="9.5500000000000007"/>
    <n v="11.260428220534836"/>
    <n v="24.700447342743825"/>
    <n v="7.3271700943680456"/>
    <x v="6"/>
  </r>
  <r>
    <n v="9.52"/>
    <n v="11.840236070687906"/>
    <n v="16.784208770051645"/>
    <n v="5.5997940389163796"/>
    <x v="3"/>
  </r>
  <r>
    <n v="9.51"/>
    <n v="9.8564990399371499"/>
    <n v="16.799845319088373"/>
    <n v="2.6248066235698135"/>
    <x v="3"/>
  </r>
  <r>
    <n v="9.5"/>
    <n v="9.8461346876343772"/>
    <n v="16.782179866597218"/>
    <n v="2.6220465745439778"/>
    <x v="3"/>
  </r>
  <r>
    <n v="9.49"/>
    <n v="17.708064249165052"/>
    <n v="80.601959906149034"/>
    <n v="26.240787235714077"/>
    <x v="2"/>
  </r>
  <r>
    <n v="9.4499999999999993"/>
    <n v="14.899561006569508"/>
    <n v="67.818469708080144"/>
    <n v="22.07899207827683"/>
    <x v="15"/>
  </r>
  <r>
    <n v="9.44"/>
    <n v="9.4872639130221046"/>
    <n v="20.810901514648243"/>
    <n v="3.3337376293848662"/>
    <x v="13"/>
  </r>
  <r>
    <n v="9.43"/>
    <n v="3.2751526412077552"/>
    <n v="8.6211004167042002"/>
    <n v="2.2337237913647572"/>
    <x v="3"/>
  </r>
  <r>
    <n v="9.43"/>
    <n v="22.660101612543343"/>
    <n v="74.096403877282839"/>
    <n v="19.255820256560455"/>
    <x v="2"/>
  </r>
  <r>
    <n v="9.41"/>
    <n v="11.095353880129089"/>
    <n v="22.094510842607733"/>
    <n v="6.4613341236051305"/>
    <x v="9"/>
  </r>
  <r>
    <n v="9.4"/>
    <n v="0.8182496068050894"/>
    <n v="1.7948812363327673"/>
    <n v="0.198467128915709"/>
    <x v="10"/>
  </r>
  <r>
    <n v="9.3800000000000008"/>
    <n v="0.81650865019486585"/>
    <n v="1.791062340085251"/>
    <n v="0.28691365991586354"/>
    <x v="9"/>
  </r>
  <r>
    <n v="9.31"/>
    <n v="9.6492119938816909"/>
    <n v="16.446536269265277"/>
    <n v="3.357270818113661"/>
    <x v="8"/>
  </r>
  <r>
    <n v="9.2899999999999991"/>
    <n v="11.554179947131368"/>
    <n v="16.378707927918043"/>
    <n v="5.4645048972198689"/>
    <x v="3"/>
  </r>
  <r>
    <n v="9.2799999999999994"/>
    <n v="10.689121878366763"/>
    <n v="28.136701758672057"/>
    <n v="4.9634005181475578"/>
    <x v="10"/>
  </r>
  <r>
    <n v="9.2799999999999994"/>
    <n v="0.80780386714374774"/>
    <n v="1.7719678588476679"/>
    <n v="0.28385487889330635"/>
    <x v="15"/>
  </r>
  <r>
    <n v="9.27"/>
    <n v="7.7265450000000007"/>
    <n v="20.043627292154163"/>
    <n v="4.8224917657552231"/>
    <x v="3"/>
  </r>
  <r>
    <n v="9.27"/>
    <n v="11.529305501604716"/>
    <n v="16.343446985123819"/>
    <n v="4.5116034159328757"/>
    <x v="6"/>
  </r>
  <r>
    <n v="9.24"/>
    <n v="22.589998037391823"/>
    <n v="115.3435887206617"/>
    <n v="25.820491217217878"/>
    <x v="0"/>
  </r>
  <r>
    <n v="9.24"/>
    <n v="10.643048077166908"/>
    <n v="23.346185726484364"/>
    <n v="3.7398695969132461"/>
    <x v="15"/>
  </r>
  <r>
    <n v="9.1999999999999993"/>
    <n v="9.5352041185511851"/>
    <n v="16.252216291862567"/>
    <n v="2.5392451037689048"/>
    <x v="3"/>
  </r>
  <r>
    <n v="9.15"/>
    <n v="9.195811949592402"/>
    <n v="18.31189604422849"/>
    <n v="6.1057977495661495"/>
    <x v="3"/>
  </r>
  <r>
    <n v="9.1199999999999992"/>
    <n v="9.4522893001290011"/>
    <n v="16.110892671933328"/>
    <n v="2.5171647115622187"/>
    <x v="10"/>
  </r>
  <r>
    <n v="9.1199999999999992"/>
    <n v="22.296621439503614"/>
    <n v="113.84562003597776"/>
    <n v="29.125306578662173"/>
    <x v="11"/>
  </r>
  <r>
    <n v="9.1"/>
    <n v="10.729832126373507"/>
    <n v="23.536551918216627"/>
    <n v="3.7703647168048007"/>
    <x v="13"/>
  </r>
  <r>
    <n v="9.07"/>
    <n v="9.1154114079566213"/>
    <n v="19.995219993417329"/>
    <n v="3.203072065521265"/>
    <x v="15"/>
  </r>
  <r>
    <n v="9.0500000000000007"/>
    <n v="3.5808312096644399"/>
    <n v="7.854775236369222"/>
    <n v="1.2582712842792043"/>
    <x v="10"/>
  </r>
  <r>
    <n v="9.0500000000000007"/>
    <n v="10.424197521467589"/>
    <n v="38.219092078676518"/>
    <n v="10.556081523651697"/>
    <x v="2"/>
  </r>
  <r>
    <n v="9.0299999999999994"/>
    <n v="0.78604190951595276"/>
    <n v="1.7242316557537114"/>
    <n v="0.27620792633691338"/>
    <x v="18"/>
  </r>
  <r>
    <n v="9"/>
    <n v="9.3279170724957261"/>
    <n v="15.898907242039471"/>
    <n v="1.4687936290817547"/>
    <x v="3"/>
  </r>
  <r>
    <n v="9"/>
    <n v="21.626820202851547"/>
    <n v="87.592139970842837"/>
    <n v="20.492961240035704"/>
    <x v="10"/>
  </r>
  <r>
    <n v="8.99"/>
    <n v="16.775078777660042"/>
    <n v="61.503849971194626"/>
    <n v="13.335713187039284"/>
    <x v="10"/>
  </r>
  <r>
    <n v="8.99"/>
    <n v="9.3175527201929533"/>
    <n v="15.881241789548316"/>
    <n v="3.2418759027757047"/>
    <x v="8"/>
  </r>
  <r>
    <n v="8.9600000000000009"/>
    <n v="21.905452642319347"/>
    <n v="111.84832845639924"/>
    <n v="25.038052089423402"/>
    <x v="13"/>
  </r>
  <r>
    <n v="8.9"/>
    <n v="9.2242735494679966"/>
    <n v="15.722252717127922"/>
    <n v="2.4564436329938322"/>
    <x v="9"/>
  </r>
  <r>
    <n v="8.89"/>
    <n v="10.48222061576489"/>
    <n v="22.993400720103939"/>
    <n v="2.8276926313982642"/>
    <x v="10"/>
  </r>
  <r>
    <n v="8.8699999999999992"/>
    <n v="7.3931449999999996"/>
    <n v="19.178745855599505"/>
    <n v="5.419071407975709"/>
    <x v="13"/>
  </r>
  <r>
    <n v="8.86"/>
    <n v="10.4468475428208"/>
    <n v="20.803120729596653"/>
    <n v="7.6729797353088891"/>
    <x v="13"/>
  </r>
  <r>
    <n v="8.7899999999999991"/>
    <n v="9.1102656741374908"/>
    <n v="15.527932739725212"/>
    <n v="1.4345217777365133"/>
    <x v="3"/>
  </r>
  <r>
    <n v="8.77"/>
    <n v="3.0459266875283153"/>
    <n v="8.0177148095965887"/>
    <n v="1.828747817887193"/>
    <x v="10"/>
  </r>
  <r>
    <n v="8.76"/>
    <n v="21.416491645839002"/>
    <n v="109.35171398192604"/>
    <n v="24.479166998141629"/>
    <x v="10"/>
  </r>
  <r>
    <n v="8.74"/>
    <n v="8.0690701070817799"/>
    <n v="41.200335752525113"/>
    <n v="9.0034318344420132"/>
    <x v="13"/>
  </r>
  <r>
    <n v="8.74"/>
    <n v="7.2621630963736026"/>
    <n v="15.930004937935982"/>
    <n v="1.9590472122618632"/>
    <x v="10"/>
  </r>
  <r>
    <n v="8.74"/>
    <n v="9.0584439126236269"/>
    <n v="15.43960547726944"/>
    <n v="1.4263618131305038"/>
    <x v="19"/>
  </r>
  <r>
    <n v="8.7200000000000006"/>
    <n v="10.281773202415055"/>
    <n v="22.55370689306033"/>
    <n v="6.6903584526585718"/>
    <x v="9"/>
  </r>
  <r>
    <n v="8.7100000000000009"/>
    <n v="10.832821026858369"/>
    <n v="15.356140586885488"/>
    <n v="5.1233409746808469"/>
    <x v="9"/>
  </r>
  <r>
    <n v="8.69"/>
    <n v="10.246400129470965"/>
    <n v="22.476113864758513"/>
    <n v="2.4852729515604373"/>
    <x v="3"/>
  </r>
  <r>
    <n v="8.69"/>
    <n v="0.75644564714215168"/>
    <n v="1.6593104195459305"/>
    <n v="0.26580807086021896"/>
    <x v="6"/>
  </r>
  <r>
    <n v="8.67"/>
    <n v="5.4887613856867503"/>
    <n v="14.447926021513432"/>
    <n v="3.7434520571876346"/>
    <x v="15"/>
  </r>
  <r>
    <n v="8.66"/>
    <n v="8.975529094201443"/>
    <n v="15.298281857340202"/>
    <n v="2.3902024563737734"/>
    <x v="3"/>
  </r>
  <r>
    <n v="8.66"/>
    <n v="8.975529094201443"/>
    <n v="15.298281857340202"/>
    <n v="1.4133058697608882"/>
    <x v="10"/>
  </r>
  <r>
    <n v="8.66"/>
    <n v="13.372140838142046"/>
    <n v="37.008886236118123"/>
    <n v="8.607424509492505"/>
    <x v="10"/>
  </r>
  <r>
    <n v="8.64"/>
    <n v="10.187445007897486"/>
    <n v="22.346792150922163"/>
    <n v="6.62897901731308"/>
    <x v="2"/>
  </r>
  <r>
    <n v="8.58"/>
    <n v="8.892614275779259"/>
    <n v="15.156958237410961"/>
    <n v="2.3681220641670877"/>
    <x v="13"/>
  </r>
  <r>
    <n v="8.57"/>
    <n v="11.630816739359906"/>
    <n v="38.031678289793241"/>
    <n v="8.6175931807316424"/>
    <x v="10"/>
  </r>
  <r>
    <n v="8.5299999999999994"/>
    <n v="10.057743740435825"/>
    <n v="22.062284380482176"/>
    <n v="1.3448293573451107"/>
    <x v="6"/>
  </r>
  <r>
    <n v="8.5299999999999994"/>
    <n v="15.592845152575643"/>
    <n v="43.154932283023854"/>
    <n v="11.733980184668546"/>
    <x v="1"/>
  </r>
  <r>
    <n v="8.5299999999999994"/>
    <n v="19.371526717739869"/>
    <n v="38.575101950510231"/>
    <n v="10.538265591503659"/>
    <x v="19"/>
  </r>
  <r>
    <n v="8.4700000000000006"/>
    <n v="7.8644813272500533"/>
    <n v="20.701472778537592"/>
    <n v="5.3637436088915349"/>
    <x v="10"/>
  </r>
  <r>
    <n v="8.44"/>
    <n v="8.7475133435404349"/>
    <n v="14.909641902534789"/>
    <n v="3.043540892038592"/>
    <x v="2"/>
  </r>
  <r>
    <n v="8.42"/>
    <n v="2.9243674696680064"/>
    <n v="5.8233806207898411"/>
    <n v="1.9091674666453617"/>
    <x v="10"/>
  </r>
  <r>
    <n v="8.42"/>
    <n v="10.472141566721866"/>
    <n v="14.844856916369208"/>
    <n v="5.8075999295028407"/>
    <x v="1"/>
  </r>
  <r>
    <n v="8.41"/>
    <n v="9.9162514486594713"/>
    <n v="21.751912267274925"/>
    <n v="4.2939435253505973"/>
    <x v="1"/>
  </r>
  <r>
    <n v="8.39"/>
    <n v="10.623000698018879"/>
    <n v="50.016424077309878"/>
    <n v="16.622837064693599"/>
    <x v="0"/>
  </r>
  <r>
    <n v="8.39"/>
    <n v="9.8926694000300817"/>
    <n v="21.700183581740387"/>
    <n v="4.2837320068598714"/>
    <x v="1"/>
  </r>
  <r>
    <n v="8.39"/>
    <n v="9.6639798016699512"/>
    <n v="35.431843374596234"/>
    <n v="9.7862457440262673"/>
    <x v="1"/>
  </r>
  <r>
    <n v="8.39"/>
    <n v="9.8926694000300817"/>
    <n v="21.700183581740387"/>
    <n v="4.2837320068598714"/>
    <x v="9"/>
  </r>
  <r>
    <n v="8.36"/>
    <n v="11.391586032437276"/>
    <n v="51.674309748271263"/>
    <n v="8.5212065874455902"/>
    <x v="3"/>
  </r>
  <r>
    <n v="8.34"/>
    <n v="8.6438698205127054"/>
    <n v="14.732987377623241"/>
    <n v="4.8890775635246859"/>
    <x v="3"/>
  </r>
  <r>
    <n v="8.33"/>
    <n v="8.6335054682099326"/>
    <n v="14.715321925132086"/>
    <n v="2.2991208385211932"/>
    <x v="3"/>
  </r>
  <r>
    <n v="8.32"/>
    <n v="10.34776933908859"/>
    <n v="14.668552202398075"/>
    <n v="3.7676864325899282"/>
    <x v="3"/>
  </r>
  <r>
    <n v="8.31"/>
    <n v="10.335332116325263"/>
    <n v="14.650921731000965"/>
    <n v="5.7317286715164624"/>
    <x v="8"/>
  </r>
  <r>
    <n v="8.3000000000000007"/>
    <n v="8.6024124113016143"/>
    <n v="14.662325567658623"/>
    <n v="2.2908406914436861"/>
    <x v="15"/>
  </r>
  <r>
    <n v="8.26"/>
    <n v="7.6694941869050099"/>
    <n v="28.119296849713692"/>
    <n v="6.9317787134069171"/>
    <x v="6"/>
  </r>
  <r>
    <n v="8.2200000000000006"/>
    <n v="8.5194975928794303"/>
    <n v="14.521001947729383"/>
    <n v="1.5733137107302522"/>
    <x v="6"/>
  </r>
  <r>
    <n v="8.2200000000000006"/>
    <n v="8.2394728298400306"/>
    <n v="30.209056391620926"/>
    <n v="6.5501478668153617"/>
    <x v="6"/>
  </r>
  <r>
    <n v="8.2100000000000009"/>
    <n v="8.5091332405766575"/>
    <n v="14.503336495238228"/>
    <n v="2.2660002502111647"/>
    <x v="1"/>
  </r>
  <r>
    <n v="8.19"/>
    <n v="8.4884045359711102"/>
    <n v="14.468005590255917"/>
    <n v="2.2604801521594928"/>
    <x v="3"/>
  </r>
  <r>
    <n v="8.17"/>
    <n v="10.161210997638674"/>
    <n v="14.404095131441379"/>
    <n v="3.6997593935408308"/>
    <x v="3"/>
  </r>
  <r>
    <n v="8.16"/>
    <n v="10.148773774875348"/>
    <n v="14.386464660044268"/>
    <n v="4.7998234619283249"/>
    <x v="11"/>
  </r>
  <r>
    <n v="8.15"/>
    <n v="6.793025000000001"/>
    <n v="17.621959269801128"/>
    <n v="7.7517650336825872"/>
    <x v="3"/>
  </r>
  <r>
    <n v="8.15"/>
    <n v="15.29607983195914"/>
    <n v="42.333601269354446"/>
    <n v="9.845832020346279"/>
    <x v="6"/>
  </r>
  <r>
    <n v="8.14"/>
    <n v="8.4365827744572464"/>
    <n v="14.379678327800145"/>
    <n v="2.2466799070303138"/>
    <x v="2"/>
  </r>
  <r>
    <n v="8.1300000000000008"/>
    <n v="10.111462106585366"/>
    <n v="14.333573245852929"/>
    <n v="3.9567784003812605"/>
    <x v="6"/>
  </r>
  <r>
    <n v="8.11"/>
    <n v="10.268478624664256"/>
    <n v="48.347222797018247"/>
    <n v="12.156407825982031"/>
    <x v="10"/>
  </r>
  <r>
    <n v="8.11"/>
    <n v="8.1506049083272529"/>
    <n v="16.230543925540221"/>
    <n v="4.7464715583804002"/>
    <x v="2"/>
  </r>
  <r>
    <n v="8.06"/>
    <n v="9.5035655976451068"/>
    <n v="20.84666027042044"/>
    <n v="2.3050978123794157"/>
    <x v="10"/>
  </r>
  <r>
    <n v="8.0399999999999991"/>
    <n v="9.9995271017154153"/>
    <n v="14.17489900327891"/>
    <n v="5.5454992200953486"/>
    <x v="9"/>
  </r>
  <r>
    <n v="8"/>
    <n v="7.4280815369540045"/>
    <n v="14.791761473415493"/>
    <n v="3.5172406225311112"/>
    <x v="6"/>
  </r>
  <r>
    <n v="8"/>
    <n v="19.558439859213699"/>
    <n v="99.864578978927881"/>
    <n v="23.951959096978506"/>
    <x v="11"/>
  </r>
  <r>
    <n v="7.9"/>
    <n v="19.169235216670142"/>
    <n v="62.681598649442392"/>
    <n v="14.724610412275796"/>
    <x v="13"/>
  </r>
  <r>
    <n v="7.86"/>
    <n v="8.1463809099795998"/>
    <n v="13.885045658047803"/>
    <n v="1.2827464360647323"/>
    <x v="6"/>
  </r>
  <r>
    <n v="7.83"/>
    <n v="9.7383454236855354"/>
    <n v="13.804659103939535"/>
    <n v="2.4858699224489436"/>
    <x v="3"/>
  </r>
  <r>
    <n v="7.8"/>
    <n v="7.8390528094886038"/>
    <n v="17.195448285408506"/>
    <n v="2.7545713463137664"/>
    <x v="1"/>
  </r>
  <r>
    <n v="7.79"/>
    <n v="0.67810259968209008"/>
    <n v="1.4874600884076872"/>
    <n v="0.23827904165720437"/>
    <x v="10"/>
  </r>
  <r>
    <n v="7.77"/>
    <n v="9.6637220871055689"/>
    <n v="13.698876275556856"/>
    <n v="2.4668211107826679"/>
    <x v="6"/>
  </r>
  <r>
    <n v="7.77"/>
    <n v="6.4762950000000004"/>
    <n v="16.800321905074203"/>
    <n v="7.3903330443820483"/>
    <x v="2"/>
  </r>
  <r>
    <n v="7.76"/>
    <n v="0.67549116476675464"/>
    <n v="1.4817317440364122"/>
    <n v="0.2373614073504372"/>
    <x v="3"/>
  </r>
  <r>
    <n v="7.75"/>
    <n v="6.4395610980429545"/>
    <n v="14.125576460984425"/>
    <n v="2.262802779187187"/>
    <x v="9"/>
  </r>
  <r>
    <n v="7.72"/>
    <n v="8.8922436315723505"/>
    <n v="17.707391350964194"/>
    <n v="4.8374517124688312"/>
    <x v="10"/>
  </r>
  <r>
    <n v="7.7"/>
    <n v="7.9805512731352328"/>
    <n v="13.602398418189326"/>
    <n v="0.38803134875746254"/>
    <x v="6"/>
  </r>
  <r>
    <n v="7.67"/>
    <n v="8.834651380072529"/>
    <n v="32.391208424690475"/>
    <n v="8.9464248935257995"/>
    <x v="15"/>
  </r>
  <r>
    <n v="7.65"/>
    <n v="9.0201336007425645"/>
    <n v="19.786222216962329"/>
    <n v="3.169592316874366"/>
    <x v="3"/>
  </r>
  <r>
    <n v="7.65"/>
    <n v="18.562613849053999"/>
    <n v="75.181605767299061"/>
    <n v="19.609761126476812"/>
    <x v="3"/>
  </r>
  <r>
    <n v="7.65"/>
    <n v="9.5144754139456378"/>
    <n v="13.487310618791499"/>
    <n v="4.4998344955578036"/>
    <x v="10"/>
  </r>
  <r>
    <n v="7.64"/>
    <n v="7.9183651593185935"/>
    <n v="13.496405703242393"/>
    <n v="2.1086774557385253"/>
    <x v="2"/>
  </r>
  <r>
    <n v="7.62"/>
    <n v="9.4771637456556554"/>
    <n v="13.434419204600161"/>
    <n v="2.4191990816169797"/>
    <x v="6"/>
  </r>
  <r>
    <n v="7.61"/>
    <n v="7.8872721024102752"/>
    <n v="13.443409345768931"/>
    <n v="2.1003973086610181"/>
    <x v="3"/>
  </r>
  <r>
    <n v="7.61"/>
    <n v="9.4647265228923292"/>
    <n v="13.416788733203051"/>
    <n v="7.3091932447427066"/>
    <x v="2"/>
  </r>
  <r>
    <n v="7.6"/>
    <n v="7.8769077501075015"/>
    <n v="13.425743893277774"/>
    <n v="2.097637259635182"/>
    <x v="3"/>
  </r>
  <r>
    <n v="7.6"/>
    <n v="7.638051455399153"/>
    <n v="16.754539355013417"/>
    <n v="1.0212902709816134"/>
    <x v="6"/>
  </r>
  <r>
    <n v="7.6"/>
    <n v="14.263829045753306"/>
    <n v="39.476732472036041"/>
    <n v="11.898220887011098"/>
    <x v="8"/>
  </r>
  <r>
    <n v="7.59"/>
    <n v="7.007350356149967"/>
    <n v="35.779238942982339"/>
    <n v="8.5814497637261642"/>
    <x v="15"/>
  </r>
  <r>
    <n v="7.55"/>
    <n v="8.9022233575956022"/>
    <n v="19.527578789289617"/>
    <n v="3.1281597375688182"/>
    <x v="1"/>
  </r>
  <r>
    <n v="7.55"/>
    <n v="18.319965302007542"/>
    <n v="59.904565797884821"/>
    <n v="15.567713022372782"/>
    <x v="2"/>
  </r>
  <r>
    <n v="7.55"/>
    <n v="7.8250859885936359"/>
    <n v="13.337416630821998"/>
    <n v="2.7225987837549015"/>
    <x v="9"/>
  </r>
  <r>
    <n v="7.55"/>
    <n v="13.801404560603295"/>
    <n v="38.196921305607283"/>
    <n v="11.512487950207898"/>
    <x v="9"/>
  </r>
  <r>
    <n v="7.53"/>
    <n v="6.2762549999999999"/>
    <n v="16.281393043141406"/>
    <n v="4.6004067307843393"/>
    <x v="10"/>
  </r>
  <r>
    <n v="7.52"/>
    <n v="18.07040976949374"/>
    <n v="59.088542646571263"/>
    <n v="15.355648815411945"/>
    <x v="2"/>
  </r>
  <r>
    <n v="7.52"/>
    <n v="7.7939929316853167"/>
    <n v="13.284420273348534"/>
    <n v="2.7117805104419688"/>
    <x v="9"/>
  </r>
  <r>
    <n v="7.51"/>
    <n v="7.7836285793825439"/>
    <n v="13.266754820857379"/>
    <n v="1.4374192174676632"/>
    <x v="6"/>
  </r>
  <r>
    <n v="7.51"/>
    <n v="9.3403542952590524"/>
    <n v="13.240484019231918"/>
    <n v="4.4174845832207987"/>
    <x v="2"/>
  </r>
  <r>
    <n v="7.49"/>
    <n v="13.32607016020804"/>
    <n v="36.881380513652417"/>
    <n v="10.028179057082147"/>
    <x v="2"/>
  </r>
  <r>
    <n v="7.47"/>
    <n v="4.9392521719870857"/>
    <n v="13.001466991908629"/>
    <n v="3.3686750807586998"/>
    <x v="10"/>
  </r>
  <r>
    <n v="7.46"/>
    <n v="6.3756996442042988"/>
    <n v="16.782590883813356"/>
    <n v="4.3483628221380251"/>
    <x v="1"/>
  </r>
  <r>
    <n v="7.46"/>
    <n v="8.7961041387633365"/>
    <n v="19.294799704384179"/>
    <n v="3.0908704161938259"/>
    <x v="19"/>
  </r>
  <r>
    <n v="7.41"/>
    <n v="8.7371490171898554"/>
    <n v="17.398546795294717"/>
    <n v="4.3748296560045823"/>
    <x v="6"/>
  </r>
  <r>
    <n v="7.38"/>
    <n v="7.6488919994464943"/>
    <n v="13.037103938472363"/>
    <n v="0.37190537062728224"/>
    <x v="10"/>
  </r>
  <r>
    <n v="7.37"/>
    <n v="13.752205849983817"/>
    <n v="62.59604262469108"/>
    <n v="20.378777863773735"/>
    <x v="2"/>
  </r>
  <r>
    <n v="7.37"/>
    <n v="7.6466683113487415"/>
    <n v="20.128129155243766"/>
    <n v="5.2151904973308305"/>
    <x v="9"/>
  </r>
  <r>
    <n v="7.36"/>
    <n v="8.678193895616376"/>
    <n v="19.03615627671147"/>
    <n v="3.0494378368882784"/>
    <x v="15"/>
  </r>
  <r>
    <n v="7.34"/>
    <n v="7.3573881473267422"/>
    <n v="19.366664388314717"/>
    <n v="3.4163390181340088"/>
    <x v="3"/>
  </r>
  <r>
    <n v="7.34"/>
    <n v="8.6546118469869828"/>
    <n v="18.984427591176928"/>
    <n v="2.0991833676011056"/>
    <x v="13"/>
  </r>
  <r>
    <n v="7.34"/>
    <n v="7.6155421174083804"/>
    <n v="20.046196472115231"/>
    <n v="4.5723050677033479"/>
    <x v="10"/>
  </r>
  <r>
    <n v="7.33"/>
    <n v="9.1164842855191548"/>
    <n v="12.923135534083883"/>
    <n v="3.3193679748658864"/>
    <x v="10"/>
  </r>
  <r>
    <n v="7.31"/>
    <n v="17.737608789096043"/>
    <n v="71.840201066530213"/>
    <n v="18.738216187522287"/>
    <x v="19"/>
  </r>
  <r>
    <n v="7.29"/>
    <n v="9.0667353944658426"/>
    <n v="12.852613648495428"/>
    <n v="3.3012540977861269"/>
    <x v="6"/>
  </r>
  <r>
    <n v="7.29"/>
    <n v="7.326499356560503"/>
    <n v="16.071130512901028"/>
    <n v="1.7770485683175137"/>
    <x v="19"/>
  </r>
  <r>
    <n v="7.25"/>
    <n v="7.5141554195104456"/>
    <n v="12.807453056087351"/>
    <n v="2.0010355437309304"/>
    <x v="3"/>
  </r>
  <r>
    <n v="7.25"/>
    <n v="4.7937855752217358"/>
    <n v="17.575850028505279"/>
    <n v="4.3326795740579023"/>
    <x v="6"/>
  </r>
  <r>
    <n v="7.23"/>
    <n v="8.992112057885878"/>
    <n v="12.746830820112752"/>
    <n v="4.2527847585467873"/>
    <x v="18"/>
  </r>
  <r>
    <n v="7.23"/>
    <n v="17.543489951458877"/>
    <n v="57.365564333603608"/>
    <n v="13.475814339335951"/>
    <x v="6"/>
  </r>
  <r>
    <n v="7.23"/>
    <n v="7.4934267149049001"/>
    <n v="12.772122151105041"/>
    <n v="0.3643463183787603"/>
    <x v="6"/>
  </r>
  <r>
    <n v="7.23"/>
    <n v="7.4934267149049001"/>
    <n v="12.772122151105041"/>
    <n v="4.2383729957174445"/>
    <x v="7"/>
  </r>
  <r>
    <n v="7.21"/>
    <n v="7.4726980102993537"/>
    <n v="12.736791246122731"/>
    <n v="4.2266485890902867"/>
    <x v="6"/>
  </r>
  <r>
    <n v="7.2"/>
    <n v="6.685273383258604"/>
    <n v="17.597473908556154"/>
    <n v="4.5594986994119298"/>
    <x v="2"/>
  </r>
  <r>
    <n v="7.18"/>
    <n v="9.7836827407774702"/>
    <n v="44.380567463228196"/>
    <n v="9.4481646066032692"/>
    <x v="11"/>
  </r>
  <r>
    <n v="7.17"/>
    <n v="8.9174887213059115"/>
    <n v="12.641047991730073"/>
    <n v="4.2174919389737848"/>
    <x v="3"/>
  </r>
  <r>
    <n v="7.17"/>
    <n v="7.4312406010882617"/>
    <n v="12.66612943615811"/>
    <n v="4.203199775835972"/>
    <x v="9"/>
  </r>
  <r>
    <n v="7.12"/>
    <n v="7.379418839574396"/>
    <n v="12.577802173702336"/>
    <n v="1.9651549063950655"/>
    <x v="9"/>
  </r>
  <r>
    <n v="7.11"/>
    <n v="6.5641977644566891"/>
    <n v="24.066857738042216"/>
    <n v="6.6472461401730625"/>
    <x v="1"/>
  </r>
  <r>
    <n v="7.1"/>
    <n v="5.9178500000000005"/>
    <n v="15.351645498845153"/>
    <n v="4.4987256000363631"/>
    <x v="13"/>
  </r>
  <r>
    <n v="7.08"/>
    <n v="8.8055537164359645"/>
    <n v="12.482373749156057"/>
    <n v="4.1645527096142825"/>
    <x v="10"/>
  </r>
  <r>
    <n v="7.07"/>
    <n v="7.0867485288283483"/>
    <n v="25.982728550944035"/>
    <n v="7.7548993516021305"/>
    <x v="9"/>
  </r>
  <r>
    <n v="7.04"/>
    <n v="7.2965040211522121"/>
    <n v="12.436478553773096"/>
    <n v="1.1489230165261726"/>
    <x v="3"/>
  </r>
  <r>
    <n v="7.03"/>
    <n v="0.61194624849359347"/>
    <n v="1.3423420310020591"/>
    <n v="0.21503230588576983"/>
    <x v="3"/>
  </r>
  <r>
    <n v="7.03"/>
    <n v="8.2890900932314029"/>
    <n v="18.182632965391527"/>
    <n v="2.0105257594326669"/>
    <x v="12"/>
  </r>
  <r>
    <n v="7.03"/>
    <n v="8.2890900932314029"/>
    <n v="16.506313626305246"/>
    <n v="5.5037562658560759"/>
    <x v="2"/>
  </r>
  <r>
    <n v="7.02"/>
    <n v="8.2772990689167063"/>
    <n v="18.156768622624256"/>
    <n v="2.0076658365885236"/>
    <x v="10"/>
  </r>
  <r>
    <n v="7.02"/>
    <n v="8.9994795245940029"/>
    <n v="29.427452751162242"/>
    <n v="7.6474661540023048"/>
    <x v="2"/>
  </r>
  <r>
    <n v="7"/>
    <n v="13.061796601070109"/>
    <n v="59.453500457644161"/>
    <n v="19.355691322444521"/>
    <x v="10"/>
  </r>
  <r>
    <n v="6.99"/>
    <n v="8.8503903312457641"/>
    <n v="41.670417675851731"/>
    <n v="10.236775293835802"/>
    <x v="19"/>
  </r>
  <r>
    <n v="6.96"/>
    <n v="8.2065529230285286"/>
    <n v="18.001582566020627"/>
    <n v="5.3400108750577582"/>
    <x v="2"/>
  </r>
  <r>
    <n v="6.95"/>
    <n v="6.9847970546084355"/>
    <n v="15.321585331229373"/>
    <n v="2.4543936996000872"/>
    <x v="10"/>
  </r>
  <r>
    <n v="6.94"/>
    <n v="16.966946577867883"/>
    <n v="86.632522264219929"/>
    <n v="19.393312667477495"/>
    <x v="0"/>
  </r>
  <r>
    <n v="6.93"/>
    <n v="8.1711798500844406"/>
    <n v="17.923989537718818"/>
    <n v="1.9819265309912346"/>
    <x v="13"/>
  </r>
  <r>
    <n v="6.91"/>
    <n v="7.1694000042632027"/>
    <n v="18.871828013939542"/>
    <n v="4.8896833563848086"/>
    <x v="2"/>
  </r>
  <r>
    <n v="6.86"/>
    <n v="13.123055414586759"/>
    <n v="59.732332765992048"/>
    <n v="16.589841311658358"/>
    <x v="6"/>
  </r>
  <r>
    <n v="6.86"/>
    <n v="8.6857907971882629"/>
    <n v="40.895431367144916"/>
    <n v="10.046391776210818"/>
    <x v="10"/>
  </r>
  <r>
    <n v="6.86"/>
    <n v="16.645690327386983"/>
    <n v="54.429843890528453"/>
    <n v="12.333251453307239"/>
    <x v="10"/>
  </r>
  <r>
    <n v="6.85"/>
    <n v="7.0995813273995241"/>
    <n v="12.100834956441151"/>
    <n v="1.8906335826974996"/>
    <x v="3"/>
  </r>
  <r>
    <n v="6.85"/>
    <n v="9.811477514480563"/>
    <n v="19.537889342486718"/>
    <n v="6.405403515343898"/>
    <x v="18"/>
  </r>
  <r>
    <n v="6.84"/>
    <n v="6.8562036686260113"/>
    <n v="13.652963928161061"/>
    <n v="6.0448125905893599"/>
    <x v="2"/>
  </r>
  <r>
    <n v="6.83"/>
    <n v="8.0532696069374783"/>
    <n v="17.665346110046105"/>
    <n v="5.2402692926213339"/>
    <x v="3"/>
  </r>
  <r>
    <n v="6.82"/>
    <n v="8.4821859245894462"/>
    <n v="12.023981492831117"/>
    <n v="6.5504202272201386"/>
    <x v="6"/>
  </r>
  <r>
    <n v="6.81"/>
    <n v="12.707262121898205"/>
    <n v="46.589679455376562"/>
    <n v="11.830737005425908"/>
    <x v="10"/>
  </r>
  <r>
    <n v="6.81"/>
    <n v="6.8440961067458197"/>
    <n v="15.012949079952811"/>
    <n v="2.9636362406291421"/>
    <x v="2"/>
  </r>
  <r>
    <n v="6.8"/>
    <n v="16.624673880331645"/>
    <n v="84.884892132088694"/>
    <n v="19.002093103580258"/>
    <x v="0"/>
  </r>
  <r>
    <n v="6.78"/>
    <n v="7.994314485363998"/>
    <n v="17.536024396209751"/>
    <n v="2.8091288769161045"/>
    <x v="9"/>
  </r>
  <r>
    <n v="6.77"/>
    <n v="8.419999810772806"/>
    <n v="11.935829135845548"/>
    <n v="3.9822064751537689"/>
    <x v="13"/>
  </r>
  <r>
    <n v="6.77"/>
    <n v="16.268174752589442"/>
    <n v="32.395304137549772"/>
    <n v="10.620645422126517"/>
    <x v="19"/>
  </r>
  <r>
    <n v="6.75"/>
    <n v="7.95894141241991"/>
    <n v="17.458431367907938"/>
    <n v="1.0641967364688742"/>
    <x v="3"/>
  </r>
  <r>
    <n v="6.74"/>
    <n v="6.7737456328145127"/>
    <n v="14.858630954314533"/>
    <n v="1.8272913073465296"/>
    <x v="10"/>
  </r>
  <r>
    <n v="6.74"/>
    <n v="15.306458391273942"/>
    <n v="30.480209513064359"/>
    <n v="9.992790814862488"/>
    <x v="15"/>
  </r>
  <r>
    <n v="6.73"/>
    <n v="6.7636955651100399"/>
    <n v="14.836585507794776"/>
    <n v="1.640540036320558"/>
    <x v="10"/>
  </r>
  <r>
    <n v="6.72"/>
    <n v="10.595243382449429"/>
    <n v="48.226467347968104"/>
    <n v="15.700616588996859"/>
    <x v="15"/>
  </r>
  <r>
    <n v="6.7"/>
    <n v="5.5844500000000004"/>
    <n v="14.486764062290495"/>
    <n v="4.7011349239568503"/>
    <x v="0"/>
  </r>
  <r>
    <n v="6.67"/>
    <n v="7.8646132179023391"/>
    <n v="17.251516625769767"/>
    <n v="2.7635530396800019"/>
    <x v="9"/>
  </r>
  <r>
    <n v="6.65"/>
    <n v="6.8922942813440642"/>
    <n v="11.747525906618053"/>
    <n v="0.33511798301780854"/>
    <x v="3"/>
  </r>
  <r>
    <n v="6.65"/>
    <n v="7.8410311692729486"/>
    <n v="17.199787940235229"/>
    <n v="1.0484308588915576"/>
    <x v="13"/>
  </r>
  <r>
    <n v="6.64"/>
    <n v="6.6732449557697855"/>
    <n v="14.638176489116983"/>
    <n v="2.3449171460927447"/>
    <x v="1"/>
  </r>
  <r>
    <n v="6.64"/>
    <n v="7.8292401449582512"/>
    <n v="17.173923597467954"/>
    <n v="1.898988768511082"/>
    <x v="19"/>
  </r>
  <r>
    <n v="6.6"/>
    <n v="7.7820760476994666"/>
    <n v="15.496681356132946"/>
    <n v="4.5318602779802184"/>
    <x v="13"/>
  </r>
  <r>
    <n v="6.59"/>
    <n v="6.8301081675274249"/>
    <n v="11.641533191671121"/>
    <n v="2.3764140377410334"/>
    <x v="9"/>
  </r>
  <r>
    <n v="6.55"/>
    <n v="6.7958856769788687"/>
    <n v="17.888635816397105"/>
    <n v="3.1556102432188138"/>
    <x v="10"/>
  </r>
  <r>
    <n v="6.55"/>
    <n v="6.7886507583163329"/>
    <n v="11.570871381706501"/>
    <n v="1.8078321119224265"/>
    <x v="15"/>
  </r>
  <r>
    <n v="6.52"/>
    <n v="8.2552997081147907"/>
    <n v="38.86854409821936"/>
    <n v="9.5484656531916201"/>
    <x v="0"/>
  </r>
  <r>
    <n v="6.52"/>
    <n v="6.7647594830385067"/>
    <n v="17.80670313326857"/>
    <n v="3.8774334886662269"/>
    <x v="10"/>
  </r>
  <r>
    <n v="6.51"/>
    <n v="6.7543840850583869"/>
    <n v="17.779392238892392"/>
    <n v="4.6066336686056593"/>
    <x v="2"/>
  </r>
  <r>
    <n v="6.46"/>
    <n v="7.6170017072937206"/>
    <n v="16.708365427657078"/>
    <n v="1.8475101573165045"/>
    <x v="3"/>
  </r>
  <r>
    <n v="6.46"/>
    <n v="6.4923437370892794"/>
    <n v="14.241358451761403"/>
    <n v="0.86809673033437129"/>
    <x v="13"/>
  </r>
  <r>
    <n v="6.46"/>
    <n v="6.4923437370892794"/>
    <n v="12.928398737236723"/>
    <n v="3.7807899219651531"/>
    <x v="6"/>
  </r>
  <r>
    <n v="6.46"/>
    <n v="6.6953715875913771"/>
    <n v="11.41188230928611"/>
    <n v="3.7869833405718798"/>
    <x v="2"/>
  </r>
  <r>
    <n v="6.46"/>
    <n v="6.6953715875913771"/>
    <n v="11.41188230928611"/>
    <n v="2.3295348533849891"/>
    <x v="11"/>
  </r>
  <r>
    <n v="6.45"/>
    <n v="7.4294004434768999"/>
    <n v="19.556220511145991"/>
    <n v="3.44977729979006"/>
    <x v="6"/>
  </r>
  <r>
    <n v="6.45"/>
    <n v="11.732292304175475"/>
    <n v="43.015067485415599"/>
    <n v="10.603783257624444"/>
    <x v="10"/>
  </r>
  <r>
    <n v="6.44"/>
    <n v="8.009571459582995"/>
    <n v="11.354023579740819"/>
    <n v="2.0445724521802298"/>
    <x v="13"/>
  </r>
  <r>
    <n v="6.37"/>
    <n v="6.6020924168664195"/>
    <n v="11.252893236865713"/>
    <n v="1.0395794908056419"/>
    <x v="3"/>
  </r>
  <r>
    <n v="6.35"/>
    <n v="15.258923143123036"/>
    <n v="30.385551148218767"/>
    <n v="6.6401951331744584"/>
    <x v="13"/>
  </r>
  <r>
    <n v="6.35"/>
    <n v="15.40818273745005"/>
    <n v="62.405646617300519"/>
    <n v="20.889206593855683"/>
    <x v="9"/>
  </r>
  <r>
    <n v="6.34"/>
    <n v="15.234893342897648"/>
    <n v="61.703796379460407"/>
    <n v="16.094318487199466"/>
    <x v="3"/>
  </r>
  <r>
    <n v="6.34"/>
    <n v="6.5709993599581002"/>
    <n v="11.199896879392249"/>
    <n v="3.7166369008089348"/>
    <x v="13"/>
  </r>
  <r>
    <n v="6.34"/>
    <n v="7.8851992319497191"/>
    <n v="11.177718865769688"/>
    <n v="3.7292746015472522"/>
    <x v="17"/>
  </r>
  <r>
    <n v="6.28"/>
    <n v="5.8310440065088942"/>
    <n v="21.378835861525666"/>
    <n v="5.9048167279971748"/>
    <x v="17"/>
  </r>
  <r>
    <n v="6.26"/>
    <n v="7.3811812209997969"/>
    <n v="16.191078572311657"/>
    <n v="2.5936794645272583"/>
    <x v="15"/>
  </r>
  <r>
    <n v="6.25"/>
    <n v="9.6507944848022849"/>
    <n v="26.70964653299518"/>
    <n v="6.474653912888531"/>
    <x v="13"/>
  </r>
  <r>
    <n v="6.24"/>
    <n v="6.2712422475908838"/>
    <n v="13.756358628326806"/>
    <n v="1.5210950708232216"/>
    <x v="0"/>
  </r>
  <r>
    <n v="6.22"/>
    <n v="8.9091080496451234"/>
    <n v="29.131946516402408"/>
    <n v="6.8434209121610605"/>
    <x v="13"/>
  </r>
  <r>
    <n v="6.22"/>
    <n v="6.4466271323248234"/>
    <n v="10.987911449498389"/>
    <n v="1.7167504940698464"/>
    <x v="19"/>
  </r>
  <r>
    <n v="6.21"/>
    <n v="11.655049786069478"/>
    <n v="32.256645875176822"/>
    <n v="6.2336259575235076"/>
    <x v="6"/>
  </r>
  <r>
    <n v="6.2"/>
    <n v="7.3104350751116209"/>
    <n v="16.035892515708031"/>
    <n v="4.7569062392755894"/>
    <x v="13"/>
  </r>
  <r>
    <n v="6.2"/>
    <n v="7.3104350751116209"/>
    <n v="16.035892515708031"/>
    <n v="1.7731521633687815"/>
    <x v="6"/>
  </r>
  <r>
    <n v="6.18"/>
    <n v="15.108894791242582"/>
    <n v="77.145387261221785"/>
    <n v="17.269549320606764"/>
    <x v="10"/>
  </r>
  <r>
    <n v="6.18"/>
    <n v="2.1463884753620284"/>
    <n v="5.6498834120076307"/>
    <n v="1.4638826119442419"/>
    <x v="2"/>
  </r>
  <r>
    <n v="6.18"/>
    <n v="14.850416539291396"/>
    <n v="48.55946722816627"/>
    <n v="12.619402882878433"/>
    <x v="2"/>
  </r>
  <r>
    <n v="6.16"/>
    <n v="14.802356938840617"/>
    <n v="59.951953580043558"/>
    <n v="20.067875455545568"/>
    <x v="14"/>
  </r>
  <r>
    <n v="6.14"/>
    <n v="5.1176900000000005"/>
    <n v="13.275930051113978"/>
    <n v="4.3082042437455312"/>
    <x v="0"/>
  </r>
  <r>
    <n v="6.13"/>
    <n v="7.2278979049087475"/>
    <n v="15.854842116337135"/>
    <n v="2.5398171114300472"/>
    <x v="3"/>
  </r>
  <r>
    <n v="6.13"/>
    <n v="6.3533479615998658"/>
    <n v="10.828922377077992"/>
    <n v="1.6919100528373245"/>
    <x v="9"/>
  </r>
  <r>
    <n v="6.12"/>
    <n v="7.2161068805940509"/>
    <n v="15.828977773569862"/>
    <n v="3.1247246581623851"/>
    <x v="3"/>
  </r>
  <r>
    <n v="6.12"/>
    <n v="10.158259024400341"/>
    <n v="28.114111056826648"/>
    <n v="7.644327185751278"/>
    <x v="13"/>
  </r>
  <r>
    <n v="6.12"/>
    <n v="5.230466732242669"/>
    <n v="13.768023620501037"/>
    <n v="3.5672896074376288"/>
    <x v="2"/>
  </r>
  <r>
    <n v="6.12"/>
    <n v="6.349743563833691"/>
    <n v="16.71426735822142"/>
    <n v="3.6395541335333301"/>
    <x v="19"/>
  </r>
  <r>
    <n v="6.11"/>
    <n v="7.5991431083931831"/>
    <n v="10.772218023636087"/>
    <n v="3.5939854598507428"/>
    <x v="18"/>
  </r>
  <r>
    <n v="6.11"/>
    <n v="7.5991431083931831"/>
    <n v="10.772218023636087"/>
    <n v="2.7668947239332287"/>
    <x v="10"/>
  </r>
  <r>
    <n v="6.09"/>
    <n v="8.7229048267425728"/>
    <n v="28.523079467024221"/>
    <n v="6.4630409743043442"/>
    <x v="6"/>
  </r>
  <r>
    <n v="6.08"/>
    <n v="9.3882928748156633"/>
    <n v="25.983144147297711"/>
    <n v="7.0649096738291659"/>
    <x v="2"/>
  </r>
  <r>
    <n v="6.07"/>
    <n v="7.5493942173398727"/>
    <n v="10.701696138047636"/>
    <n v="4.1867139634301953"/>
    <x v="8"/>
  </r>
  <r>
    <n v="6.04"/>
    <n v="7.5120825490498895"/>
    <n v="10.648804723856296"/>
    <n v="1.9175803744050597"/>
    <x v="6"/>
  </r>
  <r>
    <n v="6.03"/>
    <n v="7.1099876617617861"/>
    <n v="14.158331602648738"/>
    <n v="2.592770230669621"/>
    <x v="6"/>
  </r>
  <r>
    <n v="6"/>
    <n v="7.4623336579965782"/>
    <n v="10.578282838267842"/>
    <n v="2.7170815619638904"/>
    <x v="13"/>
  </r>
  <r>
    <n v="6"/>
    <n v="2.0838723061767266"/>
    <n v="5.4853237009782827"/>
    <n v="0.96762793070624786"/>
    <x v="6"/>
  </r>
  <r>
    <n v="5.99"/>
    <n v="0.52141650476196655"/>
    <n v="1.1437594261311996"/>
    <n v="0.18322098325117514"/>
    <x v="3"/>
  </r>
  <r>
    <n v="5.98"/>
    <n v="7.4374592124699248"/>
    <n v="10.543021895473618"/>
    <n v="3.5175176841092379"/>
    <x v="9"/>
  </r>
  <r>
    <n v="5.97"/>
    <n v="6.1875183247554979"/>
    <n v="10.546275137219515"/>
    <n v="0.97429977395756373"/>
    <x v="3"/>
  </r>
  <r>
    <n v="5.97"/>
    <n v="7.4250219897065959"/>
    <n v="10.525391424076503"/>
    <n v="5.7340188792528179"/>
    <x v="2"/>
  </r>
  <r>
    <n v="5.95"/>
    <n v="6.8534779284786902"/>
    <n v="18.040234425010642"/>
    <n v="3.9282852406427304"/>
    <x v="10"/>
  </r>
  <r>
    <n v="5.94"/>
    <n v="14.522141595466174"/>
    <n v="74.149449891853962"/>
    <n v="16.598887211068639"/>
    <x v="0"/>
  </r>
  <r>
    <n v="5.94"/>
    <n v="7.3877103214166135"/>
    <n v="10.472500009885165"/>
    <n v="1.8858323549612677"/>
    <x v="16"/>
  </r>
  <r>
    <n v="5.93"/>
    <n v="11.343982304445987"/>
    <n v="51.634509227745305"/>
    <n v="14.340781192147819"/>
    <x v="13"/>
  </r>
  <r>
    <n v="5.93"/>
    <n v="6.9920774186148238"/>
    <n v="15.337555260991714"/>
    <n v="0.93491654033487759"/>
    <x v="10"/>
  </r>
  <r>
    <n v="5.93"/>
    <n v="6.1460609155444059"/>
    <n v="10.475613327254894"/>
    <n v="1.6367090723206095"/>
    <x v="9"/>
  </r>
  <r>
    <n v="5.91"/>
    <n v="5.9395900133432882"/>
    <n v="13.028858893174906"/>
    <n v="0.79418756598701779"/>
    <x v="3"/>
  </r>
  <r>
    <n v="5.9"/>
    <n v="6.1149678586360876"/>
    <n v="10.422616969781432"/>
    <n v="2.1275937515435661"/>
    <x v="7"/>
  </r>
  <r>
    <n v="5.9"/>
    <n v="14.03889999021993"/>
    <n v="56.859828742547634"/>
    <n v="14.830857201758818"/>
    <x v="15"/>
  </r>
  <r>
    <n v="5.88"/>
    <n v="6.1007340123108014"/>
    <n v="31.150093667355375"/>
    <n v="7.9691781530906063"/>
    <x v="9"/>
  </r>
  <r>
    <n v="5.86"/>
    <n v="5.8893396748209268"/>
    <n v="12.918631660576137"/>
    <n v="1.4284642812538588"/>
    <x v="10"/>
  </r>
  <r>
    <n v="5.86"/>
    <n v="7.2882125393099928"/>
    <n v="10.331456238708261"/>
    <n v="4.0418688345471079"/>
    <x v="8"/>
  </r>
  <r>
    <n v="5.84"/>
    <n v="6.8859581997825581"/>
    <n v="15.104776176086274"/>
    <n v="2.41966263144396"/>
    <x v="18"/>
  </r>
  <r>
    <n v="5.84"/>
    <n v="9.2077710347477186"/>
    <n v="41.91109662382943"/>
    <n v="13.644583464247273"/>
    <x v="19"/>
  </r>
  <r>
    <n v="5.83"/>
    <n v="4.9826178184599277"/>
    <n v="9.9220362508394846"/>
    <n v="2.9016071846933751"/>
    <x v="3"/>
  </r>
  <r>
    <n v="5.83"/>
    <n v="14.253213047401983"/>
    <n v="72.776311930893684"/>
    <n v="14.35235077576462"/>
    <x v="13"/>
  </r>
  <r>
    <n v="5.83"/>
    <n v="6.8741671754678633"/>
    <n v="15.078911833319005"/>
    <n v="2.4155193735134057"/>
    <x v="18"/>
  </r>
  <r>
    <n v="5.83"/>
    <n v="5.8591894717075084"/>
    <n v="12.852495321016871"/>
    <n v="0.78343714208194826"/>
    <x v="10"/>
  </r>
  <r>
    <n v="5.83"/>
    <n v="5.8591894717075084"/>
    <n v="12.852495321016871"/>
    <n v="2.0588655062832388"/>
    <x v="19"/>
  </r>
  <r>
    <n v="5.83"/>
    <n v="0.50748885188017778"/>
    <n v="1.1132082561510674"/>
    <n v="0.12309184697644507"/>
    <x v="19"/>
  </r>
  <r>
    <n v="5.81"/>
    <n v="6.6922196242791907"/>
    <n v="17.615758320892745"/>
    <n v="4.5642361835929774"/>
    <x v="3"/>
  </r>
  <r>
    <n v="5.81"/>
    <n v="5.8390893362985627"/>
    <n v="12.808404427977361"/>
    <n v="2.0518025028311517"/>
    <x v="19"/>
  </r>
  <r>
    <n v="5.78"/>
    <n v="6.8152120538943821"/>
    <n v="14.94959011948265"/>
    <n v="1.8384773239012335"/>
    <x v="10"/>
  </r>
  <r>
    <n v="5.77"/>
    <n v="7.3056870116291925"/>
    <n v="34.397469240295351"/>
    <n v="7.6549482310094401"/>
    <x v="0"/>
  </r>
  <r>
    <n v="5.77"/>
    <n v="5.9802312787000362"/>
    <n v="10.192966087396414"/>
    <n v="3.3824913119349445"/>
    <x v="7"/>
  </r>
  <r>
    <n v="5.75"/>
    <n v="5.7787889300717277"/>
    <n v="12.676131748858836"/>
    <n v="2.0306134924748922"/>
    <x v="3"/>
  </r>
  <r>
    <n v="5.75"/>
    <n v="13.952291455171306"/>
    <n v="27.783616292544881"/>
    <n v="13.284785988478378"/>
    <x v="6"/>
  </r>
  <r>
    <n v="5.75"/>
    <n v="5.9658538385692355"/>
    <n v="15.703764266302803"/>
    <n v="3.4195157300353989"/>
    <x v="6"/>
  </r>
  <r>
    <n v="5.75"/>
    <n v="10.729332922307592"/>
    <n v="48.836803947350575"/>
    <n v="15.899317872008004"/>
    <x v="10"/>
  </r>
  <r>
    <n v="5.73"/>
    <n v="7.1265286433867336"/>
    <n v="10.102260110545791"/>
    <n v="3.3704642692217277"/>
    <x v="1"/>
  </r>
  <r>
    <n v="5.72"/>
    <n v="0.49791359052394801"/>
    <n v="1.0922043267897266"/>
    <n v="0.17496227449027071"/>
    <x v="17"/>
  </r>
  <r>
    <n v="5.71"/>
    <n v="2.2592868737219831"/>
    <n v="4.955885812118038"/>
    <n v="1.4701198650283405"/>
    <x v="6"/>
  </r>
  <r>
    <n v="5.69"/>
    <n v="6.7090928350621164"/>
    <n v="21.800990259296057"/>
    <n v="11.13257190016442"/>
    <x v="0"/>
  </r>
  <r>
    <n v="5.68"/>
    <n v="5.2739378912373427"/>
    <n v="19.336271925711106"/>
    <n v="5.3406622635388441"/>
    <x v="13"/>
  </r>
  <r>
    <n v="5.68"/>
    <n v="6.5424797703796571"/>
    <n v="14.351334948747963"/>
    <n v="1.5868839596346525"/>
    <x v="6"/>
  </r>
  <r>
    <n v="5.66"/>
    <n v="5.6883383207314751"/>
    <n v="11.327358645938061"/>
    <n v="3.3125806437032148"/>
    <x v="2"/>
  </r>
  <r>
    <n v="5.65"/>
    <n v="1.9623130883164175"/>
    <n v="5.1653464850878823"/>
    <n v="1.1781556637471653"/>
    <x v="10"/>
  </r>
  <r>
    <n v="5.64"/>
    <n v="6.4964059691797997"/>
    <n v="17.100323051606725"/>
    <n v="6.3751263748459444"/>
    <x v="14"/>
  </r>
  <r>
    <n v="5.62"/>
    <n v="3.7160103355511942"/>
    <n v="9.7815588346086333"/>
    <n v="2.5343981196604948"/>
    <x v="10"/>
  </r>
  <r>
    <n v="5.62"/>
    <n v="6.9897191929901297"/>
    <n v="9.9083249251775474"/>
    <n v="2.5449997297061779"/>
    <x v="10"/>
  </r>
  <r>
    <n v="5.61"/>
    <n v="6.9772819702268016"/>
    <n v="9.8906944537804335"/>
    <n v="5.3882488965843063"/>
    <x v="9"/>
  </r>
  <r>
    <n v="5.61"/>
    <n v="7.1031029697122667"/>
    <n v="33.44363993727157"/>
    <n v="8.2157810298167178"/>
    <x v="19"/>
  </r>
  <r>
    <n v="5.59"/>
    <n v="6.9524075247001456"/>
    <n v="9.8554335109862059"/>
    <n v="3.2881143568847215"/>
    <x v="10"/>
  </r>
  <r>
    <n v="5.58"/>
    <n v="13.539788925192328"/>
    <n v="44.273838033403614"/>
    <n v="8.5583327421071971"/>
    <x v="6"/>
  </r>
  <r>
    <n v="5.58"/>
    <n v="10.149797063147156"/>
    <n v="37.213035126917681"/>
    <n v="10.278209428251294"/>
    <x v="10"/>
  </r>
  <r>
    <n v="5.57"/>
    <n v="6.4157768170800509"/>
    <n v="32.758689101607281"/>
    <n v="7.1586946786938039"/>
    <x v="13"/>
  </r>
  <r>
    <n v="5.57"/>
    <n v="5.7729442326445772"/>
    <n v="9.8396570375733159"/>
    <n v="1.0661018696797451"/>
    <x v="10"/>
  </r>
  <r>
    <n v="5.57"/>
    <n v="6.5676005432857627"/>
    <n v="14.406438921369958"/>
    <n v="0.87815938105653779"/>
    <x v="16"/>
  </r>
  <r>
    <n v="5.54"/>
    <n v="5.567737508277804"/>
    <n v="12.213177371943992"/>
    <n v="3.6229314698306125"/>
    <x v="0"/>
  </r>
  <r>
    <n v="5.53"/>
    <n v="0.48137450272682386"/>
    <n v="1.0559248124383196"/>
    <n v="0.16915059054741211"/>
    <x v="18"/>
  </r>
  <r>
    <n v="5.51"/>
    <n v="6.496854397397585"/>
    <n v="14.251252864766331"/>
    <n v="0.86869985451014775"/>
    <x v="13"/>
  </r>
  <r>
    <n v="5.49"/>
    <n v="5.6960934910861054"/>
    <n v="14.993681012522156"/>
    <n v="2.6449313336292044"/>
    <x v="3"/>
  </r>
  <r>
    <n v="5.49"/>
    <n v="6.8280352970668696"/>
    <n v="9.6791287970150766"/>
    <n v="3.2292929909297183"/>
    <x v="18"/>
  </r>
  <r>
    <n v="5.45"/>
    <n v="5.6485720050113004"/>
    <n v="9.6276716076794564"/>
    <n v="1.5042267190804925"/>
    <x v="3"/>
  </r>
  <r>
    <n v="5.45"/>
    <n v="5.6485720050113004"/>
    <n v="9.6276716076794564"/>
    <n v="3.1949008059004247"/>
    <x v="10"/>
  </r>
  <r>
    <n v="5.43"/>
    <n v="5.0131636935302133"/>
    <n v="25.597004935493292"/>
    <n v="6.1392980523100222"/>
    <x v="2"/>
  </r>
  <r>
    <n v="5.42"/>
    <n v="6.2430000625805881"/>
    <n v="13.694407644755978"/>
    <n v="1.5142449051443339"/>
    <x v="13"/>
  </r>
  <r>
    <n v="5.42"/>
    <n v="6.3907351785653193"/>
    <n v="14.018473779860891"/>
    <n v="0.85451056469056264"/>
    <x v="6"/>
  </r>
  <r>
    <n v="5.42"/>
    <n v="6.740974737723576"/>
    <n v="9.5557154972352851"/>
    <n v="3.188118034761215"/>
    <x v="2"/>
  </r>
  <r>
    <n v="5.41"/>
    <n v="5.437086628119661"/>
    <n v="11.926586567187185"/>
    <n v="0.72699741658033279"/>
    <x v="6"/>
  </r>
  <r>
    <n v="5.41"/>
    <n v="5.437086628119661"/>
    <n v="10.827033617407228"/>
    <n v="3.5495911548068984"/>
    <x v="9"/>
  </r>
  <r>
    <n v="5.4"/>
    <n v="6.7161002921969208"/>
    <n v="9.5204545544410593"/>
    <n v="3.1763537615702142"/>
    <x v="3"/>
  </r>
  <r>
    <n v="5.4"/>
    <n v="5.5967502434974357"/>
    <n v="9.5393443452236824"/>
    <n v="1.4904264739513138"/>
    <x v="3"/>
  </r>
  <r>
    <n v="5.4"/>
    <n v="6.7161002921969208"/>
    <n v="9.5204545544410593"/>
    <n v="2.6281184947181795"/>
    <x v="10"/>
  </r>
  <r>
    <n v="5.38"/>
    <n v="6.6912258466702665"/>
    <n v="9.4851936116468334"/>
    <n v="3.710794254242908"/>
    <x v="13"/>
  </r>
  <r>
    <n v="5.38"/>
    <n v="4.4703017687059479"/>
    <n v="9.8058840464640262"/>
    <n v="1.5708230905841376"/>
    <x v="15"/>
  </r>
  <r>
    <n v="5.37"/>
    <n v="5.5656571865891165"/>
    <n v="9.4863479877502161"/>
    <n v="0.87638019868544692"/>
    <x v="10"/>
  </r>
  <r>
    <n v="5.34"/>
    <n v="5.5345641296807964"/>
    <n v="9.4333516302767499"/>
    <n v="0.26910226004738308"/>
    <x v="3"/>
  </r>
  <r>
    <n v="5.32"/>
    <n v="6.6166025100903001"/>
    <n v="9.379410783264154"/>
    <n v="2.5891834059075398"/>
    <x v="6"/>
  </r>
  <r>
    <n v="5.32"/>
    <n v="5.5138354250752508"/>
    <n v="9.3980207252944421"/>
    <n v="1.4683460817446277"/>
    <x v="11"/>
  </r>
  <r>
    <n v="5.3"/>
    <n v="5.4931067204697044"/>
    <n v="9.3626898203121307"/>
    <n v="1.4628259836929558"/>
    <x v="13"/>
  </r>
  <r>
    <n v="5.29"/>
    <n v="5.4827423681669316"/>
    <n v="9.3450243678209759"/>
    <n v="1.9076221941805869"/>
    <x v="3"/>
  </r>
  <r>
    <n v="5.29"/>
    <n v="6.2374518624742699"/>
    <n v="13.682237323886369"/>
    <n v="1.5128991845517508"/>
    <x v="3"/>
  </r>
  <r>
    <n v="5.27"/>
    <n v="4.3925450000000001"/>
    <n v="11.394812926607599"/>
    <n v="4.0563218139100892"/>
    <x v="3"/>
  </r>
  <r>
    <n v="5.27"/>
    <n v="4.8932487124684503"/>
    <n v="12.88037326362374"/>
    <n v="3.3372997424862318"/>
    <x v="1"/>
  </r>
  <r>
    <n v="5.26"/>
    <n v="0.45787158848880533"/>
    <n v="1.0043697130968463"/>
    <n v="0.12351582401816651"/>
    <x v="6"/>
  </r>
  <r>
    <n v="5.26"/>
    <n v="5.2863356125525716"/>
    <n v="11.595904869390864"/>
    <n v="0.70684037175832715"/>
    <x v="10"/>
  </r>
  <r>
    <n v="5.26"/>
    <n v="5.4516493112586133"/>
    <n v="9.2920280103475132"/>
    <n v="1.8968039208676537"/>
    <x v="2"/>
  </r>
  <r>
    <n v="5.24"/>
    <n v="8.0912260960582358"/>
    <n v="22.393367653263159"/>
    <n v="6.0888366267869793"/>
    <x v="13"/>
  </r>
  <r>
    <n v="5.22"/>
    <n v="6.1549146922713964"/>
    <n v="13.501186924515471"/>
    <n v="2.1627806397495668"/>
    <x v="3"/>
  </r>
  <r>
    <n v="5.21"/>
    <n v="7.0993018216505037"/>
    <n v="32.203726529724079"/>
    <n v="5.3104648708841538"/>
    <x v="20"/>
  </r>
  <r>
    <n v="5.21"/>
    <n v="2.0614508952874835"/>
    <n v="4.1050289742451014"/>
    <n v="1.2004775294019188"/>
    <x v="2"/>
  </r>
  <r>
    <n v="5.2"/>
    <n v="6.467355836930369"/>
    <n v="9.1678451264987988"/>
    <n v="3.0587110296602069"/>
    <x v="2"/>
  </r>
  <r>
    <n v="5.18"/>
    <n v="5.3687344928364285"/>
    <n v="9.1507043904182712"/>
    <n v="1.4297053953829268"/>
    <x v="3"/>
  </r>
  <r>
    <n v="5.18"/>
    <n v="8.7478598244143591"/>
    <n v="32.07299741127482"/>
    <n v="7.9064182123349784"/>
    <x v="10"/>
  </r>
  <r>
    <n v="5.18"/>
    <n v="3.279329178530261"/>
    <n v="6.5302265141158147"/>
    <n v="2.1409035099072553"/>
    <x v="19"/>
  </r>
  <r>
    <n v="5.15"/>
    <n v="5.3376414359281101"/>
    <n v="9.0977080329448086"/>
    <n v="3.0190347064930623"/>
    <x v="7"/>
  </r>
  <r>
    <n v="5.15"/>
    <n v="5.932001904481556"/>
    <n v="15.614656687194088"/>
    <n v="5.8212590124923089"/>
    <x v="9"/>
  </r>
  <r>
    <n v="5.15"/>
    <n v="5.1757848678033733"/>
    <n v="11.353404957673565"/>
    <n v="1.8187233889122947"/>
    <x v="9"/>
  </r>
  <r>
    <n v="5.14"/>
    <n v="11.672877764265289"/>
    <n v="38.169213890567271"/>
    <n v="8.9663763591075636"/>
    <x v="10"/>
  </r>
  <r>
    <n v="5.14"/>
    <n v="5.3272770836253365"/>
    <n v="9.080042580453652"/>
    <n v="3.0131725031794829"/>
    <x v="2"/>
  </r>
  <r>
    <n v="5.13"/>
    <n v="5.1556847323944277"/>
    <n v="11.309314064634055"/>
    <n v="1.811660385460208"/>
    <x v="10"/>
  </r>
  <r>
    <n v="5.1100000000000003"/>
    <n v="12.159115076275228"/>
    <n v="49.246394046511597"/>
    <n v="12.845030559489418"/>
    <x v="10"/>
  </r>
  <r>
    <n v="5.08"/>
    <n v="5.265090969808699"/>
    <n v="8.9740498655067231"/>
    <n v="0.97231552925908526"/>
    <x v="10"/>
  </r>
  <r>
    <n v="5.08"/>
    <n v="6.318109163770437"/>
    <n v="8.95627946973344"/>
    <n v="2.9881253905142016"/>
    <x v="9"/>
  </r>
  <r>
    <n v="5.08"/>
    <n v="9.4791323904908804"/>
    <n v="43.1462546178332"/>
    <n v="13.014992933192998"/>
    <x v="19"/>
  </r>
  <r>
    <n v="5.07"/>
    <n v="12.302281335255396"/>
    <n v="40.227304449705436"/>
    <n v="9.4498449101567452"/>
    <x v="10"/>
  </r>
  <r>
    <n v="5.0599999999999996"/>
    <n v="6.2932347182437809"/>
    <n v="8.9210185269392142"/>
    <n v="4.8599892008407473"/>
    <x v="13"/>
  </r>
  <r>
    <n v="5.04"/>
    <n v="5.0519395453033766"/>
    <n v="10.06007868390815"/>
    <n v="2.3921233097555339"/>
    <x v="6"/>
  </r>
  <r>
    <n v="5.0199999999999996"/>
    <n v="6.2434858271904714"/>
    <n v="8.8504966413507624"/>
    <n v="4.8215703138775785"/>
    <x v="7"/>
  </r>
  <r>
    <n v="5.01"/>
    <n v="5.1925405036892869"/>
    <n v="8.8503916980686377"/>
    <n v="1.3827845619437189"/>
    <x v="3"/>
  </r>
  <r>
    <n v="5"/>
    <n v="12.132427352322877"/>
    <n v="49.138304423071283"/>
    <n v="11.496343944539722"/>
    <x v="19"/>
  </r>
  <r>
    <n v="4.99"/>
    <n v="6.7995232418495233"/>
    <n v="30.843876273190627"/>
    <n v="3.9761324278028116"/>
    <x v="0"/>
  </r>
  <r>
    <n v="4.99"/>
    <n v="5.0149837845318119"/>
    <n v="11.000677813357493"/>
    <n v="1.7622193612956019"/>
    <x v="1"/>
  </r>
  <r>
    <n v="4.9800000000000004"/>
    <n v="5.1614474467809686"/>
    <n v="8.7973953405951733"/>
    <n v="0.81273247475857091"/>
    <x v="3"/>
  </r>
  <r>
    <n v="4.9800000000000004"/>
    <n v="6.193736936137161"/>
    <n v="8.7799747557623107"/>
    <n v="2.9293040245591984"/>
    <x v="19"/>
  </r>
  <r>
    <n v="4.97"/>
    <n v="5.1510830944781949"/>
    <n v="8.7797298881040184"/>
    <n v="0.95126145283812069"/>
    <x v="10"/>
  </r>
  <r>
    <n v="4.97"/>
    <n v="5.1510830944781949"/>
    <n v="8.7797298881040184"/>
    <n v="1.3717443658403756"/>
    <x v="1"/>
  </r>
  <r>
    <n v="4.9400000000000004"/>
    <n v="6.1439880450838507"/>
    <n v="8.7094528701738589"/>
    <n v="2.2370638193502703"/>
    <x v="19"/>
  </r>
  <r>
    <n v="4.93"/>
    <n v="11.962573369390354"/>
    <n v="48.450368161148276"/>
    <n v="10.033388643791717"/>
    <x v="10"/>
  </r>
  <r>
    <n v="4.93"/>
    <n v="8.9674730324938121"/>
    <n v="40.817329983350341"/>
    <n v="13.288496618074394"/>
    <x v="9"/>
  </r>
  <r>
    <n v="4.91"/>
    <n v="9.3927408288077228"/>
    <n v="42.753025347087593"/>
    <n v="13.91868191694468"/>
    <x v="1"/>
  </r>
  <r>
    <n v="4.88"/>
    <n v="11.841249095867125"/>
    <n v="38.719772330288464"/>
    <n v="8.77350832246929"/>
    <x v="6"/>
  </r>
  <r>
    <n v="4.87"/>
    <n v="5.0474395714504654"/>
    <n v="8.6030753631924686"/>
    <n v="0.93212138336451678"/>
    <x v="10"/>
  </r>
  <r>
    <n v="4.87"/>
    <n v="3.0830758879232381"/>
    <n v="8.1155016983587558"/>
    <n v="1.4315993992524843"/>
    <x v="10"/>
  </r>
  <r>
    <n v="4.87"/>
    <n v="4.8815368225451277"/>
    <n v="12.849544355734698"/>
    <n v="2.7980055165822457"/>
    <x v="19"/>
  </r>
  <r>
    <n v="4.8600000000000003"/>
    <n v="0.42305245628433347"/>
    <n v="0.92799178814651595"/>
    <n v="0.10261172835429212"/>
    <x v="19"/>
  </r>
  <r>
    <n v="4.8499999999999996"/>
    <n v="5.2197044550158305"/>
    <n v="16.961268651032277"/>
    <n v="8.2351066239894095"/>
    <x v="0"/>
  </r>
  <r>
    <n v="4.8499999999999996"/>
    <n v="11.768454531753187"/>
    <n v="23.434876351103071"/>
    <n v="7.6830120556870618"/>
    <x v="19"/>
  </r>
  <r>
    <n v="4.8499999999999996"/>
    <n v="5.0267108668449181"/>
    <n v="8.5677444582101572"/>
    <n v="0.79151656678294546"/>
    <x v="19"/>
  </r>
  <r>
    <n v="4.83"/>
    <n v="6.191949587434336"/>
    <n v="20.247093559560348"/>
    <n v="4.587786372691558"/>
    <x v="19"/>
  </r>
  <r>
    <n v="4.82"/>
    <n v="4.9956178099365998"/>
    <n v="8.5147481007366945"/>
    <n v="1.7381359122779638"/>
    <x v="14"/>
  </r>
  <r>
    <n v="4.8099999999999996"/>
    <n v="4.0091349999999997"/>
    <n v="10.400199274569742"/>
    <n v="2.5022853714436484"/>
    <x v="3"/>
  </r>
  <r>
    <n v="4.8099999999999996"/>
    <n v="11.759511965352237"/>
    <n v="60.043578111080386"/>
    <n v="14.401115407058327"/>
    <x v="1"/>
  </r>
  <r>
    <n v="4.8099999999999996"/>
    <n v="4.9905664284379165"/>
    <n v="25.48162424149308"/>
    <n v="6.1116246400598468"/>
    <x v="15"/>
  </r>
  <r>
    <n v="4.79"/>
    <n v="4.9645247530282806"/>
    <n v="8.4617517432632283"/>
    <n v="2.8079953872042265"/>
    <x v="3"/>
  </r>
  <r>
    <n v="4.79"/>
    <n v="4.9645247530282806"/>
    <n v="8.4617517432632283"/>
    <n v="0.24138573513613579"/>
    <x v="13"/>
  </r>
  <r>
    <n v="4.7699999999999996"/>
    <n v="4.9437960484227341"/>
    <n v="8.4264208382809187"/>
    <n v="1.720105456756408"/>
    <x v="13"/>
  </r>
  <r>
    <n v="4.76"/>
    <n v="4.7838322273289426"/>
    <n v="10.493632543403139"/>
    <n v="0.63965022235164204"/>
    <x v="13"/>
  </r>
  <r>
    <n v="4.76"/>
    <n v="4.7712762372309667"/>
    <n v="12.559308240923443"/>
    <n v="3.2541119189931731"/>
    <x v="9"/>
  </r>
  <r>
    <n v="4.75"/>
    <n v="4.9230673438171886"/>
    <n v="8.3910899332986091"/>
    <n v="0.77519663757092605"/>
    <x v="10"/>
  </r>
  <r>
    <n v="4.74"/>
    <n v="5.5889455251659816"/>
    <n v="12.259698471686464"/>
    <n v="1.9639042590829405"/>
    <x v="3"/>
  </r>
  <r>
    <n v="4.74"/>
    <n v="5.4597454421830243"/>
    <n v="14.371548096563101"/>
    <n v="2.5351851784503698"/>
    <x v="13"/>
  </r>
  <r>
    <n v="4.7300000000000004"/>
    <n v="4.753682024215526"/>
    <n v="10.427496203843878"/>
    <n v="0.63561881338724102"/>
    <x v="10"/>
  </r>
  <r>
    <n v="4.72"/>
    <n v="5.5653634765365885"/>
    <n v="11.082475151658713"/>
    <n v="3.2409667442525203"/>
    <x v="3"/>
  </r>
  <r>
    <n v="4.72"/>
    <n v="4.731181478934908"/>
    <n v="12.45376783553753"/>
    <n v="2.1968828563477549"/>
    <x v="10"/>
  </r>
  <r>
    <n v="4.72"/>
    <n v="11.539479516936082"/>
    <n v="58.920101597567445"/>
    <n v="11.61974196597067"/>
    <x v="5"/>
  </r>
  <r>
    <n v="4.71"/>
    <n v="5.5535724522218928"/>
    <n v="12.18210544338465"/>
    <n v="0.74257283389161455"/>
    <x v="3"/>
  </r>
  <r>
    <n v="4.6900000000000004"/>
    <n v="4.8608812300005511"/>
    <n v="8.2850972183516802"/>
    <n v="1.2944629931169744"/>
    <x v="3"/>
  </r>
  <r>
    <n v="4.6900000000000004"/>
    <n v="4.8608812300005511"/>
    <n v="8.2850972183516802"/>
    <n v="0.89766925831202948"/>
    <x v="6"/>
  </r>
  <r>
    <n v="4.6900000000000004"/>
    <n v="11.269976305708198"/>
    <n v="36.851763964417451"/>
    <n v="8.3502365427540113"/>
    <x v="19"/>
  </r>
  <r>
    <n v="4.6500000000000004"/>
    <n v="5.4828263063337159"/>
    <n v="10.918116410002758"/>
    <n v="2.7453384481000418"/>
    <x v="6"/>
  </r>
  <r>
    <n v="4.6399999999999997"/>
    <n v="3.8554275477315234"/>
    <n v="8.4571193263184163"/>
    <n v="1.35476192199078"/>
    <x v="0"/>
  </r>
  <r>
    <n v="4.6399999999999997"/>
    <n v="4.8141846627758698"/>
    <n v="12.672254990546957"/>
    <n v="2.8903944842157401"/>
    <x v="6"/>
  </r>
  <r>
    <n v="4.6399999999999997"/>
    <n v="4.8090594684866845"/>
    <n v="8.1967699558959026"/>
    <n v="1.6732262724003635"/>
    <x v="7"/>
  </r>
  <r>
    <n v="4.63"/>
    <n v="5.4592442577043228"/>
    <n v="11.975190701246481"/>
    <n v="0.72996013182976116"/>
    <x v="3"/>
  </r>
  <r>
    <n v="4.62"/>
    <n v="4.788330763881139"/>
    <n v="8.1614390509135948"/>
    <n v="0.7539807295953006"/>
    <x v="6"/>
  </r>
  <r>
    <n v="4.62"/>
    <n v="1.8280044407347746"/>
    <n v="4.009841059892354"/>
    <n v="0.44338401140743522"/>
    <x v="19"/>
  </r>
  <r>
    <n v="4.6100000000000003"/>
    <n v="4.7779664115783662"/>
    <n v="8.14377359842244"/>
    <n v="1.6624079990874303"/>
    <x v="3"/>
  </r>
  <r>
    <n v="4.5999999999999996"/>
    <n v="3.8340999999999998"/>
    <n v="9.9461365203785483"/>
    <n v="3.2276448731644041"/>
    <x v="1"/>
  </r>
  <r>
    <n v="4.59"/>
    <n v="6.2544712785750116"/>
    <n v="28.371421261311614"/>
    <n v="3.4872202139879103"/>
    <x v="13"/>
  </r>
  <r>
    <n v="4.59"/>
    <n v="10.656212898145453"/>
    <n v="34.844815270652873"/>
    <n v="6.7356600798537043"/>
    <x v="10"/>
  </r>
  <r>
    <n v="4.59"/>
    <n v="5.4120801604455382"/>
    <n v="11.871733330177397"/>
    <n v="2.3435434936217887"/>
    <x v="1"/>
  </r>
  <r>
    <n v="4.59"/>
    <n v="4.7572377069728198"/>
    <n v="8.1084426934401286"/>
    <n v="1.2668625028586165"/>
    <x v="9"/>
  </r>
  <r>
    <n v="4.58"/>
    <n v="3.8055728811660301"/>
    <n v="8.3477600246849892"/>
    <n v="1.3372434488615892"/>
    <x v="3"/>
  </r>
  <r>
    <n v="4.58"/>
    <n v="5.6962480256040555"/>
    <n v="8.074755899877788"/>
    <n v="2.2290338344091229"/>
    <x v="6"/>
  </r>
  <r>
    <n v="4.58"/>
    <n v="5.2754502373835965"/>
    <n v="13.886432548999789"/>
    <n v="3.0237893112846561"/>
    <x v="19"/>
  </r>
  <r>
    <n v="4.57"/>
    <n v="10.378414665893459"/>
    <n v="20.666848290015448"/>
    <n v="6.775527303252459"/>
    <x v="17"/>
  </r>
  <r>
    <n v="4.57"/>
    <n v="4.7365090023672742"/>
    <n v="8.073111788457819"/>
    <n v="1.6479836346701859"/>
    <x v="11"/>
  </r>
  <r>
    <n v="4.55"/>
    <n v="4.7208060809547865"/>
    <n v="12.426456941161348"/>
    <n v="3.2196901984878266"/>
    <x v="10"/>
  </r>
  <r>
    <n v="4.55"/>
    <n v="8.704067366817748"/>
    <n v="39.618383977443706"/>
    <n v="12.898167560508819"/>
    <x v="19"/>
  </r>
  <r>
    <n v="4.54"/>
    <n v="4.7104306829746658"/>
    <n v="12.39914604678517"/>
    <n v="2.8281014996421252"/>
    <x v="6"/>
  </r>
  <r>
    <n v="4.53"/>
    <n v="5.6340619117874171"/>
    <n v="7.9866035428922215"/>
    <n v="2.66460787776168"/>
    <x v="13"/>
  </r>
  <r>
    <n v="4.53"/>
    <n v="5.3413340145573613"/>
    <n v="11.716547273573772"/>
    <n v="3.4756105264384547"/>
    <x v="10"/>
  </r>
  <r>
    <n v="4.5199999999999996"/>
    <n v="1.569850470653134"/>
    <n v="5.755671797669355"/>
    <n v="1.4615648814023963"/>
    <x v="10"/>
  </r>
  <r>
    <n v="4.5199999999999996"/>
    <n v="3.76742"/>
    <n v="9.7731602330676175"/>
    <n v="2.3514199332485015"/>
    <x v="5"/>
  </r>
  <r>
    <n v="4.51"/>
    <n v="6.1207682023936023"/>
    <n v="12.18846923441262"/>
    <n v="5.82793843686117"/>
    <x v="6"/>
  </r>
  <r>
    <n v="4.51"/>
    <n v="4.6743228885506358"/>
    <n v="7.9671190735108892"/>
    <n v="2.6438536944240214"/>
    <x v="9"/>
  </r>
  <r>
    <n v="4.5"/>
    <n v="4.5225304670126567"/>
    <n v="9.9204509338895246"/>
    <n v="1.0969435606898235"/>
    <x v="3"/>
  </r>
  <r>
    <n v="4.5"/>
    <n v="5.3059609416132725"/>
    <n v="11.638954245271957"/>
    <n v="1.4313404770857352"/>
    <x v="10"/>
  </r>
  <r>
    <n v="4.4800000000000004"/>
    <n v="4.4906129291585577"/>
    <n v="11.820525403222065"/>
    <n v="3.0626935708171046"/>
    <x v="13"/>
  </r>
  <r>
    <n v="4.4800000000000004"/>
    <n v="4.6432298316423175"/>
    <n v="7.9141227160374257"/>
    <n v="1.2365019635744234"/>
    <x v="2"/>
  </r>
  <r>
    <n v="4.42"/>
    <n v="4.5810437178256782"/>
    <n v="7.8081300010904942"/>
    <n v="0.84599107073329849"/>
    <x v="13"/>
  </r>
  <r>
    <n v="4.42"/>
    <n v="5.497252461390814"/>
    <n v="7.7926683575239792"/>
    <n v="4.2452870094300605"/>
    <x v="9"/>
  </r>
  <r>
    <n v="4.41"/>
    <n v="5.484815238627486"/>
    <n v="7.7750378861268654"/>
    <n v="2.1462967706865137"/>
    <x v="13"/>
  </r>
  <r>
    <n v="4.3899999999999997"/>
    <n v="5.4599407931008299"/>
    <n v="7.7397769433326378"/>
    <n v="2.5822579654246742"/>
    <x v="15"/>
  </r>
  <r>
    <n v="4.3899999999999997"/>
    <n v="4.4119797222634576"/>
    <n v="9.6779510221722234"/>
    <n v="1.0701293847618496"/>
    <x v="19"/>
  </r>
  <r>
    <n v="4.37"/>
    <n v="5.4350663475741747"/>
    <n v="7.7045160005384119"/>
    <n v="3.0141581581861536"/>
    <x v="7"/>
  </r>
  <r>
    <n v="4.3600000000000003"/>
    <n v="5.4226291248108476"/>
    <n v="7.6868855291412999"/>
    <n v="2.564611555638173"/>
    <x v="2"/>
  </r>
  <r>
    <n v="4.3499999999999996"/>
    <n v="10.452963098044915"/>
    <n v="20.815298818071124"/>
    <n v="4.5487950912297475"/>
    <x v="6"/>
  </r>
  <r>
    <n v="4.3499999999999996"/>
    <n v="10.555211796520901"/>
    <n v="34.514551155072709"/>
    <n v="7.8206477874470099"/>
    <x v="10"/>
  </r>
  <r>
    <n v="4.34"/>
    <n v="3.6061542149040542"/>
    <n v="7.9103228181512764"/>
    <n v="1.2671695563448246"/>
    <x v="1"/>
  </r>
  <r>
    <n v="4.33"/>
    <n v="3.6090550000000001"/>
    <n v="9.3623415507041567"/>
    <n v="2.6453866061482323"/>
    <x v="10"/>
  </r>
  <r>
    <n v="4.33"/>
    <n v="5.550961017306558"/>
    <n v="18.151121141386398"/>
    <n v="4.7170268442777754"/>
    <x v="9"/>
  </r>
  <r>
    <n v="4.33"/>
    <n v="10.404903497594134"/>
    <n v="34.023057135592225"/>
    <n v="7.7092802196428281"/>
    <x v="19"/>
  </r>
  <r>
    <n v="4.32"/>
    <n v="4.3416292483321506"/>
    <n v="9.5236328965339432"/>
    <n v="2.8251017959689975"/>
    <x v="3"/>
  </r>
  <r>
    <n v="4.32"/>
    <n v="10.561557523975399"/>
    <n v="53.926872648621057"/>
    <n v="16.095237694869471"/>
    <x v="13"/>
  </r>
  <r>
    <n v="4.32"/>
    <n v="4.4774001947979487"/>
    <n v="7.6314754761789461"/>
    <n v="0.21770070475743356"/>
    <x v="6"/>
  </r>
  <r>
    <n v="4.32"/>
    <n v="0.3760466278082964"/>
    <n v="0.82488158946356971"/>
    <n v="0.10144265394647896"/>
    <x v="10"/>
  </r>
  <r>
    <n v="4.3"/>
    <n v="4.4566714901924023"/>
    <n v="7.5961445711966356"/>
    <n v="1.1868210811093796"/>
    <x v="3"/>
  </r>
  <r>
    <n v="4.3"/>
    <n v="4.4566714901924023"/>
    <n v="7.5961445711966356"/>
    <n v="0.7017569561168383"/>
    <x v="6"/>
  </r>
  <r>
    <n v="4.3"/>
    <n v="3.5729177705270589"/>
    <n v="7.8374166170623258"/>
    <n v="1.2554905742586975"/>
    <x v="19"/>
  </r>
  <r>
    <n v="4.29"/>
    <n v="5.0583494310046531"/>
    <n v="10.072842881486414"/>
    <n v="3.3023333314860439"/>
    <x v="3"/>
  </r>
  <r>
    <n v="4.26"/>
    <n v="3.9554534184280072"/>
    <n v="7.8766129845937494"/>
    <n v="3.4873489442292076"/>
    <x v="9"/>
  </r>
  <r>
    <n v="4.24"/>
    <n v="4.8838229271848146"/>
    <n v="12.855562010427752"/>
    <n v="3.3308711563570097"/>
    <x v="15"/>
  </r>
  <r>
    <n v="4.21"/>
    <n v="10.292628975911208"/>
    <n v="52.553734687660793"/>
    <n v="11.484468737046761"/>
    <x v="3"/>
  </r>
  <r>
    <n v="4.21"/>
    <n v="4.3680425496306929"/>
    <n v="11.49788653237127"/>
    <n v="2.9790979638755499"/>
    <x v="9"/>
  </r>
  <r>
    <n v="4.2"/>
    <n v="4.3530279671646719"/>
    <n v="7.4194900462850857"/>
    <n v="0.21165346295861592"/>
    <x v="16"/>
  </r>
  <r>
    <n v="4.2"/>
    <n v="4.3530279671646719"/>
    <n v="7.4194900462850857"/>
    <n v="1.1592205908510218"/>
    <x v="2"/>
  </r>
  <r>
    <n v="4.18"/>
    <n v="10.044456494213273"/>
    <n v="20.00182737000857"/>
    <n v="5.4642647324946187"/>
    <x v="6"/>
  </r>
  <r>
    <n v="4.1500000000000004"/>
    <n v="3.546803421373705"/>
    <n v="13.003936875455723"/>
    <n v="3.3021510129948393"/>
    <x v="10"/>
  </r>
  <r>
    <n v="4.13"/>
    <n v="3.4423550000000005"/>
    <n v="8.9299008324268296"/>
    <n v="3.9281950416084763"/>
    <x v="3"/>
  </r>
  <r>
    <n v="4.13"/>
    <n v="5.1365730012543116"/>
    <n v="7.2813846870076979"/>
    <n v="2.429322413941664"/>
    <x v="10"/>
  </r>
  <r>
    <n v="4.09"/>
    <n v="4.8225289447107302"/>
    <n v="10.578516191813847"/>
    <n v="1.169708443254567"/>
    <x v="0"/>
  </r>
  <r>
    <n v="4.09"/>
    <n v="4.1104776911292804"/>
    <n v="9.0165876265795877"/>
    <n v="2.674691283683611"/>
    <x v="3"/>
  </r>
  <r>
    <n v="4.09"/>
    <n v="5.0868241102010012"/>
    <n v="7.2108628014192462"/>
    <n v="2.4057938675596624"/>
    <x v="1"/>
  </r>
  <r>
    <n v="4.03"/>
    <n v="4.6419354708855662"/>
    <n v="12.218847854250905"/>
    <n v="3.1658987641789502"/>
    <x v="9"/>
  </r>
  <r>
    <n v="4.03"/>
    <n v="1.5945579861820651"/>
    <n v="3.4977617903390006"/>
    <n v="0.56031306913206547"/>
    <x v="15"/>
  </r>
  <r>
    <n v="4.01"/>
    <n v="4.618898570285638"/>
    <n v="12.158208410805491"/>
    <n v="2.7731464174886229"/>
    <x v="13"/>
  </r>
  <r>
    <n v="4.01"/>
    <n v="9.7302067365629448"/>
    <n v="39.408920147303164"/>
    <n v="10.279103544728367"/>
    <x v="9"/>
  </r>
  <r>
    <n v="4"/>
    <n v="4.0200270817890278"/>
    <n v="8.8181786079017979"/>
    <n v="0.53752119525348074"/>
    <x v="10"/>
  </r>
  <r>
    <n v="3.99"/>
    <n v="4.1353765688064383"/>
    <n v="7.0485155439708311"/>
    <n v="1.1012595613084706"/>
    <x v="3"/>
  </r>
  <r>
    <n v="3.99"/>
    <n v="4.1353765688064383"/>
    <n v="7.0485155439708311"/>
    <n v="0.65116517555957787"/>
    <x v="6"/>
  </r>
  <r>
    <n v="3.99"/>
    <n v="4.7046187015637688"/>
    <n v="10.319872764141136"/>
    <n v="1.653159914291336"/>
    <x v="19"/>
  </r>
  <r>
    <n v="3.98"/>
    <n v="4.5843432193857456"/>
    <n v="12.06724924563737"/>
    <n v="3.1266196231841743"/>
    <x v="1"/>
  </r>
  <r>
    <n v="3.97"/>
    <n v="4.6810366529343765"/>
    <n v="10.268144078606595"/>
    <n v="1.1353893691248487"/>
    <x v="3"/>
  </r>
  <r>
    <n v="3.97"/>
    <n v="4.1146478642008928"/>
    <n v="7.0131846389885224"/>
    <n v="1.0957394632567994"/>
    <x v="10"/>
  </r>
  <r>
    <n v="3.95"/>
    <n v="9.6569796804867654"/>
    <n v="49.308135870845646"/>
    <n v="9.7241484672847793"/>
    <x v="3"/>
  </r>
  <r>
    <n v="3.95"/>
    <n v="2.0005174139296575"/>
    <n v="5.2659107529391509"/>
    <n v="1.146659128810102"/>
    <x v="19"/>
  </r>
  <r>
    <n v="3.95"/>
    <n v="4.0939191595953464"/>
    <n v="6.9778537340062119"/>
    <n v="1.0902193652051277"/>
    <x v="11"/>
  </r>
  <r>
    <n v="3.94"/>
    <n v="4.6456635799902877"/>
    <n v="10.19055105030478"/>
    <n v="0.6211755765462762"/>
    <x v="16"/>
  </r>
  <r>
    <n v="3.93"/>
    <n v="4.526750967885925"/>
    <n v="9.0142549234830689"/>
    <n v="2.9552803357077231"/>
    <x v="19"/>
  </r>
  <r>
    <n v="3.92"/>
    <n v="4.6220815313608954"/>
    <n v="10.138822364770238"/>
    <n v="0.61802240103081296"/>
    <x v="3"/>
  </r>
  <r>
    <n v="3.92"/>
    <n v="8.9022725361711945"/>
    <n v="36.055651951278669"/>
    <n v="9.4044642277579165"/>
    <x v="10"/>
  </r>
  <r>
    <n v="3.91"/>
    <n v="4.6102905070461997"/>
    <n v="10.112958022002969"/>
    <n v="1.1182298320599897"/>
    <x v="13"/>
  </r>
  <r>
    <n v="3.91"/>
    <n v="3.9295764724487747"/>
    <n v="8.619769589224008"/>
    <n v="2.5569787088515694"/>
    <x v="6"/>
  </r>
  <r>
    <n v="3.91"/>
    <n v="9.5591874811906958"/>
    <n v="48.808812975951"/>
    <n v="10.926203534558647"/>
    <x v="10"/>
  </r>
  <r>
    <n v="3.9"/>
    <n v="3.2405533267570998"/>
    <n v="7.1083546061728073"/>
    <n v="0.78599892931318038"/>
    <x v="10"/>
  </r>
  <r>
    <n v="3.89"/>
    <n v="4.8380796549344494"/>
    <n v="6.8582533734769857"/>
    <n v="3.736236757168085"/>
    <x v="3"/>
  </r>
  <r>
    <n v="3.88"/>
    <n v="5.2870040437627548"/>
    <n v="23.982813615226377"/>
    <n v="2.3723651879973611"/>
    <x v="5"/>
  </r>
  <r>
    <n v="3.87"/>
    <n v="4.5631264097874151"/>
    <n v="10.009500650933886"/>
    <n v="1.975928827955626"/>
    <x v="8"/>
  </r>
  <r>
    <n v="3.86"/>
    <n v="9.3662339159932593"/>
    <n v="30.626705162892105"/>
    <n v="6.9397012550679209"/>
    <x v="19"/>
  </r>
  <r>
    <n v="3.85"/>
    <n v="4.4346033654862111"/>
    <n v="11.67309286324218"/>
    <n v="4.3518149899214338"/>
    <x v="13"/>
  </r>
  <r>
    <n v="3.83"/>
    <n v="3.849175930812994"/>
    <n v="8.4434060170659713"/>
    <n v="1.3525651610745804"/>
    <x v="2"/>
  </r>
  <r>
    <n v="3.83"/>
    <n v="4.7634563183544829"/>
    <n v="6.7524705450943063"/>
    <n v="2.2528583160766522"/>
    <x v="9"/>
  </r>
  <r>
    <n v="3.82"/>
    <n v="4.7510190955911549"/>
    <n v="6.7348400736971925"/>
    <n v="2.2469761794811514"/>
    <x v="13"/>
  </r>
  <r>
    <n v="3.81"/>
    <n v="4.3885295642863547"/>
    <n v="11.551813976351353"/>
    <n v="3.3513062121346304"/>
    <x v="13"/>
  </r>
  <r>
    <n v="3.8"/>
    <n v="3.9384538750537508"/>
    <n v="6.7128719466388871"/>
    <n v="0.6201573100567408"/>
    <x v="3"/>
  </r>
  <r>
    <n v="3.79"/>
    <n v="7.0720298740079599"/>
    <n v="25.928764337133217"/>
    <n v="7.161503198110748"/>
    <x v="19"/>
  </r>
  <r>
    <n v="3.76"/>
    <n v="0.32729984272203572"/>
    <n v="0.65176198992237"/>
    <n v="0.31164116507996859"/>
    <x v="6"/>
  </r>
  <r>
    <n v="3.76"/>
    <n v="4.3309373127865332"/>
    <n v="11.400215367737816"/>
    <n v="2.0110329685597867"/>
    <x v="6"/>
  </r>
  <r>
    <n v="3.75"/>
    <n v="8.9230296548008017"/>
    <n v="17.768696482046131"/>
    <n v="5.8253821031566444"/>
    <x v="1"/>
  </r>
  <r>
    <n v="3.74"/>
    <n v="5.0962358566166763"/>
    <n v="23.117454361068724"/>
    <n v="3.396113003513197"/>
    <x v="1"/>
  </r>
  <r>
    <n v="3.74"/>
    <n v="1.4798131186900558"/>
    <n v="3.2460618103890484"/>
    <n v="0.51999277383472098"/>
    <x v="17"/>
  </r>
  <r>
    <n v="3.73"/>
    <n v="3.8659034089343396"/>
    <n v="6.5892137792008025"/>
    <n v="0.6087333596083272"/>
    <x v="12"/>
  </r>
  <r>
    <n v="3.72"/>
    <n v="4.3862610450669726"/>
    <n v="9.6215355094248185"/>
    <n v="1.5412919501663582"/>
    <x v="3"/>
  </r>
  <r>
    <n v="3.72"/>
    <n v="3.4000882597666799"/>
    <n v="12.466023020768196"/>
    <n v="3.0730396097042307"/>
    <x v="10"/>
  </r>
  <r>
    <n v="3.71"/>
    <n v="4.374470020752276"/>
    <n v="9.5956711666575476"/>
    <n v="1.5371486922358035"/>
    <x v="2"/>
  </r>
  <r>
    <n v="3.7"/>
    <n v="3.7185250506548506"/>
    <n v="8.156815212309164"/>
    <n v="1.3066556386360175"/>
    <x v="2"/>
  </r>
  <r>
    <n v="3.7"/>
    <n v="3.8348103520260204"/>
    <n v="6.5362174217273372"/>
    <n v="1.0212181395592335"/>
    <x v="2"/>
  </r>
  <r>
    <n v="3.69"/>
    <n v="4.2503081606867843"/>
    <n v="11.18797731567887"/>
    <n v="3.2457532605713348"/>
    <x v="13"/>
  </r>
  <r>
    <n v="3.69"/>
    <n v="4.3508879721228837"/>
    <n v="9.5439424811230058"/>
    <n v="1.5288621763746939"/>
    <x v="13"/>
  </r>
  <r>
    <n v="3.69"/>
    <n v="3.8244459997232472"/>
    <n v="6.5185519692361815"/>
    <n v="1.0184580905333978"/>
    <x v="15"/>
  </r>
  <r>
    <n v="3.68"/>
    <n v="3.8140816474204744"/>
    <n v="6.5008865167450276"/>
    <n v="2.1572908193969837"/>
    <x v="14"/>
  </r>
  <r>
    <n v="3.68"/>
    <n v="4.339096947808188"/>
    <n v="9.5180781383557349"/>
    <n v="1.0524516066446961"/>
    <x v="19"/>
  </r>
  <r>
    <n v="3.67"/>
    <n v="4.5644607541412405"/>
    <n v="6.4703830027404967"/>
    <n v="2.1587441305486457"/>
    <x v="9"/>
  </r>
  <r>
    <n v="3.66"/>
    <n v="8.7949068824929633"/>
    <n v="28.758519426389736"/>
    <n v="6.7556987012363177"/>
    <x v="13"/>
  </r>
  <r>
    <n v="3.65"/>
    <n v="3.0422750000000001"/>
    <n v="7.8920431085612401"/>
    <n v="2.8094069489130598"/>
    <x v="3"/>
  </r>
  <r>
    <n v="3.63"/>
    <n v="3.7622598859066092"/>
    <n v="6.4125592542892527"/>
    <n v="0.6947845218918266"/>
    <x v="13"/>
  </r>
  <r>
    <n v="3.63"/>
    <n v="2.4001988466282627"/>
    <n v="6.3179819518913414"/>
    <n v="1.1145114008964929"/>
    <x v="10"/>
  </r>
  <r>
    <n v="3.62"/>
    <n v="4.2683508019200103"/>
    <n v="9.3628920817521077"/>
    <n v="1.0352920695798367"/>
    <x v="10"/>
  </r>
  <r>
    <n v="3.61"/>
    <n v="8.6747578813660109"/>
    <n v="17.274305455916497"/>
    <n v="4.7191377235180809"/>
    <x v="13"/>
  </r>
  <r>
    <n v="3.61"/>
    <n v="8.6747578813660109"/>
    <n v="35.134180588304744"/>
    <n v="7.275793805139779"/>
    <x v="10"/>
  </r>
  <r>
    <n v="3.61"/>
    <n v="2.2854012228753366"/>
    <n v="8.3791543276028833"/>
    <n v="2.3143154735165523"/>
    <x v="15"/>
  </r>
  <r>
    <n v="3.6"/>
    <n v="4.4774001947979478"/>
    <n v="6.3469697029607062"/>
    <n v="2.1175691743801432"/>
    <x v="1"/>
  </r>
  <r>
    <n v="3.59"/>
    <n v="4.2329777289759223"/>
    <n v="9.285299053450295"/>
    <n v="1.4874295970691467"/>
    <x v="3"/>
  </r>
  <r>
    <n v="3.58"/>
    <n v="3.7104381243927445"/>
    <n v="6.3242319918334786"/>
    <n v="0.98809755124920429"/>
    <x v="3"/>
  </r>
  <r>
    <n v="3.58"/>
    <n v="2.9746617717411326"/>
    <n v="6.5251049974611917"/>
    <n v="0.72150670947209883"/>
    <x v="10"/>
  </r>
  <r>
    <n v="3.54"/>
    <n v="3.668980715181652"/>
    <n v="6.2535701818688576"/>
    <n v="0.57772549410549012"/>
    <x v="3"/>
  </r>
  <r>
    <n v="3.52"/>
    <n v="3.648252010576106"/>
    <n v="6.218239276886548"/>
    <n v="2.0634955663797241"/>
    <x v="3"/>
  </r>
  <r>
    <n v="3.52"/>
    <n v="3.648252010576106"/>
    <n v="6.218239276886548"/>
    <n v="0.57446150826308628"/>
    <x v="3"/>
  </r>
  <r>
    <n v="3.52"/>
    <n v="4.3779024126913262"/>
    <n v="6.2059259317838009"/>
    <n v="2.07051208161614"/>
    <x v="10"/>
  </r>
  <r>
    <n v="3.52"/>
    <n v="4.3779024126913262"/>
    <n v="6.2059259317838009"/>
    <n v="2.07051208161614"/>
    <x v="15"/>
  </r>
  <r>
    <n v="3.51"/>
    <n v="4.3654651899279981"/>
    <n v="6.1882954603866871"/>
    <n v="2.0646299450206391"/>
    <x v="17"/>
  </r>
  <r>
    <n v="3.49"/>
    <n v="4.019939154687501"/>
    <n v="20.525641824884996"/>
    <n v="4.594812423867876"/>
    <x v="13"/>
  </r>
  <r>
    <n v="3.47"/>
    <n v="4.7283257814063822"/>
    <n v="21.448547228050398"/>
    <n v="2.1216771140079493"/>
    <x v="3"/>
  </r>
  <r>
    <n v="3.47"/>
    <n v="3.5964302490622408"/>
    <n v="6.129912014430773"/>
    <n v="0.95773701196501093"/>
    <x v="15"/>
  </r>
  <r>
    <n v="3.46"/>
    <n v="2.9570939368561491"/>
    <n v="10.841836527488386"/>
    <n v="3.879594040200474"/>
    <x v="9"/>
  </r>
  <r>
    <n v="3.45"/>
    <n v="3.5757015444566953"/>
    <n v="6.0945811094484643"/>
    <n v="0.17385820171600597"/>
    <x v="6"/>
  </r>
  <r>
    <n v="3.44"/>
    <n v="4.0561123642554797"/>
    <n v="8.8973339119412298"/>
    <n v="0.54234618865969297"/>
    <x v="3"/>
  </r>
  <r>
    <n v="3.43"/>
    <n v="2.858905"/>
    <n v="7.4163583184561785"/>
    <n v="2.0955371960943272"/>
    <x v="13"/>
  </r>
  <r>
    <n v="3.42"/>
    <n v="2.8505699999999998"/>
    <n v="7.3947362825423122"/>
    <n v="1.7791717194048395"/>
    <x v="3"/>
  </r>
  <r>
    <n v="3.42"/>
    <n v="3.4371231549296186"/>
    <n v="7.539542709756037"/>
    <n v="1.2077735903068054"/>
    <x v="9"/>
  </r>
  <r>
    <n v="3.41"/>
    <n v="3.1482298701543332"/>
    <n v="8.2870048571108619"/>
    <n v="2.1471597607907738"/>
    <x v="2"/>
  </r>
  <r>
    <n v="3.39"/>
    <n v="1.1773878529898505"/>
    <n v="3.0992078910527296"/>
    <n v="0.67485667476844535"/>
    <x v="10"/>
  </r>
  <r>
    <n v="3.39"/>
    <n v="3.5135154306400569"/>
    <n v="5.9885883945015337"/>
    <n v="1.2224648843614725"/>
    <x v="1"/>
  </r>
  <r>
    <n v="3.38"/>
    <n v="3.5031510783372837"/>
    <n v="5.9709229420103789"/>
    <n v="0.93289657073248899"/>
    <x v="18"/>
  </r>
  <r>
    <n v="3.38"/>
    <n v="3.5031510783372837"/>
    <n v="5.9709229420103789"/>
    <n v="1.2188587932571615"/>
    <x v="1"/>
  </r>
  <r>
    <n v="3.37"/>
    <n v="8.2389927906937714"/>
    <n v="42.067953894873369"/>
    <n v="8.2962988189239759"/>
    <x v="3"/>
  </r>
  <r>
    <n v="3.37"/>
    <n v="4.1913440712414118"/>
    <n v="5.9414688608271051"/>
    <n v="1.9822800326836341"/>
    <x v="19"/>
  </r>
  <r>
    <n v="3.36"/>
    <n v="8.2145447408697532"/>
    <n v="41.943123171149708"/>
    <n v="10.059822820730972"/>
    <x v="3"/>
  </r>
  <r>
    <n v="3.36"/>
    <n v="3.4824223737317372"/>
    <n v="5.9355920370280684"/>
    <n v="0.92737647268081735"/>
    <x v="3"/>
  </r>
  <r>
    <n v="3.36"/>
    <n v="3.3679596968689176"/>
    <n v="12.348227430151619"/>
    <n v="3.0440014380908642"/>
    <x v="3"/>
  </r>
  <r>
    <n v="3.36"/>
    <n v="3.4824223737317372"/>
    <n v="5.9355920370280684"/>
    <n v="0.92737647268081735"/>
    <x v="13"/>
  </r>
  <r>
    <n v="3.36"/>
    <n v="3.4824223737317372"/>
    <n v="5.9355920370280684"/>
    <n v="0.92737647268081735"/>
    <x v="10"/>
  </r>
  <r>
    <n v="3.36"/>
    <n v="8.1529911807609725"/>
    <n v="26.659515374952715"/>
    <n v="6.9281477821420605"/>
    <x v="9"/>
  </r>
  <r>
    <n v="3.35"/>
    <n v="3.8586808504880019"/>
    <n v="19.702263642797917"/>
    <n v="5.0404615364980589"/>
    <x v="13"/>
  </r>
  <r>
    <n v="3.35"/>
    <n v="3.4720580214289645"/>
    <n v="5.9179265845369136"/>
    <n v="0.64119232736573539"/>
    <x v="10"/>
  </r>
  <r>
    <n v="3.35"/>
    <n v="3.4720580214289645"/>
    <n v="5.9179265845369136"/>
    <n v="0.92461642365498176"/>
    <x v="2"/>
  </r>
  <r>
    <n v="3.35"/>
    <n v="4.1664696257147567"/>
    <n v="5.9062079180328793"/>
    <n v="2.3106246750397288"/>
    <x v="8"/>
  </r>
  <r>
    <n v="3.33"/>
    <n v="3.4513293168234185"/>
    <n v="5.8825956795546039"/>
    <n v="0.16781095991718833"/>
    <x v="3"/>
  </r>
  <r>
    <n v="3.33"/>
    <n v="3.4513293168234185"/>
    <n v="5.8825956795546039"/>
    <n v="0.91909632560331012"/>
    <x v="3"/>
  </r>
  <r>
    <n v="3.32"/>
    <n v="4.1291579574247734"/>
    <n v="5.8533165038415396"/>
    <n v="1.0540342455339069"/>
    <x v="6"/>
  </r>
  <r>
    <n v="3.32"/>
    <n v="4.2036188697762427"/>
    <n v="19.791958037743598"/>
    <n v="4.8621021424227271"/>
    <x v="19"/>
  </r>
  <r>
    <n v="3.31"/>
    <n v="4.1167207346614463"/>
    <n v="5.8356860324444275"/>
    <n v="1.9469872131106316"/>
    <x v="3"/>
  </r>
  <r>
    <n v="3.31"/>
    <n v="3.3265724101804204"/>
    <n v="7.2970427980387376"/>
    <n v="0.89737896547730156"/>
    <x v="6"/>
  </r>
  <r>
    <n v="3.31"/>
    <n v="3.3265724101804204"/>
    <n v="7.2970427980387376"/>
    <n v="0.80686293019629229"/>
    <x v="19"/>
  </r>
  <r>
    <n v="3.3"/>
    <n v="1.6713183458146503"/>
    <n v="6.127691807443659"/>
    <n v="1.6924633933749855"/>
    <x v="3"/>
  </r>
  <r>
    <n v="3.3"/>
    <n v="4.4966786970147146"/>
    <n v="20.397753848001816"/>
    <n v="2.9965702972175268"/>
    <x v="3"/>
  </r>
  <r>
    <n v="3.3"/>
    <n v="3.4202362599150988"/>
    <n v="5.8295993220811377"/>
    <n v="1.1900100644226723"/>
    <x v="9"/>
  </r>
  <r>
    <n v="3.3"/>
    <n v="3.8910380238497333"/>
    <n v="8.5352331131994355"/>
    <n v="1.6849005509699135"/>
    <x v="11"/>
  </r>
  <r>
    <n v="3.28"/>
    <n v="3.867455975220341"/>
    <n v="8.4835044276648937"/>
    <n v="0.51712078453598631"/>
    <x v="6"/>
  </r>
  <r>
    <n v="3.28"/>
    <n v="3.0282093765707363"/>
    <n v="15.46191090026114"/>
    <n v="3.3788622902711438"/>
    <x v="10"/>
  </r>
  <r>
    <n v="3.28"/>
    <n v="3.2964222070670028"/>
    <n v="7.2309064584794749"/>
    <n v="1.1583325661421993"/>
    <x v="9"/>
  </r>
  <r>
    <n v="3.28"/>
    <n v="3.2964222070670028"/>
    <n v="7.2309064584794749"/>
    <n v="0.44076738010785416"/>
    <x v="5"/>
  </r>
  <r>
    <n v="3.27"/>
    <n v="3.2863721393625305"/>
    <n v="7.208861011959721"/>
    <n v="1.1548010644161562"/>
    <x v="6"/>
  </r>
  <r>
    <n v="3.27"/>
    <n v="3.8556649509056449"/>
    <n v="8.4576400848976228"/>
    <n v="2.508884419746964"/>
    <x v="7"/>
  </r>
  <r>
    <n v="3.26"/>
    <n v="2.7172100000000001"/>
    <n v="7.0487837079204505"/>
    <n v="3.1007060134730344"/>
    <x v="3"/>
  </r>
  <r>
    <n v="3.26"/>
    <n v="3.508502375948785"/>
    <n v="11.400770268528913"/>
    <n v="5.4398836697742423"/>
    <x v="13"/>
  </r>
  <r>
    <n v="3.25"/>
    <n v="3.3684144984012345"/>
    <n v="5.7412720596253646"/>
    <n v="0.53039769939063364"/>
    <x v="3"/>
  </r>
  <r>
    <n v="3.24"/>
    <n v="3.8202918779615569"/>
    <n v="8.3800470565958101"/>
    <n v="1.3424155694997313"/>
    <x v="13"/>
  </r>
  <r>
    <n v="3.24"/>
    <n v="3.7319778971883957"/>
    <n v="7.4315994789020712"/>
    <n v="2.4364143225681989"/>
    <x v="2"/>
  </r>
  <r>
    <n v="3.23"/>
    <n v="7.8967200931575308"/>
    <n v="40.320323762742127"/>
    <n v="10.31521274660952"/>
    <x v="7"/>
  </r>
  <r>
    <n v="3.2"/>
    <n v="7.8233759436854804"/>
    <n v="39.945831591571157"/>
    <n v="7.8777911633699471"/>
    <x v="0"/>
  </r>
  <r>
    <n v="3.2"/>
    <n v="3.9799112842648423"/>
    <n v="5.6417508470761835"/>
    <n v="1.8822837105601273"/>
    <x v="15"/>
  </r>
  <r>
    <n v="3.19"/>
    <n v="3.2059715977267498"/>
    <n v="7.0324974398016842"/>
    <n v="0.77761110191123028"/>
    <x v="19"/>
  </r>
  <r>
    <n v="3.17"/>
    <n v="2.943377309018024"/>
    <n v="10.791546127553559"/>
    <n v="2.9806160872215033"/>
    <x v="6"/>
  </r>
  <r>
    <n v="3.17"/>
    <n v="7.3595195832507825"/>
    <n v="29.807251524163721"/>
    <n v="6.9736719568675305"/>
    <x v="10"/>
  </r>
  <r>
    <n v="3.16"/>
    <n v="3.1758213946133318"/>
    <n v="6.9663611002424206"/>
    <n v="0.42464174425024975"/>
    <x v="3"/>
  </r>
  <r>
    <n v="3.16"/>
    <n v="3.2751353276762774"/>
    <n v="5.5822829872049695"/>
    <n v="1.1395247889623168"/>
    <x v="13"/>
  </r>
  <r>
    <n v="3.13"/>
    <n v="5.8404890516213497"/>
    <n v="26.584208061775183"/>
    <n v="8.6547591198930522"/>
    <x v="3"/>
  </r>
  <r>
    <n v="3.13"/>
    <n v="3.2440422707679577"/>
    <n v="5.5292866297315042"/>
    <n v="1.1287065156493832"/>
    <x v="13"/>
  </r>
  <r>
    <n v="3.13"/>
    <n v="3.8928507249215483"/>
    <n v="5.5183375472963911"/>
    <n v="1.8411087543916242"/>
    <x v="10"/>
  </r>
  <r>
    <n v="3.13"/>
    <n v="5.2858689672619583"/>
    <n v="24.059738691567851"/>
    <n v="7.2575784808862611"/>
    <x v="10"/>
  </r>
  <r>
    <n v="3.11"/>
    <n v="3.6670085618705062"/>
    <n v="8.0438106006212866"/>
    <n v="1.2885532164025197"/>
    <x v="3"/>
  </r>
  <r>
    <n v="3.11"/>
    <n v="3.2233135661624117"/>
    <n v="5.4939557247491946"/>
    <n v="0.85837524703492318"/>
    <x v="6"/>
  </r>
  <r>
    <n v="3.1"/>
    <n v="2.5838500000000004"/>
    <n v="6.7028311332985879"/>
    <n v="2.3860716552412291"/>
    <x v="13"/>
  </r>
  <r>
    <n v="3.1"/>
    <n v="7.1970065325165384"/>
    <n v="14.331614888984081"/>
    <n v="4.6985513522603259"/>
    <x v="13"/>
  </r>
  <r>
    <n v="3.09"/>
    <n v="3.2025848615568653"/>
    <n v="5.4586248197668832"/>
    <n v="0.15571647631955313"/>
    <x v="10"/>
  </r>
  <r>
    <n v="3.08"/>
    <n v="3.5476826923889688"/>
    <n v="9.3384742905937443"/>
    <n v="2.1299977470984932"/>
    <x v="13"/>
  </r>
  <r>
    <n v="3.07"/>
    <n v="3.1818561569513193"/>
    <n v="5.4232939147845736"/>
    <n v="0.84733505093158001"/>
    <x v="3"/>
  </r>
  <r>
    <n v="3.07"/>
    <n v="3.3040191086388866"/>
    <n v="10.736308197663732"/>
    <n v="5.4824446748170548"/>
    <x v="13"/>
  </r>
  <r>
    <n v="3.07"/>
    <n v="3.1818561569513193"/>
    <n v="5.4232939147845736"/>
    <n v="0.84733505093158001"/>
    <x v="18"/>
  </r>
  <r>
    <n v="3.07"/>
    <n v="3.1818561569513193"/>
    <n v="5.4232939147845736"/>
    <n v="0.50102182680899843"/>
    <x v="10"/>
  </r>
  <r>
    <n v="3.07"/>
    <n v="5.7618362066398232"/>
    <n v="15.946522195940878"/>
    <n v="3.7087980739218493"/>
    <x v="19"/>
  </r>
  <r>
    <n v="3.05"/>
    <n v="3.5962624159823293"/>
    <n v="7.1613451721523464"/>
    <n v="3.1706660685518626"/>
    <x v="3"/>
  </r>
  <r>
    <n v="3.05"/>
    <n v="3.7933529428149275"/>
    <n v="5.3772937761194868"/>
    <n v="1.794051661627621"/>
    <x v="18"/>
  </r>
  <r>
    <n v="3.04"/>
    <n v="2.5338400000000001"/>
    <n v="6.5730989178153889"/>
    <n v="1.581485972804302"/>
    <x v="3"/>
  </r>
  <r>
    <n v="3.04"/>
    <n v="2.8066330807240973"/>
    <n v="7.3878283770137871"/>
    <n v="1.9141834817606895"/>
    <x v="3"/>
  </r>
  <r>
    <n v="3.04"/>
    <n v="5.6725516667504481"/>
    <n v="20.797742370682052"/>
    <n v="5.1269186645214013"/>
    <x v="6"/>
  </r>
  <r>
    <n v="3.04"/>
    <n v="7.2336027068251845"/>
    <n v="29.297267691075394"/>
    <n v="7.6416620158214927"/>
    <x v="2"/>
  </r>
  <r>
    <n v="3.04"/>
    <n v="3.0472016305004495"/>
    <n v="8.0210708093292578"/>
    <n v="2.0782563516258921"/>
    <x v="15"/>
  </r>
  <r>
    <n v="3.02"/>
    <n v="7.1860132153329133"/>
    <n v="14.309723566874487"/>
    <n v="4.6913743870754843"/>
    <x v="9"/>
  </r>
  <r>
    <n v="3.02"/>
    <n v="3.7560412745249447"/>
    <n v="5.324402361928148"/>
    <n v="1.7764052518411197"/>
    <x v="15"/>
  </r>
  <r>
    <n v="3"/>
    <n v="3.7311668289982891"/>
    <n v="5.2891414191339212"/>
    <n v="1.4600658303989886"/>
    <x v="10"/>
  </r>
  <r>
    <n v="3"/>
    <n v="3.1093056908319086"/>
    <n v="5.2996357473464899"/>
    <n v="0.82801470775072983"/>
    <x v="19"/>
  </r>
  <r>
    <n v="2.99"/>
    <n v="2.4844242171804436"/>
    <n v="5.4497385313991531"/>
    <n v="0.60259917914010508"/>
    <x v="10"/>
  </r>
  <r>
    <n v="2.98"/>
    <n v="3.7062923834716344"/>
    <n v="5.2538804763396953"/>
    <n v="1.3494838424420657"/>
    <x v="3"/>
  </r>
  <r>
    <n v="2.98"/>
    <n v="3.091868598075882"/>
    <n v="8.1386465241012793"/>
    <n v="2.1087201739546644"/>
    <x v="18"/>
  </r>
  <r>
    <n v="2.98"/>
    <n v="1.1791024314696166"/>
    <n v="2.5864342767271027"/>
    <n v="0.28599228441431968"/>
    <x v="10"/>
  </r>
  <r>
    <n v="2.98"/>
    <n v="3.5137252457794563"/>
    <n v="7.7075741446467632"/>
    <n v="1.5215162551182855"/>
    <x v="2"/>
  </r>
  <r>
    <n v="2.97"/>
    <n v="2.9848701082283533"/>
    <n v="6.5474976163670853"/>
    <n v="1.9422574847286858"/>
    <x v="13"/>
  </r>
  <r>
    <n v="2.97"/>
    <n v="3.0782126339235898"/>
    <n v="5.2466393898730255"/>
    <n v="0.48470189759697907"/>
    <x v="10"/>
  </r>
  <r>
    <n v="2.97"/>
    <n v="3.0814932000957618"/>
    <n v="8.1113356297251009"/>
    <n v="2.1016439317601856"/>
    <x v="15"/>
  </r>
  <r>
    <n v="2.96"/>
    <n v="3.0678482816208166"/>
    <n v="5.2289739373818698"/>
    <n v="0.4830699046757771"/>
    <x v="13"/>
  </r>
  <r>
    <n v="2.96"/>
    <n v="2.7483901686729819"/>
    <n v="7.2345170512953088"/>
    <n v="1.2761910045081697"/>
    <x v="10"/>
  </r>
  <r>
    <n v="2.96"/>
    <n v="3.6814179379449787"/>
    <n v="5.2186195335454686"/>
    <n v="1.3404269039021859"/>
    <x v="19"/>
  </r>
  <r>
    <n v="2.95"/>
    <n v="2.9647699728194081"/>
    <n v="6.5034067233275765"/>
    <n v="0.39642188149944202"/>
    <x v="13"/>
  </r>
  <r>
    <n v="2.94"/>
    <n v="2.9469647347603032"/>
    <n v="10.804699001382668"/>
    <n v="3.8663049148219248"/>
    <x v="6"/>
  </r>
  <r>
    <n v="2.93"/>
    <n v="3.6441062696549964"/>
    <n v="5.1657281193541307"/>
    <n v="2.0209344172735539"/>
    <x v="7"/>
  </r>
  <r>
    <n v="2.93"/>
    <n v="3.0367552247124974"/>
    <n v="5.1759775799084053"/>
    <n v="0.80869436456987942"/>
    <x v="15"/>
  </r>
  <r>
    <n v="2.92"/>
    <n v="3.0263908724097242"/>
    <n v="5.1583121274172496"/>
    <n v="0.8059343155440436"/>
    <x v="2"/>
  </r>
  <r>
    <n v="2.92"/>
    <n v="2.9346197697059906"/>
    <n v="6.4372703837683138"/>
    <n v="1.9095595472753411"/>
    <x v="9"/>
  </r>
  <r>
    <n v="2.92"/>
    <n v="3.0296162101951598"/>
    <n v="6.6456509648701729"/>
    <n v="1.0645793829619212"/>
    <x v="9"/>
  </r>
  <r>
    <n v="2.91"/>
    <n v="2.4870356520957788"/>
    <n v="9.1184232066448576"/>
    <n v="2.5185009245733454"/>
    <x v="3"/>
  </r>
  <r>
    <n v="2.91"/>
    <n v="3.6192318241283412"/>
    <n v="5.1304671765599048"/>
    <n v="1.7117017492906157"/>
    <x v="6"/>
  </r>
  <r>
    <n v="2.91"/>
    <n v="3.0160265201069514"/>
    <n v="5.1406466749260948"/>
    <n v="0.55697602168187754"/>
    <x v="10"/>
  </r>
  <r>
    <n v="2.9"/>
    <n v="3.6067946013650132"/>
    <n v="5.112836705162791"/>
    <n v="1.313256088282547"/>
    <x v="3"/>
  </r>
  <r>
    <n v="2.89"/>
    <n v="0.25156823017730939"/>
    <n v="0.55183050776613807"/>
    <n v="6.1018085379404154E-2"/>
    <x v="6"/>
  </r>
  <r>
    <n v="2.88"/>
    <n v="3.3958150026324945"/>
    <n v="6.7621882281307402"/>
    <n v="2.2547394090562585"/>
    <x v="3"/>
  </r>
  <r>
    <n v="2.88"/>
    <n v="5.4052404804959906"/>
    <n v="14.959603884139977"/>
    <n v="3.6263399331794832"/>
    <x v="10"/>
  </r>
  <r>
    <n v="2.88"/>
    <n v="2.6589155501596711"/>
    <n v="13.576312009985392"/>
    <n v="3.2562022818881884"/>
    <x v="9"/>
  </r>
  <r>
    <n v="2.87"/>
    <n v="3.3840239783177988"/>
    <n v="7.4230663742067824"/>
    <n v="0.91287714871912462"/>
    <x v="13"/>
  </r>
  <r>
    <n v="2.87"/>
    <n v="2.8843694311836274"/>
    <n v="6.3270431511695406"/>
    <n v="0.38567145759437244"/>
    <x v="6"/>
  </r>
  <r>
    <n v="2.87"/>
    <n v="6.5177352496967673"/>
    <n v="12.978961617580818"/>
    <n v="4.2550904508390719"/>
    <x v="19"/>
  </r>
  <r>
    <n v="2.86"/>
    <n v="3.8971215374127524"/>
    <n v="17.678053334934905"/>
    <n v="1.7487021746578486"/>
    <x v="3"/>
  </r>
  <r>
    <n v="2.84"/>
    <n v="3.5321712647850472"/>
    <n v="5.0070538767801125"/>
    <n v="1.9588579334665162"/>
    <x v="2"/>
  </r>
  <r>
    <n v="2.83"/>
    <n v="6.9187981001968462"/>
    <n v="35.327094813795739"/>
    <n v="7.7199635453307209"/>
    <x v="0"/>
  </r>
  <r>
    <n v="2.83"/>
    <n v="0.24634536034663859"/>
    <n v="0.54037381902358839"/>
    <n v="3.2939044898111912E-2"/>
    <x v="6"/>
  </r>
  <r>
    <n v="2.82"/>
    <n v="3.5072968192583915"/>
    <n v="4.9717929339858857"/>
    <n v="0.89529414831494514"/>
    <x v="3"/>
  </r>
  <r>
    <n v="2.82"/>
    <n v="2.9227473493819942"/>
    <n v="4.9816576025057007"/>
    <n v="0.77833382528568618"/>
    <x v="13"/>
  </r>
  <r>
    <n v="2.82"/>
    <n v="2.9227473493819942"/>
    <n v="4.9816576025057007"/>
    <n v="0.46022200377894984"/>
    <x v="13"/>
  </r>
  <r>
    <n v="2.82"/>
    <n v="5.2620380592882441"/>
    <n v="23.951267327222364"/>
    <n v="7.7975785041847931"/>
    <x v="18"/>
  </r>
  <r>
    <n v="2.82"/>
    <n v="5.2926313038189905"/>
    <n v="14.647945469887059"/>
    <n v="3.9828286779023219"/>
    <x v="10"/>
  </r>
  <r>
    <n v="2.81"/>
    <n v="4.0248542796628293"/>
    <n v="13.160895451943853"/>
    <n v="3.0916419233396435"/>
    <x v="13"/>
  </r>
  <r>
    <n v="2.8"/>
    <n v="3.3014868081149249"/>
    <n v="7.2420159748358843"/>
    <n v="1.1601122205553231"/>
    <x v="3"/>
  </r>
  <r>
    <n v="2.79"/>
    <n v="2.891654292473675"/>
    <n v="4.9286612450322353"/>
    <n v="0.53400793831355264"/>
    <x v="13"/>
  </r>
  <r>
    <n v="2.79"/>
    <n v="6.7698944625961639"/>
    <n v="22.136919016701807"/>
    <n v="5.7528369976715314"/>
    <x v="10"/>
  </r>
  <r>
    <n v="2.78"/>
    <n v="5.3180895120337004"/>
    <n v="24.206397243361206"/>
    <n v="7.4465229944985145"/>
    <x v="13"/>
  </r>
  <r>
    <n v="2.78"/>
    <n v="0.9655275018618833"/>
    <n v="2.5415333147866042"/>
    <n v="0.65851030116585629"/>
    <x v="10"/>
  </r>
  <r>
    <n v="2.78"/>
    <n v="3.4575479282050812"/>
    <n v="4.9012710483974331"/>
    <n v="1.6352339735491104"/>
    <x v="2"/>
  </r>
  <r>
    <n v="2.77"/>
    <n v="3.445110705441754"/>
    <n v="4.8836405770003211"/>
    <n v="1.9105762238388202"/>
    <x v="2"/>
  </r>
  <r>
    <n v="2.77"/>
    <n v="3.445110705441754"/>
    <n v="4.8836405770003211"/>
    <n v="1.62935183695361"/>
    <x v="9"/>
  </r>
  <r>
    <n v="2.76"/>
    <n v="3.494574723066997"/>
    <n v="16.453555477160339"/>
    <n v="4.4223380408967827"/>
    <x v="1"/>
  </r>
  <r>
    <n v="2.75"/>
    <n v="2.850196883262583"/>
    <n v="4.8579994350676161"/>
    <n v="0.52635191052411112"/>
    <x v="10"/>
  </r>
  <r>
    <n v="2.75"/>
    <n v="2.7565146328540249"/>
    <n v="10.106436140749093"/>
    <n v="2.791389277267772"/>
    <x v="17"/>
  </r>
  <r>
    <n v="2.74"/>
    <n v="3.2307406622267489"/>
    <n v="10.498192145952759"/>
    <n v="5.3608518464763648"/>
    <x v="13"/>
  </r>
  <r>
    <n v="2.74"/>
    <n v="2.8398325309598103"/>
    <n v="4.8403339825764613"/>
    <n v="1.6062437079205807"/>
    <x v="6"/>
  </r>
  <r>
    <n v="2.73"/>
    <n v="2.9381016829264368"/>
    <n v="9.5472708076944581"/>
    <n v="4.2357024172731341"/>
    <x v="3"/>
  </r>
  <r>
    <n v="2.73"/>
    <n v="2.7436684833210112"/>
    <n v="6.0184068998929767"/>
    <n v="0.36685821576050054"/>
    <x v="3"/>
  </r>
  <r>
    <n v="2.73"/>
    <n v="2.8294681786570366"/>
    <n v="4.8226685300853056"/>
    <n v="0.75349338405316413"/>
    <x v="1"/>
  </r>
  <r>
    <n v="2.73"/>
    <n v="1.3826360860830291"/>
    <n v="5.0692723134306643"/>
    <n v="1.4001288072465792"/>
    <x v="19"/>
  </r>
  <r>
    <n v="2.72"/>
    <n v="2.2671200000000002"/>
    <n v="5.8811937685716646"/>
    <n v="1.7234554411406913"/>
    <x v="0"/>
  </r>
  <r>
    <n v="2.72"/>
    <n v="2.7264435641319813"/>
    <n v="7.1767475662419677"/>
    <n v="1.2660002900987064"/>
    <x v="3"/>
  </r>
  <r>
    <n v="2.72"/>
    <n v="3.3829245916251161"/>
    <n v="4.7954882200147555"/>
    <n v="0.8635461288711529"/>
    <x v="10"/>
  </r>
  <r>
    <n v="2.71"/>
    <n v="2.8087394740514906"/>
    <n v="4.787337625102996"/>
    <n v="1.5886570979798442"/>
    <x v="14"/>
  </r>
  <r>
    <n v="2.7"/>
    <n v="2.7983751217487178"/>
    <n v="4.7696721726118412"/>
    <n v="0.74521323697565689"/>
    <x v="3"/>
  </r>
  <r>
    <n v="2.7"/>
    <n v="3.3580501460984604"/>
    <n v="4.7602272772205296"/>
    <n v="0.85719652498239429"/>
    <x v="13"/>
  </r>
  <r>
    <n v="2.7"/>
    <n v="2.7135182802075941"/>
    <n v="5.9522705603337149"/>
    <n v="0.95350546603168873"/>
    <x v="13"/>
  </r>
  <r>
    <n v="2.69"/>
    <n v="2.7880107694459446"/>
    <n v="4.7520067201206855"/>
    <n v="0.74245318794982107"/>
    <x v="3"/>
  </r>
  <r>
    <n v="2.68"/>
    <n v="2.7776464171431718"/>
    <n v="4.7343412676295316"/>
    <n v="0.51295386189258829"/>
    <x v="13"/>
  </r>
  <r>
    <n v="2.68"/>
    <n v="2.4884073148795918"/>
    <n v="9.1234522466383421"/>
    <n v="1.9782134369442121"/>
    <x v="6"/>
  </r>
  <r>
    <n v="2.68"/>
    <n v="6.5029810608450616"/>
    <n v="21.264137263355142"/>
    <n v="5.5260226357561661"/>
    <x v="15"/>
  </r>
  <r>
    <n v="2.68"/>
    <n v="6.2219282281110715"/>
    <n v="25.199821477841883"/>
    <n v="6.5729173321977621"/>
    <x v="19"/>
  </r>
  <r>
    <n v="2.68"/>
    <n v="3.1599945163385716"/>
    <n v="6.9316438616286336"/>
    <n v="1.1103931253886667"/>
    <x v="19"/>
  </r>
  <r>
    <n v="2.67"/>
    <n v="1.7654355152885566"/>
    <n v="4.6471106918870193"/>
    <n v="1.0119145856144847"/>
    <x v="19"/>
  </r>
  <r>
    <n v="2.66"/>
    <n v="3.6245955557754974"/>
    <n v="16.441825828995405"/>
    <n v="3.5002949656775342"/>
    <x v="3"/>
  </r>
  <r>
    <n v="2.66"/>
    <n v="2.7569177125376254"/>
    <n v="4.6990103626472211"/>
    <n v="0.73417304087231383"/>
    <x v="9"/>
  </r>
  <r>
    <n v="2.66"/>
    <n v="3.30830125504515"/>
    <n v="4.689705391632077"/>
    <n v="1.5646483344031057"/>
    <x v="15"/>
  </r>
  <r>
    <n v="2.65"/>
    <n v="3.295864032281822"/>
    <n v="4.6720749202349632"/>
    <n v="1.2000443565340515"/>
    <x v="19"/>
  </r>
  <r>
    <n v="2.64"/>
    <n v="6.2818128769797648"/>
    <n v="25.442364047512839"/>
    <n v="6.6361801716344537"/>
    <x v="17"/>
  </r>
  <r>
    <n v="2.64"/>
    <n v="4.3819940889570095"/>
    <n v="12.127655750003651"/>
    <n v="3.2975529036574138"/>
    <x v="19"/>
  </r>
  <r>
    <n v="2.63"/>
    <n v="0.22893579424440266"/>
    <n v="0.50218485654842315"/>
    <n v="8.0445940893253839E-2"/>
    <x v="15"/>
  </r>
  <r>
    <n v="2.61"/>
    <n v="2.7050959510237607"/>
    <n v="4.6106831001914461"/>
    <n v="0.94118977822520467"/>
    <x v="3"/>
  </r>
  <r>
    <n v="2.61"/>
    <n v="3.5564640603661832"/>
    <n v="16.132768952510528"/>
    <n v="2.3700146896174981"/>
    <x v="3"/>
  </r>
  <r>
    <n v="2.6"/>
    <n v="2.6130176031628682"/>
    <n v="5.7318160951361694"/>
    <n v="1.7002927475739338"/>
    <x v="7"/>
  </r>
  <r>
    <n v="2.6"/>
    <n v="3.2336779184651845"/>
    <n v="4.5839225632493994"/>
    <n v="2.4972276526059178"/>
    <x v="9"/>
  </r>
  <r>
    <n v="2.59"/>
    <n v="6.284597368503249"/>
    <n v="20.55004310152605"/>
    <n v="5.3404472487345043"/>
    <x v="18"/>
  </r>
  <r>
    <n v="2.58"/>
    <n v="2.5929174677539231"/>
    <n v="5.6877252020966607"/>
    <n v="0.69946759242641632"/>
    <x v="13"/>
  </r>
  <r>
    <n v="2.58"/>
    <n v="2.6740028941154415"/>
    <n v="4.5576867427179817"/>
    <n v="0.421054173670103"/>
    <x v="13"/>
  </r>
  <r>
    <n v="2.58"/>
    <n v="1.3066670703641814"/>
    <n v="4.790740867637771"/>
    <n v="1.3231986530022615"/>
    <x v="6"/>
  </r>
  <r>
    <n v="2.58"/>
    <n v="0.22458340271884369"/>
    <n v="0.4926376159296319"/>
    <n v="7.8916550381975259E-2"/>
    <x v="2"/>
  </r>
  <r>
    <n v="2.57"/>
    <n v="3.2540061732906458"/>
    <n v="15.320883179819592"/>
    <n v="3.8522772025615057"/>
    <x v="13"/>
  </r>
  <r>
    <n v="2.57"/>
    <n v="6.1152496567568164"/>
    <n v="19.996291990440501"/>
    <n v="5.196541049459384"/>
    <x v="2"/>
  </r>
  <r>
    <n v="2.56"/>
    <n v="2.6532741895098955"/>
    <n v="4.5223558377356712"/>
    <n v="0.12900782504144209"/>
    <x v="3"/>
  </r>
  <r>
    <n v="2.56"/>
    <n v="3.0185022245622175"/>
    <n v="6.621271748421381"/>
    <n v="1.0606740302220099"/>
    <x v="13"/>
  </r>
  <r>
    <n v="2.5499999999999998"/>
    <n v="3.0067112002475209"/>
    <n v="6.5954074056541083"/>
    <n v="0.40202987822157471"/>
    <x v="6"/>
  </r>
  <r>
    <n v="2.5499999999999998"/>
    <n v="3.6524478338577278"/>
    <n v="11.943161353187483"/>
    <n v="3.4018811616531535"/>
    <x v="8"/>
  </r>
  <r>
    <n v="2.54"/>
    <n v="6.0438654195184105"/>
    <n v="19.762872239579327"/>
    <n v="5.1358810372088861"/>
    <x v="10"/>
  </r>
  <r>
    <n v="2.5299999999999998"/>
    <n v="3.1466173591218904"/>
    <n v="4.4605092634696071"/>
    <n v="1.2313221836364805"/>
    <x v="6"/>
  </r>
  <r>
    <n v="2.52"/>
    <n v="3.1341801363585629"/>
    <n v="4.4428787920724933"/>
    <n v="0.80005008998356797"/>
    <x v="3"/>
  </r>
  <r>
    <n v="2.52"/>
    <n v="2.7120938611628649"/>
    <n v="8.8128653609487309"/>
    <n v="4.7216359679906272"/>
    <x v="13"/>
  </r>
  <r>
    <n v="2.52"/>
    <n v="2.611816780298803"/>
    <n v="4.4516940277710511"/>
    <n v="0.69553235451061302"/>
    <x v="10"/>
  </r>
  <r>
    <n v="2.5099999999999998"/>
    <n v="2.092085"/>
    <n v="5.4271310143804685"/>
    <n v="1.9319483402114466"/>
    <x v="3"/>
  </r>
  <r>
    <n v="2.5099999999999998"/>
    <n v="2.6014524279960298"/>
    <n v="4.4340285752798962"/>
    <n v="0.90512886718209318"/>
    <x v="9"/>
  </r>
  <r>
    <n v="2.5099999999999998"/>
    <n v="0.99313661174118695"/>
    <n v="2.1785067230151096"/>
    <n v="0.24088611875165847"/>
    <x v="19"/>
  </r>
  <r>
    <n v="2.5"/>
    <n v="2.9477560786740402"/>
    <n v="6.4660856918177538"/>
    <n v="0.3941469394329164"/>
    <x v="3"/>
  </r>
  <r>
    <n v="2.5"/>
    <n v="5.948686436533869"/>
    <n v="24.093147772265947"/>
    <n v="6.2842615261689909"/>
    <x v="10"/>
  </r>
  <r>
    <n v="2.4900000000000002"/>
    <n v="3.8448765227452308"/>
    <n v="10.64112317874528"/>
    <n v="2.5795021188947911"/>
    <x v="13"/>
  </r>
  <r>
    <n v="2.4900000000000002"/>
    <n v="2.5807237233904843"/>
    <n v="4.3986976702975866"/>
    <n v="0.68725220743310578"/>
    <x v="10"/>
  </r>
  <r>
    <n v="2.48"/>
    <n v="3.3793221723019671"/>
    <n v="15.329221073649849"/>
    <n v="2.2519679809392321"/>
    <x v="0"/>
  </r>
  <r>
    <n v="2.48"/>
    <n v="2.9241740300446484"/>
    <n v="6.4143570062832129"/>
    <n v="0.78882764070502753"/>
    <x v="3"/>
  </r>
  <r>
    <n v="2.4700000000000002"/>
    <n v="5.9353606556714809"/>
    <n v="19.408071853328593"/>
    <n v="5.043677203998338"/>
    <x v="3"/>
  </r>
  <r>
    <n v="2.4700000000000002"/>
    <n v="3.0719940225419253"/>
    <n v="4.3547264350869295"/>
    <n v="2.3723662699756218"/>
    <x v="13"/>
  </r>
  <r>
    <n v="2.4700000000000002"/>
    <n v="3.0719940225419253"/>
    <n v="4.3547264350869295"/>
    <n v="2.3723662699756218"/>
    <x v="14"/>
  </r>
  <r>
    <n v="2.44"/>
    <n v="4.4382625150679313"/>
    <n v="20.201680559710919"/>
    <n v="6.5768624235500033"/>
    <x v="2"/>
  </r>
  <r>
    <n v="2.4300000000000002"/>
    <n v="2.8652189084711677"/>
    <n v="6.2850352924468584"/>
    <n v="1.0068116771247986"/>
    <x v="3"/>
  </r>
  <r>
    <n v="2.4300000000000002"/>
    <n v="2.5185376095738463"/>
    <n v="4.2927049553506578"/>
    <n v="0.39657427985207383"/>
    <x v="10"/>
  </r>
  <r>
    <n v="2.4300000000000002"/>
    <n v="1.2306980546453337"/>
    <n v="4.5122094218448767"/>
    <n v="1.3467303809586424"/>
    <x v="9"/>
  </r>
  <r>
    <n v="2.42"/>
    <n v="2.5081732572710727"/>
    <n v="4.2750395028595012"/>
    <n v="0.39494228693087174"/>
    <x v="6"/>
  </r>
  <r>
    <n v="2.42"/>
    <n v="2.5081732572710727"/>
    <n v="4.2750395028595012"/>
    <n v="0.66793186425225537"/>
    <x v="10"/>
  </r>
  <r>
    <n v="2.41"/>
    <n v="2.8416368598417754"/>
    <n v="5.6586366770121828"/>
    <n v="1.8551569531192"/>
    <x v="3"/>
  </r>
  <r>
    <n v="2.41"/>
    <n v="2.4220663167778893"/>
    <n v="5.3129526112608341"/>
    <n v="0.85109191597643308"/>
    <x v="13"/>
  </r>
  <r>
    <n v="2.41"/>
    <n v="2.4978089049682999"/>
    <n v="4.2573740503683473"/>
    <n v="0.66517181522641966"/>
    <x v="18"/>
  </r>
  <r>
    <n v="2.4"/>
    <n v="5.7671520540937458"/>
    <n v="18.858045525501463"/>
    <n v="3.6453453245069829"/>
    <x v="6"/>
  </r>
  <r>
    <n v="2.4"/>
    <n v="4.5043670670799916"/>
    <n v="12.466336570116646"/>
    <n v="4.7378435348496879"/>
    <x v="9"/>
  </r>
  <r>
    <n v="2.39"/>
    <n v="2.9724962404353046"/>
    <n v="4.2136826639100251"/>
    <n v="1.4058306463245953"/>
    <x v="2"/>
  </r>
  <r>
    <n v="2.39"/>
    <n v="2.4770802003627539"/>
    <n v="4.2220431453860368"/>
    <n v="0.65965171717474813"/>
    <x v="2"/>
  </r>
  <r>
    <n v="2.38"/>
    <n v="2.8062637868976865"/>
    <n v="5.5881972163024871"/>
    <n v="1.8632915949839912"/>
    <x v="3"/>
  </r>
  <r>
    <n v="2.38"/>
    <n v="2.3919161136644713"/>
    <n v="5.2468162717015696"/>
    <n v="0.31982511117582102"/>
    <x v="3"/>
  </r>
  <r>
    <n v="2.37"/>
    <n v="2.381866045959999"/>
    <n v="4.7430812704722962"/>
    <n v="1.5549964948045005"/>
    <x v="2"/>
  </r>
  <r>
    <n v="2.35"/>
    <n v="2.4356227911516619"/>
    <n v="4.1513813354214175"/>
    <n v="0.64861152107140518"/>
    <x v="3"/>
  </r>
  <r>
    <n v="2.34"/>
    <n v="2.4252584388488887"/>
    <n v="4.1337158829302618"/>
    <n v="0.64585147204556936"/>
    <x v="10"/>
  </r>
  <r>
    <n v="2.33"/>
    <n v="2.4148940865461159"/>
    <n v="4.1160504304391079"/>
    <n v="0.38025435064005431"/>
    <x v="6"/>
  </r>
  <r>
    <n v="2.33"/>
    <n v="4.3477122972133371"/>
    <n v="19.789522295187275"/>
    <n v="6.0877763567921521"/>
    <x v="10"/>
  </r>
  <r>
    <n v="2.33"/>
    <n v="2.4148940865461159"/>
    <n v="4.1160504304391079"/>
    <n v="0.64309142301973365"/>
    <x v="10"/>
  </r>
  <r>
    <n v="2.3199999999999998"/>
    <n v="2.4045297342433423"/>
    <n v="4.0983849779479513"/>
    <n v="1.3600311687502724"/>
    <x v="3"/>
  </r>
  <r>
    <n v="2.3199999999999998"/>
    <n v="2.6722804695916906"/>
    <n v="7.0341754396680143"/>
    <n v="1.8225521421576087"/>
    <x v="3"/>
  </r>
  <r>
    <n v="2.2999999999999998"/>
    <n v="2.1355734418742762"/>
    <n v="5.6214152763443277"/>
    <n v="1.2240707155652146"/>
    <x v="6"/>
  </r>
  <r>
    <n v="2.2999999999999998"/>
    <n v="2.8605612355653549"/>
    <n v="4.055008421336006"/>
    <n v="1.3528914169650912"/>
    <x v="17"/>
  </r>
  <r>
    <n v="2.29"/>
    <n v="2.7001445680654208"/>
    <n v="5.9229344937050623"/>
    <n v="0.36103859652055137"/>
    <x v="3"/>
  </r>
  <r>
    <n v="2.29"/>
    <n v="1.1597936399744091"/>
    <n v="4.2522467391048426"/>
    <n v="1.0797930666321365"/>
    <x v="10"/>
  </r>
  <r>
    <n v="2.29"/>
    <n v="5.4489967758650231"/>
    <n v="10.850750651702839"/>
    <n v="3.5573666709943241"/>
    <x v="17"/>
  </r>
  <r>
    <n v="2.25"/>
    <n v="2.3319792681239315"/>
    <n v="3.9747268105098676"/>
    <n v="0.36719840727043868"/>
    <x v="6"/>
  </r>
  <r>
    <n v="2.25"/>
    <n v="2.3319792681239315"/>
    <n v="3.9747268105098676"/>
    <n v="0.62101103081304743"/>
    <x v="10"/>
  </r>
  <r>
    <n v="2.2400000000000002"/>
    <n v="2.3216149158211588"/>
    <n v="3.9570613580187128"/>
    <n v="0.11288184691126185"/>
    <x v="6"/>
  </r>
  <r>
    <n v="2.23"/>
    <n v="2.7735006762220618"/>
    <n v="3.931595121556215"/>
    <n v="1.3117164607965885"/>
    <x v="13"/>
  </r>
  <r>
    <n v="2.23"/>
    <n v="2.2411650980973827"/>
    <n v="4.9161345739052518"/>
    <n v="0.54359647563073454"/>
    <x v="13"/>
  </r>
  <r>
    <n v="2.23"/>
    <n v="2.3112505635183855"/>
    <n v="3.9393959055275576"/>
    <n v="0.11237791009469371"/>
    <x v="6"/>
  </r>
  <r>
    <n v="2.23"/>
    <n v="2.3112505635183855"/>
    <n v="3.9393959055275576"/>
    <n v="0.11237791009469371"/>
    <x v="16"/>
  </r>
  <r>
    <n v="2.2200000000000002"/>
    <n v="4.0581613409985851"/>
    <n v="11.231412622311016"/>
    <n v="4.268509467922021"/>
    <x v="13"/>
  </r>
  <r>
    <n v="2.2200000000000002"/>
    <n v="2.3008862112156128"/>
    <n v="3.9217304530364032"/>
    <n v="0.6127308837355403"/>
    <x v="2"/>
  </r>
  <r>
    <n v="2.21"/>
    <n v="2.5455775162920848"/>
    <n v="5.0690848297449316"/>
    <n v="1.1077538877583906"/>
    <x v="10"/>
  </r>
  <r>
    <n v="2.21"/>
    <n v="2.221064962688438"/>
    <n v="4.8720436808657439"/>
    <n v="0.29698046037754811"/>
    <x v="10"/>
  </r>
  <r>
    <n v="2.21"/>
    <n v="2.3784632671309249"/>
    <n v="7.7287430348002761"/>
    <n v="4.1407997973251138"/>
    <x v="1"/>
  </r>
  <r>
    <n v="2.2000000000000002"/>
    <n v="2.5340590659921207"/>
    <n v="6.6703387789955322"/>
    <n v="1.4524752150275642"/>
    <x v="3"/>
  </r>
  <r>
    <n v="2.19"/>
    <n v="2.2697931543072931"/>
    <n v="3.8687340955629375"/>
    <n v="0.60445073665803273"/>
    <x v="3"/>
  </r>
  <r>
    <n v="2.19"/>
    <n v="1.8716866247731117"/>
    <n v="6.862318495722417"/>
    <n v="1.6916523029540675"/>
    <x v="13"/>
  </r>
  <r>
    <n v="2.1800000000000002"/>
    <n v="2.7113145624054238"/>
    <n v="3.8434427645706499"/>
    <n v="0.69210682387467393"/>
    <x v="3"/>
  </r>
  <r>
    <n v="2.17"/>
    <n v="5.2654734709081277"/>
    <n v="21.326024119612935"/>
    <n v="5.1326868050736483"/>
    <x v="13"/>
  </r>
  <r>
    <n v="2.17"/>
    <n v="3.1081614899887331"/>
    <n v="10.163396131928172"/>
    <n v="2.6412149425868643"/>
    <x v="13"/>
  </r>
  <r>
    <n v="2.17"/>
    <n v="4.9280437253804825"/>
    <n v="19.959378758743547"/>
    <n v="5.2060426975088463"/>
    <x v="17"/>
  </r>
  <r>
    <n v="2.16"/>
    <n v="2.6864401168787686"/>
    <n v="3.8081818217764236"/>
    <n v="1.2705415046280859"/>
    <x v="3"/>
  </r>
  <r>
    <n v="2.15"/>
    <n v="5.2169437614988361"/>
    <n v="17.058916088139384"/>
    <n v="4.4331898010730439"/>
    <x v="13"/>
  </r>
  <r>
    <n v="2.15"/>
    <n v="2.2283357450962011"/>
    <n v="3.7980722855983178"/>
    <n v="0.59341054055468978"/>
    <x v="10"/>
  </r>
  <r>
    <n v="2.14"/>
    <n v="2.2179713927934284"/>
    <n v="3.780406833107163"/>
    <n v="0.40959748673512653"/>
    <x v="13"/>
  </r>
  <r>
    <n v="2.14"/>
    <n v="2.5232792033449787"/>
    <n v="5.5349693521959979"/>
    <n v="0.61202348864664391"/>
    <x v="12"/>
  </r>
  <r>
    <n v="2.13"/>
    <n v="2.6491284485887854"/>
    <n v="3.7552904075850839"/>
    <n v="0.96456395449718113"/>
    <x v="6"/>
  </r>
  <r>
    <n v="2.12"/>
    <n v="0.83882454856227751"/>
    <n v="1.8400136465306902"/>
    <n v="0.11215993444265543"/>
    <x v="10"/>
  </r>
  <r>
    <n v="2.12"/>
    <n v="1.8118610248945191"/>
    <n v="4.7693153718075481"/>
    <n v="1.235727772511074"/>
    <x v="1"/>
  </r>
  <r>
    <n v="2.12"/>
    <n v="2.684238555399288"/>
    <n v="12.638238265065192"/>
    <n v="3.3968683502540511"/>
    <x v="15"/>
  </r>
  <r>
    <n v="2.11"/>
    <n v="0.73282842767214884"/>
    <n v="1.9290055015106959"/>
    <n v="0.49980458110070386"/>
    <x v="3"/>
  </r>
  <r>
    <n v="2.11"/>
    <n v="2.4879061304008903"/>
    <n v="5.4573763238941853"/>
    <n v="0.60344372011421432"/>
    <x v="3"/>
  </r>
  <r>
    <n v="2.11"/>
    <n v="4.0363916799968012"/>
    <n v="18.372481360968397"/>
    <n v="5.5420271631037856"/>
    <x v="13"/>
  </r>
  <r>
    <n v="2.11"/>
    <n v="2.1868783358851087"/>
    <n v="3.7274104756336972"/>
    <n v="0.34435050637361131"/>
    <x v="13"/>
  </r>
  <r>
    <n v="2.1"/>
    <n v="2.611816780298803"/>
    <n v="3.7023989933937456"/>
    <n v="1.2352486850550837"/>
    <x v="3"/>
  </r>
  <r>
    <n v="2.1"/>
    <n v="2.1765139835823359"/>
    <n v="3.7097450231425428"/>
    <n v="0.5796102954255109"/>
    <x v="3"/>
  </r>
  <r>
    <n v="2.1"/>
    <n v="4.7690745729488544"/>
    <n v="19.315527831042147"/>
    <n v="5.0381058362988842"/>
    <x v="15"/>
  </r>
  <r>
    <n v="2.08"/>
    <n v="2.15578527897679"/>
    <n v="3.6744141181602328"/>
    <n v="0.1048188578461717"/>
    <x v="3"/>
  </r>
  <r>
    <n v="2.08"/>
    <n v="2.15578527897679"/>
    <n v="3.6744141181602328"/>
    <n v="0.57409019737383937"/>
    <x v="3"/>
  </r>
  <r>
    <n v="2.08"/>
    <n v="2.15578527897679"/>
    <n v="3.6744141181602328"/>
    <n v="0.57409019737383937"/>
    <x v="3"/>
  </r>
  <r>
    <n v="2.06"/>
    <n v="2.5620678892454922"/>
    <n v="3.6318771078052929"/>
    <n v="1.2117201386730818"/>
    <x v="19"/>
  </r>
  <r>
    <n v="2.0499999999999998"/>
    <n v="4.9742952144523782"/>
    <n v="16.265478130551504"/>
    <n v="4.2269949266045304"/>
    <x v="10"/>
  </r>
  <r>
    <n v="2.04"/>
    <n v="2.1165811879445635"/>
    <n v="10.807175353980435"/>
    <n v="3.2255543032476974"/>
    <x v="6"/>
  </r>
  <r>
    <n v="2.04"/>
    <n v="2.4053689601980168"/>
    <n v="5.2763259245232872"/>
    <n v="0.32162390257725976"/>
    <x v="6"/>
  </r>
  <r>
    <n v="2.0299999999999998"/>
    <n v="2.0401637440079314"/>
    <n v="4.4752256435101625"/>
    <n v="0.49484342848896462"/>
    <x v="13"/>
  </r>
  <r>
    <n v="2.0299999999999998"/>
    <n v="2.1039635174629248"/>
    <n v="3.5860868557044578"/>
    <n v="1.1900272726564884"/>
    <x v="2"/>
  </r>
  <r>
    <n v="2.02"/>
    <n v="2.5123189981921814"/>
    <n v="3.5613552222168403"/>
    <n v="0.91475079252784308"/>
    <x v="3"/>
  </r>
  <r>
    <n v="2.02"/>
    <n v="2.093599165160152"/>
    <n v="3.5684214032133035"/>
    <n v="0.55752990321882478"/>
    <x v="1"/>
  </r>
  <r>
    <n v="2.0099999999999998"/>
    <n v="2.0200636085989863"/>
    <n v="4.4311347504706529"/>
    <n v="0.54493405456476618"/>
    <x v="13"/>
  </r>
  <r>
    <n v="2.0099999999999998"/>
    <n v="4.9140580146274413"/>
    <n v="25.090975468455625"/>
    <n v="6.0179297231158486"/>
    <x v="13"/>
  </r>
  <r>
    <n v="2.0099999999999998"/>
    <n v="1.6701313299440435"/>
    <n v="3.6635366047198308"/>
    <n v="1.0867558581934542"/>
    <x v="6"/>
  </r>
  <r>
    <n v="2.0099999999999998"/>
    <n v="1.2724810132906996"/>
    <n v="3.3495191814581302"/>
    <n v="0.86785912744488403"/>
    <x v="2"/>
  </r>
  <r>
    <n v="2.0099999999999998"/>
    <n v="4.9140580146274413"/>
    <n v="25.090975468455625"/>
    <n v="6.419064278849886"/>
    <x v="11"/>
  </r>
  <r>
    <n v="2"/>
    <n v="2.3582048629392323"/>
    <n v="5.1728685534542036"/>
    <n v="1.5344858836372868"/>
    <x v="3"/>
  </r>
  <r>
    <n v="2"/>
    <n v="2.0728704605546056"/>
    <n v="3.533090498230993"/>
    <n v="1.1724406627157522"/>
    <x v="3"/>
  </r>
  <r>
    <n v="2"/>
    <n v="2.0728704605546056"/>
    <n v="3.533090498230993"/>
    <n v="0.10078736331362663"/>
    <x v="3"/>
  </r>
  <r>
    <n v="1.99"/>
    <n v="2.7007380760007247"/>
    <n v="8.8311598362530379"/>
    <n v="2.0745384750731799"/>
    <x v="13"/>
  </r>
  <r>
    <n v="1.99"/>
    <n v="2.0647041980439615"/>
    <n v="5.434867980859579"/>
    <n v="2.0261588102178072"/>
    <x v="6"/>
  </r>
  <r>
    <n v="1.98"/>
    <n v="4.8407138651553909"/>
    <n v="24.71648329728465"/>
    <n v="7.3769839434818403"/>
    <x v="2"/>
  </r>
  <r>
    <n v="1.98"/>
    <n v="2.462570107138871"/>
    <n v="3.4908333366283881"/>
    <n v="1.1646630459090788"/>
    <x v="2"/>
  </r>
  <r>
    <n v="1.98"/>
    <n v="0.17235470441213585"/>
    <n v="0.34321509043784382"/>
    <n v="0.10037005984788404"/>
    <x v="2"/>
  </r>
  <r>
    <n v="1.98"/>
    <n v="2.0543288000638413"/>
    <n v="5.4075570864834006"/>
    <n v="1.5687908144560017"/>
    <x v="9"/>
  </r>
  <r>
    <n v="1.98"/>
    <n v="1.6503300000000001"/>
    <n v="4.281163110945549"/>
    <n v="1.5240070572185913"/>
    <x v="8"/>
  </r>
  <r>
    <n v="1.97"/>
    <n v="2.2691347090929441"/>
    <n v="11.586107276511012"/>
    <n v="3.458037550013016"/>
    <x v="13"/>
  </r>
  <r>
    <n v="1.97"/>
    <n v="2.0417774036462863"/>
    <n v="3.4800941407575277"/>
    <n v="0.5437296580896458"/>
    <x v="10"/>
  </r>
  <r>
    <n v="1.96"/>
    <n v="0.77551703546323758"/>
    <n v="1.7011446920755435"/>
    <n v="0.27250958200963976"/>
    <x v="19"/>
  </r>
  <r>
    <n v="1.96"/>
    <n v="2.3110407656804477"/>
    <n v="5.0694111823851191"/>
    <n v="0.56054487745206638"/>
    <x v="19"/>
  </r>
  <r>
    <n v="1.95"/>
    <n v="1.6202766633785499"/>
    <n v="3.5541773030864037"/>
    <n v="0.56935037669871158"/>
    <x v="9"/>
  </r>
  <r>
    <n v="1.95"/>
    <n v="4.639975420496417"/>
    <n v="15.172283805976253"/>
    <n v="3.4378858715155824"/>
    <x v="19"/>
  </r>
  <r>
    <n v="1.94"/>
    <n v="2.4128212160855607"/>
    <n v="3.4203114510399359"/>
    <n v="1.1411344995270771"/>
    <x v="15"/>
  </r>
  <r>
    <n v="1.93"/>
    <n v="1.7920246707901537"/>
    <n v="6.5702473268701489"/>
    <n v="1.8146968606742906"/>
    <x v="3"/>
  </r>
  <r>
    <n v="1.93"/>
    <n v="3.6920549490018133"/>
    <n v="16.805160676146446"/>
    <n v="5.1697084098496884"/>
    <x v="13"/>
  </r>
  <r>
    <n v="1.93"/>
    <n v="2.4003839933222326"/>
    <n v="3.4026809796428226"/>
    <n v="0.87399456909838469"/>
    <x v="13"/>
  </r>
  <r>
    <n v="1.93"/>
    <n v="4.6831169579966296"/>
    <n v="15.313352581446052"/>
    <n v="3.9795610772423133"/>
    <x v="18"/>
  </r>
  <r>
    <n v="1.93"/>
    <n v="1.9345720877848247"/>
    <n v="5.0923245598702191"/>
    <n v="1.1615002089734574"/>
    <x v="10"/>
  </r>
  <r>
    <n v="1.93"/>
    <n v="3.6013239200093303"/>
    <n v="16.39217941189332"/>
    <n v="5.3366406074739903"/>
    <x v="9"/>
  </r>
  <r>
    <n v="1.93"/>
    <n v="2.2756676927363593"/>
    <n v="4.5316053056570587"/>
    <n v="1.485665111834048"/>
    <x v="15"/>
  </r>
  <r>
    <n v="1.92"/>
    <n v="1.9899556421324214"/>
    <n v="3.3917668783017532"/>
    <n v="1.1255430362071221"/>
    <x v="3"/>
  </r>
  <r>
    <n v="1.92"/>
    <n v="1.9899556421324214"/>
    <n v="3.3917668783017532"/>
    <n v="1.1255430362071221"/>
    <x v="3"/>
  </r>
  <r>
    <n v="1.92"/>
    <n v="2.4310085030031288"/>
    <n v="11.445951636285457"/>
    <n v="2.8779658478280519"/>
    <x v="13"/>
  </r>
  <r>
    <n v="1.91"/>
    <n v="1.9195629315542606"/>
    <n v="4.2106802852731082"/>
    <n v="0.6745168296742684"/>
    <x v="2"/>
  </r>
  <r>
    <n v="1.9"/>
    <n v="4.6451294665632537"/>
    <n v="23.717837507495371"/>
    <n v="7.0789239861694426"/>
    <x v="13"/>
  </r>
  <r>
    <n v="1.89"/>
    <n v="1.9588625852241022"/>
    <n v="3.3387705208282883"/>
    <n v="9.5244058331377154E-2"/>
    <x v="6"/>
  </r>
  <r>
    <n v="1.89"/>
    <n v="1.9588625852241022"/>
    <n v="3.3387705208282883"/>
    <n v="0.52164926588295979"/>
    <x v="10"/>
  </r>
  <r>
    <n v="1.89"/>
    <n v="1.9588625852241022"/>
    <n v="3.3387705208282883"/>
    <n v="9.5244058331377154E-2"/>
    <x v="21"/>
  </r>
  <r>
    <n v="1.89"/>
    <n v="4.5416322425988254"/>
    <n v="18.394349393876997"/>
    <n v="4.7978331136919543"/>
    <x v="19"/>
  </r>
  <r>
    <n v="1.88"/>
    <n v="1.8844536399147513"/>
    <n v="4.9603990531378299"/>
    <n v="1.2852374806107489"/>
    <x v="13"/>
  </r>
  <r>
    <n v="1.88"/>
    <n v="3.5284208692126602"/>
    <n v="9.765296979924706"/>
    <n v="2.6552191186015479"/>
    <x v="15"/>
  </r>
  <r>
    <n v="1.87"/>
    <n v="1.9381338806185564"/>
    <n v="3.3034396158459787"/>
    <n v="0.30518267626476459"/>
    <x v="3"/>
  </r>
  <r>
    <n v="1.87"/>
    <n v="2.2049215468481824"/>
    <n v="4.836632097479681"/>
    <n v="0.59480148714451675"/>
    <x v="13"/>
  </r>
  <r>
    <n v="1.87"/>
    <n v="1.9381338806185564"/>
    <n v="3.3034396158459787"/>
    <n v="0.6743390365061811"/>
    <x v="1"/>
  </r>
  <r>
    <n v="1.87"/>
    <n v="2.3257606567422671"/>
    <n v="3.2968981512601445"/>
    <n v="0.84682375347874594"/>
    <x v="19"/>
  </r>
  <r>
    <n v="1.87"/>
    <n v="1.5586450000000003"/>
    <n v="4.0433207158930191"/>
    <n v="1.7786258420842256"/>
    <x v="11"/>
  </r>
  <r>
    <n v="1.86"/>
    <n v="1.8693125930318981"/>
    <n v="4.1004530526743368"/>
    <n v="0.50426733407485824"/>
    <x v="10"/>
  </r>
  <r>
    <n v="1.86"/>
    <n v="1.8693125930318981"/>
    <n v="4.1004530526743368"/>
    <n v="0.65685932104405209"/>
    <x v="1"/>
  </r>
  <r>
    <n v="1.85"/>
    <n v="1.9174051760130102"/>
    <n v="3.2681087108636686"/>
    <n v="0.51060906977961673"/>
    <x v="3"/>
  </r>
  <r>
    <n v="1.85"/>
    <n v="2.3008862112156119"/>
    <n v="3.2616372084659182"/>
    <n v="1.0881952701675734"/>
    <x v="2"/>
  </r>
  <r>
    <n v="1.84"/>
    <n v="4.4984411676191511"/>
    <n v="22.968853165153412"/>
    <n v="5.508950592305057"/>
    <x v="2"/>
  </r>
  <r>
    <n v="1.83"/>
    <n v="1.8966764714074644"/>
    <n v="3.232777805881359"/>
    <n v="0.5050889717279452"/>
    <x v="3"/>
  </r>
  <r>
    <n v="1.83"/>
    <n v="2.2760117656889567"/>
    <n v="3.2263762656716923"/>
    <n v="1.7576640785649342"/>
    <x v="13"/>
  </r>
  <r>
    <n v="1.83"/>
    <n v="3.3286968863009485"/>
    <n v="15.15126041978319"/>
    <n v="4.5703514485575072"/>
    <x v="13"/>
  </r>
  <r>
    <n v="1.83"/>
    <n v="2.3170549794248569"/>
    <n v="10.909422653334575"/>
    <n v="3.6257201225732167"/>
    <x v="10"/>
  </r>
  <r>
    <n v="1.82"/>
    <n v="1.8863121191046914"/>
    <n v="3.2151123533902042"/>
    <n v="1.0669210030713348"/>
    <x v="9"/>
  </r>
  <r>
    <n v="1.82"/>
    <n v="1.8863121191046914"/>
    <n v="3.2151123533902042"/>
    <n v="0.29702271165875488"/>
    <x v="19"/>
  </r>
  <r>
    <n v="1.81"/>
    <n v="2.5925217957970541"/>
    <n v="8.4773027644193508"/>
    <n v="1.9208709628063816"/>
    <x v="13"/>
  </r>
  <r>
    <n v="1.81"/>
    <n v="2.2511373201623015"/>
    <n v="3.1911153228774665"/>
    <n v="1.064666723785572"/>
    <x v="1"/>
  </r>
  <r>
    <n v="1.81"/>
    <n v="4.4250970181470999"/>
    <n v="22.594360993982434"/>
    <n v="6.7436065341929954"/>
    <x v="7"/>
  </r>
  <r>
    <n v="1.8"/>
    <n v="2.4527338347352989"/>
    <n v="11.126047553455537"/>
    <n v="1.1005817882461983"/>
    <x v="3"/>
  </r>
  <r>
    <n v="1.8"/>
    <n v="1.8655834144991452"/>
    <n v="3.1797814484078941"/>
    <n v="1.055196596444177"/>
    <x v="13"/>
  </r>
  <r>
    <n v="1.79"/>
    <n v="1.8571962384415535"/>
    <n v="4.8886500933360031"/>
    <n v="0.86237287562773701"/>
    <x v="13"/>
  </r>
  <r>
    <n v="1.79"/>
    <n v="1.79896211910059"/>
    <n v="3.9461349270360548"/>
    <n v="0.24054073487593261"/>
    <x v="13"/>
  </r>
  <r>
    <n v="1.78"/>
    <n v="1.844854709893599"/>
    <n v="3.1444505434255841"/>
    <n v="0.34069323663015189"/>
    <x v="6"/>
  </r>
  <r>
    <n v="1.78"/>
    <n v="1.4790217747763172"/>
    <n v="3.244325948458358"/>
    <n v="0.35873797286601561"/>
    <x v="10"/>
  </r>
  <r>
    <n v="1.77"/>
    <n v="2.0387657030936608"/>
    <n v="7.4748942518516488"/>
    <n v="1.6207610725642185"/>
    <x v="13"/>
  </r>
  <r>
    <n v="1.75"/>
    <n v="2.1765139835823355"/>
    <n v="3.0853324944947875"/>
    <n v="1.2070427406923956"/>
    <x v="3"/>
  </r>
  <r>
    <n v="1.75"/>
    <n v="1.7587618482826997"/>
    <n v="3.8579531409570369"/>
    <n v="0.61801280205757592"/>
    <x v="18"/>
  </r>
  <r>
    <n v="1.75"/>
    <n v="3.2844343197458272"/>
    <n v="9.0900370823767211"/>
    <n v="3.4546775774945639"/>
    <x v="2"/>
  </r>
  <r>
    <n v="1.75"/>
    <n v="1.8137616529852798"/>
    <n v="3.0914541859521187"/>
    <n v="0.48300857952125908"/>
    <x v="15"/>
  </r>
  <r>
    <n v="1.74"/>
    <n v="1.7487117805782271"/>
    <n v="3.8359076944372821"/>
    <n v="0.23382171993526413"/>
    <x v="3"/>
  </r>
  <r>
    <n v="1.74"/>
    <n v="1.8033973006825068"/>
    <n v="3.0737887334609639"/>
    <n v="1.0200233765627043"/>
    <x v="13"/>
  </r>
  <r>
    <n v="1.73"/>
    <n v="4.2295126195549626"/>
    <n v="21.595715204193155"/>
    <n v="4.8343560395873304"/>
    <x v="13"/>
  </r>
  <r>
    <n v="1.73"/>
    <n v="1.4374762193050723"/>
    <n v="3.1531931970971678"/>
    <n v="0.50511597522501073"/>
    <x v="2"/>
  </r>
  <r>
    <n v="1.72"/>
    <n v="1.782668596076961"/>
    <n v="3.0384578284786543"/>
    <n v="8.6677132449718919E-2"/>
    <x v="3"/>
  </r>
  <r>
    <n v="1.71"/>
    <n v="1.7723042437741878"/>
    <n v="3.0207923759874991"/>
    <n v="8.6173195633150762E-2"/>
    <x v="3"/>
  </r>
  <r>
    <n v="1.71"/>
    <n v="3.9699616679365417"/>
    <n v="16.078990569817019"/>
    <n v="4.1939136709172287"/>
    <x v="13"/>
  </r>
  <r>
    <n v="1.69"/>
    <n v="4.0610362380910132"/>
    <n v="13.279207057540615"/>
    <n v="3.4509370343146526"/>
    <x v="2"/>
  </r>
  <r>
    <n v="1.68"/>
    <n v="1.935099650393983"/>
    <n v="4.2447610411789753"/>
    <n v="1.2591709667072859"/>
    <x v="9"/>
  </r>
  <r>
    <n v="1.68"/>
    <n v="4.1072723704348766"/>
    <n v="20.971561585574854"/>
    <n v="5.0299114103654858"/>
    <x v="11"/>
  </r>
  <r>
    <n v="1.67"/>
    <n v="3.1946796708979424"/>
    <n v="14.541253020292523"/>
    <n v="4.0386348382608537"/>
    <x v="3"/>
  </r>
  <r>
    <n v="1.67"/>
    <n v="1.391945"/>
    <n v="3.6108799976156907"/>
    <n v="1.1717754213444684"/>
    <x v="13"/>
  </r>
  <r>
    <n v="1.67"/>
    <n v="1.7308468345630956"/>
    <n v="2.9501305660228789"/>
    <n v="0.31963916020918742"/>
    <x v="10"/>
  </r>
  <r>
    <n v="1.67"/>
    <n v="1.7308468345630956"/>
    <n v="2.9501305660228789"/>
    <n v="0.27254281784072554"/>
    <x v="10"/>
  </r>
  <r>
    <n v="1.66"/>
    <n v="1.6639324692864295"/>
    <n v="6.1006123613249068"/>
    <n v="1.8208108802913063"/>
    <x v="3"/>
  </r>
  <r>
    <n v="1.66"/>
    <n v="1.7204824822603226"/>
    <n v="2.9324651135317241"/>
    <n v="0.27091082491952362"/>
    <x v="3"/>
  </r>
  <r>
    <n v="1.66"/>
    <n v="1.7223160646999878"/>
    <n v="4.5336084664456777"/>
    <n v="1.0340635439220105"/>
    <x v="10"/>
  </r>
  <r>
    <n v="1.66"/>
    <n v="1.7204824822603226"/>
    <n v="2.9324651135317241"/>
    <n v="0.97312575005407431"/>
    <x v="10"/>
  </r>
  <r>
    <n v="1.66"/>
    <n v="3.0194736782839207"/>
    <n v="13.743766282426282"/>
    <n v="4.4744227963495931"/>
    <x v="15"/>
  </r>
  <r>
    <n v="1.64"/>
    <n v="1.6997537776547766"/>
    <n v="2.8971342085494145"/>
    <n v="0.45264804023706567"/>
    <x v="3"/>
  </r>
  <r>
    <n v="1.64"/>
    <n v="1.6997537776547766"/>
    <n v="2.8971342085494145"/>
    <n v="8.2645637917173845E-2"/>
    <x v="6"/>
  </r>
  <r>
    <n v="1.64"/>
    <n v="2.0397045331857315"/>
    <n v="2.8913973091265439"/>
    <n v="0.96467040166206508"/>
    <x v="6"/>
  </r>
  <r>
    <n v="1.64"/>
    <n v="2.2347130494254945"/>
    <n v="10.137065548703934"/>
    <n v="1.6716242587811925"/>
    <x v="7"/>
  </r>
  <r>
    <n v="1.63"/>
    <n v="1.9219369632954741"/>
    <n v="4.215887871065175"/>
    <n v="0.67535104268042023"/>
    <x v="3"/>
  </r>
  <r>
    <n v="1.62"/>
    <n v="1.3502700000000001"/>
    <n v="3.5027698180463589"/>
    <n v="1.5408416385970294"/>
    <x v="13"/>
  </r>
  <r>
    <n v="1.61"/>
    <n v="3.0216795741661611"/>
    <n v="8.3628341157865833"/>
    <n v="2.2738844579513255"/>
    <x v="13"/>
  </r>
  <r>
    <n v="1.61"/>
    <n v="2.0023928648957487"/>
    <n v="2.8385058949352047"/>
    <n v="0.51114311304505744"/>
    <x v="10"/>
  </r>
  <r>
    <n v="1.61"/>
    <n v="1.670439074799386"/>
    <n v="4.3970539945647849"/>
    <n v="1.2756329349869509"/>
    <x v="2"/>
  </r>
  <r>
    <n v="1.61"/>
    <n v="1.8983549146660821"/>
    <n v="4.1641591855306341"/>
    <n v="0.66706452681931094"/>
    <x v="9"/>
  </r>
  <r>
    <n v="1.6"/>
    <n v="2.025840419169274"/>
    <n v="9.538293030237881"/>
    <n v="2.5636742266068313"/>
    <x v="0"/>
  </r>
  <r>
    <n v="1.6"/>
    <n v="3.0607709421776694"/>
    <n v="11.221956052724201"/>
    <n v="2.8496442194539751"/>
    <x v="13"/>
  </r>
  <r>
    <n v="1.6"/>
    <n v="1.9899556421324212"/>
    <n v="2.8208754235380917"/>
    <n v="0.77870177621279413"/>
    <x v="6"/>
  </r>
  <r>
    <n v="1.6"/>
    <n v="2.9103360754543814"/>
    <n v="13.247003645712081"/>
    <n v="4.3126966711803307"/>
    <x v="1"/>
  </r>
  <r>
    <n v="1.6"/>
    <n v="1.8865638903513862"/>
    <n v="4.1382948427633632"/>
    <n v="0.81692147925813996"/>
    <x v="8"/>
  </r>
  <r>
    <n v="1.59"/>
    <n v="1.9775184193690938"/>
    <n v="2.8032449521409788"/>
    <n v="1.0966845472576625"/>
    <x v="14"/>
  </r>
  <r>
    <n v="1.58"/>
    <n v="1.5879106973066659"/>
    <n v="3.1620541803148643"/>
    <n v="1.0543344747884713"/>
    <x v="20"/>
  </r>
  <r>
    <n v="1.58"/>
    <n v="1.8199151473943411"/>
    <n v="4.7905160321876998"/>
    <n v="1.0926611819531233"/>
    <x v="10"/>
  </r>
  <r>
    <n v="1.58"/>
    <n v="1.6375676638381387"/>
    <n v="2.7911414936024848"/>
    <n v="0.43608774608205109"/>
    <x v="15"/>
  </r>
  <r>
    <n v="1.57"/>
    <n v="1.6272033115353655"/>
    <n v="2.7734760411113295"/>
    <n v="0.43332769705621532"/>
    <x v="3"/>
  </r>
  <r>
    <n v="1.57"/>
    <n v="1.6272033115353655"/>
    <n v="2.7734760411113295"/>
    <n v="0.43332769705621532"/>
    <x v="3"/>
  </r>
  <r>
    <n v="1.57"/>
    <n v="1.6272033115353655"/>
    <n v="2.7734760411113295"/>
    <n v="0.25622288862870607"/>
    <x v="3"/>
  </r>
  <r>
    <n v="1.57"/>
    <n v="1.6272033115353655"/>
    <n v="2.7734760411113295"/>
    <n v="0.92036592023186548"/>
    <x v="13"/>
  </r>
  <r>
    <n v="1.57"/>
    <n v="1.6272033115353655"/>
    <n v="2.7734760411113295"/>
    <n v="0.3004990907355834"/>
    <x v="6"/>
  </r>
  <r>
    <n v="1.56"/>
    <n v="1.6168389592325925"/>
    <n v="2.7558105886201747"/>
    <n v="0.25459089570750409"/>
    <x v="3"/>
  </r>
  <r>
    <n v="1.56"/>
    <n v="1.8393997930926014"/>
    <n v="4.0348374716942788"/>
    <n v="0.64634823716653733"/>
    <x v="2"/>
  </r>
  <r>
    <n v="1.56"/>
    <n v="1.9402067510791108"/>
    <n v="2.7503535379496395"/>
    <n v="0.91761330889806203"/>
    <x v="19"/>
  </r>
  <r>
    <n v="1.55"/>
    <n v="2.4438433397018771"/>
    <n v="11.123664343653358"/>
    <n v="3.355434071999873"/>
    <x v="19"/>
  </r>
  <r>
    <n v="1.54"/>
    <n v="2.873595252235424"/>
    <n v="13.079770100681717"/>
    <n v="4.2582520909377948"/>
    <x v="1"/>
  </r>
  <r>
    <n v="1.54"/>
    <n v="1.9153323055524554"/>
    <n v="2.7150925951554132"/>
    <n v="1.0621976118093082"/>
    <x v="11"/>
  </r>
  <r>
    <n v="1.53"/>
    <n v="2.9268622134573961"/>
    <n v="13.322225820986562"/>
    <n v="4.3371860148524153"/>
    <x v="13"/>
  </r>
  <r>
    <n v="1.53"/>
    <n v="1.271293997420093"/>
    <n v="2.788662191652409"/>
    <n v="0.44672106479437368"/>
    <x v="2"/>
  </r>
  <r>
    <n v="1.53"/>
    <n v="0.60537809400956821"/>
    <n v="1.327934376977338"/>
    <n v="0.21272431656874943"/>
    <x v="19"/>
  </r>
  <r>
    <n v="1.52"/>
    <n v="1.8904578600258002"/>
    <n v="2.6798316523611874"/>
    <n v="0.48256989554564428"/>
    <x v="10"/>
  </r>
  <r>
    <n v="1.51"/>
    <n v="1.8780206372624724"/>
    <n v="2.662201180964074"/>
    <n v="1.0415054505402954"/>
    <x v="3"/>
  </r>
  <r>
    <n v="1.51"/>
    <n v="1.8780206372624724"/>
    <n v="2.662201180964074"/>
    <n v="0.88820262592055987"/>
    <x v="3"/>
  </r>
  <r>
    <n v="1.51"/>
    <n v="3.5056386658387009"/>
    <n v="11.463109163112385"/>
    <n v="2.5974244576140881"/>
    <x v="19"/>
  </r>
  <r>
    <n v="1.5"/>
    <n v="1.5075101556708852"/>
    <n v="3.306816977963174"/>
    <n v="0.98093812360034605"/>
    <x v="3"/>
  </r>
  <r>
    <n v="1.5"/>
    <n v="1.5035534361021954"/>
    <n v="5.5126015313176877"/>
    <n v="1.5225759694187846"/>
    <x v="3"/>
  </r>
  <r>
    <n v="1.5"/>
    <n v="1.7686536472044245"/>
    <n v="3.8796514150906534"/>
    <n v="0.62148868958320902"/>
    <x v="10"/>
  </r>
  <r>
    <n v="1.49"/>
    <n v="1.5442884931131813"/>
    <n v="2.6321524211820901"/>
    <n v="0.4112473048495292"/>
    <x v="3"/>
  </r>
  <r>
    <n v="1.49"/>
    <n v="2.850342939902955"/>
    <n v="12.973932335470575"/>
    <n v="4.2237955308039874"/>
    <x v="13"/>
  </r>
  <r>
    <n v="1.49"/>
    <n v="2.850342939902955"/>
    <n v="10.450446574099413"/>
    <n v="2.6537311793665146"/>
    <x v="6"/>
  </r>
  <r>
    <n v="1.49"/>
    <n v="2.1341754009600056"/>
    <n v="4.2498474628182779"/>
    <n v="1.1610085008722733"/>
    <x v="19"/>
  </r>
  <r>
    <n v="1.48"/>
    <n v="0.51402183552359249"/>
    <n v="1.3530465129079761"/>
    <n v="0.35057382939765008"/>
    <x v="3"/>
  </r>
  <r>
    <n v="1.48"/>
    <n v="1.483506056954166"/>
    <n v="5.4391001775667851"/>
    <n v="1.3811763570640321"/>
    <x v="13"/>
  </r>
  <r>
    <n v="1.48"/>
    <n v="1.5355589010578206"/>
    <n v="3.3683436397287174"/>
    <n v="0.53958133109028883"/>
    <x v="1"/>
  </r>
  <r>
    <n v="1.48"/>
    <n v="1.8407089689724894"/>
    <n v="2.6093097667727343"/>
    <n v="1.4214988176372145"/>
    <x v="7"/>
  </r>
  <r>
    <n v="1.47"/>
    <n v="2.7589248285864953"/>
    <n v="7.6356311491964473"/>
    <n v="2.3013664084087262"/>
    <x v="20"/>
  </r>
  <r>
    <n v="1.47"/>
    <n v="0.51054871501329802"/>
    <n v="2.606840465806223"/>
    <n v="0.58355997154768957"/>
    <x v="13"/>
  </r>
  <r>
    <n v="1.47"/>
    <n v="1.4773599525574677"/>
    <n v="3.2406806384039109"/>
    <n v="0.5191307537283637"/>
    <x v="18"/>
  </r>
  <r>
    <n v="1.47"/>
    <n v="2.7429772862247233"/>
    <n v="10.056803054244282"/>
    <n v="2.7776806599532451"/>
    <x v="2"/>
  </r>
  <r>
    <n v="1.46"/>
    <n v="1.5712924751181676"/>
    <n v="5.1058664392798203"/>
    <n v="3.0775899433116258"/>
    <x v="0"/>
  </r>
  <r>
    <n v="1.46"/>
    <n v="1.4673098848529953"/>
    <n v="3.2186351918841569"/>
    <n v="0.51559925200232049"/>
    <x v="3"/>
  </r>
  <r>
    <n v="1.46"/>
    <n v="1.2131302197603502"/>
    <n v="2.6610763397467432"/>
    <n v="0.42628284614365075"/>
    <x v="1"/>
  </r>
  <r>
    <n v="1.46"/>
    <n v="1.8158345234458342"/>
    <n v="2.5740488239785084"/>
    <n v="0.85879194294305794"/>
    <x v="9"/>
  </r>
  <r>
    <n v="1.45"/>
    <n v="1.208575"/>
    <n v="3.1351952075106295"/>
    <n v="0.88586849397573597"/>
    <x v="0"/>
  </r>
  <r>
    <n v="1.45"/>
    <n v="1.5028310839020891"/>
    <n v="2.56149061121747"/>
    <n v="0.40020710874618609"/>
    <x v="3"/>
  </r>
  <r>
    <n v="1.45"/>
    <n v="1.5028310839020891"/>
    <n v="2.56149061121747"/>
    <n v="0.23663897357428271"/>
    <x v="10"/>
  </r>
  <r>
    <n v="1.44"/>
    <n v="1.6586568431948425"/>
    <n v="6.0812698998115104"/>
    <n v="1.3185852793742792"/>
    <x v="3"/>
  </r>
  <r>
    <n v="1.43"/>
    <n v="1.4371596817395773"/>
    <n v="3.1524988523248925"/>
    <n v="0.19216382730311934"/>
    <x v="3"/>
  </r>
  <r>
    <n v="1.43"/>
    <n v="1.3277695747305283"/>
    <n v="3.4950538457271252"/>
    <n v="0.90556710279986929"/>
    <x v="10"/>
  </r>
  <r>
    <n v="1.42"/>
    <n v="1.4271096140351049"/>
    <n v="2.8418461620551314"/>
    <n v="1.2582196474917879"/>
    <x v="3"/>
  </r>
  <r>
    <n v="1.42"/>
    <n v="1.4233639195100782"/>
    <n v="5.2185961163140773"/>
    <n v="1.1315340597174954"/>
    <x v="13"/>
  </r>
  <r>
    <n v="1.42"/>
    <n v="1.674325452686855"/>
    <n v="3.3341344735922398"/>
    <n v="0.72861286592769947"/>
    <x v="13"/>
  </r>
  <r>
    <n v="1.42"/>
    <n v="3.4456093680596962"/>
    <n v="11.266818997747873"/>
    <n v="2.5529470938332768"/>
    <x v="13"/>
  </r>
  <r>
    <n v="1.42"/>
    <n v="1.7660856323925236"/>
    <n v="2.5035269383900562"/>
    <n v="0.64304263633145409"/>
    <x v="6"/>
  </r>
  <r>
    <n v="1.42"/>
    <n v="1.4717380269937701"/>
    <n v="2.5084942537440051"/>
    <n v="0.3919269616686788"/>
    <x v="10"/>
  </r>
  <r>
    <n v="1.42"/>
    <n v="1.1798937753833543"/>
    <n v="2.5881701386577913"/>
    <n v="0.41460386405752331"/>
    <x v="17"/>
  </r>
  <r>
    <n v="1.41"/>
    <n v="1.4613736746909971"/>
    <n v="2.4908288012528503"/>
    <n v="0.38916691264284309"/>
    <x v="1"/>
  </r>
  <r>
    <n v="1.4"/>
    <n v="1.4510093223882239"/>
    <n v="2.4731633487616951"/>
    <n v="0.38640686361700721"/>
    <x v="10"/>
  </r>
  <r>
    <n v="1.4"/>
    <n v="1.4510093223882239"/>
    <n v="2.4731633487616951"/>
    <n v="0.38640686361700721"/>
    <x v="19"/>
  </r>
  <r>
    <n v="1.39"/>
    <n v="1.6389523797427665"/>
    <n v="3.5951436446506717"/>
    <n v="0.57591285234710698"/>
    <x v="3"/>
  </r>
  <r>
    <n v="1.39"/>
    <n v="1.1585650000000001"/>
    <n v="3.0054629920274314"/>
    <n v="0.8492118666388091"/>
    <x v="3"/>
  </r>
  <r>
    <n v="1.39"/>
    <n v="3.1566731697137649"/>
    <n v="10.322024768071692"/>
    <n v="2.6824385964389701"/>
    <x v="10"/>
  </r>
  <r>
    <n v="1.39"/>
    <n v="0.91908440683561565"/>
    <n v="2.4192823452145906"/>
    <n v="0.5268019752824471"/>
    <x v="10"/>
  </r>
  <r>
    <n v="1.39"/>
    <n v="1.4406449700854509"/>
    <n v="2.4554978962705403"/>
    <n v="0.3836468145911715"/>
    <x v="2"/>
  </r>
  <r>
    <n v="1.38"/>
    <n v="1.4302806177826779"/>
    <n v="2.4378324437793855"/>
    <n v="0.38088676556533574"/>
    <x v="6"/>
  </r>
  <r>
    <n v="1.38"/>
    <n v="2.5226408335937149"/>
    <n v="6.9816889273825229"/>
    <n v="1.3492176927973167"/>
    <x v="10"/>
  </r>
  <r>
    <n v="1.35"/>
    <n v="1.3991875608743589"/>
    <n v="2.3848360863059206"/>
    <n v="6.8031470236697977E-2"/>
    <x v="3"/>
  </r>
  <r>
    <n v="1.35"/>
    <n v="1.8395503760514742"/>
    <n v="8.3445356650916516"/>
    <n v="1.2258696670435338"/>
    <x v="3"/>
  </r>
  <r>
    <n v="1.34"/>
    <n v="1.3903033293361349"/>
    <n v="3.6596598464079575"/>
    <n v="0.94821645406015109"/>
    <x v="3"/>
  </r>
  <r>
    <n v="1.34"/>
    <n v="1.1168900000000002"/>
    <n v="2.8973528124580996"/>
    <n v="0.81866467719136993"/>
    <x v="3"/>
  </r>
  <r>
    <n v="1.34"/>
    <n v="2.563395664073798"/>
    <n v="9.3983881941565173"/>
    <n v="2.3865770337927041"/>
    <x v="13"/>
  </r>
  <r>
    <n v="1.34"/>
    <n v="1.1134208866293627"/>
    <n v="2.4423577364798881"/>
    <n v="0.27006117058452866"/>
    <x v="10"/>
  </r>
  <r>
    <n v="1.34"/>
    <n v="1.3888232085715859"/>
    <n v="2.3671706338147658"/>
    <n v="0.36984656946199268"/>
    <x v="1"/>
  </r>
  <r>
    <n v="1.33"/>
    <n v="1.3366590046948519"/>
    <n v="2.9320443871273483"/>
    <n v="0.46968972956375771"/>
    <x v="3"/>
  </r>
  <r>
    <n v="1.33"/>
    <n v="3.1959634299769513"/>
    <n v="6.3642177995481832"/>
    <n v="1.8255918525415973"/>
    <x v="13"/>
  </r>
  <r>
    <n v="1.33"/>
    <n v="1.5319538898952365"/>
    <n v="3.3604358242666885"/>
    <n v="0.99684368197660123"/>
    <x v="13"/>
  </r>
  <r>
    <n v="1.33"/>
    <n v="3.2272256757178845"/>
    <n v="10.552724835918781"/>
    <n v="2.7423918304312318"/>
    <x v="13"/>
  </r>
  <r>
    <n v="1.33"/>
    <n v="1.3784588562688127"/>
    <n v="2.3495051813236105"/>
    <n v="6.7023596603561705E-2"/>
    <x v="5"/>
  </r>
  <r>
    <n v="1.32"/>
    <n v="1.3680945039660397"/>
    <n v="2.3318397288324553"/>
    <n v="0.36432647141032115"/>
    <x v="19"/>
  </r>
  <r>
    <n v="1.31"/>
    <n v="1.3591771353957736"/>
    <n v="3.577727163279421"/>
    <n v="0.92698772747671476"/>
    <x v="13"/>
  </r>
  <r>
    <n v="1.31"/>
    <n v="1.3577301516632669"/>
    <n v="2.3141742763413009"/>
    <n v="0.36156642238448544"/>
    <x v="10"/>
  </r>
  <r>
    <n v="1.31"/>
    <n v="1.3165588692859067"/>
    <n v="2.8879534940878391"/>
    <n v="0.4626267261116711"/>
    <x v="19"/>
  </r>
  <r>
    <n v="1.3"/>
    <n v="1.3473657993604939"/>
    <n v="2.2965088238501461"/>
    <n v="0.35880637335864968"/>
    <x v="3"/>
  </r>
  <r>
    <n v="1.3"/>
    <n v="1.3473657993604939"/>
    <n v="2.2965088238501461"/>
    <n v="0.21215907975625348"/>
    <x v="3"/>
  </r>
  <r>
    <n v="1.3"/>
    <n v="2.1578001195621637"/>
    <n v="5.9719516950775553"/>
    <n v="1.6237949904373628"/>
    <x v="13"/>
  </r>
  <r>
    <n v="1.3"/>
    <n v="1.532833160910501"/>
    <n v="3.052376630753459"/>
    <n v="1.3514314390548925"/>
    <x v="7"/>
  </r>
  <r>
    <n v="1.29"/>
    <n v="1.5210421365958051"/>
    <n v="3.3365002169779618"/>
    <n v="0.98974339494605013"/>
    <x v="3"/>
  </r>
  <r>
    <n v="1.29"/>
    <n v="1.6044017364692644"/>
    <n v="2.2743308102275863"/>
    <n v="1.2390091045621667"/>
    <x v="13"/>
  </r>
  <r>
    <n v="1.29"/>
    <n v="3.1301662568993023"/>
    <n v="10.235349652883633"/>
    <n v="1.9785392898419869"/>
    <x v="6"/>
  </r>
  <r>
    <n v="1.29"/>
    <n v="1.5210421365958051"/>
    <n v="3.3365002169779618"/>
    <n v="0.53448027304155976"/>
    <x v="9"/>
  </r>
  <r>
    <n v="1.28"/>
    <n v="1.5919645137059371"/>
    <n v="2.2567003388304734"/>
    <n v="0.57964406655229672"/>
    <x v="3"/>
  </r>
  <r>
    <n v="1.28"/>
    <n v="1.1884930459126408"/>
    <n v="4.3574697297377156"/>
    <n v="1.1065128368399191"/>
    <x v="6"/>
  </r>
  <r>
    <n v="1.28"/>
    <n v="1.4743616383954157"/>
    <n v="3.2341036504220764"/>
    <n v="0.5180771735983718"/>
    <x v="6"/>
  </r>
  <r>
    <n v="1.27"/>
    <n v="1.0585450000000001"/>
    <n v="2.7459985610610342"/>
    <n v="0.77589861196495502"/>
    <x v="13"/>
  </r>
  <r>
    <n v="1.26"/>
    <n v="1.2663085307635438"/>
    <n v="2.7777262614890663"/>
    <n v="0.82398802382429093"/>
    <x v="3"/>
  </r>
  <r>
    <n v="1.26"/>
    <n v="1.3059083901494015"/>
    <n v="2.2258470138855255"/>
    <n v="6.3496038887584774E-2"/>
    <x v="13"/>
  </r>
  <r>
    <n v="1.26"/>
    <n v="1.1699228420702557"/>
    <n v="3.0795579339973269"/>
    <n v="0.670577870266161"/>
    <x v="10"/>
  </r>
  <r>
    <n v="1.26"/>
    <n v="2.8614447437693129"/>
    <n v="5.6980807101574333"/>
    <n v="1.8680884906122757"/>
    <x v="2"/>
  </r>
  <r>
    <n v="1.26"/>
    <n v="0.49854666565493849"/>
    <n v="1.0935930163342782"/>
    <n v="0.12092291220202776"/>
    <x v="19"/>
  </r>
  <r>
    <n v="1.26"/>
    <n v="2.3032807611073052"/>
    <n v="6.3745855423927393"/>
    <n v="1.4825834932016868"/>
    <x v="19"/>
  </r>
  <r>
    <n v="1.25"/>
    <n v="1.5546528454159541"/>
    <n v="2.2038089246391341"/>
    <n v="0.86217338620885409"/>
    <x v="3"/>
  </r>
  <r>
    <n v="1.25"/>
    <n v="1.5546528454159541"/>
    <n v="2.2038089246391341"/>
    <n v="0.60836076266624539"/>
    <x v="10"/>
  </r>
  <r>
    <n v="1.24"/>
    <n v="1.5422156226526262"/>
    <n v="2.1861784532420208"/>
    <n v="0.72938493784204927"/>
    <x v="3"/>
  </r>
  <r>
    <n v="1.23"/>
    <n v="1.2748153332410825"/>
    <n v="2.1728506564120607"/>
    <n v="0.33948603017779927"/>
    <x v="2"/>
  </r>
  <r>
    <n v="1.23"/>
    <n v="0.10706883152875106"/>
    <n v="0.23486211922226638"/>
    <n v="2.5969634953864056E-2"/>
    <x v="19"/>
  </r>
  <r>
    <n v="1.22"/>
    <n v="2.982662078530089"/>
    <n v="15.229348294286501"/>
    <n v="3.8961484677596325"/>
    <x v="3"/>
  </r>
  <r>
    <n v="1.22"/>
    <n v="1.2644509809383095"/>
    <n v="2.1551852039209058"/>
    <n v="0.3367259811519635"/>
    <x v="13"/>
  </r>
  <r>
    <n v="1.22"/>
    <n v="1.2261082599456534"/>
    <n v="2.6895444754100484"/>
    <n v="0.2973935875647965"/>
    <x v="10"/>
  </r>
  <r>
    <n v="1.22"/>
    <n v="1.7474456303162462"/>
    <n v="5.7139830787798935"/>
    <n v="1.6275666734183714"/>
    <x v="2"/>
  </r>
  <r>
    <n v="1.21"/>
    <n v="1.1234973324642932"/>
    <n v="4.1191706038926839"/>
    <n v="1.0154300536588825"/>
    <x v="3"/>
  </r>
  <r>
    <n v="1.21"/>
    <n v="1.5049039543626435"/>
    <n v="2.133287039050682"/>
    <n v="1.1621713306358308"/>
    <x v="6"/>
  </r>
  <r>
    <n v="1.21"/>
    <n v="2.9582140287060721"/>
    <n v="15.104517570562841"/>
    <n v="3.3007617985336299"/>
    <x v="10"/>
  </r>
  <r>
    <n v="1.21"/>
    <n v="1.0054024424041257"/>
    <n v="2.0020880275540884"/>
    <n v="0.58549201577932353"/>
    <x v="2"/>
  </r>
  <r>
    <n v="1.2"/>
    <n v="1.1142122305431006"/>
    <n v="2.2187642210123237"/>
    <n v="0.64885695255197773"/>
    <x v="3"/>
  </r>
  <r>
    <n v="1.2"/>
    <n v="2.9337659788820551"/>
    <n v="14.979686846839183"/>
    <n v="3.2734827754052529"/>
    <x v="12"/>
  </r>
  <r>
    <n v="1.2"/>
    <n v="1.382214035995702"/>
    <n v="7.0575272750320881"/>
    <n v="1.6927083290767961"/>
    <x v="6"/>
  </r>
  <r>
    <n v="1.19"/>
    <n v="1.1959580568322357"/>
    <n v="2.6234081358507848"/>
    <n v="0.42024870539915155"/>
    <x v="3"/>
  </r>
  <r>
    <n v="1.19"/>
    <n v="1.1959580568322357"/>
    <n v="2.6234081358507848"/>
    <n v="0.77821091138960796"/>
    <x v="6"/>
  </r>
  <r>
    <n v="1.18"/>
    <n v="0.98353000000000002"/>
    <n v="2.5514002378362366"/>
    <n v="0.72091367095956449"/>
    <x v="3"/>
  </r>
  <r>
    <n v="1.18"/>
    <n v="1.4675922860726605"/>
    <n v="2.0803956248593423"/>
    <n v="0.69409211826904682"/>
    <x v="13"/>
  </r>
  <r>
    <n v="1.18"/>
    <n v="0.46689290910541859"/>
    <n v="1.024158539106705"/>
    <n v="0.11324526698285139"/>
    <x v="13"/>
  </r>
  <r>
    <n v="1.18"/>
    <n v="2.2018457127518185"/>
    <n v="8.072807893883164"/>
    <n v="2.2297028426835572"/>
    <x v="10"/>
  </r>
  <r>
    <n v="1.18"/>
    <n v="1.1859079891277631"/>
    <n v="2.6013626893310304"/>
    <n v="0.41671720367310827"/>
    <x v="2"/>
  </r>
  <r>
    <n v="1.17"/>
    <n v="1.2126292194244443"/>
    <n v="2.0668579414651309"/>
    <n v="0.32292573602278468"/>
    <x v="3"/>
  </r>
  <r>
    <n v="1.1599999999999999"/>
    <n v="1.1658078537188181"/>
    <n v="2.5572717962915217"/>
    <n v="0.15588114662350941"/>
    <x v="3"/>
  </r>
  <r>
    <n v="1.1599999999999999"/>
    <n v="1.1658078537188181"/>
    <n v="2.5572717962915217"/>
    <n v="0.40965420022102172"/>
    <x v="15"/>
  </r>
  <r>
    <n v="1.1499999999999999"/>
    <n v="1.152724301011683"/>
    <n v="4.2263278406768929"/>
    <n v="1.1673082432210682"/>
    <x v="3"/>
  </r>
  <r>
    <n v="1.1499999999999999"/>
    <n v="2.8115257297619691"/>
    <n v="14.355533228220882"/>
    <n v="3.44309412019066"/>
    <x v="3"/>
  </r>
  <r>
    <n v="1.1499999999999999"/>
    <n v="0.10010500508785668"/>
    <n v="0.21958653423220026"/>
    <n v="3.517598175940758E-2"/>
    <x v="3"/>
  </r>
  <r>
    <n v="1.1499999999999999"/>
    <n v="2.6116360756624677"/>
    <n v="5.2006292195881327"/>
    <n v="1.7050014001619973"/>
    <x v="13"/>
  </r>
  <r>
    <n v="1.1499999999999999"/>
    <n v="1.193170767713847"/>
    <n v="3.1407528532605604"/>
    <n v="0.55403843964910471"/>
    <x v="10"/>
  </r>
  <r>
    <n v="1.1499999999999999"/>
    <n v="0.95852499999999996"/>
    <n v="2.4865341300946371"/>
    <n v="0.59825949629110098"/>
    <x v="10"/>
  </r>
  <r>
    <n v="1.1499999999999999"/>
    <n v="1.1919005148188981"/>
    <n v="2.0315270364828208"/>
    <n v="0.3174056379711131"/>
    <x v="10"/>
  </r>
  <r>
    <n v="1.1399999999999999"/>
    <n v="2.7661934363296155"/>
    <n v="9.0451927165018127"/>
    <n v="2.1248171987334694"/>
    <x v="13"/>
  </r>
  <r>
    <n v="1.1399999999999999"/>
    <n v="1.0524874052715363"/>
    <n v="2.7704356413801698"/>
    <n v="0.63190425876794287"/>
    <x v="10"/>
  </r>
  <r>
    <n v="1.1399999999999999"/>
    <n v="2.1395743568629961"/>
    <n v="5.9215098708054068"/>
    <n v="1.6100796783009388"/>
    <x v="19"/>
  </r>
  <r>
    <n v="1.1299999999999999"/>
    <n v="1.1711718102133521"/>
    <n v="1.996196131500511"/>
    <n v="0.31188553991944157"/>
    <x v="3"/>
  </r>
  <r>
    <n v="1.1299999999999999"/>
    <n v="2.1616694779129788"/>
    <n v="9.8392909658266756"/>
    <n v="3.0268240948860869"/>
    <x v="10"/>
  </r>
  <r>
    <n v="1.1299999999999999"/>
    <n v="1.4307497960382995"/>
    <n v="6.7364194526055021"/>
    <n v="2.2388326439932973"/>
    <x v="10"/>
  </r>
  <r>
    <n v="1.1200000000000001"/>
    <n v="1.2900664335959888"/>
    <n v="3.3958088329431799"/>
    <n v="0.59903109701780888"/>
    <x v="3"/>
  </r>
  <r>
    <n v="1.1200000000000001"/>
    <n v="1.3929689494926949"/>
    <n v="1.9746127964766642"/>
    <n v="0.54509124334895587"/>
    <x v="10"/>
  </r>
  <r>
    <n v="1.1200000000000001"/>
    <n v="1.1256075829009278"/>
    <n v="2.4690900102125037"/>
    <n v="0.39552819331684858"/>
    <x v="9"/>
  </r>
  <r>
    <n v="1.1100000000000001"/>
    <n v="1.3088036989312741"/>
    <n v="2.8709420471670835"/>
    <n v="0.5667392762353346"/>
    <x v="14"/>
  </r>
  <r>
    <n v="1.1100000000000001"/>
    <n v="1.1155575151964554"/>
    <n v="2.4470445636927494"/>
    <n v="0.72589421146425637"/>
    <x v="2"/>
  </r>
  <r>
    <n v="1.1100000000000001"/>
    <n v="1.3088036989312741"/>
    <n v="2.8709420471670835"/>
    <n v="0.45990163029157466"/>
    <x v="15"/>
  </r>
  <r>
    <n v="1.1100000000000001"/>
    <n v="1.3805317267293671"/>
    <n v="1.9569823250795508"/>
    <n v="0.50266008896331971"/>
    <x v="19"/>
  </r>
  <r>
    <n v="1.1000000000000001"/>
    <n v="1.1400787533050332"/>
    <n v="1.9431997740270464"/>
    <n v="0.30360539284193427"/>
    <x v="3"/>
  </r>
  <r>
    <n v="1.1000000000000001"/>
    <n v="1.297012674616578"/>
    <n v="2.8450777043998126"/>
    <n v="0.34988322773206865"/>
    <x v="13"/>
  </r>
  <r>
    <n v="1.1000000000000001"/>
    <n v="0.94011656952074107"/>
    <n v="3.4468266416870592"/>
    <n v="0.95201065877342961"/>
    <x v="13"/>
  </r>
  <r>
    <n v="1.1000000000000001"/>
    <n v="2.0525680373110178"/>
    <n v="9.3426929290583711"/>
    <n v="2.8182071312032089"/>
    <x v="6"/>
  </r>
  <r>
    <n v="1.0900000000000001"/>
    <n v="2.6648374308178666"/>
    <n v="13.606548885878924"/>
    <n v="2.683372615022888"/>
    <x v="3"/>
  </r>
  <r>
    <n v="1.0900000000000001"/>
    <n v="1.1297144010022602"/>
    <n v="1.9255343215358913"/>
    <n v="0.17788722841101251"/>
    <x v="3"/>
  </r>
  <r>
    <n v="1.0900000000000001"/>
    <n v="0.90851500000000007"/>
    <n v="2.356801914611439"/>
    <n v="0.76481150255417407"/>
    <x v="13"/>
  </r>
  <r>
    <n v="1.0900000000000001"/>
    <n v="1.1297144010022602"/>
    <n v="1.9255343215358913"/>
    <n v="0.30084534381609851"/>
    <x v="2"/>
  </r>
  <r>
    <n v="1.08"/>
    <n v="2.6403893809938497"/>
    <n v="13.481718162155264"/>
    <n v="2.658754517637357"/>
    <x v="3"/>
  </r>
  <r>
    <n v="1.08"/>
    <n v="1.1193500486994872"/>
    <n v="1.9078688690447365"/>
    <n v="5.4425176189358389E-2"/>
    <x v="6"/>
  </r>
  <r>
    <n v="1.08"/>
    <n v="0.42732571341851872"/>
    <n v="0.93736544257223842"/>
    <n v="0.15015834110735252"/>
    <x v="19"/>
  </r>
  <r>
    <n v="1.07"/>
    <n v="1.2616396016724893"/>
    <n v="2.767484676097999"/>
    <n v="0.30601174432332195"/>
    <x v="3"/>
  </r>
  <r>
    <n v="1.07"/>
    <n v="1.2324741820961678"/>
    <n v="3.2442102243296449"/>
    <n v="0.70643112730886071"/>
    <x v="13"/>
  </r>
  <r>
    <n v="1.07"/>
    <n v="1.1089856963967142"/>
    <n v="1.8902034165535815"/>
    <n v="0.17462324256860864"/>
    <x v="6"/>
  </r>
  <r>
    <n v="1.07"/>
    <n v="0.99350590556759821"/>
    <n v="1.9783980970693225"/>
    <n v="0.57856411602551361"/>
    <x v="2"/>
  </r>
  <r>
    <n v="1.07"/>
    <n v="1.1089856963967142"/>
    <n v="1.8902034165535815"/>
    <n v="0.29532524576442704"/>
    <x v="15"/>
  </r>
  <r>
    <n v="1.06"/>
    <n v="0.88351000000000013"/>
    <n v="2.2919358068698399"/>
    <n v="0.55143918788571056"/>
    <x v="13"/>
  </r>
  <r>
    <n v="1.06"/>
    <n v="1.0986213440939412"/>
    <n v="1.8725379640624267"/>
    <n v="0.29256519673859127"/>
    <x v="15"/>
  </r>
  <r>
    <n v="1.05"/>
    <n v="0.87517500000000004"/>
    <n v="2.2703137709559731"/>
    <n v="0.80818556064622271"/>
    <x v="3"/>
  </r>
  <r>
    <n v="1.05"/>
    <n v="1.088256991791168"/>
    <n v="1.8548725115712714"/>
    <n v="5.2913365739653981E-2"/>
    <x v="3"/>
  </r>
  <r>
    <n v="1.05"/>
    <n v="0.87245666489614226"/>
    <n v="1.9137877785849866"/>
    <n v="0.3065732797608447"/>
    <x v="9"/>
  </r>
  <r>
    <n v="1.05"/>
    <n v="1.088256991791168"/>
    <n v="1.8548725115712714"/>
    <n v="0.28980514771275545"/>
    <x v="9"/>
  </r>
  <r>
    <n v="1.05"/>
    <n v="1.088256991791168"/>
    <n v="1.8548725115712714"/>
    <n v="0.28980514771275545"/>
    <x v="19"/>
  </r>
  <r>
    <n v="1.04"/>
    <n v="0.36120453307063261"/>
    <n v="0.95078944150290234"/>
    <n v="0.24634917741456497"/>
    <x v="3"/>
  </r>
  <r>
    <n v="1.04"/>
    <n v="0.52671850898401107"/>
    <n v="1.9311513574973957"/>
    <n v="0.53338240276060145"/>
    <x v="3"/>
  </r>
  <r>
    <n v="1.04"/>
    <n v="1.077892639488395"/>
    <n v="1.8372070590801164"/>
    <n v="0.60966914461219113"/>
    <x v="13"/>
  </r>
  <r>
    <n v="1.04"/>
    <n v="1.0790413899325226"/>
    <n v="2.3669441792688284"/>
    <n v="0.26172239480481202"/>
    <x v="13"/>
  </r>
  <r>
    <n v="1.04"/>
    <n v="1.9011206282155533"/>
    <n v="5.2615626699114664"/>
    <n v="1.4306376778493888"/>
    <x v="18"/>
  </r>
  <r>
    <n v="1.04"/>
    <n v="0.88883748391051887"/>
    <n v="2.3396641446603068"/>
    <n v="0.60620607708090424"/>
    <x v="10"/>
  </r>
  <r>
    <n v="1.03"/>
    <n v="2.475069423215233"/>
    <n v="10.024433796663127"/>
    <n v="2.6146921201601661"/>
    <x v="13"/>
  </r>
  <r>
    <n v="1.03"/>
    <n v="1.2144755044137048"/>
    <n v="2.4184214843662026"/>
    <n v="0.70724486156357957"/>
    <x v="6"/>
  </r>
  <r>
    <n v="1.03"/>
    <n v="1.2810339446227461"/>
    <n v="1.8159385539026465"/>
    <n v="0.60586006933654091"/>
    <x v="10"/>
  </r>
  <r>
    <n v="1.02"/>
    <n v="0.87174445537377798"/>
    <n v="3.1961483404734543"/>
    <n v="1.1436953528914691"/>
    <x v="13"/>
  </r>
  <r>
    <n v="1.02"/>
    <n v="1.2914732672204121"/>
    <n v="6.0806618067766482"/>
    <n v="2.0208931830735959"/>
    <x v="13"/>
  </r>
  <r>
    <n v="1.02"/>
    <n v="2.4510396229898421"/>
    <n v="8.0146693483381224"/>
    <n v="2.0828140680478966"/>
    <x v="13"/>
  </r>
  <r>
    <n v="1.02"/>
    <n v="1.6930431707333902"/>
    <n v="4.6856851761377749"/>
    <n v="1.0897837122559242"/>
    <x v="10"/>
  </r>
  <r>
    <n v="1.02"/>
    <n v="1.2026844800990084"/>
    <n v="2.3949416641296368"/>
    <n v="0.79855354070742479"/>
    <x v="2"/>
  </r>
  <r>
    <n v="1.02"/>
    <n v="1.0251069058562021"/>
    <n v="2.2486355450149587"/>
    <n v="0.36021317605641567"/>
    <x v="9"/>
  </r>
  <r>
    <n v="1.01"/>
    <n v="1.2561594990960907"/>
    <n v="1.7806776111084202"/>
    <n v="0.59409579614554009"/>
    <x v="3"/>
  </r>
  <r>
    <n v="1.01"/>
    <n v="1.046799582580076"/>
    <n v="1.7842107016066517"/>
    <n v="0.27876495160941239"/>
    <x v="13"/>
  </r>
  <r>
    <n v="1.01"/>
    <n v="1.046799582580076"/>
    <n v="1.7842107016066517"/>
    <n v="0.19331470168340081"/>
    <x v="10"/>
  </r>
  <r>
    <n v="1.01"/>
    <n v="1.0150568381517295"/>
    <n v="2.2265900984952043"/>
    <n v="0.2462028880659381"/>
    <x v="19"/>
  </r>
  <r>
    <n v="0.99"/>
    <n v="1.3490036091044144"/>
    <n v="6.1193261544005448"/>
    <n v="0.89897108916525814"/>
    <x v="3"/>
  </r>
  <r>
    <n v="0.99"/>
    <n v="2.4022206157599295"/>
    <n v="4.783613935585989"/>
    <n v="1.3721916662139071"/>
    <x v="13"/>
  </r>
  <r>
    <n v="0.99"/>
    <n v="1.5609063911644248"/>
    <n v="7.1047920646560154"/>
    <n v="2.1856204766325353"/>
    <x v="13"/>
  </r>
  <r>
    <n v="0.99"/>
    <n v="1.0271644000319207"/>
    <n v="3.7659772566580827"/>
    <n v="0.9563123638704375"/>
    <x v="10"/>
  </r>
  <r>
    <n v="0.99"/>
    <n v="1.8097205980128825"/>
    <n v="5.0086029261657234"/>
    <n v="1.3618570202604761"/>
    <x v="1"/>
  </r>
  <r>
    <n v="0.99"/>
    <n v="1.2312850535694355"/>
    <n v="1.7454166683141941"/>
    <n v="0.58233152295453938"/>
    <x v="2"/>
  </r>
  <r>
    <n v="0.99"/>
    <n v="1.0260708779745298"/>
    <n v="1.7488797966243417"/>
    <n v="0.27324485355774086"/>
    <x v="15"/>
  </r>
  <r>
    <n v="0.98"/>
    <n v="1.12880812939649"/>
    <n v="2.9713327288252822"/>
    <n v="0.52415220989058264"/>
    <x v="13"/>
  </r>
  <r>
    <n v="0.98"/>
    <n v="1.2188478308061079"/>
    <n v="1.7277861969170811"/>
    <n v="0.57644938635903897"/>
    <x v="13"/>
  </r>
  <r>
    <n v="0.98"/>
    <n v="0.98490663503831177"/>
    <n v="2.1604537589359407"/>
    <n v="0.34608716915224247"/>
    <x v="9"/>
  </r>
  <r>
    <n v="0.97"/>
    <n v="0.97229788867941969"/>
    <n v="3.5648156569187712"/>
    <n v="0.98459912689081408"/>
    <x v="3"/>
  </r>
  <r>
    <n v="0.97"/>
    <n v="1.5293729287166586"/>
    <n v="5.6072656590478722"/>
    <n v="1.4238794107886048"/>
    <x v="6"/>
  </r>
  <r>
    <n v="0.97"/>
    <n v="0.9748565673338393"/>
    <n v="2.1384083124161863"/>
    <n v="0.3425556674261992"/>
    <x v="6"/>
  </r>
  <r>
    <n v="0.97"/>
    <n v="1.1437293585255277"/>
    <n v="2.5088412484252887"/>
    <n v="0.27741251588188998"/>
    <x v="6"/>
  </r>
  <r>
    <n v="0.96"/>
    <n v="0.99497782106621069"/>
    <n v="1.6958834391508766"/>
    <n v="0.15667132043538717"/>
    <x v="3"/>
  </r>
  <r>
    <n v="0.96"/>
    <n v="8.3565917290732525E-2"/>
    <n v="0.18330701988079323"/>
    <n v="2.2542811988106436E-2"/>
    <x v="6"/>
  </r>
  <r>
    <n v="0.96"/>
    <n v="0.9648064996293666"/>
    <n v="2.1163628658964315"/>
    <n v="0.33902416570015587"/>
    <x v="10"/>
  </r>
  <r>
    <n v="0.96"/>
    <n v="1.8364625653066016"/>
    <n v="6.7331736316345205"/>
    <n v="1.6598163852703924"/>
    <x v="19"/>
  </r>
  <r>
    <n v="0.95"/>
    <n v="1.7829786307191633"/>
    <n v="4.9345915590045051"/>
    <n v="1.341733065250782"/>
    <x v="3"/>
  </r>
  <r>
    <n v="0.95"/>
    <n v="0.95475643192489412"/>
    <n v="2.0943174193766771"/>
    <n v="0.23157697392340712"/>
    <x v="13"/>
  </r>
  <r>
    <n v="0.95"/>
    <n v="0.98461346876343769"/>
    <n v="1.6782179866597218"/>
    <n v="0.55690931478998229"/>
    <x v="6"/>
  </r>
  <r>
    <n v="0.95"/>
    <n v="0.81191885549518539"/>
    <n v="2.9768048269115508"/>
    <n v="0.73382177525404757"/>
    <x v="6"/>
  </r>
  <r>
    <n v="0.95"/>
    <n v="1.3607158596724869"/>
    <n v="4.9889043858425071"/>
    <n v="1.2668560166989349"/>
    <x v="10"/>
  </r>
  <r>
    <n v="0.95"/>
    <n v="2.2605008458828699"/>
    <n v="9.1553961534610586"/>
    <n v="2.3880193799442164"/>
    <x v="9"/>
  </r>
  <r>
    <n v="0.94"/>
    <n v="0.97424911646066459"/>
    <n v="1.6605525341685667"/>
    <n v="0.15340733459298325"/>
    <x v="10"/>
  </r>
  <r>
    <n v="0.94"/>
    <n v="1.7540126864294148"/>
    <n v="7.9837557757407884"/>
    <n v="2.5991928347282647"/>
    <x v="2"/>
  </r>
  <r>
    <n v="0.94"/>
    <n v="0.97528741013131848"/>
    <n v="1.9421190608797891"/>
    <n v="0.63671443940077432"/>
    <x v="2"/>
  </r>
  <r>
    <n v="0.94"/>
    <n v="0.97424911646066459"/>
    <n v="1.6605525341685667"/>
    <n v="0.25944460842856204"/>
    <x v="19"/>
  </r>
  <r>
    <n v="0.93"/>
    <n v="1.7000405617696777"/>
    <n v="4.7050512336708312"/>
    <n v="1.4180945422110394"/>
    <x v="13"/>
  </r>
  <r>
    <n v="0.93"/>
    <n v="1.7000405617696777"/>
    <n v="4.7050512336708312"/>
    <n v="1.094287816410769"/>
    <x v="10"/>
  </r>
  <r>
    <n v="0.92"/>
    <n v="0.92217944080934655"/>
    <n v="2.4274293238759594"/>
    <n v="0.55366849339667412"/>
    <x v="13"/>
  </r>
  <r>
    <n v="0.92"/>
    <n v="2.2107416207359365"/>
    <n v="8.9538631970194924"/>
    <n v="2.3354531558712166"/>
    <x v="6"/>
  </r>
  <r>
    <n v="0.92"/>
    <n v="0.92460622881147636"/>
    <n v="2.0281810798174136"/>
    <n v="0.60164204914154573"/>
    <x v="9"/>
  </r>
  <r>
    <n v="0.92"/>
    <n v="2.232366632827409"/>
    <n v="7.2996292098084812"/>
    <n v="1.8969928451103257"/>
    <x v="9"/>
  </r>
  <r>
    <n v="0.91"/>
    <n v="0.94416121619095728"/>
    <n v="3.4616558621806615"/>
    <n v="0.85334397040047227"/>
    <x v="13"/>
  </r>
  <r>
    <n v="0.91"/>
    <n v="0.94315605955234572"/>
    <n v="1.6075561766951021"/>
    <n v="0.25116446135105475"/>
    <x v="10"/>
  </r>
  <r>
    <n v="0.91"/>
    <n v="1.6634805496886094"/>
    <n v="4.6038673361725344"/>
    <n v="1.2518079681182155"/>
    <x v="2"/>
  </r>
  <r>
    <n v="0.9"/>
    <n v="0.93378581821083684"/>
    <n v="2.048317078213409"/>
    <n v="0.32812378241977019"/>
    <x v="13"/>
  </r>
  <r>
    <n v="0.9"/>
    <n v="1.4190058101494774"/>
    <n v="5.2026176217969953"/>
    <n v="1.4369586707873931"/>
    <x v="6"/>
  </r>
  <r>
    <n v="0.9"/>
    <n v="0.93279170724957261"/>
    <n v="1.5898907242039471"/>
    <n v="0.24840441232521898"/>
    <x v="2"/>
  </r>
  <r>
    <n v="0.89"/>
    <n v="0.9224273549467995"/>
    <n v="1.572225271712792"/>
    <n v="4.4850376674563847E-2"/>
    <x v="3"/>
  </r>
  <r>
    <n v="0.89"/>
    <n v="1.2127406182857865"/>
    <n v="5.5012124014307924"/>
    <n v="0.70916991197284607"/>
    <x v="13"/>
  </r>
  <r>
    <n v="0.88"/>
    <n v="1.0376101396932622"/>
    <n v="2.2760621635198497"/>
    <n v="0.67517378880040613"/>
    <x v="3"/>
  </r>
  <r>
    <n v="0.88"/>
    <n v="1.0376101396932622"/>
    <n v="2.2760621635198497"/>
    <n v="0.36460669788881589"/>
    <x v="6"/>
  </r>
  <r>
    <n v="0.88"/>
    <n v="1.0944756031728315"/>
    <n v="1.5514814829459502"/>
    <n v="0.27938257110537296"/>
    <x v="6"/>
  </r>
  <r>
    <n v="0.88"/>
    <n v="1.387472347701711"/>
    <n v="6.3153707241386812"/>
    <n v="1.9050206344257345"/>
    <x v="10"/>
  </r>
  <r>
    <n v="0.88"/>
    <n v="1.0944756031728315"/>
    <n v="1.5514814829459502"/>
    <n v="0.39850529575470395"/>
    <x v="10"/>
  </r>
  <r>
    <n v="0.88"/>
    <n v="0.91206300264402651"/>
    <n v="1.554559819221637"/>
    <n v="0.24288431427354742"/>
    <x v="9"/>
  </r>
  <r>
    <n v="0.88"/>
    <n v="1.0944756031728315"/>
    <n v="1.5514814829459502"/>
    <n v="0.39850529575470395"/>
    <x v="19"/>
  </r>
  <r>
    <n v="0.87"/>
    <n v="0.72289266519966067"/>
    <n v="1.5857098736847031"/>
    <n v="0.25401786037327129"/>
    <x v="9"/>
  </r>
  <r>
    <n v="0.87"/>
    <n v="0.9016986503412534"/>
    <n v="1.536894366730482"/>
    <n v="0.31372992607506817"/>
    <x v="11"/>
  </r>
  <r>
    <n v="0.86"/>
    <n v="2.0867775045995347"/>
    <n v="8.4517883607682602"/>
    <n v="2.2044960220614458"/>
    <x v="13"/>
  </r>
  <r>
    <n v="0.86"/>
    <n v="1.6140648657036636"/>
    <n v="4.4671039376251311"/>
    <n v="1.2146215117007082"/>
    <x v="18"/>
  </r>
  <r>
    <n v="0.86"/>
    <n v="0.86430582258464106"/>
    <n v="1.8959084006988869"/>
    <n v="0.56240452419753195"/>
    <x v="6"/>
  </r>
  <r>
    <n v="0.86"/>
    <n v="0.86430582258464106"/>
    <n v="1.8959084006988869"/>
    <n v="0.30370914843972302"/>
    <x v="2"/>
  </r>
  <r>
    <n v="0.85"/>
    <n v="2.0780842350414557"/>
    <n v="10.610611516511087"/>
    <n v="2.0925382777701422"/>
    <x v="13"/>
  </r>
  <r>
    <n v="0.85"/>
    <n v="2.0625126498948885"/>
    <n v="8.3535117519221167"/>
    <n v="1.954378470571752"/>
    <x v="10"/>
  </r>
  <r>
    <n v="0.85"/>
    <n v="0.78474938112351411"/>
    <n v="1.7213964146002523"/>
    <n v="0.27575374370023065"/>
    <x v="2"/>
  </r>
  <r>
    <n v="0.84"/>
    <n v="0.7001400000000001"/>
    <n v="1.8162510167647787"/>
    <n v="0.43698954511697824"/>
    <x v="3"/>
  </r>
  <r>
    <n v="0.83"/>
    <n v="0.97865501811978139"/>
    <n v="2.1467404496834943"/>
    <n v="0.34389040823604228"/>
    <x v="3"/>
  </r>
  <r>
    <n v="0.83"/>
    <n v="1.0322894893561934"/>
    <n v="1.4633291259603849"/>
    <n v="0.48821733742653295"/>
    <x v="3"/>
  </r>
  <r>
    <n v="0.83"/>
    <n v="0.86024124113016132"/>
    <n v="1.4662325567658621"/>
    <n v="0.2290840691443686"/>
    <x v="3"/>
  </r>
  <r>
    <n v="0.82"/>
    <n v="0.82410555176675071"/>
    <n v="1.8077266146198687"/>
    <n v="0.28958314153554982"/>
    <x v="3"/>
  </r>
  <r>
    <n v="0.82"/>
    <n v="1.0198522665928658"/>
    <n v="1.445698654563272"/>
    <n v="0.48233520083103254"/>
    <x v="3"/>
  </r>
  <r>
    <n v="0.82"/>
    <n v="1.9897180857809513"/>
    <n v="6.506191252220602"/>
    <n v="1.6907979706418119"/>
    <x v="13"/>
  </r>
  <r>
    <n v="0.81"/>
    <n v="0.81191885549518561"/>
    <n v="2.9768048269115517"/>
    <n v="0.64545252702195177"/>
    <x v="13"/>
  </r>
  <r>
    <n v="0.81"/>
    <n v="0.41023268488177789"/>
    <n v="1.5040698072816256"/>
    <n v="0.3819355388524151"/>
    <x v="6"/>
  </r>
  <r>
    <n v="0.81"/>
    <n v="0.28132276133385808"/>
    <n v="0.74051869963206818"/>
    <n v="0.19186810933249768"/>
    <x v="9"/>
  </r>
  <r>
    <n v="0.81"/>
    <n v="0.83951253652461544"/>
    <n v="1.4309016517835524"/>
    <n v="0.2235639710926971"/>
    <x v="15"/>
  </r>
  <r>
    <n v="0.8"/>
    <n v="0.82914818422184233"/>
    <n v="1.4132361992923974"/>
    <n v="0.15312055578883232"/>
    <x v="13"/>
  </r>
  <r>
    <n v="0.8"/>
    <n v="0.99497782106621058"/>
    <n v="1.4104377117690459"/>
    <n v="0.47057092764003183"/>
    <x v="6"/>
  </r>
  <r>
    <n v="0.8"/>
    <n v="0.82914818422184233"/>
    <n v="1.4132361992923974"/>
    <n v="0.13055943369615597"/>
    <x v="10"/>
  </r>
  <r>
    <n v="0.8"/>
    <n v="0.80400541635780565"/>
    <n v="1.76363572158036"/>
    <n v="0.28252013808346327"/>
    <x v="15"/>
  </r>
  <r>
    <n v="0.8"/>
    <n v="0.83003183840963279"/>
    <n v="2.1848715500943032"/>
    <n v="0.63385487452767741"/>
    <x v="11"/>
  </r>
  <r>
    <n v="0.79"/>
    <n v="0.73352305177420796"/>
    <n v="1.9308339427443559"/>
    <n v="0.34060503160859934"/>
    <x v="3"/>
  </r>
  <r>
    <n v="0.79"/>
    <n v="1.8340758582864727"/>
    <n v="5.9972557873236987"/>
    <n v="1.5585382478828727"/>
    <x v="10"/>
  </r>
  <r>
    <n v="0.79"/>
    <n v="1.4441204772021994"/>
    <n v="3.9967639511827495"/>
    <n v="1.0867343899048243"/>
    <x v="9"/>
  </r>
  <r>
    <n v="0.78"/>
    <n v="0.78390528094886047"/>
    <n v="1.561014089016199"/>
    <n v="0.28586354474844206"/>
    <x v="3"/>
  </r>
  <r>
    <n v="0.78"/>
    <n v="0.6501300000000001"/>
    <n v="1.6865188012815802"/>
    <n v="0.74188671488005131"/>
    <x v="13"/>
  </r>
  <r>
    <n v="0.78"/>
    <n v="0.78390528094886047"/>
    <n v="1.561014089016199"/>
    <n v="0.69113473594619335"/>
    <x v="13"/>
  </r>
  <r>
    <n v="0.78"/>
    <n v="1.8926586669623686"/>
    <n v="7.66557548999912"/>
    <n v="1.9994266246603809"/>
    <x v="13"/>
  </r>
  <r>
    <n v="0.78"/>
    <n v="0.7818477867731416"/>
    <n v="1.5569169391762612"/>
    <n v="0.39148363812121545"/>
    <x v="6"/>
  </r>
  <r>
    <n v="0.78"/>
    <n v="0.97010337553955539"/>
    <n v="1.3751767689748198"/>
    <n v="0.45880665444903102"/>
    <x v="9"/>
  </r>
  <r>
    <n v="0.77"/>
    <n v="0.77385521324438777"/>
    <n v="1.5410010878749654"/>
    <n v="0.50520983164534394"/>
    <x v="1"/>
  </r>
  <r>
    <n v="0.75"/>
    <n v="1.7846059309601605"/>
    <n v="7.227944331679784"/>
    <n v="1.8852784578506969"/>
    <x v="13"/>
  </r>
  <r>
    <n v="0.75"/>
    <n v="0.7537550778354426"/>
    <n v="1.653408488981587"/>
    <n v="0.18282392678163717"/>
    <x v="10"/>
  </r>
  <r>
    <n v="0.74"/>
    <n v="1.415606560757172"/>
    <n v="6.4434294820457882"/>
    <n v="2.097723954895939"/>
    <x v="3"/>
  </r>
  <r>
    <n v="0.74"/>
    <n v="0.85236532219734962"/>
    <n v="2.2436594074803149"/>
    <n v="0.58133128672268553"/>
    <x v="13"/>
  </r>
  <r>
    <n v="0.74"/>
    <n v="0.8725357992875159"/>
    <n v="1.9139613647780551"/>
    <n v="0.21163429046659646"/>
    <x v="13"/>
  </r>
  <r>
    <n v="0.74"/>
    <n v="0.74370501013097012"/>
    <n v="1.4809620844512656"/>
    <n v="0.32363662510580027"/>
    <x v="10"/>
  </r>
  <r>
    <n v="0.74"/>
    <n v="0.92035448448624468"/>
    <n v="1.3046548833863671"/>
    <n v="0.43527810806702938"/>
    <x v="15"/>
  </r>
  <r>
    <n v="0.73"/>
    <n v="0.73172933890306835"/>
    <n v="2.6827994119079408"/>
    <n v="0.74098697178380846"/>
    <x v="3"/>
  </r>
  <r>
    <n v="0.73"/>
    <n v="0.86074477497281976"/>
    <n v="1.8880970220107842"/>
    <n v="0.2321952329494637"/>
    <x v="13"/>
  </r>
  <r>
    <n v="0.73"/>
    <n v="0.75740405254878995"/>
    <n v="1.9936952894610516"/>
    <n v="0.51656568019694804"/>
    <x v="10"/>
  </r>
  <r>
    <n v="0.73"/>
    <n v="0.75659771810243104"/>
    <n v="1.2895780318543124"/>
    <n v="0.2014835788860109"/>
    <x v="10"/>
  </r>
  <r>
    <n v="0.73"/>
    <n v="0.73365494242649765"/>
    <n v="1.6093175959420785"/>
    <n v="0.17794862206746023"/>
    <x v="10"/>
  </r>
  <r>
    <n v="0.73"/>
    <n v="0.28884052851436909"/>
    <n v="0.63358960470160552"/>
    <n v="0.10149591574848826"/>
    <x v="9"/>
  </r>
  <r>
    <n v="0.73"/>
    <n v="1.7713343934391397"/>
    <n v="5.7920970903915121"/>
    <n v="1.5052225836201496"/>
    <x v="9"/>
  </r>
  <r>
    <n v="0.73"/>
    <n v="1.3278408344260615"/>
    <n v="4.8683719789695168"/>
    <n v="1.3446403015454202"/>
    <x v="19"/>
  </r>
  <r>
    <n v="0.73"/>
    <n v="0.86074477497281976"/>
    <n v="1.71402687726925"/>
    <n v="0.37456858600508491"/>
    <x v="5"/>
  </r>
  <r>
    <n v="0.72"/>
    <n v="0.59825599878592606"/>
    <n v="1.3123116196011335"/>
    <n v="0.21022167755029347"/>
    <x v="3"/>
  </r>
  <r>
    <n v="0.72"/>
    <n v="0.74623336579965793"/>
    <n v="1.2719125793631574"/>
    <n v="0.11750349032654034"/>
    <x v="3"/>
  </r>
  <r>
    <n v="0.72"/>
    <n v="0.7470286545686694"/>
    <n v="1.6386536625707271"/>
    <n v="0.48609217253476456"/>
    <x v="2"/>
  </r>
  <r>
    <n v="0.72"/>
    <n v="0.89548003895958939"/>
    <n v="1.2693939405921411"/>
    <n v="0.49661187045629984"/>
    <x v="7"/>
  </r>
  <r>
    <n v="0.72"/>
    <n v="0.84895375065812362"/>
    <n v="1.690547057032685"/>
    <n v="0.49438475759784201"/>
    <x v="9"/>
  </r>
  <r>
    <n v="0.71"/>
    <n v="0.60680251305429644"/>
    <n v="1.5972707141430937"/>
    <n v="0.41385222569946339"/>
    <x v="3"/>
  </r>
  <r>
    <n v="0.71"/>
    <n v="0.71355480701755247"/>
    <n v="1.5652267029025693"/>
    <n v="0.25073662254907364"/>
    <x v="3"/>
  </r>
  <r>
    <n v="0.71"/>
    <n v="0.81780997129745714"/>
    <n v="2.1527002423121946"/>
    <n v="0.55776380212582"/>
    <x v="6"/>
  </r>
  <r>
    <n v="0.71"/>
    <n v="0.73586901349688505"/>
    <n v="1.2542471268720026"/>
    <n v="0.1959634808343394"/>
    <x v="19"/>
  </r>
  <r>
    <n v="0.71"/>
    <n v="0.81780997129745714"/>
    <n v="4.1757036377273193"/>
    <n v="1.0682769226607827"/>
    <x v="8"/>
  </r>
  <r>
    <n v="0.7"/>
    <n v="0.44315259169327853"/>
    <n v="2.2627186683308986"/>
    <n v="0.54270038031469803"/>
    <x v="9"/>
  </r>
  <r>
    <n v="0.69"/>
    <n v="0.69163458060700977"/>
    <n v="2.535796704406136"/>
    <n v="0.62510743817937386"/>
    <x v="13"/>
  </r>
  <r>
    <n v="0.68"/>
    <n v="0.80178965339933905"/>
    <n v="1.5966277760864249"/>
    <n v="0.46691893773129528"/>
    <x v="3"/>
  </r>
  <r>
    <n v="0.68"/>
    <n v="0.68161089103299533"/>
    <n v="2.4990460275306852"/>
    <n v="0.61604791008981785"/>
    <x v="3"/>
  </r>
  <r>
    <n v="0.68"/>
    <n v="0.56501955440893026"/>
    <n v="1.2394054185121819"/>
    <n v="0.13704596716229814"/>
    <x v="3"/>
  </r>
  <r>
    <n v="0.68"/>
    <n v="0.84573114790627901"/>
    <n v="1.1988720550036889"/>
    <n v="0.21588653221778822"/>
    <x v="13"/>
  </r>
  <r>
    <n v="0.68"/>
    <n v="0.70477595658856595"/>
    <n v="1.2012507693985377"/>
    <n v="3.426770352663306E-2"/>
    <x v="6"/>
  </r>
  <r>
    <n v="0.68"/>
    <n v="0.84573114790627901"/>
    <n v="1.1988720550036889"/>
    <n v="0.39998528849402709"/>
    <x v="1"/>
  </r>
  <r>
    <n v="0.67"/>
    <n v="0.69441160428579296"/>
    <n v="1.1835853169073829"/>
    <n v="0.392767622009777"/>
    <x v="3"/>
  </r>
  <r>
    <n v="0.67"/>
    <n v="0.69441160428579296"/>
    <n v="1.1835853169073829"/>
    <n v="3.3763766710064924E-2"/>
    <x v="3"/>
  </r>
  <r>
    <n v="0.67"/>
    <n v="0.62210182871989794"/>
    <n v="1.6375427109350869"/>
    <n v="0.28886755845286277"/>
    <x v="6"/>
  </r>
  <r>
    <n v="0.67"/>
    <n v="0.2651002111022292"/>
    <n v="0.58151374678092571"/>
    <n v="6.4300278710602066E-2"/>
    <x v="10"/>
  </r>
  <r>
    <n v="0.67"/>
    <n v="0.67335453619966223"/>
    <n v="1.3408710764626326"/>
    <n v="0.44709120133435187"/>
    <x v="2"/>
  </r>
  <r>
    <n v="0.66"/>
    <n v="0.76021771979763619"/>
    <n v="2.0011016336986596"/>
    <n v="0.51848466113104397"/>
    <x v="3"/>
  </r>
  <r>
    <n v="0.66"/>
    <n v="0.66156351188496598"/>
    <n v="1.7414166888675362"/>
    <n v="0.45120039212930552"/>
    <x v="3"/>
  </r>
  <r>
    <n v="0.66"/>
    <n v="1.6135712883851303"/>
    <n v="8.2388277657615507"/>
    <n v="1.6247944274450516"/>
    <x v="3"/>
  </r>
  <r>
    <n v="0.66"/>
    <n v="0.66330446849518965"/>
    <n v="1.4549994703037969"/>
    <n v="0.23307911391885719"/>
    <x v="2"/>
  </r>
  <r>
    <n v="0.66"/>
    <n v="1.0954985222392524"/>
    <n v="3.0319139375009128"/>
    <n v="0.70515416675383313"/>
    <x v="19"/>
  </r>
  <r>
    <n v="0.66"/>
    <n v="0.77820760476994666"/>
    <n v="1.707046622639887"/>
    <n v="0.10405479201028993"/>
    <x v="5"/>
  </r>
  <r>
    <n v="0.65"/>
    <n v="0.76641658045525052"/>
    <n v="1.6811822798726161"/>
    <n v="0.26931176548605723"/>
    <x v="3"/>
  </r>
  <r>
    <n v="0.65"/>
    <n v="0.65153982231095131"/>
    <n v="1.7150315875210582"/>
    <n v="0.30253683403094084"/>
    <x v="13"/>
  </r>
  <r>
    <n v="0.65"/>
    <n v="0.65153982231095131"/>
    <n v="1.2974307826468843"/>
    <n v="0.30850796653593193"/>
    <x v="13"/>
  </r>
  <r>
    <n v="0.64"/>
    <n v="0.79598225685296853"/>
    <n v="1.1283501694152367"/>
    <n v="0.37645674211202551"/>
    <x v="18"/>
  </r>
  <r>
    <n v="0.64"/>
    <n v="1.5379072144249992"/>
    <n v="5.0288121401337245"/>
    <n v="0.97209208653519563"/>
    <x v="6"/>
  </r>
  <r>
    <n v="0.64"/>
    <n v="0.79598225685296853"/>
    <n v="1.1283501694152367"/>
    <n v="0.37645674211202551"/>
    <x v="10"/>
  </r>
  <r>
    <n v="0.64"/>
    <n v="0.86857907971882609"/>
    <n v="3.1845428635654174"/>
    <n v="0.87956809686003046"/>
    <x v="2"/>
  </r>
  <r>
    <n v="0.64"/>
    <n v="1.4858336067130917"/>
    <n v="6.0178678156040313"/>
    <n v="1.4079337704716781"/>
    <x v="19"/>
  </r>
  <r>
    <n v="0.64"/>
    <n v="0.66331854737747387"/>
    <n v="1.1305889594339178"/>
    <n v="0.37518101206904075"/>
    <x v="11"/>
  </r>
  <r>
    <n v="0.63"/>
    <n v="0.65295419507470076"/>
    <n v="1.1129235069427628"/>
    <n v="3.1748019443792387E-2"/>
    <x v="3"/>
  </r>
  <r>
    <n v="0.63"/>
    <n v="0.63315426538177189"/>
    <n v="1.3888631307445332"/>
    <n v="0.22248460874072731"/>
    <x v="15"/>
  </r>
  <r>
    <n v="0.62"/>
    <n v="0.64258984277192777"/>
    <n v="1.095258054451608"/>
    <n v="0.22357764846728997"/>
    <x v="3"/>
  </r>
  <r>
    <n v="0.62"/>
    <n v="0.51516488784343639"/>
    <n v="1.1300461168787539"/>
    <n v="0.18102422233497498"/>
    <x v="3"/>
  </r>
  <r>
    <n v="0.62"/>
    <n v="0.64258984277192777"/>
    <n v="1.095258054451608"/>
    <n v="0.17112303960181752"/>
    <x v="3"/>
  </r>
  <r>
    <n v="0.62"/>
    <n v="0.51516488784343639"/>
    <n v="1.1300461168787539"/>
    <n v="0.33521822491539388"/>
    <x v="6"/>
  </r>
  <r>
    <n v="0.62"/>
    <n v="0.64258984277192777"/>
    <n v="1.095258054451608"/>
    <n v="3.1244082627224255E-2"/>
    <x v="6"/>
  </r>
  <r>
    <n v="0.62"/>
    <n v="0.52988388463896319"/>
    <n v="1.3947997785474906"/>
    <n v="0.36139208441361598"/>
    <x v="10"/>
  </r>
  <r>
    <n v="0.61"/>
    <n v="0.63222549046915477"/>
    <n v="1.0775926019604529"/>
    <n v="9.9551568193318937E-2"/>
    <x v="3"/>
  </r>
  <r>
    <n v="0.61"/>
    <n v="0.24135989369008926"/>
    <n v="0.52943788886024579"/>
    <n v="3.2272433966990477E-2"/>
    <x v="6"/>
  </r>
  <r>
    <n v="0.61"/>
    <n v="0.75867058856298553"/>
    <n v="1.0754587552238974"/>
    <n v="0.27623662546632888"/>
    <x v="10"/>
  </r>
  <r>
    <n v="0.61"/>
    <n v="0.61305412997282671"/>
    <n v="1.3447722377050242"/>
    <n v="0.39891483693080748"/>
    <x v="2"/>
  </r>
  <r>
    <n v="0.6"/>
    <n v="0.69110701799785101"/>
    <n v="1.8191833033624176"/>
    <n v="0.47134969193731263"/>
    <x v="3"/>
  </r>
  <r>
    <n v="0.6"/>
    <n v="0.62186113816638167"/>
    <n v="1.0599271494692979"/>
    <n v="9.7919575272116963E-2"/>
    <x v="3"/>
  </r>
  <r>
    <n v="0.6"/>
    <n v="0.62186113816638167"/>
    <n v="1.0599271494692979"/>
    <n v="3.0236208994087986E-2"/>
    <x v="13"/>
  </r>
  <r>
    <n v="0.6"/>
    <n v="1.4558912822787449"/>
    <n v="4.7606277455272696"/>
    <n v="1.356013652183496"/>
    <x v="14"/>
  </r>
  <r>
    <n v="0.6"/>
    <n v="1.0968003624320499"/>
    <n v="3.0355169249489231"/>
    <n v="0.82536789106695507"/>
    <x v="15"/>
  </r>
  <r>
    <n v="0.6"/>
    <n v="0.69110701799785101"/>
    <n v="2.5338624582547959"/>
    <n v="0.62463062091150234"/>
    <x v="19"/>
  </r>
  <r>
    <n v="0.6"/>
    <n v="0.62186113816638167"/>
    <n v="1.0599271494692979"/>
    <n v="9.7919575272116963E-2"/>
    <x v="19"/>
  </r>
  <r>
    <n v="0.59"/>
    <n v="0.61149678586360867"/>
    <n v="1.0422616969781431"/>
    <n v="0.11292640989426384"/>
    <x v="3"/>
  </r>
  <r>
    <n v="0.59"/>
    <n v="0.23344645455270929"/>
    <n v="0.51207926955335248"/>
    <n v="8.2030945604942576E-2"/>
    <x v="13"/>
  </r>
  <r>
    <n v="0.59"/>
    <n v="1.4316264275740993"/>
    <n v="2.8508406282785184"/>
    <n v="1.3631345622960422"/>
    <x v="2"/>
  </r>
  <r>
    <n v="0.59"/>
    <n v="0.73379614303633023"/>
    <n v="1.0401978124296711"/>
    <n v="0.34704605913452341"/>
    <x v="15"/>
  </r>
  <r>
    <n v="0.59"/>
    <n v="0.39011496405252749"/>
    <n v="1.0268896285443228"/>
    <n v="0.22360659382492357"/>
    <x v="19"/>
  </r>
  <r>
    <n v="0.57999999999999996"/>
    <n v="0.60113243356083557"/>
    <n v="1.0245962444869878"/>
    <n v="0.1600828434984744"/>
    <x v="3"/>
  </r>
  <r>
    <n v="0.57999999999999996"/>
    <n v="0.60113243356083557"/>
    <n v="1.0245962444869878"/>
    <n v="0.1600828434984744"/>
    <x v="3"/>
  </r>
  <r>
    <n v="0.57999999999999996"/>
    <n v="0.60113243356083557"/>
    <n v="1.0245962444869878"/>
    <n v="0.1600828434984744"/>
    <x v="3"/>
  </r>
  <r>
    <n v="0.57999999999999996"/>
    <n v="0.78714979099518601"/>
    <n v="2.5739058819229959"/>
    <n v="0.6046393545439418"/>
    <x v="10"/>
  </r>
  <r>
    <n v="0.57999999999999996"/>
    <n v="0.73436715194886171"/>
    <n v="3.457631223461231"/>
    <n v="0.84940338632686196"/>
    <x v="19"/>
  </r>
  <r>
    <n v="0.57999999999999996"/>
    <n v="0.89559372818965199"/>
    <n v="2.4786551982619525"/>
    <n v="0.57647877777201528"/>
    <x v="19"/>
  </r>
  <r>
    <n v="0.56999999999999995"/>
    <n v="1.3830967181648077"/>
    <n v="4.5225963582509063"/>
    <n v="1.1753107844705279"/>
    <x v="13"/>
  </r>
  <r>
    <n v="0.56999999999999995"/>
    <n v="0.70892169750967493"/>
    <n v="1.004936869635445"/>
    <n v="0.33528178594352259"/>
    <x v="6"/>
  </r>
  <r>
    <n v="0.56000000000000005"/>
    <n v="0.46676000000000006"/>
    <n v="1.2108340111765192"/>
    <n v="0.39293068021131883"/>
    <x v="3"/>
  </r>
  <r>
    <n v="0.56000000000000005"/>
    <n v="0.56132661614481971"/>
    <n v="1.4775656754027582"/>
    <n v="0.26064711854973371"/>
    <x v="6"/>
  </r>
  <r>
    <n v="0.56000000000000005"/>
    <n v="0.56280379145046389"/>
    <n v="1.2345450051062519"/>
    <n v="0.15182242316232292"/>
    <x v="10"/>
  </r>
  <r>
    <n v="0.56000000000000005"/>
    <n v="1.0186176264090336"/>
    <n v="3.734641518113603"/>
    <n v="0.92063854639840148"/>
    <x v="19"/>
  </r>
  <r>
    <n v="0.55000000000000004"/>
    <n v="0.45842500000000008"/>
    <n v="1.1892119752626529"/>
    <n v="0.34849282817183097"/>
    <x v="13"/>
  </r>
  <r>
    <n v="0.55000000000000004"/>
    <n v="1.3216390123964836"/>
    <n v="5.3528529982181743"/>
    <n v="1.2523476313355153"/>
    <x v="13"/>
  </r>
  <r>
    <n v="0.55000000000000004"/>
    <n v="0.5527537237459913"/>
    <n v="1.1007150627678326"/>
    <n v="0.2767725923356974"/>
    <x v="6"/>
  </r>
  <r>
    <n v="0.55000000000000004"/>
    <n v="0.68404725198301986"/>
    <n v="0.96967592684121917"/>
    <n v="0.26767873557314803"/>
    <x v="10"/>
  </r>
  <r>
    <n v="0.55000000000000004"/>
    <n v="0.68404725198301986"/>
    <n v="0.96967592684121917"/>
    <n v="0.32351751275252194"/>
    <x v="9"/>
  </r>
  <r>
    <n v="0.55000000000000004"/>
    <n v="0.57003937665251658"/>
    <n v="0.97159988701352318"/>
    <n v="0.15180269642096714"/>
    <x v="9"/>
  </r>
  <r>
    <n v="0.54"/>
    <n v="0.54127923699679037"/>
    <n v="1.9845365512743676"/>
    <n v="0.71013763741627178"/>
    <x v="13"/>
  </r>
  <r>
    <n v="0.54"/>
    <n v="0.55967502434974359"/>
    <n v="0.95393443452236826"/>
    <n v="0.1490426473951314"/>
    <x v="9"/>
  </r>
  <r>
    <n v="0.54"/>
    <n v="0.63671531299359285"/>
    <n v="1.3966745094326352"/>
    <n v="0.4143111885820675"/>
    <x v="11"/>
  </r>
  <r>
    <n v="0.53"/>
    <n v="0.54931067204697059"/>
    <n v="0.93626898203121334"/>
    <n v="0.14628259836929564"/>
    <x v="3"/>
  </r>
  <r>
    <n v="0.53"/>
    <n v="0.65917280645636456"/>
    <n v="0.93441498404699297"/>
    <n v="0.36556151575255413"/>
    <x v="13"/>
  </r>
  <r>
    <n v="0.53"/>
    <n v="0.72219385133872693"/>
    <n v="3.2760028907396856"/>
    <n v="0.48126735076523919"/>
    <x v="13"/>
  </r>
  <r>
    <n v="0.53"/>
    <n v="0.54931067204697059"/>
    <n v="0.93626898203121334"/>
    <n v="8.6495624823703349E-2"/>
    <x v="12"/>
  </r>
  <r>
    <n v="0.53"/>
    <n v="0.54931067204697059"/>
    <n v="0.93626898203121334"/>
    <n v="0.10144236821010143"/>
    <x v="10"/>
  </r>
  <r>
    <n v="0.53"/>
    <n v="0.96884032014831101"/>
    <n v="2.6813732837048825"/>
    <n v="1.0190585666660681"/>
    <x v="9"/>
  </r>
  <r>
    <n v="0.53"/>
    <n v="0.54989609294638175"/>
    <n v="1.0950245768790301"/>
    <n v="0.35899856689618126"/>
    <x v="19"/>
  </r>
  <r>
    <n v="0.52"/>
    <n v="0.61313326436420046"/>
    <n v="1.3449458238980929"/>
    <n v="0.21544941238884577"/>
    <x v="3"/>
  </r>
  <r>
    <n v="0.52"/>
    <n v="0.61313326436420046"/>
    <n v="1.3449458238980929"/>
    <n v="0.39896632974569463"/>
    <x v="13"/>
  </r>
  <r>
    <n v="0.52"/>
    <n v="0.53894631974419749"/>
    <n v="0.91860352954005819"/>
    <n v="2.6204714461542926E-2"/>
    <x v="6"/>
  </r>
  <r>
    <n v="0.52"/>
    <n v="0.43342000000000008"/>
    <n v="1.1243458675210536"/>
    <n v="0.3294841284533675"/>
    <x v="10"/>
  </r>
  <r>
    <n v="0.52"/>
    <n v="0.53952069496626132"/>
    <n v="1.0743637358058409"/>
    <n v="0.35222500903021553"/>
    <x v="10"/>
  </r>
  <r>
    <n v="0.52"/>
    <n v="0.52260352063257365"/>
    <n v="1.0406760593441327"/>
    <n v="0.38384079091596285"/>
    <x v="9"/>
  </r>
  <r>
    <n v="0.52"/>
    <n v="1.2072398054543869"/>
    <n v="4.8895176001782756"/>
    <n v="1.1439461885082383"/>
    <x v="19"/>
  </r>
  <r>
    <n v="0.51"/>
    <n v="1.2468505410248734"/>
    <n v="6.3663669099066524"/>
    <n v="1.9001322278665347"/>
    <x v="3"/>
  </r>
  <r>
    <n v="0.51"/>
    <n v="0.58744096529817347"/>
    <n v="1.5463058078580552"/>
    <n v="0.40064723814671582"/>
    <x v="3"/>
  </r>
  <r>
    <n v="0.51"/>
    <n v="0.51255345292810106"/>
    <n v="1.1243177725074793"/>
    <n v="0.18010658802820784"/>
    <x v="3"/>
  </r>
  <r>
    <n v="0.51"/>
    <n v="0.52858196744142449"/>
    <n v="0.90093807704890339"/>
    <n v="0.14076250031762411"/>
    <x v="3"/>
  </r>
  <r>
    <n v="0.51"/>
    <n v="1.2375075899369332"/>
    <n v="5.0121070511532704"/>
    <n v="1.1726270823430514"/>
    <x v="13"/>
  </r>
  <r>
    <n v="0.51"/>
    <n v="0.51255345292810106"/>
    <n v="1.1243177725074793"/>
    <n v="0.13826684966568695"/>
    <x v="6"/>
  </r>
  <r>
    <n v="0.51"/>
    <n v="0.20179269800318941"/>
    <n v="0.4426447923257793"/>
    <n v="7.0908105522916473E-2"/>
    <x v="2"/>
  </r>
  <r>
    <n v="0.51"/>
    <n v="0.51255345292810106"/>
    <n v="1.1243177725074793"/>
    <n v="0.12432027021151332"/>
    <x v="19"/>
  </r>
  <r>
    <n v="0.51"/>
    <n v="0.63429836092970926"/>
    <n v="0.89915404125276677"/>
    <n v="0.35176674157321247"/>
    <x v="11"/>
  </r>
  <r>
    <n v="0.5"/>
    <n v="0.62186113816638156"/>
    <n v="0.88152356985565361"/>
    <n v="0.34486935448354161"/>
    <x v="3"/>
  </r>
  <r>
    <n v="0.5"/>
    <n v="0.62186113816638156"/>
    <n v="0.88152356985565361"/>
    <n v="0.29410682977501984"/>
    <x v="13"/>
  </r>
  <r>
    <n v="0.5"/>
    <n v="0.51821761513865139"/>
    <n v="0.88327262455774824"/>
    <n v="0.13800245129178831"/>
    <x v="13"/>
  </r>
  <r>
    <n v="0.5"/>
    <n v="0.91400030202670834"/>
    <n v="2.5295974374574359"/>
    <n v="0.6878065758891293"/>
    <x v="13"/>
  </r>
  <r>
    <n v="0.5"/>
    <n v="0.93840980564166498"/>
    <n v="2.5971534521076345"/>
    <n v="0.70617529750041164"/>
    <x v="19"/>
  </r>
  <r>
    <n v="0.49"/>
    <n v="0.40841500000000003"/>
    <n v="1.0594797597794541"/>
    <n v="0.4660570388349039"/>
    <x v="3"/>
  </r>
  <r>
    <n v="0.49"/>
    <n v="0.57776019142011192"/>
    <n v="1.2673527955962798"/>
    <n v="0.20301963859718158"/>
    <x v="3"/>
  </r>
  <r>
    <n v="0.49"/>
    <n v="0.50785326283587839"/>
    <n v="0.86560717206659332"/>
    <n v="2.4692904011838528E-2"/>
    <x v="3"/>
  </r>
  <r>
    <n v="0.49"/>
    <n v="1.197954441376839"/>
    <n v="6.1167054624593327"/>
    <n v="1.5648465157395248"/>
    <x v="13"/>
  </r>
  <r>
    <n v="0.49"/>
    <n v="0.57776019142011192"/>
    <n v="1.2673527955962798"/>
    <n v="0.1401362193630166"/>
    <x v="12"/>
  </r>
  <r>
    <n v="0.49"/>
    <n v="0.49245331751915589"/>
    <n v="1.0802268794679704"/>
    <n v="6.5846346418551388E-2"/>
    <x v="6"/>
  </r>
  <r>
    <n v="0.49"/>
    <n v="0.49245331751915589"/>
    <n v="0.9806370559204326"/>
    <n v="0.43417438540209585"/>
    <x v="10"/>
  </r>
  <r>
    <n v="0.49"/>
    <n v="0.89129042310790429"/>
    <n v="4.0568948664993245"/>
    <n v="1.3207633555489762"/>
    <x v="10"/>
  </r>
  <r>
    <n v="0.48"/>
    <n v="0.49748891053310534"/>
    <n v="0.84794171957543829"/>
    <n v="7.8335660217693587E-2"/>
    <x v="3"/>
  </r>
  <r>
    <n v="0.48"/>
    <n v="1.090074188102595"/>
    <n v="3.5644402076794335"/>
    <n v="0.83732697516957777"/>
    <x v="13"/>
  </r>
  <r>
    <n v="0.48"/>
    <n v="0.44568489221724028"/>
    <n v="1.6340511486516431"/>
    <n v="0.35430688422881407"/>
    <x v="6"/>
  </r>
  <r>
    <n v="0.48"/>
    <n v="4.1782958645366262E-2"/>
    <n v="9.1653509940396616E-2"/>
    <n v="1.4682148908274465E-2"/>
    <x v="10"/>
  </r>
  <r>
    <n v="0.48"/>
    <n v="0.4824032498146833"/>
    <n v="1.0581814329482158"/>
    <n v="0.16951208285007793"/>
    <x v="10"/>
  </r>
  <r>
    <n v="0.48"/>
    <n v="0.49801910304577968"/>
    <n v="2.5428647891718672"/>
    <n v="0.60989185597270823"/>
    <x v="9"/>
  </r>
  <r>
    <n v="0.47"/>
    <n v="0.48712455823033229"/>
    <n v="0.83027626708428337"/>
    <n v="0.12972230421428102"/>
    <x v="3"/>
  </r>
  <r>
    <n v="0.47"/>
    <n v="0.54136716409831664"/>
    <n v="2.7641981827209015"/>
    <n v="0.66297742888841193"/>
    <x v="13"/>
  </r>
  <r>
    <n v="0.47"/>
    <n v="0.48712455823033229"/>
    <n v="0.83027626708428337"/>
    <n v="0.12972230421428102"/>
    <x v="10"/>
  </r>
  <r>
    <n v="0.47"/>
    <n v="0.47235318211021071"/>
    <n v="1.0361359864284612"/>
    <n v="0.16598058112403463"/>
    <x v="2"/>
  </r>
  <r>
    <n v="0.46"/>
    <n v="0.5423871184760235"/>
    <n v="1.1897597672944669"/>
    <n v="0.1905898648055174"/>
    <x v="13"/>
  </r>
  <r>
    <n v="0.46"/>
    <n v="0.62429121354790629"/>
    <n v="2.0413736304906522"/>
    <n v="0.46255459313145336"/>
    <x v="13"/>
  </r>
  <r>
    <n v="0.46"/>
    <n v="4.0042002035142674E-2"/>
    <n v="8.7834613692880106E-2"/>
    <n v="1.4070392703763032E-2"/>
    <x v="17"/>
  </r>
  <r>
    <n v="0.46"/>
    <n v="0.4767602059275593"/>
    <n v="0.81261081459312845"/>
    <n v="0.1658801907983119"/>
    <x v="9"/>
  </r>
  <r>
    <n v="0.46"/>
    <n v="0.38341000000000003"/>
    <n v="0.9946136520378549"/>
    <n v="0.43752293441644047"/>
    <x v="11"/>
  </r>
  <r>
    <n v="0.45"/>
    <n v="0.55967502434974348"/>
    <n v="0.79337121287008827"/>
    <n v="0.43221247833563958"/>
    <x v="3"/>
  </r>
  <r>
    <n v="0.45"/>
    <n v="0.46639585362478631"/>
    <n v="0.79494536210197353"/>
    <n v="0.16227409969400081"/>
    <x v="3"/>
  </r>
  <r>
    <n v="0.45"/>
    <n v="0.55967502434974348"/>
    <n v="0.79337121287008827"/>
    <n v="0.26469614679751791"/>
    <x v="3"/>
  </r>
  <r>
    <n v="0.45"/>
    <n v="0.38459314207666684"/>
    <n v="1.4100654443265244"/>
    <n v="0.34759978827823312"/>
    <x v="3"/>
  </r>
  <r>
    <n v="0.45"/>
    <n v="1.1001622420807706"/>
    <n v="5.6173825675646931"/>
    <n v="1.2275560407769699"/>
    <x v="13"/>
  </r>
  <r>
    <n v="0.45"/>
    <n v="0.80063171857057647"/>
    <n v="2.2158372805265132"/>
    <n v="0.51535331260084061"/>
    <x v="13"/>
  </r>
  <r>
    <n v="0.45"/>
    <n v="0.55967502434974348"/>
    <n v="0.79337121287008827"/>
    <n v="0.21900987455984833"/>
    <x v="10"/>
  </r>
  <r>
    <n v="0.45"/>
    <n v="0.46639585362478631"/>
    <n v="0.79494536210197353"/>
    <n v="8.6130312631218175E-2"/>
    <x v="10"/>
  </r>
  <r>
    <n v="0.45"/>
    <n v="0.41130099916532425"/>
    <n v="1.5079866557380885"/>
    <n v="0.41650466321337543"/>
    <x v="2"/>
  </r>
  <r>
    <n v="0.45"/>
    <n v="0.53059609416132736"/>
    <n v="1.163895424527196"/>
    <n v="0.1864466068749627"/>
    <x v="2"/>
  </r>
  <r>
    <n v="0.44"/>
    <n v="1.0676536070044131"/>
    <n v="2.1260506380382176"/>
    <n v="1.0165749278139977"/>
    <x v="13"/>
  </r>
  <r>
    <n v="0.44"/>
    <n v="0.54723780158641577"/>
    <n v="0.77574074147297511"/>
    <n v="0.2588140102020175"/>
    <x v="18"/>
  </r>
  <r>
    <n v="0.44"/>
    <n v="1.0573112099171869"/>
    <n v="4.2822823985745391"/>
    <n v="1.4334196753961121"/>
    <x v="6"/>
  </r>
  <r>
    <n v="0.44"/>
    <n v="0.84171200909885913"/>
    <n v="3.0860379144991552"/>
    <n v="0.76074917658226326"/>
    <x v="6"/>
  </r>
  <r>
    <n v="0.44"/>
    <n v="0.27855305763577509"/>
    <n v="1.4222803058079936"/>
    <n v="0.3108082385475896"/>
    <x v="10"/>
  </r>
  <r>
    <n v="0.44"/>
    <n v="0.45603150132201326"/>
    <n v="0.7772799096108185"/>
    <n v="7.1807688532885786E-2"/>
    <x v="10"/>
  </r>
  <r>
    <n v="0.44"/>
    <n v="0.40622320905217202"/>
    <n v="1.0692909493046272"/>
    <n v="0.27705287236009979"/>
    <x v="1"/>
  </r>
  <r>
    <n v="0.44"/>
    <n v="0.36674000000000001"/>
    <n v="0.95136958021012208"/>
    <n v="0.30873124873746477"/>
    <x v="1"/>
  </r>
  <r>
    <n v="0.44"/>
    <n v="0.44220297899679301"/>
    <n v="0.96999964686919771"/>
    <n v="0.19148310512141301"/>
    <x v="2"/>
  </r>
  <r>
    <n v="0.44"/>
    <n v="0.54723780158641577"/>
    <n v="0.77574074147297511"/>
    <n v="0.30348503194551663"/>
    <x v="11"/>
  </r>
  <r>
    <n v="0.43"/>
    <n v="0.78604025974296921"/>
    <n v="2.1754537962133949"/>
    <n v="0.65567812166746964"/>
    <x v="20"/>
  </r>
  <r>
    <n v="0.43"/>
    <n v="0.44614211314517765"/>
    <n v="1.1743684581756879"/>
    <n v="0.26785983366654492"/>
    <x v="6"/>
  </r>
  <r>
    <n v="0.43"/>
    <n v="0.80703243285183179"/>
    <n v="2.2335519688125656"/>
    <n v="0.67318881334404901"/>
    <x v="2"/>
  </r>
  <r>
    <n v="0.43"/>
    <n v="0.53480057882308818"/>
    <n v="0.75811027007586207"/>
    <n v="0.25293187360651709"/>
    <x v="15"/>
  </r>
  <r>
    <n v="0.43"/>
    <n v="0.44566714901924026"/>
    <n v="0.75961445711966358"/>
    <n v="7.0175695611683839E-2"/>
    <x v="19"/>
  </r>
  <r>
    <n v="0.42"/>
    <n v="0.42210284358784794"/>
    <n v="0.92590875382968885"/>
    <n v="0.14832307249381821"/>
    <x v="18"/>
  </r>
  <r>
    <n v="0.42"/>
    <n v="0.43530279671646716"/>
    <n v="0.74194900462850855"/>
    <n v="0.11592205908510217"/>
    <x v="10"/>
  </r>
  <r>
    <n v="0.41"/>
    <n v="0.42493844441369416"/>
    <n v="0.72428355213735363"/>
    <n v="0.24035033585672921"/>
    <x v="3"/>
  </r>
  <r>
    <n v="0.41"/>
    <n v="0.48343199690254263"/>
    <n v="1.0604380534581117"/>
    <n v="0.16987357515274376"/>
    <x v="3"/>
  </r>
  <r>
    <n v="0.41"/>
    <n v="0.41205277588337536"/>
    <n v="0.90386330730993436"/>
    <n v="0.14479157076777491"/>
    <x v="3"/>
  </r>
  <r>
    <n v="0.41"/>
    <n v="0.41097127253460003"/>
    <n v="1.0817891552055905"/>
    <n v="0.23556103938372086"/>
    <x v="3"/>
  </r>
  <r>
    <n v="0.41"/>
    <n v="0.48343199690254263"/>
    <n v="0.96267262969916789"/>
    <n v="0.42622068462500445"/>
    <x v="13"/>
  </r>
  <r>
    <n v="0.41"/>
    <n v="0.97558457559155443"/>
    <n v="3.1900699284360332"/>
    <n v="0.82902016742348172"/>
    <x v="13"/>
  </r>
  <r>
    <n v="0.41"/>
    <n v="0.42493844441369416"/>
    <n v="0.72428355213735363"/>
    <n v="2.0661409479293461E-2"/>
    <x v="6"/>
  </r>
  <r>
    <n v="0.41"/>
    <n v="0.42493844441369416"/>
    <n v="0.72428355213735363"/>
    <n v="0.11316201005926642"/>
    <x v="2"/>
  </r>
  <r>
    <n v="0.41"/>
    <n v="3.5689610509583684E-2"/>
    <n v="7.8287373074088784E-2"/>
    <n v="1.2541002192484441E-2"/>
    <x v="9"/>
  </r>
  <r>
    <n v="0.41"/>
    <n v="0.48343199690254263"/>
    <n v="1.0604380534581117"/>
    <n v="0.16987357515274376"/>
    <x v="15"/>
  </r>
  <r>
    <n v="0.4"/>
    <n v="0.33340000000000009"/>
    <n v="0.86488143655465666"/>
    <n v="0.20809025957951346"/>
    <x v="3"/>
  </r>
  <r>
    <n v="0.4"/>
    <n v="0.9705941881858301"/>
    <n v="1.9327733073074702"/>
    <n v="0.52801100737740581"/>
    <x v="3"/>
  </r>
  <r>
    <n v="0.4"/>
    <n v="0.41457409211092117"/>
    <n v="0.70661809964619871"/>
    <n v="7.6560277894416162E-2"/>
    <x v="13"/>
  </r>
  <r>
    <n v="0.4"/>
    <n v="0.41457409211092117"/>
    <n v="0.70661809964619871"/>
    <n v="2.0157472662725325E-2"/>
    <x v="6"/>
  </r>
  <r>
    <n v="0.39"/>
    <n v="0.32506500000000005"/>
    <n v="0.84325940064079008"/>
    <n v="0.23826807769002559"/>
    <x v="0"/>
  </r>
  <r>
    <n v="0.39"/>
    <n v="0.44921956169860322"/>
    <n v="1.6470105978656175"/>
    <n v="0.45490296068775266"/>
    <x v="13"/>
  </r>
  <r>
    <n v="0.39"/>
    <n v="0.40420973980814812"/>
    <n v="0.68895264715504367"/>
    <n v="0.10764191200759488"/>
    <x v="6"/>
  </r>
  <r>
    <n v="0.39"/>
    <n v="0.49997108469966695"/>
    <n v="1.8330850776244818"/>
    <n v="0.50629657762041491"/>
    <x v="10"/>
  </r>
  <r>
    <n v="0.38"/>
    <n v="0.51779936511078528"/>
    <n v="2.3488322612850574"/>
    <n v="0.34505960998262425"/>
    <x v="3"/>
  </r>
  <r>
    <n v="0.38"/>
    <n v="0.51779936511078528"/>
    <n v="2.3488322612850574"/>
    <n v="0.28870232708396643"/>
    <x v="3"/>
  </r>
  <r>
    <n v="0.38"/>
    <n v="0.48113709955270251"/>
    <n v="2.2653445946814963"/>
    <n v="0.56959740738263509"/>
    <x v="13"/>
  </r>
  <r>
    <n v="0.38"/>
    <n v="0.4480589239584542"/>
    <n v="0.98284502515629879"/>
    <n v="0.29155231789108454"/>
    <x v="13"/>
  </r>
  <r>
    <n v="0.38"/>
    <n v="0.86297539891455466"/>
    <n v="3.4951907503790549"/>
    <n v="0.91165724656836955"/>
    <x v="13"/>
  </r>
  <r>
    <n v="0.38"/>
    <n v="0.39384538750537512"/>
    <n v="0.67128719466388875"/>
    <n v="0.10488186298175912"/>
    <x v="13"/>
  </r>
  <r>
    <n v="0.38"/>
    <n v="0.39384538750537512"/>
    <n v="0.67128719466388875"/>
    <n v="6.2015731005674091E-2"/>
    <x v="6"/>
  </r>
  <r>
    <n v="0.38"/>
    <n v="0.38190257276995765"/>
    <n v="0.8377269677506709"/>
    <n v="0.10302235857443343"/>
    <x v="10"/>
  </r>
  <r>
    <n v="0.38"/>
    <n v="0.47261446500645005"/>
    <n v="0.66995791309029684"/>
    <n v="0.18494167185053859"/>
    <x v="10"/>
  </r>
  <r>
    <n v="0.38"/>
    <n v="0.35082913509051217"/>
    <n v="0.92347854712672339"/>
    <n v="0.23927293522008619"/>
    <x v="2"/>
  </r>
  <r>
    <n v="0.38"/>
    <n v="0.91313240856484323"/>
    <n v="3.6983347987689204"/>
    <n v="0.9646436948163718"/>
    <x v="17"/>
  </r>
  <r>
    <n v="0.38"/>
    <n v="0.4480589239584542"/>
    <n v="0.98284502515629879"/>
    <n v="0.29155231789108454"/>
    <x v="9"/>
  </r>
  <r>
    <n v="0.38"/>
    <n v="0.38190257276995765"/>
    <n v="0.8377269677506709"/>
    <n v="0.13419706558964506"/>
    <x v="9"/>
  </r>
  <r>
    <n v="0.37"/>
    <n v="0.46017724224312234"/>
    <n v="0.65232744169318357"/>
    <n v="0.21763905403351469"/>
    <x v="3"/>
  </r>
  <r>
    <n v="0.37"/>
    <n v="0.46017724224312234"/>
    <n v="0.65232744169318357"/>
    <n v="0.21763905403351469"/>
    <x v="3"/>
  </r>
  <r>
    <n v="0.37"/>
    <n v="0.38348103520260207"/>
    <n v="0.65362174217273372"/>
    <n v="6.0383738084472137E-2"/>
    <x v="3"/>
  </r>
  <r>
    <n v="0.37"/>
    <n v="0.43626789964375795"/>
    <n v="0.86875334875290755"/>
    <n v="0.2184462851176377"/>
    <x v="13"/>
  </r>
  <r>
    <n v="0.37"/>
    <n v="0.38388972526445514"/>
    <n v="0.76445111970800206"/>
    <n v="0.16705652564516366"/>
    <x v="6"/>
  </r>
  <r>
    <n v="0.36"/>
    <n v="0.37311668289982897"/>
    <n v="0.63595628968157869"/>
    <n v="9.9361764930087554E-2"/>
    <x v="6"/>
  </r>
  <r>
    <n v="0.36"/>
    <n v="0.88012979366461641"/>
    <n v="4.4939060540517541"/>
    <n v="0.88625150587911905"/>
    <x v="10"/>
  </r>
  <r>
    <n v="0.36"/>
    <n v="0.45581409431308662"/>
    <n v="2.1461159318035228"/>
    <n v="0.52721589496150056"/>
    <x v="10"/>
  </r>
  <r>
    <n v="0.36"/>
    <n v="0.37311668289982897"/>
    <n v="0.63595628968157869"/>
    <n v="9.9361764930087554E-2"/>
    <x v="9"/>
  </r>
  <r>
    <n v="0.35"/>
    <n v="0.41268585101436561"/>
    <n v="0.90525199685448554"/>
    <n v="0.14501402756941539"/>
    <x v="3"/>
  </r>
  <r>
    <n v="0.35"/>
    <n v="0.36275233059705597"/>
    <n v="0.61829083719042377"/>
    <n v="9.6601715904251803E-2"/>
    <x v="3"/>
  </r>
  <r>
    <n v="0.35"/>
    <n v="0.36275233059705597"/>
    <n v="0.61829083719042377"/>
    <n v="9.6601715904251803E-2"/>
    <x v="3"/>
  </r>
  <r>
    <n v="0.35"/>
    <n v="0.4353027967164671"/>
    <n v="0.61706649889895748"/>
    <n v="0.15849642444789361"/>
    <x v="3"/>
  </r>
  <r>
    <n v="0.35"/>
    <n v="0.66954364360136509"/>
    <n v="2.4548028865334186"/>
    <n v="0.53226826029359131"/>
    <x v="6"/>
  </r>
  <r>
    <n v="0.35"/>
    <n v="0.36313892930421426"/>
    <n v="0.95588130316625741"/>
    <n v="0.20814443574128513"/>
    <x v="10"/>
  </r>
  <r>
    <n v="0.35"/>
    <n v="0.35175236965653989"/>
    <n v="0.77159062819140722"/>
    <n v="0.12360256041151516"/>
    <x v="9"/>
  </r>
  <r>
    <n v="0.35"/>
    <n v="0.40314576049874645"/>
    <n v="0.88432521691228638"/>
    <n v="0.17457051558531744"/>
    <x v="11"/>
  </r>
  <r>
    <n v="0.34"/>
    <n v="0.35238797829428298"/>
    <n v="0.60062538469926885"/>
    <n v="9.3841666878416052E-2"/>
    <x v="3"/>
  </r>
  <r>
    <n v="0.34"/>
    <n v="0.35238797829428298"/>
    <n v="0.60062538469926885"/>
    <n v="5.5487759320866289E-2"/>
    <x v="3"/>
  </r>
  <r>
    <n v="0.34"/>
    <n v="0.35276353132409394"/>
    <n v="0.77380867399173237"/>
    <n v="0.22954352591919441"/>
    <x v="13"/>
  </r>
  <r>
    <n v="0.34"/>
    <n v="0.40089482669966953"/>
    <n v="0.87938765408721464"/>
    <n v="0.17359581434235474"/>
    <x v="13"/>
  </r>
  <r>
    <n v="0.34"/>
    <n v="0.39162731019878233"/>
    <n v="1.4358553930110514"/>
    <n v="0.35395735184985144"/>
    <x v="13"/>
  </r>
  <r>
    <n v="0.34"/>
    <n v="2.959626237380111E-2"/>
    <n v="6.4921236207780952E-2"/>
    <n v="7.1785982799299026E-3"/>
    <x v="10"/>
  </r>
  <r>
    <n v="0.34"/>
    <n v="0.42286557395313951"/>
    <n v="0.59943602750184444"/>
    <n v="0.19999264424701355"/>
    <x v="9"/>
  </r>
  <r>
    <n v="0.34"/>
    <n v="0.8312336940165822"/>
    <n v="4.2442446066044344"/>
    <n v="1.0179582616215865"/>
    <x v="15"/>
  </r>
  <r>
    <n v="0.34"/>
    <n v="0.60492174291999112"/>
    <n v="1.6741881675089212"/>
    <n v="0.45521774090893585"/>
    <x v="15"/>
  </r>
  <r>
    <n v="0.34"/>
    <n v="0.34170230195206736"/>
    <n v="0.68044203880193288"/>
    <n v="0.25097282482966798"/>
    <x v="8"/>
  </r>
  <r>
    <n v="0.33"/>
    <n v="0.41042835118981186"/>
    <n v="0.58180555610473139"/>
    <n v="0.19411050765151311"/>
    <x v="3"/>
  </r>
  <r>
    <n v="0.33"/>
    <n v="0.34202362599150993"/>
    <n v="0.58295993220811382"/>
    <n v="6.3162229262893332E-2"/>
    <x v="13"/>
  </r>
  <r>
    <n v="0.33"/>
    <n v="0.33165223424759482"/>
    <n v="0.72749973515189847"/>
    <n v="8.0442527783920373E-2"/>
    <x v="13"/>
  </r>
  <r>
    <n v="0.33"/>
    <n v="0.41042835118981186"/>
    <n v="0.58180555610473139"/>
    <n v="0.19411050765151311"/>
    <x v="10"/>
  </r>
  <r>
    <n v="0.33"/>
    <n v="0.33165223424759482"/>
    <n v="0.72749973515189847"/>
    <n v="8.0442527783920373E-2"/>
    <x v="10"/>
  </r>
  <r>
    <n v="0.33"/>
    <n v="0.34202362599150993"/>
    <n v="0.58295993220811382"/>
    <n v="5.3855766399664336E-2"/>
    <x v="10"/>
  </r>
  <r>
    <n v="0.33"/>
    <n v="0.34202362599150993"/>
    <n v="0.58295993220811382"/>
    <n v="9.1081617852580288E-2"/>
    <x v="2"/>
  </r>
  <r>
    <n v="0.33"/>
    <n v="0.34202362599150993"/>
    <n v="0.58295993220811382"/>
    <n v="0.19345270934809911"/>
    <x v="9"/>
  </r>
  <r>
    <n v="0.32"/>
    <n v="0.39799112842648426"/>
    <n v="0.56417508470761835"/>
    <n v="0.18822837105601276"/>
    <x v="3"/>
  </r>
  <r>
    <n v="0.32"/>
    <n v="0.61215418843553393"/>
    <n v="2.2443912105448405"/>
    <n v="0.55327212842346418"/>
    <x v="13"/>
  </r>
  <r>
    <n v="0.32"/>
    <n v="2.7855305763577514E-2"/>
    <n v="6.1102339960264429E-2"/>
    <n v="9.788099272182979E-3"/>
    <x v="6"/>
  </r>
  <r>
    <n v="0.32"/>
    <n v="0.33201273536385312"/>
    <n v="0.66114691434205586"/>
    <n v="0.18061758559390009"/>
    <x v="6"/>
  </r>
  <r>
    <n v="0.31"/>
    <n v="2.6984827458465713E-2"/>
    <n v="5.9192891836506153E-2"/>
    <n v="3.6081639287684425E-3"/>
    <x v="0"/>
  </r>
  <r>
    <n v="0.31"/>
    <n v="0.31155209883864965"/>
    <n v="0.68340884211238939"/>
    <n v="0.10947655350734201"/>
    <x v="3"/>
  </r>
  <r>
    <n v="0.31"/>
    <n v="0.31155209883864965"/>
    <n v="0.62040303537823283"/>
    <n v="0.22882816381528551"/>
    <x v="13"/>
  </r>
  <r>
    <n v="0.31"/>
    <n v="0.44402306999839042"/>
    <n v="1.451913733132596"/>
    <n v="0.37731642036955199"/>
    <x v="18"/>
  </r>
  <r>
    <n v="0.31"/>
    <n v="0.32163733738373268"/>
    <n v="1.1792454036000055"/>
    <n v="0.29069959431224879"/>
    <x v="6"/>
  </r>
  <r>
    <n v="0.31"/>
    <n v="0.31155209883864965"/>
    <n v="0.68340884211238939"/>
    <n v="7.5567223069743381E-2"/>
    <x v="6"/>
  </r>
  <r>
    <n v="0.31"/>
    <n v="0.70400624648292609"/>
    <n v="2.8513398226776498"/>
    <n v="0.66709634549120489"/>
    <x v="19"/>
  </r>
  <r>
    <n v="0.31"/>
    <n v="0.75221049584401822"/>
    <n v="2.4596576685224227"/>
    <n v="0.55733352048472951"/>
    <x v="19"/>
  </r>
  <r>
    <n v="0.3"/>
    <n v="0.30150203113417706"/>
    <n v="0.97972155185617038"/>
    <n v="0.4346591847072464"/>
    <x v="0"/>
  </r>
  <r>
    <n v="0.3"/>
    <n v="0.37311668289982891"/>
    <n v="0.52891414191339214"/>
    <n v="0.14600658303989889"/>
    <x v="3"/>
  </r>
  <r>
    <n v="0.3"/>
    <n v="0.31093056908319083"/>
    <n v="0.52996357473464895"/>
    <n v="5.7420208420812115E-2"/>
    <x v="3"/>
  </r>
  <r>
    <n v="0.3"/>
    <n v="0.31093056908319083"/>
    <n v="0.52996357473464895"/>
    <n v="0.17586609940736281"/>
    <x v="3"/>
  </r>
  <r>
    <n v="0.3"/>
    <n v="2.6114349153353918E-2"/>
    <n v="5.7283443712747899E-2"/>
    <n v="9.176343067671542E-3"/>
    <x v="3"/>
  </r>
  <r>
    <n v="0.3"/>
    <n v="0.30150203113417706"/>
    <n v="0.6613633955926348"/>
    <n v="8.1333440979815833E-2"/>
    <x v="6"/>
  </r>
  <r>
    <n v="0.3"/>
    <n v="0.72089400676171822"/>
    <n v="2.3572556906876829"/>
    <n v="0.6125923729552637"/>
    <x v="1"/>
  </r>
  <r>
    <n v="0.3"/>
    <n v="0.31093056908319083"/>
    <n v="0.52996357473464895"/>
    <n v="4.8959787636058481E-2"/>
    <x v="19"/>
  </r>
  <r>
    <n v="0.28999999999999998"/>
    <n v="0.36067946013650132"/>
    <n v="0.5112836705162791"/>
    <n v="0.17058196126951153"/>
    <x v="13"/>
  </r>
  <r>
    <n v="0.28999999999999998"/>
    <n v="0.26773802414802245"/>
    <n v="0.70475994385986784"/>
    <n v="0.15346242296179499"/>
    <x v="13"/>
  </r>
  <r>
    <n v="0.28999999999999998"/>
    <n v="0.30056621678041778"/>
    <n v="0.51229812224349391"/>
    <n v="4.7327794714856528E-2"/>
    <x v="12"/>
  </r>
  <r>
    <n v="0.28999999999999998"/>
    <n v="0.36067946013650132"/>
    <n v="0.5112836705162791"/>
    <n v="0.14113969693856893"/>
    <x v="6"/>
  </r>
  <r>
    <n v="0.28999999999999998"/>
    <n v="0.30088654142349186"/>
    <n v="0.59916439112248809"/>
    <n v="0.19643317811300481"/>
    <x v="6"/>
  </r>
  <r>
    <n v="0.28999999999999998"/>
    <n v="0.29068699764642442"/>
    <n v="1.0657696293880861"/>
    <n v="0.38137021268651633"/>
    <x v="10"/>
  </r>
  <r>
    <n v="0.28000000000000003"/>
    <n v="0.68454539507247958"/>
    <n v="3.4952602642624764"/>
    <n v="0.8383185683942479"/>
    <x v="3"/>
  </r>
  <r>
    <n v="0.28000000000000003"/>
    <n v="0.46475694882877377"/>
    <n v="1.2862665189397813"/>
    <n v="0.34974045947881666"/>
    <x v="3"/>
  </r>
  <r>
    <n v="0.28000000000000003"/>
    <n v="0.32251660839899721"/>
    <n v="1.1824691471855717"/>
    <n v="0.29149428975870117"/>
    <x v="3"/>
  </r>
  <r>
    <n v="0.28000000000000003"/>
    <n v="0.68454539507247958"/>
    <n v="3.4952602642624764"/>
    <n v="0.76381264759455914"/>
    <x v="3"/>
  </r>
  <r>
    <n v="0.28000000000000003"/>
    <n v="0.51184016913495667"/>
    <n v="1.4165745649761641"/>
    <n v="0.34339016949142581"/>
    <x v="13"/>
  </r>
  <r>
    <n v="0.28000000000000003"/>
    <n v="0.32251660839899721"/>
    <n v="1.1824691471855717"/>
    <n v="0.25639158210055435"/>
    <x v="6"/>
  </r>
  <r>
    <n v="0.28000000000000003"/>
    <n v="0.3013437623514294"/>
    <n v="0.97920726232763677"/>
    <n v="0.4344310171562189"/>
    <x v="10"/>
  </r>
  <r>
    <n v="0.28000000000000003"/>
    <n v="0.34824223737317372"/>
    <n v="0.49365319911916605"/>
    <n v="0.16469982467401115"/>
    <x v="17"/>
  </r>
  <r>
    <n v="0.27"/>
    <n v="0.33580501460984608"/>
    <n v="0.47602272772205295"/>
    <n v="0.12226867028837508"/>
    <x v="3"/>
  </r>
  <r>
    <n v="0.27"/>
    <n v="0.27983751217487179"/>
    <n v="0.47696721726118413"/>
    <n v="4.4063808872452641E-2"/>
    <x v="3"/>
  </r>
  <r>
    <n v="0.27"/>
    <n v="0.2801357454632511"/>
    <n v="0.73739414815682736"/>
    <n v="0.191058539250926"/>
    <x v="13"/>
  </r>
  <r>
    <n v="0.27"/>
    <n v="0.13674422829392596"/>
    <n v="0.50135660242720859"/>
    <n v="0.12359103583226065"/>
    <x v="13"/>
  </r>
  <r>
    <n v="0.27"/>
    <n v="0.13674422829392596"/>
    <n v="0.50135660242720859"/>
    <n v="0.12359103583226065"/>
    <x v="6"/>
  </r>
  <r>
    <n v="0.27"/>
    <n v="0.27135182802075941"/>
    <n v="0.59522705603337145"/>
    <n v="9.5350546603168856E-2"/>
    <x v="2"/>
  </r>
  <r>
    <n v="0.26"/>
    <n v="0.26947315987209874"/>
    <n v="0.4593017647700291"/>
    <n v="0.15241728615304778"/>
    <x v="3"/>
  </r>
  <r>
    <n v="0.26"/>
    <n v="0.35428377612843204"/>
    <n v="1.6070957577213552"/>
    <n v="0.26501360200189633"/>
    <x v="3"/>
  </r>
  <r>
    <n v="0.26"/>
    <n v="0.32336779184651843"/>
    <n v="0.45839225632493985"/>
    <n v="0.15293555148301033"/>
    <x v="3"/>
  </r>
  <r>
    <n v="0.26"/>
    <n v="0.32336779184651843"/>
    <n v="0.45839225632493985"/>
    <n v="0.15293555148301033"/>
    <x v="3"/>
  </r>
  <r>
    <n v="0.26"/>
    <n v="0.26976034748313066"/>
    <n v="0.71008325378064852"/>
    <n v="0.18398229705644722"/>
    <x v="13"/>
  </r>
  <r>
    <n v="0.26"/>
    <n v="0.16459953405750347"/>
    <n v="0.84043836252290527"/>
    <n v="0.20157442697403072"/>
    <x v="6"/>
  </r>
  <r>
    <n v="0.26"/>
    <n v="0.17191506890450367"/>
    <n v="0.45252763291783715"/>
    <n v="9.8538498973695141E-2"/>
    <x v="6"/>
  </r>
  <r>
    <n v="0.26"/>
    <n v="0.26947315987209874"/>
    <n v="0.4593017647700291"/>
    <n v="4.2431815951250687E-2"/>
    <x v="6"/>
  </r>
  <r>
    <n v="0.26"/>
    <n v="0.32919906811500699"/>
    <n v="1.5499726174136554"/>
    <n v="0.38076703524997263"/>
    <x v="10"/>
  </r>
  <r>
    <n v="0.26"/>
    <n v="0.26947315987209874"/>
    <n v="0.4593017647700291"/>
    <n v="1.3102357230771463E-2"/>
    <x v="16"/>
  </r>
  <r>
    <n v="0.25"/>
    <n v="0.56774697297010168"/>
    <n v="1.8564792748330385"/>
    <n v="0.48245298497103795"/>
    <x v="3"/>
  </r>
  <r>
    <n v="0.25"/>
    <n v="0.32049428506388905"/>
    <n v="1.0479862090869745"/>
    <n v="0.27234566075506789"/>
    <x v="13"/>
  </r>
  <r>
    <n v="0.25"/>
    <n v="0.33928870301516639"/>
    <n v="1.1094421904840499"/>
    <n v="0.28831654826848224"/>
    <x v="13"/>
  </r>
  <r>
    <n v="0.25"/>
    <n v="0.31093056908319078"/>
    <n v="0.44076178492782681"/>
    <n v="0.12167215253324906"/>
    <x v="10"/>
  </r>
  <r>
    <n v="0.24"/>
    <n v="0.45911564132665039"/>
    <n v="2.0897609130959314"/>
    <n v="0.68034290429057498"/>
    <x v="3"/>
  </r>
  <r>
    <n v="0.24"/>
    <n v="0.28298458355270789"/>
    <n v="0.62074422641450444"/>
    <n v="7.6338158777905896E-2"/>
    <x v="13"/>
  </r>
  <r>
    <n v="0.24"/>
    <n v="0.24900955152288984"/>
    <n v="0.65546146502829095"/>
    <n v="0.14950316297667623"/>
    <x v="6"/>
  </r>
  <r>
    <n v="0.24"/>
    <n v="8.335489224706906E-2"/>
    <n v="0.21941294803913128"/>
    <n v="4.7777463700420915E-2"/>
    <x v="6"/>
  </r>
  <r>
    <n v="0.24"/>
    <n v="0.29849334631986318"/>
    <n v="0.42313131353071376"/>
    <n v="0.11680526643191912"/>
    <x v="10"/>
  </r>
  <r>
    <n v="0.24"/>
    <n v="0.24120162490734165"/>
    <n v="0.52909071647410788"/>
    <n v="8.4756041425038967E-2"/>
    <x v="1"/>
  </r>
  <r>
    <n v="0.24"/>
    <n v="0.19941866626197535"/>
    <n v="0.43743720653371115"/>
    <n v="7.0073892516764505E-2"/>
    <x v="19"/>
  </r>
  <r>
    <n v="0.23"/>
    <n v="0.23863415354276943"/>
    <n v="0.62815057065211211"/>
    <n v="0.16275357047301103"/>
    <x v="3"/>
  </r>
  <r>
    <n v="0.23"/>
    <n v="0.23115155720286909"/>
    <n v="0.50704526995435339"/>
    <n v="8.1224539698995679E-2"/>
    <x v="3"/>
  </r>
  <r>
    <n v="0.23"/>
    <n v="0.23115155720286909"/>
    <n v="0.46029902624836633"/>
    <n v="0.15090683282912873"/>
    <x v="3"/>
  </r>
  <r>
    <n v="0.23"/>
    <n v="0.28605612355653554"/>
    <n v="0.40550084213360066"/>
    <n v="0.1041547932086158"/>
    <x v="3"/>
  </r>
  <r>
    <n v="0.23"/>
    <n v="0.55809165820685225"/>
    <n v="1.1113446517017953"/>
    <n v="0.31879200326181678"/>
    <x v="13"/>
  </r>
  <r>
    <n v="0.23"/>
    <n v="0.55809165820685225"/>
    <n v="2.2603620034612786"/>
    <n v="0.589574517528061"/>
    <x v="13"/>
  </r>
  <r>
    <n v="0.23"/>
    <n v="0.21355734418742764"/>
    <n v="0.56214152763443281"/>
    <n v="0.14565065289788109"/>
    <x v="18"/>
  </r>
  <r>
    <n v="0.23"/>
    <n v="0.3294364712891284"/>
    <n v="1.2078400092039754"/>
    <n v="0.30671250930605798"/>
    <x v="6"/>
  </r>
  <r>
    <n v="0.23"/>
    <n v="0.23863415354276943"/>
    <n v="0.62815057065211211"/>
    <n v="0.11080768792982096"/>
    <x v="6"/>
  </r>
  <r>
    <n v="0.23"/>
    <n v="0.26492435689917626"/>
    <n v="0.52755181486033231"/>
    <n v="0.17295533771317464"/>
    <x v="6"/>
  </r>
  <r>
    <n v="0.23"/>
    <n v="0.23838010296377965"/>
    <n v="0.40630540729656422"/>
    <n v="6.3481127594222614E-2"/>
    <x v="6"/>
  </r>
  <r>
    <n v="0.23"/>
    <n v="0.23838010296377965"/>
    <n v="0.40630540729656422"/>
    <n v="1.1590546781067062E-2"/>
    <x v="10"/>
  </r>
  <r>
    <n v="0.23"/>
    <n v="0.23115155720286909"/>
    <n v="0.50704526995435339"/>
    <n v="8.1224539698995679E-2"/>
    <x v="10"/>
  </r>
  <r>
    <n v="0.23"/>
    <n v="0.28605612355653554"/>
    <n v="0.40550084213360066"/>
    <n v="0.1041547932086158"/>
    <x v="10"/>
  </r>
  <r>
    <n v="0.23"/>
    <n v="0.28605612355653554"/>
    <n v="0.40550084213360066"/>
    <n v="0.22090860003821577"/>
    <x v="9"/>
  </r>
  <r>
    <n v="0.23"/>
    <n v="0.43166851059516592"/>
    <n v="1.194690587969512"/>
    <n v="0.36007773737007276"/>
    <x v="11"/>
  </r>
  <r>
    <n v="0.22"/>
    <n v="0.18337000000000001"/>
    <n v="0.47568479010506104"/>
    <n v="0.15436562436873238"/>
    <x v="0"/>
  </r>
  <r>
    <n v="0.22"/>
    <n v="1.9150522712459539E-2"/>
    <n v="4.2007858722681791E-2"/>
    <n v="4.6449753576017008E-3"/>
    <x v="3"/>
  </r>
  <r>
    <n v="0.22"/>
    <n v="0.2211014894983965"/>
    <n v="0.48499982343459885"/>
    <n v="5.3628351855946915E-2"/>
    <x v="3"/>
  </r>
  <r>
    <n v="0.22"/>
    <n v="0.27361890079320789"/>
    <n v="0.38787037073648756"/>
    <n v="0.12940700510100875"/>
    <x v="13"/>
  </r>
  <r>
    <n v="0.22"/>
    <n v="0.18337000000000001"/>
    <n v="0.47568479010506104"/>
    <n v="0.20925009906873238"/>
    <x v="2"/>
  </r>
  <r>
    <n v="0.21"/>
    <n v="0.51340904630435957"/>
    <n v="2.6214451981968567"/>
    <n v="0.67064850674551058"/>
    <x v="3"/>
  </r>
  <r>
    <n v="0.21"/>
    <n v="0.17449133297922845"/>
    <n v="0.38275755571699732"/>
    <n v="6.1314655952168944E-2"/>
    <x v="3"/>
  </r>
  <r>
    <n v="0.21"/>
    <n v="0.26118167802988029"/>
    <n v="0.37023989933937457"/>
    <n v="9.5097854668736173E-2"/>
    <x v="3"/>
  </r>
  <r>
    <n v="0.21"/>
    <n v="0.40172618616081907"/>
    <n v="1.4728817319200511"/>
    <n v="0.40680871237964189"/>
    <x v="13"/>
  </r>
  <r>
    <n v="0.21"/>
    <n v="0.26118167802988029"/>
    <n v="0.37023989933937457"/>
    <n v="9.5097854668736173E-2"/>
    <x v="12"/>
  </r>
  <r>
    <n v="0.21"/>
    <n v="0.21765139835823358"/>
    <n v="0.37097450231425427"/>
    <n v="4.0194145894568475E-2"/>
    <x v="6"/>
  </r>
  <r>
    <n v="0.21"/>
    <n v="0.21765139835823358"/>
    <n v="0.37097450231425427"/>
    <n v="5.7961029542551085E-2"/>
    <x v="2"/>
  </r>
  <r>
    <n v="0.21"/>
    <n v="0.22683873287299702"/>
    <n v="0.7417413502093364"/>
    <n v="0.1927602065566425"/>
    <x v="19"/>
  </r>
  <r>
    <n v="0.21"/>
    <n v="0.30078982161181284"/>
    <n v="0.98355446438014549"/>
    <n v="0.28015491919496555"/>
    <x v="11"/>
  </r>
  <r>
    <n v="0.2"/>
    <n v="0.21524554453673531"/>
    <n v="0.69943375880545489"/>
    <n v="0.31030786939729921"/>
    <x v="0"/>
  </r>
  <r>
    <n v="0.2"/>
    <n v="0.48896099648034252"/>
    <n v="2.4966144744731973"/>
    <n v="0.59879897742446264"/>
    <x v="3"/>
  </r>
  <r>
    <n v="0.2"/>
    <n v="0.24874445526655264"/>
    <n v="0.35260942794226147"/>
    <n v="0.11764273191000796"/>
    <x v="3"/>
  </r>
  <r>
    <n v="0.2"/>
    <n v="0.24874445526655264"/>
    <n v="0.35260942794226147"/>
    <n v="0.11764273191000796"/>
    <x v="3"/>
  </r>
  <r>
    <n v="0.2"/>
    <n v="0.27252598163725544"/>
    <n v="1.236227505939504"/>
    <n v="0.20385661692453566"/>
    <x v="13"/>
  </r>
  <r>
    <n v="0.2"/>
    <n v="0.23582048629392327"/>
    <n v="0.46959640473130149"/>
    <n v="0.13732909933273391"/>
    <x v="13"/>
  </r>
  <r>
    <n v="0.2"/>
    <n v="0.48529709409291505"/>
    <n v="0.96638665365373511"/>
    <n v="0.2640055036887029"/>
    <x v="6"/>
  </r>
  <r>
    <n v="0.2"/>
    <n v="0.24874445526655264"/>
    <n v="0.35260942794226147"/>
    <n v="9.0569385398796359E-2"/>
    <x v="6"/>
  </r>
  <r>
    <n v="0.2"/>
    <n v="0.2075079596024082"/>
    <n v="0.45518157293631317"/>
    <n v="5.5977521350937691E-2"/>
    <x v="10"/>
  </r>
  <r>
    <n v="0.2"/>
    <n v="7.9134391373799767E-2"/>
    <n v="0.17358619306893305"/>
    <n v="1.9194113047940914E-2"/>
    <x v="10"/>
  </r>
  <r>
    <n v="0.2"/>
    <n v="0.20728704605546058"/>
    <n v="0.35330904982309935"/>
    <n v="3.2639858424038992E-2"/>
    <x v="10"/>
  </r>
  <r>
    <n v="0.2"/>
    <n v="0.2303690059992837"/>
    <n v="0.60639443445413921"/>
    <n v="0.10696983875318014"/>
    <x v="16"/>
  </r>
  <r>
    <n v="0.2"/>
    <n v="0.20100135408945141"/>
    <n v="0.40026002282466644"/>
    <n v="0.13346006009980652"/>
    <x v="2"/>
  </r>
  <r>
    <n v="0.2"/>
    <n v="0.20728704605546058"/>
    <n v="0.35330904982309935"/>
    <n v="5.5200980516715327E-2"/>
    <x v="15"/>
  </r>
  <r>
    <n v="0.2"/>
    <n v="0.17093028536740748"/>
    <n v="0.44993541243467439"/>
    <n v="9.7974039486939113E-2"/>
    <x v="19"/>
  </r>
  <r>
    <n v="0.2"/>
    <n v="0.24874445526655264"/>
    <n v="0.35260942794226147"/>
    <n v="0.11764273191000796"/>
    <x v="11"/>
  </r>
  <r>
    <n v="0.19"/>
    <n v="0.19095128638497882"/>
    <n v="0.41886348387533545"/>
    <n v="6.709853279482253E-2"/>
    <x v="3"/>
  </r>
  <r>
    <n v="0.19"/>
    <n v="0.21885055569931952"/>
    <n v="0.4358036731454919"/>
    <n v="0.11905645406335205"/>
    <x v="3"/>
  </r>
  <r>
    <n v="0.19"/>
    <n v="0.2240294619792271"/>
    <n v="0.4914225125781494"/>
    <n v="9.7009425661904111E-2"/>
    <x v="13"/>
  </r>
  <r>
    <n v="0.19"/>
    <n v="0.21885055569931952"/>
    <n v="0.80238977844735215"/>
    <n v="0.22161939110428971"/>
    <x v="13"/>
  </r>
  <r>
    <n v="0.19"/>
    <n v="0.2240294619792271"/>
    <n v="0.4914225125781494"/>
    <n v="7.8721900680539802E-2"/>
    <x v="13"/>
  </r>
  <r>
    <n v="0.19"/>
    <n v="0.2240294619792271"/>
    <n v="0.4914225125781494"/>
    <n v="7.8721900680539802E-2"/>
    <x v="13"/>
  </r>
  <r>
    <n v="0.19"/>
    <n v="0.19095128638497882"/>
    <n v="0.38024702168343305"/>
    <n v="0.1111997035872104"/>
    <x v="13"/>
  </r>
  <r>
    <n v="0.19"/>
    <n v="0.19095128638497882"/>
    <n v="0.41886348387533545"/>
    <n v="6.709853279482253E-2"/>
    <x v="6"/>
  </r>
  <r>
    <n v="0.19"/>
    <n v="0.19692269375268756"/>
    <n v="0.33564359733194438"/>
    <n v="5.2440931490879562E-2"/>
    <x v="6"/>
  </r>
  <r>
    <n v="0.19"/>
    <n v="0.43148769945727733"/>
    <n v="0.85923439280151759"/>
    <n v="0.2464735425983281"/>
    <x v="10"/>
  </r>
  <r>
    <n v="0.19"/>
    <n v="0.19095128638497882"/>
    <n v="0.41886348387533545"/>
    <n v="6.709853279482253E-2"/>
    <x v="10"/>
  </r>
  <r>
    <n v="0.19"/>
    <n v="0.24357565664855566"/>
    <n v="0.89304144807346542"/>
    <n v="0.24665730704584313"/>
    <x v="2"/>
  </r>
  <r>
    <n v="0.19"/>
    <n v="1.6539087797124149E-2"/>
    <n v="3.2934781405651682E-2"/>
    <n v="9.6314703894434181E-3"/>
    <x v="2"/>
  </r>
  <r>
    <n v="0.19"/>
    <n v="0.33804450339646563"/>
    <n v="0.9355757406667502"/>
    <n v="0.25438638462558183"/>
    <x v="9"/>
  </r>
  <r>
    <n v="0.18"/>
    <n v="0.18675716364216735"/>
    <n v="0.49159609877121813"/>
    <n v="0.12737235950061729"/>
    <x v="3"/>
  </r>
  <r>
    <n v="0.18"/>
    <n v="0.18042641233226345"/>
    <n v="0.66151218375812249"/>
    <n v="0.18270911633025416"/>
    <x v="3"/>
  </r>
  <r>
    <n v="0.18"/>
    <n v="0.18090121868050624"/>
    <n v="0.39681803735558091"/>
    <n v="6.3567031068779228E-2"/>
    <x v="3"/>
  </r>
  <r>
    <n v="0.18"/>
    <n v="0.18655834144991448"/>
    <n v="0.31797814484078935"/>
    <n v="4.9680882465043777E-2"/>
    <x v="3"/>
  </r>
  <r>
    <n v="0.18"/>
    <n v="0.41789070188805705"/>
    <n v="0.83215828387649493"/>
    <n v="0.22733588678290986"/>
    <x v="13"/>
  </r>
  <r>
    <n v="0.18"/>
    <n v="0.14956399969648151"/>
    <n v="0.32807790490028338"/>
    <n v="3.6276873660608319E-2"/>
    <x v="6"/>
  </r>
  <r>
    <n v="0.18"/>
    <n v="1.5668609492012351E-2"/>
    <n v="3.4370066227648738E-2"/>
    <n v="4.2267772477699575E-3"/>
    <x v="10"/>
  </r>
  <r>
    <n v="0.18"/>
    <n v="0.18090121868050624"/>
    <n v="0.39681803735558091"/>
    <n v="0.11771257483204155"/>
    <x v="2"/>
  </r>
  <r>
    <n v="0.18"/>
    <n v="0.43253640405703098"/>
    <n v="1.4143534144126098"/>
    <n v="0.3675554237731582"/>
    <x v="15"/>
  </r>
  <r>
    <n v="0.17"/>
    <n v="0.21143278697656975"/>
    <n v="0.29971801375092222"/>
    <n v="9.9996322123506773E-2"/>
    <x v="3"/>
  </r>
  <r>
    <n v="0.17"/>
    <n v="0.21143278697656975"/>
    <n v="0.29971801375092222"/>
    <n v="9.9996322123506773E-2"/>
    <x v="3"/>
  </r>
  <r>
    <n v="0.17"/>
    <n v="0.17040272275824883"/>
    <n v="0.62476150688267129"/>
    <n v="0.15401197752245446"/>
    <x v="3"/>
  </r>
  <r>
    <n v="0.17"/>
    <n v="0.17619398914714149"/>
    <n v="0.30031269234963442"/>
    <n v="2.7743879660433145E-2"/>
    <x v="3"/>
  </r>
  <r>
    <n v="0.17"/>
    <n v="0.32520691260637741"/>
    <n v="1.4802473134429517"/>
    <n v="0.48190955720582401"/>
    <x v="13"/>
  </r>
  <r>
    <n v="0.17"/>
    <n v="0.19581365509939117"/>
    <n v="0.38992960228807172"/>
    <n v="8.5211837519876224E-2"/>
    <x v="6"/>
  </r>
  <r>
    <n v="0.17"/>
    <n v="0.14169500000000002"/>
    <n v="0.36757461053572904"/>
    <n v="0.1077159650712932"/>
    <x v="10"/>
  </r>
  <r>
    <n v="0.17"/>
    <n v="0.17619398914714149"/>
    <n v="0.30031269234963442"/>
    <n v="4.6920833439208026E-2"/>
    <x v="2"/>
  </r>
  <r>
    <n v="0.17"/>
    <n v="0.17619398914714149"/>
    <n v="0.30031269234963442"/>
    <n v="4.6920833439208026E-2"/>
    <x v="15"/>
  </r>
  <r>
    <n v="0.17"/>
    <n v="1.4798131186900555E-2"/>
    <n v="3.2460618103890476E-2"/>
    <n v="5.199927738347208E-3"/>
    <x v="19"/>
  </r>
  <r>
    <n v="0.17"/>
    <n v="0.28217386178889836"/>
    <n v="0.78094752935629574"/>
    <n v="0.2123424218264244"/>
    <x v="19"/>
  </r>
  <r>
    <n v="0.16"/>
    <n v="0.13336000000000001"/>
    <n v="0.34595257462186257"/>
    <n v="0.15218189023180537"/>
    <x v="3"/>
  </r>
  <r>
    <n v="0.16"/>
    <n v="0.18865638903513859"/>
    <n v="0.37567712378504114"/>
    <n v="8.2097224329881632E-2"/>
    <x v="3"/>
  </r>
  <r>
    <n v="0.16"/>
    <n v="0.16582963684436847"/>
    <n v="0.28264723985847945"/>
    <n v="4.4160784413372262E-2"/>
    <x v="3"/>
  </r>
  <r>
    <n v="0.16"/>
    <n v="0.13336000000000001"/>
    <n v="0.34595257462186257"/>
    <n v="9.7751006231805354E-2"/>
    <x v="3"/>
  </r>
  <r>
    <n v="0.16"/>
    <n v="0.13294577750798359"/>
    <n v="0.29162480435580751"/>
    <n v="4.6715928344509675E-2"/>
    <x v="13"/>
  </r>
  <r>
    <n v="0.16"/>
    <n v="0.13294577750798359"/>
    <n v="0.29162480435580751"/>
    <n v="4.6715928344509675E-2"/>
    <x v="13"/>
  </r>
  <r>
    <n v="0.16"/>
    <n v="0.16600636768192656"/>
    <n v="0.43697431001886061"/>
    <n v="0.11321987511165985"/>
    <x v="18"/>
  </r>
  <r>
    <n v="0.16"/>
    <n v="0.29855535088160251"/>
    <n v="1.3589371533175809"/>
    <n v="0.4424158016558748"/>
    <x v="6"/>
  </r>
  <r>
    <n v="0.16"/>
    <n v="0.38447680360624981"/>
    <n v="1.5571935994816508"/>
    <n v="0.40616576623847239"/>
    <x v="1"/>
  </r>
  <r>
    <n v="0.16"/>
    <n v="0.16080108327156112"/>
    <n v="0.32020801825973311"/>
    <n v="9.3641855652387695E-2"/>
    <x v="1"/>
  </r>
  <r>
    <n v="0.16"/>
    <n v="0.16582963684436847"/>
    <n v="0.28264723985847945"/>
    <n v="5.7697457668978061E-2"/>
    <x v="14"/>
  </r>
  <r>
    <n v="0.16"/>
    <n v="0.16582963684436847"/>
    <n v="0.28264723985847945"/>
    <n v="4.4160784413372262E-2"/>
    <x v="9"/>
  </r>
  <r>
    <n v="0.16"/>
    <n v="0.16582963684436847"/>
    <n v="0.28264723985847945"/>
    <n v="4.4160784413372262E-2"/>
    <x v="15"/>
  </r>
  <r>
    <n v="0.15"/>
    <n v="0.15546528454159542"/>
    <n v="0.26498178736732447"/>
    <n v="7.5590522485219965E-3"/>
    <x v="3"/>
  </r>
  <r>
    <n v="0.15"/>
    <n v="0.18655834144991446"/>
    <n v="0.26445707095669607"/>
    <n v="8.8232048932505955E-2"/>
    <x v="3"/>
  </r>
  <r>
    <n v="0.15"/>
    <n v="0.17277675449946275"/>
    <n v="0.45479582584060441"/>
    <n v="9.9032401024606628E-2"/>
    <x v="3"/>
  </r>
  <r>
    <n v="0.15"/>
    <n v="0.15546528454159542"/>
    <n v="0.26498178736732447"/>
    <n v="2.8710104210406057E-2"/>
    <x v="13"/>
  </r>
  <r>
    <n v="0.15"/>
    <n v="0.15546528454159542"/>
    <n v="0.26498178736732447"/>
    <n v="4.140073538753649E-2"/>
    <x v="2"/>
  </r>
  <r>
    <n v="0.15"/>
    <n v="0.13848518490414954"/>
    <n v="0.36453100544475925"/>
    <n v="9.4449842850034035E-2"/>
    <x v="9"/>
  </r>
  <r>
    <n v="0.14000000000000001"/>
    <n v="0.19076818714607879"/>
    <n v="0.8653592541576528"/>
    <n v="8.5600805752482093E-2"/>
    <x v="0"/>
  </r>
  <r>
    <n v="0.14000000000000001"/>
    <n v="0.14510093223882242"/>
    <n v="0.24731633487616955"/>
    <n v="7.0551154319538657E-3"/>
    <x v="3"/>
  </r>
  <r>
    <n v="0.14000000000000001"/>
    <n v="9.2569652487040424E-2"/>
    <n v="0.33939572468837786"/>
    <n v="9.3740817579186925E-2"/>
    <x v="3"/>
  </r>
  <r>
    <n v="0.14000000000000001"/>
    <n v="0.1299914268966951"/>
    <n v="0.47659825169006265"/>
    <n v="0.10333950790007079"/>
    <x v="13"/>
  </r>
  <r>
    <n v="0.14000000000000001"/>
    <n v="0.14510093223882242"/>
    <n v="0.24731633487616955"/>
    <n v="3.8640686361700732E-2"/>
    <x v="13"/>
  </r>
  <r>
    <n v="0.14000000000000001"/>
    <n v="0.14510093223882242"/>
    <n v="0.24731633487616955"/>
    <n v="2.2847900896827297E-2"/>
    <x v="13"/>
  </r>
  <r>
    <n v="0.14000000000000001"/>
    <n v="0.14510093223882242"/>
    <n v="0.24731633487616955"/>
    <n v="2.2847900896827297E-2"/>
    <x v="13"/>
  </r>
  <r>
    <n v="0.14000000000000001"/>
    <n v="0.1299914268966951"/>
    <n v="0.34217310377748084"/>
    <n v="8.8656919155231981E-2"/>
    <x v="18"/>
  </r>
  <r>
    <n v="0.14000000000000001"/>
    <n v="0.1612583041994986"/>
    <n v="0.82337818208707714"/>
    <n v="0.19748263839229294"/>
    <x v="18"/>
  </r>
  <r>
    <n v="0.14000000000000001"/>
    <n v="0.14033165403620493"/>
    <n v="0.5145094762563176"/>
    <n v="0.13065181756011118"/>
    <x v="6"/>
  </r>
  <r>
    <n v="0.14000000000000001"/>
    <n v="4.8623687144123628E-2"/>
    <n v="0.10665907196346663"/>
    <n v="1.3116766655537522E-2"/>
    <x v="6"/>
  </r>
  <r>
    <n v="0.14000000000000001"/>
    <n v="8.863051833865572E-2"/>
    <n v="0.17649260848961665"/>
    <n v="5.7862257024520421E-2"/>
    <x v="6"/>
  </r>
  <r>
    <n v="0.14000000000000001"/>
    <n v="0.26781745744054614"/>
    <n v="1.2190271993059603"/>
    <n v="0.36771744210167312"/>
    <x v="6"/>
  </r>
  <r>
    <n v="0.14000000000000001"/>
    <n v="0.17412111868658686"/>
    <n v="0.24682659955958303"/>
    <n v="6.3398569779157449E-2"/>
    <x v="6"/>
  </r>
  <r>
    <n v="0.14000000000000001"/>
    <n v="0.33641720315546858"/>
    <n v="0.66991766311033518"/>
    <n v="0.19216756342543131"/>
    <x v="10"/>
  </r>
  <r>
    <n v="0.14000000000000001"/>
    <n v="1.2186696271565163E-2"/>
    <n v="2.4267733667322291E-2"/>
    <n v="7.0968729185372555E-3"/>
    <x v="10"/>
  </r>
  <r>
    <n v="0.14000000000000001"/>
    <n v="0.17412111868658686"/>
    <n v="0.24682659955958303"/>
    <n v="6.3398569779157449E-2"/>
    <x v="10"/>
  </r>
  <r>
    <n v="0.14000000000000001"/>
    <n v="0.20052654774120859"/>
    <n v="0.73520696212415892"/>
    <n v="0.21943253506617802"/>
    <x v="2"/>
  </r>
  <r>
    <n v="0.14000000000000001"/>
    <n v="5.5394073961659844E-2"/>
    <n v="0.12151033514825316"/>
    <n v="1.9464970143545701E-2"/>
    <x v="2"/>
  </r>
  <r>
    <n v="0.14000000000000001"/>
    <n v="0.17412111868658686"/>
    <n v="0.24682659955958303"/>
    <n v="8.2349912337005574E-2"/>
    <x v="17"/>
  </r>
  <r>
    <n v="0.14000000000000001"/>
    <n v="0.26123593202140222"/>
    <n v="1.1890700091528834"/>
    <n v="0.38711382644889053"/>
    <x v="15"/>
  </r>
  <r>
    <n v="0.14000000000000001"/>
    <n v="0.14510093223882242"/>
    <n v="0.24731633487616955"/>
    <n v="3.8640686361700732E-2"/>
    <x v="15"/>
  </r>
  <r>
    <n v="0.14000000000000001"/>
    <n v="0.14510093223882242"/>
    <n v="0.24731633487616955"/>
    <n v="3.8640686361700732E-2"/>
    <x v="15"/>
  </r>
  <r>
    <n v="0.13"/>
    <n v="0.12070632497550259"/>
    <n v="0.44255551942648669"/>
    <n v="0.13208672460705481"/>
    <x v="3"/>
  </r>
  <r>
    <n v="0.13"/>
    <n v="0.13030796446219026"/>
    <n v="0.47775879938086618"/>
    <n v="0.11777386516422987"/>
    <x v="3"/>
  </r>
  <r>
    <n v="0.13"/>
    <n v="0.13473657993604937"/>
    <n v="0.22965088238501455"/>
    <n v="2.4882090315685251E-2"/>
    <x v="13"/>
  </r>
  <r>
    <n v="0.13"/>
    <n v="0.24257622259130207"/>
    <n v="1.1041364370705347"/>
    <n v="0.35946283884539831"/>
    <x v="13"/>
  </r>
  <r>
    <n v="0.13"/>
    <n v="0.12002049358359627"/>
    <n v="0.44004099942974512"/>
    <n v="0.12153895896237665"/>
    <x v="13"/>
  </r>
  <r>
    <n v="0.13"/>
    <n v="0.13065088015814341"/>
    <n v="0.28659080475680848"/>
    <n v="3.5244491091253542E-2"/>
    <x v="6"/>
  </r>
  <r>
    <n v="0.13"/>
    <n v="0.20496750591048005"/>
    <n v="0.93295249333866892"/>
    <n v="0.30373216615618931"/>
    <x v="6"/>
  </r>
  <r>
    <n v="0.13"/>
    <n v="0.15328331609105011"/>
    <n v="0.33623645597452323"/>
    <n v="5.3862353097211442E-2"/>
    <x v="6"/>
  </r>
  <r>
    <n v="0.13"/>
    <n v="0.13473657993604937"/>
    <n v="0.22965088238501455"/>
    <n v="3.5880637335864961E-2"/>
    <x v="6"/>
  </r>
  <r>
    <n v="0.13"/>
    <n v="0.10835500000000002"/>
    <n v="0.2810864668802634"/>
    <n v="0.12364778581334189"/>
    <x v="10"/>
  </r>
  <r>
    <n v="0.13"/>
    <n v="0.16168389592325921"/>
    <n v="0.22919612816246993"/>
    <n v="7.6467775741505165E-2"/>
    <x v="10"/>
  </r>
  <r>
    <n v="0.13"/>
    <n v="0.16168389592325921"/>
    <n v="0.22919612816246993"/>
    <n v="5.8870100509217628E-2"/>
    <x v="10"/>
  </r>
  <r>
    <n v="0.13"/>
    <n v="1.1316217966453365E-2"/>
    <n v="2.4822825608857423E-2"/>
    <n v="3.9764153293243357E-3"/>
    <x v="17"/>
  </r>
  <r>
    <n v="0.13"/>
    <n v="5.1437354392969849E-2"/>
    <n v="0.11283102549480649"/>
    <n v="1.8074615133292435E-2"/>
    <x v="19"/>
  </r>
  <r>
    <n v="0.12"/>
    <n v="0.12437222763327634"/>
    <n v="0.21198542989385957"/>
    <n v="7.0346439762945134E-2"/>
    <x v="3"/>
  </r>
  <r>
    <n v="0.12"/>
    <n v="0.12437222763327634"/>
    <n v="0.21198542989385957"/>
    <n v="1.9583915054423397E-2"/>
    <x v="3"/>
  </r>
  <r>
    <n v="0.12"/>
    <n v="0.12028427488817563"/>
    <n v="0.31662121615773381"/>
    <n v="6.8944694453771951E-2"/>
    <x v="13"/>
  </r>
  <r>
    <n v="0.12"/>
    <n v="0.14924667315993159"/>
    <n v="0.21156565676535688"/>
    <n v="5.4341631239277821E-2"/>
    <x v="13"/>
  </r>
  <r>
    <n v="0.12"/>
    <n v="0.14149229177635395"/>
    <n v="0.31037211320725222"/>
    <n v="3.4319074129718352E-2"/>
    <x v="12"/>
  </r>
  <r>
    <n v="0.12"/>
    <n v="0.12437222763327634"/>
    <n v="0.21198542989385957"/>
    <n v="2.2968083368324847E-2"/>
    <x v="6"/>
  </r>
  <r>
    <n v="0.12"/>
    <n v="7.9345416417463219E-2"/>
    <n v="0.29091062116146671"/>
    <n v="8.0349272210731654E-2"/>
    <x v="6"/>
  </r>
  <r>
    <n v="0.12"/>
    <n v="0.12437222763327634"/>
    <n v="0.21198542989385957"/>
    <n v="1.9583915054423397E-2"/>
    <x v="6"/>
  </r>
  <r>
    <n v="0.12"/>
    <n v="0.29117825645574896"/>
    <n v="1.1793193061537106"/>
    <n v="0.24422041323630955"/>
    <x v="10"/>
  </r>
  <r>
    <n v="0.12"/>
    <n v="0.12437222763327634"/>
    <n v="0.21198542989385957"/>
    <n v="3.3120588310029196E-2"/>
    <x v="10"/>
  </r>
  <r>
    <n v="0.12"/>
    <n v="0.12437222763327634"/>
    <n v="0.21198542989385957"/>
    <n v="7.0346439762945134E-2"/>
    <x v="9"/>
  </r>
  <r>
    <n v="0.11"/>
    <n v="0.11055074474919825"/>
    <n v="0.24249991171729943"/>
    <n v="3.8846518986476196E-2"/>
    <x v="0"/>
  </r>
  <r>
    <n v="0.11"/>
    <n v="0.12970126746165778"/>
    <n v="0.28450777043998121"/>
    <n v="8.4396723600050766E-2"/>
    <x v="3"/>
  </r>
  <r>
    <n v="0.11"/>
    <n v="0.11400787533050331"/>
    <n v="0.19431997740270462"/>
    <n v="3.9667002147422414E-2"/>
    <x v="3"/>
  </r>
  <r>
    <n v="0.11"/>
    <n v="0.11400787533050331"/>
    <n v="0.19431997740270462"/>
    <n v="5.5433049822494647E-3"/>
    <x v="3"/>
  </r>
  <r>
    <n v="0.11"/>
    <n v="0.13680945039660394"/>
    <n v="0.19393518536824378"/>
    <n v="6.4703502550504374E-2"/>
    <x v="3"/>
  </r>
  <r>
    <n v="0.11"/>
    <n v="7.2733298382674616E-2"/>
    <n v="0.26666806939801113"/>
    <n v="7.3653499526504018E-2"/>
    <x v="13"/>
  </r>
  <r>
    <n v="0.11"/>
    <n v="0.12970126746165778"/>
    <n v="0.28450777043998121"/>
    <n v="1.734246533504832E-2"/>
    <x v="6"/>
  </r>
  <r>
    <n v="0.11"/>
    <n v="0.24980866810684474"/>
    <n v="0.4974514905692996"/>
    <n v="0.163087090450278"/>
    <x v="6"/>
  </r>
  <r>
    <n v="0.11"/>
    <n v="9.1400222036738712E-2"/>
    <n v="0.20049205299461764"/>
    <n v="2.2169200570371753E-2"/>
    <x v="6"/>
  </r>
  <r>
    <n v="0.11"/>
    <n v="0.17343404346271388"/>
    <n v="0.78942134051733515"/>
    <n v="0.24284671962583726"/>
    <x v="10"/>
  </r>
  <r>
    <n v="0.11"/>
    <n v="0.24980866810684474"/>
    <n v="0.81685088092653702"/>
    <n v="0.21227931338725667"/>
    <x v="10"/>
  </r>
  <r>
    <n v="0.11"/>
    <n v="9.4011656952074099E-2"/>
    <n v="0.24746447683907088"/>
    <n v="6.4117950460480244E-2"/>
    <x v="2"/>
  </r>
  <r>
    <n v="0.1"/>
    <n v="8.3350000000000021E-2"/>
    <n v="0.21622035913866416"/>
    <n v="9.5113681394878372E-2"/>
    <x v="3"/>
  </r>
  <r>
    <n v="0.1"/>
    <n v="8.7047830511179734E-3"/>
    <n v="1.9094481237582634E-2"/>
    <n v="5.6642096375873014E-3"/>
    <x v="3"/>
  </r>
  <r>
    <n v="0.1"/>
    <n v="0.15441271175683657"/>
    <n v="0.42735434452792287"/>
    <n v="0.11619917226692708"/>
    <x v="3"/>
  </r>
  <r>
    <n v="0.1"/>
    <n v="0.10023689574014637"/>
    <n v="0.36750676875451255"/>
    <n v="9.0595280895561459E-2"/>
    <x v="3"/>
  </r>
  <r>
    <n v="0.1"/>
    <n v="0.10364352302773029"/>
    <n v="0.17665452491154968"/>
    <n v="1.6319929212019496E-2"/>
    <x v="3"/>
  </r>
  <r>
    <n v="0.1"/>
    <n v="5.064601047923184E-2"/>
    <n v="0.13331419627694055"/>
    <n v="3.0407422978307033E-2"/>
    <x v="13"/>
  </r>
  <r>
    <n v="0.1"/>
    <n v="0.11791024314696164"/>
    <n v="0.23479820236565074"/>
    <n v="7.8289562814453428E-2"/>
    <x v="13"/>
  </r>
  <r>
    <n v="0.1"/>
    <n v="0.16887760278792199"/>
    <n v="0.76868174733443606"/>
    <n v="0.25025215524865985"/>
    <x v="13"/>
  </r>
  <r>
    <n v="0.1"/>
    <n v="8.3350000000000021E-2"/>
    <n v="0.21622035913866416"/>
    <n v="6.1094378894878364E-2"/>
    <x v="13"/>
  </r>
  <r>
    <n v="0.1"/>
    <n v="3.4731205102945445E-2"/>
    <n v="0.17733608610926688"/>
    <n v="3.9697957248142145E-2"/>
    <x v="6"/>
  </r>
  <r>
    <n v="0.1"/>
    <n v="0.17791815968235034"/>
    <n v="0.49240828456144747"/>
    <n v="0.13388757085556938"/>
    <x v="10"/>
  </r>
  <r>
    <n v="0.1"/>
    <n v="8.3091110942489735E-2"/>
    <n v="0.18226550272237965"/>
    <n v="2.9197455215318541E-2"/>
    <x v="1"/>
  </r>
  <r>
    <n v="0.1"/>
    <n v="0.15766731223883079"/>
    <n v="0.57806862464411046"/>
    <n v="0.15966207453193257"/>
    <x v="2"/>
  </r>
  <r>
    <n v="0.1"/>
    <n v="8.7047830511179734E-3"/>
    <n v="1.9094481237582634E-2"/>
    <n v="3.0587810225571814E-3"/>
    <x v="2"/>
  </r>
  <r>
    <n v="0.1"/>
    <n v="0.12437222763327632"/>
    <n v="0.17630471397113073"/>
    <n v="5.8821365955003979E-2"/>
    <x v="2"/>
  </r>
  <r>
    <n v="0.1"/>
    <n v="0.10050067704472571"/>
    <n v="0.220454465197545"/>
    <n v="4.3518887527593871E-2"/>
    <x v="9"/>
  </r>
  <r>
    <n v="0.1"/>
    <n v="6.6121180347886013E-2"/>
    <n v="0.24242551763455558"/>
    <n v="6.6957726842276383E-2"/>
    <x v="9"/>
  </r>
  <r>
    <n v="0.1"/>
    <n v="0.18189600471589884"/>
    <n v="0.82793772785700503"/>
    <n v="0.26954354194877067"/>
    <x v="9"/>
  </r>
  <r>
    <n v="0.1"/>
    <n v="0.10050067704472571"/>
    <n v="0.220454465197545"/>
    <n v="3.5315017260432909E-2"/>
    <x v="15"/>
  </r>
  <r>
    <n v="0.1"/>
    <n v="0.16887760278792199"/>
    <n v="0.76868174733443606"/>
    <n v="0.25025215524865985"/>
    <x v="19"/>
  </r>
  <r>
    <n v="0.1"/>
    <n v="0.18189600471589884"/>
    <n v="0.82793772785700503"/>
    <n v="0.24974598079549223"/>
    <x v="19"/>
  </r>
  <r>
    <n v="0.09"/>
    <n v="0.10611921883226545"/>
    <n v="0.23277908490543914"/>
    <n v="4.5951833208270364E-2"/>
    <x v="3"/>
  </r>
  <r>
    <n v="0.09"/>
    <n v="9.3279170724957242E-2"/>
    <n v="0.15898907242039467"/>
    <n v="4.535431349113197E-3"/>
    <x v="3"/>
  </r>
  <r>
    <n v="0.09"/>
    <n v="7.5014999999999998E-2"/>
    <n v="0.1945983232247977"/>
    <n v="4.6820308405390518E-2"/>
    <x v="3"/>
  </r>
  <r>
    <n v="0.09"/>
    <n v="0.10611921883226545"/>
    <n v="0.23277908490543914"/>
    <n v="2.5739305597288761E-2"/>
    <x v="3"/>
  </r>
  <r>
    <n v="0.09"/>
    <n v="8.3565917290732553E-2"/>
    <n v="0.30638459037218307"/>
    <n v="7.7801683840306793E-2"/>
    <x v="13"/>
  </r>
  <r>
    <n v="0.09"/>
    <n v="9.0213206166131724E-2"/>
    <n v="0.23746591211830037"/>
    <n v="5.416322218010941E-2"/>
    <x v="13"/>
  </r>
  <r>
    <n v="0.09"/>
    <n v="9.3279170724957242E-2"/>
    <n v="0.15898907242039467"/>
    <n v="3.2454819938800152E-2"/>
    <x v="13"/>
  </r>
  <r>
    <n v="0.09"/>
    <n v="3.5610476118209895E-2"/>
    <n v="7.8113786881019873E-2"/>
    <n v="1.2513195092279378E-2"/>
    <x v="13"/>
  </r>
  <r>
    <n v="0.09"/>
    <n v="0.10611921883226545"/>
    <n v="0.23277908490543914"/>
    <n v="3.7289321374992537E-2"/>
    <x v="13"/>
  </r>
  <r>
    <n v="0.09"/>
    <n v="4.5581409431308652E-2"/>
    <n v="0.11998277664924649"/>
    <n v="2.6126410529850423E-2"/>
    <x v="13"/>
  </r>
  <r>
    <n v="0.09"/>
    <n v="9.0450609340253119E-2"/>
    <n v="0.19840901867779046"/>
    <n v="2.1938871213796465E-2"/>
    <x v="13"/>
  </r>
  <r>
    <n v="0.09"/>
    <n v="7.5014999999999998E-2"/>
    <n v="0.1945983232247977"/>
    <n v="5.498494100539051E-2"/>
    <x v="12"/>
  </r>
  <r>
    <n v="0.09"/>
    <n v="9.3279170724957242E-2"/>
    <n v="0.15898907242039467"/>
    <n v="4.535431349113197E-3"/>
    <x v="6"/>
  </r>
  <r>
    <n v="0.09"/>
    <n v="7.6918628415333354E-2"/>
    <n v="0.2820130888653048"/>
    <n v="7.7891781172371499E-2"/>
    <x v="6"/>
  </r>
  <r>
    <n v="0.09"/>
    <n v="9.0213206166131724E-2"/>
    <n v="0.33075609187906124"/>
    <n v="9.1354558165127081E-2"/>
    <x v="6"/>
  </r>
  <r>
    <n v="0.09"/>
    <n v="0.21626820202851549"/>
    <n v="0.43066135485664397"/>
    <n v="0.14119026410507926"/>
    <x v="6"/>
  </r>
  <r>
    <n v="0.09"/>
    <n v="9.3279170724957242E-2"/>
    <n v="0.15898907242039467"/>
    <n v="2.4840441232521888E-2"/>
    <x v="6"/>
  </r>
  <r>
    <n v="0.09"/>
    <n v="0.10366605269967766"/>
    <n v="0.52931454562740665"/>
    <n v="0.1156701115049268"/>
    <x v="6"/>
  </r>
  <r>
    <n v="0.09"/>
    <n v="9.3378581821083675E-2"/>
    <n v="0.24579804938560906"/>
    <n v="5.3522854904901898E-2"/>
    <x v="6"/>
  </r>
  <r>
    <n v="0.09"/>
    <n v="0.10611921883226545"/>
    <n v="0.23277908490543914"/>
    <n v="2.5739305597288761E-2"/>
    <x v="6"/>
  </r>
  <r>
    <n v="0.09"/>
    <n v="0.11193500486994867"/>
    <n v="0.15867424257401763"/>
    <n v="5.293922935950357E-2"/>
    <x v="10"/>
  </r>
  <r>
    <n v="0.09"/>
    <n v="0.16891376501549971"/>
    <n v="0.46748762137937427"/>
    <n v="0.17766913255686331"/>
    <x v="11"/>
  </r>
  <r>
    <n v="0.08"/>
    <n v="9.9497782106621066E-2"/>
    <n v="0.14104377117690459"/>
    <n v="3.6227754159518545E-2"/>
    <x v="3"/>
  </r>
  <r>
    <n v="0.08"/>
    <n v="8.0400541635780559E-2"/>
    <n v="0.17636357215803597"/>
    <n v="2.1688917594617562E-2"/>
    <x v="13"/>
  </r>
  <r>
    <n v="0.08"/>
    <n v="8.3003183840963279E-2"/>
    <n v="0.18207262917452527"/>
    <n v="2.916655843731291E-2"/>
    <x v="6"/>
  </r>
  <r>
    <n v="0.08"/>
    <n v="9.4328194517569297E-2"/>
    <n v="0.20691474213816816"/>
    <n v="3.3146063444437809E-2"/>
    <x v="6"/>
  </r>
  <r>
    <n v="0.08"/>
    <n v="8.2914818422184233E-2"/>
    <n v="0.14132361992923972"/>
    <n v="1.3055943369615597E-2"/>
    <x v="6"/>
  </r>
  <r>
    <n v="0.08"/>
    <n v="6.8372114146962995E-2"/>
    <n v="0.17997416497386978"/>
    <n v="4.1050021020714506E-2"/>
    <x v="10"/>
  </r>
  <r>
    <n v="0.08"/>
    <n v="6.9638264408943785E-3"/>
    <n v="1.5275584990066107E-2"/>
    <n v="2.4470248180457448E-3"/>
    <x v="2"/>
  </r>
  <r>
    <n v="0.08"/>
    <n v="2.7784964082356353E-2"/>
    <n v="0.14186886888741349"/>
    <n v="3.4026452416556469E-2"/>
    <x v="9"/>
  </r>
  <r>
    <n v="0.08"/>
    <n v="8.018951659211708E-2"/>
    <n v="0.21108081077182253"/>
    <n v="5.4690956621733997E-2"/>
    <x v="19"/>
  </r>
  <r>
    <n v="7.0000000000000007E-2"/>
    <n v="8.7060559343293431E-2"/>
    <n v="0.12341329977979151"/>
    <n v="4.1174956168502787E-2"/>
    <x v="3"/>
  </r>
  <r>
    <n v="7.0000000000000007E-2"/>
    <n v="8.7060559343293431E-2"/>
    <n v="0.12341329977979151"/>
    <n v="4.1174956168502787E-2"/>
    <x v="3"/>
  </r>
  <r>
    <n v="7.0000000000000007E-2"/>
    <n v="8.7060559343293431E-2"/>
    <n v="0.12341329977979151"/>
    <n v="4.1174956168502787E-2"/>
    <x v="3"/>
  </r>
  <r>
    <n v="7.0000000000000007E-2"/>
    <n v="8.7060559343293431E-2"/>
    <n v="0.12341329977979151"/>
    <n v="4.1174956168502787E-2"/>
    <x v="3"/>
  </r>
  <r>
    <n v="7.0000000000000007E-2"/>
    <n v="8.7060559343293431E-2"/>
    <n v="0.12341329977979151"/>
    <n v="3.1699284889578724E-2"/>
    <x v="3"/>
  </r>
  <r>
    <n v="7.0000000000000007E-2"/>
    <n v="8.7060559343293431E-2"/>
    <n v="0.12341329977979151"/>
    <n v="3.1699284889578724E-2"/>
    <x v="3"/>
  </r>
  <r>
    <n v="7.0000000000000007E-2"/>
    <n v="7.2550466119411211E-2"/>
    <n v="0.12365816743808478"/>
    <n v="1.1423950448413649E-2"/>
    <x v="3"/>
  </r>
  <r>
    <n v="7.0000000000000007E-2"/>
    <n v="0.16985398293252027"/>
    <n v="0.68793626192299795"/>
    <n v="0.17943572272593161"/>
    <x v="13"/>
  </r>
  <r>
    <n v="7.0000000000000007E-2"/>
    <n v="0.13061796601070111"/>
    <n v="0.59453500457644171"/>
    <n v="0.17934045380384053"/>
    <x v="13"/>
  </r>
  <r>
    <n v="7.0000000000000007E-2"/>
    <n v="0.16251305073424441"/>
    <n v="0.65820429233169098"/>
    <n v="0.15399275614533978"/>
    <x v="13"/>
  </r>
  <r>
    <n v="7.0000000000000007E-2"/>
    <n v="8.8630518338655748E-2"/>
    <n v="0.41730032007290729"/>
    <n v="0.10251420179806957"/>
    <x v="13"/>
  </r>
  <r>
    <n v="7.0000000000000007E-2"/>
    <n v="7.2550466119411211E-2"/>
    <n v="0.12365816743808478"/>
    <n v="1.1423950448413649E-2"/>
    <x v="13"/>
  </r>
  <r>
    <n v="7.0000000000000007E-2"/>
    <n v="0.16820860157773429"/>
    <n v="0.68127219977322218"/>
    <n v="0.17769752272933168"/>
    <x v="18"/>
  </r>
  <r>
    <n v="7.0000000000000007E-2"/>
    <n v="2.7697036980829922E-2"/>
    <n v="6.0755167574126578E-2"/>
    <n v="9.7324850717728506E-3"/>
    <x v="6"/>
  </r>
  <r>
    <n v="7.0000000000000007E-2"/>
    <n v="5.8163777659742823E-2"/>
    <n v="0.12758585190566579"/>
    <n v="2.0438218650722983E-2"/>
    <x v="10"/>
  </r>
  <r>
    <n v="7.0000000000000007E-2"/>
    <n v="8.7060559343293431E-2"/>
    <n v="0.12341329977979151"/>
    <n v="3.1699284889578724E-2"/>
    <x v="10"/>
  </r>
  <r>
    <n v="7.0000000000000007E-2"/>
    <n v="0.13061796601070111"/>
    <n v="0.59453500457644171"/>
    <n v="0.19355691322444527"/>
    <x v="2"/>
  </r>
  <r>
    <n v="7.0000000000000007E-2"/>
    <n v="0.16985398293252027"/>
    <n v="0.55540657031151497"/>
    <n v="0.14433641212795958"/>
    <x v="19"/>
  </r>
  <r>
    <n v="0.06"/>
    <n v="2.0838723061767265E-2"/>
    <n v="5.485323700978282E-2"/>
    <n v="1.4212452543147978E-2"/>
    <x v="3"/>
  </r>
  <r>
    <n v="0.06"/>
    <n v="6.2186113816638168E-2"/>
    <n v="0.10599271494692979"/>
    <n v="1.6560294155014598E-2"/>
    <x v="3"/>
  </r>
  <r>
    <n v="0.06"/>
    <n v="0.11260917667699978"/>
    <n v="0.31165841425291613"/>
    <n v="8.4741035700049386E-2"/>
    <x v="3"/>
  </r>
  <r>
    <n v="0.06"/>
    <n v="6.0142137444087813E-2"/>
    <n v="0.2205040612527075"/>
    <n v="5.5993636097190491E-2"/>
    <x v="13"/>
  </r>
  <r>
    <n v="0.06"/>
    <n v="7.4623336579965796E-2"/>
    <n v="0.10578282838267844"/>
    <n v="4.1384322538025001E-2"/>
    <x v="13"/>
  </r>
  <r>
    <n v="0.06"/>
    <n v="5.5710611527155035E-2"/>
    <n v="0.14664561590463462"/>
    <n v="3.7995822495099418E-2"/>
    <x v="13"/>
  </r>
  <r>
    <n v="0.06"/>
    <n v="2.3740317412139927E-2"/>
    <n v="5.207585792067991E-2"/>
    <n v="8.3421300615195842E-3"/>
    <x v="13"/>
  </r>
  <r>
    <n v="0.06"/>
    <n v="6.2186113816638168E-2"/>
    <n v="0.10599271494692979"/>
    <n v="1.6560294155014598E-2"/>
    <x v="13"/>
  </r>
  <r>
    <n v="0.06"/>
    <n v="7.0746145888176973E-2"/>
    <n v="0.15518605660362611"/>
    <n v="1.7159537064859176E-2"/>
    <x v="13"/>
  </r>
  <r>
    <n v="0.06"/>
    <n v="7.0746145888176973E-2"/>
    <n v="0.15518605660362611"/>
    <n v="1.7159537064859176E-2"/>
    <x v="13"/>
  </r>
  <r>
    <n v="0.06"/>
    <n v="5.2228698306707828E-3"/>
    <n v="1.1456688742549577E-2"/>
    <n v="1.2668114611641E-3"/>
    <x v="13"/>
  </r>
  <r>
    <n v="0.06"/>
    <n v="6.0300406226835412E-2"/>
    <n v="0.13227267911852697"/>
    <n v="2.1189010356259742E-2"/>
    <x v="18"/>
  </r>
  <r>
    <n v="0.06"/>
    <n v="5.484013322204323E-2"/>
    <n v="0.20106488743174511"/>
    <n v="5.1057355020201325E-2"/>
    <x v="6"/>
  </r>
  <r>
    <n v="0.06"/>
    <n v="0.11195825658060093"/>
    <n v="0.4104817573160931"/>
    <n v="0.10423556832974369"/>
    <x v="6"/>
  </r>
  <r>
    <n v="0.06"/>
    <n v="5.5710611527155035E-2"/>
    <n v="0.14664561590463462"/>
    <n v="3.7995822495099418E-2"/>
    <x v="6"/>
  </r>
  <r>
    <n v="0.06"/>
    <n v="3.0387606287539101E-2"/>
    <n v="7.9988517766164322E-2"/>
    <n v="1.8244453786984222E-2"/>
    <x v="10"/>
  </r>
  <r>
    <n v="0.06"/>
    <n v="0.1147789103316626"/>
    <n v="0.52244022827398284"/>
    <n v="0.17008572607264374"/>
    <x v="9"/>
  </r>
  <r>
    <n v="0.06"/>
    <n v="6.2186113816638168E-2"/>
    <n v="0.10599271494692979"/>
    <n v="1.6560294155014598E-2"/>
    <x v="9"/>
  </r>
  <r>
    <n v="0.06"/>
    <n v="6.2186113816638168E-2"/>
    <n v="0.10599271494692979"/>
    <n v="1.6560294155014598E-2"/>
    <x v="15"/>
  </r>
  <r>
    <n v="0.06"/>
    <n v="0.10132656167275318"/>
    <n v="0.46120904840066163"/>
    <n v="0.15015129314919587"/>
    <x v="19"/>
  </r>
  <r>
    <n v="0.06"/>
    <n v="0.14417880135234365"/>
    <n v="0.58394759980561894"/>
    <n v="0.13661974160023801"/>
    <x v="19"/>
  </r>
  <r>
    <n v="0.06"/>
    <n v="0.11260917667699978"/>
    <n v="0.31165841425291613"/>
    <n v="8.4741035700049386E-2"/>
    <x v="11"/>
  </r>
  <r>
    <n v="0.05"/>
    <n v="5.1821761513865146E-2"/>
    <n v="8.8327262455774838E-2"/>
    <n v="1.8030455521555643E-2"/>
    <x v="3"/>
  </r>
  <r>
    <n v="0.05"/>
    <n v="6.2186113816638161E-2"/>
    <n v="8.8152356985565367E-2"/>
    <n v="1.5874009721896194E-2"/>
    <x v="3"/>
  </r>
  <r>
    <n v="0.05"/>
    <n v="7.8833656119415396E-2"/>
    <n v="0.35882788205333416"/>
    <n v="0.11682006390622664"/>
    <x v="3"/>
  </r>
  <r>
    <n v="0.05"/>
    <n v="0.11354939459402034"/>
    <n v="0.45989351978671777"/>
    <n v="0.11995490086425914"/>
    <x v="3"/>
  </r>
  <r>
    <n v="0.05"/>
    <n v="6.2186113816638161E-2"/>
    <n v="8.8152356985565367E-2"/>
    <n v="2.941068297750199E-2"/>
    <x v="3"/>
  </r>
  <r>
    <n v="0.05"/>
    <n v="9.3298547150500788E-2"/>
    <n v="0.42466786041174409"/>
    <n v="0.12810032414560035"/>
    <x v="3"/>
  </r>
  <r>
    <n v="0.05"/>
    <n v="6.2186113816638161E-2"/>
    <n v="8.8152356985565367E-2"/>
    <n v="2.264234634969909E-2"/>
    <x v="3"/>
  </r>
  <r>
    <n v="0.05"/>
    <n v="6.2186113816638161E-2"/>
    <n v="8.8152356985565367E-2"/>
    <n v="2.264234634969909E-2"/>
    <x v="3"/>
  </r>
  <r>
    <n v="0.05"/>
    <n v="5.1821761513865146E-2"/>
    <n v="8.8327262455774838E-2"/>
    <n v="8.159964606009748E-3"/>
    <x v="3"/>
  </r>
  <r>
    <n v="0.05"/>
    <n v="5.1821761513865146E-2"/>
    <n v="8.8327262455774838E-2"/>
    <n v="8.159964606009748E-3"/>
    <x v="3"/>
  </r>
  <r>
    <n v="0.05"/>
    <n v="5.8955121573480818E-2"/>
    <n v="0.1293217138363551"/>
    <n v="1.5903783078730395E-2"/>
    <x v="13"/>
  </r>
  <r>
    <n v="0.05"/>
    <n v="0.11354939459402034"/>
    <n v="0.2261143138951362"/>
    <n v="6.1771779551604102E-2"/>
    <x v="13"/>
  </r>
  <r>
    <n v="0.05"/>
    <n v="5.0250338522362853E-2"/>
    <n v="0.1102272325987725"/>
    <n v="1.2188261785442481E-2"/>
    <x v="13"/>
  </r>
  <r>
    <n v="0.05"/>
    <n v="0.12132427352322876"/>
    <n v="0.39671897879393925"/>
    <n v="0.10309743723425685"/>
    <x v="18"/>
  </r>
  <r>
    <n v="0.05"/>
    <n v="5.7592251499820925E-2"/>
    <n v="0.29406363645967037"/>
    <n v="6.5828258221602792E-2"/>
    <x v="6"/>
  </r>
  <r>
    <n v="0.05"/>
    <n v="5.0250338522362853E-2"/>
    <n v="0.1102272325987725"/>
    <n v="1.3555573496635975E-2"/>
    <x v="6"/>
  </r>
  <r>
    <n v="0.05"/>
    <n v="9.564909194305217E-2"/>
    <n v="0.35068612664763127"/>
    <n v="9.6859217233248071E-2"/>
    <x v="6"/>
  </r>
  <r>
    <n v="0.05"/>
    <n v="1.7365602551472722E-2"/>
    <n v="3.4580645016566755E-2"/>
    <n v="1.1337098970578158E-2"/>
    <x v="6"/>
  </r>
  <r>
    <n v="0.05"/>
    <n v="5.8955121573480818E-2"/>
    <n v="0.1293217138363551"/>
    <n v="1.4299614220715981E-2"/>
    <x v="6"/>
  </r>
  <r>
    <n v="0.05"/>
    <n v="5.1821761513865146E-2"/>
    <n v="8.8327262455774838E-2"/>
    <n v="1.3800245129178832E-2"/>
    <x v="1"/>
  </r>
  <r>
    <n v="0.05"/>
    <n v="5.0250338522362853E-2"/>
    <n v="0.10006500570616661"/>
    <n v="2.9263079891371155E-2"/>
    <x v="1"/>
  </r>
  <r>
    <n v="0.05"/>
    <n v="5.0250338522362853E-2"/>
    <n v="0.1102272325987725"/>
    <n v="1.7657508630216454E-2"/>
    <x v="2"/>
  </r>
  <r>
    <n v="0.05"/>
    <n v="0.12014900112695305"/>
    <n v="0.2392563082536911"/>
    <n v="7.8439035613932936E-2"/>
    <x v="17"/>
  </r>
  <r>
    <n v="0.05"/>
    <n v="5.0250338522362853E-2"/>
    <n v="0.1102272325987725"/>
    <n v="2.1759443763796935E-2"/>
    <x v="7"/>
  </r>
  <r>
    <n v="0.05"/>
    <n v="5.7592251499820925E-2"/>
    <n v="0.1515986086135348"/>
    <n v="3.9279140994776057E-2"/>
    <x v="11"/>
  </r>
  <r>
    <n v="0.05"/>
    <n v="5.8955121573480818E-2"/>
    <n v="0.11739910118282537"/>
    <n v="5.6134590905361867E-2"/>
    <x v="5"/>
  </r>
  <r>
    <n v="0.04"/>
    <n v="3.4819132204471893E-3"/>
    <n v="7.6377924950330536E-3"/>
    <n v="1.2235124090228724E-3"/>
    <x v="0"/>
  </r>
  <r>
    <n v="0.04"/>
    <n v="9.7792199296068485E-2"/>
    <n v="0.49932289489463932"/>
    <n v="0.14902997865619877"/>
    <x v="3"/>
  </r>
  <r>
    <n v="0.04"/>
    <n v="5.4505196327451079E-2"/>
    <n v="0.24724550118790076"/>
    <n v="4.0771323384907125E-2"/>
    <x v="3"/>
  </r>
  <r>
    <n v="0.04"/>
    <n v="4.607380119985674E-2"/>
    <n v="0.12127888689082784"/>
    <n v="2.1393967750636032E-2"/>
    <x v="3"/>
  </r>
  <r>
    <n v="0.04"/>
    <n v="5.4505196327451079E-2"/>
    <n v="0.24724550118790076"/>
    <n v="2.4457373072137741E-2"/>
    <x v="3"/>
  </r>
  <r>
    <n v="0.04"/>
    <n v="4.9748891053310533E-2"/>
    <n v="7.0521885588452293E-2"/>
    <n v="1.2699207777516956E-2"/>
    <x v="3"/>
  </r>
  <r>
    <n v="0.04"/>
    <n v="3.7140407684770026E-2"/>
    <n v="9.7763743936423092E-2"/>
    <n v="2.5330548330066281E-2"/>
    <x v="3"/>
  </r>
  <r>
    <n v="0.04"/>
    <n v="4.607380119985674E-2"/>
    <n v="0.23525090916773631"/>
    <n v="5.6423610969226552E-2"/>
    <x v="3"/>
  </r>
  <r>
    <n v="0.04"/>
    <n v="4.9748891053310533E-2"/>
    <n v="7.0521885588452293E-2"/>
    <n v="2.3528546382001594E-2"/>
    <x v="3"/>
  </r>
  <r>
    <n v="0.04"/>
    <n v="4.9748891053310533E-2"/>
    <n v="7.0521885588452293E-2"/>
    <n v="2.3528546382001594E-2"/>
    <x v="3"/>
  </r>
  <r>
    <n v="0.04"/>
    <n v="4.1457409211092117E-2"/>
    <n v="7.0661809964619862E-2"/>
    <n v="1.1040196103343065E-2"/>
    <x v="3"/>
  </r>
  <r>
    <n v="0.04"/>
    <n v="4.020027081789028E-2"/>
    <n v="8.8181786079017985E-2"/>
    <n v="9.7506094283539846E-3"/>
    <x v="3"/>
  </r>
  <r>
    <n v="0.04"/>
    <n v="4.020027081789028E-2"/>
    <n v="8.0052004564933277E-2"/>
    <n v="2.012891580623254E-2"/>
    <x v="13"/>
  </r>
  <r>
    <n v="0.04"/>
    <n v="3.4819132204471893E-3"/>
    <n v="7.6377924950330536E-3"/>
    <n v="9.3928383283776822E-4"/>
    <x v="13"/>
  </r>
  <r>
    <n v="0.04"/>
    <n v="4.3049108907347061E-2"/>
    <n v="0.13988675176109097"/>
    <n v="7.4946602666517897E-2"/>
    <x v="13"/>
  </r>
  <r>
    <n v="0.04"/>
    <n v="3.4186057073481498E-2"/>
    <n v="8.9987082486934891E-2"/>
    <n v="2.331561834926555E-2"/>
    <x v="13"/>
  </r>
  <r>
    <n v="0.04"/>
    <n v="4.3049108907347061E-2"/>
    <n v="0.13988675176109097"/>
    <n v="7.1432503906411149E-2"/>
    <x v="13"/>
  </r>
  <r>
    <n v="0.04"/>
    <n v="4.1457409211092117E-2"/>
    <n v="7.0661809964619862E-2"/>
    <n v="1.1040196103343065E-2"/>
    <x v="13"/>
  </r>
  <r>
    <n v="0.04"/>
    <n v="4.020027081789028E-2"/>
    <n v="8.8181786079017985E-2"/>
    <n v="9.7506094283539846E-3"/>
    <x v="13"/>
  </r>
  <r>
    <n v="0.04"/>
    <n v="4.9748891053310533E-2"/>
    <n v="7.0521885588452293E-2"/>
    <n v="1.8113877079759273E-2"/>
    <x v="13"/>
  </r>
  <r>
    <n v="0.04"/>
    <n v="4.9748891053310533E-2"/>
    <n v="7.0521885588452293E-2"/>
    <n v="1.8113877079759273E-2"/>
    <x v="13"/>
  </r>
  <r>
    <n v="0.04"/>
    <n v="7.5072784451333197E-2"/>
    <n v="0.20777227616861077"/>
    <n v="5.0365832405270601E-2"/>
    <x v="6"/>
  </r>
  <r>
    <n v="0.04"/>
    <n v="5.7293299354631032E-2"/>
    <n v="0.18734370750098014"/>
    <n v="4.868598972510349E-2"/>
    <x v="6"/>
  </r>
  <r>
    <n v="0.04"/>
    <n v="4.7164097258784649E-2"/>
    <n v="0.10345737106908408"/>
    <n v="1.6573031722218905E-2"/>
    <x v="6"/>
  </r>
  <r>
    <n v="0.04"/>
    <n v="4.9748891053310533E-2"/>
    <n v="7.0521885588452293E-2"/>
    <n v="2.3528546382001594E-2"/>
    <x v="6"/>
  </r>
  <r>
    <n v="0.04"/>
    <n v="3.4186057073481498E-2"/>
    <n v="8.9987082486934891E-2"/>
    <n v="2.0525010510357253E-2"/>
    <x v="10"/>
  </r>
  <r>
    <n v="0.04"/>
    <n v="3.3340000000000002E-2"/>
    <n v="8.6488143655465644E-2"/>
    <n v="2.0809025957951342E-2"/>
    <x v="10"/>
  </r>
  <r>
    <n v="0.04"/>
    <n v="4.7164097258784649E-2"/>
    <n v="0.10345737106908408"/>
    <n v="1.6573031722218905E-2"/>
    <x v="10"/>
  </r>
  <r>
    <n v="0.04"/>
    <n v="6.639384983268197E-2"/>
    <n v="0.18375235984854019"/>
    <n v="4.9962922782688088E-2"/>
    <x v="10"/>
  </r>
  <r>
    <n v="0.04"/>
    <n v="4.9748891053310533E-2"/>
    <n v="7.0521885588452293E-2"/>
    <n v="1.8113877079759273E-2"/>
    <x v="10"/>
  </r>
  <r>
    <n v="0.04"/>
    <n v="6.3066924895532325E-2"/>
    <n v="0.23122744985764423"/>
    <n v="6.3864829812773027E-2"/>
    <x v="9"/>
  </r>
  <r>
    <n v="0.04"/>
    <n v="3.4819132204471893E-3"/>
    <n v="7.6377924950330536E-3"/>
    <n v="1.2235124090228724E-3"/>
    <x v="19"/>
  </r>
  <r>
    <n v="0.03"/>
    <n v="3.7984507859423887E-2"/>
    <n v="0.17884299431696027"/>
    <n v="3.9800424078038694E-2"/>
    <x v="0"/>
  </r>
  <r>
    <n v="0.03"/>
    <n v="2.4927333282746919E-2"/>
    <n v="5.4679650816713894E-2"/>
    <n v="1.6220236689454545E-2"/>
    <x v="3"/>
  </r>
  <r>
    <n v="0.03"/>
    <n v="3.1093056908319084E-2"/>
    <n v="5.2996357473464893E-2"/>
    <n v="1.7586609940736284E-2"/>
    <x v="3"/>
  </r>
  <r>
    <n v="0.03"/>
    <n v="7.3344149472051368E-2"/>
    <n v="0.37449217117097949"/>
    <n v="9.5806929535072943E-2"/>
    <x v="3"/>
  </r>
  <r>
    <n v="0.03"/>
    <n v="2.7855305763577518E-2"/>
    <n v="0.1021281967907277"/>
    <n v="2.8207723222916436E-2"/>
    <x v="3"/>
  </r>
  <r>
    <n v="0.03"/>
    <n v="7.2794564113937241E-2"/>
    <n v="0.29482982653842765"/>
    <n v="7.6901024025399251E-2"/>
    <x v="3"/>
  </r>
  <r>
    <n v="0.03"/>
    <n v="4.0878897245588311E-2"/>
    <n v="0.18543412589092559"/>
    <n v="2.7241548156522969E-2"/>
    <x v="3"/>
  </r>
  <r>
    <n v="0.03"/>
    <n v="3.0150203113417706E-2"/>
    <n v="6.6136339559263485E-2"/>
    <n v="1.0594505178129871E-2"/>
    <x v="3"/>
  </r>
  <r>
    <n v="0.03"/>
    <n v="3.7311668289982898E-2"/>
    <n v="5.289141419133922E-2"/>
    <n v="1.7646409786501196E-2"/>
    <x v="3"/>
  </r>
  <r>
    <n v="0.03"/>
    <n v="3.1093056908319084E-2"/>
    <n v="5.2996357473464893E-2"/>
    <n v="8.280147077507299E-3"/>
    <x v="3"/>
  </r>
  <r>
    <n v="0.03"/>
    <n v="5.3375447904705102E-2"/>
    <n v="0.14772248536843424"/>
    <n v="4.0166271256670813E-2"/>
    <x v="3"/>
  </r>
  <r>
    <n v="0.03"/>
    <n v="3.7984507859423887E-2"/>
    <n v="0.17884299431696027"/>
    <n v="4.3934657913458387E-2"/>
    <x v="3"/>
  </r>
  <r>
    <n v="0.03"/>
    <n v="3.5373072944088486E-2"/>
    <n v="7.7593028301813055E-2"/>
    <n v="8.579768532429588E-3"/>
    <x v="3"/>
  </r>
  <r>
    <n v="0.03"/>
    <n v="3.0150203113417706E-2"/>
    <n v="6.6136339559263485E-2"/>
    <n v="7.3129570712654876E-3"/>
    <x v="3"/>
  </r>
  <r>
    <n v="0.03"/>
    <n v="3.5373072944088486E-2"/>
    <n v="7.0439460709695215E-2"/>
    <n v="1.7711860955484139E-2"/>
    <x v="13"/>
  </r>
  <r>
    <n v="0.03"/>
    <n v="3.112619394036123E-2"/>
    <n v="8.1932683128536368E-2"/>
    <n v="1.8687895372084529E-2"/>
    <x v="13"/>
  </r>
  <r>
    <n v="0.03"/>
    <n v="3.4555350899892555E-2"/>
    <n v="0.17643818187580224"/>
    <n v="3.9496954932961681E-2"/>
    <x v="13"/>
  </r>
  <r>
    <n v="0.03"/>
    <n v="1.5193803143769551E-2"/>
    <n v="5.5706289158578726E-2"/>
    <n v="1.5386030848863506E-2"/>
    <x v="13"/>
  </r>
  <r>
    <n v="0.03"/>
    <n v="5.7389455165831299E-2"/>
    <n v="0.26122011413699142"/>
    <n v="8.5042863036321872E-2"/>
    <x v="13"/>
  </r>
  <r>
    <n v="0.03"/>
    <n v="3.7984507859423887E-2"/>
    <n v="0.17884299431696027"/>
    <n v="4.8068891748878087E-2"/>
    <x v="13"/>
  </r>
  <r>
    <n v="0.03"/>
    <n v="3.0150203113417706E-2"/>
    <n v="6.6136339559263485E-2"/>
    <n v="1.0594505178129871E-2"/>
    <x v="13"/>
  </r>
  <r>
    <n v="0.03"/>
    <n v="2.5004999999999999E-2"/>
    <n v="6.4866107741599233E-2"/>
    <n v="1.8328313668463502E-2"/>
    <x v="12"/>
  </r>
  <r>
    <n v="0.03"/>
    <n v="3.112619394036123E-2"/>
    <n v="0.1589290493232417"/>
    <n v="3.5577409786942578E-2"/>
    <x v="6"/>
  </r>
  <r>
    <n v="0.03"/>
    <n v="3.5373072944088486E-2"/>
    <n v="7.7593028301813055E-2"/>
    <n v="4.7297632731949975E-3"/>
    <x v="6"/>
  </r>
  <r>
    <n v="0.03"/>
    <n v="5.4568801414769656E-2"/>
    <n v="0.20007008132751442"/>
    <n v="4.9319922128485787E-2"/>
    <x v="6"/>
  </r>
  <r>
    <n v="0.03"/>
    <n v="6.9648450314676175E-2"/>
    <n v="0.13869304731274915"/>
    <n v="3.7889314463818317E-2"/>
    <x v="6"/>
  </r>
  <r>
    <n v="0.03"/>
    <n v="3.4555350899892555E-2"/>
    <n v="9.0959165168120887E-2"/>
    <n v="1.9806480204921328E-2"/>
    <x v="6"/>
  </r>
  <r>
    <n v="0.03"/>
    <n v="3.7311668289982898E-2"/>
    <n v="5.289141419133922E-2"/>
    <n v="1.7646409786501196E-2"/>
    <x v="10"/>
  </r>
  <r>
    <n v="0.03"/>
    <n v="3.1093056908319084E-2"/>
    <n v="5.2996357473464893E-2"/>
    <n v="8.280147077507299E-3"/>
    <x v="1"/>
  </r>
  <r>
    <n v="0.03"/>
    <n v="3.1093056908319084E-2"/>
    <n v="5.2996357473464893E-2"/>
    <n v="1.0818273312933386E-2"/>
    <x v="14"/>
  </r>
  <r>
    <n v="0.03"/>
    <n v="5.4568801414769656E-2"/>
    <n v="0.24838131835710153"/>
    <n v="8.0863062584631204E-2"/>
    <x v="9"/>
  </r>
  <r>
    <n v="0.03"/>
    <n v="6.812963675641219E-2"/>
    <n v="0.2759361118720306"/>
    <n v="7.1972940518555462E-2"/>
    <x v="9"/>
  </r>
  <r>
    <n v="0.03"/>
    <n v="7.2089400676171825E-2"/>
    <n v="0.29197379990280947"/>
    <n v="7.6156081169713563E-2"/>
    <x v="9"/>
  </r>
  <r>
    <n v="0.03"/>
    <n v="1.8992253929711937E-2"/>
    <n v="4.1660686336543913E-2"/>
    <n v="6.6737040492156653E-3"/>
    <x v="9"/>
  </r>
  <r>
    <n v="0.03"/>
    <n v="2.4927333282746919E-2"/>
    <n v="5.4679650816713894E-2"/>
    <n v="8.7592365645955631E-3"/>
    <x v="9"/>
  </r>
  <r>
    <n v="0.03"/>
    <n v="3.1093056908319084E-2"/>
    <n v="5.2996357473464893E-2"/>
    <n v="8.280147077507299E-3"/>
    <x v="9"/>
  </r>
  <r>
    <n v="0.03"/>
    <n v="3.0150203113417706E-2"/>
    <n v="6.6136339559263485E-2"/>
    <n v="1.0594505178129871E-2"/>
    <x v="19"/>
  </r>
  <r>
    <n v="0.03"/>
    <n v="5.0663280836376591E-2"/>
    <n v="0.23060452420033081"/>
    <n v="6.9561455088366711E-2"/>
    <x v="19"/>
  </r>
  <r>
    <n v="0.03"/>
    <n v="3.5373072944088486E-2"/>
    <n v="7.0439460709695215E-2"/>
    <n v="2.0599364899910086E-2"/>
    <x v="11"/>
  </r>
  <r>
    <n v="0.02"/>
    <n v="2.010013540894514E-2"/>
    <n v="4.4090893039508992E-2"/>
    <n v="8.7037775055187738E-3"/>
    <x v="3"/>
  </r>
  <r>
    <n v="0.02"/>
    <n v="2.4874445526655267E-2"/>
    <n v="3.5260942794226147E-2"/>
    <n v="1.3794774179341666E-2"/>
    <x v="3"/>
  </r>
  <r>
    <n v="0.02"/>
    <n v="2.4874445526655267E-2"/>
    <n v="3.5260942794226147E-2"/>
    <n v="6.3496038887584779E-3"/>
    <x v="3"/>
  </r>
  <r>
    <n v="0.02"/>
    <n v="2.004737914802927E-2"/>
    <n v="7.3501353750902498E-2"/>
    <n v="2.0301012925583794E-2"/>
    <x v="3"/>
  </r>
  <r>
    <n v="0.02"/>
    <n v="3.8259636777220871E-2"/>
    <n v="0.1741467427579943"/>
    <n v="5.6695242024214582E-2"/>
    <x v="3"/>
  </r>
  <r>
    <n v="0.02"/>
    <n v="2.075079596024082E-2"/>
    <n v="5.4621788752357577E-2"/>
    <n v="1.4152484388957481E-2"/>
    <x v="3"/>
  </r>
  <r>
    <n v="0.02"/>
    <n v="4.8896099648034243E-2"/>
    <n v="0.24966144744731966"/>
    <n v="5.9879897742446259E-2"/>
    <x v="3"/>
  </r>
  <r>
    <n v="0.02"/>
    <n v="2.4874445526655267E-2"/>
    <n v="3.5260942794226147E-2"/>
    <n v="1.1764273191000797E-2"/>
    <x v="3"/>
  </r>
  <r>
    <n v="0.02"/>
    <n v="4.8529709409291501E-2"/>
    <n v="9.6638665365373508E-2"/>
    <n v="2.640055036887029E-2"/>
    <x v="3"/>
  </r>
  <r>
    <n v="0.02"/>
    <n v="2.010013540894514E-2"/>
    <n v="4.4090893039508992E-2"/>
    <n v="4.8753047141769923E-3"/>
    <x v="3"/>
  </r>
  <r>
    <n v="0.02"/>
    <n v="1.0129202095846368E-2"/>
    <n v="3.7137526105719153E-2"/>
    <n v="9.4305071321583982E-3"/>
    <x v="13"/>
  </r>
  <r>
    <n v="0.02"/>
    <n v="2.0728704605546058E-2"/>
    <n v="3.5330904982309931E-2"/>
    <n v="7.2121822086222576E-3"/>
    <x v="13"/>
  </r>
  <r>
    <n v="0.02"/>
    <n v="3.1533462447766163E-2"/>
    <n v="0.14353115282133369"/>
    <n v="4.6728025562490665E-2"/>
    <x v="13"/>
  </r>
  <r>
    <n v="0.02"/>
    <n v="2.010013540894514E-2"/>
    <n v="4.4090893039508992E-2"/>
    <n v="7.0630034520865817E-3"/>
    <x v="13"/>
  </r>
  <r>
    <n v="0.02"/>
    <n v="2.5323005239615923E-2"/>
    <n v="0.1192286628779735"/>
    <n v="3.2045927832585384E-2"/>
    <x v="13"/>
  </r>
  <r>
    <n v="0.02"/>
    <n v="2.3582048629392324E-2"/>
    <n v="5.1728685534542039E-2"/>
    <n v="8.2865158611094523E-3"/>
    <x v="13"/>
  </r>
  <r>
    <n v="0.02"/>
    <n v="1.2661502619807958E-2"/>
    <n v="4.6421907632148936E-2"/>
    <n v="1.1443614428913023E-2"/>
    <x v="13"/>
  </r>
  <r>
    <n v="0.02"/>
    <n v="2.0728704605546058E-2"/>
    <n v="3.5330904982309931E-2"/>
    <n v="3.2639858424038993E-3"/>
    <x v="13"/>
  </r>
  <r>
    <n v="0.02"/>
    <n v="2.303690059992837E-2"/>
    <n v="5.0532869537844943E-2"/>
    <n v="6.2144536415024059E-3"/>
    <x v="6"/>
  </r>
  <r>
    <n v="0.02"/>
    <n v="2.303690059992837E-2"/>
    <n v="6.0639443445413922E-2"/>
    <n v="1.0696983875318016E-2"/>
    <x v="6"/>
  </r>
  <r>
    <n v="0.02"/>
    <n v="3.7319418860200314E-2"/>
    <n v="0.1368272524386977"/>
    <n v="3.7791573604806054E-2"/>
    <x v="6"/>
  </r>
  <r>
    <n v="0.02"/>
    <n v="3.1533462447766163E-2"/>
    <n v="0.14353115282133369"/>
    <n v="4.6728025562490665E-2"/>
    <x v="6"/>
  </r>
  <r>
    <n v="0.02"/>
    <n v="4.6432300209784116E-2"/>
    <n v="9.2462031541832773E-2"/>
    <n v="3.0313234530711778E-2"/>
    <x v="6"/>
  </r>
  <r>
    <n v="0.02"/>
    <n v="2.3582048629392324E-2"/>
    <n v="5.1728685534542039E-2"/>
    <n v="8.2865158611094523E-3"/>
    <x v="6"/>
  </r>
  <r>
    <n v="0.02"/>
    <n v="2.010013540894514E-2"/>
    <n v="4.4090893039508992E-2"/>
    <n v="7.0630034520865817E-3"/>
    <x v="6"/>
  </r>
  <r>
    <n v="0.02"/>
    <n v="2.0728704605546058E-2"/>
    <n v="3.5330904982309931E-2"/>
    <n v="5.5200980516715327E-3"/>
    <x v="6"/>
  </r>
  <r>
    <n v="0.02"/>
    <n v="2.3582048629392324E-2"/>
    <n v="5.1728685534542039E-2"/>
    <n v="5.7198456882863917E-3"/>
    <x v="6"/>
  </r>
  <r>
    <n v="0.02"/>
    <n v="3.0882542351367313E-2"/>
    <n v="8.5470868905584571E-2"/>
    <n v="1.9878578543862595E-2"/>
    <x v="6"/>
  </r>
  <r>
    <n v="0.02"/>
    <n v="2.0728704605546058E-2"/>
    <n v="3.5330904982309931E-2"/>
    <n v="5.5200980516715327E-3"/>
    <x v="10"/>
  </r>
  <r>
    <n v="0.02"/>
    <n v="4.6432300209784116E-2"/>
    <n v="0.18805836923762598"/>
    <n v="4.3997930327239941E-2"/>
    <x v="10"/>
  </r>
  <r>
    <n v="0.02"/>
    <n v="7.9134391373799767E-3"/>
    <n v="1.7358619306893305E-2"/>
    <n v="1.9194113047940916E-3"/>
    <x v="10"/>
  </r>
  <r>
    <n v="0.02"/>
    <n v="2.0728704605546058E-2"/>
    <n v="3.5330904982309931E-2"/>
    <n v="1.1724406627157524E-2"/>
    <x v="14"/>
  </r>
  <r>
    <n v="0.02"/>
    <n v="3.7319418860200314E-2"/>
    <n v="0.1368272524386977"/>
    <n v="3.7791573604806054E-2"/>
    <x v="9"/>
  </r>
  <r>
    <n v="0.02"/>
    <n v="2.0728704605546058E-2"/>
    <n v="3.5330904982309931E-2"/>
    <n v="5.5200980516715327E-3"/>
    <x v="9"/>
  </r>
  <r>
    <n v="0.02"/>
    <n v="2.0728704605546058E-2"/>
    <n v="3.5330904982309931E-2"/>
    <n v="5.5200980516715327E-3"/>
    <x v="15"/>
  </r>
  <r>
    <n v="0.02"/>
    <n v="3.8259636777220871E-2"/>
    <n v="0.1741467427579943"/>
    <n v="5.253106315738186E-2"/>
    <x v="19"/>
  </r>
  <r>
    <n v="0.02"/>
    <n v="2.010013540894514E-2"/>
    <n v="4.0026002282466638E-2"/>
    <n v="1.1705231956548462E-2"/>
    <x v="11"/>
  </r>
  <r>
    <n v="0.02"/>
    <n v="2.0728704605546058E-2"/>
    <n v="3.5330904982309931E-2"/>
    <n v="1.1724406627157524E-2"/>
    <x v="5"/>
  </r>
  <r>
    <n v="0.01"/>
    <n v="1.2661502619807962E-2"/>
    <n v="5.9614331438986749E-2"/>
    <n v="1.4644885971152793E-2"/>
    <x v="0"/>
  </r>
  <r>
    <n v="0.01"/>
    <n v="2.4448049824017121E-2"/>
    <n v="0.12483072372365983"/>
    <n v="3.7257494664049692E-2"/>
    <x v="3"/>
  </r>
  <r>
    <n v="0.01"/>
    <n v="1.0364352302773029E-2"/>
    <n v="1.7665452491154966E-2"/>
    <n v="3.6060911043111288E-3"/>
    <x v="3"/>
  </r>
  <r>
    <n v="0.01"/>
    <n v="1.0364352302773029E-2"/>
    <n v="1.7665452491154966E-2"/>
    <n v="3.6060911043111288E-3"/>
    <x v="3"/>
  </r>
  <r>
    <n v="0.01"/>
    <n v="2.4448049824017121E-2"/>
    <n v="0.12483072372365983"/>
    <n v="2.4618097385531081E-2"/>
    <x v="3"/>
  </r>
  <r>
    <n v="0.01"/>
    <n v="1.1791024314696162E-2"/>
    <n v="2.3479820236565072E-2"/>
    <n v="5.131076520617602E-3"/>
    <x v="3"/>
  </r>
  <r>
    <n v="0.01"/>
    <n v="2.426485470464575E-2"/>
    <n v="4.8319332682686754E-2"/>
    <n v="1.5841261970488789E-2"/>
    <x v="3"/>
  </r>
  <r>
    <n v="0.01"/>
    <n v="1.0023689574014635E-2"/>
    <n v="2.6385101346477816E-2"/>
    <n v="6.8363695777167496E-3"/>
    <x v="3"/>
  </r>
  <r>
    <n v="0.01"/>
    <n v="1.1518450299964185E-2"/>
    <n v="2.5266434768922472E-2"/>
    <n v="4.0474779187372797E-3"/>
    <x v="3"/>
  </r>
  <r>
    <n v="0.01"/>
    <n v="1.362629908186277E-2"/>
    <n v="6.1811375296975189E-2"/>
    <n v="9.0805160521743224E-3"/>
    <x v="3"/>
  </r>
  <r>
    <n v="0.01"/>
    <n v="1.2437222763327633E-2"/>
    <n v="1.7630471397113073E-2"/>
    <n v="5.8821365955003986E-3"/>
    <x v="3"/>
  </r>
  <r>
    <n v="0.01"/>
    <n v="1.2437222763327633E-2"/>
    <n v="1.7630471397113073E-2"/>
    <n v="5.8821365955003986E-3"/>
    <x v="3"/>
  </r>
  <r>
    <n v="0.01"/>
    <n v="1.0364352302773029E-2"/>
    <n v="1.7665452491154966E-2"/>
    <n v="2.7600490258357663E-3"/>
    <x v="3"/>
  </r>
  <r>
    <n v="0.01"/>
    <n v="1.1518450299964185E-2"/>
    <n v="5.8812727291934076E-2"/>
    <n v="1.2852234611658535E-2"/>
    <x v="3"/>
  </r>
  <r>
    <n v="0.01"/>
    <n v="1.2661502619807962E-2"/>
    <n v="5.9614331438986749E-2"/>
    <n v="1.4644885971152793E-2"/>
    <x v="3"/>
  </r>
  <r>
    <n v="0.01"/>
    <n v="8.7047830511179731E-4"/>
    <n v="1.9094481237582634E-3"/>
    <n v="2.1113524352735005E-4"/>
    <x v="3"/>
  </r>
  <r>
    <n v="0.01"/>
    <n v="8.7047830511179731E-4"/>
    <n v="1.9094481237582634E-3"/>
    <n v="2.1113524352735005E-4"/>
    <x v="3"/>
  </r>
  <r>
    <n v="0.01"/>
    <n v="1.005006770447257E-2"/>
    <n v="2.2045446519754496E-2"/>
    <n v="2.4376523570884961E-3"/>
    <x v="3"/>
  </r>
  <r>
    <n v="0.01"/>
    <n v="1.2437222763327633E-2"/>
    <n v="1.7630471397113073E-2"/>
    <n v="4.5284692699398181E-3"/>
    <x v="3"/>
  </r>
  <r>
    <n v="0.01"/>
    <n v="1.2437222763327633E-2"/>
    <n v="1.7630471397113073E-2"/>
    <n v="4.5284692699398181E-3"/>
    <x v="3"/>
  </r>
  <r>
    <n v="0.01"/>
    <n v="1.2437222763327633E-2"/>
    <n v="1.7630471397113073E-2"/>
    <n v="4.5284692699398181E-3"/>
    <x v="3"/>
  </r>
  <r>
    <n v="0.01"/>
    <n v="1.0364352302773029E-2"/>
    <n v="1.7665452491154966E-2"/>
    <n v="1.6319929212019497E-3"/>
    <x v="3"/>
  </r>
  <r>
    <n v="0.01"/>
    <n v="1.0364352302773029E-2"/>
    <n v="1.7665452491154966E-2"/>
    <n v="1.6319929212019497E-3"/>
    <x v="3"/>
  </r>
  <r>
    <n v="0.01"/>
    <n v="1.8768196112833299E-2"/>
    <n v="5.1943069042152692E-2"/>
    <n v="1.2080775485087458E-2"/>
    <x v="3"/>
  </r>
  <r>
    <n v="0.01"/>
    <n v="1.0364352302773029E-2"/>
    <n v="1.7665452491154966E-2"/>
    <n v="5.8622033135787618E-3"/>
    <x v="13"/>
  </r>
  <r>
    <n v="0.01"/>
    <n v="1.8189600471589885E-2"/>
    <n v="8.2793772785700506E-2"/>
    <n v="2.6954354194877066E-2"/>
    <x v="13"/>
  </r>
  <r>
    <n v="0.01"/>
    <n v="3.4731205102945441E-3"/>
    <n v="9.1422061682971366E-3"/>
    <n v="1.9907276541842045E-3"/>
    <x v="13"/>
  </r>
  <r>
    <n v="0.01"/>
    <n v="1.1518450299964185E-2"/>
    <n v="4.2231040970913271E-2"/>
    <n v="1.0410510348525042E-2"/>
    <x v="13"/>
  </r>
  <r>
    <n v="0.01"/>
    <n v="1.037539798012041E-2"/>
    <n v="2.7310894376178788E-2"/>
    <n v="5.9469838783224342E-3"/>
    <x v="13"/>
  </r>
  <r>
    <n v="0.01"/>
    <n v="8.3350000000000004E-3"/>
    <n v="2.1622035913866411E-2"/>
    <n v="6.1094378894878346E-3"/>
    <x v="13"/>
  </r>
  <r>
    <n v="0.01"/>
    <n v="8.7047830511179731E-4"/>
    <n v="1.9094481237582634E-3"/>
    <n v="2.1113524352735005E-4"/>
    <x v="13"/>
  </r>
  <r>
    <n v="0.01"/>
    <n v="1.8189600471589885E-2"/>
    <n v="6.6690027109171476E-2"/>
    <n v="1.8419730158156442E-2"/>
    <x v="6"/>
  </r>
  <r>
    <n v="0.01"/>
    <n v="1.9129818388610435E-2"/>
    <n v="8.707337137899715E-2"/>
    <n v="2.8347621012107291E-2"/>
    <x v="6"/>
  </r>
  <r>
    <n v="0.01"/>
    <n v="2.426485470464575E-2"/>
    <n v="4.8319332682686754E-2"/>
    <n v="1.5841261970488789E-2"/>
    <x v="6"/>
  </r>
  <r>
    <n v="0.01"/>
    <n v="1.0801844422523667E-2"/>
    <n v="3.5321016676635064E-2"/>
    <n v="9.1790574550782121E-3"/>
    <x v="6"/>
  </r>
  <r>
    <n v="0.01"/>
    <n v="5.0646010479231838E-3"/>
    <n v="1.3331419627694054E-2"/>
    <n v="3.4541656813726735E-3"/>
    <x v="6"/>
  </r>
  <r>
    <n v="0.01"/>
    <n v="1.005006770447257E-2"/>
    <n v="2.2045446519754496E-2"/>
    <n v="3.5315017260432909E-3"/>
    <x v="6"/>
  </r>
  <r>
    <n v="0.01"/>
    <n v="3.9567195686899884E-3"/>
    <n v="8.6793096534466523E-3"/>
    <n v="1.3903550102532644E-3"/>
    <x v="6"/>
  </r>
  <r>
    <n v="0.01"/>
    <n v="8.7047830511179731E-4"/>
    <n v="1.9094481237582634E-3"/>
    <n v="3.0587810225571809E-4"/>
    <x v="6"/>
  </r>
  <r>
    <n v="0.01"/>
    <n v="1.005006770447257E-2"/>
    <n v="2.2045446519754496E-2"/>
    <n v="3.5315017260432909E-3"/>
    <x v="6"/>
  </r>
  <r>
    <n v="0.01"/>
    <n v="8.7047830511179731E-4"/>
    <n v="1.9094481237582634E-3"/>
    <n v="3.0587810225571809E-4"/>
    <x v="6"/>
  </r>
  <r>
    <n v="0.01"/>
    <n v="8.3091110942489742E-3"/>
    <n v="1.8226550272237969E-2"/>
    <n v="2.9197455215318547E-3"/>
    <x v="6"/>
  </r>
  <r>
    <n v="0.01"/>
    <n v="8.7047830511179731E-4"/>
    <n v="1.9094481237582634E-3"/>
    <n v="3.0587810225571809E-4"/>
    <x v="6"/>
  </r>
  <r>
    <n v="0.01"/>
    <n v="1.2437222763327633E-2"/>
    <n v="1.7630471397113073E-2"/>
    <n v="5.8821365955003986E-3"/>
    <x v="6"/>
  </r>
  <r>
    <n v="0.01"/>
    <n v="1.8768196112833299E-2"/>
    <n v="5.1943069042152692E-2"/>
    <n v="1.4123505950008235E-2"/>
    <x v="6"/>
  </r>
  <r>
    <n v="0.01"/>
    <n v="1.6887760278792199E-2"/>
    <n v="7.6868174733443609E-2"/>
    <n v="2.3187151696122243E-2"/>
    <x v="6"/>
  </r>
  <r>
    <n v="0.01"/>
    <n v="1.0023689574014635E-2"/>
    <n v="2.6385101346477816E-2"/>
    <n v="5.7453912044809962E-3"/>
    <x v="6"/>
  </r>
  <r>
    <n v="0.01"/>
    <n v="1.005006770447257E-2"/>
    <n v="2.2045446519754496E-2"/>
    <n v="2.4376523570884961E-3"/>
    <x v="6"/>
  </r>
  <r>
    <n v="0.01"/>
    <n v="3.4731205102945441E-3"/>
    <n v="7.618505140247615E-3"/>
    <n v="8.4240829488185104E-4"/>
    <x v="6"/>
  </r>
  <r>
    <n v="0.01"/>
    <n v="1.0364352302773029E-2"/>
    <n v="1.7665452491154966E-2"/>
    <n v="1.6319929212019497E-3"/>
    <x v="6"/>
  </r>
  <r>
    <n v="0.01"/>
    <n v="1.6598462458170492E-2"/>
    <n v="4.5938089962135047E-2"/>
    <n v="1.0684154041724746E-2"/>
    <x v="6"/>
  </r>
  <r>
    <n v="0.01"/>
    <n v="2.3216150104892058E-2"/>
    <n v="7.5914630219287321E-2"/>
    <n v="1.7201486474265483E-2"/>
    <x v="6"/>
  </r>
  <r>
    <n v="0.01"/>
    <n v="2.426485470464575E-2"/>
    <n v="7.9343795758787833E-2"/>
    <n v="1.7978500660797724E-2"/>
    <x v="6"/>
  </r>
  <r>
    <n v="0.01"/>
    <n v="1.0364352302773029E-2"/>
    <n v="1.7665452491154966E-2"/>
    <n v="1.9140069473604041E-3"/>
    <x v="10"/>
  </r>
  <r>
    <n v="0.01"/>
    <n v="1.2437222763327633E-2"/>
    <n v="1.7630471397113073E-2"/>
    <n v="9.6047217407919921E-3"/>
    <x v="10"/>
  </r>
  <r>
    <n v="0.01"/>
    <n v="1.037539798012041E-2"/>
    <n v="2.7310894376178788E-2"/>
    <n v="4.8177255621661289E-3"/>
    <x v="10"/>
  </r>
  <r>
    <n v="0.01"/>
    <n v="6.3307513099039791E-3"/>
    <n v="2.3210953816074468E-2"/>
    <n v="5.7218072144565113E-3"/>
    <x v="10"/>
  </r>
  <r>
    <n v="0.01"/>
    <n v="1.2437222763327633E-2"/>
    <n v="1.7630471397113073E-2"/>
    <n v="4.5284692699398181E-3"/>
    <x v="10"/>
  </r>
  <r>
    <n v="0.01"/>
    <n v="1.2437222763327633E-2"/>
    <n v="1.7630471397113073E-2"/>
    <n v="3.174801944379239E-3"/>
    <x v="21"/>
  </r>
  <r>
    <n v="0.01"/>
    <n v="2.4029800225390613E-2"/>
    <n v="4.7851261650738226E-2"/>
    <n v="2.2880166628248252E-2"/>
    <x v="2"/>
  </r>
  <r>
    <n v="0.01"/>
    <n v="1.0364352302773029E-2"/>
    <n v="1.7665452491154966E-2"/>
    <n v="3.6060911043111288E-3"/>
    <x v="2"/>
  </r>
  <r>
    <n v="0.01"/>
    <n v="2.4448049824017121E-2"/>
    <n v="0.12483072372365983"/>
    <n v="3.7257494664049692E-2"/>
    <x v="7"/>
  </r>
  <r>
    <n v="0.01"/>
    <n v="1.0364352302773029E-2"/>
    <n v="1.7665452491154966E-2"/>
    <n v="3.6060911043111288E-3"/>
    <x v="7"/>
  </r>
  <r>
    <n v="0.01"/>
    <n v="1.5766731223883081E-2"/>
    <n v="7.1765576410666845E-2"/>
    <n v="2.3364012781245332E-2"/>
    <x v="9"/>
  </r>
  <r>
    <n v="0.01"/>
    <n v="1.2819771402555561E-2"/>
    <n v="4.1919448363478981E-2"/>
    <n v="1.0893826430202713E-2"/>
    <x v="15"/>
  </r>
  <r>
    <n v="0.01"/>
    <n v="1.2437222763327633E-2"/>
    <n v="1.7630471397113073E-2"/>
    <n v="5.8821365955003986E-3"/>
    <x v="15"/>
  </r>
  <r>
    <n v="0.01"/>
    <n v="1.0364352302773029E-2"/>
    <n v="1.7665452491154966E-2"/>
    <n v="2.7600490258357663E-3"/>
    <x v="15"/>
  </r>
  <r>
    <n v="0.01"/>
    <n v="1.5766731223883081E-2"/>
    <n v="7.1765576410666845E-2"/>
    <n v="2.3364012781245332E-2"/>
    <x v="19"/>
  </r>
  <r>
    <n v="0.01"/>
    <n v="1.2437222763327633E-2"/>
    <n v="1.7630471397113073E-2"/>
    <n v="5.8821365955003986E-3"/>
    <x v="19"/>
  </r>
  <r>
    <n v="0.01"/>
    <n v="1.8280006040534168E-2"/>
    <n v="5.059194874914872E-2"/>
    <n v="1.3756131517782587E-2"/>
    <x v="19"/>
  </r>
  <r>
    <n v="0.01"/>
    <n v="2.4448049824017121E-2"/>
    <n v="0.12483072372365983"/>
    <n v="3.7257494664049692E-2"/>
    <x v="11"/>
  </r>
  <r>
    <n v="0.01"/>
    <n v="1.005006770447257E-2"/>
    <n v="2.0013001141233319E-2"/>
    <n v="6.6730030049903261E-3"/>
    <x v="11"/>
  </r>
  <r>
    <n v="0.01"/>
    <n v="1.037539798012041E-2"/>
    <n v="2.7310894376178788E-2"/>
    <n v="7.0762421944787404E-3"/>
    <x v="11"/>
  </r>
  <r>
    <n v="0"/>
    <n v="0"/>
    <n v="0"/>
    <n v="0"/>
    <x v="0"/>
  </r>
  <r>
    <n v="0"/>
    <n v="0"/>
    <n v="0"/>
    <n v="0"/>
    <x v="3"/>
  </r>
  <r>
    <n v="0"/>
    <n v="0"/>
    <n v="0"/>
    <n v="0"/>
    <x v="3"/>
  </r>
  <r>
    <n v="0"/>
    <n v="0"/>
    <n v="0"/>
    <n v="0"/>
    <x v="3"/>
  </r>
  <r>
    <n v="0"/>
    <n v="0"/>
    <n v="0"/>
    <n v="0"/>
    <x v="3"/>
  </r>
  <r>
    <n v="0"/>
    <n v="0"/>
    <n v="0"/>
    <n v="0"/>
    <x v="3"/>
  </r>
  <r>
    <n v="0"/>
    <n v="0"/>
    <n v="0"/>
    <n v="0"/>
    <x v="3"/>
  </r>
  <r>
    <n v="0"/>
    <n v="0"/>
    <n v="0"/>
    <n v="0"/>
    <x v="3"/>
  </r>
  <r>
    <n v="0"/>
    <n v="0"/>
    <n v="0"/>
    <n v="0"/>
    <x v="3"/>
  </r>
  <r>
    <n v="0"/>
    <n v="0"/>
    <n v="0"/>
    <n v="0"/>
    <x v="3"/>
  </r>
  <r>
    <n v="0"/>
    <n v="0"/>
    <n v="0"/>
    <n v="0"/>
    <x v="3"/>
  </r>
  <r>
    <n v="0"/>
    <n v="0"/>
    <n v="0"/>
    <n v="0"/>
    <x v="3"/>
  </r>
  <r>
    <n v="0"/>
    <n v="0"/>
    <n v="0"/>
    <n v="0"/>
    <x v="3"/>
  </r>
  <r>
    <n v="0"/>
    <n v="0"/>
    <n v="0"/>
    <n v="0"/>
    <x v="3"/>
  </r>
  <r>
    <n v="0"/>
    <n v="0"/>
    <n v="0"/>
    <n v="0"/>
    <x v="3"/>
  </r>
  <r>
    <n v="0"/>
    <n v="0"/>
    <n v="0"/>
    <n v="0"/>
    <x v="3"/>
  </r>
  <r>
    <n v="0"/>
    <n v="0"/>
    <n v="0"/>
    <n v="0"/>
    <x v="3"/>
  </r>
  <r>
    <n v="0"/>
    <n v="0"/>
    <n v="0"/>
    <n v="0"/>
    <x v="3"/>
  </r>
  <r>
    <n v="0"/>
    <n v="0"/>
    <n v="0"/>
    <n v="0"/>
    <x v="3"/>
  </r>
  <r>
    <n v="0"/>
    <n v="0"/>
    <n v="0"/>
    <n v="0"/>
    <x v="3"/>
  </r>
  <r>
    <n v="0"/>
    <n v="0"/>
    <n v="0"/>
    <n v="0"/>
    <x v="3"/>
  </r>
  <r>
    <n v="0"/>
    <n v="0"/>
    <n v="0"/>
    <n v="0"/>
    <x v="3"/>
  </r>
  <r>
    <n v="0"/>
    <n v="0"/>
    <n v="0"/>
    <n v="0"/>
    <x v="3"/>
  </r>
  <r>
    <n v="0"/>
    <n v="0"/>
    <n v="0"/>
    <n v="0"/>
    <x v="3"/>
  </r>
  <r>
    <n v="0"/>
    <n v="0"/>
    <n v="0"/>
    <n v="0"/>
    <x v="13"/>
  </r>
  <r>
    <n v="0"/>
    <n v="0"/>
    <n v="0"/>
    <n v="0"/>
    <x v="13"/>
  </r>
  <r>
    <n v="0"/>
    <n v="0"/>
    <n v="0"/>
    <n v="0"/>
    <x v="13"/>
  </r>
  <r>
    <n v="0"/>
    <n v="0"/>
    <n v="0"/>
    <n v="0"/>
    <x v="13"/>
  </r>
  <r>
    <n v="0"/>
    <n v="0"/>
    <n v="0"/>
    <n v="0"/>
    <x v="13"/>
  </r>
  <r>
    <n v="0"/>
    <n v="0"/>
    <n v="0"/>
    <n v="0"/>
    <x v="13"/>
  </r>
  <r>
    <n v="0"/>
    <n v="0"/>
    <n v="0"/>
    <n v="0"/>
    <x v="13"/>
  </r>
  <r>
    <n v="0"/>
    <n v="0"/>
    <n v="0"/>
    <n v="0"/>
    <x v="13"/>
  </r>
  <r>
    <n v="0"/>
    <n v="0"/>
    <n v="0"/>
    <n v="0"/>
    <x v="13"/>
  </r>
  <r>
    <n v="0"/>
    <n v="0"/>
    <n v="0"/>
    <n v="0"/>
    <x v="13"/>
  </r>
  <r>
    <n v="0"/>
    <n v="0"/>
    <n v="0"/>
    <n v="0"/>
    <x v="13"/>
  </r>
  <r>
    <n v="0"/>
    <n v="0"/>
    <n v="0"/>
    <n v="0"/>
    <x v="13"/>
  </r>
  <r>
    <n v="0"/>
    <n v="0"/>
    <n v="0"/>
    <n v="0"/>
    <x v="13"/>
  </r>
  <r>
    <n v="0"/>
    <n v="0"/>
    <n v="0"/>
    <n v="0"/>
    <x v="13"/>
  </r>
  <r>
    <n v="0"/>
    <n v="0"/>
    <n v="0"/>
    <n v="0"/>
    <x v="13"/>
  </r>
  <r>
    <n v="0"/>
    <n v="0"/>
    <n v="0"/>
    <n v="0"/>
    <x v="13"/>
  </r>
  <r>
    <n v="0"/>
    <n v="0"/>
    <n v="0"/>
    <n v="0"/>
    <x v="18"/>
  </r>
  <r>
    <n v="0"/>
    <n v="0"/>
    <n v="0"/>
    <n v="0"/>
    <x v="6"/>
  </r>
  <r>
    <n v="0"/>
    <n v="0"/>
    <n v="0"/>
    <n v="0"/>
    <x v="6"/>
  </r>
  <r>
    <n v="0"/>
    <n v="0"/>
    <n v="0"/>
    <n v="0"/>
    <x v="6"/>
  </r>
  <r>
    <n v="0"/>
    <n v="0"/>
    <n v="0"/>
    <n v="0"/>
    <x v="6"/>
  </r>
  <r>
    <n v="0"/>
    <n v="0"/>
    <n v="0"/>
    <n v="0"/>
    <x v="6"/>
  </r>
  <r>
    <n v="0"/>
    <n v="0"/>
    <n v="0"/>
    <n v="0"/>
    <x v="6"/>
  </r>
  <r>
    <n v="0"/>
    <n v="0"/>
    <n v="0"/>
    <n v="0"/>
    <x v="6"/>
  </r>
  <r>
    <n v="0"/>
    <n v="0"/>
    <n v="0"/>
    <n v="0"/>
    <x v="6"/>
  </r>
  <r>
    <n v="0"/>
    <n v="0"/>
    <n v="0"/>
    <n v="0"/>
    <x v="6"/>
  </r>
  <r>
    <n v="0"/>
    <n v="0"/>
    <n v="0"/>
    <n v="0"/>
    <x v="6"/>
  </r>
  <r>
    <n v="0"/>
    <n v="0"/>
    <n v="0"/>
    <n v="0"/>
    <x v="6"/>
  </r>
  <r>
    <n v="0"/>
    <n v="0"/>
    <n v="0"/>
    <n v="0"/>
    <x v="6"/>
  </r>
  <r>
    <n v="0"/>
    <n v="0"/>
    <n v="0"/>
    <n v="0"/>
    <x v="6"/>
  </r>
  <r>
    <n v="0"/>
    <n v="0"/>
    <n v="0"/>
    <n v="0"/>
    <x v="6"/>
  </r>
  <r>
    <n v="0"/>
    <n v="0"/>
    <n v="0"/>
    <n v="0"/>
    <x v="6"/>
  </r>
  <r>
    <n v="0"/>
    <n v="0"/>
    <n v="0"/>
    <n v="0"/>
    <x v="6"/>
  </r>
  <r>
    <n v="0"/>
    <n v="0"/>
    <n v="0"/>
    <n v="0"/>
    <x v="6"/>
  </r>
  <r>
    <n v="0"/>
    <n v="0"/>
    <n v="0"/>
    <n v="0"/>
    <x v="6"/>
  </r>
  <r>
    <n v="0"/>
    <n v="0"/>
    <n v="0"/>
    <n v="0"/>
    <x v="6"/>
  </r>
  <r>
    <n v="0"/>
    <n v="0"/>
    <n v="0"/>
    <n v="0"/>
    <x v="6"/>
  </r>
  <r>
    <n v="0"/>
    <n v="0"/>
    <n v="0"/>
    <n v="0"/>
    <x v="6"/>
  </r>
  <r>
    <n v="0"/>
    <n v="0"/>
    <n v="0"/>
    <n v="0"/>
    <x v="6"/>
  </r>
  <r>
    <n v="0"/>
    <n v="0"/>
    <n v="0"/>
    <n v="0"/>
    <x v="6"/>
  </r>
  <r>
    <n v="0"/>
    <n v="0"/>
    <n v="0"/>
    <n v="0"/>
    <x v="6"/>
  </r>
  <r>
    <n v="0"/>
    <n v="0"/>
    <n v="0"/>
    <n v="0"/>
    <x v="10"/>
  </r>
  <r>
    <n v="0"/>
    <n v="0"/>
    <n v="0"/>
    <n v="0"/>
    <x v="10"/>
  </r>
  <r>
    <n v="0"/>
    <n v="0"/>
    <n v="0"/>
    <n v="0"/>
    <x v="10"/>
  </r>
  <r>
    <n v="0"/>
    <n v="0"/>
    <n v="0"/>
    <n v="0"/>
    <x v="10"/>
  </r>
  <r>
    <n v="0"/>
    <n v="0"/>
    <n v="0"/>
    <n v="0"/>
    <x v="10"/>
  </r>
  <r>
    <n v="0"/>
    <n v="0"/>
    <n v="0"/>
    <n v="0"/>
    <x v="10"/>
  </r>
  <r>
    <n v="0"/>
    <n v="0"/>
    <n v="0"/>
    <n v="0"/>
    <x v="10"/>
  </r>
  <r>
    <n v="0"/>
    <n v="0"/>
    <n v="0"/>
    <n v="0"/>
    <x v="10"/>
  </r>
  <r>
    <n v="0"/>
    <n v="0"/>
    <n v="0"/>
    <n v="0"/>
    <x v="1"/>
  </r>
  <r>
    <n v="0"/>
    <n v="0"/>
    <n v="0"/>
    <n v="0"/>
    <x v="16"/>
  </r>
  <r>
    <n v="0"/>
    <n v="0"/>
    <n v="0"/>
    <n v="0"/>
    <x v="2"/>
  </r>
  <r>
    <n v="0"/>
    <n v="0"/>
    <n v="0"/>
    <n v="0"/>
    <x v="2"/>
  </r>
  <r>
    <n v="0"/>
    <n v="0"/>
    <n v="0"/>
    <n v="0"/>
    <x v="7"/>
  </r>
  <r>
    <n v="0"/>
    <n v="0"/>
    <n v="0"/>
    <n v="0"/>
    <x v="7"/>
  </r>
  <r>
    <n v="0"/>
    <n v="0"/>
    <n v="0"/>
    <n v="0"/>
    <x v="9"/>
  </r>
  <r>
    <n v="0"/>
    <n v="0"/>
    <n v="0"/>
    <n v="0"/>
    <x v="9"/>
  </r>
  <r>
    <n v="0"/>
    <n v="0"/>
    <n v="0"/>
    <n v="0"/>
    <x v="9"/>
  </r>
  <r>
    <n v="0"/>
    <n v="0"/>
    <n v="0"/>
    <n v="0"/>
    <x v="9"/>
  </r>
  <r>
    <n v="0"/>
    <n v="0"/>
    <n v="0"/>
    <n v="0"/>
    <x v="9"/>
  </r>
  <r>
    <n v="0"/>
    <n v="0"/>
    <n v="0"/>
    <n v="0"/>
    <x v="9"/>
  </r>
  <r>
    <n v="0"/>
    <n v="0"/>
    <n v="0"/>
    <n v="0"/>
    <x v="9"/>
  </r>
  <r>
    <n v="0"/>
    <n v="0"/>
    <n v="0"/>
    <n v="0"/>
    <x v="9"/>
  </r>
  <r>
    <n v="0"/>
    <n v="0"/>
    <n v="0"/>
    <n v="0"/>
    <x v="9"/>
  </r>
  <r>
    <n v="0"/>
    <n v="0"/>
    <n v="0"/>
    <n v="0"/>
    <x v="15"/>
  </r>
  <r>
    <n v="0"/>
    <n v="0"/>
    <n v="0"/>
    <n v="0"/>
    <x v="15"/>
  </r>
  <r>
    <n v="0"/>
    <n v="0"/>
    <n v="0"/>
    <n v="0"/>
    <x v="15"/>
  </r>
  <r>
    <n v="0"/>
    <n v="0"/>
    <n v="0"/>
    <n v="0"/>
    <x v="15"/>
  </r>
  <r>
    <n v="0"/>
    <n v="0"/>
    <n v="0"/>
    <n v="0"/>
    <x v="19"/>
  </r>
  <r>
    <n v="0"/>
    <n v="0"/>
    <n v="0"/>
    <n v="0"/>
    <x v="1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3539">
  <r>
    <x v="0"/>
    <s v="Improved Pastures"/>
    <s v="D"/>
    <n v="1.8765006736361713"/>
    <n v="0.3700681607026059"/>
    <n v="0.58663586860269046"/>
    <n v="28926.720000000001"/>
    <n v="70720.189180539266"/>
    <n v="361094.33925516659"/>
    <n v="92379.340824026178"/>
  </r>
  <r>
    <x v="1"/>
    <s v="Citrus Groves"/>
    <s v="D"/>
    <n v="1.6671011379372187"/>
    <n v="0.16490862031309303"/>
    <n v="0.32696578480774496"/>
    <n v="23510.43"/>
    <n v="32036.015072319893"/>
    <n v="145321.20121232644"/>
    <n v="14375.083939909482"/>
  </r>
  <r>
    <x v="1"/>
    <s v="Citrus Groves"/>
    <s v="D"/>
    <n v="1.6671011379372187"/>
    <n v="0.16490862031309303"/>
    <n v="0.32696578480774496"/>
    <n v="20718"/>
    <n v="28230.96643780329"/>
    <n v="128060.80734027323"/>
    <n v="18813.013156894765"/>
  </r>
  <r>
    <x v="1"/>
    <s v="Citrus Groves"/>
    <s v="D"/>
    <n v="1.6671011379372187"/>
    <n v="0.16490862031309303"/>
    <n v="0.32696578480774496"/>
    <n v="20369.45"/>
    <n v="27756.021783304965"/>
    <n v="125906.37185429716"/>
    <n v="26804.166649857234"/>
  </r>
  <r>
    <x v="2"/>
    <s v="Fixed Single Family Units"/>
    <s v="D"/>
    <n v="1.3474392445178078"/>
    <n v="0.2921616014325315"/>
    <n v="0.24052044568721381"/>
    <n v="16304.53"/>
    <n v="16343.154737020886"/>
    <n v="59920.251363610121"/>
    <n v="16549.92371377844"/>
  </r>
  <r>
    <x v="0"/>
    <s v="Improved Pastures"/>
    <s v="D"/>
    <n v="1.8765006736361713"/>
    <n v="0.3700681607026059"/>
    <n v="0.58663586860269046"/>
    <n v="15363.21"/>
    <n v="37560.052353683808"/>
    <n v="191780.06230185679"/>
    <n v="57239.47145976749"/>
  </r>
  <r>
    <x v="0"/>
    <s v="Improved Pastures"/>
    <s v="D"/>
    <n v="1.8765006736361713"/>
    <n v="0.3700681607026059"/>
    <n v="0.58663586860269046"/>
    <n v="14985.78"/>
    <n v="36637.309609175936"/>
    <n v="187068.57629635473"/>
    <n v="36892.139143814406"/>
  </r>
  <r>
    <x v="0"/>
    <s v="Improved Pastures"/>
    <s v="D"/>
    <n v="1.8765006736361713"/>
    <n v="0.3700681607026059"/>
    <n v="0.58663586860269046"/>
    <n v="14081.88"/>
    <n v="34427.450385583026"/>
    <n v="175785.12717897311"/>
    <n v="52465.556895978814"/>
  </r>
  <r>
    <x v="1"/>
    <s v="Citrus Groves"/>
    <s v="D"/>
    <n v="1.6671011379372187"/>
    <n v="0.16490862031309303"/>
    <n v="0.32696578480774496"/>
    <n v="12721.81"/>
    <n v="17335.11879226326"/>
    <n v="78635.257236681195"/>
    <n v="7778.5513330713156"/>
  </r>
  <r>
    <x v="0"/>
    <s v="Improved Pastures"/>
    <s v="D"/>
    <n v="1.8765006736361713"/>
    <n v="0.3700681607026059"/>
    <n v="0.58663586860269046"/>
    <n v="8782.179999"/>
    <n v="21470.717417903867"/>
    <n v="109628.58851466203"/>
    <n v="23956.929131029185"/>
  </r>
  <r>
    <x v="1"/>
    <s v="Citrus Groves"/>
    <s v="D"/>
    <n v="1.6671011379372187"/>
    <n v="0.16490862031309303"/>
    <n v="0.32696578480774496"/>
    <n v="7091.59"/>
    <n v="9663.2126305947204"/>
    <n v="43834.093094227632"/>
    <n v="7228.3377300793391"/>
  </r>
  <r>
    <x v="0"/>
    <s v="Improved Pastures"/>
    <s v="NA"/>
    <n v="1.8765006736361713"/>
    <n v="0.3700681607026059"/>
    <n v="0.58663586860269046"/>
    <n v="7044.33"/>
    <n v="17222.013081681853"/>
    <n v="87934.881204828867"/>
    <n v="26245.408738680519"/>
  </r>
  <r>
    <x v="3"/>
    <s v="Electric Power Facilities"/>
    <s v="NA"/>
    <m/>
    <m/>
    <m/>
    <n v="6573.42"/>
    <n v="0"/>
    <n v="0"/>
    <n v="0"/>
  </r>
  <r>
    <x v="1"/>
    <s v="Citrus Groves"/>
    <s v="D"/>
    <n v="1.6671011379372187"/>
    <n v="0.16490862031309303"/>
    <n v="0.32696578480774496"/>
    <n v="6083.8"/>
    <n v="8289.967835423673"/>
    <n v="37604.804503173771"/>
    <n v="8005.6746286424741"/>
  </r>
  <r>
    <x v="4"/>
    <s v="Row Crops"/>
    <s v="D"/>
    <n v="1.1942187284187931"/>
    <n v="0.52982210901985061"/>
    <n v="0.25824300484311374"/>
    <n v="5269.49"/>
    <n v="5671.1712224044059"/>
    <n v="18428.295988438778"/>
    <n v="8175.8210735518705"/>
  </r>
  <r>
    <x v="5"/>
    <s v="Woodland Pastures"/>
    <s v="D"/>
    <n v="0.95337210017164864"/>
    <n v="0.22938109134459039"/>
    <n v="0.2"/>
    <n v="5265.47"/>
    <n v="4388.7692450000004"/>
    <n v="11385.018144338617"/>
    <n v="4052.8350704913014"/>
  </r>
  <r>
    <x v="6"/>
    <s v="Inactive Land with street pattern but without structures"/>
    <s v="D"/>
    <n v="0.80616023176279095"/>
    <n v="4.9140330516175015E-2"/>
    <n v="0.27638752969320179"/>
    <n v="4755.54"/>
    <n v="5477.6451139491683"/>
    <n v="12015.554120100158"/>
    <n v="1924.7943141671881"/>
  </r>
  <r>
    <x v="7"/>
    <s v="Pine Flatwoods"/>
    <s v="D"/>
    <n v="0.80616023176279095"/>
    <n v="4.9140330516175015E-2"/>
    <n v="0.28292799795311729"/>
    <n v="4742.2299999999996"/>
    <n v="5591.5749235881567"/>
    <n v="12265.466220123561"/>
    <n v="1964.8282056014534"/>
  </r>
  <r>
    <x v="1"/>
    <s v="Citrus Groves"/>
    <s v="D"/>
    <n v="1.6671011379372187"/>
    <n v="0.16490862031309303"/>
    <n v="0.32696578480774496"/>
    <n v="4297.96"/>
    <n v="5856.5288401882908"/>
    <n v="26566.281857138751"/>
    <n v="2627.920279228128"/>
  </r>
  <r>
    <x v="8"/>
    <s v="Unimproved Pastures"/>
    <s v="D"/>
    <n v="0.95337210017164864"/>
    <n v="0.22938109134459039"/>
    <n v="0.2"/>
    <n v="4183.3999999999996"/>
    <n v="3486.8638999999998"/>
    <n v="9045.3625042068743"/>
    <n v="3219.9652137213411"/>
  </r>
  <r>
    <x v="0"/>
    <s v="Improved Pastures"/>
    <s v="D"/>
    <n v="1.8765006736361713"/>
    <n v="0.3700681607026059"/>
    <n v="0.58663586860269046"/>
    <n v="3566.61"/>
    <n v="8719.6658982837707"/>
    <n v="44522.250754004242"/>
    <n v="8780.3152316208998"/>
  </r>
  <r>
    <x v="9"/>
    <s v="Freshwater Marshes"/>
    <s v="D"/>
    <n v="0.62640332935885068"/>
    <n v="1.7869211096790915E-2"/>
    <n v="0.24869471632328805"/>
    <n v="3527.67"/>
    <n v="3656.2014687923329"/>
    <n v="6231.7886789472641"/>
    <n v="177.77227897029061"/>
  </r>
  <r>
    <x v="5"/>
    <s v="Woodland Pastures"/>
    <s v="D"/>
    <n v="0.95337210017164864"/>
    <n v="0.22938109134459039"/>
    <n v="0.2"/>
    <n v="3520.7"/>
    <n v="2934.5034500000002"/>
    <n v="7612.4701841949473"/>
    <n v="1831.5584422539821"/>
  </r>
  <r>
    <x v="7"/>
    <s v="Pine Flatwoods"/>
    <s v="D"/>
    <n v="0.80616023176279095"/>
    <n v="4.9140330516175015E-2"/>
    <n v="0.28292799795311729"/>
    <n v="3476.31"/>
    <n v="4098.925573542142"/>
    <n v="8991.247340529193"/>
    <n v="548.07077880801671"/>
  </r>
  <r>
    <x v="10"/>
    <s v="Fixed Single Family Units"/>
    <s v="D"/>
    <n v="0.96739227811534922"/>
    <n v="0.17065096597435325"/>
    <n v="0.27638752969320179"/>
    <n v="3216.74"/>
    <n v="3705.1859817906789"/>
    <n v="9753.0661654300384"/>
    <n v="2527.0156800707186"/>
  </r>
  <r>
    <x v="5"/>
    <s v="Woodland Pastures"/>
    <s v="D"/>
    <n v="0.95337210017164864"/>
    <n v="0.22938109134459039"/>
    <n v="0.2"/>
    <n v="3155.6"/>
    <n v="2630.1925999999999"/>
    <n v="6823.0496529796837"/>
    <n v="3001.4073300967812"/>
  </r>
  <r>
    <x v="0"/>
    <s v="Improved Pastures"/>
    <s v="D"/>
    <n v="1.8765006736361713"/>
    <n v="0.3700681607026059"/>
    <n v="0.58663586860269046"/>
    <n v="3115.9"/>
    <n v="7617.7678446654963"/>
    <n v="38896.005205055175"/>
    <n v="9328.9886687844155"/>
  </r>
  <r>
    <x v="5"/>
    <s v="Woodland Pastures"/>
    <s v="NA"/>
    <n v="0.95337210017164864"/>
    <n v="0.22938109134459039"/>
    <n v="0.2"/>
    <n v="2928.99"/>
    <n v="2441.313165"/>
    <n v="6333.072697135558"/>
    <n v="2785.8702166878475"/>
  </r>
  <r>
    <x v="7"/>
    <s v="Pine Flatwoods"/>
    <s v="D"/>
    <n v="0.80616023176279095"/>
    <n v="4.9140330516175015E-2"/>
    <n v="0.28292799795311729"/>
    <n v="2900.43"/>
    <n v="3419.9040653074189"/>
    <n v="7501.7715692475876"/>
    <n v="457.27824301576544"/>
  </r>
  <r>
    <x v="1"/>
    <s v="Citrus Groves"/>
    <s v="D"/>
    <n v="1.6671011379372187"/>
    <n v="0.16490862031309303"/>
    <n v="0.32696578480774496"/>
    <n v="2649.55"/>
    <n v="3610.3560732349506"/>
    <n v="16377.232941810063"/>
    <n v="3486.5438068838007"/>
  </r>
  <r>
    <x v="1"/>
    <s v="Citrus Groves"/>
    <s v="D"/>
    <n v="1.6671011379372187"/>
    <n v="0.16490862031309303"/>
    <n v="0.32696578480774496"/>
    <n v="2477.96"/>
    <n v="3376.5424072892674"/>
    <n v="15316.611553089268"/>
    <n v="2250.115555664589"/>
  </r>
  <r>
    <x v="1"/>
    <s v="Citrus Groves"/>
    <s v="D"/>
    <n v="1.6671011379372187"/>
    <n v="0.16490862031309303"/>
    <n v="0.32696578480774496"/>
    <n v="2398.92"/>
    <n v="3268.8401393462241"/>
    <n v="14828.054442741975"/>
    <n v="2445.1785773630354"/>
  </r>
  <r>
    <x v="1"/>
    <s v="Citrus Groves"/>
    <s v="D"/>
    <n v="1.6671011379372187"/>
    <n v="0.16490862031309303"/>
    <n v="0.32696578480774496"/>
    <n v="2347.79"/>
    <n v="3199.1688721406595"/>
    <n v="14512.012880848541"/>
    <n v="2393.062633246278"/>
  </r>
  <r>
    <x v="9"/>
    <s v="Freshwater Marshes"/>
    <s v="D"/>
    <n v="0.62640332935885068"/>
    <n v="1.7869211096790915E-2"/>
    <n v="0.24869471632328805"/>
    <n v="2293.67"/>
    <n v="2377.2403946301415"/>
    <n v="4051.8718415387416"/>
    <n v="827.11829832253068"/>
  </r>
  <r>
    <x v="1"/>
    <s v="Citrus Groves"/>
    <s v="D"/>
    <n v="1.6671011379372187"/>
    <n v="0.16490862031309303"/>
    <n v="0.32696578480774496"/>
    <n v="2279.64"/>
    <n v="3106.3056438977642"/>
    <n v="14090.768358199652"/>
    <n v="2323.5984910292418"/>
  </r>
  <r>
    <x v="2"/>
    <s v="Fixed Single Family Units"/>
    <s v="D"/>
    <n v="1.3474392445178078"/>
    <n v="0.2921616014325315"/>
    <n v="0.24052044568721381"/>
    <n v="2138.17"/>
    <n v="2143.2352336470876"/>
    <n v="7857.9194774783609"/>
    <n v="2170.3508403547758"/>
  </r>
  <r>
    <x v="5"/>
    <s v="Woodland Pastures"/>
    <s v="D"/>
    <n v="0.95337210017164864"/>
    <n v="0.22938109134459039"/>
    <n v="0.2"/>
    <n v="2090.48"/>
    <n v="1742.41508"/>
    <n v="4520.0433637219458"/>
    <n v="1087.5213146144529"/>
  </r>
  <r>
    <x v="2"/>
    <s v="Fixed Single Family Units"/>
    <s v="D"/>
    <n v="1.3474392445178078"/>
    <n v="0.2921616014325315"/>
    <n v="0.24052044568721381"/>
    <n v="2067.17"/>
    <n v="2072.0670376715834"/>
    <n v="7596.9896716626554"/>
    <n v="1872.7584680887774"/>
  </r>
  <r>
    <x v="8"/>
    <s v="Unimproved Pastures"/>
    <s v="D"/>
    <n v="0.95337210017164864"/>
    <n v="0.22938109134459039"/>
    <n v="0.2"/>
    <n v="2053.94"/>
    <n v="1711.9589900000001"/>
    <n v="4441.0364444926781"/>
    <n v="1953.5779476419646"/>
  </r>
  <r>
    <x v="7"/>
    <s v="Pine Flatwoods"/>
    <s v="D"/>
    <n v="0.80616023176279095"/>
    <n v="4.9140330516175015E-2"/>
    <n v="0.28292799795311729"/>
    <n v="2048.7600000000002"/>
    <n v="2415.6978974976914"/>
    <n v="5298.9830887874186"/>
    <n v="585.92955261668146"/>
  </r>
  <r>
    <x v="1"/>
    <s v="Citrus Groves"/>
    <s v="D"/>
    <n v="1.6671011379372187"/>
    <n v="0.16490862031309303"/>
    <n v="0.32696578480774496"/>
    <n v="1951.85"/>
    <n v="2659.6491862933849"/>
    <n v="12064.653287340103"/>
    <n v="2568.4401235931182"/>
  </r>
  <r>
    <x v="1"/>
    <s v="Citrus Groves"/>
    <s v="NA"/>
    <n v="1.6671011379372187"/>
    <n v="0.16490862031309303"/>
    <n v="0.32696578480774496"/>
    <n v="1940.88"/>
    <n v="2644.7011362005819"/>
    <n v="11996.846208639325"/>
    <n v="2554.0046966106065"/>
  </r>
  <r>
    <x v="0"/>
    <s v="Improved Pastures"/>
    <s v="D"/>
    <n v="1.8765006736361713"/>
    <n v="0.3700681607026059"/>
    <n v="0.58663586860269046"/>
    <n v="1921.94"/>
    <n v="4698.768487877147"/>
    <n v="23991.71611534508"/>
    <n v="6137.8390050212702"/>
  </r>
  <r>
    <x v="7"/>
    <s v="Pine Flatwoods"/>
    <s v="D"/>
    <n v="0.80616023176279095"/>
    <n v="4.9140330516175015E-2"/>
    <n v="0.28292799795311729"/>
    <n v="1911.21"/>
    <n v="2253.5123580490454"/>
    <n v="4943.2190540236043"/>
    <n v="546.59131389549168"/>
  </r>
  <r>
    <x v="0"/>
    <s v="Improved Pastures"/>
    <s v="D"/>
    <n v="1.8765006736361713"/>
    <n v="0.3700681607026059"/>
    <n v="0.58663586860269046"/>
    <n v="1819.65"/>
    <n v="4448.6893862272764"/>
    <n v="22714.822642375766"/>
    <n v="5811.1693109498501"/>
  </r>
  <r>
    <x v="9"/>
    <s v="Freshwater Marshes"/>
    <s v="D"/>
    <n v="0.62640332935885068"/>
    <n v="1.7869211096790915E-2"/>
    <n v="0.24869471632328805"/>
    <n v="1774.95"/>
    <n v="1839.6207119806986"/>
    <n v="3135.5294899175506"/>
    <n v="1040.5117771436621"/>
  </r>
  <r>
    <x v="8"/>
    <s v="Unimproved Pastures"/>
    <s v="D"/>
    <n v="0.95337210017164864"/>
    <n v="0.22938109134459039"/>
    <n v="0.2"/>
    <n v="1773.59"/>
    <n v="1478.2872649999999"/>
    <n v="3834.8626676474323"/>
    <n v="922.6670087190729"/>
  </r>
  <r>
    <x v="7"/>
    <s v="Pine Flatwoods"/>
    <s v="D"/>
    <n v="0.80616023176279095"/>
    <n v="4.9140330516175015E-2"/>
    <n v="0.28292799795311729"/>
    <n v="1767.44"/>
    <n v="2083.9928014766588"/>
    <n v="4571.367398058549"/>
    <n v="278.65242665252555"/>
  </r>
  <r>
    <x v="4"/>
    <s v="Row Crops"/>
    <s v="D"/>
    <n v="1.1942187284187931"/>
    <n v="0.52982210901985061"/>
    <n v="0.25824300484311374"/>
    <n v="1764.04"/>
    <n v="1898.5087519229126"/>
    <n v="6169.1456394158722"/>
    <n v="2943.6111622173485"/>
  </r>
  <r>
    <x v="7"/>
    <s v="Pine Flatwoods"/>
    <s v="D"/>
    <n v="0.80616023176279095"/>
    <n v="4.9140330516175015E-2"/>
    <n v="0.28292799795311729"/>
    <n v="1709.92"/>
    <n v="2016.1708296185261"/>
    <n v="4422.5956984612058"/>
    <n v="489.02392696573327"/>
  </r>
  <r>
    <x v="11"/>
    <s v="Brazilian Pepper"/>
    <s v="D"/>
    <n v="0.80616023176279095"/>
    <n v="4.9140330516175015E-2"/>
    <n v="0.28292799795311729"/>
    <n v="1690.03"/>
    <n v="1992.7184822565953"/>
    <n v="4371.1515206971035"/>
    <n v="700.22302003754032"/>
  </r>
  <r>
    <x v="1"/>
    <s v="Citrus Groves"/>
    <s v="D"/>
    <n v="1.6671011379372187"/>
    <n v="0.16490862031309303"/>
    <n v="0.32696578480774496"/>
    <n v="1678.8"/>
    <n v="2287.583089863122"/>
    <n v="10376.893684856197"/>
    <n v="1275.4564913383233"/>
  </r>
  <r>
    <x v="1"/>
    <s v="Citrus Groves"/>
    <s v="D"/>
    <n v="1.6671011379372187"/>
    <n v="0.16490862031309303"/>
    <n v="0.32696578480774496"/>
    <n v="1635.14"/>
    <n v="2228.0906680717094"/>
    <n v="10107.025220309604"/>
    <n v="1242.2861134423076"/>
  </r>
  <r>
    <x v="7"/>
    <s v="Pine Flatwoods"/>
    <s v="D"/>
    <n v="0.80616023176279095"/>
    <n v="4.9140330516175015E-2"/>
    <n v="0.28292799795311729"/>
    <n v="1629.89"/>
    <n v="1921.8072620280129"/>
    <n v="4215.6033632947365"/>
    <n v="675.30546684318438"/>
  </r>
  <r>
    <x v="7"/>
    <s v="Pine Flatwoods"/>
    <s v="D"/>
    <n v="0.80616023176279095"/>
    <n v="4.9140330516175015E-2"/>
    <n v="0.28292799795311729"/>
    <n v="1607.24"/>
    <n v="1895.100591955226"/>
    <n v="4157.0206269268674"/>
    <n v="665.92098763047784"/>
  </r>
  <r>
    <x v="12"/>
    <s v="Roads and Highways"/>
    <s v="D"/>
    <n v="1.0171301585628862"/>
    <n v="0.19656132206470006"/>
    <n v="0.45034663738052311"/>
    <n v="1597.61"/>
    <n v="2998.4257791823607"/>
    <n v="8298.4766532433568"/>
    <n v="2256.3854340792655"/>
  </r>
  <r>
    <x v="13"/>
    <s v="Mixed Shrubs"/>
    <s v="D"/>
    <n v="0.62640332935885068"/>
    <n v="1.7869211096790915E-2"/>
    <n v="0.24869471632328805"/>
    <n v="1533.65"/>
    <n v="1589.5288909147857"/>
    <n v="2709.2621213059815"/>
    <n v="77.286269872971758"/>
  </r>
  <r>
    <x v="1"/>
    <s v="Citrus Groves"/>
    <s v="D"/>
    <n v="1.6671011379372187"/>
    <n v="0.16490862031309303"/>
    <n v="0.32696578480774496"/>
    <n v="1512.91"/>
    <n v="2061.5364143941006"/>
    <n v="9351.5047800546745"/>
    <n v="1542.0835715564961"/>
  </r>
  <r>
    <x v="14"/>
    <s v="Rural Residential"/>
    <s v="D"/>
    <n v="0.96739227811534922"/>
    <n v="0.17065096597435325"/>
    <n v="0.27638752969320179"/>
    <n v="1486.54"/>
    <n v="1712.2637108908759"/>
    <n v="4507.1479129672807"/>
    <n v="1028.0281983674656"/>
  </r>
  <r>
    <x v="7"/>
    <s v="Pine Flatwoods"/>
    <s v="D"/>
    <n v="0.80616023176279095"/>
    <n v="4.9140330516175015E-2"/>
    <n v="0.28292799795311729"/>
    <n v="1400.98"/>
    <n v="1651.8989244403028"/>
    <n v="3623.5426930091348"/>
    <n v="220.87679168269085"/>
  </r>
  <r>
    <x v="5"/>
    <s v="Woodland Pastures"/>
    <s v="D"/>
    <n v="0.95337210017164864"/>
    <n v="0.22938109134459039"/>
    <n v="0.2"/>
    <n v="1372.84"/>
    <n v="1144.26214"/>
    <n v="2968.3595783992364"/>
    <n v="838.72807122044799"/>
  </r>
  <r>
    <x v="7"/>
    <s v="Pine Flatwoods"/>
    <s v="D"/>
    <n v="0.80616023176279095"/>
    <n v="4.9140330516175015E-2"/>
    <n v="0.28292799795311729"/>
    <n v="1364.37"/>
    <n v="1608.7319844242002"/>
    <n v="3528.8533341381558"/>
    <n v="433.97289038254769"/>
  </r>
  <r>
    <x v="9"/>
    <s v="Freshwater Marshes"/>
    <s v="D"/>
    <n v="0.62640332935885068"/>
    <n v="1.7869211096790915E-2"/>
    <n v="0.24869471632328805"/>
    <n v="1327.13"/>
    <n v="1375.4842871579169"/>
    <n v="2344.435196458649"/>
    <n v="366.29438636574207"/>
  </r>
  <r>
    <x v="7"/>
    <s v="Pine Flatwoods"/>
    <s v="D"/>
    <n v="0.80616023176279095"/>
    <n v="4.9140330516175015E-2"/>
    <n v="0.28292799795311729"/>
    <n v="1321.52"/>
    <n v="1558.2074452357272"/>
    <n v="3418.0246253803994"/>
    <n v="674.73629579326064"/>
  </r>
  <r>
    <x v="7"/>
    <s v="Pine Flatwoods"/>
    <s v="D"/>
    <n v="0.80616023176279095"/>
    <n v="4.9140330516175015E-2"/>
    <n v="0.28292799795311729"/>
    <n v="1321.02"/>
    <n v="1557.6178940199925"/>
    <n v="3416.7314082420362"/>
    <n v="1013.5432710012644"/>
  </r>
  <r>
    <x v="15"/>
    <s v="Wet Prairies"/>
    <s v="D"/>
    <n v="0.62640332935885068"/>
    <n v="1.7869211096790915E-2"/>
    <n v="0.24869471632328805"/>
    <n v="1301.99"/>
    <n v="1349.4283054687455"/>
    <n v="2300.0242488958852"/>
    <n v="469.50945569020462"/>
  </r>
  <r>
    <x v="10"/>
    <s v="Fixed Single Family Units"/>
    <s v="D"/>
    <n v="0.96739227811534922"/>
    <n v="0.17065096597435325"/>
    <n v="0.27638752969320179"/>
    <n v="1218.3"/>
    <n v="1403.2928000446366"/>
    <n v="3693.8516974773893"/>
    <n v="957.07554947871336"/>
  </r>
  <r>
    <x v="9"/>
    <s v="Freshwater Marshes"/>
    <s v="D"/>
    <n v="0.62640332935885068"/>
    <n v="1.7869211096790915E-2"/>
    <n v="0.24869471632328805"/>
    <n v="1177.74"/>
    <n v="1220.6512281067905"/>
    <n v="2080.5310016932849"/>
    <n v="424.70377371913878"/>
  </r>
  <r>
    <x v="0"/>
    <s v="Improved Pastures"/>
    <s v="D"/>
    <n v="1.8765006736361713"/>
    <n v="0.3700681607026059"/>
    <n v="0.58663586860269046"/>
    <n v="1151.08"/>
    <n v="2814.166119142963"/>
    <n v="14369.014946383037"/>
    <n v="2833.739953853712"/>
  </r>
  <r>
    <x v="16"/>
    <s v="Mixed Wetland Hardwoods"/>
    <s v="D"/>
    <n v="0.62640332935885068"/>
    <n v="1.7869211096790915E-2"/>
    <n v="0.24869471632328805"/>
    <n v="1144.3900000000001"/>
    <n v="1186.0861131770428"/>
    <n v="2021.6167176352835"/>
    <n v="412.67745988626132"/>
  </r>
  <r>
    <x v="8"/>
    <s v="Unimproved Pastures"/>
    <s v="D"/>
    <n v="0.95337210017164864"/>
    <n v="0.22938109134459039"/>
    <n v="0.2"/>
    <n v="1141.99"/>
    <n v="951.8486650000001"/>
    <n v="2469.2148793276306"/>
    <n v="697.69169754162135"/>
  </r>
  <r>
    <x v="1"/>
    <s v="Citrus Groves"/>
    <s v="D"/>
    <n v="1.6671011379372187"/>
    <n v="0.16490862031309303"/>
    <n v="0.32696578480774496"/>
    <n v="1124.73"/>
    <n v="1532.5907366343515"/>
    <n v="6952.1108137766914"/>
    <n v="687.69853038563701"/>
  </r>
  <r>
    <x v="17"/>
    <s v="Marshy Lakes"/>
    <s v="D"/>
    <n v="0.52096910560538079"/>
    <n v="9.3813358258152305E-2"/>
    <n v="0.2984336595879456"/>
    <n v="1111.6300000000001"/>
    <n v="1382.5589940397897"/>
    <n v="1959.8560919172808"/>
    <n v="352.92050854302931"/>
  </r>
  <r>
    <x v="1"/>
    <s v="Citrus Groves"/>
    <s v="D"/>
    <n v="1.6671011379372187"/>
    <n v="0.16490862031309303"/>
    <n v="0.32696578480774496"/>
    <n v="1096"/>
    <n v="1493.4423793721596"/>
    <n v="6774.526732548481"/>
    <n v="1117.1342607464553"/>
  </r>
  <r>
    <x v="0"/>
    <s v="Improved Pastures"/>
    <s v="D"/>
    <n v="1.8765006736361713"/>
    <n v="0.3700681607026059"/>
    <n v="0.58663586860269046"/>
    <n v="1078.1600000000001"/>
    <n v="2635.8909398262304"/>
    <n v="13458.749308990111"/>
    <n v="4016.9540446991823"/>
  </r>
  <r>
    <x v="2"/>
    <s v="Fixed Single Family Units"/>
    <s v="NA"/>
    <n v="1.3474392445178078"/>
    <n v="0.2921616014325315"/>
    <n v="0.22279788653131388"/>
    <n v="1075.28"/>
    <n v="998.40843938198771"/>
    <n v="3660.5469148377888"/>
    <n v="1011.0400209045862"/>
  </r>
  <r>
    <x v="9"/>
    <s v="Freshwater Marshes"/>
    <s v="D"/>
    <n v="0.62640332935885068"/>
    <n v="1.7869211096790915E-2"/>
    <n v="0.24869471632328805"/>
    <n v="1058.1099999999999"/>
    <n v="1096.6624815087168"/>
    <n v="1869.1991935415979"/>
    <n v="172.68280298529947"/>
  </r>
  <r>
    <x v="0"/>
    <s v="Improved Pastures"/>
    <s v="D"/>
    <n v="1.8765006736361713"/>
    <n v="0.3700681607026059"/>
    <n v="0.58663586860269046"/>
    <n v="1048.44"/>
    <n v="2563.2313357492517"/>
    <n v="13087.752398083394"/>
    <n v="2581.0598022886211"/>
  </r>
  <r>
    <x v="9"/>
    <s v="Freshwater Marshes"/>
    <s v="NA"/>
    <n v="0.62640332935885068"/>
    <n v="1.7869211096790915E-2"/>
    <n v="0.24869471632328805"/>
    <n v="1015.07"/>
    <n v="1052.0543091975819"/>
    <n v="1793.1670860196673"/>
    <n v="595.0546717514394"/>
  </r>
  <r>
    <x v="9"/>
    <s v="Freshwater Marshes"/>
    <s v="D"/>
    <n v="0.62640332935885068"/>
    <n v="1.7869211096790915E-2"/>
    <n v="0.24869471632328805"/>
    <n v="992.84"/>
    <n v="1029.0143540285173"/>
    <n v="1753.8967851318296"/>
    <n v="274.02870748107819"/>
  </r>
  <r>
    <x v="9"/>
    <s v="Freshwater Marshes"/>
    <s v="D"/>
    <n v="0.62640332935885068"/>
    <n v="1.7869211096790915E-2"/>
    <n v="0.24869471632328805"/>
    <n v="983.28"/>
    <n v="1019.1060332270663"/>
    <n v="1737.0086125502853"/>
    <n v="576.41872741757243"/>
  </r>
  <r>
    <x v="18"/>
    <s v="Golf Courses"/>
    <s v="D"/>
    <n v="1.8765006736361713"/>
    <n v="0.3700681607026059"/>
    <n v="0.27638752969320179"/>
    <n v="981.7"/>
    <n v="1130.766265947484"/>
    <n v="5773.6454382491684"/>
    <n v="1384.7764722122424"/>
  </r>
  <r>
    <x v="9"/>
    <s v="Freshwater Marshes"/>
    <s v="D"/>
    <n v="0.62640332935885068"/>
    <n v="1.7869211096790915E-2"/>
    <n v="0.24869471632328805"/>
    <n v="957.78"/>
    <n v="992.67693485499512"/>
    <n v="1691.9617086978403"/>
    <n v="561.47010896794654"/>
  </r>
  <r>
    <x v="2"/>
    <s v="Fixed Single Family Units"/>
    <s v="D"/>
    <n v="1.3474392445178078"/>
    <n v="0.2921616014325315"/>
    <n v="0.24052044568721381"/>
    <n v="947.72"/>
    <n v="949.96510830851503"/>
    <n v="3482.9351488402658"/>
    <n v="961.98379849171374"/>
  </r>
  <r>
    <x v="19"/>
    <s v="Cypress"/>
    <s v="D"/>
    <n v="0.62640332935885068"/>
    <n v="1.7869211096790915E-2"/>
    <n v="0.24869471632328805"/>
    <n v="933.15"/>
    <n v="967.14953513326509"/>
    <n v="1648.4516992121255"/>
    <n v="47.024864038055341"/>
  </r>
  <r>
    <x v="14"/>
    <s v="Rural Residential"/>
    <s v="D"/>
    <n v="0.96739227811534922"/>
    <n v="0.17065096597435325"/>
    <n v="0.27638752969320179"/>
    <n v="927.35"/>
    <n v="1068.1634885671785"/>
    <n v="2811.6993939552299"/>
    <n v="641.31604245837252"/>
  </r>
  <r>
    <x v="20"/>
    <s v="Hydric Pine Flatwoods"/>
    <s v="D"/>
    <n v="0.62640332935885068"/>
    <n v="1.7869211096790915E-2"/>
    <n v="0.24869471632328805"/>
    <n v="902.53"/>
    <n v="935.41388838217415"/>
    <n v="1594.3600836842093"/>
    <n v="45.481809505723717"/>
  </r>
  <r>
    <x v="21"/>
    <e v="#N/A"/>
    <s v="NA"/>
    <n v="0.62640332935885068"/>
    <n v="1.7869211096790915E-2"/>
    <n v="0.24869471632328805"/>
    <n v="874.18"/>
    <n v="906.03094960381259"/>
    <n v="1544.2785258717847"/>
    <n v="512.46208926642817"/>
  </r>
  <r>
    <x v="0"/>
    <s v="Improved Pastures"/>
    <s v="D"/>
    <n v="1.8765006736361713"/>
    <n v="0.3700681607026059"/>
    <n v="0.58663586860269046"/>
    <n v="868.52"/>
    <n v="2123.3620233155352"/>
    <n v="10841.798016847304"/>
    <n v="2773.6744813267183"/>
  </r>
  <r>
    <x v="4"/>
    <s v="Row Crops"/>
    <s v="D"/>
    <n v="1.1942187284187931"/>
    <n v="0.52982210901985061"/>
    <n v="0.25824300484311374"/>
    <n v="865.11"/>
    <n v="931.05536517087523"/>
    <n v="3025.4356954009349"/>
    <n v="1544.9243363618834"/>
  </r>
  <r>
    <x v="7"/>
    <s v="Pine Flatwoods"/>
    <s v="D"/>
    <n v="0.80616023176279095"/>
    <n v="4.9140330516175015E-2"/>
    <n v="0.28292799795311729"/>
    <n v="853.21"/>
    <n v="1006.0219855541912"/>
    <n v="2206.7715892463307"/>
    <n v="654.61935038908484"/>
  </r>
  <r>
    <x v="4"/>
    <s v="Row Crops"/>
    <s v="D"/>
    <n v="1.1942187284187931"/>
    <n v="0.52982210901985061"/>
    <n v="0.25824300484311374"/>
    <n v="848.69"/>
    <n v="913.38370596440939"/>
    <n v="2968.0121838030072"/>
    <n v="1788.9861705405094"/>
  </r>
  <r>
    <x v="14"/>
    <s v="Rural Residential"/>
    <s v="D"/>
    <n v="0.96739227811534922"/>
    <n v="0.17065096597435325"/>
    <n v="0.27638752969320179"/>
    <n v="821.13"/>
    <n v="945.81450948095915"/>
    <n v="2489.6433098166367"/>
    <n v="542.12316968890161"/>
  </r>
  <r>
    <x v="19"/>
    <s v="Cypress"/>
    <s v="D"/>
    <n v="0.62640332935885068"/>
    <n v="1.7869211096790915E-2"/>
    <n v="0.24869471632328805"/>
    <n v="796.78"/>
    <n v="825.81086278034934"/>
    <n v="1407.5479235902453"/>
    <n v="287.32612700930207"/>
  </r>
  <r>
    <x v="15"/>
    <s v="Wet Prairies"/>
    <s v="D"/>
    <n v="0.62640332935885068"/>
    <n v="1.7869211096790915E-2"/>
    <n v="0.24869471632328805"/>
    <n v="786.43"/>
    <n v="815.08375814697922"/>
    <n v="1389.2641802618998"/>
    <n v="39.631103065367697"/>
  </r>
  <r>
    <x v="22"/>
    <s v="Mixed Rangeland"/>
    <s v="D"/>
    <n v="0.80616023176279095"/>
    <n v="4.9140330516175015E-2"/>
    <n v="0.28292799795311729"/>
    <n v="759.88"/>
    <n v="895.97635562513199"/>
    <n v="1965.3796781993901"/>
    <n v="217.31981708075315"/>
  </r>
  <r>
    <x v="2"/>
    <s v="Fixed Single Family Units"/>
    <s v="A"/>
    <n v="1.3474392445178078"/>
    <n v="0.2921616014325315"/>
    <n v="0.12152611992617118"/>
    <n v="757.04"/>
    <n v="383.41055773197667"/>
    <n v="1405.7296381536812"/>
    <n v="388.26135979412095"/>
  </r>
  <r>
    <x v="0"/>
    <s v="Improved Pastures"/>
    <s v="NA"/>
    <n v="1.8765006736361713"/>
    <n v="0.3700681607026059"/>
    <n v="0.58663586860269046"/>
    <n v="756.65"/>
    <n v="1849.8616899342558"/>
    <n v="9445.3167105507218"/>
    <n v="2416.4104410904315"/>
  </r>
  <r>
    <x v="18"/>
    <s v="Golf Courses"/>
    <s v="D"/>
    <n v="1.8765006736361713"/>
    <n v="0.3700681607026059"/>
    <n v="0.27638752969320179"/>
    <n v="745.12"/>
    <n v="858.26276875093129"/>
    <n v="4382.2539359765915"/>
    <n v="957.64570538390069"/>
  </r>
  <r>
    <x v="2"/>
    <s v="Fixed Single Family Units"/>
    <s v="D"/>
    <n v="1.3474392445178078"/>
    <n v="0.2921616014325315"/>
    <n v="0.24052044568721381"/>
    <n v="740.87"/>
    <n v="742.62508947002232"/>
    <n v="2722.7473976715569"/>
    <n v="691.40008625542532"/>
  </r>
  <r>
    <x v="13"/>
    <s v="Mixed Shrubs"/>
    <s v="D"/>
    <n v="0.62640332935885068"/>
    <n v="1.7869211096790915E-2"/>
    <n v="0.24869471632328805"/>
    <n v="740.76"/>
    <n v="767.74976118021493"/>
    <n v="1308.5860587347954"/>
    <n v="267.12480464295118"/>
  </r>
  <r>
    <x v="16"/>
    <s v="Mixed Wetland Hardwoods"/>
    <s v="D"/>
    <n v="0.62640332935885068"/>
    <n v="1.7869211096790915E-2"/>
    <n v="0.24869471632328805"/>
    <n v="734.46"/>
    <n v="761.22021922946794"/>
    <n v="1297.4568236653679"/>
    <n v="430.5553845691058"/>
  </r>
  <r>
    <x v="7"/>
    <s v="Pine Flatwoods"/>
    <s v="D"/>
    <n v="0.80616023176279095"/>
    <n v="4.9140330516175015E-2"/>
    <n v="0.28292799795311729"/>
    <n v="730.84"/>
    <n v="861.73522101525441"/>
    <n v="1890.2696268032353"/>
    <n v="302.80586259666165"/>
  </r>
  <r>
    <x v="1"/>
    <s v="Citrus Groves"/>
    <s v="NA"/>
    <n v="1.6671011379372187"/>
    <n v="0.16490862031309303"/>
    <n v="0.32696578480774496"/>
    <n v="723.52"/>
    <n v="985.8899911709351"/>
    <n v="4472.1766254867489"/>
    <n v="442.38496412882745"/>
  </r>
  <r>
    <x v="7"/>
    <s v="Pine Flatwoods"/>
    <s v="D"/>
    <n v="0.80616023176279095"/>
    <n v="4.9140330516175015E-2"/>
    <n v="0.28292799795311729"/>
    <n v="723.01"/>
    <n v="852.5028489768473"/>
    <n v="1870.0178464164621"/>
    <n v="299.56169163703731"/>
  </r>
  <r>
    <x v="2"/>
    <s v="Fixed Single Family Units"/>
    <s v="D"/>
    <n v="1.3474392445178078"/>
    <n v="0.2921616014325315"/>
    <n v="0.24052044568721381"/>
    <n v="719.41"/>
    <n v="721.11425164418688"/>
    <n v="2643.8804450968382"/>
    <n v="789.1021418014268"/>
  </r>
  <r>
    <x v="5"/>
    <s v="Woodland Pastures"/>
    <s v="D"/>
    <n v="0.95337210017164864"/>
    <n v="0.22938109134459039"/>
    <n v="0.2"/>
    <n v="714.38"/>
    <n v="595.43573000000004"/>
    <n v="1544.6350016147887"/>
    <n v="679.47311714873206"/>
  </r>
  <r>
    <x v="0"/>
    <s v="Improved Pastures"/>
    <s v="D"/>
    <n v="1.8765006736361713"/>
    <n v="0.3700681607026059"/>
    <n v="0.58663586860269046"/>
    <n v="702.81"/>
    <n v="1718.2333896817472"/>
    <n v="8773.2280940225355"/>
    <n v="1730.18450235251"/>
  </r>
  <r>
    <x v="23"/>
    <s v="Reservoirs"/>
    <s v="D"/>
    <n v="0.52096910560538079"/>
    <n v="9.3813358258152305E-2"/>
    <n v="0.2984336595879456"/>
    <n v="702.5"/>
    <n v="873.71489912376603"/>
    <n v="1238.5406156471931"/>
    <n v="413.22009583390292"/>
  </r>
  <r>
    <x v="9"/>
    <s v="Freshwater Marshes"/>
    <s v="D"/>
    <n v="0.62640332935885068"/>
    <n v="1.7869211096790915E-2"/>
    <n v="0.24869471632328805"/>
    <n v="699.22"/>
    <n v="724.69624171449584"/>
    <n v="1235.2037690865377"/>
    <n v="35.236270088077013"/>
  </r>
  <r>
    <x v="15"/>
    <s v="Wet Prairies"/>
    <s v="D"/>
    <n v="0.62640332935885068"/>
    <n v="1.7869211096790915E-2"/>
    <n v="0.24869471632328805"/>
    <n v="691.14"/>
    <n v="716.3218450538551"/>
    <n v="1220.9300834736844"/>
    <n v="112.79355875595154"/>
  </r>
  <r>
    <x v="24"/>
    <s v=" Channelized Waterways, Canals"/>
    <s v="NA"/>
    <n v="0.52096910560538079"/>
    <n v="9.3813358258152305E-2"/>
    <n v="0.2984336595879456"/>
    <n v="688.89"/>
    <n v="856.7878389428771"/>
    <n v="1214.5455440757223"/>
    <n v="218.70893114634134"/>
  </r>
  <r>
    <x v="14"/>
    <s v="Rural Residential"/>
    <s v="D"/>
    <n v="0.96739227811534922"/>
    <n v="0.17065096597435325"/>
    <n v="0.27638752969320179"/>
    <n v="683.14"/>
    <n v="786.8714137917533"/>
    <n v="2071.2614697650033"/>
    <n v="536.66304758342631"/>
  </r>
  <r>
    <x v="16"/>
    <s v="Mixed Wetland Hardwoods"/>
    <s v="D"/>
    <n v="0.62640332935885068"/>
    <n v="1.7869211096790915E-2"/>
    <n v="0.24869471632328805"/>
    <n v="681.68"/>
    <n v="706.51716777543186"/>
    <n v="1204.2185654170519"/>
    <n v="188.14702199317253"/>
  </r>
  <r>
    <x v="12"/>
    <s v="Roads and Highways"/>
    <s v="D"/>
    <n v="1.0171301585628862"/>
    <n v="0.19656132206470006"/>
    <n v="0.45034663738052311"/>
    <n v="680.07"/>
    <n v="1276.3687130454543"/>
    <n v="3532.4922963496788"/>
    <n v="821.57729841434286"/>
  </r>
  <r>
    <x v="7"/>
    <s v="Pine Flatwoods"/>
    <s v="D"/>
    <n v="0.80616023176279095"/>
    <n v="4.9140330516175015E-2"/>
    <n v="0.28292799795311729"/>
    <n v="678.69"/>
    <n v="800.24502921411386"/>
    <n v="1755.3870792719167"/>
    <n v="215.87477075407062"/>
  </r>
  <r>
    <x v="5"/>
    <s v="Woodland Pastures"/>
    <s v="D"/>
    <n v="0.95337210017164864"/>
    <n v="0.22938109134459039"/>
    <n v="0.2"/>
    <n v="674.08"/>
    <n v="561.84568000000002"/>
    <n v="1457.498196881907"/>
    <n v="472.97627306579602"/>
  </r>
  <r>
    <x v="18"/>
    <s v="Golf Courses"/>
    <s v="D"/>
    <n v="1.8765006736361713"/>
    <n v="0.3700681607026059"/>
    <n v="0.27638752969320179"/>
    <n v="668.93"/>
    <n v="770.50369591550418"/>
    <n v="3934.1597667393462"/>
    <n v="1006.4823688387004"/>
  </r>
  <r>
    <x v="1"/>
    <s v="Citrus Groves"/>
    <s v="D"/>
    <n v="1.6671011379372187"/>
    <n v="0.16490862031309303"/>
    <n v="0.32696578480774496"/>
    <n v="658.37"/>
    <n v="897.11465265259915"/>
    <n v="4069.4755154269556"/>
    <n v="597.83393532700086"/>
  </r>
  <r>
    <x v="25"/>
    <s v="Herbaceous (Dry Prairie)"/>
    <s v="D"/>
    <n v="0.80616023176279095"/>
    <n v="4.9140330516175015E-2"/>
    <n v="0.28292799795311729"/>
    <n v="655.59"/>
    <n v="773.00776304716567"/>
    <n v="1695.6404474795206"/>
    <n v="103.35951680913027"/>
  </r>
  <r>
    <x v="26"/>
    <s v="Commercial and Services"/>
    <s v="D"/>
    <n v="0.73183755311232057"/>
    <n v="0.15992943931627868"/>
    <n v="0.58224006489851832"/>
    <n v="651.86"/>
    <n v="1581.728818777038"/>
    <n v="3149.7440202536191"/>
    <n v="1032.6285028082823"/>
  </r>
  <r>
    <x v="27"/>
    <s v="Palmetto Prairies"/>
    <s v="D"/>
    <n v="0.80616023176279095"/>
    <n v="4.9140330516175015E-2"/>
    <n v="0.28292799795311729"/>
    <n v="648.70000000000005"/>
    <n v="764.88374729434008"/>
    <n v="1677.819915312871"/>
    <n v="102.27324784405316"/>
  </r>
  <r>
    <x v="28"/>
    <s v="Wetland Forested Mixed"/>
    <s v="D"/>
    <n v="0.62640332935885068"/>
    <n v="1.7869211096790915E-2"/>
    <n v="0.24869471632328805"/>
    <n v="644.25"/>
    <n v="667.72339710615233"/>
    <n v="1138.0967767426587"/>
    <n v="377.67244847731166"/>
  </r>
  <r>
    <x v="2"/>
    <s v="Fixed Single Family Units"/>
    <s v="NA"/>
    <n v="1.3474392445178078"/>
    <n v="0.2921616014325315"/>
    <n v="0.22279788653131388"/>
    <n v="640.54999999999995"/>
    <n v="594.75720356198588"/>
    <n v="2180.6072151433536"/>
    <n v="602.28190368130402"/>
  </r>
  <r>
    <x v="29"/>
    <s v="Open Land"/>
    <s v="D"/>
    <n v="0.80616023176279095"/>
    <n v="4.9140330516175015E-2"/>
    <n v="0.28292799795311729"/>
    <n v="639.70000000000005"/>
    <n v="754.27182541111358"/>
    <n v="1654.5420068223273"/>
    <n v="265.04420981758585"/>
  </r>
  <r>
    <x v="13"/>
    <s v="Mixed Shrubs"/>
    <s v="D"/>
    <n v="0.62640332935885068"/>
    <n v="1.7869211096790915E-2"/>
    <n v="0.24869471632328805"/>
    <n v="634.89"/>
    <n v="658.02236335075679"/>
    <n v="1121.5619132109375"/>
    <n v="372.18542617580198"/>
  </r>
  <r>
    <x v="10"/>
    <s v="Fixed Single Family Units"/>
    <s v="D"/>
    <n v="0.96739227811534922"/>
    <n v="0.17065096597435325"/>
    <n v="0.27638752969320179"/>
    <n v="618.24"/>
    <n v="712.11667134498578"/>
    <n v="1874.4864757846353"/>
    <n v="485.67872257220699"/>
  </r>
  <r>
    <x v="0"/>
    <s v="Improved Pastures"/>
    <s v="D"/>
    <n v="1.8765006736361713"/>
    <n v="0.3700681607026059"/>
    <n v="0.58663586860269046"/>
    <n v="605"/>
    <n v="1479.107014353036"/>
    <n v="7552.2587852814204"/>
    <n v="2254.0784271750067"/>
  </r>
  <r>
    <x v="9"/>
    <s v="Freshwater Marshes"/>
    <s v="NA"/>
    <n v="0.62640332935885068"/>
    <n v="1.7869211096790915E-2"/>
    <n v="0.24869471632328805"/>
    <n v="598.41"/>
    <n v="620.21320615024081"/>
    <n v="1057.1183425232043"/>
    <n v="350.80010848786668"/>
  </r>
  <r>
    <x v="23"/>
    <s v="Reservoirs"/>
    <s v="D"/>
    <n v="0.52096910560538079"/>
    <n v="9.3813358258152305E-2"/>
    <n v="0.2984336595879456"/>
    <n v="598.41"/>
    <n v="744.25584738028874"/>
    <n v="1055.0250388746433"/>
    <n v="412.74654083299225"/>
  </r>
  <r>
    <x v="19"/>
    <s v="Cypress"/>
    <s v="D"/>
    <n v="0.62640332935885068"/>
    <n v="1.7869211096790915E-2"/>
    <n v="0.24869471632328805"/>
    <n v="592.51"/>
    <n v="614.09823829160473"/>
    <n v="1046.695725553423"/>
    <n v="213.66450402153868"/>
  </r>
  <r>
    <x v="2"/>
    <s v="Fixed Single Family Units"/>
    <s v="D"/>
    <n v="1.3474392445178078"/>
    <n v="0.2921616014325315"/>
    <n v="0.24052044568721381"/>
    <n v="577.94000000000005"/>
    <n v="579.30911524060195"/>
    <n v="2123.9686193398297"/>
    <n v="586.63837051059511"/>
  </r>
  <r>
    <x v="9"/>
    <s v="Freshwater Marshes"/>
    <s v="D"/>
    <n v="0.62640332935885068"/>
    <n v="1.7869211096790915E-2"/>
    <n v="0.24869471632328805"/>
    <n v="577.09"/>
    <n v="598.11640704072875"/>
    <n v="1019.455597812062"/>
    <n v="29.081689747330397"/>
  </r>
  <r>
    <x v="4"/>
    <s v="Row Crops"/>
    <s v="D"/>
    <n v="1.1942187284187931"/>
    <n v="0.52982210901985061"/>
    <n v="0.25824300484311374"/>
    <n v="575.78"/>
    <n v="619.67039816680722"/>
    <n v="2013.5998482250238"/>
    <n v="1078.8188720831918"/>
  </r>
  <r>
    <x v="2"/>
    <s v="Fixed Single Family Units"/>
    <s v="C"/>
    <n v="1.3474392445178078"/>
    <n v="0.2921616014325315"/>
    <n v="0.2050753273754139"/>
    <n v="572.54"/>
    <n v="489.32212792127734"/>
    <n v="1794.0419322104626"/>
    <n v="495.5128932492176"/>
  </r>
  <r>
    <x v="2"/>
    <s v="Fixed Single Family Units"/>
    <s v="NA"/>
    <n v="1.3474392445178078"/>
    <n v="0.2921616014325315"/>
    <n v="0.22279788653131388"/>
    <n v="560.77"/>
    <n v="520.68066043471219"/>
    <n v="1909.0142971445457"/>
    <n v="527.2681650571617"/>
  </r>
  <r>
    <x v="5"/>
    <s v="Woodland Pastures"/>
    <s v="C"/>
    <n v="0.95337210017164864"/>
    <n v="0.22938109134459039"/>
    <n v="0.2"/>
    <n v="560.53"/>
    <n v="467.20175499999999"/>
    <n v="1211.9799790799539"/>
    <n v="431.44024029431154"/>
  </r>
  <r>
    <x v="27"/>
    <s v="Palmetto Prairies"/>
    <s v="D"/>
    <n v="0.80616023176279095"/>
    <n v="4.9140330516175015E-2"/>
    <n v="0.28292799795311729"/>
    <n v="552.70000000000005"/>
    <n v="651.68991387325696"/>
    <n v="1429.5222247470692"/>
    <n v="87.138005369829173"/>
  </r>
  <r>
    <x v="30"/>
    <s v="Horse Farms"/>
    <s v="D"/>
    <n v="1.8765006736361713"/>
    <n v="0.3700681607026059"/>
    <n v="0.58663586860269046"/>
    <n v="552.34"/>
    <n v="1350.3635839797619"/>
    <n v="6894.9001941526285"/>
    <n v="1359.7559909924239"/>
  </r>
  <r>
    <x v="16"/>
    <s v="Mixed Wetland Hardwoods"/>
    <s v="D"/>
    <n v="0.62640332935885068"/>
    <n v="1.7869211096790915E-2"/>
    <n v="0.24869471632328805"/>
    <n v="550.36"/>
    <n v="570.41249333541634"/>
    <n v="972.23584330320466"/>
    <n v="27.734666636643773"/>
  </r>
  <r>
    <x v="26"/>
    <s v="Commercial and Services"/>
    <s v="D"/>
    <n v="0.73183755311232057"/>
    <n v="0.15992943931627868"/>
    <n v="0.58224006489851832"/>
    <n v="542.66999999999996"/>
    <n v="1316.7808702570107"/>
    <n v="2622.1452266913616"/>
    <n v="859.65776335251496"/>
  </r>
  <r>
    <x v="15"/>
    <s v="Wet Prairies"/>
    <s v="D"/>
    <n v="0.62640332935885068"/>
    <n v="1.7869211096790915E-2"/>
    <n v="0.24869471632328805"/>
    <n v="541.65"/>
    <n v="561.38514247970113"/>
    <n v="956.84923418340884"/>
    <n v="317.52624247999358"/>
  </r>
  <r>
    <x v="16"/>
    <s v="Mixed Wetland Hardwoods"/>
    <s v="D"/>
    <n v="0.62640332935885068"/>
    <n v="1.7869211096790915E-2"/>
    <n v="0.24869471632328805"/>
    <n v="523.37"/>
    <n v="542.43910647023199"/>
    <n v="924.55678702957744"/>
    <n v="188.73199012633154"/>
  </r>
  <r>
    <x v="2"/>
    <s v="Fixed Single Family Units"/>
    <s v="A"/>
    <n v="1.3474392445178078"/>
    <n v="0.2921616014325315"/>
    <n v="0.12152611992617118"/>
    <n v="522.63"/>
    <n v="264.69124456760932"/>
    <n v="970.45926343159988"/>
    <n v="268.04004341805114"/>
  </r>
  <r>
    <x v="31"/>
    <s v="Bay Swamps"/>
    <s v="D"/>
    <n v="0.62640332935885068"/>
    <n v="1.7869211096790915E-2"/>
    <n v="0.24869471632328805"/>
    <n v="522.38"/>
    <n v="541.41303559225742"/>
    <n v="922.80790723295308"/>
    <n v="306.22977669472726"/>
  </r>
  <r>
    <x v="5"/>
    <s v="Woodland Pastures"/>
    <s v="D"/>
    <n v="0.95337210017164864"/>
    <n v="0.22938109134459039"/>
    <n v="0.2"/>
    <n v="521.15"/>
    <n v="434.37852500000002"/>
    <n v="1126.8324016511481"/>
    <n v="495.68495058940857"/>
  </r>
  <r>
    <x v="8"/>
    <s v="Unimproved Pastures"/>
    <s v="D"/>
    <n v="0.95337210017164864"/>
    <n v="0.22938109134459039"/>
    <n v="0.2"/>
    <n v="516.71"/>
    <n v="430.67778500000009"/>
    <n v="1117.2322177053916"/>
    <n v="397.71196289667603"/>
  </r>
  <r>
    <x v="8"/>
    <s v="Unimproved Pastures"/>
    <s v="D"/>
    <n v="0.95337210017164864"/>
    <n v="0.22938109134459039"/>
    <n v="0.2"/>
    <n v="514.57000000000005"/>
    <n v="428.89409500000011"/>
    <n v="1112.6051020198242"/>
    <n v="361.05417877917563"/>
  </r>
  <r>
    <x v="14"/>
    <s v="Rural Residential"/>
    <s v="D"/>
    <n v="0.96739227811534922"/>
    <n v="0.17065096597435325"/>
    <n v="0.27638752969320179"/>
    <n v="514.28"/>
    <n v="592.37086202655803"/>
    <n v="1559.2826487553734"/>
    <n v="275.06224336992739"/>
  </r>
  <r>
    <x v="27"/>
    <s v="Palmetto Prairies"/>
    <s v="D"/>
    <n v="0.80616023176279095"/>
    <n v="4.9140330516175015E-2"/>
    <n v="0.28292799795311729"/>
    <n v="501.35"/>
    <n v="591.14300401729213"/>
    <n v="1296.7088246371327"/>
    <n v="207.72223634836121"/>
  </r>
  <r>
    <x v="32"/>
    <s v="Hardwood - Coniferous Mixed"/>
    <s v="D"/>
    <n v="0.80616023176279095"/>
    <n v="4.9140330516175015E-2"/>
    <n v="0.28292799795311729"/>
    <n v="495.01"/>
    <n v="583.66749460177471"/>
    <n v="1280.3108313226826"/>
    <n v="78.042670595475172"/>
  </r>
  <r>
    <x v="33"/>
    <s v="Correctional"/>
    <s v="D"/>
    <n v="0.73183755311232057"/>
    <n v="0.15992943931627868"/>
    <n v="0.34369105791620291"/>
    <n v="493.01"/>
    <n v="706.15423787066595"/>
    <n v="1406.1861058013685"/>
    <n v="672.37040991512663"/>
  </r>
  <r>
    <x v="18"/>
    <s v="Golf Courses"/>
    <s v="D"/>
    <n v="1.8765006736361713"/>
    <n v="0.3700681607026059"/>
    <n v="0.27638752969320179"/>
    <n v="484.63"/>
    <n v="558.21865688716423"/>
    <n v="2850.2412027490009"/>
    <n v="638.04697563870718"/>
  </r>
  <r>
    <x v="15"/>
    <s v="Wet Prairies"/>
    <s v="D"/>
    <n v="0.62640332935885068"/>
    <n v="1.7869211096790915E-2"/>
    <n v="0.24869471632328805"/>
    <n v="478.66"/>
    <n v="496.10008732453383"/>
    <n v="845.57454894162368"/>
    <n v="280.60022380776104"/>
  </r>
  <r>
    <x v="34"/>
    <s v="Shrub and Brushland"/>
    <s v="D"/>
    <n v="0.80616023176279095"/>
    <n v="4.9140330516175015E-2"/>
    <n v="0.28292799795311729"/>
    <n v="476.83"/>
    <n v="562.2314123976571"/>
    <n v="1233.289456171784"/>
    <n v="75.176434051919017"/>
  </r>
  <r>
    <x v="35"/>
    <s v="Medium Density Under Construction"/>
    <s v="D"/>
    <n v="1.3474392445178078"/>
    <n v="0.2921616014325315"/>
    <n v="0.34369105791620291"/>
    <n v="468.97"/>
    <n v="671.72096495853282"/>
    <n v="2462.7857787669059"/>
    <n v="680.21938884461724"/>
  </r>
  <r>
    <x v="0"/>
    <s v="Improved Pastures"/>
    <s v="D"/>
    <n v="1.8765006736361713"/>
    <n v="0.3700681607026059"/>
    <n v="0.58663586860269046"/>
    <n v="468.33"/>
    <n v="1144.975517408194"/>
    <n v="5846.197284150162"/>
    <n v="1308.713273999962"/>
  </r>
  <r>
    <x v="36"/>
    <s v="Field Crops"/>
    <s v="D"/>
    <n v="1.7303616721893005"/>
    <n v="0.38508149913584422"/>
    <n v="0.30381529981542799"/>
    <n v="453.94"/>
    <n v="574.75624992356256"/>
    <n v="2706.1329613413641"/>
    <n v="774.26377669745091"/>
  </r>
  <r>
    <x v="10"/>
    <s v="Fixed Single Family Units"/>
    <s v="D"/>
    <n v="0.96739227811534922"/>
    <n v="0.17065096597435325"/>
    <n v="0.27638752969320179"/>
    <n v="453.79"/>
    <n v="522.69575616207476"/>
    <n v="1375.8786520547194"/>
    <n v="512.93769461725913"/>
  </r>
  <r>
    <x v="37"/>
    <s v="Multiple Dwelling Units, Low Rise &lt;Two stories or less&gt;"/>
    <s v="D"/>
    <n v="1.6728075169398335"/>
    <n v="0.4645994885165638"/>
    <n v="0.45902383655933859"/>
    <n v="447.94"/>
    <n v="856.90108489941576"/>
    <n v="3900.364597550798"/>
    <n v="1269.8033356163342"/>
  </r>
  <r>
    <x v="38"/>
    <s v="Other Light Industrial"/>
    <s v="D"/>
    <n v="1.2017295380314896"/>
    <n v="0.2322997442582819"/>
    <n v="0.34369105791620291"/>
    <n v="446.75"/>
    <n v="639.89453716703531"/>
    <n v="2092.3950331515721"/>
    <n v="543.76164774224958"/>
  </r>
  <r>
    <x v="9"/>
    <s v="Freshwater Marshes"/>
    <s v="D"/>
    <n v="0.62640332935885068"/>
    <n v="1.7869211096790915E-2"/>
    <n v="0.24869471632328805"/>
    <n v="445.42"/>
    <n v="461.64898027011623"/>
    <n v="786.85458486102448"/>
    <n v="72.692228696177239"/>
  </r>
  <r>
    <x v="39"/>
    <s v="Electrical Power Transmission Lines"/>
    <s v="D"/>
    <n v="0.73183755311232057"/>
    <n v="0.15992943931627868"/>
    <n v="0.28292799795311729"/>
    <n v="437.9"/>
    <n v="516.32895474054487"/>
    <n v="1028.1813281591842"/>
    <n v="224.68984083784477"/>
  </r>
  <r>
    <x v="10"/>
    <s v="Fixed Single Family Units"/>
    <s v="D"/>
    <n v="0.96739227811534922"/>
    <n v="0.17065096597435325"/>
    <n v="0.27638752969320179"/>
    <n v="434.86"/>
    <n v="500.89132974424257"/>
    <n v="1318.4834188336351"/>
    <n v="287.10153273040294"/>
  </r>
  <r>
    <x v="40"/>
    <s v="Upland Hardwood Forests"/>
    <s v="D"/>
    <n v="0.80616023176279095"/>
    <n v="4.9140330516175015E-2"/>
    <n v="0.28292799795311729"/>
    <n v="425.02"/>
    <n v="501.14211542321624"/>
    <n v="1099.2862962945528"/>
    <n v="67.008132879111244"/>
  </r>
  <r>
    <x v="41"/>
    <s v="Educational Facilities"/>
    <s v="D"/>
    <n v="0.96739227811534922"/>
    <n v="0.17065096597435325"/>
    <n v="0.24052044568721381"/>
    <n v="424.79"/>
    <n v="425.79630941456776"/>
    <n v="1120.8127200970314"/>
    <n v="290.40214329182987"/>
  </r>
  <r>
    <x v="42"/>
    <s v=" Natural River, Stream, Waterway"/>
    <s v="NA"/>
    <n v="0.52096910560538079"/>
    <n v="9.3813358258152305E-2"/>
    <n v="0.2984336595879456"/>
    <n v="423.9"/>
    <n v="527.21387293745829"/>
    <n v="747.35568252362305"/>
    <n v="191.96181235274886"/>
  </r>
  <r>
    <x v="13"/>
    <s v="Mixed Shrubs"/>
    <s v="D"/>
    <n v="0.62640332935885068"/>
    <n v="1.7869211096790915E-2"/>
    <n v="0.24869471632328805"/>
    <n v="419.74"/>
    <n v="435.03332355659512"/>
    <n v="741.48970286373856"/>
    <n v="115.85029781043045"/>
  </r>
  <r>
    <x v="23"/>
    <s v="Reservoirs"/>
    <s v="D"/>
    <n v="0.52096910560538079"/>
    <n v="9.3813358258152305E-2"/>
    <n v="0.2984336595879456"/>
    <n v="416.94"/>
    <n v="518.55756589418229"/>
    <n v="735.08487443123249"/>
    <n v="188.80999774087076"/>
  </r>
  <r>
    <x v="13"/>
    <s v="Mixed Shrubs"/>
    <s v="D"/>
    <n v="0.62640332935885068"/>
    <n v="1.7869211096790915E-2"/>
    <n v="0.24869471632328805"/>
    <n v="416.26"/>
    <n v="431.42652895523003"/>
    <n v="735.34212539681653"/>
    <n v="67.933337337952338"/>
  </r>
  <r>
    <x v="0"/>
    <s v="Improved Pastures"/>
    <s v="C"/>
    <n v="1.8765006736361713"/>
    <n v="0.3700681607026059"/>
    <n v="0.58663586860269046"/>
    <n v="414.11"/>
    <n v="1012.4181912623732"/>
    <n v="5169.365100120478"/>
    <n v="1542.870111532962"/>
  </r>
  <r>
    <x v="2"/>
    <s v="Fixed Single Family Units"/>
    <s v="D"/>
    <n v="1.3474392445178078"/>
    <n v="0.2921616014325315"/>
    <n v="0.24052044568721381"/>
    <n v="413.86"/>
    <n v="414.84041671016979"/>
    <n v="1520.9635131674256"/>
    <n v="453.95228368515671"/>
  </r>
  <r>
    <x v="43"/>
    <s v="Fixed Single Family Units &lt;Six or more dwelling units per acre&gt;"/>
    <s v="D"/>
    <n v="1.3474392445178078"/>
    <n v="0.2921616014325315"/>
    <n v="0.45902383655933859"/>
    <n v="411.84"/>
    <n v="787.84244051653206"/>
    <n v="2888.5314879712091"/>
    <n v="712.06122928099819"/>
  </r>
  <r>
    <x v="8"/>
    <s v="Unimproved Pastures"/>
    <s v="D"/>
    <n v="0.95337210017164864"/>
    <n v="0.22938109134459039"/>
    <n v="0.2"/>
    <n v="409.67"/>
    <n v="341.45994500000006"/>
    <n v="885.78994528336534"/>
    <n v="213.12084160484815"/>
  </r>
  <r>
    <x v="7"/>
    <s v="Pine Flatwoods"/>
    <s v="D"/>
    <n v="0.80616023176279095"/>
    <n v="4.9140330516175015E-2"/>
    <n v="0.28292799795311729"/>
    <n v="404.46"/>
    <n v="476.89976943220091"/>
    <n v="1046.1092075650436"/>
    <n v="63.766668449214933"/>
  </r>
  <r>
    <x v="9"/>
    <s v="Freshwater Marshes"/>
    <s v="D"/>
    <n v="0.62640332935885068"/>
    <n v="1.7869211096790915E-2"/>
    <n v="0.24869471632328805"/>
    <n v="399.93"/>
    <n v="414.50154164480176"/>
    <n v="706.49444147876056"/>
    <n v="110.38264069024981"/>
  </r>
  <r>
    <x v="16"/>
    <s v="Mixed Wetland Hardwoods"/>
    <s v="D"/>
    <n v="0.62640332935885068"/>
    <n v="1.7869211096790915E-2"/>
    <n v="0.24869471632328805"/>
    <n v="399.28"/>
    <n v="413.82785874512143"/>
    <n v="705.34618706683534"/>
    <n v="110.20323750357046"/>
  </r>
  <r>
    <x v="5"/>
    <s v="Woodland Pastures"/>
    <s v="C"/>
    <n v="0.95337210017164864"/>
    <n v="0.22938109134459039"/>
    <n v="0.2"/>
    <n v="399.19"/>
    <n v="332.72486500000002"/>
    <n v="863.13005164563333"/>
    <n v="379.6843047602149"/>
  </r>
  <r>
    <x v="15"/>
    <s v="Wet Prairies"/>
    <s v="D"/>
    <n v="0.62640332935885068"/>
    <n v="1.7869211096790915E-2"/>
    <n v="0.24869471632328805"/>
    <n v="396.42"/>
    <n v="410.86365398652839"/>
    <n v="700.29386765436516"/>
    <n v="19.977063282393935"/>
  </r>
  <r>
    <x v="40"/>
    <s v="Upland Hardwood Forests"/>
    <s v="D"/>
    <n v="0.80616023176279095"/>
    <n v="4.9140330516175015E-2"/>
    <n v="0.28292799795311729"/>
    <n v="395.48"/>
    <n v="466.31142959760382"/>
    <n v="1022.8830277600342"/>
    <n v="303.42923863043711"/>
  </r>
  <r>
    <x v="14"/>
    <s v="Rural Residential"/>
    <s v="D"/>
    <n v="0.96739227811534922"/>
    <n v="0.17065096597435325"/>
    <n v="0.27638752969320179"/>
    <n v="394.51"/>
    <n v="454.41438278388705"/>
    <n v="1196.1433416825123"/>
    <n v="211.00335543258549"/>
  </r>
  <r>
    <x v="13"/>
    <s v="Mixed Shrubs"/>
    <s v="D"/>
    <n v="0.62640332935885068"/>
    <n v="1.7869211096790915E-2"/>
    <n v="0.24869471632328805"/>
    <n v="391.82"/>
    <n v="406.0960519272528"/>
    <n v="692.16775950843385"/>
    <n v="229.692850232643"/>
  </r>
  <r>
    <x v="10"/>
    <s v="Fixed Single Family Units"/>
    <s v="D"/>
    <n v="0.96739227811534922"/>
    <n v="0.17065096597435325"/>
    <n v="0.27638752969320179"/>
    <n v="386.98"/>
    <n v="445.74098970801401"/>
    <n v="1173.312591225314"/>
    <n v="255.49039032334852"/>
  </r>
  <r>
    <x v="5"/>
    <s v="Woodland Pastures"/>
    <s v="D"/>
    <n v="0.95337210017164864"/>
    <n v="0.22938109134459039"/>
    <n v="0.2"/>
    <n v="379.04"/>
    <n v="315.92984000000007"/>
    <n v="819.56164927919258"/>
    <n v="291.74729038794698"/>
  </r>
  <r>
    <x v="23"/>
    <s v="Reservoirs"/>
    <s v="NA"/>
    <n v="0.52096910560538079"/>
    <n v="9.3813358258152305E-2"/>
    <n v="0.2984336595879456"/>
    <n v="378.56"/>
    <n v="470.82350492853084"/>
    <n v="667.41912520911251"/>
    <n v="222.67416295926304"/>
  </r>
  <r>
    <x v="23"/>
    <s v="Reservoirs"/>
    <s v="D"/>
    <n v="0.52096910560538079"/>
    <n v="9.3813358258152305E-2"/>
    <n v="0.2984336595879456"/>
    <n v="377.44"/>
    <n v="469.4305359790381"/>
    <n v="665.44451241263573"/>
    <n v="170.92254412460846"/>
  </r>
  <r>
    <x v="2"/>
    <s v="Fixed Single Family Units"/>
    <s v="A"/>
    <n v="1.3474392445178078"/>
    <n v="0.2921616014325315"/>
    <n v="0.12152611992617118"/>
    <n v="368.63"/>
    <n v="186.6963884295923"/>
    <n v="684.50031241756244"/>
    <n v="189.05841839388512"/>
  </r>
  <r>
    <x v="36"/>
    <s v="Field Crops"/>
    <s v="D"/>
    <n v="1.7303616721893005"/>
    <n v="0.38508149913584422"/>
    <n v="0.30381529981542799"/>
    <n v="364.36"/>
    <n v="461.33450945532286"/>
    <n v="2172.107780310921"/>
    <n v="533.60106524492323"/>
  </r>
  <r>
    <x v="0"/>
    <s v="Improved Pastures"/>
    <s v="D"/>
    <n v="1.8765006736361713"/>
    <n v="0.3700681607026059"/>
    <n v="0.58663586860269046"/>
    <n v="362.81"/>
    <n v="886.99969566516529"/>
    <n v="4528.9834874181033"/>
    <n v="1158.6570701539938"/>
  </r>
  <r>
    <x v="17"/>
    <s v="Marshy Lakes"/>
    <s v="NA"/>
    <n v="0.52096910560538079"/>
    <n v="9.3813358258152305E-2"/>
    <n v="0.2984336595879456"/>
    <n v="362.37"/>
    <n v="450.68764127470337"/>
    <n v="638.8753920171863"/>
    <n v="213.15098381114791"/>
  </r>
  <r>
    <x v="34"/>
    <s v="Shrub and Brushland"/>
    <s v="D"/>
    <n v="0.80616023176279095"/>
    <n v="4.9140330516175015E-2"/>
    <n v="0.28292799795311729"/>
    <n v="361.7"/>
    <n v="426.48134946256022"/>
    <n v="935.51327789219283"/>
    <n v="57.025179197154344"/>
  </r>
  <r>
    <x v="8"/>
    <s v="Unimproved Pastures"/>
    <s v="D"/>
    <n v="0.95337210017164864"/>
    <n v="0.22938109134459039"/>
    <n v="0.2"/>
    <n v="361.4"/>
    <n v="301.2269"/>
    <n v="781.42037792713211"/>
    <n v="278.16977296909033"/>
  </r>
  <r>
    <x v="44"/>
    <s v="Sugar Cane"/>
    <s v="D"/>
    <n v="1.7303616721893005"/>
    <n v="0.38508149913584422"/>
    <n v="0.30381529981542799"/>
    <n v="361.31"/>
    <n v="457.47275115628145"/>
    <n v="2153.9254092220303"/>
    <n v="479.34304078787193"/>
  </r>
  <r>
    <x v="25"/>
    <s v="Herbaceous (Dry Prairie)"/>
    <s v="D"/>
    <n v="0.80616023176279095"/>
    <n v="4.9140330516175015E-2"/>
    <n v="0.28292799795311729"/>
    <n v="361.27"/>
    <n v="425.97433541702821"/>
    <n v="934.40111115319996"/>
    <n v="56.957385923571877"/>
  </r>
  <r>
    <x v="27"/>
    <s v="Palmetto Prairies"/>
    <s v="D"/>
    <n v="0.80616023176279095"/>
    <n v="4.9140330516175015E-2"/>
    <n v="0.28292799795311729"/>
    <n v="358.77"/>
    <n v="423.02657933835417"/>
    <n v="927.93502546138222"/>
    <n v="275.26375023627469"/>
  </r>
  <r>
    <x v="9"/>
    <s v="Freshwater Marshes"/>
    <s v="D"/>
    <n v="0.62640332935885068"/>
    <n v="1.7869211096790915E-2"/>
    <n v="0.24869471632328805"/>
    <n v="358.16"/>
    <n v="371.20964207611883"/>
    <n v="632.70584642320637"/>
    <n v="58.451458465769036"/>
  </r>
  <r>
    <x v="24"/>
    <s v=" Channelized Waterways, Canals"/>
    <s v="D"/>
    <n v="0.52096910560538079"/>
    <n v="9.3813358258152305E-2"/>
    <n v="0.2984336595879456"/>
    <n v="355.52"/>
    <n v="442.16814368182395"/>
    <n v="626.79851911016397"/>
    <n v="209.12172024323013"/>
  </r>
  <r>
    <x v="34"/>
    <s v="Shrub and Brushland"/>
    <s v="D"/>
    <n v="0.80616023176279095"/>
    <n v="4.9140330516175015E-2"/>
    <n v="0.28292799795311729"/>
    <n v="353.19"/>
    <n v="416.44718777075377"/>
    <n v="913.50272219724513"/>
    <n v="101.00961493229353"/>
  </r>
  <r>
    <x v="20"/>
    <s v="Hydric Pine Flatwoods"/>
    <s v="D"/>
    <n v="0.62640332935885068"/>
    <n v="1.7869211096790915E-2"/>
    <n v="0.24869471632328805"/>
    <n v="353.02"/>
    <n v="365.88236499249342"/>
    <n v="623.62580384275259"/>
    <n v="17.789977498488238"/>
  </r>
  <r>
    <x v="2"/>
    <s v="Fixed Single Family Units"/>
    <s v="A"/>
    <n v="1.3474392445178078"/>
    <n v="0.2921616014325315"/>
    <n v="0.12152611992617118"/>
    <n v="351.54"/>
    <n v="178.0409852386916"/>
    <n v="652.76629636022551"/>
    <n v="165.76002386194816"/>
  </r>
  <r>
    <x v="0"/>
    <s v="Improved Pastures"/>
    <s v="D"/>
    <n v="1.8765006736361713"/>
    <n v="0.3700681607026059"/>
    <n v="0.58663586860269046"/>
    <n v="351.14"/>
    <n v="858.46882152053729"/>
    <n v="4383.3060328325919"/>
    <n v="1051.3113646641291"/>
  </r>
  <r>
    <x v="13"/>
    <s v="Mixed Shrubs"/>
    <s v="D"/>
    <n v="0.62640332935885068"/>
    <n v="1.7869211096790915E-2"/>
    <n v="0.24869471632328805"/>
    <n v="350.6"/>
    <n v="363.37419173522244"/>
    <n v="619.3507643398932"/>
    <n v="126.4295541171482"/>
  </r>
  <r>
    <x v="1"/>
    <s v="Citrus Groves"/>
    <s v="NA"/>
    <n v="1.6671011379372187"/>
    <n v="0.16490862031309303"/>
    <n v="0.32696578480774496"/>
    <n v="348.3"/>
    <n v="474.60399702128029"/>
    <n v="2152.890201593646"/>
    <n v="355.01629837407881"/>
  </r>
  <r>
    <x v="13"/>
    <s v="Mixed Shrubs"/>
    <s v="D"/>
    <n v="0.62640332935885068"/>
    <n v="1.7869211096790915E-2"/>
    <n v="0.24869471632328805"/>
    <n v="346.71"/>
    <n v="359.34245868944367"/>
    <n v="612.47890332083387"/>
    <n v="95.69365977475185"/>
  </r>
  <r>
    <x v="0"/>
    <s v="Improved Pastures"/>
    <s v="D"/>
    <n v="1.8765006736361713"/>
    <n v="0.3700681607026059"/>
    <n v="0.58663586860269046"/>
    <n v="341.95"/>
    <n v="836.00106373226561"/>
    <n v="4268.5865977305484"/>
    <n v="955.55378481901027"/>
  </r>
  <r>
    <x v="36"/>
    <s v="Field Crops"/>
    <s v="D"/>
    <n v="1.7303616721893005"/>
    <n v="0.38508149913584422"/>
    <n v="0.30381529981542799"/>
    <n v="341.5"/>
    <n v="432.39031446644185"/>
    <n v="2035.8294186413973"/>
    <n v="676.6029627643461"/>
  </r>
  <r>
    <x v="0"/>
    <s v="Improved Pastures"/>
    <s v="D"/>
    <n v="1.8765006736361713"/>
    <n v="0.3700681607026059"/>
    <n v="0.58663586860269046"/>
    <n v="340.55"/>
    <n v="832.57833675690324"/>
    <n v="4251.1102964092361"/>
    <n v="928.98713263688239"/>
  </r>
  <r>
    <x v="9"/>
    <s v="Freshwater Marshes"/>
    <s v="D"/>
    <n v="0.62640332935885068"/>
    <n v="1.7869211096790915E-2"/>
    <n v="0.24869471632328805"/>
    <n v="337.57"/>
    <n v="349.8694406847091"/>
    <n v="596.33267974391811"/>
    <n v="17.011395116890469"/>
  </r>
  <r>
    <x v="43"/>
    <s v="Fixed Single Family Units &lt;Six or more dwelling units per acre&gt;"/>
    <s v="D"/>
    <n v="1.3474392445178078"/>
    <n v="0.2921616014325315"/>
    <n v="0.45902383655933859"/>
    <n v="337.15"/>
    <n v="644.96182697200072"/>
    <n v="2364.6765519849773"/>
    <n v="600.47346786806725"/>
  </r>
  <r>
    <x v="1"/>
    <s v="Citrus Groves"/>
    <s v="D"/>
    <n v="1.6671011379372187"/>
    <n v="0.16490862031309303"/>
    <n v="0.32696578480774496"/>
    <n v="335.08"/>
    <n v="456.59002963505776"/>
    <n v="2071.175563451045"/>
    <n v="341.54137599536705"/>
  </r>
  <r>
    <x v="32"/>
    <s v="Hardwood - Coniferous Mixed"/>
    <s v="D"/>
    <n v="0.80616023176279095"/>
    <n v="4.9140330516175015E-2"/>
    <n v="0.28292799795311729"/>
    <n v="334.27"/>
    <n v="394.1385697673486"/>
    <n v="864.56738568156834"/>
    <n v="138.49668284465284"/>
  </r>
  <r>
    <x v="7"/>
    <s v="Pine Flatwoods"/>
    <s v="NA"/>
    <n v="0.80616023176279095"/>
    <n v="4.9140330516175015E-2"/>
    <n v="0.24115339422849597"/>
    <n v="326.88"/>
    <n v="328.51661312379935"/>
    <n v="720.62155583773495"/>
    <n v="43.926232076114445"/>
  </r>
  <r>
    <x v="28"/>
    <s v="Wetland Forested Mixed"/>
    <s v="D"/>
    <n v="0.62640332935885068"/>
    <n v="1.7869211096790915E-2"/>
    <n v="0.24869471632328805"/>
    <n v="324.36"/>
    <n v="336.17813129274595"/>
    <n v="572.99661700310241"/>
    <n v="116.96717105943576"/>
  </r>
  <r>
    <x v="8"/>
    <s v="Unimproved Pastures"/>
    <s v="D"/>
    <n v="0.95337210017164864"/>
    <n v="0.22938109134459039"/>
    <n v="0.2"/>
    <n v="322.67"/>
    <n v="268.94544500000001"/>
    <n v="697.67823283272753"/>
    <n v="306.903315756854"/>
  </r>
  <r>
    <x v="12"/>
    <s v="Roads and Highways"/>
    <s v="D"/>
    <n v="1.0171301585628862"/>
    <n v="0.19656132206470006"/>
    <n v="0.45034663738052311"/>
    <n v="320.52"/>
    <n v="601.55822180853295"/>
    <n v="1664.8792489390783"/>
    <n v="632.73900407917586"/>
  </r>
  <r>
    <x v="21"/>
    <e v="#N/A"/>
    <s v="D"/>
    <n v="0.62640332935885068"/>
    <n v="1.7869211096790915E-2"/>
    <n v="0.24869471632328805"/>
    <n v="320.36"/>
    <n v="332.03239037163672"/>
    <n v="565.93043600664043"/>
    <n v="115.52473461771132"/>
  </r>
  <r>
    <x v="11"/>
    <s v="Brazilian Pepper"/>
    <s v="D"/>
    <n v="0.80616023176279095"/>
    <n v="4.9140330516175015E-2"/>
    <n v="0.28292799795311729"/>
    <n v="320.17"/>
    <n v="377.51322548362708"/>
    <n v="828.0986623797163"/>
    <n v="132.65468916257069"/>
  </r>
  <r>
    <x v="1"/>
    <s v="Citrus Groves"/>
    <s v="B"/>
    <n v="1.6671011379372187"/>
    <n v="0.16490862031309303"/>
    <n v="0.32696578480774496"/>
    <n v="318.89999999999998"/>
    <n v="434.54267772060371"/>
    <n v="1971.1647582205387"/>
    <n v="194.98640681761813"/>
  </r>
  <r>
    <x v="43"/>
    <s v="Fixed Single Family Units &lt;Six or more dwelling units per acre&gt;"/>
    <s v="D"/>
    <n v="1.3474392445178078"/>
    <n v="0.2921616014325315"/>
    <n v="0.45902383655933859"/>
    <n v="318.58"/>
    <n v="609.43775422435112"/>
    <n v="2234.431724548047"/>
    <n v="617.14818852336339"/>
  </r>
  <r>
    <x v="39"/>
    <s v="Electrical Power Transmission Lines"/>
    <s v="D"/>
    <n v="0.73183755311232057"/>
    <n v="0.15992943931627868"/>
    <n v="0.28292799795311729"/>
    <n v="316.04000000000002"/>
    <n v="372.6435324416575"/>
    <n v="742.05623875640242"/>
    <n v="243.27958649949872"/>
  </r>
  <r>
    <x v="45"/>
    <s v="Spoil Areas"/>
    <s v="NA"/>
    <n v="0.73183755311232057"/>
    <n v="0.13401908322593187"/>
    <n v="0.24115339422849597"/>
    <n v="315.12"/>
    <n v="316.69773350333963"/>
    <n v="630.64969196254435"/>
    <n v="115.48887207837058"/>
  </r>
  <r>
    <x v="0"/>
    <s v="Improved Pastures"/>
    <s v="D"/>
    <n v="1.8765006736361713"/>
    <n v="0.3700681607026059"/>
    <n v="0.58663586860269046"/>
    <n v="314.08999999999997"/>
    <n v="767.88879692255375"/>
    <n v="3920.8082014364318"/>
    <n v="1003.0666165890352"/>
  </r>
  <r>
    <x v="22"/>
    <s v="Mixed Rangeland"/>
    <s v="D"/>
    <n v="0.80616023176279095"/>
    <n v="4.9140330516175015E-2"/>
    <n v="0.28292799795311729"/>
    <n v="310.55"/>
    <n v="366.17026009288929"/>
    <n v="803.2171646376014"/>
    <n v="48.960932816356873"/>
  </r>
  <r>
    <x v="4"/>
    <s v="Row Crops"/>
    <s v="D"/>
    <n v="1.1942187284187931"/>
    <n v="0.52982210901985061"/>
    <n v="0.25824300484311374"/>
    <n v="309.79000000000002"/>
    <n v="333.40458621017615"/>
    <n v="1083.3879207017094"/>
    <n v="480.65137430294664"/>
  </r>
  <r>
    <x v="45"/>
    <s v="Spoil Areas"/>
    <s v="NA"/>
    <n v="0.73183755311232057"/>
    <n v="0.13401908322593187"/>
    <n v="0.24115339422849597"/>
    <n v="309.07"/>
    <n v="310.61744254213369"/>
    <n v="618.54182627209821"/>
    <n v="273.85770876780765"/>
  </r>
  <r>
    <x v="5"/>
    <s v="Woodland Pastures"/>
    <s v="D"/>
    <n v="0.95337210017164864"/>
    <n v="0.22938109134459039"/>
    <n v="0.2"/>
    <n v="306.69"/>
    <n v="255.62611500000003"/>
    <n v="663.12621944236901"/>
    <n v="159.54800427610243"/>
  </r>
  <r>
    <x v="46"/>
    <s v="Mobile Home Units &lt;Six or more dwelling units per acre&gt;"/>
    <s v="D"/>
    <n v="1.6728075169398335"/>
    <n v="0.4645994885165638"/>
    <n v="0.45902383655933859"/>
    <n v="305.58999999999997"/>
    <n v="584.58812013754618"/>
    <n v="2660.8751559707734"/>
    <n v="866.27495050898654"/>
  </r>
  <r>
    <x v="40"/>
    <s v="Upland Hardwood Forests"/>
    <s v="D"/>
    <n v="0.80616023176279095"/>
    <n v="4.9140330516175015E-2"/>
    <n v="0.28292799795311729"/>
    <n v="303.02999999999997"/>
    <n v="357.3034098082378"/>
    <n v="783.76717887661368"/>
    <n v="125.55314506959986"/>
  </r>
  <r>
    <x v="1"/>
    <s v="Citrus Groves"/>
    <s v="D"/>
    <n v="1.6671011379372187"/>
    <n v="0.16490862031309303"/>
    <n v="0.32696578480774496"/>
    <n v="297.41000000000003"/>
    <n v="405.25976099368069"/>
    <n v="1838.3321127073393"/>
    <n v="181.84668313461214"/>
  </r>
  <r>
    <x v="47"/>
    <s v="Holding Ponds"/>
    <s v="D"/>
    <n v="0.52096910560538079"/>
    <n v="9.3813358258152305E-2"/>
    <n v="0.2984336595879456"/>
    <n v="295.64999999999998"/>
    <n v="367.70649099778143"/>
    <n v="521.24488685564802"/>
    <n v="283.96359826651519"/>
  </r>
  <r>
    <x v="7"/>
    <s v="Pine Flatwoods"/>
    <s v="D"/>
    <n v="0.80616023176279095"/>
    <n v="4.9140330516175015E-2"/>
    <n v="0.28292799795311729"/>
    <n v="295.47000000000003"/>
    <n v="348.38939542632755"/>
    <n v="764.21373574455686"/>
    <n v="226.69727201915461"/>
  </r>
  <r>
    <x v="10"/>
    <s v="Fixed Single Family Units"/>
    <s v="D"/>
    <n v="0.96739227811534922"/>
    <n v="0.17065096597435325"/>
    <n v="0.27638752969320179"/>
    <n v="293.64"/>
    <n v="338.22777460814831"/>
    <n v="890.30830866556721"/>
    <n v="331.91349445208567"/>
  </r>
  <r>
    <x v="32"/>
    <s v="Hardwood - Coniferous Mixed"/>
    <s v="D"/>
    <n v="0.80616023176279095"/>
    <n v="4.9140330516175015E-2"/>
    <n v="0.28292799795311729"/>
    <n v="291.52999999999997"/>
    <n v="343.7437318463372"/>
    <n v="754.023184694252"/>
    <n v="83.375330675306586"/>
  </r>
  <r>
    <x v="29"/>
    <s v="Open Land"/>
    <s v="D"/>
    <n v="0.80616023176279095"/>
    <n v="4.9140330516175015E-2"/>
    <n v="0.28292799795311729"/>
    <n v="291.05"/>
    <n v="343.17776267923182"/>
    <n v="752.78169624142299"/>
    <n v="223.30605821631619"/>
  </r>
  <r>
    <x v="48"/>
    <s v="Mangrove Swamps"/>
    <s v="D"/>
    <n v="0.62640332935885068"/>
    <n v="1.7869211096790915E-2"/>
    <n v="0.24869471632328805"/>
    <n v="289.39999999999998"/>
    <n v="299.94435564225142"/>
    <n v="511.23819509402466"/>
    <n v="47.229875139584415"/>
  </r>
  <r>
    <x v="2"/>
    <s v="Fixed Single Family Units"/>
    <s v="D"/>
    <n v="1.3474392445178078"/>
    <n v="0.2921616014325315"/>
    <n v="0.24052044568721381"/>
    <n v="289.27"/>
    <n v="289.95526830752135"/>
    <n v="1063.0868299761783"/>
    <n v="293.62370044918123"/>
  </r>
  <r>
    <x v="5"/>
    <s v="Woodland Pastures"/>
    <s v="C"/>
    <n v="0.95337210017164864"/>
    <n v="0.22938109134459039"/>
    <n v="0.2"/>
    <n v="288.62"/>
    <n v="240.56477000000004"/>
    <n v="624.05520054601243"/>
    <n v="274.51710724189792"/>
  </r>
  <r>
    <x v="8"/>
    <s v="Unimproved Pastures"/>
    <s v="D"/>
    <n v="0.95337210017164864"/>
    <n v="0.22938109134459039"/>
    <n v="0.2"/>
    <n v="288.44"/>
    <n v="240.41474000000002"/>
    <n v="623.66600389956284"/>
    <n v="150.05388618278712"/>
  </r>
  <r>
    <x v="49"/>
    <s v="Shopping Centers (Plazas, Malls)"/>
    <s v="D"/>
    <n v="1.4884831588725165"/>
    <n v="0.30824389141964326"/>
    <n v="0.58224006489851832"/>
    <n v="287.39999999999998"/>
    <n v="697.37192421151883"/>
    <n v="2824.4697382381369"/>
    <n v="736.7118101633248"/>
  </r>
  <r>
    <x v="50"/>
    <s v="Solid Waste Disposal"/>
    <s v="D"/>
    <n v="1.4884831588725165"/>
    <n v="0.30824389141964326"/>
    <n v="0.58224006489851832"/>
    <n v="286.31"/>
    <n v="694.72705504871249"/>
    <n v="2813.7575878739076"/>
    <n v="677.20717012010891"/>
  </r>
  <r>
    <x v="34"/>
    <s v="Shrub and Brushland"/>
    <s v="D"/>
    <n v="0.80616023176279095"/>
    <n v="4.9140330516175015E-2"/>
    <n v="0.28292799795311729"/>
    <n v="285.42"/>
    <n v="336.53941599005788"/>
    <n v="738.22007126344943"/>
    <n v="90.785155326624576"/>
  </r>
  <r>
    <x v="51"/>
    <s v="Institutional"/>
    <s v="D"/>
    <n v="0.96739227811534922"/>
    <n v="0.17065096597435325"/>
    <n v="0.24052044568721381"/>
    <n v="284.29000000000002"/>
    <n v="284.96347089966213"/>
    <n v="750.10204617901809"/>
    <n v="194.35115072490953"/>
  </r>
  <r>
    <x v="20"/>
    <s v="Hydric Pine Flatwoods"/>
    <s v="D"/>
    <n v="0.62640332935885068"/>
    <n v="1.7869211096790915E-2"/>
    <n v="0.24869471632328805"/>
    <n v="284.24"/>
    <n v="294.59634985402056"/>
    <n v="502.12282160858877"/>
    <n v="46.387766792244214"/>
  </r>
  <r>
    <x v="14"/>
    <s v="Rural Residential"/>
    <s v="D"/>
    <n v="0.96739227811534922"/>
    <n v="0.17065096597435325"/>
    <n v="0.27638752969320179"/>
    <n v="284.24"/>
    <n v="327.400431326182"/>
    <n v="861.80777024622273"/>
    <n v="223.29406072710293"/>
  </r>
  <r>
    <x v="0"/>
    <s v="Improved Pastures"/>
    <s v="C"/>
    <n v="1.8765006736361713"/>
    <n v="0.3700681607026059"/>
    <n v="0.58663586860269046"/>
    <n v="281.57"/>
    <n v="688.38373889485013"/>
    <n v="3514.8586878870901"/>
    <n v="1049.0592772556472"/>
  </r>
  <r>
    <x v="7"/>
    <s v="Pine Flatwoods"/>
    <s v="D"/>
    <n v="0.80616023176279095"/>
    <n v="4.9140330516175015E-2"/>
    <n v="0.28292799795311729"/>
    <n v="281.11"/>
    <n v="331.45748451042385"/>
    <n v="727.07253953075565"/>
    <n v="89.414249225238024"/>
  </r>
  <r>
    <x v="9"/>
    <s v="Freshwater Marshes"/>
    <s v="D"/>
    <n v="0.62640332935885068"/>
    <n v="1.7869211096790915E-2"/>
    <n v="0.24869471632328805"/>
    <n v="281.04000000000002"/>
    <n v="291.27975711713322"/>
    <n v="496.46987681141923"/>
    <n v="77.568417822088378"/>
  </r>
  <r>
    <x v="9"/>
    <s v="Freshwater Marshes"/>
    <s v="D"/>
    <n v="0.62640332935885068"/>
    <n v="1.7869211096790915E-2"/>
    <n v="0.24869471632328805"/>
    <n v="280.99"/>
    <n v="291.22793535561931"/>
    <n v="496.38154954896333"/>
    <n v="164.7220509082496"/>
  </r>
  <r>
    <x v="14"/>
    <s v="Rural Residential"/>
    <s v="D"/>
    <n v="0.96739227811534922"/>
    <n v="0.17065096597435325"/>
    <n v="0.27638752969320179"/>
    <n v="279.74"/>
    <n v="322.21712869119813"/>
    <n v="848.16389547100459"/>
    <n v="193.45635382251058"/>
  </r>
  <r>
    <x v="50"/>
    <s v="Solid Waste Disposal"/>
    <s v="D"/>
    <n v="1.4884831588725165"/>
    <n v="0.30824389141964326"/>
    <n v="0.58224006489851832"/>
    <n v="278.10000000000002"/>
    <n v="674.80560933619836"/>
    <n v="2733.0724920112248"/>
    <n v="712.87249271545113"/>
  </r>
  <r>
    <x v="5"/>
    <s v="Woodland Pastures"/>
    <s v="D"/>
    <n v="0.95337210017164864"/>
    <n v="0.22938109134459039"/>
    <n v="0.2"/>
    <n v="278.08"/>
    <n v="231.77967999999998"/>
    <n v="601.26557469279714"/>
    <n v="144.66434845967771"/>
  </r>
  <r>
    <x v="4"/>
    <s v="Row Crops"/>
    <s v="D"/>
    <n v="1.1942187284187931"/>
    <n v="0.52982210901985061"/>
    <n v="0.25824300484311374"/>
    <n v="275.86"/>
    <n v="296.88817957951898"/>
    <n v="964.72898352036384"/>
    <n v="492.63426319056441"/>
  </r>
  <r>
    <x v="26"/>
    <s v="Commercial and Services"/>
    <s v="NA"/>
    <n v="0.73183755311232057"/>
    <n v="0.15992943931627868"/>
    <n v="0.57659988543228824"/>
    <n v="275.10000000000002"/>
    <n v="661.05980420049571"/>
    <n v="1316.3882080118085"/>
    <n v="359.62182485867703"/>
  </r>
  <r>
    <x v="31"/>
    <s v="Bay Swamps"/>
    <s v="D"/>
    <n v="0.62640332935885068"/>
    <n v="1.7869211096790915E-2"/>
    <n v="0.24869471632328805"/>
    <n v="274.24"/>
    <n v="284.23199755124756"/>
    <n v="484.45736911743381"/>
    <n v="160.76506367158396"/>
  </r>
  <r>
    <x v="45"/>
    <s v="Spoil Areas"/>
    <s v="NA"/>
    <n v="0.73183755311232057"/>
    <n v="0.13401908322593187"/>
    <n v="0.24115339422849597"/>
    <n v="271.14999999999998"/>
    <n v="272.5075858067737"/>
    <n v="542.65252594454137"/>
    <n v="240.2579277587312"/>
  </r>
  <r>
    <x v="18"/>
    <s v="Golf Courses"/>
    <s v="D"/>
    <n v="1.8765006736361713"/>
    <n v="0.3700681607026059"/>
    <n v="0.27638752969320179"/>
    <n v="269.76"/>
    <n v="310.72171529183385"/>
    <n v="1586.5321314272137"/>
    <n v="380.52083237646383"/>
  </r>
  <r>
    <x v="21"/>
    <e v="#N/A"/>
    <s v="D"/>
    <n v="0.62640332935885068"/>
    <n v="1.7869211096790915E-2"/>
    <n v="0.24869471632328805"/>
    <n v="268.56"/>
    <n v="278.34504544327245"/>
    <n v="474.4233921024578"/>
    <n v="157.43533218947121"/>
  </r>
  <r>
    <x v="52"/>
    <s v="Sand Pine"/>
    <s v="A"/>
    <n v="0.80616023176279095"/>
    <n v="4.9140330516175015E-2"/>
    <n v="2.0887301862310671E-2"/>
    <n v="268.33999999999997"/>
    <n v="23.358414839369967"/>
    <n v="51.238130952929232"/>
    <n v="8.207932995929939"/>
  </r>
  <r>
    <x v="13"/>
    <s v="Mixed Shrubs"/>
    <s v="D"/>
    <n v="0.62640332935885068"/>
    <n v="1.7869211096790915E-2"/>
    <n v="0.24869471632328805"/>
    <n v="267.31"/>
    <n v="277.04950140542581"/>
    <n v="472.21521054106336"/>
    <n v="156.70255677527385"/>
  </r>
  <r>
    <x v="5"/>
    <s v="Woodland Pastures"/>
    <s v="A"/>
    <n v="0.95337210017164864"/>
    <n v="0.22938109134459039"/>
    <n v="0.2"/>
    <n v="267.27"/>
    <n v="222.76954499999999"/>
    <n v="577.89215386990759"/>
    <n v="254.21033626409138"/>
  </r>
  <r>
    <x v="24"/>
    <s v=" Channelized Waterways, Canals"/>
    <s v="NA"/>
    <n v="0.52096910560538079"/>
    <n v="9.3813358258152305E-2"/>
    <n v="0.2984336595879456"/>
    <n v="266.86"/>
    <n v="331.89972666216119"/>
    <n v="470.48675970335944"/>
    <n v="156.97069718752363"/>
  </r>
  <r>
    <x v="2"/>
    <s v="Fixed Single Family Units"/>
    <s v="NA"/>
    <n v="1.3474392445178078"/>
    <n v="0.2921616014325315"/>
    <n v="0.22279788653131388"/>
    <n v="265.94"/>
    <n v="246.92800049219352"/>
    <n v="905.33242181753747"/>
    <n v="223.17642022317619"/>
  </r>
  <r>
    <x v="27"/>
    <s v="Palmetto Prairies"/>
    <s v="D"/>
    <n v="0.80616023176279095"/>
    <n v="4.9140330516175015E-2"/>
    <n v="0.28292799795311729"/>
    <n v="265.69"/>
    <n v="313.2757250171623"/>
    <n v="687.1897229836236"/>
    <n v="41.888360135172618"/>
  </r>
  <r>
    <x v="19"/>
    <s v="Cypress"/>
    <s v="D"/>
    <n v="0.62640332935885068"/>
    <n v="1.7869211096790915E-2"/>
    <n v="0.24869471632328805"/>
    <n v="265.58"/>
    <n v="275.25646845704608"/>
    <n v="469.1590872600936"/>
    <n v="43.342468001281375"/>
  </r>
  <r>
    <x v="20"/>
    <s v="Hydric Pine Flatwoods"/>
    <s v="D"/>
    <n v="0.62640332935885068"/>
    <n v="1.7869211096790915E-2"/>
    <n v="0.24869471632328805"/>
    <n v="264.83999999999997"/>
    <n v="274.48950638664087"/>
    <n v="467.85184377574808"/>
    <n v="73.097138400234428"/>
  </r>
  <r>
    <x v="1"/>
    <s v="Citrus Groves"/>
    <s v="D"/>
    <n v="1.6671011379372187"/>
    <n v="0.16490862031309303"/>
    <n v="0.32696578480774496"/>
    <n v="263.99"/>
    <n v="359.72066946209526"/>
    <n v="1631.7584964648481"/>
    <n v="269.08054150954081"/>
  </r>
  <r>
    <x v="40"/>
    <s v="Upland Hardwood Forests"/>
    <s v="D"/>
    <n v="0.80616023176279095"/>
    <n v="4.9140330516175015E-2"/>
    <n v="0.28292799795311729"/>
    <n v="263.98"/>
    <n v="311.25945985934931"/>
    <n v="682.76692037042039"/>
    <n v="41.618763628600512"/>
  </r>
  <r>
    <x v="37"/>
    <s v="Multiple Dwelling Units, Low Rise &lt;Two stories or less&gt;"/>
    <s v="D"/>
    <n v="1.6728075169398335"/>
    <n v="0.4645994885165638"/>
    <n v="0.45902383655933859"/>
    <n v="262.75"/>
    <n v="502.63597816073917"/>
    <n v="2287.8528329831502"/>
    <n v="703.80356719585791"/>
  </r>
  <r>
    <x v="10"/>
    <s v="Fixed Single Family Units"/>
    <s v="D"/>
    <n v="0.96739227811534922"/>
    <n v="0.17065096597435325"/>
    <n v="0.27638752969320179"/>
    <n v="257.76"/>
    <n v="296.89957493187683"/>
    <n v="781.52114712449463"/>
    <n v="226.72773995795862"/>
  </r>
  <r>
    <x v="6"/>
    <s v="Inactive Land with street pattern but without structures"/>
    <s v="D"/>
    <n v="0.80616023176279095"/>
    <n v="4.9140330516175015E-2"/>
    <n v="0.27638752969320179"/>
    <n v="256.47000000000003"/>
    <n v="295.41369484318147"/>
    <n v="648.00825251855463"/>
    <n v="71.652839635123129"/>
  </r>
  <r>
    <x v="9"/>
    <s v="Freshwater Marshes"/>
    <s v="NA"/>
    <n v="0.62640332935885068"/>
    <n v="1.7869211096790915E-2"/>
    <n v="0.24869471632328805"/>
    <n v="255.75"/>
    <n v="265.06831014342021"/>
    <n v="451.79394746128827"/>
    <n v="70.588253835749711"/>
  </r>
  <r>
    <x v="5"/>
    <s v="Woodland Pastures"/>
    <s v="A"/>
    <n v="0.95337210017164864"/>
    <n v="0.22938109134459039"/>
    <n v="0.2"/>
    <n v="253.56"/>
    <n v="211.34226000000001"/>
    <n v="548.24834263199671"/>
    <n v="131.90841554745356"/>
  </r>
  <r>
    <x v="45"/>
    <s v="Spoil Areas"/>
    <s v="D"/>
    <n v="0.73183755311232057"/>
    <n v="0.13401908322593187"/>
    <n v="0.28292799795311729"/>
    <n v="250.86"/>
    <n v="295.78963595846795"/>
    <n v="589.01477045447143"/>
    <n v="107.86440133760884"/>
  </r>
  <r>
    <x v="0"/>
    <s v="Improved Pastures"/>
    <s v="A"/>
    <n v="1.8765006736361713"/>
    <n v="0.3700681607026059"/>
    <n v="0.58663586860269046"/>
    <n v="247.95"/>
    <n v="606.18939538650454"/>
    <n v="3095.1777947281457"/>
    <n v="610.40572467424317"/>
  </r>
  <r>
    <x v="25"/>
    <s v="Herbaceous (Dry Prairie)"/>
    <s v="D"/>
    <n v="0.80616023176279095"/>
    <n v="4.9140330516175015E-2"/>
    <n v="0.28292799795311729"/>
    <n v="246.88"/>
    <n v="291.09680828121884"/>
    <n v="638.53889423838689"/>
    <n v="38.922798562879358"/>
  </r>
  <r>
    <x v="5"/>
    <s v="Woodland Pastures"/>
    <s v="D"/>
    <n v="0.95337210017164864"/>
    <n v="0.22938109134459039"/>
    <n v="0.2"/>
    <n v="245.59"/>
    <n v="204.699265"/>
    <n v="531.0155800086452"/>
    <n v="155.61155212858174"/>
  </r>
  <r>
    <x v="2"/>
    <s v="Fixed Single Family Units"/>
    <s v="NA"/>
    <n v="1.3474392445178078"/>
    <n v="0.2921616014325315"/>
    <n v="0.22279788653131388"/>
    <n v="245.21"/>
    <n v="227.67998420956144"/>
    <n v="834.76183783514466"/>
    <n v="230.56052704971131"/>
  </r>
  <r>
    <x v="53"/>
    <s v="Transportation"/>
    <s v="D"/>
    <n v="1.0171301585628862"/>
    <n v="0.19656132206470006"/>
    <n v="0.45034663738052311"/>
    <n v="243.83"/>
    <n v="457.62492581921441"/>
    <n v="1266.5278524548094"/>
    <n v="381.72936827367323"/>
  </r>
  <r>
    <x v="42"/>
    <s v=" Natural River, Stream, Waterway"/>
    <s v="NA"/>
    <n v="0.52096910560538079"/>
    <n v="9.3813358258152305E-2"/>
    <n v="0.2984336595879456"/>
    <n v="242.6"/>
    <n v="301.72702423832834"/>
    <n v="427.71523609396314"/>
    <n v="142.70063380683962"/>
  </r>
  <r>
    <x v="54"/>
    <s v="Ornamentals"/>
    <s v="D"/>
    <n v="1.7303616721893005"/>
    <n v="0.38508149913584422"/>
    <n v="0.30381529981542799"/>
    <n v="241.89"/>
    <n v="306.26908687053475"/>
    <n v="1442.0110631776504"/>
    <n v="354.24514675621487"/>
  </r>
  <r>
    <x v="8"/>
    <s v="Unimproved Pastures"/>
    <s v="C"/>
    <n v="0.95337210017164864"/>
    <n v="0.22938109134459039"/>
    <n v="0.2"/>
    <n v="241.68"/>
    <n v="201.44028000000003"/>
    <n v="522.56136396632348"/>
    <n v="186.02122504474201"/>
  </r>
  <r>
    <x v="9"/>
    <s v="Freshwater Marshes"/>
    <s v="D"/>
    <n v="0.62640332935885068"/>
    <n v="1.7869211096790915E-2"/>
    <n v="0.24869471632328805"/>
    <n v="240.56"/>
    <n v="249.32485899550798"/>
    <n v="424.96012512722388"/>
    <n v="66.395739365505193"/>
  </r>
  <r>
    <x v="55"/>
    <s v="Disturbed Land"/>
    <s v="D"/>
    <n v="0.73183755311232057"/>
    <n v="0.13401908322593187"/>
    <n v="0.28292799795311729"/>
    <n v="238.96"/>
    <n v="281.75831702397949"/>
    <n v="561.07378437295893"/>
    <n v="164.08080788275046"/>
  </r>
  <r>
    <x v="29"/>
    <s v="Open Land"/>
    <s v="D"/>
    <n v="0.80616023176279095"/>
    <n v="4.9140330516175015E-2"/>
    <n v="0.28292799795311729"/>
    <n v="237.99"/>
    <n v="280.61458766545394"/>
    <n v="615.54549351828291"/>
    <n v="98.605395489271928"/>
  </r>
  <r>
    <x v="7"/>
    <s v="Pine Flatwoods"/>
    <s v="D"/>
    <n v="0.80616023176279095"/>
    <n v="4.9140330516175015E-2"/>
    <n v="0.28292799795311729"/>
    <n v="237.07"/>
    <n v="279.52981342850188"/>
    <n v="613.1659739836939"/>
    <n v="37.376165972544591"/>
  </r>
  <r>
    <x v="7"/>
    <s v="Pine Flatwoods"/>
    <s v="D"/>
    <n v="0.80616023176279095"/>
    <n v="4.9140330516175015E-2"/>
    <n v="0.28292799795311729"/>
    <n v="236.21"/>
    <n v="278.51578533743805"/>
    <n v="610.94164050570873"/>
    <n v="75.132652020538117"/>
  </r>
  <r>
    <x v="2"/>
    <s v="Fixed Single Family Units"/>
    <s v="D"/>
    <n v="1.3474392445178078"/>
    <n v="0.2921616014325315"/>
    <n v="0.24052044568721381"/>
    <n v="236.09"/>
    <n v="236.64928715291157"/>
    <n v="867.64673035252861"/>
    <n v="220.32562576976176"/>
  </r>
  <r>
    <x v="16"/>
    <s v="Mixed Wetland Hardwoods"/>
    <s v="D"/>
    <n v="0.62640332935885068"/>
    <n v="1.7869211096790915E-2"/>
    <n v="0.24869471632328805"/>
    <n v="235.62"/>
    <n v="244.20486895793809"/>
    <n v="416.23339159659332"/>
    <n v="138.12523447454276"/>
  </r>
  <r>
    <x v="0"/>
    <s v="Improved Pastures"/>
    <s v="D"/>
    <n v="1.8765006736361713"/>
    <n v="0.3700681607026059"/>
    <n v="0.58663586860269046"/>
    <n v="234.72"/>
    <n v="573.84462546932991"/>
    <n v="2930.0267472417436"/>
    <n v="655.9075431282879"/>
  </r>
  <r>
    <x v="21"/>
    <e v="#N/A"/>
    <s v="D"/>
    <n v="0.62640332935885068"/>
    <n v="1.7869211096790915E-2"/>
    <n v="0.24869471632328805"/>
    <n v="233.72"/>
    <n v="242.23564202041121"/>
    <n v="412.87695562327383"/>
    <n v="137.01141584496278"/>
  </r>
  <r>
    <x v="15"/>
    <s v="Wet Prairies"/>
    <s v="D"/>
    <n v="0.62640332935885068"/>
    <n v="1.7869211096790915E-2"/>
    <n v="0.24869471632328805"/>
    <n v="233.19"/>
    <n v="241.68633134836423"/>
    <n v="411.94068664124262"/>
    <n v="136.70071906934311"/>
  </r>
  <r>
    <x v="0"/>
    <s v="Improved Pastures"/>
    <s v="D"/>
    <n v="1.8765006736361713"/>
    <n v="0.3700681607026059"/>
    <n v="0.58663586860269046"/>
    <n v="232.82"/>
    <n v="569.19949600276664"/>
    <n v="2906.3089097342481"/>
    <n v="743.52564447852274"/>
  </r>
  <r>
    <x v="0"/>
    <s v="Improved Pastures"/>
    <s v="D"/>
    <n v="1.8765006736361713"/>
    <n v="0.3700681607026059"/>
    <n v="0.58663586860269046"/>
    <n v="232.08"/>
    <n v="567.39034031578944"/>
    <n v="2897.0714361786977"/>
    <n v="633.0915687633759"/>
  </r>
  <r>
    <x v="0"/>
    <s v="Improved Pastures"/>
    <s v="C"/>
    <n v="1.8765006736361713"/>
    <n v="0.3700681607026059"/>
    <n v="0.58663586860269046"/>
    <n v="231.87"/>
    <n v="566.876931269485"/>
    <n v="2894.4499909805004"/>
    <n v="740.49175837657879"/>
  </r>
  <r>
    <x v="1"/>
    <s v="Citrus Groves"/>
    <s v="NA"/>
    <n v="1.6671011379372187"/>
    <n v="0.16490862031309303"/>
    <n v="0.32696578480774496"/>
    <n v="231.15"/>
    <n v="314.97190327725792"/>
    <n v="1428.7699399895816"/>
    <n v="235.60728501053205"/>
  </r>
  <r>
    <x v="56"/>
    <s v="Dairies"/>
    <s v="D"/>
    <n v="1.8765006736361713"/>
    <n v="0.3700681607026059"/>
    <n v="0.58663586860269046"/>
    <n v="230.84"/>
    <n v="564.35878213761123"/>
    <n v="2881.5924264369637"/>
    <n v="860.05200682492307"/>
  </r>
  <r>
    <x v="3"/>
    <s v="Electric Power Facilities"/>
    <s v="NA"/>
    <n v="1.2017295380314896"/>
    <n v="0.2322997442582819"/>
    <n v="0.57659988543228824"/>
    <n v="230.18"/>
    <n v="553.11794158804105"/>
    <n v="1808.6437162749696"/>
    <n v="349.61899449792395"/>
  </r>
  <r>
    <x v="7"/>
    <s v="Pine Flatwoods"/>
    <s v="D"/>
    <n v="0.80616023176279095"/>
    <n v="4.9140330516175015E-2"/>
    <n v="0.28292799795311729"/>
    <n v="229.52"/>
    <n v="270.62759007090631"/>
    <n v="593.63839519440444"/>
    <n v="95.096056022092071"/>
  </r>
  <r>
    <x v="43"/>
    <s v="Fixed Single Family Units &lt;Six or more dwelling units per acre&gt;"/>
    <s v="D"/>
    <n v="1.3474392445178078"/>
    <n v="0.2921616014325315"/>
    <n v="0.45902383655933859"/>
    <n v="229.3"/>
    <n v="438.64673565083723"/>
    <n v="1608.246576806037"/>
    <n v="348.71174881520142"/>
  </r>
  <r>
    <x v="7"/>
    <s v="Pine Flatwoods"/>
    <s v="D"/>
    <n v="0.80616023176279095"/>
    <n v="4.9140330516175015E-2"/>
    <n v="0.28292799795311729"/>
    <n v="228.78"/>
    <n v="269.7550542716188"/>
    <n v="591.72443382962638"/>
    <n v="65.429314828308037"/>
  </r>
  <r>
    <x v="17"/>
    <s v="Marshy Lakes"/>
    <s v="D"/>
    <n v="0.52096910560538079"/>
    <n v="9.3813358258152305E-2"/>
    <n v="0.2984336595879456"/>
    <n v="228.3"/>
    <n v="283.94179568676986"/>
    <n v="402.50366199609147"/>
    <n v="103.38495343272605"/>
  </r>
  <r>
    <x v="17"/>
    <s v="Marshy Lakes"/>
    <s v="D"/>
    <n v="0.52096910560538079"/>
    <n v="9.3813358258152305E-2"/>
    <n v="0.2984336595879456"/>
    <n v="227.3"/>
    <n v="282.69807341043708"/>
    <n v="400.74061485638015"/>
    <n v="133.70096481572403"/>
  </r>
  <r>
    <x v="55"/>
    <s v="Disturbed Land"/>
    <s v="D"/>
    <n v="0.73183755311232057"/>
    <n v="0.13401908322593187"/>
    <n v="0.28292799795311729"/>
    <n v="225.7"/>
    <n v="266.12341878269234"/>
    <n v="529.93954273927352"/>
    <n v="154.97588859699019"/>
  </r>
  <r>
    <x v="31"/>
    <s v="Bay Swamps"/>
    <s v="D"/>
    <n v="0.62640332935885068"/>
    <n v="1.7869211096790915E-2"/>
    <n v="0.24869471632328805"/>
    <n v="224.64"/>
    <n v="232.82481012949327"/>
    <n v="396.83672476130511"/>
    <n v="81.007230567245173"/>
  </r>
  <r>
    <x v="19"/>
    <s v="Cypress"/>
    <s v="NA"/>
    <n v="0.62640332935885068"/>
    <n v="1.7869211096790915E-2"/>
    <n v="0.24869471632328805"/>
    <n v="224.48"/>
    <n v="232.65898049264891"/>
    <n v="396.55407752144663"/>
    <n v="131.59473998321602"/>
  </r>
  <r>
    <x v="6"/>
    <s v="Inactive Land with street pattern but without structures"/>
    <s v="D"/>
    <n v="0.80616023176279095"/>
    <n v="4.9140330516175015E-2"/>
    <n v="0.27638752969320179"/>
    <n v="222.39"/>
    <n v="256.15881622090347"/>
    <n v="561.9002428260668"/>
    <n v="90.011861434798334"/>
  </r>
  <r>
    <x v="27"/>
    <s v="Palmetto Prairies"/>
    <s v="D"/>
    <n v="0.80616023176279095"/>
    <n v="4.9140330516175015E-2"/>
    <n v="0.28292799795311729"/>
    <n v="221.45"/>
    <n v="261.11223344894648"/>
    <n v="572.76587058121663"/>
    <n v="169.90594946573856"/>
  </r>
  <r>
    <x v="25"/>
    <s v="Herbaceous (Dry Prairie)"/>
    <s v="D"/>
    <n v="0.80616023176279095"/>
    <n v="4.9140330516175015E-2"/>
    <n v="0.28292799795311729"/>
    <n v="221.29"/>
    <n v="260.92357705991134"/>
    <n v="572.3520410969403"/>
    <n v="91.686154745245517"/>
  </r>
  <r>
    <x v="54"/>
    <s v="Ornamentals"/>
    <s v="D"/>
    <n v="1.7303616721893005"/>
    <n v="0.38508149913584422"/>
    <n v="0.30381529981542799"/>
    <n v="219"/>
    <n v="277.28690737379435"/>
    <n v="1305.5538585138097"/>
    <n v="350.90290976681001"/>
  </r>
  <r>
    <x v="51"/>
    <s v="Institutional"/>
    <s v="D"/>
    <n v="0.96739227811534922"/>
    <n v="0.17065096597435325"/>
    <n v="0.24052044568721381"/>
    <n v="218.88"/>
    <n v="219.39851739603236"/>
    <n v="577.51709827170657"/>
    <n v="149.63445731706423"/>
  </r>
  <r>
    <x v="50"/>
    <s v="Solid Waste Disposal"/>
    <s v="D"/>
    <n v="1.4884831588725165"/>
    <n v="0.30824389141964326"/>
    <n v="0.58224006489851832"/>
    <n v="218.54"/>
    <n v="530.28413471532815"/>
    <n v="2147.7370097235989"/>
    <n v="718.91767071200331"/>
  </r>
  <r>
    <x v="9"/>
    <s v="Freshwater Marshes"/>
    <s v="D"/>
    <n v="0.62640332935885068"/>
    <n v="1.7869211096790915E-2"/>
    <n v="0.24869471632328805"/>
    <n v="218.3"/>
    <n v="226.25381076953522"/>
    <n v="385.63682788191295"/>
    <n v="41.782771660877614"/>
  </r>
  <r>
    <x v="0"/>
    <s v="Improved Pastures"/>
    <s v="D"/>
    <n v="1.8765006736361713"/>
    <n v="0.3700681607026059"/>
    <n v="0.58663586860269046"/>
    <n v="218.17"/>
    <n v="533.38310301058152"/>
    <n v="2723.4318994790865"/>
    <n v="537.09303066013149"/>
  </r>
  <r>
    <x v="7"/>
    <s v="Pine Flatwoods"/>
    <s v="D"/>
    <n v="0.80616023176279095"/>
    <n v="4.9140330516175015E-2"/>
    <n v="0.28292799795311729"/>
    <n v="215.16"/>
    <n v="253.69567915500261"/>
    <n v="556.49719898060323"/>
    <n v="33.921862195354514"/>
  </r>
  <r>
    <x v="7"/>
    <s v="Pine Flatwoods"/>
    <s v="D"/>
    <n v="0.80616023176279095"/>
    <n v="4.9140330516175015E-2"/>
    <n v="0.28292799795311729"/>
    <n v="214.88"/>
    <n v="253.36553047419113"/>
    <n v="555.77299738311967"/>
    <n v="68.348098159151732"/>
  </r>
  <r>
    <x v="0"/>
    <s v="Improved Pastures"/>
    <s v="D"/>
    <n v="1.8765006736361713"/>
    <n v="0.3700681607026059"/>
    <n v="0.58663586860269046"/>
    <n v="214.46"/>
    <n v="524.31287652587127"/>
    <n v="2677.1197009776092"/>
    <n v="642.09214349225135"/>
  </r>
  <r>
    <x v="4"/>
    <s v="Row Crops"/>
    <s v="D"/>
    <n v="1.1942187284187931"/>
    <n v="0.52982210901985061"/>
    <n v="0.25824300484311374"/>
    <n v="214.29"/>
    <n v="230.62483869388504"/>
    <n v="749.40830087210463"/>
    <n v="401.50768713520301"/>
  </r>
  <r>
    <x v="14"/>
    <s v="Rural Residential"/>
    <s v="D"/>
    <n v="0.96739227811534922"/>
    <n v="0.17065096597435325"/>
    <n v="0.27638752969320179"/>
    <n v="208.29"/>
    <n v="239.91780129795401"/>
    <n v="631.52948376226334"/>
    <n v="137.5163920627688"/>
  </r>
  <r>
    <x v="0"/>
    <s v="Improved Pastures"/>
    <s v="A"/>
    <n v="1.8765006736361713"/>
    <n v="0.3700681607026059"/>
    <n v="0.58663586860269046"/>
    <n v="205.37"/>
    <n v="502.08959923583967"/>
    <n v="2563.6485731128023"/>
    <n v="505.58186600665181"/>
  </r>
  <r>
    <x v="24"/>
    <s v=" Channelized Waterways, Canals"/>
    <s v="NA"/>
    <n v="0.52096910560538079"/>
    <n v="9.3813358258152305E-2"/>
    <n v="0.2984336595879456"/>
    <n v="204.68"/>
    <n v="254.56507551978999"/>
    <n v="360.8604885561104"/>
    <n v="196.58944459053049"/>
  </r>
  <r>
    <x v="22"/>
    <s v="Mixed Rangeland"/>
    <s v="D"/>
    <n v="0.80616023176279095"/>
    <n v="4.9140330516175015E-2"/>
    <n v="0.28292799795311729"/>
    <n v="204.6"/>
    <n v="241.24435747868347"/>
    <n v="529.18445301836505"/>
    <n v="84.771057259149686"/>
  </r>
  <r>
    <x v="6"/>
    <s v="Inactive Land with street pattern but without structures"/>
    <s v="NA"/>
    <n v="0.80616023176279095"/>
    <n v="4.9140330516175015E-2"/>
    <n v="0.24895975957097566"/>
    <n v="204.47"/>
    <n v="212.14576249952202"/>
    <n v="465.35488109143978"/>
    <n v="74.546077545967123"/>
  </r>
  <r>
    <x v="23"/>
    <s v="Reservoirs"/>
    <s v="D"/>
    <n v="0.52096910560538079"/>
    <n v="9.3813358258152305E-2"/>
    <n v="0.2984336595879456"/>
    <n v="204.21"/>
    <n v="253.98052604991358"/>
    <n v="360.03185640044603"/>
    <n v="196.13802266871323"/>
  </r>
  <r>
    <x v="17"/>
    <s v="Marshy Lakes"/>
    <s v="D"/>
    <n v="0.52096910560538079"/>
    <n v="9.3813358258152305E-2"/>
    <n v="0.2984336595879456"/>
    <n v="202.58"/>
    <n v="251.95325873949119"/>
    <n v="357.15808956271667"/>
    <n v="64.315137789234612"/>
  </r>
  <r>
    <x v="42"/>
    <s v=" Natural River, Stream, Waterway"/>
    <s v="NA"/>
    <n v="0.52096910560538079"/>
    <n v="9.3813358258152305E-2"/>
    <n v="0.2984336595879456"/>
    <n v="202.18"/>
    <n v="251.45576982895807"/>
    <n v="356.45287070683213"/>
    <n v="118.92503768782704"/>
  </r>
  <r>
    <x v="0"/>
    <s v="Improved Pastures"/>
    <s v="D"/>
    <n v="1.8765006736361713"/>
    <n v="0.3700681607026059"/>
    <n v="0.58663586860269046"/>
    <n v="202.03"/>
    <n v="493.92395059461796"/>
    <n v="2521.9551113890998"/>
    <n v="645.19579913235964"/>
  </r>
  <r>
    <x v="14"/>
    <s v="Rural Residential"/>
    <s v="D"/>
    <n v="0.96739227811534922"/>
    <n v="0.17065096597435325"/>
    <n v="0.27638752969320179"/>
    <n v="201.88"/>
    <n v="232.53447465567695"/>
    <n v="612.09454213800814"/>
    <n v="158.59345968050781"/>
  </r>
  <r>
    <x v="22"/>
    <s v="Mixed Rangeland"/>
    <s v="D"/>
    <n v="0.80616023176279095"/>
    <n v="4.9140330516175015E-2"/>
    <n v="0.28292799795311729"/>
    <n v="199.4"/>
    <n v="235.1130248350415"/>
    <n v="515.73499477938412"/>
    <n v="152.9882425986375"/>
  </r>
  <r>
    <x v="46"/>
    <s v="Mobile Home Units &lt;Six or more dwelling units per acre&gt;"/>
    <s v="NA"/>
    <n v="1.6728075169398335"/>
    <n v="0.4645994885165638"/>
    <n v="0.44774347762687844"/>
    <n v="197.88"/>
    <n v="369.23833020282194"/>
    <n v="1680.6655243655184"/>
    <n v="547.15774269790325"/>
  </r>
  <r>
    <x v="10"/>
    <s v="Fixed Single Family Units"/>
    <s v="D"/>
    <n v="0.96739227811534922"/>
    <n v="0.17065096597435325"/>
    <n v="0.27638752969320179"/>
    <n v="197.28"/>
    <n v="227.23598751769342"/>
    <n v="598.14747014556292"/>
    <n v="173.52905237005768"/>
  </r>
  <r>
    <x v="41"/>
    <s v="Educational Facilities"/>
    <s v="D"/>
    <n v="0.96739227811534922"/>
    <n v="0.17065096597435325"/>
    <n v="0.24052044568721381"/>
    <n v="197.2"/>
    <n v="197.66715839956862"/>
    <n v="520.31419855254262"/>
    <n v="134.8132080725743"/>
  </r>
  <r>
    <x v="34"/>
    <s v="Shrub and Brushland"/>
    <s v="NA"/>
    <n v="0.80616023176279095"/>
    <n v="4.9140330516175015E-2"/>
    <n v="0.24115339422849597"/>
    <n v="197.16"/>
    <n v="198.1471348613812"/>
    <n v="434.6480235834797"/>
    <n v="26.494419714044067"/>
  </r>
  <r>
    <x v="27"/>
    <s v="Palmetto Prairies"/>
    <s v="D"/>
    <n v="0.80616023176279095"/>
    <n v="4.9140330516175015E-2"/>
    <n v="0.28292799795311729"/>
    <n v="197.01"/>
    <n v="232.29497002382905"/>
    <n v="509.55341685800624"/>
    <n v="81.626324489858646"/>
  </r>
  <r>
    <x v="6"/>
    <s v="Inactive Land with street pattern but without structures"/>
    <s v="D"/>
    <n v="0.80616023176279095"/>
    <n v="4.9140330516175015E-2"/>
    <n v="0.27638752969320179"/>
    <n v="196.47"/>
    <n v="226.30299304339633"/>
    <n v="496.40964390501972"/>
    <n v="79.520798669431315"/>
  </r>
  <r>
    <x v="48"/>
    <s v="Mangrove Swamps"/>
    <s v="D"/>
    <n v="0.62640332935885068"/>
    <n v="1.7869211096790915E-2"/>
    <n v="0.24869471632328805"/>
    <n v="196.4"/>
    <n v="203.55587922646228"/>
    <n v="346.94948692628356"/>
    <n v="54.207362867414446"/>
  </r>
  <r>
    <x v="34"/>
    <s v="Shrub and Brushland"/>
    <s v="D"/>
    <n v="0.80616023176279095"/>
    <n v="4.9140330516175015E-2"/>
    <n v="0.28292799795311729"/>
    <n v="195.86"/>
    <n v="230.93900222763907"/>
    <n v="506.57901743977021"/>
    <n v="81.149849827844889"/>
  </r>
  <r>
    <x v="18"/>
    <s v="Golf Courses"/>
    <s v="D"/>
    <n v="1.8765006736361713"/>
    <n v="0.3700681607026059"/>
    <n v="0.27638752969320179"/>
    <n v="192.97"/>
    <n v="222.27153543840885"/>
    <n v="1134.9091985524517"/>
    <n v="272.20160521829115"/>
  </r>
  <r>
    <x v="34"/>
    <s v="Shrub and Brushland"/>
    <s v="D"/>
    <n v="0.80616023176279095"/>
    <n v="4.9140330516175015E-2"/>
    <n v="0.28292799795311729"/>
    <n v="192.96"/>
    <n v="227.51960517637715"/>
    <n v="499.07835803726158"/>
    <n v="55.185071200587103"/>
  </r>
  <r>
    <x v="20"/>
    <s v="Hydric Pine Flatwoods"/>
    <s v="D"/>
    <n v="0.62640332935885068"/>
    <n v="1.7869211096790915E-2"/>
    <n v="0.24869471632328805"/>
    <n v="192.3"/>
    <n v="199.30649478232536"/>
    <n v="339.70665140491002"/>
    <n v="112.73016972011958"/>
  </r>
  <r>
    <x v="24"/>
    <s v=" Channelized Waterways, Canals"/>
    <s v="NA"/>
    <n v="0.52096910560538079"/>
    <n v="9.3813358258152305E-2"/>
    <n v="0.2984336595879456"/>
    <n v="191.95"/>
    <n v="238.73249094207389"/>
    <n v="338.41689846758544"/>
    <n v="132.39534518623162"/>
  </r>
  <r>
    <x v="28"/>
    <s v="Wetland Forested Mixed"/>
    <s v="NA"/>
    <n v="0.62640332935885068"/>
    <n v="1.7869211096790915E-2"/>
    <n v="0.24869471632328805"/>
    <n v="190.95"/>
    <n v="197.90730722145096"/>
    <n v="337.32181531860402"/>
    <n v="111.93877227278644"/>
  </r>
  <r>
    <x v="24"/>
    <s v=" Channelized Waterways, Canals"/>
    <s v="NA"/>
    <n v="0.52096910560538079"/>
    <n v="9.3813358258152305E-2"/>
    <n v="0.2984336595879456"/>
    <n v="188.2"/>
    <n v="234.06853240582601"/>
    <n v="331.80547169366798"/>
    <n v="180.76086316170523"/>
  </r>
  <r>
    <x v="13"/>
    <s v="Mixed Shrubs"/>
    <s v="D"/>
    <n v="0.62640332935885068"/>
    <n v="1.7869211096790915E-2"/>
    <n v="0.24869471632328805"/>
    <n v="188.05"/>
    <n v="194.9016450536468"/>
    <n v="332.19883409616915"/>
    <n v="110.23873331184859"/>
  </r>
  <r>
    <x v="2"/>
    <s v="Fixed Single Family Units"/>
    <s v="NA"/>
    <n v="1.3474392445178078"/>
    <n v="0.2921616014325315"/>
    <n v="0.22279788653131388"/>
    <n v="187.87"/>
    <n v="174.43920979344361"/>
    <n v="639.56081103580038"/>
    <n v="190.88563809174914"/>
  </r>
  <r>
    <x v="24"/>
    <s v=" Channelized Waterways, Canals"/>
    <s v="NA"/>
    <n v="0.52096910560538079"/>
    <n v="9.3813358258152305E-2"/>
    <n v="0.2984336595879456"/>
    <n v="187.67"/>
    <n v="233.40935959936965"/>
    <n v="330.87105670962103"/>
    <n v="84.985782788960549"/>
  </r>
  <r>
    <x v="9"/>
    <s v="Freshwater Marshes"/>
    <s v="D"/>
    <n v="0.62640332935885068"/>
    <n v="1.7869211096790915E-2"/>
    <n v="0.24869471632328805"/>
    <n v="187.41"/>
    <n v="194.23832650626932"/>
    <n v="331.06824513673519"/>
    <n v="9.444279879303382"/>
  </r>
  <r>
    <x v="57"/>
    <s v="Emergent Aquatic Vegetation"/>
    <s v="D"/>
    <n v="0.62640332935885068"/>
    <n v="1.7869211096790915E-2"/>
    <n v="0.24869471632328805"/>
    <n v="184.84"/>
    <n v="191.57468796445667"/>
    <n v="326.52822384650841"/>
    <n v="51.016746193548308"/>
  </r>
  <r>
    <x v="48"/>
    <s v="Mangrove Swamps"/>
    <s v="D"/>
    <n v="0.62640332935885068"/>
    <n v="1.7869211096790915E-2"/>
    <n v="0.24869471632328805"/>
    <n v="183.56"/>
    <n v="190.24805086970173"/>
    <n v="324.26704592764059"/>
    <n v="50.66345991824133"/>
  </r>
  <r>
    <x v="49"/>
    <s v="Shopping Centers (Plazas, Malls)"/>
    <s v="D"/>
    <n v="1.4884831588725165"/>
    <n v="0.30824389141964326"/>
    <n v="0.58224006489851832"/>
    <n v="182.29"/>
    <n v="442.32403641098739"/>
    <n v="1791.4843026563328"/>
    <n v="467.27625565300099"/>
  </r>
  <r>
    <x v="9"/>
    <s v="Freshwater Marshes"/>
    <s v="D"/>
    <n v="0.62640332935885068"/>
    <n v="1.7869211096790915E-2"/>
    <n v="0.24869471632328805"/>
    <n v="181.29"/>
    <n v="187.89534289697224"/>
    <n v="320.25698821214837"/>
    <n v="34.699031948696764"/>
  </r>
  <r>
    <x v="39"/>
    <s v="Electrical Power Transmission Lines"/>
    <s v="D"/>
    <n v="0.73183755311232057"/>
    <n v="0.15992943931627868"/>
    <n v="0.28292799795311729"/>
    <n v="180.76"/>
    <n v="213.13455551244783"/>
    <n v="424.42123059615022"/>
    <n v="92.749339186683784"/>
  </r>
  <r>
    <x v="7"/>
    <s v="Pine Flatwoods"/>
    <s v="D"/>
    <n v="0.80616023176279095"/>
    <n v="4.9140330516175015E-2"/>
    <n v="0.28292799795311729"/>
    <n v="180.2"/>
    <n v="212.47425815082485"/>
    <n v="466.07545666622377"/>
    <n v="74.661507908596178"/>
  </r>
  <r>
    <x v="15"/>
    <s v="Wet Prairies"/>
    <s v="D"/>
    <n v="0.62640332935885068"/>
    <n v="1.7869211096790915E-2"/>
    <n v="0.24869471632328805"/>
    <n v="179.15"/>
    <n v="185.67737150417881"/>
    <n v="316.47658137904119"/>
    <n v="9.0280280688181058"/>
  </r>
  <r>
    <x v="46"/>
    <s v="Mobile Home Units &lt;Six or more dwelling units per acre&gt;"/>
    <s v="D"/>
    <n v="1.6728075169398335"/>
    <n v="0.4645994885165638"/>
    <n v="0.45902383655933859"/>
    <n v="178.94"/>
    <n v="342.30897024579508"/>
    <n v="1558.0909074557749"/>
    <n v="469.99542206909547"/>
  </r>
  <r>
    <x v="2"/>
    <s v="Fixed Single Family Units"/>
    <s v="C"/>
    <n v="1.3474392445178078"/>
    <n v="0.2921616014325315"/>
    <n v="0.2050753273754139"/>
    <n v="178.75"/>
    <n v="152.76894254712042"/>
    <n v="560.10932927414706"/>
    <n v="138.0743603438537"/>
  </r>
  <r>
    <x v="58"/>
    <s v="Parks and Zoos"/>
    <s v="D"/>
    <n v="0.96739227811534922"/>
    <n v="0.17065096597435325"/>
    <n v="0.27638752969320179"/>
    <n v="178.33"/>
    <n v="205.40852419926134"/>
    <n v="540.69159748103334"/>
    <n v="140.09298427196831"/>
  </r>
  <r>
    <x v="37"/>
    <s v="Multiple Dwelling Units, Low Rise &lt;Two stories or less&gt;"/>
    <s v="D"/>
    <n v="1.6728075169398335"/>
    <n v="0.4645994885165638"/>
    <n v="0.45902383655933859"/>
    <n v="176.98"/>
    <n v="338.55952584162748"/>
    <n v="1541.0245266654915"/>
    <n v="464.84737787967214"/>
  </r>
  <r>
    <x v="9"/>
    <s v="Freshwater Marshes"/>
    <s v="D"/>
    <n v="0.62640332935885068"/>
    <n v="1.7869211096790915E-2"/>
    <n v="0.24869471632328805"/>
    <n v="175.69"/>
    <n v="182.09130560741934"/>
    <n v="310.36433481710162"/>
    <n v="48.491301334908577"/>
  </r>
  <r>
    <x v="27"/>
    <s v="Palmetto Prairies"/>
    <s v="D"/>
    <n v="0.80616023176279095"/>
    <n v="4.9140330516175015E-2"/>
    <n v="0.28292799795311729"/>
    <n v="175.03"/>
    <n v="206.37829858012694"/>
    <n v="452.70359145554465"/>
    <n v="27.595015523577342"/>
  </r>
  <r>
    <x v="15"/>
    <s v="Wet Prairies"/>
    <s v="D"/>
    <n v="0.62640332935885068"/>
    <n v="1.7869211096790915E-2"/>
    <n v="0.24869471632328805"/>
    <n v="174.32"/>
    <n v="180.67138934193943"/>
    <n v="307.94416782581334"/>
    <n v="8.7846265864156976"/>
  </r>
  <r>
    <x v="13"/>
    <s v="Mixed Shrubs"/>
    <s v="D"/>
    <n v="0.62640332935885068"/>
    <n v="1.7869211096790915E-2"/>
    <n v="0.24869471632328805"/>
    <n v="173.3"/>
    <n v="179.61422540705658"/>
    <n v="306.14229167171555"/>
    <n v="28.282437324429782"/>
  </r>
  <r>
    <x v="0"/>
    <s v="Improved Pastures"/>
    <s v="D"/>
    <n v="1.8765006736361713"/>
    <n v="0.3700681607026059"/>
    <n v="0.58663586860269046"/>
    <n v="172.59"/>
    <n v="421.94889191271159"/>
    <n v="2154.4534607466453"/>
    <n v="424.88374277688098"/>
  </r>
  <r>
    <x v="16"/>
    <s v="Mixed Wetland Hardwoods"/>
    <s v="D"/>
    <n v="0.62640332935885068"/>
    <n v="1.7869211096790915E-2"/>
    <n v="0.24869471632328805"/>
    <n v="172.56"/>
    <n v="178.84726333665139"/>
    <n v="304.83504818737009"/>
    <n v="28.161669848260843"/>
  </r>
  <r>
    <x v="34"/>
    <s v="Shrub and Brushland"/>
    <s v="D"/>
    <n v="0.80616023176279095"/>
    <n v="4.9140330516175015E-2"/>
    <n v="0.28292799795311729"/>
    <n v="172.04"/>
    <n v="202.85278231003278"/>
    <n v="444.97015296813061"/>
    <n v="87.839482057231493"/>
  </r>
  <r>
    <x v="23"/>
    <s v="Reservoirs"/>
    <s v="D"/>
    <n v="0.52096910560538079"/>
    <n v="9.3813358258152305E-2"/>
    <n v="0.2984336595879456"/>
    <n v="171.23"/>
    <n v="212.96256537645903"/>
    <n v="301.88656173276712"/>
    <n v="83.33569071307295"/>
  </r>
  <r>
    <x v="26"/>
    <s v="Commercial and Services"/>
    <s v="D"/>
    <n v="0.73183755311232057"/>
    <n v="0.15992943931627868"/>
    <n v="0.58224006489851832"/>
    <n v="170.59"/>
    <n v="413.93415640655189"/>
    <n v="824.27949623395341"/>
    <n v="225.18349437127915"/>
  </r>
  <r>
    <x v="32"/>
    <s v="Hardwood - Coniferous Mixed"/>
    <s v="NA"/>
    <n v="0.80616023176279095"/>
    <n v="4.9140330516175015E-2"/>
    <n v="0.24115339422849597"/>
    <n v="169.87"/>
    <n v="170.72050009587554"/>
    <n v="374.48600003106964"/>
    <n v="22.827181359427193"/>
  </r>
  <r>
    <x v="18"/>
    <s v="Golf Courses"/>
    <s v="D"/>
    <n v="1.8765006736361713"/>
    <n v="0.3700681607026059"/>
    <n v="0.27638752969320179"/>
    <n v="165.42"/>
    <n v="190.53820486200755"/>
    <n v="972.88013486317357"/>
    <n v="233.3398431632364"/>
  </r>
  <r>
    <x v="46"/>
    <s v="Mobile Home Units &lt;Six or more dwelling units per acre&gt;"/>
    <s v="D"/>
    <n v="1.6728075169398335"/>
    <n v="0.4645994885165638"/>
    <n v="0.45902383655933859"/>
    <n v="165.3"/>
    <n v="316.21589796373047"/>
    <n v="1439.3228288948228"/>
    <n v="468.58617533013353"/>
  </r>
  <r>
    <x v="39"/>
    <s v="Electrical Power Transmission Lines"/>
    <s v="NA"/>
    <n v="0.73183755311232057"/>
    <n v="0.15992943931627868"/>
    <n v="0.24115339422849597"/>
    <n v="164.75"/>
    <n v="165.5748654311856"/>
    <n v="329.71419380181896"/>
    <n v="157.65343344437755"/>
  </r>
  <r>
    <x v="56"/>
    <s v="Dairies"/>
    <s v="C"/>
    <n v="1.8765006736361713"/>
    <n v="0.3700681607026059"/>
    <n v="0.58663586860269046"/>
    <n v="163.76"/>
    <n v="400.36126391810438"/>
    <n v="2044.2279316986535"/>
    <n v="610.12873261847778"/>
  </r>
  <r>
    <x v="59"/>
    <s v="Mixed Units &lt;Fixed and mobile home units&gt;"/>
    <s v="D"/>
    <n v="0.96739227811534922"/>
    <n v="0.17065096597435325"/>
    <n v="0.27638752969320179"/>
    <n v="162.19"/>
    <n v="186.81774541511911"/>
    <n v="491.7555666205842"/>
    <n v="127.41367755885456"/>
  </r>
  <r>
    <x v="28"/>
    <s v="Wetland Forested Mixed"/>
    <s v="D"/>
    <n v="0.62640332935885068"/>
    <n v="1.7869211096790915E-2"/>
    <n v="0.24869471632328805"/>
    <n v="162.11000000000001"/>
    <n v="168.01651518025358"/>
    <n v="286.3746503341132"/>
    <n v="8.1693197333860077"/>
  </r>
  <r>
    <x v="40"/>
    <s v="Upland Hardwood Forests"/>
    <s v="D"/>
    <n v="0.80616023176279095"/>
    <n v="4.9140330516175015E-2"/>
    <n v="0.28292799795311729"/>
    <n v="161.94"/>
    <n v="190.94384775218964"/>
    <n v="418.84716677318687"/>
    <n v="25.531262148706592"/>
  </r>
  <r>
    <x v="60"/>
    <s v="Tree Nurseries"/>
    <s v="D"/>
    <n v="1.7303616721893005"/>
    <n v="0.38508149913584422"/>
    <n v="0.30381529981542799"/>
    <n v="161.35"/>
    <n v="204.29334477060146"/>
    <n v="961.87723776805126"/>
    <n v="319.67756381267134"/>
  </r>
  <r>
    <x v="23"/>
    <s v="Reservoirs"/>
    <s v="D"/>
    <n v="0.52096910560538079"/>
    <n v="9.3813358258152305E-2"/>
    <n v="0.2984336595879456"/>
    <n v="160.56"/>
    <n v="199.69204868798843"/>
    <n v="283.07484875204744"/>
    <n v="94.443585177354365"/>
  </r>
  <r>
    <x v="34"/>
    <s v="Shrub and Brushland"/>
    <s v="D"/>
    <n v="0.80616023176279095"/>
    <n v="4.9140330516175015E-2"/>
    <n v="0.28292799795311729"/>
    <n v="160.47999999999999"/>
    <n v="189.22235820224398"/>
    <n v="415.07097272916525"/>
    <n v="66.491003269542233"/>
  </r>
  <r>
    <x v="17"/>
    <s v="Marshy Lakes"/>
    <s v="D"/>
    <n v="0.52096910560538079"/>
    <n v="9.3813358258152305E-2"/>
    <n v="0.2984336595879456"/>
    <n v="159.43"/>
    <n v="198.28664251573244"/>
    <n v="281.08260548417371"/>
    <n v="153.12807871344668"/>
  </r>
  <r>
    <x v="9"/>
    <s v="Freshwater Marshes"/>
    <s v="D"/>
    <n v="0.62640332935885068"/>
    <n v="1.7869211096790915E-2"/>
    <n v="0.24869471632328805"/>
    <n v="158.88"/>
    <n v="164.66882938645787"/>
    <n v="280.66870917947011"/>
    <n v="93.138686246139358"/>
  </r>
  <r>
    <x v="20"/>
    <s v="Hydric Pine Flatwoods"/>
    <s v="D"/>
    <n v="0.62640332935885068"/>
    <n v="1.7869211096790915E-2"/>
    <n v="0.24869471632328805"/>
    <n v="158.47"/>
    <n v="164.24389094204417"/>
    <n v="279.94442562733275"/>
    <n v="25.862191822287294"/>
  </r>
  <r>
    <x v="7"/>
    <s v="Pine Flatwoods"/>
    <s v="D"/>
    <n v="0.80616023176279095"/>
    <n v="4.9140330516175015E-2"/>
    <n v="0.28292799795311729"/>
    <n v="158.38999999999999"/>
    <n v="186.7580341204725"/>
    <n v="409.66532509080565"/>
    <n v="45.298317928384073"/>
  </r>
  <r>
    <x v="23"/>
    <s v="Reservoirs"/>
    <s v="D"/>
    <n v="0.52096910560538079"/>
    <n v="9.3813358258152305E-2"/>
    <n v="0.2984336595879456"/>
    <n v="158.06"/>
    <n v="196.58274299715654"/>
    <n v="278.66723090276923"/>
    <n v="151.8122318349582"/>
  </r>
  <r>
    <x v="37"/>
    <s v="Multiple Dwelling Units, Low Rise &lt;Two stories or less&gt;"/>
    <s v="D"/>
    <n v="1.6728075169398335"/>
    <n v="0.4645994885165638"/>
    <n v="0.45902383655933859"/>
    <n v="157.63999999999999"/>
    <n v="301.56245707805482"/>
    <n v="1372.6246264185106"/>
    <n v="446.87189763485924"/>
  </r>
  <r>
    <x v="32"/>
    <s v="Hardwood - Coniferous Mixed"/>
    <s v="D"/>
    <n v="0.80616023176279095"/>
    <n v="4.9140330516175015E-2"/>
    <n v="0.28292799795311729"/>
    <n v="157.63999999999999"/>
    <n v="185.87370729687029"/>
    <n v="407.72549938326034"/>
    <n v="24.853329412881976"/>
  </r>
  <r>
    <x v="53"/>
    <s v="Transportation"/>
    <s v="D"/>
    <n v="1.0171301585628862"/>
    <n v="0.19656132206470006"/>
    <n v="0.45034663738052311"/>
    <n v="157.41999999999999"/>
    <n v="295.44894320822181"/>
    <n v="817.68779286156769"/>
    <n v="158.01890470746389"/>
  </r>
  <r>
    <x v="10"/>
    <s v="Fixed Single Family Units"/>
    <s v="NA"/>
    <n v="0.96739227811534922"/>
    <n v="0.17065096597435325"/>
    <n v="0.24895975957097566"/>
    <n v="156.4"/>
    <n v="162.2712244090832"/>
    <n v="427.14238804343626"/>
    <n v="110.67242792164748"/>
  </r>
  <r>
    <x v="39"/>
    <s v="Electrical Power Transmission Lines"/>
    <s v="D"/>
    <n v="0.73183755311232057"/>
    <n v="0.15992943931627868"/>
    <n v="0.28292799795311729"/>
    <n v="155.47"/>
    <n v="183.31505502058121"/>
    <n v="365.04076521787709"/>
    <n v="174.54489696113214"/>
  </r>
  <r>
    <x v="54"/>
    <s v="Ornamentals"/>
    <s v="D"/>
    <n v="1.7303616721893005"/>
    <n v="0.38508149913584422"/>
    <n v="0.30381529981542799"/>
    <n v="154.37"/>
    <n v="195.45561594197548"/>
    <n v="920.26643442363832"/>
    <n v="226.07310473668565"/>
  </r>
  <r>
    <x v="13"/>
    <s v="Mixed Shrubs"/>
    <s v="D"/>
    <n v="0.62640332935885068"/>
    <n v="1.7869211096790915E-2"/>
    <n v="0.24869471632328805"/>
    <n v="152.68"/>
    <n v="158.24293095873861"/>
    <n v="269.71612863495403"/>
    <n v="24.917267920911367"/>
  </r>
  <r>
    <x v="61"/>
    <s v="Fallow Crop Land"/>
    <s v="D"/>
    <n v="1.1942187284187931"/>
    <n v="0.52982210901985061"/>
    <n v="0.28292799795311729"/>
    <n v="152.43"/>
    <n v="179.73058362891359"/>
    <n v="584.02898861590472"/>
    <n v="298.23162297751531"/>
  </r>
  <r>
    <x v="1"/>
    <s v="Citrus Groves"/>
    <s v="D"/>
    <n v="1.6671011379372187"/>
    <n v="0.16490862031309303"/>
    <n v="0.32696578480774496"/>
    <n v="151.94"/>
    <n v="207.03798824982292"/>
    <n v="939.16203626224103"/>
    <n v="137.96936089673665"/>
  </r>
  <r>
    <x v="39"/>
    <s v="Electrical Power Transmission Lines"/>
    <s v="D"/>
    <n v="0.73183755311232057"/>
    <n v="0.15992943931627868"/>
    <n v="0.28292799795311729"/>
    <n v="151.58000000000001"/>
    <n v="178.72834656216443"/>
    <n v="355.90711514585337"/>
    <n v="77.776857899521616"/>
  </r>
  <r>
    <x v="8"/>
    <s v="Unimproved Pastures"/>
    <s v="D"/>
    <n v="0.95337210017164864"/>
    <n v="0.22938109134459039"/>
    <n v="0.2"/>
    <n v="151.4"/>
    <n v="126.19190000000002"/>
    <n v="327.35762373593752"/>
    <n v="116.53266083984585"/>
  </r>
  <r>
    <x v="16"/>
    <s v="Mixed Wetland Hardwoods"/>
    <s v="D"/>
    <n v="0.62640332935885068"/>
    <n v="1.7869211096790915E-2"/>
    <n v="0.24869471632328805"/>
    <n v="151.27000000000001"/>
    <n v="156.78155728404761"/>
    <n v="267.22529983370117"/>
    <n v="24.687156919021891"/>
  </r>
  <r>
    <x v="25"/>
    <s v="Herbaceous (Dry Prairie)"/>
    <s v="D"/>
    <n v="0.80616023176279095"/>
    <n v="4.9140330516175015E-2"/>
    <n v="0.28292799795311729"/>
    <n v="149.93"/>
    <n v="176.78282755023955"/>
    <n v="387.78409110969437"/>
    <n v="23.637780251670861"/>
  </r>
  <r>
    <x v="19"/>
    <s v="Cypress"/>
    <s v="D"/>
    <n v="0.62640332935885068"/>
    <n v="1.7869211096790915E-2"/>
    <n v="0.24869471632328805"/>
    <n v="149.87"/>
    <n v="155.33054796165939"/>
    <n v="264.75213648493951"/>
    <n v="7.5525010699066124"/>
  </r>
  <r>
    <x v="14"/>
    <s v="Rural Residential"/>
    <s v="D"/>
    <n v="0.96739227811534922"/>
    <n v="0.17065096597435325"/>
    <n v="0.27638752969320179"/>
    <n v="149.36000000000001"/>
    <n v="172.03957368026508"/>
    <n v="452.85536365035125"/>
    <n v="168.82781477783519"/>
  </r>
  <r>
    <x v="38"/>
    <s v="Other Light Industrial"/>
    <s v="D"/>
    <n v="1.2017295380314896"/>
    <n v="0.2322997442582819"/>
    <n v="0.34369105791620291"/>
    <n v="149.19999999999999"/>
    <n v="213.70400659277371"/>
    <n v="698.79202897865582"/>
    <n v="181.59874167463602"/>
  </r>
  <r>
    <x v="2"/>
    <s v="Fixed Single Family Units"/>
    <s v="A"/>
    <n v="1.3474392445178078"/>
    <n v="0.2921616014325315"/>
    <n v="0.12152611992617118"/>
    <n v="148.30000000000001"/>
    <n v="75.108033540700816"/>
    <n v="275.37475607390752"/>
    <n v="67.883520792312055"/>
  </r>
  <r>
    <x v="22"/>
    <s v="Mixed Rangeland"/>
    <s v="D"/>
    <n v="0.80616023176279095"/>
    <n v="4.9140330516175015E-2"/>
    <n v="0.28292799795311729"/>
    <n v="148.19"/>
    <n v="174.73118931948241"/>
    <n v="383.28369546818919"/>
    <n v="23.36345398182555"/>
  </r>
  <r>
    <x v="23"/>
    <s v="Reservoirs"/>
    <s v="D"/>
    <n v="0.52096910560538079"/>
    <n v="9.3813358258152305E-2"/>
    <n v="0.2984336595879456"/>
    <n v="147.07"/>
    <n v="182.91423518025945"/>
    <n v="259.29134283734192"/>
    <n v="86.50858291002433"/>
  </r>
  <r>
    <x v="29"/>
    <s v="Open Land"/>
    <s v="A"/>
    <n v="0.80616023176279095"/>
    <n v="4.9140330516175015E-2"/>
    <n v="2.0887301862310671E-2"/>
    <n v="145.44999999999999"/>
    <n v="12.661106947851088"/>
    <n v="27.772922960063934"/>
    <n v="4.4489969973094192"/>
  </r>
  <r>
    <x v="12"/>
    <s v="Roads and Highways"/>
    <s v="D"/>
    <n v="1.0171301585628862"/>
    <n v="0.19656132206470006"/>
    <n v="0.45034663738052311"/>
    <n v="145.41"/>
    <n v="272.90833967670898"/>
    <n v="755.30416694194219"/>
    <n v="145.9632126382437"/>
  </r>
  <r>
    <x v="62"/>
    <s v="Extractive"/>
    <s v="D"/>
    <n v="0.73183755311232057"/>
    <n v="0.13401908322593187"/>
    <n v="0.24052044568721381"/>
    <n v="145.16999999999999"/>
    <n v="145.51390154597047"/>
    <n v="289.76619494899722"/>
    <n v="128.29319353448207"/>
  </r>
  <r>
    <x v="28"/>
    <s v="Wetland Forested Mixed"/>
    <s v="D"/>
    <n v="0.62640332935885068"/>
    <n v="1.7869211096790915E-2"/>
    <n v="0.24869471632328805"/>
    <n v="145.04"/>
    <n v="150.32456579942001"/>
    <n v="256.21972293171166"/>
    <n v="85.025396860146358"/>
  </r>
  <r>
    <x v="2"/>
    <s v="Fixed Single Family Units"/>
    <s v="NA"/>
    <n v="1.3474392445178078"/>
    <n v="0.2921616014325315"/>
    <n v="0.22279788653131388"/>
    <n v="144.44999999999999"/>
    <n v="134.12329725162576"/>
    <n v="491.74726754735389"/>
    <n v="135.82018731834265"/>
  </r>
  <r>
    <x v="1"/>
    <s v="Citrus Groves"/>
    <s v="D"/>
    <n v="1.6671011379372187"/>
    <n v="0.16490862031309303"/>
    <n v="0.32696578480774496"/>
    <n v="143.61000000000001"/>
    <n v="195.68728111463125"/>
    <n v="887.67316063986084"/>
    <n v="130.40529102527543"/>
  </r>
  <r>
    <x v="9"/>
    <s v="Freshwater Marshes"/>
    <s v="D"/>
    <n v="0.62640332935885068"/>
    <n v="1.7869211096790915E-2"/>
    <n v="0.24869471632328805"/>
    <n v="143.15"/>
    <n v="148.36570321419592"/>
    <n v="252.88095241088337"/>
    <n v="7.213855529172827"/>
  </r>
  <r>
    <x v="12"/>
    <s v="Roads and Highways"/>
    <s v="D"/>
    <n v="1.0171301585628862"/>
    <n v="0.19656132206470006"/>
    <n v="0.45034663738052311"/>
    <n v="143.13999999999999"/>
    <n v="268.64795915909582"/>
    <n v="743.51309026937361"/>
    <n v="180.23413126226083"/>
  </r>
  <r>
    <x v="37"/>
    <s v="Multiple Dwelling Units, Low Rise &lt;Two stories or less&gt;"/>
    <s v="D"/>
    <n v="1.6728075169398335"/>
    <n v="0.4645994885165638"/>
    <n v="0.45902383655933859"/>
    <n v="142.84"/>
    <n v="273.25032586291144"/>
    <n v="1243.7560367775952"/>
    <n v="375.17685307002125"/>
  </r>
  <r>
    <x v="49"/>
    <s v="Shopping Centers (Plazas, Malls)"/>
    <s v="D"/>
    <n v="1.4884831588725165"/>
    <n v="0.30824389141964326"/>
    <n v="0.58224006489851832"/>
    <n v="142.74"/>
    <n v="346.35653605411341"/>
    <n v="1402.8003146698388"/>
    <n v="365.89507231284966"/>
  </r>
  <r>
    <x v="7"/>
    <s v="Pine Flatwoods"/>
    <s v="D"/>
    <n v="0.80616023176279095"/>
    <n v="4.9140330516175015E-2"/>
    <n v="0.28292799795311729"/>
    <n v="142.65"/>
    <n v="168.19896184914077"/>
    <n v="368.9548495751211"/>
    <n v="59.103574379363181"/>
  </r>
  <r>
    <x v="12"/>
    <s v="Roads and Highways"/>
    <s v="D"/>
    <n v="1.0171301585628862"/>
    <n v="0.19656132206470006"/>
    <n v="0.45034663738052311"/>
    <n v="141.97999999999999"/>
    <n v="266.47084841000714"/>
    <n v="737.48769426048375"/>
    <n v="200.52553747821688"/>
  </r>
  <r>
    <x v="63"/>
    <e v="#N/A"/>
    <s v="D"/>
    <n v="0.62640332935885068"/>
    <n v="1.7869211096790915E-2"/>
    <n v="0.24869471632328805"/>
    <n v="141.26"/>
    <n v="146.40684062897179"/>
    <n v="249.54218189005505"/>
    <n v="50.939642939498995"/>
  </r>
  <r>
    <x v="1"/>
    <s v="Citrus Groves"/>
    <s v="NA"/>
    <n v="1.6671011379372187"/>
    <n v="0.16490862031309303"/>
    <n v="0.32696578480774496"/>
    <n v="141.01"/>
    <n v="192.1444433533469"/>
    <n v="871.60220306264716"/>
    <n v="143.72910776264382"/>
  </r>
  <r>
    <x v="16"/>
    <s v="Mixed Wetland Hardwoods"/>
    <s v="D"/>
    <n v="0.62640332935885068"/>
    <n v="1.7869211096790915E-2"/>
    <n v="0.24869471632328805"/>
    <n v="140.84"/>
    <n v="145.97153783225534"/>
    <n v="248.80023288542654"/>
    <n v="38.872530479870932"/>
  </r>
  <r>
    <x v="26"/>
    <s v="Commercial and Services"/>
    <s v="D"/>
    <n v="0.73183755311232057"/>
    <n v="0.15992943931627868"/>
    <n v="0.58224006489851832"/>
    <n v="140.52000000000001"/>
    <n v="340.9697383096821"/>
    <n v="678.98326285711425"/>
    <n v="148.37912057405686"/>
  </r>
  <r>
    <x v="32"/>
    <s v="Hardwood - Coniferous Mixed"/>
    <s v="NA"/>
    <n v="0.80616023176279095"/>
    <n v="4.9140330516175015E-2"/>
    <n v="0.24115339422849597"/>
    <n v="140.44999999999999"/>
    <n v="141.15320090931723"/>
    <n v="309.6282963699519"/>
    <n v="34.236827355307923"/>
  </r>
  <r>
    <x v="25"/>
    <s v="Herbaceous (Dry Prairie)"/>
    <s v="D"/>
    <n v="0.80616023176279095"/>
    <n v="4.9140330516175015E-2"/>
    <n v="0.28292799795311729"/>
    <n v="140.36000000000001"/>
    <n v="165.49881728107536"/>
    <n v="363.03191508141606"/>
    <n v="22.128985767521662"/>
  </r>
  <r>
    <x v="34"/>
    <s v="Shrub and Brushland"/>
    <s v="D"/>
    <n v="0.80616023176279095"/>
    <n v="4.9140330516175015E-2"/>
    <n v="0.28292799795311729"/>
    <n v="139.57"/>
    <n v="164.56732636021431"/>
    <n v="360.98863200280152"/>
    <n v="107.08409738962804"/>
  </r>
  <r>
    <x v="43"/>
    <s v="Fixed Single Family Units &lt;Six or more dwelling units per acre&gt;"/>
    <s v="A"/>
    <n v="1.3474392445178078"/>
    <n v="0.2921616014325315"/>
    <n v="0.37832588419635466"/>
    <n v="138.97999999999999"/>
    <n v="219.12603054952703"/>
    <n v="803.39977453038478"/>
    <n v="221.89835118447985"/>
  </r>
  <r>
    <x v="16"/>
    <s v="Mixed Wetland Hardwoods"/>
    <s v="D"/>
    <n v="0.62640332935885068"/>
    <n v="1.7869211096790915E-2"/>
    <n v="0.24869471632328805"/>
    <n v="138.35"/>
    <n v="143.39081410886484"/>
    <n v="244.40153521512894"/>
    <n v="81.103582843362162"/>
  </r>
  <r>
    <x v="17"/>
    <s v="Marshy Lakes"/>
    <s v="D"/>
    <n v="0.52096910560538079"/>
    <n v="9.3813358258152305E-2"/>
    <n v="0.2984336595879456"/>
    <n v="138.34"/>
    <n v="172.05653970787446"/>
    <n v="243.89994130766226"/>
    <n v="62.64684388034744"/>
  </r>
  <r>
    <x v="23"/>
    <s v="Reservoirs"/>
    <s v="NA"/>
    <n v="0.52096910560538079"/>
    <n v="9.3813358258152305E-2"/>
    <n v="0.2984336595879456"/>
    <n v="136.86000000000001"/>
    <n v="170.21583073890199"/>
    <n v="241.29063154088954"/>
    <n v="80.502921446018448"/>
  </r>
  <r>
    <x v="8"/>
    <s v="Unimproved Pastures"/>
    <s v="D"/>
    <n v="0.95337210017164864"/>
    <n v="0.22938109134459039"/>
    <n v="0.2"/>
    <n v="136.47999999999999"/>
    <n v="113.75608"/>
    <n v="295.09754615244879"/>
    <n v="71.000396568529965"/>
  </r>
  <r>
    <x v="16"/>
    <s v="Mixed Wetland Hardwoods"/>
    <s v="NA"/>
    <n v="0.62640332935885068"/>
    <n v="1.7869211096790915E-2"/>
    <n v="0.24869471632328805"/>
    <n v="136.30000000000001"/>
    <n v="141.26612188679638"/>
    <n v="240.78011745444221"/>
    <n v="79.901831164078516"/>
  </r>
  <r>
    <x v="14"/>
    <s v="Rural Residential"/>
    <s v="D"/>
    <n v="0.96739227811534922"/>
    <n v="0.17065096597435325"/>
    <n v="0.27638752969320179"/>
    <n v="135.76"/>
    <n v="156.37448127231377"/>
    <n v="411.6205421074697"/>
    <n v="119.4155725352749"/>
  </r>
  <r>
    <x v="7"/>
    <s v="Pine Flatwoods"/>
    <s v="D"/>
    <n v="0.80616023176279095"/>
    <n v="4.9140330516175015E-2"/>
    <n v="0.28292799795311729"/>
    <n v="135.07"/>
    <n v="159.26136541860106"/>
    <n v="349.34967775752966"/>
    <n v="103.63150415144416"/>
  </r>
  <r>
    <x v="10"/>
    <s v="Fixed Single Family Units"/>
    <s v="D"/>
    <n v="0.96739227811534922"/>
    <n v="0.17065096597435325"/>
    <n v="0.27638752969320179"/>
    <n v="134.59"/>
    <n v="155.02682258721796"/>
    <n v="408.07313466591302"/>
    <n v="93.076752201943577"/>
  </r>
  <r>
    <x v="64"/>
    <s v="Reclaimed Land"/>
    <s v="D"/>
    <n v="0.73183755311232057"/>
    <n v="0.13401908322593187"/>
    <n v="0.24052044568721381"/>
    <n v="134.43"/>
    <n v="134.74845894347877"/>
    <n v="268.32864632495489"/>
    <n v="63.80419375603897"/>
  </r>
  <r>
    <x v="10"/>
    <s v="Fixed Single Family Units"/>
    <s v="D"/>
    <n v="0.96739227811534922"/>
    <n v="0.17065096597435325"/>
    <n v="0.27638752969320179"/>
    <n v="134.34"/>
    <n v="154.73886132971884"/>
    <n v="407.31514162284532"/>
    <n v="118.16652927510924"/>
  </r>
  <r>
    <x v="65"/>
    <s v="Live Oak"/>
    <s v="D"/>
    <n v="0.80616023176279095"/>
    <n v="4.9140330516175015E-2"/>
    <n v="0.28292799795311729"/>
    <n v="133.46"/>
    <n v="157.36301050393499"/>
    <n v="345.18551857199901"/>
    <n v="55.295920341183383"/>
  </r>
  <r>
    <x v="0"/>
    <s v="Improved Pastures"/>
    <s v="D"/>
    <n v="1.8765006736361713"/>
    <n v="0.3700681607026059"/>
    <n v="0.58663586860269046"/>
    <n v="133.16999999999999"/>
    <n v="325.57467950643598"/>
    <n v="1662.3707478279778"/>
    <n v="327.83920288311737"/>
  </r>
  <r>
    <x v="23"/>
    <s v="Reservoirs"/>
    <s v="D"/>
    <n v="0.52096910560538079"/>
    <n v="9.3813358258152305E-2"/>
    <n v="0.2984336595879456"/>
    <n v="132.66999999999999"/>
    <n v="165.00463440106768"/>
    <n v="233.90346402549912"/>
    <n v="42.120097396079352"/>
  </r>
  <r>
    <x v="5"/>
    <s v="Woodland Pastures"/>
    <s v="A"/>
    <n v="0.95337210017164864"/>
    <n v="0.22938109134459039"/>
    <n v="0.2"/>
    <n v="130.97"/>
    <n v="109.16349500000001"/>
    <n v="283.18380436390839"/>
    <n v="124.57038852287221"/>
  </r>
  <r>
    <x v="8"/>
    <s v="Unimproved Pastures"/>
    <s v="D"/>
    <n v="0.95337210017164864"/>
    <n v="0.22938109134459039"/>
    <n v="0.2"/>
    <n v="130.53"/>
    <n v="108.796755"/>
    <n v="282.23243478369824"/>
    <n v="100.46901069633471"/>
  </r>
  <r>
    <x v="1"/>
    <s v="Citrus Groves"/>
    <s v="NA"/>
    <n v="1.6671011379372187"/>
    <n v="0.16490862031309303"/>
    <n v="0.32696578480774496"/>
    <n v="130.18"/>
    <n v="177.38716144768955"/>
    <n v="804.66048361602316"/>
    <n v="79.596520663272287"/>
  </r>
  <r>
    <x v="13"/>
    <s v="Mixed Shrubs"/>
    <s v="D"/>
    <n v="0.62640332935885068"/>
    <n v="1.7869211096790915E-2"/>
    <n v="0.24869471632328805"/>
    <n v="130.01"/>
    <n v="134.74694428835213"/>
    <n v="229.66854783750568"/>
    <n v="6.5516825522022977"/>
  </r>
  <r>
    <x v="37"/>
    <s v="Multiple Dwelling Units, Low Rise &lt;Two stories or less&gt;"/>
    <s v="A"/>
    <n v="1.6728075169398335"/>
    <n v="0.4645994885165638"/>
    <n v="0.37832588419635466"/>
    <n v="129.06"/>
    <n v="203.48543317543502"/>
    <n v="926.20652915606615"/>
    <n v="301.5359489547522"/>
  </r>
  <r>
    <x v="15"/>
    <s v="Wet Prairies"/>
    <s v="D"/>
    <n v="0.62640332935885068"/>
    <n v="1.7869211096790915E-2"/>
    <n v="0.24869471632328805"/>
    <n v="128.30000000000001"/>
    <n v="132.97464004457797"/>
    <n v="226.64775546151824"/>
    <n v="46.266148868311781"/>
  </r>
  <r>
    <x v="32"/>
    <s v="Hardwood - Coniferous Mixed"/>
    <s v="D"/>
    <n v="0.80616023176279095"/>
    <n v="4.9140330516175015E-2"/>
    <n v="0.28292799795311729"/>
    <n v="128.27000000000001"/>
    <n v="151.24346888460767"/>
    <n v="331.76192467578534"/>
    <n v="36.684230321824771"/>
  </r>
  <r>
    <x v="18"/>
    <s v="Golf Courses"/>
    <s v="D"/>
    <n v="1.8765006736361713"/>
    <n v="0.3700681607026059"/>
    <n v="0.27638752969320179"/>
    <n v="127.66"/>
    <n v="147.04453652934276"/>
    <n v="750.80327660883029"/>
    <n v="168.07270889139625"/>
  </r>
  <r>
    <x v="16"/>
    <s v="Mixed Wetland Hardwoods"/>
    <s v="D"/>
    <n v="0.62640332935885068"/>
    <n v="1.7869211096790915E-2"/>
    <n v="0.24869471632328805"/>
    <n v="127.37"/>
    <n v="132.01075528042006"/>
    <n v="225.00486837984079"/>
    <n v="74.666883605052675"/>
  </r>
  <r>
    <x v="18"/>
    <s v="Golf Courses"/>
    <s v="D"/>
    <n v="1.8765006736361713"/>
    <n v="0.3700681607026059"/>
    <n v="0.27638752969320179"/>
    <n v="126.32"/>
    <n v="145.50106418914757"/>
    <n v="742.92237115171122"/>
    <n v="221.73568696327118"/>
  </r>
  <r>
    <x v="32"/>
    <s v="Hardwood - Coniferous Mixed"/>
    <s v="D"/>
    <n v="0.80616023176279095"/>
    <n v="4.9140330516175015E-2"/>
    <n v="0.28292799795311729"/>
    <n v="126.05"/>
    <n v="148.62586148674512"/>
    <n v="326.02004058145116"/>
    <n v="36.049327450424983"/>
  </r>
  <r>
    <x v="14"/>
    <s v="Rural Residential"/>
    <s v="D"/>
    <n v="0.96739227811534922"/>
    <n v="0.17065096597435325"/>
    <n v="0.27638752969320179"/>
    <n v="125.92"/>
    <n v="145.04032617714901"/>
    <n v="381.78593593232608"/>
    <n v="110.76023050708469"/>
  </r>
  <r>
    <x v="2"/>
    <s v="Fixed Single Family Units"/>
    <s v="B"/>
    <n v="1.3474392445178078"/>
    <n v="0.2921616014325315"/>
    <n v="0.1586591010147235"/>
    <n v="125.83"/>
    <n v="83.200281231744967"/>
    <n v="305.04402883956129"/>
    <n v="84.252907685636359"/>
  </r>
  <r>
    <x v="9"/>
    <s v="Freshwater Marshes"/>
    <s v="D"/>
    <n v="0.62640332935885068"/>
    <n v="1.7869211096790915E-2"/>
    <n v="0.24869471632328805"/>
    <n v="125.59"/>
    <n v="130.16590057052647"/>
    <n v="221.86041783641522"/>
    <n v="6.3289424792791857"/>
  </r>
  <r>
    <x v="14"/>
    <s v="Rural Residential"/>
    <s v="D"/>
    <n v="0.96739227811534922"/>
    <n v="0.17065096597435325"/>
    <n v="0.27638752969320179"/>
    <n v="125.44"/>
    <n v="144.48744056275072"/>
    <n v="380.33058928963612"/>
    <n v="67.091482865994578"/>
  </r>
  <r>
    <x v="10"/>
    <s v="Fixed Single Family Units"/>
    <s v="D"/>
    <n v="0.96739227811534922"/>
    <n v="0.17065096597435325"/>
    <n v="0.27638752969320179"/>
    <n v="124.9"/>
    <n v="143.86544424655267"/>
    <n v="378.69332431660996"/>
    <n v="98.119294204950592"/>
  </r>
  <r>
    <x v="45"/>
    <s v="Spoil Areas"/>
    <s v="D"/>
    <n v="0.73183755311232057"/>
    <n v="0.13401908322593187"/>
    <n v="0.28292799795311729"/>
    <n v="124.05"/>
    <n v="146.26765662380589"/>
    <n v="291.2671700345897"/>
    <n v="128.95774616519955"/>
  </r>
  <r>
    <x v="9"/>
    <s v="Freshwater Marshes"/>
    <s v="D"/>
    <n v="0.62640332935885068"/>
    <n v="1.7869211096790915E-2"/>
    <n v="0.24869471632328805"/>
    <n v="124"/>
    <n v="128.51796855438556"/>
    <n v="219.0516108903216"/>
    <n v="44.715529693458002"/>
  </r>
  <r>
    <x v="25"/>
    <s v="Herbaceous (Dry Prairie)"/>
    <s v="NA"/>
    <n v="0.80616023176279095"/>
    <n v="4.9140330516175015E-2"/>
    <n v="0.24115339422849597"/>
    <n v="123.95"/>
    <n v="124.57058919693749"/>
    <n v="273.25330961235699"/>
    <n v="16.656438037917233"/>
  </r>
  <r>
    <x v="6"/>
    <s v="Inactive Land with street pattern but without structures"/>
    <s v="D"/>
    <n v="0.80616023176279095"/>
    <n v="4.9140330516175015E-2"/>
    <n v="0.27638752969320179"/>
    <n v="123.94"/>
    <n v="142.75967301775611"/>
    <n v="313.15219252602509"/>
    <n v="92.893839055774421"/>
  </r>
  <r>
    <x v="7"/>
    <s v="Pine Flatwoods"/>
    <s v="D"/>
    <n v="0.80616023176279095"/>
    <n v="4.9140330516175015E-2"/>
    <n v="0.28292799795311729"/>
    <n v="123.64"/>
    <n v="145.78422462690335"/>
    <n v="319.78673397453889"/>
    <n v="35.360086044986474"/>
  </r>
  <r>
    <x v="66"/>
    <s v="Pine - Mesic Oak"/>
    <s v="D"/>
    <n v="0.80616023176279095"/>
    <n v="4.9140330516175015E-2"/>
    <n v="0.28292799795311729"/>
    <n v="123.54"/>
    <n v="145.6663143837564"/>
    <n v="319.52809054686617"/>
    <n v="51.185808474073092"/>
  </r>
  <r>
    <x v="0"/>
    <s v="Improved Pastures"/>
    <s v="D"/>
    <n v="1.8765006736361713"/>
    <n v="0.3700681607026059"/>
    <n v="0.58663586860269046"/>
    <n v="123.43"/>
    <n v="301.76227897784338"/>
    <n v="1540.7856229211336"/>
    <n v="394.18164375046848"/>
  </r>
  <r>
    <x v="63"/>
    <e v="#N/A"/>
    <s v="D"/>
    <n v="0.62640332935885068"/>
    <n v="1.7869211096790915E-2"/>
    <n v="0.24869471632328805"/>
    <n v="122.75"/>
    <n v="127.22242451653892"/>
    <n v="216.84342932892721"/>
    <n v="6.185824423373834"/>
  </r>
  <r>
    <x v="8"/>
    <s v="Unimproved Pastures"/>
    <s v="NA"/>
    <n v="0.95337210017164864"/>
    <n v="0.22938109134459039"/>
    <n v="0.2"/>
    <n v="122.3"/>
    <n v="101.93705"/>
    <n v="264.43749922658617"/>
    <n v="116.32403234593622"/>
  </r>
  <r>
    <x v="41"/>
    <s v="Educational Facilities"/>
    <s v="D"/>
    <n v="0.96739227811534922"/>
    <n v="0.17065096597435325"/>
    <n v="0.24052044568721381"/>
    <n v="122.16"/>
    <n v="122.44939183616277"/>
    <n v="322.320398048573"/>
    <n v="70.185698953939848"/>
  </r>
  <r>
    <x v="1"/>
    <s v="Citrus Groves"/>
    <s v="NA"/>
    <n v="1.6671011379372187"/>
    <n v="0.16490862031309303"/>
    <n v="0.32696578480774496"/>
    <n v="122.03"/>
    <n v="166.2817276959714"/>
    <n v="754.28421274898835"/>
    <n v="110.80953738468327"/>
  </r>
  <r>
    <x v="5"/>
    <s v="Woodland Pastures"/>
    <s v="D"/>
    <n v="0.95337210017164864"/>
    <n v="0.22938109134459039"/>
    <n v="0.2"/>
    <n v="121.96"/>
    <n v="101.65366"/>
    <n v="263.70235000551475"/>
    <n v="116.00064582919363"/>
  </r>
  <r>
    <x v="43"/>
    <s v="Fixed Single Family Units &lt;Six or more dwelling units per acre&gt;"/>
    <s v="NA"/>
    <n v="1.3474392445178078"/>
    <n v="0.2921616014325315"/>
    <n v="0.44774347762687844"/>
    <n v="120.57"/>
    <n v="224.98011659871759"/>
    <n v="824.86309132668907"/>
    <n v="203.33966558596885"/>
  </r>
  <r>
    <x v="20"/>
    <s v="Hydric Pine Flatwoods"/>
    <s v="D"/>
    <n v="0.62640332935885068"/>
    <n v="1.7869211096790915E-2"/>
    <n v="0.24869471632328805"/>
    <n v="120.09"/>
    <n v="124.46550680400129"/>
    <n v="212.14441896627997"/>
    <n v="22.985309430851089"/>
  </r>
  <r>
    <x v="0"/>
    <s v="Improved Pastures"/>
    <s v="D"/>
    <n v="1.8765006736361713"/>
    <n v="0.3700681607026059"/>
    <n v="0.58663586860269046"/>
    <n v="120.06"/>
    <n v="293.52328618714961"/>
    <n v="1498.7176690262602"/>
    <n v="447.31348093658067"/>
  </r>
  <r>
    <x v="5"/>
    <s v="Woodland Pastures"/>
    <s v="D"/>
    <n v="0.95337210017164864"/>
    <n v="0.22938109134459039"/>
    <n v="0.2"/>
    <n v="119.69"/>
    <n v="99.761615000000006"/>
    <n v="258.7941478530671"/>
    <n v="92.125456908329895"/>
  </r>
  <r>
    <x v="63"/>
    <e v="#N/A"/>
    <s v="D"/>
    <n v="0.62640332935885068"/>
    <n v="1.7869211096790915E-2"/>
    <n v="0.24869471632328805"/>
    <n v="118.96"/>
    <n v="123.29433499378793"/>
    <n v="210.14822283477943"/>
    <n v="19.414187790618389"/>
  </r>
  <r>
    <x v="25"/>
    <s v="Herbaceous (Dry Prairie)"/>
    <s v="D"/>
    <n v="0.80616023176279095"/>
    <n v="4.9140330516175015E-2"/>
    <n v="0.28292799795311729"/>
    <n v="118.79"/>
    <n v="140.06557783427573"/>
    <n v="307.24252773241244"/>
    <n v="49.217760957059603"/>
  </r>
  <r>
    <x v="26"/>
    <s v="Commercial and Services"/>
    <s v="D"/>
    <n v="0.73183755311232057"/>
    <n v="0.15992943931627868"/>
    <n v="0.58224006489851832"/>
    <n v="118.61"/>
    <n v="287.80544165180322"/>
    <n v="573.11560494934758"/>
    <n v="156.56846396258524"/>
  </r>
  <r>
    <x v="54"/>
    <s v="Ornamentals"/>
    <s v="D"/>
    <n v="1.7303616721893005"/>
    <n v="0.38508149913584422"/>
    <n v="0.30381529981542799"/>
    <n v="118.36"/>
    <n v="149.86154500804705"/>
    <n v="705.59522691184725"/>
    <n v="157.02593979588866"/>
  </r>
  <r>
    <x v="8"/>
    <s v="Unimproved Pastures"/>
    <s v="D"/>
    <n v="0.95337210017164864"/>
    <n v="0.22938109134459039"/>
    <n v="0.2"/>
    <n v="118.29"/>
    <n v="98.594715000000008"/>
    <n v="255.76706282512578"/>
    <n v="61.53749201415161"/>
  </r>
  <r>
    <x v="2"/>
    <s v="Fixed Single Family Units"/>
    <s v="D"/>
    <n v="1.3474392445178078"/>
    <n v="0.2921616014325315"/>
    <n v="0.24052044568721381"/>
    <n v="117.8"/>
    <n v="118.07906318189241"/>
    <n v="432.92297359281571"/>
    <n v="119.57296613168856"/>
  </r>
  <r>
    <x v="8"/>
    <s v="Unimproved Pastures"/>
    <s v="D"/>
    <n v="0.95337210017164864"/>
    <n v="0.22938109134459039"/>
    <n v="0.2"/>
    <n v="117.36"/>
    <n v="97.81956000000001"/>
    <n v="253.75621348513621"/>
    <n v="71.70036307102923"/>
  </r>
  <r>
    <x v="23"/>
    <s v="Reservoirs"/>
    <s v="D"/>
    <n v="0.52096910560538079"/>
    <n v="9.3813358258152305E-2"/>
    <n v="0.2984336595879456"/>
    <n v="116.29"/>
    <n v="144.63246351473705"/>
    <n v="205.02475187702794"/>
    <n v="68.403366469074129"/>
  </r>
  <r>
    <x v="57"/>
    <s v="Emergent Aquatic Vegetation"/>
    <s v="D"/>
    <n v="0.62640332935885068"/>
    <n v="1.7869211096790915E-2"/>
    <n v="0.24869471632328805"/>
    <n v="116.24"/>
    <n v="120.47523116743368"/>
    <n v="205.34321975718532"/>
    <n v="41.91720299651255"/>
  </r>
  <r>
    <x v="9"/>
    <s v="Freshwater Marshes"/>
    <s v="D"/>
    <n v="0.62640332935885068"/>
    <n v="1.7869211096790915E-2"/>
    <n v="0.24869471632328805"/>
    <n v="115.92"/>
    <n v="120.14357189374495"/>
    <n v="204.77792527746837"/>
    <n v="5.8416355776577999"/>
  </r>
  <r>
    <x v="26"/>
    <s v="Commercial and Services"/>
    <s v="D"/>
    <n v="0.73183755311232057"/>
    <n v="0.15992943931627868"/>
    <n v="0.58224006489851832"/>
    <n v="114.7"/>
    <n v="278.31788346228677"/>
    <n v="554.22274587041704"/>
    <n v="181.69927480150642"/>
  </r>
  <r>
    <x v="15"/>
    <s v="Wet Prairies"/>
    <s v="D"/>
    <n v="0.62640332935885068"/>
    <n v="1.7869211096790915E-2"/>
    <n v="0.24869471632328805"/>
    <n v="114.32"/>
    <n v="118.48527552530125"/>
    <n v="201.95145287888354"/>
    <n v="41.22483350448482"/>
  </r>
  <r>
    <x v="23"/>
    <s v="Reservoirs"/>
    <s v="D"/>
    <n v="0.52096910560538079"/>
    <n v="9.3813358258152305E-2"/>
    <n v="0.2984336595879456"/>
    <n v="114.17"/>
    <n v="141.99577228891158"/>
    <n v="201.28709194083996"/>
    <n v="109.65710811462216"/>
  </r>
  <r>
    <x v="2"/>
    <s v="Fixed Single Family Units"/>
    <s v="B"/>
    <n v="1.3474392445178078"/>
    <n v="0.2921616014325315"/>
    <n v="0.1586591010147235"/>
    <n v="114.03"/>
    <n v="75.39798195069443"/>
    <n v="276.43781775868376"/>
    <n v="76.351895918247749"/>
  </r>
  <r>
    <x v="20"/>
    <s v="Hydric Pine Flatwoods"/>
    <s v="D"/>
    <n v="0.62640332935885068"/>
    <n v="1.7869211096790915E-2"/>
    <n v="0.24869471632328805"/>
    <n v="113.96"/>
    <n v="118.11215884240143"/>
    <n v="201.31549658920198"/>
    <n v="31.453518698424393"/>
  </r>
  <r>
    <x v="9"/>
    <s v="Freshwater Marshes"/>
    <s v="NA"/>
    <n v="0.62640332935885068"/>
    <n v="1.7869211096790915E-2"/>
    <n v="0.24869471632328805"/>
    <n v="113.85"/>
    <n v="117.99815096707091"/>
    <n v="201.12117661179926"/>
    <n v="31.42315815914019"/>
  </r>
  <r>
    <x v="7"/>
    <s v="Pine Flatwoods"/>
    <s v="D"/>
    <n v="0.80616023176279095"/>
    <n v="4.9140330516175015E-2"/>
    <n v="0.28292799795311729"/>
    <n v="113.4"/>
    <n v="133.71021572865448"/>
    <n v="293.30164698085332"/>
    <n v="46.984544932490593"/>
  </r>
  <r>
    <x v="2"/>
    <s v="Fixed Single Family Units"/>
    <s v="NA"/>
    <n v="1.3474392445178078"/>
    <n v="0.2921616014325315"/>
    <n v="0.22279788653131388"/>
    <n v="113.37"/>
    <n v="105.26520048055944"/>
    <n v="385.94245567215995"/>
    <n v="95.139921639097125"/>
  </r>
  <r>
    <x v="10"/>
    <s v="Fixed Single Family Units"/>
    <s v="NA"/>
    <n v="0.96739227811534922"/>
    <n v="0.17065096597435325"/>
    <n v="0.24895975957097566"/>
    <n v="113.05"/>
    <n v="117.29387416526123"/>
    <n v="308.7496609227012"/>
    <n v="54.464387480288075"/>
  </r>
  <r>
    <x v="52"/>
    <s v="Sand Pine"/>
    <s v="A"/>
    <n v="0.80616023176279095"/>
    <n v="4.9140330516175015E-2"/>
    <n v="2.0887301862310671E-2"/>
    <n v="111.93"/>
    <n v="9.743263669116347"/>
    <n v="21.372452849226242"/>
    <n v="3.4236935985482524"/>
  </r>
  <r>
    <x v="55"/>
    <s v="Disturbed Land"/>
    <s v="D"/>
    <n v="0.73183755311232057"/>
    <n v="0.13401908322593187"/>
    <n v="0.28292799795311729"/>
    <n v="111.13"/>
    <n v="131.03365320921844"/>
    <n v="260.9312422889476"/>
    <n v="87.003191155702069"/>
  </r>
  <r>
    <x v="6"/>
    <s v="Inactive Land with street pattern but without structures"/>
    <s v="D"/>
    <n v="0.80616023176279095"/>
    <n v="4.9140330516175015E-2"/>
    <n v="0.27638752969320179"/>
    <n v="111.12"/>
    <n v="127.99301973320202"/>
    <n v="280.76062315226648"/>
    <n v="34.527504432187364"/>
  </r>
  <r>
    <x v="39"/>
    <s v="Electrical Power Transmission Lines"/>
    <s v="D"/>
    <n v="0.73183755311232057"/>
    <n v="0.15992943931627868"/>
    <n v="0.28292799795311729"/>
    <n v="111.12"/>
    <n v="131.02186218490377"/>
    <n v="260.9077624687111"/>
    <n v="85.537361257512657"/>
  </r>
  <r>
    <x v="43"/>
    <s v="Fixed Single Family Units &lt;Six or more dwelling units per acre&gt;"/>
    <s v="D"/>
    <n v="1.3474392445178078"/>
    <n v="0.2921616014325315"/>
    <n v="0.45902383655933859"/>
    <n v="110.75"/>
    <n v="211.86273865386056"/>
    <n v="776.76977052450331"/>
    <n v="214.54316617164449"/>
  </r>
  <r>
    <x v="16"/>
    <s v="Mixed Wetland Hardwoods"/>
    <s v="D"/>
    <n v="0.62640332935885068"/>
    <n v="1.7869211096790915E-2"/>
    <n v="0.24869471632328805"/>
    <n v="110.32"/>
    <n v="114.33953460419205"/>
    <n v="194.88527188242159"/>
    <n v="64.671826955400903"/>
  </r>
  <r>
    <x v="2"/>
    <s v="Fixed Single Family Units"/>
    <s v="C"/>
    <n v="1.3474392445178078"/>
    <n v="0.2921616014325315"/>
    <n v="0.2050753273754139"/>
    <n v="109.93"/>
    <n v="93.951831352195526"/>
    <n v="344.46332065514406"/>
    <n v="95.140483380875565"/>
  </r>
  <r>
    <x v="67"/>
    <s v="Other Heavy Industrial"/>
    <s v="D"/>
    <n v="1.4884831588725165"/>
    <n v="0.30824389141964326"/>
    <n v="0.58224006489851832"/>
    <n v="109.66"/>
    <n v="266.08839669114531"/>
    <n v="1077.7012926067994"/>
    <n v="281.09887648750941"/>
  </r>
  <r>
    <x v="34"/>
    <s v="Shrub and Brushland"/>
    <s v="D"/>
    <n v="0.80616023176279095"/>
    <n v="4.9140330516175015E-2"/>
    <n v="0.28292799795311729"/>
    <n v="109.29"/>
    <n v="128.86410473531436"/>
    <n v="282.67140210350493"/>
    <n v="17.230527604249371"/>
  </r>
  <r>
    <x v="18"/>
    <s v="Golf Courses"/>
    <s v="D"/>
    <n v="1.8765006736361713"/>
    <n v="0.3700681607026059"/>
    <n v="0.27638752969320179"/>
    <n v="109.26"/>
    <n v="125.85058797740868"/>
    <n v="642.58785839167172"/>
    <n v="126.72593737151998"/>
  </r>
  <r>
    <x v="5"/>
    <s v="Woodland Pastures"/>
    <s v="D"/>
    <n v="0.95337210017164864"/>
    <n v="0.22938109134459039"/>
    <n v="0.2"/>
    <n v="109.13"/>
    <n v="90.959855000000005"/>
    <n v="235.96127792802415"/>
    <n v="103.79756050623075"/>
  </r>
  <r>
    <x v="37"/>
    <s v="Multiple Dwelling Units, Low Rise &lt;Two stories or less&gt;"/>
    <s v="D"/>
    <n v="1.6728075169398335"/>
    <n v="0.4645994885165638"/>
    <n v="0.45902383655933859"/>
    <n v="108.82"/>
    <n v="208.1706837048587"/>
    <n v="947.53242734624678"/>
    <n v="308.47881185375149"/>
  </r>
  <r>
    <x v="68"/>
    <e v="#N/A"/>
    <s v="D"/>
    <n v="0.80616023176279095"/>
    <n v="4.9140330516175015E-2"/>
    <n v="0.28292799795311729"/>
    <n v="108.66"/>
    <n v="128.12127020348848"/>
    <n v="281.04194850916684"/>
    <n v="55.479179960118415"/>
  </r>
  <r>
    <x v="17"/>
    <s v="Marshy Lakes"/>
    <s v="D"/>
    <n v="0.52096910560538079"/>
    <n v="9.3813358258152305E-2"/>
    <n v="0.2984336595879456"/>
    <n v="108.5"/>
    <n v="134.94386698210482"/>
    <n v="191.29061465867684"/>
    <n v="49.133891578847027"/>
  </r>
  <r>
    <x v="11"/>
    <s v="Brazilian Pepper"/>
    <s v="D"/>
    <n v="0.80616023176279095"/>
    <n v="4.9140330516175015E-2"/>
    <n v="0.28292799795311729"/>
    <n v="108.25"/>
    <n v="127.63783820658595"/>
    <n v="279.98151045570876"/>
    <n v="30.958664787850093"/>
  </r>
  <r>
    <x v="7"/>
    <s v="Pine Flatwoods"/>
    <s v="A"/>
    <n v="0.80616023176279095"/>
    <n v="4.9140330516175015E-2"/>
    <n v="2.0887301862310671E-2"/>
    <n v="108.16"/>
    <n v="9.415093348089199"/>
    <n v="20.652590906569376"/>
    <n v="3.3083775539978464"/>
  </r>
  <r>
    <x v="5"/>
    <s v="Woodland Pastures"/>
    <s v="D"/>
    <n v="0.95337210017164864"/>
    <n v="0.22938109134459039"/>
    <n v="0.2"/>
    <n v="107.46"/>
    <n v="89.567909999999998"/>
    <n v="232.35039793040843"/>
    <n v="55.903448236036276"/>
  </r>
  <r>
    <x v="9"/>
    <s v="Freshwater Marshes"/>
    <s v="D"/>
    <n v="0.62640332935885068"/>
    <n v="1.7869211096790915E-2"/>
    <n v="0.24869471632328805"/>
    <n v="107.43"/>
    <n v="111.34423678869065"/>
    <n v="189.77995611247781"/>
    <n v="38.740236733614459"/>
  </r>
  <r>
    <x v="37"/>
    <s v="Multiple Dwelling Units, Low Rise &lt;Two stories or less&gt;"/>
    <s v="D"/>
    <n v="1.6728075169398335"/>
    <n v="0.4645994885165638"/>
    <n v="0.45902383655933859"/>
    <n v="106.52"/>
    <n v="203.77082547547832"/>
    <n v="927.50555192907746"/>
    <n v="301.95885902096683"/>
  </r>
  <r>
    <x v="57"/>
    <s v="Emergent Aquatic Vegetation"/>
    <s v="NA"/>
    <n v="0.62640332935885068"/>
    <n v="1.7869211096790915E-2"/>
    <n v="0.24869471632328805"/>
    <n v="106.04"/>
    <n v="109.90359181860521"/>
    <n v="187.32445821620729"/>
    <n v="29.267559869962469"/>
  </r>
  <r>
    <x v="0"/>
    <s v="Improved Pastures"/>
    <s v="D"/>
    <n v="1.8765006736361713"/>
    <n v="0.3700681607026059"/>
    <n v="0.58663586860269046"/>
    <n v="104.45"/>
    <n v="255.35988041185885"/>
    <n v="1303.856909293627"/>
    <n v="312.7227659599256"/>
  </r>
  <r>
    <x v="53"/>
    <s v="Transportation"/>
    <s v="D"/>
    <n v="1.0171301585628862"/>
    <n v="0.19656132206470006"/>
    <n v="0.45034663738052311"/>
    <n v="104.42"/>
    <n v="195.97750381020532"/>
    <n v="542.3895269381585"/>
    <n v="206.13567579541854"/>
  </r>
  <r>
    <x v="46"/>
    <s v="Mobile Home Units &lt;Six or more dwelling units per acre&gt;"/>
    <s v="D"/>
    <n v="1.6728075169398335"/>
    <n v="0.4645994885165638"/>
    <n v="0.45902383655933859"/>
    <n v="104.26"/>
    <n v="199.44748651965241"/>
    <n v="907.82696999742438"/>
    <n v="295.55229667223068"/>
  </r>
  <r>
    <x v="57"/>
    <s v="Emergent Aquatic Vegetation"/>
    <s v="D"/>
    <n v="0.62640332935885068"/>
    <n v="1.7869211096790915E-2"/>
    <n v="0.24869471632328805"/>
    <n v="103.68"/>
    <n v="107.45760467515078"/>
    <n v="183.15541142829471"/>
    <n v="60.779323955184601"/>
  </r>
  <r>
    <x v="15"/>
    <s v="Wet Prairies"/>
    <s v="D"/>
    <n v="0.62640332935885068"/>
    <n v="1.7869211096790915E-2"/>
    <n v="0.24869471632328805"/>
    <n v="103.6"/>
    <n v="107.37468985672858"/>
    <n v="183.01408780836545"/>
    <n v="28.59410790765854"/>
  </r>
  <r>
    <x v="9"/>
    <s v="Freshwater Marshes"/>
    <s v="NA"/>
    <n v="0.62640332935885068"/>
    <n v="1.7869211096790915E-2"/>
    <n v="0.24869471632328805"/>
    <n v="103.39"/>
    <n v="107.15703845837034"/>
    <n v="182.64311330605119"/>
    <n v="37.283375927472761"/>
  </r>
  <r>
    <x v="29"/>
    <s v="Open Land"/>
    <s v="A"/>
    <n v="0.80616023176279095"/>
    <n v="4.9140330516175015E-2"/>
    <n v="2.0887301862310671E-2"/>
    <n v="102.98"/>
    <n v="8.9641855860412871"/>
    <n v="19.663496778462591"/>
    <n v="3.1499326970293842"/>
  </r>
  <r>
    <x v="18"/>
    <s v="Golf Courses"/>
    <s v="A"/>
    <n v="1.8765006736361713"/>
    <n v="0.3700681607026059"/>
    <n v="8.3338224602148639E-2"/>
    <n v="102.72"/>
    <n v="35.675893881745559"/>
    <n v="182.15962765143894"/>
    <n v="40.777741685291609"/>
  </r>
  <r>
    <x v="51"/>
    <s v="Institutional"/>
    <s v="D"/>
    <n v="0.96739227811534922"/>
    <n v="0.17065096597435325"/>
    <n v="0.24052044568721381"/>
    <n v="102.68"/>
    <n v="102.92324454598229"/>
    <n v="270.92222062563428"/>
    <n v="101.00179914905355"/>
  </r>
  <r>
    <x v="17"/>
    <s v="Marshy Lakes"/>
    <s v="D"/>
    <n v="0.52096910560538079"/>
    <n v="9.3813358258152305E-2"/>
    <n v="0.2984336595879456"/>
    <n v="102.62"/>
    <n v="127.63077999726816"/>
    <n v="180.92389747717436"/>
    <n v="32.579817553219748"/>
  </r>
  <r>
    <x v="69"/>
    <s v="Aquaculture"/>
    <s v="NA"/>
    <n v="1.7303616721893005"/>
    <n v="0.38508149913584422"/>
    <n v="0.30381529981542799"/>
    <n v="102.23"/>
    <n v="129.4385412822968"/>
    <n v="609.43731030076151"/>
    <n v="149.71466928309502"/>
  </r>
  <r>
    <x v="10"/>
    <s v="Fixed Single Family Units"/>
    <s v="D"/>
    <n v="0.96739227811534922"/>
    <n v="0.17065096597435325"/>
    <n v="0.27638752969320179"/>
    <n v="101.9"/>
    <n v="117.37300855663506"/>
    <n v="308.95796435438399"/>
    <n v="115.18180453844005"/>
  </r>
  <r>
    <x v="46"/>
    <s v="Mobile Home Units &lt;Six or more dwelling units per acre&gt;"/>
    <s v="D"/>
    <n v="1.6728075169398335"/>
    <n v="0.4645994885165638"/>
    <n v="0.45902383655933859"/>
    <n v="101.88"/>
    <n v="194.8945897431631"/>
    <n v="887.1035076092229"/>
    <n v="246.38090857605735"/>
  </r>
  <r>
    <x v="12"/>
    <s v="Roads and Highways"/>
    <s v="D"/>
    <n v="1.0171301585628862"/>
    <n v="0.19656132206470006"/>
    <n v="0.45034663738052311"/>
    <n v="101.73"/>
    <n v="190.92885905585317"/>
    <n v="528.41684136581944"/>
    <n v="159.26394879416307"/>
  </r>
  <r>
    <x v="63"/>
    <e v="#N/A"/>
    <s v="D"/>
    <n v="0.62640332935885068"/>
    <n v="1.7869211096790915E-2"/>
    <n v="0.24869471632328805"/>
    <n v="101.67"/>
    <n v="105.37436986229339"/>
    <n v="179.60465547757255"/>
    <n v="36.663128257531248"/>
  </r>
  <r>
    <x v="5"/>
    <s v="Woodland Pastures"/>
    <s v="D"/>
    <n v="0.95337210017164864"/>
    <n v="0.22938109134459039"/>
    <n v="0.2"/>
    <n v="101.49"/>
    <n v="84.591915"/>
    <n v="219.44204248983019"/>
    <n v="64.306431147562037"/>
  </r>
  <r>
    <x v="15"/>
    <s v="Wet Prairies"/>
    <s v="D"/>
    <n v="0.62640332935885068"/>
    <n v="1.7869211096790915E-2"/>
    <n v="0.24869471632328805"/>
    <n v="101.47"/>
    <n v="105.16708281623791"/>
    <n v="179.25134642774941"/>
    <n v="5.1134468777168465"/>
  </r>
  <r>
    <x v="39"/>
    <s v="Electrical Power Transmission Lines"/>
    <s v="D"/>
    <n v="0.73183755311232057"/>
    <n v="0.15992943931627868"/>
    <n v="0.28292799795311729"/>
    <n v="101.21"/>
    <n v="119.33695708903986"/>
    <n v="237.63926061427509"/>
    <n v="113.62763891063346"/>
  </r>
  <r>
    <x v="31"/>
    <s v="Bay Swamps"/>
    <s v="D"/>
    <n v="0.62640332935885068"/>
    <n v="1.7869211096790915E-2"/>
    <n v="0.24869471632328805"/>
    <n v="100.89"/>
    <n v="104.56595038267709"/>
    <n v="178.22675018326245"/>
    <n v="5.0842185423558961"/>
  </r>
  <r>
    <x v="0"/>
    <s v="Improved Pastures"/>
    <s v="D"/>
    <n v="1.8765006736361713"/>
    <n v="0.3700681607026059"/>
    <n v="0.58663586860269046"/>
    <n v="100.68"/>
    <n v="246.14296562820439"/>
    <n v="1256.7957264498073"/>
    <n v="321.52805551970482"/>
  </r>
  <r>
    <x v="37"/>
    <s v="Multiple Dwelling Units, Low Rise &lt;Two stories or less&gt;"/>
    <s v="D"/>
    <n v="1.6728075169398335"/>
    <n v="0.4645994885165638"/>
    <n v="0.45902383655933859"/>
    <n v="100.65"/>
    <n v="192.54162208136404"/>
    <n v="876.39348292960631"/>
    <n v="285.31880548685996"/>
  </r>
  <r>
    <x v="15"/>
    <s v="Wet Prairies"/>
    <s v="D"/>
    <n v="0.62640332935885068"/>
    <n v="1.7869211096790915E-2"/>
    <n v="0.24869471632328805"/>
    <n v="100.41"/>
    <n v="104.06846147214397"/>
    <n v="177.37880846368699"/>
    <n v="58.862383471644328"/>
  </r>
  <r>
    <x v="17"/>
    <s v="Marshy Lakes"/>
    <s v="D"/>
    <n v="0.52096910560538079"/>
    <n v="9.3813358258152305E-2"/>
    <n v="0.2984336595879456"/>
    <n v="100.25"/>
    <n v="124.68315820235951"/>
    <n v="176.74547575605854"/>
    <n v="96.287335451439702"/>
  </r>
  <r>
    <x v="26"/>
    <s v="Commercial and Services"/>
    <s v="D"/>
    <n v="0.73183755311232057"/>
    <n v="0.15992943931627868"/>
    <n v="0.58224006489851832"/>
    <n v="99.84"/>
    <n v="242.26030937118318"/>
    <n v="482.42021750394457"/>
    <n v="158.15915951336009"/>
  </r>
  <r>
    <x v="4"/>
    <s v="Row Crops"/>
    <s v="NA"/>
    <n v="1.1942187284187931"/>
    <n v="0.52982210901985061"/>
    <n v="0.25824300484311374"/>
    <n v="99.28"/>
    <n v="106.84788830803539"/>
    <n v="347.19891787102779"/>
    <n v="177.29547469571244"/>
  </r>
  <r>
    <x v="38"/>
    <s v="Other Light Industrial"/>
    <s v="NA"/>
    <n v="1.2017295380314896"/>
    <n v="0.2322997442582819"/>
    <n v="0.32565202448966185"/>
    <n v="98.71"/>
    <n v="133.96475149850829"/>
    <n v="438.05215449072227"/>
    <n v="113.83890591832753"/>
  </r>
  <r>
    <x v="32"/>
    <s v="Hardwood - Coniferous Mixed"/>
    <s v="D"/>
    <n v="0.80616023176279095"/>
    <n v="4.9140330516175015E-2"/>
    <n v="0.28292799795311729"/>
    <n v="98.56"/>
    <n v="116.21233564564538"/>
    <n v="254.91896231422317"/>
    <n v="15.538848940203298"/>
  </r>
  <r>
    <x v="24"/>
    <s v=" Channelized Waterways, Canals"/>
    <s v="D"/>
    <n v="0.52096910560538079"/>
    <n v="9.3813358258152305E-2"/>
    <n v="0.2984336595879456"/>
    <n v="98.02"/>
    <n v="121.90965752613744"/>
    <n v="172.81388063450231"/>
    <n v="94.145482503243073"/>
  </r>
  <r>
    <x v="9"/>
    <s v="Freshwater Marshes"/>
    <s v="D"/>
    <n v="0.62640332935885068"/>
    <n v="1.7869211096790915E-2"/>
    <n v="0.24869471632328805"/>
    <n v="96.94"/>
    <n v="100.47203122308173"/>
    <n v="171.24889644925622"/>
    <n v="34.957447165192072"/>
  </r>
  <r>
    <x v="8"/>
    <s v="Unimproved Pastures"/>
    <s v="D"/>
    <n v="0.95337210017164864"/>
    <n v="0.22938109134459039"/>
    <n v="0.2"/>
    <n v="96.7"/>
    <n v="80.599450000000004"/>
    <n v="209.08508728708819"/>
    <n v="59.078264391347361"/>
  </r>
  <r>
    <x v="12"/>
    <s v="Roads and Highways"/>
    <s v="NA"/>
    <n v="1.0171301585628862"/>
    <n v="0.19656132206470006"/>
    <n v="0.43863241848912221"/>
    <n v="96.5"/>
    <n v="176.40205829115473"/>
    <n v="488.21230542928521"/>
    <n v="132.74666914660196"/>
  </r>
  <r>
    <x v="70"/>
    <s v="Fruit Orchards"/>
    <s v="D"/>
    <n v="1.6671011379372187"/>
    <n v="0.16490862031309303"/>
    <n v="0.32696578480774496"/>
    <n v="96.36"/>
    <n v="131.30301795282966"/>
    <n v="595.61441236165297"/>
    <n v="98.218118034241286"/>
  </r>
  <r>
    <x v="17"/>
    <s v="Marshy Lakes"/>
    <s v="D"/>
    <n v="0.52096910560538079"/>
    <n v="9.3813358258152305E-2"/>
    <n v="0.2984336595879456"/>
    <n v="95.53"/>
    <n v="118.81278905806887"/>
    <n v="168.4238932566212"/>
    <n v="30.328882974654864"/>
  </r>
  <r>
    <x v="16"/>
    <s v="Mixed Wetland Hardwoods"/>
    <s v="D"/>
    <n v="0.62640332935885068"/>
    <n v="1.7869211096790915E-2"/>
    <n v="0.24869471632328805"/>
    <n v="95.26"/>
    <n v="98.730820036215889"/>
    <n v="168.28110043074224"/>
    <n v="26.292227020111515"/>
  </r>
  <r>
    <x v="15"/>
    <s v="Wet Prairies"/>
    <s v="NA"/>
    <n v="0.62640332935885068"/>
    <n v="1.7869211096790915E-2"/>
    <n v="0.24869471632328805"/>
    <n v="94.63"/>
    <n v="98.077865841141161"/>
    <n v="167.16817692379942"/>
    <n v="55.474029956395817"/>
  </r>
  <r>
    <x v="30"/>
    <s v="Horse Farms"/>
    <s v="D"/>
    <n v="1.8765006736361713"/>
    <n v="0.3700681607026059"/>
    <n v="0.58663586860269046"/>
    <n v="94.4"/>
    <n v="230.78959033872164"/>
    <n v="1178.4020319513488"/>
    <n v="257.51397833187985"/>
  </r>
  <r>
    <x v="7"/>
    <s v="Pine Flatwoods"/>
    <s v="B"/>
    <n v="0.80616023176279095"/>
    <n v="4.9140330516175015E-2"/>
    <n v="9.4942281192321246E-2"/>
    <n v="94.38"/>
    <n v="37.343519289296104"/>
    <n v="81.915324509229492"/>
    <n v="13.122170586770306"/>
  </r>
  <r>
    <x v="9"/>
    <s v="Freshwater Marshes"/>
    <s v="D"/>
    <n v="0.62640332935885068"/>
    <n v="1.7869211096790915E-2"/>
    <n v="0.24869471632328805"/>
    <n v="94.34"/>
    <n v="97.777299624360751"/>
    <n v="166.65587880155596"/>
    <n v="55.304026060302029"/>
  </r>
  <r>
    <x v="16"/>
    <s v="Mixed Wetland Hardwoods"/>
    <s v="D"/>
    <n v="0.62640332935885068"/>
    <n v="1.7869211096790915E-2"/>
    <n v="0.24869471632328805"/>
    <n v="94.24"/>
    <n v="97.673656101333009"/>
    <n v="166.47922427664437"/>
    <n v="4.7491005593380864"/>
  </r>
  <r>
    <x v="3"/>
    <s v="Electric Power Facilities"/>
    <s v="D"/>
    <n v="1.2017295380314896"/>
    <n v="0.2322997442582819"/>
    <n v="0.58224006489851832"/>
    <n v="94.11"/>
    <n v="228.35654762542114"/>
    <n v="746.70446188595236"/>
    <n v="144.34134307521654"/>
  </r>
  <r>
    <x v="15"/>
    <s v="Wet Prairies"/>
    <s v="D"/>
    <n v="0.62640332935885068"/>
    <n v="1.7869211096790915E-2"/>
    <n v="0.24869471632328805"/>
    <n v="93.77"/>
    <n v="97.186531543102674"/>
    <n v="165.64894800956009"/>
    <n v="25.880979715261976"/>
  </r>
  <r>
    <x v="13"/>
    <s v="Mixed Shrubs"/>
    <s v="D"/>
    <n v="0.62640332935885068"/>
    <n v="1.7869211096790915E-2"/>
    <n v="0.24869471632328805"/>
    <n v="93.58"/>
    <n v="96.989608849350006"/>
    <n v="165.31330441222818"/>
    <n v="4.715840729444591"/>
  </r>
  <r>
    <x v="13"/>
    <s v="Mixed Shrubs"/>
    <s v="D"/>
    <n v="0.62640332935885068"/>
    <n v="1.7869211096790915E-2"/>
    <n v="0.24869471632328805"/>
    <n v="93.49"/>
    <n v="96.896329678625037"/>
    <n v="165.15431533980777"/>
    <n v="25.803698342538574"/>
  </r>
  <r>
    <x v="71"/>
    <s v="Mobile Home Units"/>
    <s v="D"/>
    <n v="1.3474392445178078"/>
    <n v="0.2921616014325315"/>
    <n v="0.24052044568721381"/>
    <n v="93.06"/>
    <n v="93.280455175780205"/>
    <n v="342.00179900294933"/>
    <n v="86.846129586742464"/>
  </r>
  <r>
    <x v="42"/>
    <s v=" Natural River, Stream, Waterway"/>
    <s v="NA"/>
    <n v="0.52096910560538079"/>
    <n v="9.3813358258152305E-2"/>
    <n v="0.2984336595879456"/>
    <n v="92.78"/>
    <n v="115.39255279815377"/>
    <n v="163.57551362241509"/>
    <n v="54.574463333052684"/>
  </r>
  <r>
    <x v="45"/>
    <s v="Spoil Areas"/>
    <s v="D"/>
    <n v="0.73183755311232057"/>
    <n v="0.13401908322593187"/>
    <n v="0.28292799795311729"/>
    <n v="92.77"/>
    <n v="109.38533256743629"/>
    <n v="217.82229233461416"/>
    <n v="72.629227422968427"/>
  </r>
  <r>
    <x v="20"/>
    <s v="Hydric Pine Flatwoods"/>
    <s v="D"/>
    <n v="0.62640332935885068"/>
    <n v="1.7869211096790915E-2"/>
    <n v="0.24869471632328805"/>
    <n v="92.59"/>
    <n v="95.963537971375487"/>
    <n v="163.56442461560385"/>
    <n v="25.555293930213367"/>
  </r>
  <r>
    <x v="38"/>
    <s v="Other Light Industrial"/>
    <s v="D"/>
    <n v="1.2017295380314896"/>
    <n v="0.2322997442582819"/>
    <n v="0.34369105791620291"/>
    <n v="91.64"/>
    <n v="131.25894882145968"/>
    <n v="429.20443388474547"/>
    <n v="100.82493446791635"/>
  </r>
  <r>
    <x v="26"/>
    <s v="Commercial and Services"/>
    <s v="D"/>
    <n v="0.73183755311232057"/>
    <n v="0.15992943931627868"/>
    <n v="0.58224006489851832"/>
    <n v="91.24"/>
    <n v="221.39253432518782"/>
    <n v="440.86559139683396"/>
    <n v="144.53567421873973"/>
  </r>
  <r>
    <x v="9"/>
    <s v="Freshwater Marshes"/>
    <s v="D"/>
    <n v="0.62640332935885068"/>
    <n v="1.7869211096790915E-2"/>
    <n v="0.24869471632328805"/>
    <n v="91.13"/>
    <n v="94.450342535170606"/>
    <n v="160.98526855189519"/>
    <n v="53.422258796643241"/>
  </r>
  <r>
    <x v="32"/>
    <s v="Hardwood - Coniferous Mixed"/>
    <s v="D"/>
    <n v="0.80616023176279095"/>
    <n v="4.9140330516175015E-2"/>
    <n v="0.28292799795311729"/>
    <n v="91.07"/>
    <n v="107.38085843393793"/>
    <n v="235.54656958153711"/>
    <n v="37.732649973561884"/>
  </r>
  <r>
    <x v="9"/>
    <s v="Freshwater Marshes"/>
    <s v="D"/>
    <n v="0.62640332935885068"/>
    <n v="1.7869211096790915E-2"/>
    <n v="0.24869471632328805"/>
    <n v="90.86"/>
    <n v="94.170505022995727"/>
    <n v="160.50830133463401"/>
    <n v="25.077805448743767"/>
  </r>
  <r>
    <x v="23"/>
    <s v="Reservoirs"/>
    <s v="D"/>
    <n v="0.52096910560538079"/>
    <n v="9.3813358258152305E-2"/>
    <n v="0.2984336595879456"/>
    <n v="90.78"/>
    <n v="112.90510824548824"/>
    <n v="160.04941934299245"/>
    <n v="28.820852051074723"/>
  </r>
  <r>
    <x v="15"/>
    <s v="Wet Prairies"/>
    <s v="D"/>
    <n v="0.62640332935885068"/>
    <n v="1.7869211096790915E-2"/>
    <n v="0.24869471632328805"/>
    <n v="90.53"/>
    <n v="93.828481397004225"/>
    <n v="159.92534140242591"/>
    <n v="32.645942767328648"/>
  </r>
  <r>
    <x v="72"/>
    <s v="Cabbage Palm"/>
    <s v="D"/>
    <n v="0.80616023176279095"/>
    <n v="4.9140330516175015E-2"/>
    <n v="0.28292799795311729"/>
    <n v="90.3"/>
    <n v="106.47294956170634"/>
    <n v="233.5550151884573"/>
    <n v="46.105005985631266"/>
  </r>
  <r>
    <x v="2"/>
    <s v="Fixed Single Family Units"/>
    <s v="B"/>
    <n v="1.3474392445178078"/>
    <n v="0.2921616014325315"/>
    <n v="0.1586591010147235"/>
    <n v="89.95"/>
    <n v="59.476001722923478"/>
    <n v="218.06175311228279"/>
    <n v="53.755107267104613"/>
  </r>
  <r>
    <x v="25"/>
    <s v="Herbaceous (Dry Prairie)"/>
    <s v="D"/>
    <n v="0.80616023176279095"/>
    <n v="4.9140330516175015E-2"/>
    <n v="0.28292799795311729"/>
    <n v="89.94"/>
    <n v="106.04847268637728"/>
    <n v="232.62389884883552"/>
    <n v="25.722146060223899"/>
  </r>
  <r>
    <x v="54"/>
    <s v="Ornamentals"/>
    <s v="D"/>
    <n v="1.7303616721893005"/>
    <n v="0.38508149913584422"/>
    <n v="0.30381529981542799"/>
    <n v="89.71"/>
    <n v="113.58634000229722"/>
    <n v="534.80016733915011"/>
    <n v="134.46995635867424"/>
  </r>
  <r>
    <x v="11"/>
    <s v="Brazilian Pepper"/>
    <s v="D"/>
    <n v="0.80616023176279095"/>
    <n v="4.9140330516175015E-2"/>
    <n v="0.28292799795311729"/>
    <n v="89.26"/>
    <n v="105.24668303297796"/>
    <n v="230.86512354066113"/>
    <n v="14.07262232551285"/>
  </r>
  <r>
    <x v="73"/>
    <s v="Sand and Gravel Pits"/>
    <s v="D"/>
    <n v="0.73183755311232057"/>
    <n v="0.13401908322593187"/>
    <n v="0.24052044568721381"/>
    <n v="87.78"/>
    <n v="87.987947080700465"/>
    <n v="175.21303707806692"/>
    <n v="51.239422471838985"/>
  </r>
  <r>
    <x v="54"/>
    <s v="Ornamentals"/>
    <s v="D"/>
    <n v="1.7303616721893005"/>
    <n v="0.38508149913584422"/>
    <n v="0.30381529981542799"/>
    <n v="87.64"/>
    <n v="110.96540895999698"/>
    <n v="522.46000073127993"/>
    <n v="131.36714942898462"/>
  </r>
  <r>
    <x v="16"/>
    <s v="Mixed Wetland Hardwoods"/>
    <s v="D"/>
    <n v="0.62640332935885068"/>
    <n v="1.7869211096790915E-2"/>
    <n v="0.24869471632328805"/>
    <n v="87.58"/>
    <n v="90.770997467686186"/>
    <n v="154.71403291753521"/>
    <n v="14.292994003886674"/>
  </r>
  <r>
    <x v="74"/>
    <s v="Rock Quarries"/>
    <s v="D"/>
    <n v="0.73183755311232057"/>
    <n v="0.13401908322593187"/>
    <n v="0.24052044568721381"/>
    <n v="87.38"/>
    <n v="87.586999497739882"/>
    <n v="174.41461813489963"/>
    <n v="58.155659049580251"/>
  </r>
  <r>
    <x v="46"/>
    <s v="Mobile Home Units &lt;Six or more dwelling units per acre&gt;"/>
    <s v="D"/>
    <n v="1.6728075169398335"/>
    <n v="0.4645994885165638"/>
    <n v="0.45902383655933859"/>
    <n v="87.07"/>
    <n v="166.56332870963104"/>
    <n v="758.14784459692805"/>
    <n v="246.82273615241814"/>
  </r>
  <r>
    <x v="8"/>
    <s v="Unimproved Pastures"/>
    <s v="D"/>
    <n v="0.95337210017164864"/>
    <n v="0.22938109134459039"/>
    <n v="0.2"/>
    <n v="87.06"/>
    <n v="72.564509999999999"/>
    <n v="188.24144466612097"/>
    <n v="55.163246582981088"/>
  </r>
  <r>
    <x v="2"/>
    <s v="Fixed Single Family Units"/>
    <s v="NA"/>
    <n v="1.3474392445178078"/>
    <n v="0.2921616014325315"/>
    <n v="0.22279788653131388"/>
    <n v="86.73"/>
    <n v="80.529688962502604"/>
    <n v="295.25261692199376"/>
    <n v="74.974889327442327"/>
  </r>
  <r>
    <x v="34"/>
    <s v="Shrub and Brushland"/>
    <s v="D"/>
    <n v="0.80616023176279095"/>
    <n v="4.9140330516175015E-2"/>
    <n v="0.28292799795311729"/>
    <n v="86.53"/>
    <n v="102.02773339506588"/>
    <n v="223.80415796519608"/>
    <n v="27.523086996050814"/>
  </r>
  <r>
    <x v="7"/>
    <s v="Pine Flatwoods"/>
    <s v="D"/>
    <n v="0.80616023176279095"/>
    <n v="4.9140330516175015E-2"/>
    <n v="0.28292799795311729"/>
    <n v="86.26"/>
    <n v="101.70937573856911"/>
    <n v="223.10582071047983"/>
    <n v="13.599645998193347"/>
  </r>
  <r>
    <x v="42"/>
    <s v=" Natural River, Stream, Waterway"/>
    <s v="NA"/>
    <n v="0.52096910560538079"/>
    <n v="9.3813358258152305E-2"/>
    <n v="0.2984336595879456"/>
    <n v="85.63"/>
    <n v="106.49993852237451"/>
    <n v="150.96972657347922"/>
    <n v="50.368735667269902"/>
  </r>
  <r>
    <x v="0"/>
    <s v="Improved Pastures"/>
    <s v="NA"/>
    <n v="1.8765006736361713"/>
    <n v="0.3700681607026059"/>
    <n v="0.58663586860269046"/>
    <n v="85.54"/>
    <n v="209.12861819464248"/>
    <n v="1067.8020107321863"/>
    <n v="210.58320503583286"/>
  </r>
  <r>
    <x v="0"/>
    <s v="Improved Pastures"/>
    <s v="A"/>
    <n v="1.8765006736361713"/>
    <n v="0.3700681607026059"/>
    <n v="0.58663586860269046"/>
    <n v="85.52"/>
    <n v="209.07972209499442"/>
    <n v="1067.552349284739"/>
    <n v="318.626094366953"/>
  </r>
  <r>
    <x v="57"/>
    <s v="Emergent Aquatic Vegetation"/>
    <s v="D"/>
    <n v="0.62640332935885068"/>
    <n v="1.7869211096790915E-2"/>
    <n v="0.24869471632328805"/>
    <n v="85.39"/>
    <n v="88.501204313378892"/>
    <n v="150.84529882197225"/>
    <n v="50.057354094649043"/>
  </r>
  <r>
    <x v="75"/>
    <s v="Low Density Under Construction"/>
    <s v="D"/>
    <n v="0.96739227811534922"/>
    <n v="0.17065096597435325"/>
    <n v="0.27638752969320179"/>
    <n v="85.24"/>
    <n v="98.183270356894695"/>
    <n v="258.44530796435413"/>
    <n v="96.350314218416372"/>
  </r>
  <r>
    <x v="29"/>
    <s v="Open Land"/>
    <s v="D"/>
    <n v="0.80616023176279095"/>
    <n v="4.9140330516175015E-2"/>
    <n v="0.28292799795311729"/>
    <n v="85.1"/>
    <n v="100.34161691806433"/>
    <n v="220.10555694947635"/>
    <n v="24.337943403658592"/>
  </r>
  <r>
    <x v="47"/>
    <s v="Holding Ponds"/>
    <s v="D"/>
    <n v="0.52096910560538079"/>
    <n v="9.3813358258152305E-2"/>
    <n v="0.2984336595879456"/>
    <n v="85.02"/>
    <n v="105.74126793381151"/>
    <n v="149.89426781825532"/>
    <n v="81.6593442402135"/>
  </r>
  <r>
    <x v="2"/>
    <s v="Fixed Single Family Units"/>
    <s v="B"/>
    <n v="1.3474392445178078"/>
    <n v="0.2921616014325315"/>
    <n v="0.1586591010147235"/>
    <n v="84.98"/>
    <n v="56.189779059633537"/>
    <n v="206.01320488584534"/>
    <n v="50.784980717715946"/>
  </r>
  <r>
    <x v="5"/>
    <s v="Woodland Pastures"/>
    <s v="D"/>
    <n v="0.95337210017164864"/>
    <n v="0.22938109134459039"/>
    <n v="0.2"/>
    <n v="84.42"/>
    <n v="70.364070000000012"/>
    <n v="182.53322718486027"/>
    <n v="64.978119075956315"/>
  </r>
  <r>
    <x v="13"/>
    <s v="Mixed Shrubs"/>
    <s v="D"/>
    <n v="0.62640332935885068"/>
    <n v="1.7869211096790915E-2"/>
    <n v="0.24869471632328805"/>
    <n v="84.05"/>
    <n v="87.112381104807298"/>
    <n v="148.47812818815748"/>
    <n v="30.309195731735034"/>
  </r>
  <r>
    <x v="10"/>
    <s v="Fixed Single Family Units"/>
    <s v="D"/>
    <n v="0.96739227811534922"/>
    <n v="0.17065096597435325"/>
    <n v="0.27638752969320179"/>
    <n v="83.92"/>
    <n v="96.662834917299449"/>
    <n v="254.44310469695685"/>
    <n v="58.035523031332978"/>
  </r>
  <r>
    <x v="20"/>
    <s v="Hydric Pine Flatwoods"/>
    <s v="D"/>
    <n v="0.62640332935885068"/>
    <n v="1.7869211096790915E-2"/>
    <n v="0.24869471632328805"/>
    <n v="83.51"/>
    <n v="86.552706080457554"/>
    <n v="147.5241937536351"/>
    <n v="4.2083763551604791"/>
  </r>
  <r>
    <x v="16"/>
    <s v="Mixed Wetland Hardwoods"/>
    <s v="D"/>
    <n v="0.62640332935885068"/>
    <n v="1.7869211096790915E-2"/>
    <n v="0.24869471632328805"/>
    <n v="83.46"/>
    <n v="86.50088431894369"/>
    <n v="147.43586649117933"/>
    <n v="15.97430198266993"/>
  </r>
  <r>
    <x v="42"/>
    <s v=" Natural River, Stream, Waterway"/>
    <s v="D"/>
    <n v="0.52096910560538079"/>
    <n v="9.3813358258152305E-2"/>
    <n v="0.2984336595879456"/>
    <n v="83.45"/>
    <n v="103.78862395996909"/>
    <n v="147.1262838089086"/>
    <n v="37.790076057647774"/>
  </r>
  <r>
    <x v="76"/>
    <s v="Cattle Feeding Operations"/>
    <s v="D"/>
    <n v="1.7303616721893005"/>
    <n v="0.38508149913584422"/>
    <n v="0.30381529981542799"/>
    <n v="82.73"/>
    <n v="104.74861117367128"/>
    <n v="493.18936399473745"/>
    <n v="163.91028728988101"/>
  </r>
  <r>
    <x v="5"/>
    <s v="Woodland Pastures"/>
    <s v="NA"/>
    <n v="0.95337210017164864"/>
    <n v="0.22938109134459039"/>
    <n v="0.2"/>
    <n v="81.98"/>
    <n v="68.330330000000004"/>
    <n v="177.25745042187685"/>
    <n v="42.648098700821272"/>
  </r>
  <r>
    <x v="51"/>
    <s v="Institutional"/>
    <s v="D"/>
    <n v="0.96739227811534922"/>
    <n v="0.17065096597435325"/>
    <n v="0.24052044568721381"/>
    <n v="81.7"/>
    <n v="81.893543819699588"/>
    <n v="215.56627800072383"/>
    <n v="46.939846140609752"/>
  </r>
  <r>
    <x v="34"/>
    <s v="Shrub and Brushland"/>
    <s v="D"/>
    <n v="0.80616023176279095"/>
    <n v="4.9140330516175015E-2"/>
    <n v="0.28292799795311729"/>
    <n v="80.91"/>
    <n v="95.401177730206641"/>
    <n v="209.2683973299898"/>
    <n v="33.523099916118291"/>
  </r>
  <r>
    <x v="15"/>
    <s v="Wet Prairies"/>
    <s v="NA"/>
    <n v="0.62640332935885068"/>
    <n v="1.7869211096790915E-2"/>
    <n v="0.24869471632328805"/>
    <n v="80.34"/>
    <n v="83.267206400478514"/>
    <n v="141.924245313939"/>
    <n v="47.096941421291767"/>
  </r>
  <r>
    <x v="77"/>
    <s v="Specialty Farms"/>
    <s v="D"/>
    <n v="1.7303616721893005"/>
    <n v="0.38508149913584422"/>
    <n v="0.30381529981542799"/>
    <n v="79.930000000000007"/>
    <n v="101.20339044012503"/>
    <n v="476.49735119182105"/>
    <n v="117.05657356742428"/>
  </r>
  <r>
    <x v="29"/>
    <s v="Open Land"/>
    <s v="D"/>
    <n v="0.80616023176279095"/>
    <n v="4.9140330516175015E-2"/>
    <n v="0.28292799795311729"/>
    <n v="79.569999999999993"/>
    <n v="93.821180472037341"/>
    <n v="205.80257539917545"/>
    <n v="12.544908788270861"/>
  </r>
  <r>
    <x v="57"/>
    <s v="Emergent Aquatic Vegetation"/>
    <s v="D"/>
    <n v="0.62640332935885068"/>
    <n v="1.7869211096790915E-2"/>
    <n v="0.24869471632328805"/>
    <n v="79.38"/>
    <n v="82.2722285794123"/>
    <n v="140.22836187478811"/>
    <n v="21.909269167084314"/>
  </r>
  <r>
    <x v="43"/>
    <s v="Fixed Single Family Units &lt;Six or more dwelling units per acre&gt;"/>
    <s v="NA"/>
    <n v="1.3474392445178078"/>
    <n v="0.2921616014325315"/>
    <n v="0.44774347762687844"/>
    <n v="79.37"/>
    <n v="148.10211374670496"/>
    <n v="542.99895130297193"/>
    <n v="133.85642579048144"/>
  </r>
  <r>
    <x v="12"/>
    <s v="Roads and Highways"/>
    <s v="D"/>
    <n v="1.0171301585628862"/>
    <n v="0.19656132206470006"/>
    <n v="0.45034663738052311"/>
    <n v="79.239999999999995"/>
    <n v="148.71918599809106"/>
    <n v="411.59687909001792"/>
    <n v="95.728064943833019"/>
  </r>
  <r>
    <x v="13"/>
    <s v="Mixed Shrubs"/>
    <s v="D"/>
    <n v="0.62640332935885068"/>
    <n v="1.7869211096790915E-2"/>
    <n v="0.24869471632328805"/>
    <n v="79.23"/>
    <n v="82.116763294870708"/>
    <n v="139.9633800874208"/>
    <n v="15.16467704393648"/>
  </r>
  <r>
    <x v="7"/>
    <s v="Pine Flatwoods"/>
    <s v="A"/>
    <n v="0.80616023176279095"/>
    <n v="4.9140330516175015E-2"/>
    <n v="2.0887301862310671E-2"/>
    <n v="79.09"/>
    <n v="6.8846129151292041"/>
    <n v="15.101825210804103"/>
    <n v="1.6698686410578114"/>
  </r>
  <r>
    <x v="7"/>
    <s v="Pine Flatwoods"/>
    <s v="D"/>
    <n v="0.80616023176279095"/>
    <n v="4.9140330516175015E-2"/>
    <n v="0.28292799795311729"/>
    <n v="79.09"/>
    <n v="93.255211304931947"/>
    <n v="204.56108694634648"/>
    <n v="40.38144987157893"/>
  </r>
  <r>
    <x v="1"/>
    <s v="Citrus Groves"/>
    <s v="D"/>
    <n v="1.6671011379372187"/>
    <n v="0.16490862031309303"/>
    <n v="0.32696578480774496"/>
    <n v="79.08"/>
    <n v="107.75677313937079"/>
    <n v="488.80435584847987"/>
    <n v="71.808720940594554"/>
  </r>
  <r>
    <x v="14"/>
    <s v="Rural Residential"/>
    <s v="D"/>
    <n v="0.96739227811534922"/>
    <n v="0.17065096597435325"/>
    <n v="0.27638752969320179"/>
    <n v="78.97"/>
    <n v="90.961202018817161"/>
    <n v="239.43484244421686"/>
    <n v="89.263072663401459"/>
  </r>
  <r>
    <x v="23"/>
    <s v="Reservoirs"/>
    <s v="NA"/>
    <n v="0.52096910560538079"/>
    <n v="9.3813358258152305E-2"/>
    <n v="0.2984336595879456"/>
    <n v="78.56"/>
    <n v="97.706822028701879"/>
    <n v="138.50498329572031"/>
    <n v="75.454693995661884"/>
  </r>
  <r>
    <x v="39"/>
    <s v="Electrical Power Transmission Lines"/>
    <s v="D"/>
    <n v="0.73183755311232057"/>
    <n v="0.15992943931627868"/>
    <n v="0.28292799795311729"/>
    <n v="78.16"/>
    <n v="92.1586460436652"/>
    <n v="183.51827496899259"/>
    <n v="67.688498432476607"/>
  </r>
  <r>
    <x v="24"/>
    <s v=" Channelized Waterways, Canals"/>
    <s v="D"/>
    <n v="0.52096910560538079"/>
    <n v="9.3813358258152305E-2"/>
    <n v="0.2984336595879456"/>
    <n v="77.86"/>
    <n v="96.836216435268952"/>
    <n v="137.27085029792241"/>
    <n v="24.719007938936752"/>
  </r>
  <r>
    <x v="9"/>
    <s v="Freshwater Marshes"/>
    <s v="NA"/>
    <n v="0.62640332935885068"/>
    <n v="1.7869211096790915E-2"/>
    <n v="0.24869471632328805"/>
    <n v="77.8"/>
    <n v="80.634660915574159"/>
    <n v="137.43722038118563"/>
    <n v="28.05538879154058"/>
  </r>
  <r>
    <x v="27"/>
    <s v="Palmetto Prairies"/>
    <s v="D"/>
    <n v="0.80616023176279095"/>
    <n v="4.9140330516175015E-2"/>
    <n v="0.28292799795311729"/>
    <n v="77.62"/>
    <n v="91.521930730671613"/>
    <n v="200.75902855955766"/>
    <n v="59.553397143963103"/>
  </r>
  <r>
    <x v="38"/>
    <s v="Other Light Industrial"/>
    <s v="D"/>
    <n v="1.2017295380314896"/>
    <n v="0.2322997442582819"/>
    <n v="0.34369105791620291"/>
    <n v="77.42"/>
    <n v="110.89118090088834"/>
    <n v="362.60374586814703"/>
    <n v="82.162336983685123"/>
  </r>
  <r>
    <x v="45"/>
    <s v="Spoil Areas"/>
    <s v="D"/>
    <n v="0.73183755311232057"/>
    <n v="0.13401908322593187"/>
    <n v="0.28292799795311729"/>
    <n v="76.430000000000007"/>
    <n v="90.118798837222769"/>
    <n v="179.45626606806684"/>
    <n v="52.480315310004258"/>
  </r>
  <r>
    <x v="20"/>
    <s v="Hydric Pine Flatwoods"/>
    <s v="D"/>
    <n v="0.62640332935885068"/>
    <n v="1.7869211096790915E-2"/>
    <n v="0.24869471632328805"/>
    <n v="75.63"/>
    <n v="78.38559646587241"/>
    <n v="133.60381719060501"/>
    <n v="44.335843660596169"/>
  </r>
  <r>
    <x v="78"/>
    <s v=" Grass airports"/>
    <s v="D"/>
    <n v="0.96739227811534922"/>
    <n v="0.17065096597435325"/>
    <n v="0.24052044568721381"/>
    <n v="75.58"/>
    <n v="75.759045800402617"/>
    <n v="199.41859597667937"/>
    <n v="35.178052178551553"/>
  </r>
  <r>
    <x v="7"/>
    <s v="Pine Flatwoods"/>
    <s v="D"/>
    <n v="0.80616023176279095"/>
    <n v="4.9140330516175015E-2"/>
    <n v="0.28292799795311729"/>
    <n v="75.39"/>
    <n v="88.892532308494367"/>
    <n v="194.9912801224562"/>
    <n v="38.492318950794477"/>
  </r>
  <r>
    <x v="1"/>
    <s v="Citrus Groves"/>
    <s v="D"/>
    <n v="1.6671011379372187"/>
    <n v="0.16490862031309303"/>
    <n v="0.32696578480774496"/>
    <n v="74.95"/>
    <n v="102.12911161856147"/>
    <n v="463.2762578508291"/>
    <n v="45.827002793918098"/>
  </r>
  <r>
    <x v="42"/>
    <s v=" Natural River, Stream, Waterway"/>
    <s v="NA"/>
    <n v="0.52096910560538079"/>
    <n v="9.3813358258152305E-2"/>
    <n v="0.2984336595879456"/>
    <n v="74.41"/>
    <n v="92.545374581920896"/>
    <n v="131.18833766591834"/>
    <n v="43.768978407118453"/>
  </r>
  <r>
    <x v="11"/>
    <s v="Brazilian Pepper"/>
    <s v="D"/>
    <n v="0.80616023176279095"/>
    <n v="4.9140330516175015E-2"/>
    <n v="0.28292799795311729"/>
    <n v="74.319999999999993"/>
    <n v="87.630892706821882"/>
    <n v="192.22379544635822"/>
    <n v="11.717200215461739"/>
  </r>
  <r>
    <x v="25"/>
    <s v="Herbaceous (Dry Prairie)"/>
    <s v="D"/>
    <n v="0.80616023176279095"/>
    <n v="4.9140330516175015E-2"/>
    <n v="0.28292799795311729"/>
    <n v="74.17"/>
    <n v="87.45402734210144"/>
    <n v="191.83583030484917"/>
    <n v="37.869416322860147"/>
  </r>
  <r>
    <x v="9"/>
    <s v="Freshwater Marshes"/>
    <s v="D"/>
    <n v="0.62640332935885068"/>
    <n v="1.7869211096790915E-2"/>
    <n v="0.24869471632328805"/>
    <n v="73.959999999999994"/>
    <n v="76.654749631309315"/>
    <n v="130.65368662458212"/>
    <n v="3.7271166953379131"/>
  </r>
  <r>
    <x v="16"/>
    <s v="Mixed Wetland Hardwoods"/>
    <s v="D"/>
    <n v="0.62640332935885068"/>
    <n v="1.7869211096790915E-2"/>
    <n v="0.24869471632328805"/>
    <n v="73.739999999999995"/>
    <n v="76.426733880648314"/>
    <n v="130.26504666977672"/>
    <n v="20.352601516512941"/>
  </r>
  <r>
    <x v="5"/>
    <s v="Woodland Pastures"/>
    <s v="D"/>
    <n v="0.95337210017164864"/>
    <n v="0.22938109134459039"/>
    <n v="0.2"/>
    <n v="73.260000000000005"/>
    <n v="61.062210000000015"/>
    <n v="158.40303510498535"/>
    <n v="69.6802829898879"/>
  </r>
  <r>
    <x v="11"/>
    <s v="Brazilian Pepper"/>
    <s v="NA"/>
    <n v="0.80616023176279095"/>
    <n v="4.9140330516175015E-2"/>
    <n v="0.24115339422849597"/>
    <n v="73.19"/>
    <n v="73.556445529034733"/>
    <n v="161.35062307808315"/>
    <n v="25.847061132910845"/>
  </r>
  <r>
    <x v="46"/>
    <s v="Mobile Home Units &lt;Six or more dwelling units per acre&gt;"/>
    <s v="B"/>
    <n v="1.6728075169398335"/>
    <n v="0.4645994885165638"/>
    <n v="0.40522520165068265"/>
    <n v="73.11"/>
    <n v="123.46641539824977"/>
    <n v="561.98322547620626"/>
    <n v="182.95935070229521"/>
  </r>
  <r>
    <x v="22"/>
    <s v="Mixed Rangeland"/>
    <s v="NA"/>
    <n v="0.80616023176279095"/>
    <n v="4.9140330516175015E-2"/>
    <n v="0.24115339422849597"/>
    <n v="72.849999999999994"/>
    <n v="73.214743227082664"/>
    <n v="160.60107789641148"/>
    <n v="9.7896047685540175"/>
  </r>
  <r>
    <x v="43"/>
    <s v="Fixed Single Family Units &lt;Six or more dwelling units per acre&gt;"/>
    <s v="D"/>
    <n v="1.3474392445178078"/>
    <n v="0.2921616014325315"/>
    <n v="0.45902383655933859"/>
    <n v="72.739999999999995"/>
    <n v="139.1502989587523"/>
    <n v="510.17817704697399"/>
    <n v="129.55195032692635"/>
  </r>
  <r>
    <x v="37"/>
    <s v="Multiple Dwelling Units, Low Rise &lt;Two stories or less&gt;"/>
    <s v="D"/>
    <n v="1.6728075169398335"/>
    <n v="0.4645994885165638"/>
    <n v="0.45902383655933859"/>
    <n v="72.73"/>
    <n v="139.13116914036371"/>
    <n v="633.28463003944637"/>
    <n v="206.17224762105636"/>
  </r>
  <r>
    <x v="39"/>
    <s v="Electrical Power Transmission Lines"/>
    <s v="D"/>
    <n v="0.73183755311232057"/>
    <n v="0.15992943931627868"/>
    <n v="0.28292799795311729"/>
    <n v="72.430000000000007"/>
    <n v="85.402389111344306"/>
    <n v="170.06433797344081"/>
    <n v="55.754779300590727"/>
  </r>
  <r>
    <x v="23"/>
    <s v="Reservoirs"/>
    <s v="D"/>
    <n v="0.52096910560538079"/>
    <n v="9.3813358258152305E-2"/>
    <n v="0.2984336595879456"/>
    <n v="71.69"/>
    <n v="89.162449990295784"/>
    <n v="126.39284944590361"/>
    <n v="42.169037253142342"/>
  </r>
  <r>
    <x v="79"/>
    <s v="Upland Coniferous Forests"/>
    <s v="D"/>
    <n v="0.80616023176279095"/>
    <n v="4.9140330516175015E-2"/>
    <n v="0.28292799795311729"/>
    <n v="71.66"/>
    <n v="84.49448023911269"/>
    <n v="185.34388027026409"/>
    <n v="11.297827871905115"/>
  </r>
  <r>
    <x v="7"/>
    <s v="Pine Flatwoods"/>
    <s v="D"/>
    <n v="0.80616023176279095"/>
    <n v="4.9140330516175015E-2"/>
    <n v="0.28292799795311729"/>
    <n v="71.63"/>
    <n v="84.459107166168607"/>
    <n v="185.26628724196229"/>
    <n v="11.29309810863192"/>
  </r>
  <r>
    <x v="53"/>
    <s v="Transportation"/>
    <s v="D"/>
    <n v="1.0171301585628862"/>
    <n v="0.19656132206470006"/>
    <n v="0.45034663738052311"/>
    <n v="71.36"/>
    <n v="133.92984746117841"/>
    <n v="370.66574068480156"/>
    <n v="71.631489263909415"/>
  </r>
  <r>
    <x v="80"/>
    <s v="Sewage Treatment"/>
    <s v="D"/>
    <n v="1.2017295380314896"/>
    <n v="0.2322997442582819"/>
    <n v="0.58224006489851832"/>
    <n v="71.23"/>
    <n v="172.83856006119171"/>
    <n v="565.16585718984584"/>
    <n v="146.87260908392233"/>
  </r>
  <r>
    <x v="14"/>
    <s v="Rural Residential"/>
    <s v="NA"/>
    <n v="0.96739227811534922"/>
    <n v="0.17065096597435325"/>
    <n v="0.24895975957097566"/>
    <n v="71.19"/>
    <n v="73.862458220477194"/>
    <n v="194.4262570640168"/>
    <n v="42.336578229777402"/>
  </r>
  <r>
    <x v="12"/>
    <s v="Roads and Highways"/>
    <s v="D"/>
    <n v="1.0171301585628862"/>
    <n v="0.19656132206470006"/>
    <n v="0.45034663738052311"/>
    <n v="71.17"/>
    <n v="133.5732517350346"/>
    <n v="369.67882237300074"/>
    <n v="89.613407307077722"/>
  </r>
  <r>
    <x v="55"/>
    <s v="Disturbed Land"/>
    <s v="D"/>
    <n v="0.73183755311232057"/>
    <n v="0.13401908322593187"/>
    <n v="0.28292799795311729"/>
    <n v="71.17"/>
    <n v="83.916720047692579"/>
    <n v="167.1058806236336"/>
    <n v="39.735064187562486"/>
  </r>
  <r>
    <x v="7"/>
    <s v="Pine Flatwoods"/>
    <s v="D"/>
    <n v="0.80616023176279095"/>
    <n v="4.9140330516175015E-2"/>
    <n v="0.28292799795311729"/>
    <n v="70.75"/>
    <n v="83.42149702647535"/>
    <n v="182.99022507844245"/>
    <n v="22.503853056403507"/>
  </r>
  <r>
    <x v="11"/>
    <s v="Brazilian Pepper"/>
    <s v="D"/>
    <n v="0.80616023176279095"/>
    <n v="4.9140330516175015E-2"/>
    <n v="0.28292799795311729"/>
    <n v="70.48"/>
    <n v="83.103139369978564"/>
    <n v="182.29188782372617"/>
    <n v="11.11179051649278"/>
  </r>
  <r>
    <x v="5"/>
    <s v="Woodland Pastures"/>
    <s v="NA"/>
    <n v="0.95337210017164864"/>
    <n v="0.22938109134459039"/>
    <n v="0.2"/>
    <n v="70.11"/>
    <n v="58.436685000000004"/>
    <n v="151.59209379211742"/>
    <n v="53.963704435149211"/>
  </r>
  <r>
    <x v="7"/>
    <s v="Pine Flatwoods"/>
    <s v="D"/>
    <n v="0.80616023176279095"/>
    <n v="4.9140330516175015E-2"/>
    <n v="0.28292799795311729"/>
    <n v="69.69"/>
    <n v="82.171648449117555"/>
    <n v="180.24860474511172"/>
    <n v="19.930802300833932"/>
  </r>
  <r>
    <x v="9"/>
    <s v="Freshwater Marshes"/>
    <s v="D"/>
    <n v="0.62640332935885068"/>
    <n v="1.7869211096790915E-2"/>
    <n v="0.24869471632328805"/>
    <n v="69.45"/>
    <n v="71.980426742758695"/>
    <n v="122.68656755107126"/>
    <n v="3.4998411910656855"/>
  </r>
  <r>
    <x v="39"/>
    <s v="Electrical Power Transmission Lines"/>
    <s v="D"/>
    <n v="0.73183755311232057"/>
    <n v="0.15992943931627868"/>
    <n v="0.28292799795311729"/>
    <n v="69.400000000000006"/>
    <n v="81.829708743991375"/>
    <n v="162.94995244176161"/>
    <n v="77.914812176642272"/>
  </r>
  <r>
    <x v="29"/>
    <s v="Open Land"/>
    <s v="A"/>
    <n v="0.80616023176279095"/>
    <n v="4.9140330516175015E-2"/>
    <n v="2.0887301862310671E-2"/>
    <n v="68.930000000000007"/>
    <n v="6.0002069571356182"/>
    <n v="13.161825917065707"/>
    <n v="2.1084177588486646"/>
  </r>
  <r>
    <x v="43"/>
    <s v="Fixed Single Family Units &lt;Six or more dwelling units per acre&gt;"/>
    <s v="D"/>
    <n v="1.3474392445178078"/>
    <n v="0.2921616014325315"/>
    <n v="0.45902383655933859"/>
    <n v="68.72"/>
    <n v="131.46011196653089"/>
    <n v="481.98301246450438"/>
    <n v="133.12330816537613"/>
  </r>
  <r>
    <x v="34"/>
    <s v="Shrub and Brushland"/>
    <s v="B"/>
    <n v="0.80616023176279095"/>
    <n v="4.9140330516175015E-2"/>
    <n v="9.4942281192321246E-2"/>
    <n v="68.61"/>
    <n v="27.147052960782009"/>
    <n v="59.548743532297479"/>
    <n v="17.664610147039305"/>
  </r>
  <r>
    <x v="55"/>
    <s v="Disturbed Land"/>
    <s v="D"/>
    <n v="0.73183755311232057"/>
    <n v="0.13401908322593187"/>
    <n v="0.28292799795311729"/>
    <n v="68.5"/>
    <n v="80.768516555668711"/>
    <n v="160.83676862047074"/>
    <n v="29.453525837623388"/>
  </r>
  <r>
    <x v="2"/>
    <s v="Fixed Single Family Units"/>
    <s v="A"/>
    <n v="1.3474392445178078"/>
    <n v="0.2921616014325315"/>
    <n v="0.12152611992617118"/>
    <n v="68.47"/>
    <n v="34.677323375130037"/>
    <n v="127.14032062292951"/>
    <n v="35.116051074056138"/>
  </r>
  <r>
    <x v="46"/>
    <s v="Mobile Home Units &lt;Six or more dwelling units per acre&gt;"/>
    <s v="A"/>
    <n v="1.6728075169398335"/>
    <n v="0.4645994885165638"/>
    <n v="0.37832588419635466"/>
    <n v="67.61"/>
    <n v="106.5988698046735"/>
    <n v="485.20706211251843"/>
    <n v="157.96409041399968"/>
  </r>
  <r>
    <x v="4"/>
    <s v="Row Crops"/>
    <s v="D"/>
    <n v="1.1942187284187931"/>
    <n v="0.52982210901985061"/>
    <n v="0.25824300484311374"/>
    <n v="67.209999999999994"/>
    <n v="72.33326524156989"/>
    <n v="235.04471464657308"/>
    <n v="114.11990024707799"/>
  </r>
  <r>
    <x v="21"/>
    <e v="#N/A"/>
    <s v="D"/>
    <n v="0.62640332935885068"/>
    <n v="1.7869211096790915E-2"/>
    <n v="0.24869471632328805"/>
    <n v="67.19"/>
    <n v="69.638083122331977"/>
    <n v="118.69417528807021"/>
    <n v="24.229326129866472"/>
  </r>
  <r>
    <x v="34"/>
    <s v="Shrub and Brushland"/>
    <s v="D"/>
    <n v="0.80616023176279095"/>
    <n v="4.9140330516175015E-2"/>
    <n v="0.28292799795311729"/>
    <n v="67.12"/>
    <n v="79.141355200240653"/>
    <n v="173.60146865392309"/>
    <n v="51.497346254867352"/>
  </r>
  <r>
    <x v="20"/>
    <s v="Hydric Pine Flatwoods"/>
    <s v="D"/>
    <n v="0.62640332935885068"/>
    <n v="1.7869211096790915E-2"/>
    <n v="0.24869471632328805"/>
    <n v="66.77"/>
    <n v="69.202780325615507"/>
    <n v="117.9522262834417"/>
    <n v="24.077870303485401"/>
  </r>
  <r>
    <x v="24"/>
    <s v=" Channelized Waterways, Canals"/>
    <s v="NA"/>
    <n v="0.52096910560538079"/>
    <n v="9.3813358258152305E-2"/>
    <n v="0.2984336595879456"/>
    <n v="66.540000000000006"/>
    <n v="82.757280267182068"/>
    <n v="117.31315667639039"/>
    <n v="39.139736906459646"/>
  </r>
  <r>
    <x v="35"/>
    <s v="Medium Density Under Construction"/>
    <s v="D"/>
    <n v="1.3474392445178078"/>
    <n v="0.2921616014325315"/>
    <n v="0.34369105791620291"/>
    <n v="66.17"/>
    <n v="94.77744045739837"/>
    <n v="347.49031916968283"/>
    <n v="85.660961239857897"/>
  </r>
  <r>
    <x v="1"/>
    <s v="Citrus Groves"/>
    <s v="D"/>
    <n v="1.6671011379372187"/>
    <n v="0.16490862031309303"/>
    <n v="0.32696578480774496"/>
    <n v="66.14"/>
    <n v="90.124342127440357"/>
    <n v="408.82043621419393"/>
    <n v="67.415383216943923"/>
  </r>
  <r>
    <x v="24"/>
    <s v=" Channelized Waterways, Canals"/>
    <s v="NA"/>
    <n v="0.52096910560538079"/>
    <n v="9.3813358258152305E-2"/>
    <n v="0.2984336595879456"/>
    <n v="66.11"/>
    <n v="82.222479688358973"/>
    <n v="116.55504640631452"/>
    <n v="38.886805032853125"/>
  </r>
  <r>
    <x v="53"/>
    <s v="Transportation"/>
    <s v="D"/>
    <n v="1.0171301585628862"/>
    <n v="0.19656132206470006"/>
    <n v="0.45034663738052311"/>
    <n v="65.8"/>
    <n v="123.49473042244311"/>
    <n v="341.78539429736475"/>
    <n v="92.932669151054185"/>
  </r>
  <r>
    <x v="16"/>
    <s v="Mixed Wetland Hardwoods"/>
    <s v="NA"/>
    <n v="0.62640332935885068"/>
    <n v="1.7869211096790915E-2"/>
    <n v="0.24869471632328805"/>
    <n v="65.739999999999995"/>
    <n v="68.135252038429883"/>
    <n v="116.13268467685273"/>
    <n v="18.144562295844324"/>
  </r>
  <r>
    <x v="6"/>
    <s v="Inactive Land with street pattern but without structures"/>
    <s v="NA"/>
    <n v="0.80616023176279095"/>
    <n v="4.9140330516175015E-2"/>
    <n v="0.24895975957097566"/>
    <n v="65.7"/>
    <n v="68.166364729391091"/>
    <n v="149.52714670957886"/>
    <n v="16.5338089794963"/>
  </r>
  <r>
    <x v="5"/>
    <s v="Woodland Pastures"/>
    <s v="D"/>
    <n v="0.95337210017164864"/>
    <n v="0.22938109134459039"/>
    <n v="0.2"/>
    <n v="65.59"/>
    <n v="54.669265000000003"/>
    <n v="141.81893355904978"/>
    <n v="34.121600314550712"/>
  </r>
  <r>
    <x v="9"/>
    <s v="Freshwater Marshes"/>
    <s v="D"/>
    <n v="0.62640332935885068"/>
    <n v="1.7869211096790915E-2"/>
    <n v="0.24869471632328805"/>
    <n v="65.52"/>
    <n v="67.907236287768882"/>
    <n v="115.74404472204733"/>
    <n v="12.540573519105367"/>
  </r>
  <r>
    <x v="41"/>
    <s v="Educational Facilities"/>
    <s v="D"/>
    <n v="0.96739227811534922"/>
    <n v="0.17065096597435325"/>
    <n v="0.24052044568721381"/>
    <n v="65.06"/>
    <n v="65.214124368539231"/>
    <n v="171.66146936018473"/>
    <n v="30.281609880081561"/>
  </r>
  <r>
    <x v="2"/>
    <s v="Fixed Single Family Units"/>
    <s v="D"/>
    <n v="1.3474392445178078"/>
    <n v="0.2921616014325315"/>
    <n v="0.24052044568721381"/>
    <n v="64.069999999999993"/>
    <n v="64.221779100711771"/>
    <n v="235.46158674101616"/>
    <n v="51.05449803246475"/>
  </r>
  <r>
    <x v="46"/>
    <s v="Mobile Home Units &lt;Six or more dwelling units per acre&gt;"/>
    <s v="NA"/>
    <n v="1.6728075169398335"/>
    <n v="0.4645994885165638"/>
    <n v="0.44774347762687844"/>
    <n v="63.98"/>
    <n v="119.3848209337808"/>
    <n v="543.40499418286765"/>
    <n v="163.91717477671023"/>
  </r>
  <r>
    <x v="60"/>
    <s v="Tree Nurseries"/>
    <s v="D"/>
    <n v="1.7303616721893005"/>
    <n v="0.38508149913584422"/>
    <n v="0.30381529981542799"/>
    <n v="63.6"/>
    <n v="80.527156661978637"/>
    <n v="379.14714795195573"/>
    <n v="108.47948230593884"/>
  </r>
  <r>
    <x v="5"/>
    <s v="Woodland Pastures"/>
    <s v="D"/>
    <n v="0.95337210017164864"/>
    <n v="0.22938109134459039"/>
    <n v="0.2"/>
    <n v="63.01"/>
    <n v="52.518835000000003"/>
    <n v="136.24044829327227"/>
    <n v="44.211718143062853"/>
  </r>
  <r>
    <x v="28"/>
    <s v="Wetland Forested Mixed"/>
    <s v="D"/>
    <n v="0.62640332935885068"/>
    <n v="1.7869211096790915E-2"/>
    <n v="0.24869471632328805"/>
    <n v="62.46"/>
    <n v="64.735744483120342"/>
    <n v="110.33841625975393"/>
    <n v="17.239266215370197"/>
  </r>
  <r>
    <x v="27"/>
    <s v="Palmetto Prairies"/>
    <s v="D"/>
    <n v="0.80616023176279095"/>
    <n v="4.9140330516175015E-2"/>
    <n v="0.28292799795311729"/>
    <n v="62.31"/>
    <n v="73.469872504871788"/>
    <n v="161.16071978286573"/>
    <n v="25.816640165286501"/>
  </r>
  <r>
    <x v="43"/>
    <s v="Fixed Single Family Units &lt;Six or more dwelling units per acre&gt;"/>
    <s v="B"/>
    <n v="1.3474392445178078"/>
    <n v="0.2921616014325315"/>
    <n v="0.40522520165068265"/>
    <n v="62.14"/>
    <n v="104.94054237241473"/>
    <n v="384.75213496845896"/>
    <n v="106.26822046858884"/>
  </r>
  <r>
    <x v="13"/>
    <s v="Mixed Shrubs"/>
    <s v="D"/>
    <n v="0.62640332935885068"/>
    <n v="1.7869211096790915E-2"/>
    <n v="0.24869471632328805"/>
    <n v="62.1"/>
    <n v="64.362627800220508"/>
    <n v="109.70245997007234"/>
    <n v="36.404282577324103"/>
  </r>
  <r>
    <x v="40"/>
    <s v="Upland Hardwood Forests"/>
    <s v="NA"/>
    <n v="0.80616023176279095"/>
    <n v="4.9140330516175015E-2"/>
    <n v="0.24115339422849597"/>
    <n v="61.97"/>
    <n v="62.280269564616511"/>
    <n v="136.61563208291861"/>
    <n v="8.3275471174645492"/>
  </r>
  <r>
    <x v="53"/>
    <s v="Transportation"/>
    <s v="D"/>
    <n v="1.0171301585628862"/>
    <n v="0.19656132206470006"/>
    <n v="0.45034663738052311"/>
    <n v="61.81"/>
    <n v="116.00622017342262"/>
    <n v="321.0601097495458"/>
    <n v="87.297390277000886"/>
  </r>
  <r>
    <x v="34"/>
    <s v="Shrub and Brushland"/>
    <s v="A"/>
    <n v="0.80616023176279095"/>
    <n v="4.9140330516175015E-2"/>
    <n v="2.0887301862310671E-2"/>
    <n v="61.7"/>
    <n v="5.3708511425397889"/>
    <n v="11.781294923588483"/>
    <n v="3.4948173463913643"/>
  </r>
  <r>
    <x v="1"/>
    <s v="Citrus Groves"/>
    <s v="D"/>
    <n v="1.6671011379372187"/>
    <n v="0.16490862031309303"/>
    <n v="0.32696578480774496"/>
    <n v="61.65"/>
    <n v="84.006133839683983"/>
    <n v="381.0671287058521"/>
    <n v="55.981381461654706"/>
  </r>
  <r>
    <x v="34"/>
    <s v="Shrub and Brushland"/>
    <s v="D"/>
    <n v="0.80616023176279095"/>
    <n v="4.9140330516175015E-2"/>
    <n v="0.28292799795311729"/>
    <n v="61.27"/>
    <n v="72.243605976143385"/>
    <n v="158.47082813506952"/>
    <n v="25.385741340508808"/>
  </r>
  <r>
    <x v="11"/>
    <s v="Brazilian Pepper"/>
    <s v="D"/>
    <n v="0.80616023176279095"/>
    <n v="4.9140330516175015E-2"/>
    <n v="0.28292799795311729"/>
    <n v="61.22"/>
    <n v="72.184650854569909"/>
    <n v="158.34150642123319"/>
    <n v="31.257458100114579"/>
  </r>
  <r>
    <x v="23"/>
    <s v="Reservoirs"/>
    <s v="D"/>
    <n v="0.52096910560538079"/>
    <n v="9.3813358258152305E-2"/>
    <n v="0.2984336595879456"/>
    <n v="61.21"/>
    <n v="76.128240534328441"/>
    <n v="107.91611542172912"/>
    <n v="58.790501775387781"/>
  </r>
  <r>
    <x v="13"/>
    <s v="Mixed Shrubs"/>
    <s v="D"/>
    <n v="0.62640332935885068"/>
    <n v="1.7869211096790915E-2"/>
    <n v="0.24869471632328805"/>
    <n v="61.2"/>
    <n v="63.429836092970938"/>
    <n v="108.1125692458684"/>
    <n v="16.891500038114888"/>
  </r>
  <r>
    <x v="81"/>
    <s v="Australian Pines"/>
    <s v="D"/>
    <n v="0.80616023176279095"/>
    <n v="4.9140330516175015E-2"/>
    <n v="0.28292799795311729"/>
    <n v="61.06"/>
    <n v="71.995994465534764"/>
    <n v="157.92767693695683"/>
    <n v="25.298732923967162"/>
  </r>
  <r>
    <x v="51"/>
    <s v="Institutional"/>
    <s v="C"/>
    <n v="0.96739227811534922"/>
    <n v="0.17065096597435325"/>
    <n v="0.2050753273754139"/>
    <n v="60.72"/>
    <n v="51.894434637544911"/>
    <n v="136.60039121516715"/>
    <n v="50.925631885548668"/>
  </r>
  <r>
    <x v="13"/>
    <s v="Mixed Shrubs"/>
    <s v="NA"/>
    <n v="0.62640332935885068"/>
    <n v="1.7869211096790915E-2"/>
    <n v="0.24869471632328805"/>
    <n v="60.68"/>
    <n v="62.890889773226739"/>
    <n v="107.19396571632834"/>
    <n v="35.571849706795923"/>
  </r>
  <r>
    <x v="82"/>
    <s v="Melaleuca"/>
    <s v="D"/>
    <n v="0.80616023176279095"/>
    <n v="4.9140330516175015E-2"/>
    <n v="0.28292799795311729"/>
    <n v="59.54"/>
    <n v="70.20375876970094"/>
    <n v="153.99629683633162"/>
    <n v="24.66895771852284"/>
  </r>
  <r>
    <x v="83"/>
    <s v="High Density Under Construction"/>
    <s v="D"/>
    <n v="1.6728075169398335"/>
    <n v="0.4645994885165638"/>
    <n v="0.45902383655933859"/>
    <n v="59.26"/>
    <n v="113.36330377090543"/>
    <n v="515.99679879193707"/>
    <n v="155.64954013532244"/>
  </r>
  <r>
    <x v="7"/>
    <s v="Pine Flatwoods"/>
    <s v="A"/>
    <n v="0.80616023176279095"/>
    <n v="4.9140330516175015E-2"/>
    <n v="2.0887301862310671E-2"/>
    <n v="59.2"/>
    <n v="5.15323156626184"/>
    <n v="11.303932892648918"/>
    <n v="1.8107983653538511"/>
  </r>
  <r>
    <x v="1"/>
    <s v="Citrus Groves"/>
    <s v="D"/>
    <n v="1.6671011379372187"/>
    <n v="0.16490862031309303"/>
    <n v="0.32696578480774496"/>
    <n v="59.04"/>
    <n v="80.449669779317801"/>
    <n v="364.9343597533416"/>
    <n v="47.044260227951497"/>
  </r>
  <r>
    <x v="53"/>
    <s v="Transportation"/>
    <s v="D"/>
    <n v="1.0171301585628862"/>
    <n v="0.19656132206470006"/>
    <n v="0.45034663738052311"/>
    <n v="58.96"/>
    <n v="110.65728428126515"/>
    <n v="306.25633507253229"/>
    <n v="83.27219108124855"/>
  </r>
  <r>
    <x v="67"/>
    <s v="Other Heavy Industrial"/>
    <s v="D"/>
    <n v="1.4884831588725165"/>
    <n v="0.30824389141964326"/>
    <n v="0.58224006489851832"/>
    <n v="58.84"/>
    <n v="142.77440508213559"/>
    <n v="578.25956645070278"/>
    <n v="119.7494092902038"/>
  </r>
  <r>
    <x v="49"/>
    <s v="Shopping Centers (Plazas, Malls)"/>
    <s v="D"/>
    <n v="1.4884831588725165"/>
    <n v="0.30824389141964326"/>
    <n v="0.58224006489851832"/>
    <n v="58.7"/>
    <n v="142.43469711627054"/>
    <n v="576.88369392685672"/>
    <n v="134.9670779088963"/>
  </r>
  <r>
    <x v="1"/>
    <s v="Citrus Groves"/>
    <s v="D"/>
    <n v="1.6671011379372187"/>
    <n v="0.16490862031309303"/>
    <n v="0.32696578480774496"/>
    <n v="58.65"/>
    <n v="79.918244115125148"/>
    <n v="362.52371611675954"/>
    <n v="35.860623267021964"/>
  </r>
  <r>
    <x v="15"/>
    <s v="Wet Prairies"/>
    <s v="D"/>
    <n v="0.62640332935885068"/>
    <n v="1.7869211096790915E-2"/>
    <n v="0.24869471632328805"/>
    <n v="58.58"/>
    <n v="60.7143757896444"/>
    <n v="103.48422069318579"/>
    <n v="9.5602145324010195"/>
  </r>
  <r>
    <x v="47"/>
    <s v="Holding Ponds"/>
    <s v="NA"/>
    <n v="0.52096910560538079"/>
    <n v="9.3813358258152305E-2"/>
    <n v="0.2984336595879456"/>
    <n v="58.56"/>
    <n v="72.832376502046614"/>
    <n v="103.24404050149415"/>
    <n v="56.245250514077895"/>
  </r>
  <r>
    <x v="15"/>
    <s v="Wet Prairies"/>
    <s v="D"/>
    <n v="0.62640332935885068"/>
    <n v="1.7869211096790915E-2"/>
    <n v="0.24869471632328805"/>
    <n v="58.4"/>
    <n v="60.52781744819449"/>
    <n v="103.16624254834501"/>
    <n v="2.9429910087578977"/>
  </r>
  <r>
    <x v="9"/>
    <s v="Freshwater Marshes"/>
    <s v="D"/>
    <n v="0.62640332935885068"/>
    <n v="1.7869211096790915E-2"/>
    <n v="0.24869471632328805"/>
    <n v="58.25"/>
    <n v="60.372352163652891"/>
    <n v="102.90126076097768"/>
    <n v="16.077285575493338"/>
  </r>
  <r>
    <x v="32"/>
    <s v="Hardwood - Coniferous Mixed"/>
    <s v="D"/>
    <n v="0.80616023176279095"/>
    <n v="4.9140330516175015E-2"/>
    <n v="0.28292799795311729"/>
    <n v="58.06"/>
    <n v="68.458687171125916"/>
    <n v="150.16837410677553"/>
    <n v="24.055755544800743"/>
  </r>
  <r>
    <x v="26"/>
    <s v="Commercial and Services"/>
    <s v="NA"/>
    <n v="0.73183755311232057"/>
    <n v="0.15992943931627868"/>
    <n v="0.57659988543228824"/>
    <n v="57.88"/>
    <n v="139.08448370456085"/>
    <n v="276.96310243447283"/>
    <n v="90.801027626688764"/>
  </r>
  <r>
    <x v="40"/>
    <s v="Upland Hardwood Forests"/>
    <s v="D"/>
    <n v="0.80616023176279095"/>
    <n v="4.9140330516175015E-2"/>
    <n v="0.28292799795311729"/>
    <n v="57.77"/>
    <n v="68.116747465999723"/>
    <n v="149.41830816652467"/>
    <n v="44.323624748863033"/>
  </r>
  <r>
    <x v="46"/>
    <s v="Mobile Home Units &lt;Six or more dwelling units per acre&gt;"/>
    <s v="D"/>
    <n v="1.6728075169398335"/>
    <n v="0.4645994885165638"/>
    <n v="0.45902383655933859"/>
    <n v="57.77"/>
    <n v="110.51296083100249"/>
    <n v="503.02286645646655"/>
    <n v="163.76420658694383"/>
  </r>
  <r>
    <x v="69"/>
    <s v="Aquaculture"/>
    <s v="D"/>
    <n v="1.7303616721893005"/>
    <n v="0.38508149913584422"/>
    <n v="0.30381529981542799"/>
    <n v="57.74"/>
    <n v="73.107516126771174"/>
    <n v="344.21314972870948"/>
    <n v="114.39840430457788"/>
  </r>
  <r>
    <x v="24"/>
    <s v=" Channelized Waterways, Canals"/>
    <s v="D"/>
    <n v="0.52096910560538079"/>
    <n v="9.3813358258152305E-2"/>
    <n v="0.2984336595879456"/>
    <n v="57.72"/>
    <n v="71.787649789927087"/>
    <n v="101.76308090413664"/>
    <n v="39.811718281580042"/>
  </r>
  <r>
    <x v="42"/>
    <s v=" Natural River, Stream, Waterway"/>
    <s v="D"/>
    <n v="0.52096910560538079"/>
    <n v="9.3813358258152305E-2"/>
    <n v="0.2984336595879456"/>
    <n v="57.62"/>
    <n v="71.663277562293814"/>
    <n v="101.58677619016552"/>
    <n v="33.89287106327329"/>
  </r>
  <r>
    <x v="23"/>
    <s v="Reservoirs"/>
    <s v="D"/>
    <n v="0.52096910560538079"/>
    <n v="9.3813358258152305E-2"/>
    <n v="0.2984336595879456"/>
    <n v="57.58"/>
    <n v="71.613528671240502"/>
    <n v="101.51625430457706"/>
    <n v="55.303987783480281"/>
  </r>
  <r>
    <x v="20"/>
    <s v="Hydric Pine Flatwoods"/>
    <s v="D"/>
    <n v="0.62640332935885068"/>
    <n v="1.7869211096790915E-2"/>
    <n v="0.24869471632328805"/>
    <n v="57.04"/>
    <n v="59.11826553501735"/>
    <n v="100.76374100954791"/>
    <n v="15.74331964336721"/>
  </r>
  <r>
    <x v="29"/>
    <s v="Open Land"/>
    <s v="D"/>
    <n v="0.80616023176279095"/>
    <n v="4.9140330516175015E-2"/>
    <n v="0.28292799795311729"/>
    <n v="56.99"/>
    <n v="67.197047569453431"/>
    <n v="147.40088943067755"/>
    <n v="16.298700288772071"/>
  </r>
  <r>
    <x v="55"/>
    <s v="Disturbed Land"/>
    <s v="D"/>
    <n v="0.73183755311232057"/>
    <n v="0.13401908322593187"/>
    <n v="0.28292799795311729"/>
    <n v="56.35"/>
    <n v="66.442422013312878"/>
    <n v="132.30878703304418"/>
    <n v="33.268778828051047"/>
  </r>
  <r>
    <x v="26"/>
    <s v="Commercial and Services"/>
    <s v="A"/>
    <n v="0.73183755311232057"/>
    <n v="0.15992943931627868"/>
    <n v="0.5449281084296117"/>
    <n v="56.29"/>
    <n v="127.83390843394808"/>
    <n v="254.5594945831443"/>
    <n v="83.456112013146807"/>
  </r>
  <r>
    <x v="41"/>
    <s v="Educational Facilities"/>
    <s v="NA"/>
    <n v="0.96739227811534922"/>
    <n v="0.17065096597435325"/>
    <n v="0.22279788653131388"/>
    <n v="55.97"/>
    <n v="51.968715452914459"/>
    <n v="136.79591870304003"/>
    <n v="35.443769750845242"/>
  </r>
  <r>
    <x v="38"/>
    <s v="Other Light Industrial"/>
    <s v="D"/>
    <n v="1.2017295380314896"/>
    <n v="0.2322997442582819"/>
    <n v="0.34369105791620291"/>
    <n v="55.86"/>
    <n v="80.010092548742222"/>
    <n v="261.62548752511873"/>
    <n v="67.989984651107008"/>
  </r>
  <r>
    <x v="23"/>
    <s v="Reservoirs"/>
    <s v="NA"/>
    <n v="0.52096910560538079"/>
    <n v="9.3813358258152305E-2"/>
    <n v="0.2984336595879456"/>
    <n v="55.67"/>
    <n v="69.238019123444928"/>
    <n v="98.148834267728475"/>
    <n v="25.209988425754968"/>
  </r>
  <r>
    <x v="7"/>
    <s v="Pine Flatwoods"/>
    <s v="NA"/>
    <n v="0.80616023176279095"/>
    <n v="4.9140330516175015E-2"/>
    <n v="0.24115339422849597"/>
    <n v="55.52"/>
    <n v="55.797975895231708"/>
    <n v="122.39631907767696"/>
    <n v="19.60689758299235"/>
  </r>
  <r>
    <x v="5"/>
    <s v="Woodland Pastures"/>
    <s v="D"/>
    <n v="0.95337210017164864"/>
    <n v="0.22938109134459039"/>
    <n v="0.2"/>
    <n v="55.24"/>
    <n v="46.042540000000002"/>
    <n v="119.44012638819805"/>
    <n v="42.518257495330801"/>
  </r>
  <r>
    <x v="41"/>
    <s v="Educational Facilities"/>
    <s v="D"/>
    <n v="0.96739227811534922"/>
    <n v="0.17065096597435325"/>
    <n v="0.24052044568721381"/>
    <n v="55.15"/>
    <n v="55.280648000690718"/>
    <n v="145.51383392582517"/>
    <n v="31.685832492712695"/>
  </r>
  <r>
    <x v="28"/>
    <s v="Wetland Forested Mixed"/>
    <s v="D"/>
    <n v="0.62640332935885068"/>
    <n v="1.7869211096790915E-2"/>
    <n v="0.24869471632328805"/>
    <n v="55.08"/>
    <n v="57.086852483673844"/>
    <n v="97.301312321281557"/>
    <n v="15.202350034303402"/>
  </r>
  <r>
    <x v="29"/>
    <s v="Open Land"/>
    <s v="D"/>
    <n v="0.80616023176279095"/>
    <n v="4.9140330516175015E-2"/>
    <n v="0.28292799795311729"/>
    <n v="54.94"/>
    <n v="64.77988758494071"/>
    <n v="142.09869916338695"/>
    <n v="17.475076846908951"/>
  </r>
  <r>
    <x v="11"/>
    <s v="Brazilian Pepper"/>
    <s v="D"/>
    <n v="0.80616023176279095"/>
    <n v="4.9140330516175015E-2"/>
    <n v="0.28292799795311729"/>
    <n v="54.9"/>
    <n v="64.732723487681923"/>
    <n v="141.99524179231787"/>
    <n v="22.746486038745445"/>
  </r>
  <r>
    <x v="16"/>
    <s v="Mixed Wetland Hardwoods"/>
    <s v="D"/>
    <n v="0.62640332935885068"/>
    <n v="1.7869211096790915E-2"/>
    <n v="0.24869471632328805"/>
    <n v="54.21"/>
    <n v="56.185153833332585"/>
    <n v="95.764417954551064"/>
    <n v="14.962225769055687"/>
  </r>
  <r>
    <x v="48"/>
    <s v="Mangrove Swamps"/>
    <s v="D"/>
    <n v="0.62640332935885068"/>
    <n v="1.7869211096790915E-2"/>
    <n v="0.24869471632328805"/>
    <n v="54.14"/>
    <n v="56.112603367213175"/>
    <n v="95.640759787112984"/>
    <n v="8.8356096753873548"/>
  </r>
  <r>
    <x v="11"/>
    <s v="Brazilian Pepper"/>
    <s v="D"/>
    <n v="0.80616023176279095"/>
    <n v="4.9140330516175015E-2"/>
    <n v="0.28292799795311729"/>
    <n v="54.12"/>
    <n v="63.813023591135625"/>
    <n v="139.97782305647075"/>
    <n v="22.423311920162178"/>
  </r>
  <r>
    <x v="74"/>
    <s v="Rock Quarries"/>
    <s v="D"/>
    <n v="0.73183755311232057"/>
    <n v="0.13401908322593187"/>
    <n v="0.24052044568721381"/>
    <n v="53.86"/>
    <n v="53.987592045642828"/>
    <n v="107.50711069747875"/>
    <n v="47.598480428237259"/>
  </r>
  <r>
    <x v="9"/>
    <s v="Freshwater Marshes"/>
    <s v="D"/>
    <n v="0.62640332935885068"/>
    <n v="1.7869211096790915E-2"/>
    <n v="0.24869471632328805"/>
    <n v="53.78"/>
    <n v="55.739486684313341"/>
    <n v="95.004803497431396"/>
    <n v="14.84354366094475"/>
  </r>
  <r>
    <x v="45"/>
    <s v="Spoil Areas"/>
    <s v="NA"/>
    <n v="0.73183755311232057"/>
    <n v="0.13401908322593187"/>
    <n v="0.24115339422849597"/>
    <n v="53.34"/>
    <n v="53.607061135656693"/>
    <n v="106.74934808733853"/>
    <n v="35.593798028618401"/>
  </r>
  <r>
    <x v="17"/>
    <s v="Marshy Lakes"/>
    <s v="D"/>
    <n v="0.52096910560538079"/>
    <n v="9.3813358258152305E-2"/>
    <n v="0.2984336595879456"/>
    <n v="53.09"/>
    <n v="66.029215650506401"/>
    <n v="93.600172647273311"/>
    <n v="31.228263185511612"/>
  </r>
  <r>
    <x v="45"/>
    <s v="Spoil Areas"/>
    <s v="D"/>
    <n v="0.73183755311232057"/>
    <n v="0.13401908322593187"/>
    <n v="0.28292799795311729"/>
    <n v="52.89"/>
    <n v="62.362727600428002"/>
    <n v="124.18476923119266"/>
    <n v="36.316680318541479"/>
  </r>
  <r>
    <x v="11"/>
    <s v="Brazilian Pepper"/>
    <s v="D"/>
    <n v="0.80616023176279095"/>
    <n v="4.9140330516175015E-2"/>
    <n v="0.28292799795311729"/>
    <n v="52.79"/>
    <n v="62.244817357281043"/>
    <n v="136.53786546842372"/>
    <n v="15.09753269423193"/>
  </r>
  <r>
    <x v="25"/>
    <s v="Herbaceous (Dry Prairie)"/>
    <s v="A"/>
    <n v="0.80616023176279095"/>
    <n v="4.9140330516175015E-2"/>
    <n v="2.0887301862310671E-2"/>
    <n v="52.59"/>
    <n v="4.5778454065829424"/>
    <n v="10.041787682844708"/>
    <n v="1.1103602457103341"/>
  </r>
  <r>
    <x v="4"/>
    <s v="Row Crops"/>
    <s v="C"/>
    <n v="1.1942187284187931"/>
    <n v="0.52982210901985061"/>
    <n v="0.25824300484311374"/>
    <n v="52.47"/>
    <n v="56.469668609212505"/>
    <n v="183.49644662261107"/>
    <n v="110.60352351065822"/>
  </r>
  <r>
    <x v="17"/>
    <s v="Marshy Lakes"/>
    <s v="D"/>
    <n v="0.52096910560538079"/>
    <n v="9.3813358258152305E-2"/>
    <n v="0.2984336595879456"/>
    <n v="52.32"/>
    <n v="65.071549497730174"/>
    <n v="92.242626349695598"/>
    <n v="16.610563772992176"/>
  </r>
  <r>
    <x v="20"/>
    <s v="Hydric Pine Flatwoods"/>
    <s v="D"/>
    <n v="0.62640332935885068"/>
    <n v="1.7869211096790915E-2"/>
    <n v="0.24869471632328805"/>
    <n v="52.15"/>
    <n v="54.050097258961337"/>
    <n v="92.125334741373138"/>
    <n v="18.805765108982534"/>
  </r>
  <r>
    <x v="38"/>
    <s v="Other Light Industrial"/>
    <s v="D"/>
    <n v="1.2017295380314896"/>
    <n v="0.2322997442582819"/>
    <n v="0.34369105791620291"/>
    <n v="51.51"/>
    <n v="73.779446243926103"/>
    <n v="241.25185933438718"/>
    <n v="68.717999465393703"/>
  </r>
  <r>
    <x v="26"/>
    <s v="Commercial and Services"/>
    <s v="D"/>
    <n v="0.73183755311232057"/>
    <n v="0.15992943931627868"/>
    <n v="0.58224006489851832"/>
    <n v="51.35"/>
    <n v="124.60002890835592"/>
    <n v="248.11977332559647"/>
    <n v="81.344880218459934"/>
  </r>
  <r>
    <x v="4"/>
    <s v="Row Crops"/>
    <s v="NA"/>
    <n v="1.1942187284187931"/>
    <n v="0.52982210901985061"/>
    <n v="0.25824300484311374"/>
    <n v="51.05"/>
    <n v="54.941425243001675"/>
    <n v="178.53046693509231"/>
    <n v="85.185908387108924"/>
  </r>
  <r>
    <x v="0"/>
    <s v="Improved Pastures"/>
    <s v="NA"/>
    <n v="1.8765006736361713"/>
    <n v="0.3700681607026059"/>
    <n v="0.58663586860269046"/>
    <n v="51.04"/>
    <n v="124.78284630178341"/>
    <n v="637.13601388555992"/>
    <n v="125.65076905575066"/>
  </r>
  <r>
    <x v="24"/>
    <s v=" Channelized Waterways, Canals"/>
    <s v="D"/>
    <n v="0.52096910560538079"/>
    <n v="9.3813358258152305E-2"/>
    <n v="0.2984336595879456"/>
    <n v="50.86"/>
    <n v="63.255714974284331"/>
    <n v="89.668577525717083"/>
    <n v="16.147042689112805"/>
  </r>
  <r>
    <x v="12"/>
    <s v="Roads and Highways"/>
    <s v="D"/>
    <n v="1.0171301585628862"/>
    <n v="0.19656132206470006"/>
    <n v="0.45034663738052311"/>
    <n v="50.84"/>
    <n v="95.417509037644493"/>
    <n v="264.07856301030426"/>
    <n v="71.803904249841864"/>
  </r>
  <r>
    <x v="7"/>
    <s v="Pine Flatwoods"/>
    <s v="A"/>
    <n v="0.80616023176279095"/>
    <n v="4.9140330516175015E-2"/>
    <n v="2.0887301862310671E-2"/>
    <n v="50.83"/>
    <n v="4.4246412248832652"/>
    <n v="9.7057248130632505"/>
    <n v="0.59162249193322558"/>
  </r>
  <r>
    <x v="5"/>
    <s v="Woodland Pastures"/>
    <s v="D"/>
    <n v="0.95337210017164864"/>
    <n v="0.22938109134459039"/>
    <n v="0.2"/>
    <n v="50.44"/>
    <n v="42.041739999999997"/>
    <n v="109.06154914954216"/>
    <n v="30.816004714576636"/>
  </r>
  <r>
    <x v="84"/>
    <s v="Poultry Feeding Operations"/>
    <s v="D"/>
    <n v="1.7303616721893005"/>
    <n v="0.38508149913584422"/>
    <n v="0.30381529981542799"/>
    <n v="50.4"/>
    <n v="63.81397320383212"/>
    <n v="300.45623045249317"/>
    <n v="66.864712451104992"/>
  </r>
  <r>
    <x v="9"/>
    <s v="Freshwater Marshes"/>
    <s v="D"/>
    <n v="0.62640332935885068"/>
    <n v="1.7869211096790915E-2"/>
    <n v="0.24869471632328805"/>
    <n v="49.93"/>
    <n v="51.749211047745725"/>
    <n v="88.203604288336734"/>
    <n v="18.005212883825465"/>
  </r>
  <r>
    <x v="13"/>
    <s v="Mixed Shrubs"/>
    <s v="D"/>
    <n v="0.62640332935885068"/>
    <n v="1.7869211096790915E-2"/>
    <n v="0.24869471632328805"/>
    <n v="49.42"/>
    <n v="51.220629080304313"/>
    <n v="87.302666211287857"/>
    <n v="2.4904557474797144"/>
  </r>
  <r>
    <x v="2"/>
    <s v="Fixed Single Family Units"/>
    <s v="C"/>
    <n v="1.3474392445178078"/>
    <n v="0.2921616014325315"/>
    <n v="0.2050753273754139"/>
    <n v="49.38"/>
    <n v="42.202687457212903"/>
    <n v="154.73118142409726"/>
    <n v="42.736623936574503"/>
  </r>
  <r>
    <x v="24"/>
    <s v=" Channelized Waterways, Canals"/>
    <s v="D"/>
    <n v="0.52096910560538079"/>
    <n v="9.3813358258152305E-2"/>
    <n v="0.2984336595879456"/>
    <n v="49.32"/>
    <n v="61.340382668731877"/>
    <n v="86.953484930561672"/>
    <n v="47.370487625586094"/>
  </r>
  <r>
    <x v="30"/>
    <s v="Horse Farms"/>
    <s v="D"/>
    <n v="1.8765006736361713"/>
    <n v="0.3700681607026059"/>
    <n v="0.58663586860269046"/>
    <n v="49.31"/>
    <n v="120.55333368222846"/>
    <n v="615.54029868136683"/>
    <n v="157.4746565124816"/>
  </r>
  <r>
    <x v="58"/>
    <s v="Parks and Zoos"/>
    <s v="D"/>
    <n v="0.96739227811534922"/>
    <n v="0.17065096597435325"/>
    <n v="0.27638752969320179"/>
    <n v="49.14"/>
    <n v="56.601664774024009"/>
    <n v="148.99111254538204"/>
    <n v="38.603539769665915"/>
  </r>
  <r>
    <x v="26"/>
    <s v="Commercial and Services"/>
    <s v="D"/>
    <n v="0.73183755311232057"/>
    <n v="0.15992943931627868"/>
    <n v="0.58224006489851832"/>
    <n v="49.08"/>
    <n v="119.09190689040133"/>
    <n v="237.15128480662656"/>
    <n v="77.748913751158966"/>
  </r>
  <r>
    <x v="69"/>
    <s v="Aquaculture"/>
    <s v="NA"/>
    <n v="1.7303616721893005"/>
    <n v="0.38508149913584422"/>
    <n v="0.30381529981542799"/>
    <n v="49.08"/>
    <n v="62.142654858017472"/>
    <n v="292.58713870254695"/>
    <n v="73.568001985104559"/>
  </r>
  <r>
    <x v="23"/>
    <s v="Reservoirs"/>
    <s v="D"/>
    <n v="0.52096910560538079"/>
    <n v="9.3813358258152305E-2"/>
    <n v="0.2984336595879456"/>
    <n v="48.79"/>
    <n v="60.681209862275516"/>
    <n v="86.019069946514676"/>
    <n v="22.094401568036371"/>
  </r>
  <r>
    <x v="14"/>
    <s v="Rural Residential"/>
    <s v="D"/>
    <n v="0.96739227811534922"/>
    <n v="0.17065096597435325"/>
    <n v="0.27638752969320179"/>
    <n v="48.76"/>
    <n v="56.163963662625356"/>
    <n v="147.83896311991913"/>
    <n v="33.720353944325488"/>
  </r>
  <r>
    <x v="6"/>
    <s v="Inactive Land with street pattern but without structures"/>
    <s v="B"/>
    <n v="0.80616023176279095"/>
    <n v="4.9140330516175015E-2"/>
    <n v="0.15190764990771397"/>
    <n v="48.47"/>
    <n v="30.685151599104586"/>
    <n v="67.30978222440946"/>
    <n v="10.782481175516111"/>
  </r>
  <r>
    <x v="55"/>
    <s v="Disturbed Land"/>
    <s v="D"/>
    <n v="0.73183755311232057"/>
    <n v="0.13401908322593187"/>
    <n v="0.28292799795311729"/>
    <n v="48.46"/>
    <n v="57.139303829017599"/>
    <n v="113.78320886639433"/>
    <n v="33.274840768321425"/>
  </r>
  <r>
    <x v="6"/>
    <s v="Inactive Land with street pattern but without structures"/>
    <s v="D"/>
    <n v="0.80616023176279095"/>
    <n v="4.9140330516175015E-2"/>
    <n v="0.27638752969320179"/>
    <n v="48.39"/>
    <n v="55.737781001526692"/>
    <n v="122.26427784681583"/>
    <n v="19.585745648769695"/>
  </r>
  <r>
    <x v="14"/>
    <s v="Rural Residential"/>
    <s v="NA"/>
    <n v="0.96739227811534922"/>
    <n v="0.17065096597435325"/>
    <n v="0.24895975957097566"/>
    <n v="48.31"/>
    <n v="50.1235476419617"/>
    <n v="131.93893073131972"/>
    <n v="23.274432190824566"/>
  </r>
  <r>
    <x v="9"/>
    <s v="Freshwater Marshes"/>
    <s v="D"/>
    <n v="0.62640332935885068"/>
    <n v="1.7869211096790915E-2"/>
    <n v="0.24869471632328805"/>
    <n v="48.2"/>
    <n v="49.956178099366007"/>
    <n v="85.147481007366949"/>
    <n v="28.255819971449633"/>
  </r>
  <r>
    <x v="25"/>
    <s v="Herbaceous (Dry Prairie)"/>
    <s v="NA"/>
    <n v="0.80616023176279095"/>
    <n v="4.9140330516175015E-2"/>
    <n v="0.24115339422849597"/>
    <n v="48.11"/>
    <n v="48.350875726217531"/>
    <n v="106.06064320653888"/>
    <n v="11.727545489952755"/>
  </r>
  <r>
    <x v="83"/>
    <s v="High Density Under Construction"/>
    <s v="D"/>
    <n v="1.6728075169398335"/>
    <n v="0.4645994885165638"/>
    <n v="0.45902383655933859"/>
    <n v="48.03"/>
    <n v="91.880517720495916"/>
    <n v="418.21340273332328"/>
    <n v="136.15362372115132"/>
  </r>
  <r>
    <x v="13"/>
    <s v="Mixed Shrubs"/>
    <s v="D"/>
    <n v="0.62640332935885068"/>
    <n v="1.7869211096790915E-2"/>
    <n v="0.24869471632328805"/>
    <n v="47.87"/>
    <n v="49.614154473374491"/>
    <n v="84.564521075158822"/>
    <n v="13.212354686675813"/>
  </r>
  <r>
    <x v="77"/>
    <s v="Specialty Farms"/>
    <s v="D"/>
    <n v="1.7303616721893005"/>
    <n v="0.38508149913584422"/>
    <n v="0.30381529981542799"/>
    <n v="47.72"/>
    <n v="60.420690501723591"/>
    <n v="284.47958962684476"/>
    <n v="76.461583808548738"/>
  </r>
  <r>
    <x v="7"/>
    <s v="Pine Flatwoods"/>
    <s v="D"/>
    <n v="0.80616023176279095"/>
    <n v="4.9140330516175015E-2"/>
    <n v="0.28292799795311729"/>
    <n v="47.7"/>
    <n v="56.243185981100702"/>
    <n v="123.37291499988278"/>
    <n v="15.172209057108796"/>
  </r>
  <r>
    <x v="80"/>
    <s v="Sewage Treatment"/>
    <s v="D"/>
    <n v="1.2017295380314896"/>
    <n v="0.2322997442582819"/>
    <n v="0.58224006489851832"/>
    <n v="47.56"/>
    <n v="115.4036489752952"/>
    <n v="377.359092628795"/>
    <n v="88.645882431371774"/>
  </r>
  <r>
    <x v="29"/>
    <s v="Open Land"/>
    <s v="D"/>
    <n v="0.80616023176279095"/>
    <n v="4.9140330516175015E-2"/>
    <n v="0.28292799795311729"/>
    <n v="47.37"/>
    <n v="55.854082178715714"/>
    <n v="122.51939168856281"/>
    <n v="24.1859815452863"/>
  </r>
  <r>
    <x v="8"/>
    <s v="Unimproved Pastures"/>
    <s v="D"/>
    <n v="0.95337210017164864"/>
    <n v="0.22938109134459039"/>
    <n v="0.2"/>
    <n v="47.1"/>
    <n v="39.257850000000005"/>
    <n v="101.83978915431081"/>
    <n v="24.502628065487706"/>
  </r>
  <r>
    <x v="13"/>
    <s v="Mixed Shrubs"/>
    <s v="D"/>
    <n v="0.62640332935885068"/>
    <n v="1.7869211096790915E-2"/>
    <n v="0.24869471632328805"/>
    <n v="46.79"/>
    <n v="48.494804424675003"/>
    <n v="82.656652206114089"/>
    <n v="27.429249304235025"/>
  </r>
  <r>
    <x v="20"/>
    <s v="Hydric Pine Flatwoods"/>
    <s v="D"/>
    <n v="0.62640332935885068"/>
    <n v="1.7869211096790915E-2"/>
    <n v="0.24869471632328805"/>
    <n v="46.68"/>
    <n v="48.380796549344495"/>
    <n v="82.462332228711375"/>
    <n v="12.883908852601357"/>
  </r>
  <r>
    <x v="45"/>
    <s v="Spoil Areas"/>
    <s v="NA"/>
    <n v="0.73183755311232057"/>
    <n v="0.13401908322593187"/>
    <n v="0.24115339422849597"/>
    <n v="46.55"/>
    <n v="46.783065164319801"/>
    <n v="93.160520312441079"/>
    <n v="17.060189753897404"/>
  </r>
  <r>
    <x v="19"/>
    <s v="Cypress"/>
    <s v="D"/>
    <n v="0.62640332935885068"/>
    <n v="1.7869211096790915E-2"/>
    <n v="0.24869471632328805"/>
    <n v="46.4"/>
    <n v="48.090594684866851"/>
    <n v="81.96769955895904"/>
    <n v="27.200623375005453"/>
  </r>
  <r>
    <x v="22"/>
    <s v="Mixed Rangeland"/>
    <s v="D"/>
    <n v="0.80616023176279095"/>
    <n v="4.9140330516175015E-2"/>
    <n v="0.28292799795311729"/>
    <n v="46.27"/>
    <n v="54.55706950409914"/>
    <n v="119.67431398416299"/>
    <n v="7.2948715550244163"/>
  </r>
  <r>
    <x v="22"/>
    <s v="Mixed Rangeland"/>
    <s v="D"/>
    <n v="0.80616023176279095"/>
    <n v="4.9140330516175015E-2"/>
    <n v="0.28292799795311729"/>
    <n v="46.05"/>
    <n v="54.297666969175822"/>
    <n v="119.10529844328303"/>
    <n v="13.169944697279416"/>
  </r>
  <r>
    <x v="13"/>
    <s v="Mixed Shrubs"/>
    <s v="D"/>
    <n v="0.62640332935885068"/>
    <n v="1.7869211096790915E-2"/>
    <n v="0.24869471632328805"/>
    <n v="45.98"/>
    <n v="47.65529188815038"/>
    <n v="81.225750554330531"/>
    <n v="8.8006039439631358"/>
  </r>
  <r>
    <x v="6"/>
    <s v="Inactive Land with street pattern but without structures"/>
    <s v="D"/>
    <n v="0.80616023176279095"/>
    <n v="4.9140330516175015E-2"/>
    <n v="0.27638752969320179"/>
    <n v="45.7"/>
    <n v="52.639317870836329"/>
    <n v="115.4676068939757"/>
    <n v="22.793921606425737"/>
  </r>
  <r>
    <x v="22"/>
    <s v="Mixed Rangeland"/>
    <s v="D"/>
    <n v="0.80616023176279095"/>
    <n v="4.9140330516175015E-2"/>
    <n v="0.28292799795311729"/>
    <n v="45.66"/>
    <n v="53.837817020902669"/>
    <n v="118.09658907535946"/>
    <n v="35.032312723439254"/>
  </r>
  <r>
    <x v="9"/>
    <s v="Freshwater Marshes"/>
    <s v="D"/>
    <n v="0.62640332935885068"/>
    <n v="1.7869211096790915E-2"/>
    <n v="0.24869471632328805"/>
    <n v="45.47"/>
    <n v="47.126709920708954"/>
    <n v="80.324812477281625"/>
    <n v="16.396896251302699"/>
  </r>
  <r>
    <x v="36"/>
    <s v="Field Crops"/>
    <s v="D"/>
    <n v="1.7303616721893005"/>
    <n v="0.38508149913584422"/>
    <n v="0.30381529981542799"/>
    <n v="45.42"/>
    <n v="57.508544899167759"/>
    <n v="270.76829339587778"/>
    <n v="60.257842054150565"/>
  </r>
  <r>
    <x v="25"/>
    <s v="Herbaceous (Dry Prairie)"/>
    <s v="D"/>
    <n v="0.80616023176279095"/>
    <n v="4.9140330516175015E-2"/>
    <n v="0.28292799795311729"/>
    <n v="45.39"/>
    <n v="53.519459364405883"/>
    <n v="117.39825182064315"/>
    <n v="18.806247746787903"/>
  </r>
  <r>
    <x v="37"/>
    <s v="Multiple Dwelling Units, Low Rise &lt;Two stories or less&gt;"/>
    <s v="NA"/>
    <n v="1.6728075169398335"/>
    <n v="0.4645994885165638"/>
    <n v="0.44774347762687844"/>
    <n v="45.28"/>
    <n v="84.491164299493519"/>
    <n v="384.57921438887547"/>
    <n v="116.00765354625571"/>
  </r>
  <r>
    <x v="45"/>
    <s v="Spoil Areas"/>
    <s v="D"/>
    <n v="0.73183755311232057"/>
    <n v="0.13401908322593187"/>
    <n v="0.28292799795311729"/>
    <n v="45.13"/>
    <n v="53.212892732223786"/>
    <n v="105.96442872761817"/>
    <n v="35.332079698162836"/>
  </r>
  <r>
    <x v="1"/>
    <s v="Citrus Groves"/>
    <s v="NA"/>
    <n v="1.6671011379372187"/>
    <n v="0.16490862031309303"/>
    <n v="0.32696578480774496"/>
    <n v="44.68"/>
    <n v="60.882304297762857"/>
    <n v="276.17322482688519"/>
    <n v="58.794428220478274"/>
  </r>
  <r>
    <x v="23"/>
    <s v="Reservoirs"/>
    <s v="NA"/>
    <n v="0.52096910560538079"/>
    <n v="9.3813358258152305E-2"/>
    <n v="0.2984336595879456"/>
    <n v="44.63"/>
    <n v="55.507325192731223"/>
    <n v="78.684793845315639"/>
    <n v="42.86587312915465"/>
  </r>
  <r>
    <x v="34"/>
    <s v="Shrub and Brushland"/>
    <s v="D"/>
    <n v="0.80616023176279095"/>
    <n v="4.9140330516175015E-2"/>
    <n v="0.28292799795311729"/>
    <n v="44.44"/>
    <n v="52.399312054509743"/>
    <n v="114.9411392577524"/>
    <n v="12.709497119372362"/>
  </r>
  <r>
    <x v="27"/>
    <s v="Palmetto Prairies"/>
    <s v="D"/>
    <n v="0.80616023176279095"/>
    <n v="4.9140330516175015E-2"/>
    <n v="0.28292799795311729"/>
    <n v="44.28"/>
    <n v="52.210655665474604"/>
    <n v="114.52730977347606"/>
    <n v="12.663738353866069"/>
  </r>
  <r>
    <x v="10"/>
    <s v="Fixed Single Family Units"/>
    <s v="D"/>
    <n v="0.96739227811534922"/>
    <n v="0.17065096597435325"/>
    <n v="0.27638752969320179"/>
    <n v="43.95"/>
    <n v="50.623589068342596"/>
    <n v="133.25517697129712"/>
    <n v="38.658768510056966"/>
  </r>
  <r>
    <x v="36"/>
    <s v="Field Crops"/>
    <s v="D"/>
    <n v="1.7303616721893005"/>
    <n v="0.38508149913584422"/>
    <n v="0.30381529981542799"/>
    <n v="43.93"/>
    <n v="55.62198100881637"/>
    <n v="261.88575801146874"/>
    <n v="58.281087658274643"/>
  </r>
  <r>
    <x v="43"/>
    <s v="Fixed Single Family Units &lt;Six or more dwelling units per acre&gt;"/>
    <s v="A"/>
    <n v="1.3474392445178078"/>
    <n v="0.2921616014325315"/>
    <n v="0.37832588419635466"/>
    <n v="43.65"/>
    <n v="68.821781792249638"/>
    <n v="252.32695465715423"/>
    <n v="64.074573485487221"/>
  </r>
  <r>
    <x v="53"/>
    <s v="Transportation"/>
    <s v="D"/>
    <n v="1.0171301585628862"/>
    <n v="0.19656132206470006"/>
    <n v="0.45034663738052311"/>
    <n v="43.6"/>
    <n v="81.82933505195318"/>
    <n v="226.47178102378572"/>
    <n v="43.765876287926723"/>
  </r>
  <r>
    <x v="43"/>
    <s v="Fixed Single Family Units &lt;Six or more dwelling units per acre&gt;"/>
    <s v="D"/>
    <n v="1.3474392445178078"/>
    <n v="0.2921616014325315"/>
    <n v="0.45902383655933859"/>
    <n v="43.6"/>
    <n v="83.406008174341494"/>
    <n v="305.7983024367345"/>
    <n v="84.461237427392319"/>
  </r>
  <r>
    <x v="3"/>
    <s v="Electric Power Facilities"/>
    <s v="D"/>
    <n v="1.2017295380314896"/>
    <n v="0.2322997442582819"/>
    <n v="0.58224006489851832"/>
    <n v="43.53"/>
    <n v="105.62491252932296"/>
    <n v="345.38354293800347"/>
    <n v="89.756628856144005"/>
  </r>
  <r>
    <x v="13"/>
    <s v="Mixed Shrubs"/>
    <s v="D"/>
    <n v="0.62640332935885068"/>
    <n v="1.7869211096790915E-2"/>
    <n v="0.24869471632328805"/>
    <n v="43.41"/>
    <n v="44.991653346337706"/>
    <n v="76.685729264103685"/>
    <n v="2.1875897207222654"/>
  </r>
  <r>
    <x v="8"/>
    <s v="Unimproved Pastures"/>
    <s v="D"/>
    <n v="0.95337210017164864"/>
    <n v="0.22938109134459039"/>
    <n v="0.2"/>
    <n v="43.41"/>
    <n v="36.182234999999999"/>
    <n v="93.861257902094081"/>
    <n v="33.41270017871669"/>
  </r>
  <r>
    <x v="25"/>
    <s v="Herbaceous (Dry Prairie)"/>
    <s v="D"/>
    <n v="0.80616023176279095"/>
    <n v="4.9140330516175015E-2"/>
    <n v="0.28292799795311729"/>
    <n v="43.39"/>
    <n v="51.161254501466651"/>
    <n v="112.22538326718896"/>
    <n v="12.409205220737327"/>
  </r>
  <r>
    <x v="64"/>
    <s v="Reclaimed Land"/>
    <s v="D"/>
    <n v="0.73183755311232057"/>
    <n v="0.13401908322593187"/>
    <n v="0.24052044568721381"/>
    <n v="43.24"/>
    <n v="43.342433718039281"/>
    <n v="86.309087756386575"/>
    <n v="38.213113511269576"/>
  </r>
  <r>
    <x v="0"/>
    <s v="Improved Pastures"/>
    <s v="NA"/>
    <n v="1.8765006736361713"/>
    <n v="0.3700681607026059"/>
    <n v="0.58663586860269046"/>
    <n v="43.17"/>
    <n v="105.54223109028193"/>
    <n v="538.89423431503963"/>
    <n v="117.76354284520397"/>
  </r>
  <r>
    <x v="7"/>
    <s v="Pine Flatwoods"/>
    <s v="C"/>
    <n v="0.80616023176279095"/>
    <n v="4.9140330516175015E-2"/>
    <n v="0.19937879050387461"/>
    <n v="43.17"/>
    <n v="35.87043259387282"/>
    <n v="78.684017525251306"/>
    <n v="12.604541416453015"/>
  </r>
  <r>
    <x v="19"/>
    <s v="Cypress"/>
    <s v="D"/>
    <n v="0.62640332935885068"/>
    <n v="1.7869211096790915E-2"/>
    <n v="0.24869471632328805"/>
    <n v="43.08"/>
    <n v="44.649629720346205"/>
    <n v="76.102769331895587"/>
    <n v="25.254371874897302"/>
  </r>
  <r>
    <x v="9"/>
    <s v="Freshwater Marshes"/>
    <s v="NA"/>
    <n v="0.62640332935885068"/>
    <n v="1.7869211096790915E-2"/>
    <n v="0.24869471632328805"/>
    <n v="43.03"/>
    <n v="44.597807958832341"/>
    <n v="76.014442069439824"/>
    <n v="11.876490958171301"/>
  </r>
  <r>
    <x v="5"/>
    <s v="Woodland Pastures"/>
    <s v="C"/>
    <n v="0.95337210017164864"/>
    <n v="0.22938109134459039"/>
    <n v="0.2"/>
    <n v="43"/>
    <n v="35.840499999999999"/>
    <n v="92.974754429625563"/>
    <n v="40.898882999797692"/>
  </r>
  <r>
    <x v="85"/>
    <s v="Coniferous Plantations"/>
    <s v="D"/>
    <n v="0.80616023176279095"/>
    <n v="4.9140330516175015E-2"/>
    <n v="0.28292799795311729"/>
    <n v="42.91"/>
    <n v="50.595285334361229"/>
    <n v="110.98389481435993"/>
    <n v="13.648626638166421"/>
  </r>
  <r>
    <x v="52"/>
    <s v="Sand Pine"/>
    <s v="A"/>
    <n v="0.80616023176279095"/>
    <n v="4.9140330516175015E-2"/>
    <n v="2.0887301862310671E-2"/>
    <n v="42.64"/>
    <n v="3.7117194929967035"/>
    <n v="8.1418867997052349"/>
    <n v="1.3042642280183818"/>
  </r>
  <r>
    <x v="26"/>
    <s v="Commercial and Services"/>
    <s v="NA"/>
    <n v="0.73183755311232057"/>
    <n v="0.15992943931627868"/>
    <n v="0.57659988543228824"/>
    <n v="42.5"/>
    <n v="102.1266509579101"/>
    <n v="203.36786201563746"/>
    <n v="66.673180271842995"/>
  </r>
  <r>
    <x v="9"/>
    <s v="Freshwater Marshes"/>
    <s v="D"/>
    <n v="0.62640332935885068"/>
    <n v="1.7869211096790915E-2"/>
    <n v="0.24869471632328805"/>
    <n v="42.32"/>
    <n v="43.861938945335453"/>
    <n v="74.760194942567807"/>
    <n v="8.1000774012292283"/>
  </r>
  <r>
    <x v="10"/>
    <s v="Fixed Single Family Units"/>
    <s v="C"/>
    <n v="0.96739227811534922"/>
    <n v="0.17065096597435325"/>
    <n v="0.22153198944874952"/>
    <n v="42.25"/>
    <n v="39.006660414668787"/>
    <n v="102.67623320027386"/>
    <n v="26.603372402759586"/>
  </r>
  <r>
    <x v="38"/>
    <s v="Other Light Industrial"/>
    <s v="NA"/>
    <n v="1.2017295380314896"/>
    <n v="0.2322997442582819"/>
    <n v="0.32565202448966185"/>
    <n v="42.18"/>
    <n v="57.244789972718877"/>
    <n v="187.18508637846892"/>
    <n v="48.644768023858326"/>
  </r>
  <r>
    <x v="16"/>
    <s v="Mixed Wetland Hardwoods"/>
    <s v="NA"/>
    <n v="0.62640332935885068"/>
    <n v="1.7869211096790915E-2"/>
    <n v="0.24869471632328805"/>
    <n v="42.1"/>
    <n v="43.633923194674452"/>
    <n v="74.371554987762408"/>
    <n v="6.870690198260208"/>
  </r>
  <r>
    <x v="28"/>
    <s v="Wetland Forested Mixed"/>
    <s v="D"/>
    <n v="0.62640332935885068"/>
    <n v="1.7869211096790915E-2"/>
    <n v="0.24869471632328805"/>
    <n v="42.07"/>
    <n v="43.602830137766126"/>
    <n v="74.318558630288933"/>
    <n v="2.1200621873021359"/>
  </r>
  <r>
    <x v="1"/>
    <s v="Citrus Groves"/>
    <s v="NA"/>
    <n v="1.6671011379372187"/>
    <n v="0.16490862031309303"/>
    <n v="0.32696578480774496"/>
    <n v="42.01"/>
    <n v="57.244082442905494"/>
    <n v="259.66958762259276"/>
    <n v="38.147247935184332"/>
  </r>
  <r>
    <x v="45"/>
    <s v="Spoil Areas"/>
    <s v="NA"/>
    <n v="0.73183755311232057"/>
    <n v="0.13401908322593187"/>
    <n v="0.24115339422849597"/>
    <n v="41.95"/>
    <n v="42.16003402026243"/>
    <n v="83.954539787473777"/>
    <n v="15.37432782332967"/>
  </r>
  <r>
    <x v="26"/>
    <s v="Commercial and Services"/>
    <s v="B"/>
    <n v="0.73183755311232057"/>
    <n v="0.15992943931627868"/>
    <n v="0.55707618727995345"/>
    <n v="41.9"/>
    <n v="97.27566893949772"/>
    <n v="193.70795608013964"/>
    <n v="52.91874253446624"/>
  </r>
  <r>
    <x v="13"/>
    <s v="Mixed Shrubs"/>
    <s v="D"/>
    <n v="0.62640332935885068"/>
    <n v="1.7869211096790915E-2"/>
    <n v="0.24869471632328805"/>
    <n v="41.88"/>
    <n v="43.405907444013444"/>
    <n v="73.982915032956996"/>
    <n v="2.1104873877873418"/>
  </r>
  <r>
    <x v="12"/>
    <s v="Roads and Highways"/>
    <s v="NA"/>
    <n v="1.0171301585628862"/>
    <n v="0.19656132206470006"/>
    <n v="0.43863241848912221"/>
    <n v="41.82"/>
    <n v="76.446985261513888"/>
    <n v="211.57552966893996"/>
    <n v="49.2076521315036"/>
  </r>
  <r>
    <x v="8"/>
    <s v="Unimproved Pastures"/>
    <s v="D"/>
    <n v="0.95337210017164864"/>
    <n v="0.22938109134459039"/>
    <n v="0.2"/>
    <n v="41.79"/>
    <n v="34.831965000000004"/>
    <n v="90.358488084047735"/>
    <n v="26.479118707819666"/>
  </r>
  <r>
    <x v="24"/>
    <s v=" Channelized Waterways, Canals"/>
    <s v="NA"/>
    <n v="0.52096910560538079"/>
    <n v="9.3813358258152305E-2"/>
    <n v="0.2984336595879456"/>
    <n v="41.75"/>
    <n v="51.925405036892862"/>
    <n v="73.607218082947071"/>
    <n v="20.319249473052594"/>
  </r>
  <r>
    <x v="11"/>
    <s v="Brazilian Pepper"/>
    <s v="NA"/>
    <n v="0.80616023176279095"/>
    <n v="4.9140330516175015E-2"/>
    <n v="0.24115339422849597"/>
    <n v="41.66"/>
    <n v="41.868582056832722"/>
    <n v="91.841330201297225"/>
    <n v="5.5982832485650009"/>
  </r>
  <r>
    <x v="20"/>
    <s v="Hydric Pine Flatwoods"/>
    <s v="D"/>
    <n v="0.62640332935885068"/>
    <n v="1.7869211096790915E-2"/>
    <n v="0.24869471632328805"/>
    <n v="41.6"/>
    <n v="43.115705579535806"/>
    <n v="73.488282363204675"/>
    <n v="24.38676578448765"/>
  </r>
  <r>
    <x v="41"/>
    <s v="Educational Facilities"/>
    <s v="NA"/>
    <n v="0.96739227811534922"/>
    <n v="0.17065096597435325"/>
    <n v="0.22279788653131388"/>
    <n v="41.52"/>
    <n v="38.551743176791284"/>
    <n v="101.47876620600717"/>
    <n v="22.097137439246829"/>
  </r>
  <r>
    <x v="46"/>
    <s v="Mobile Home Units &lt;Six or more dwelling units per acre&gt;"/>
    <s v="D"/>
    <n v="1.6728075169398335"/>
    <n v="0.4645994885165638"/>
    <n v="0.45902383655933859"/>
    <n v="41.23"/>
    <n v="78.872241216240823"/>
    <n v="359.00351019560526"/>
    <n v="116.87724143291837"/>
  </r>
  <r>
    <x v="85"/>
    <s v="Coniferous Plantations"/>
    <s v="D"/>
    <n v="0.80616023176279095"/>
    <n v="4.9140330516175015E-2"/>
    <n v="0.28292799795311729"/>
    <n v="41.19"/>
    <n v="48.567229152233487"/>
    <n v="106.53522785838932"/>
    <n v="17.066079415954917"/>
  </r>
  <r>
    <x v="5"/>
    <s v="Woodland Pastures"/>
    <s v="NA"/>
    <n v="0.95337210017164864"/>
    <n v="0.22938109134459039"/>
    <n v="0.2"/>
    <n v="41.09"/>
    <n v="34.248515000000005"/>
    <n v="88.844945570077087"/>
    <n v="21.376071915305516"/>
  </r>
  <r>
    <x v="20"/>
    <s v="Hydric Pine Flatwoods"/>
    <s v="D"/>
    <n v="0.62640332935885068"/>
    <n v="1.7869211096790915E-2"/>
    <n v="0.24869471632328805"/>
    <n v="41.06"/>
    <n v="42.556030555186055"/>
    <n v="72.534347928682294"/>
    <n v="2.069164568828755"/>
  </r>
  <r>
    <x v="46"/>
    <s v="Mobile Home Units &lt;Six or more dwelling units per acre&gt;"/>
    <s v="C"/>
    <n v="1.6728075169398335"/>
    <n v="0.4645994885165638"/>
    <n v="0.43646311869441834"/>
    <n v="41.04"/>
    <n v="74.650120335404878"/>
    <n v="339.78564351251481"/>
    <n v="110.62066961577547"/>
  </r>
  <r>
    <x v="19"/>
    <s v="Cypress"/>
    <s v="D"/>
    <n v="0.62640332935885068"/>
    <n v="1.7869211096790915E-2"/>
    <n v="0.24869471632328805"/>
    <n v="40.909999999999997"/>
    <n v="42.400565270644456"/>
    <n v="72.269366141314961"/>
    <n v="23.982273755850709"/>
  </r>
  <r>
    <x v="2"/>
    <s v="Fixed Single Family Units"/>
    <s v="C"/>
    <n v="1.3474392445178078"/>
    <n v="0.2921616014325315"/>
    <n v="0.2050753273754139"/>
    <n v="40.799999999999997"/>
    <n v="34.869778214951118"/>
    <n v="127.84593361893818"/>
    <n v="35.310940798141743"/>
  </r>
  <r>
    <x v="32"/>
    <s v="Hardwood - Coniferous Mixed"/>
    <s v="D"/>
    <n v="0.80616023176279095"/>
    <n v="4.9140330516175015E-2"/>
    <n v="0.28292799795311729"/>
    <n v="40.71"/>
    <n v="48.00125998512808"/>
    <n v="105.29373940556032"/>
    <n v="16.867203035288291"/>
  </r>
  <r>
    <x v="6"/>
    <s v="Inactive Land with street pattern but without structures"/>
    <s v="D"/>
    <n v="0.80616023176279095"/>
    <n v="4.9140330516175015E-2"/>
    <n v="0.27638752969320179"/>
    <n v="40.700000000000003"/>
    <n v="46.880092720854236"/>
    <n v="102.83438950951447"/>
    <n v="16.473235129260726"/>
  </r>
  <r>
    <x v="42"/>
    <s v=" Natural River, Stream, Waterway"/>
    <s v="D"/>
    <n v="0.52096910560538079"/>
    <n v="9.3813358258152305E-2"/>
    <n v="0.2984336595879456"/>
    <n v="40.54"/>
    <n v="50.420501082530222"/>
    <n v="71.4739310438964"/>
    <n v="23.846181758158611"/>
  </r>
  <r>
    <x v="0"/>
    <s v="Improved Pastures"/>
    <s v="A"/>
    <n v="1.8765006736361713"/>
    <n v="0.3700681607026059"/>
    <n v="0.58663586860269046"/>
    <n v="40.520000000000003"/>
    <n v="99.063497886917389"/>
    <n v="505.81409252826973"/>
    <n v="150.96736837872936"/>
  </r>
  <r>
    <x v="34"/>
    <s v="Shrub and Brushland"/>
    <s v="D"/>
    <n v="0.80616023176279095"/>
    <n v="4.9140330516175015E-2"/>
    <n v="0.28292799795311729"/>
    <n v="40.47"/>
    <n v="47.718275401575369"/>
    <n v="104.67299517914581"/>
    <n v="31.050321855400497"/>
  </r>
  <r>
    <x v="18"/>
    <s v="Golf Courses"/>
    <s v="NA"/>
    <n v="1.8765006736361713"/>
    <n v="0.3700681607026059"/>
    <n v="0.24895975957097566"/>
    <n v="40.47"/>
    <n v="41.989235625547295"/>
    <n v="214.39528753705301"/>
    <n v="51.421507106698961"/>
  </r>
  <r>
    <x v="0"/>
    <s v="Improved Pastures"/>
    <s v="A"/>
    <n v="1.8765006736361713"/>
    <n v="0.3700681607026059"/>
    <n v="0.58663586860269046"/>
    <n v="40.42"/>
    <n v="98.81901738867721"/>
    <n v="504.56578529103308"/>
    <n v="150.59479343208886"/>
  </r>
  <r>
    <x v="45"/>
    <s v="Spoil Areas"/>
    <s v="NA"/>
    <n v="0.73183755311232057"/>
    <n v="0.13401908322593187"/>
    <n v="0.24115339422849597"/>
    <n v="40.42"/>
    <n v="40.622373661478129"/>
    <n v="80.89255061286508"/>
    <n v="14.813595485553881"/>
  </r>
  <r>
    <x v="68"/>
    <e v="#N/A"/>
    <s v="NA"/>
    <n v="0.80616023176279095"/>
    <n v="4.9140330516175015E-2"/>
    <n v="0.24115339422849597"/>
    <n v="40.39"/>
    <n v="40.592223458364707"/>
    <n v="89.041558493288406"/>
    <n v="26.413393874811987"/>
  </r>
  <r>
    <x v="57"/>
    <s v="Emergent Aquatic Vegetation"/>
    <s v="D"/>
    <n v="0.62640332935885068"/>
    <n v="1.7869211096790915E-2"/>
    <n v="0.24869471632328805"/>
    <n v="40.090000000000003"/>
    <n v="41.550688381817075"/>
    <n v="70.82079903704026"/>
    <n v="11.065036544575587"/>
  </r>
  <r>
    <x v="38"/>
    <s v="Other Light Industrial"/>
    <s v="D"/>
    <n v="1.2017295380314896"/>
    <n v="0.2322997442582819"/>
    <n v="0.34369105791620291"/>
    <n v="40.090000000000003"/>
    <n v="57.422209278178947"/>
    <n v="187.76523084285733"/>
    <n v="42.545699944147977"/>
  </r>
  <r>
    <x v="78"/>
    <s v=" Grass airports"/>
    <s v="D"/>
    <n v="0.96739227811534922"/>
    <n v="0.17065096597435325"/>
    <n v="0.24052044568721381"/>
    <n v="40.03"/>
    <n v="40.124829364780588"/>
    <n v="105.61956068995072"/>
    <n v="24.09059759855311"/>
  </r>
  <r>
    <x v="20"/>
    <s v="Hydric Pine Flatwoods"/>
    <s v="D"/>
    <n v="0.62640332935885068"/>
    <n v="1.7869211096790915E-2"/>
    <n v="0.24869471632328805"/>
    <n v="40.020000000000003"/>
    <n v="41.478137915697666"/>
    <n v="70.69714086960218"/>
    <n v="2.0167551399056691"/>
  </r>
  <r>
    <x v="69"/>
    <s v="Aquaculture"/>
    <s v="D"/>
    <n v="1.7303616721893005"/>
    <n v="0.38508149913584422"/>
    <n v="0.30381529981542799"/>
    <n v="40.020000000000003"/>
    <n v="50.671333484471461"/>
    <n v="238.57655441882497"/>
    <n v="58.608833656553479"/>
  </r>
  <r>
    <x v="7"/>
    <s v="Pine Flatwoods"/>
    <s v="B"/>
    <n v="0.80616023176279095"/>
    <n v="4.9140330516175015E-2"/>
    <n v="9.4942281192321246E-2"/>
    <n v="40"/>
    <n v="15.826878274759954"/>
    <n v="34.717238613786613"/>
    <n v="5.561420041013057"/>
  </r>
  <r>
    <x v="37"/>
    <s v="Multiple Dwelling Units, Low Rise &lt;Two stories or less&gt;"/>
    <s v="D"/>
    <n v="1.6728075169398335"/>
    <n v="0.4645994885165638"/>
    <n v="0.45902383655933859"/>
    <n v="39.94"/>
    <n v="76.404494644110073"/>
    <n v="347.77104528771457"/>
    <n v="96.588667928226641"/>
  </r>
  <r>
    <x v="60"/>
    <s v="Tree Nurseries"/>
    <s v="D"/>
    <n v="1.7303616721893005"/>
    <n v="0.38508149913584422"/>
    <n v="0.30381529981542799"/>
    <n v="39.909999999999997"/>
    <n v="50.532056955653566"/>
    <n v="237.92079677299608"/>
    <n v="58.447739910870787"/>
  </r>
  <r>
    <x v="32"/>
    <s v="Hardwood - Coniferous Mixed"/>
    <s v="D"/>
    <n v="0.80616023176279095"/>
    <n v="4.9140330516175015E-2"/>
    <n v="0.28292799795311729"/>
    <n v="39.909999999999997"/>
    <n v="47.057978039952381"/>
    <n v="103.22459198417863"/>
    <n v="20.377085148245225"/>
  </r>
  <r>
    <x v="24"/>
    <s v=" Channelized Waterways, Canals"/>
    <s v="D"/>
    <n v="0.52096910560538079"/>
    <n v="9.3813358258152305E-2"/>
    <n v="0.2984336595879456"/>
    <n v="39.880000000000003"/>
    <n v="49.5996443801506"/>
    <n v="70.310319931686934"/>
    <n v="23.45796074285559"/>
  </r>
  <r>
    <x v="0"/>
    <s v="Improved Pastures"/>
    <s v="C"/>
    <n v="1.8765006736361713"/>
    <n v="0.3700681607026059"/>
    <n v="0.58663586860269046"/>
    <n v="39.869999999999997"/>
    <n v="97.474374648356275"/>
    <n v="497.70009548623182"/>
    <n v="148.54563122556615"/>
  </r>
  <r>
    <x v="42"/>
    <s v=" Natural River, Stream, Waterway"/>
    <s v="NA"/>
    <n v="0.52096910560538079"/>
    <n v="9.3813358258152305E-2"/>
    <n v="0.2984336595879456"/>
    <n v="39.79"/>
    <n v="49.487709375280645"/>
    <n v="70.151645689112911"/>
    <n v="18.018779225090533"/>
  </r>
  <r>
    <x v="27"/>
    <s v="Palmetto Prairies"/>
    <s v="D"/>
    <n v="0.80616023176279095"/>
    <n v="4.9140330516175015E-2"/>
    <n v="0.28292799795311729"/>
    <n v="39.71"/>
    <n v="46.822157553658457"/>
    <n v="102.70730512883321"/>
    <n v="6.260629985952443"/>
  </r>
  <r>
    <x v="10"/>
    <s v="Fixed Single Family Units"/>
    <s v="NA"/>
    <n v="0.96739227811534922"/>
    <n v="0.17065096597435325"/>
    <n v="0.24895975957097566"/>
    <n v="39.630000000000003"/>
    <n v="41.117702195217184"/>
    <n v="108.23307441279654"/>
    <n v="23.567897109791804"/>
  </r>
  <r>
    <x v="60"/>
    <s v="Tree Nurseries"/>
    <s v="D"/>
    <n v="1.7303616721893005"/>
    <n v="0.38508149913584422"/>
    <n v="0.30381529981542799"/>
    <n v="39.6"/>
    <n v="50.13955037443953"/>
    <n v="236.07275249838753"/>
    <n v="59.358045611453562"/>
  </r>
  <r>
    <x v="23"/>
    <s v="Reservoirs"/>
    <s v="NA"/>
    <n v="0.52096910560538079"/>
    <n v="9.3813358258152305E-2"/>
    <n v="0.2984336595879456"/>
    <n v="39.43"/>
    <n v="49.039969355800849"/>
    <n v="69.516948718816835"/>
    <n v="23.193264596058064"/>
  </r>
  <r>
    <x v="49"/>
    <s v="Shopping Centers (Plazas, Malls)"/>
    <s v="D"/>
    <n v="1.4884831588725165"/>
    <n v="0.30824389141964326"/>
    <n v="0.58224006489851832"/>
    <n v="39.340000000000003"/>
    <n v="95.457938408076402"/>
    <n v="386.62017920072492"/>
    <n v="93.050644659722295"/>
  </r>
  <r>
    <x v="46"/>
    <s v="Mobile Home Units &lt;Six or more dwelling units per acre&gt;"/>
    <s v="NA"/>
    <n v="1.6728075169398335"/>
    <n v="0.4645994885165638"/>
    <n v="0.44774347762687844"/>
    <n v="39.299999999999997"/>
    <n v="73.33265806029361"/>
    <n v="333.78893828363078"/>
    <n v="108.66838128172425"/>
  </r>
  <r>
    <x v="5"/>
    <s v="Woodland Pastures"/>
    <s v="D"/>
    <n v="0.95337210017164864"/>
    <n v="0.22938109134459039"/>
    <n v="0.2"/>
    <n v="39.29"/>
    <n v="32.748215000000002"/>
    <n v="84.952979105581136"/>
    <n v="37.370165420047705"/>
  </r>
  <r>
    <x v="2"/>
    <s v="Fixed Single Family Units"/>
    <s v="B"/>
    <n v="1.3474392445178078"/>
    <n v="0.2921616014325315"/>
    <n v="0.1586591010147235"/>
    <n v="39.21"/>
    <n v="25.926114814406109"/>
    <n v="95.055045464509263"/>
    <n v="26.254124694856571"/>
  </r>
  <r>
    <x v="7"/>
    <s v="Pine Flatwoods"/>
    <s v="B"/>
    <n v="0.80616023176279095"/>
    <n v="4.9140330516175015E-2"/>
    <n v="9.4942281192321246E-2"/>
    <n v="39.19"/>
    <n v="15.506383989696062"/>
    <n v="34.014214531857426"/>
    <n v="5.448801285182542"/>
  </r>
  <r>
    <x v="20"/>
    <s v="Hydric Pine Flatwoods"/>
    <s v="D"/>
    <n v="0.62640332935885068"/>
    <n v="1.7869211096790915E-2"/>
    <n v="0.24869471632328805"/>
    <n v="39.14"/>
    <n v="40.566074913053633"/>
    <n v="69.142581050380542"/>
    <n v="14.114240582273759"/>
  </r>
  <r>
    <x v="34"/>
    <s v="Shrub and Brushland"/>
    <s v="D"/>
    <n v="0.80616023176279095"/>
    <n v="4.9140330516175015E-2"/>
    <n v="0.28292799795311729"/>
    <n v="39.14"/>
    <n v="46.15006916772078"/>
    <n v="101.23303759109876"/>
    <n v="6.1707644837617392"/>
  </r>
  <r>
    <x v="37"/>
    <s v="Multiple Dwelling Units, Low Rise &lt;Two stories or less&gt;"/>
    <s v="NA"/>
    <n v="1.6728075169398335"/>
    <n v="0.4645994885165638"/>
    <n v="0.44774347762687844"/>
    <n v="39.01"/>
    <n v="72.791526486820715"/>
    <n v="331.32586469324275"/>
    <n v="99.943872898397402"/>
  </r>
  <r>
    <x v="22"/>
    <s v="Mixed Rangeland"/>
    <s v="D"/>
    <n v="0.80616023176279095"/>
    <n v="4.9140330516175015E-2"/>
    <n v="0.28292799795311729"/>
    <n v="38.93"/>
    <n v="45.902457657112159"/>
    <n v="100.68988639298607"/>
    <n v="16.129703123649549"/>
  </r>
  <r>
    <x v="86"/>
    <s v="Lakes"/>
    <s v="D"/>
    <n v="0.52096910560538079"/>
    <n v="9.3813358258152305E-2"/>
    <n v="0.2984336595879456"/>
    <n v="38.880000000000003"/>
    <n v="48.355922103817839"/>
    <n v="68.54727279197563"/>
    <n v="22.869747083305548"/>
  </r>
  <r>
    <x v="27"/>
    <s v="Palmetto Prairies"/>
    <s v="D"/>
    <n v="0.80616023176279095"/>
    <n v="4.9140330516175015E-2"/>
    <n v="0.28292799795311729"/>
    <n v="38.76"/>
    <n v="45.702010243762324"/>
    <n v="100.25019256594247"/>
    <n v="12.328612642631802"/>
  </r>
  <r>
    <x v="52"/>
    <s v="Sand Pine"/>
    <s v="B"/>
    <n v="0.80616023176279095"/>
    <n v="4.9140330516175015E-2"/>
    <n v="9.4942281192321246E-2"/>
    <n v="38.72"/>
    <n v="15.320418169967633"/>
    <n v="33.606286978145434"/>
    <n v="5.383454599700638"/>
  </r>
  <r>
    <x v="83"/>
    <s v="High Density Under Construction"/>
    <s v="D"/>
    <n v="1.6728075169398335"/>
    <n v="0.4645994885165638"/>
    <n v="0.45902383655933859"/>
    <n v="38.590000000000003"/>
    <n v="73.821969161647672"/>
    <n v="336.01614015155002"/>
    <n v="109.39346948572205"/>
  </r>
  <r>
    <x v="28"/>
    <s v="Wetland Forested Mixed"/>
    <s v="D"/>
    <n v="0.62640332935885068"/>
    <n v="1.7869211096790915E-2"/>
    <n v="0.24869471632328805"/>
    <n v="38.42"/>
    <n v="39.819841547253979"/>
    <n v="67.870668471017382"/>
    <n v="7.3536146917586729"/>
  </r>
  <r>
    <x v="8"/>
    <s v="Unimproved Pastures"/>
    <s v="D"/>
    <n v="0.95337210017164864"/>
    <n v="0.22938109134459039"/>
    <n v="0.2"/>
    <n v="38.33"/>
    <n v="31.948055"/>
    <n v="82.877263657849952"/>
    <n v="26.894701736606873"/>
  </r>
  <r>
    <x v="46"/>
    <s v="Mobile Home Units &lt;Six or more dwelling units per acre&gt;"/>
    <s v="D"/>
    <n v="1.6728075169398335"/>
    <n v="0.4645994885165638"/>
    <n v="0.45902383655933859"/>
    <n v="38.200000000000003"/>
    <n v="73.075906244491861"/>
    <n v="332.62027866776913"/>
    <n v="100.33433063059937"/>
  </r>
  <r>
    <x v="33"/>
    <s v="Correctional"/>
    <s v="D"/>
    <n v="0.73183755311232057"/>
    <n v="0.15992943931627868"/>
    <n v="0.34369105791620291"/>
    <n v="38.19"/>
    <n v="54.70077755883397"/>
    <n v="108.92729839263762"/>
    <n v="29.757660837793363"/>
  </r>
  <r>
    <x v="13"/>
    <s v="Mixed Shrubs"/>
    <s v="D"/>
    <n v="0.62640332935885068"/>
    <n v="1.7869211096790915E-2"/>
    <n v="0.24869471632328805"/>
    <n v="38.18"/>
    <n v="39.571097091987419"/>
    <n v="67.446697611229652"/>
    <n v="1.9240307656571323"/>
  </r>
  <r>
    <x v="83"/>
    <s v="High Density Under Construction"/>
    <s v="D"/>
    <n v="1.6728075169398335"/>
    <n v="0.4645994885165638"/>
    <n v="0.45902383655933859"/>
    <n v="38.01"/>
    <n v="72.712439695108259"/>
    <n v="330.96588461156813"/>
    <n v="107.74930746701982"/>
  </r>
  <r>
    <x v="26"/>
    <s v="Commercial and Services"/>
    <s v="B"/>
    <n v="0.73183755311232057"/>
    <n v="0.15992943931627868"/>
    <n v="0.55707618727995345"/>
    <n v="37.869999999999997"/>
    <n v="87.919560447226218"/>
    <n v="175.07685672446033"/>
    <n v="57.398109583902752"/>
  </r>
  <r>
    <x v="23"/>
    <s v="Reservoirs"/>
    <s v="NA"/>
    <n v="0.52096910560538079"/>
    <n v="9.3813358258152305E-2"/>
    <n v="0.2984336595879456"/>
    <n v="37.69"/>
    <n v="46.875892594981842"/>
    <n v="66.449246695719168"/>
    <n v="17.067800678403174"/>
  </r>
  <r>
    <x v="8"/>
    <s v="Unimproved Pastures"/>
    <s v="D"/>
    <n v="0.95337210017164864"/>
    <n v="0.22938109134459039"/>
    <n v="0.2"/>
    <n v="37.619999999999997"/>
    <n v="31.356269999999999"/>
    <n v="81.342099107965439"/>
    <n v="28.956134087153234"/>
  </r>
  <r>
    <x v="35"/>
    <s v="Medium Density Under Construction"/>
    <s v="D"/>
    <n v="1.3474392445178078"/>
    <n v="0.2921616014325315"/>
    <n v="0.34369105791620291"/>
    <n v="37.619999999999997"/>
    <n v="53.884348043030478"/>
    <n v="197.56061367936329"/>
    <n v="50.167498261277828"/>
  </r>
  <r>
    <x v="87"/>
    <s v="Multiple Dwelling Units, High Rise &lt;Three stories or more&gt;"/>
    <s v="D"/>
    <n v="1.6728075169398335"/>
    <n v="0.4645994885165638"/>
    <n v="0.45902383655933859"/>
    <n v="37.56"/>
    <n v="71.851597867620796"/>
    <n v="327.04758289951332"/>
    <n v="106.47366452147499"/>
  </r>
  <r>
    <x v="32"/>
    <s v="Hardwood - Coniferous Mixed"/>
    <s v="D"/>
    <n v="0.80616023176279095"/>
    <n v="4.9140330516175015E-2"/>
    <n v="0.28292799795311729"/>
    <n v="37.54"/>
    <n v="44.263505277369397"/>
    <n v="97.094742748335406"/>
    <n v="28.802300035871877"/>
  </r>
  <r>
    <x v="16"/>
    <s v="Mixed Wetland Hardwoods"/>
    <s v="D"/>
    <n v="0.62640332935885068"/>
    <n v="1.7869211096790915E-2"/>
    <n v="0.24869471632328805"/>
    <n v="37.520000000000003"/>
    <n v="38.887049840004408"/>
    <n v="66.280777746813442"/>
    <n v="6.1232374403497154"/>
  </r>
  <r>
    <x v="7"/>
    <s v="Pine Flatwoods"/>
    <s v="NA"/>
    <n v="0.80616023176279095"/>
    <n v="4.9140330516175015E-2"/>
    <n v="0.24115339422849597"/>
    <n v="37.46"/>
    <n v="37.647553620954248"/>
    <n v="82.582242663000343"/>
    <n v="9.1314457296535068"/>
  </r>
  <r>
    <x v="29"/>
    <s v="Open Land"/>
    <s v="D"/>
    <n v="0.80616023176279095"/>
    <n v="4.9140330516175015E-2"/>
    <n v="0.28292799795311729"/>
    <n v="37.42"/>
    <n v="44.122012985593038"/>
    <n v="96.784370635128155"/>
    <n v="15.504071176135785"/>
  </r>
  <r>
    <x v="23"/>
    <s v="Reservoirs"/>
    <s v="NA"/>
    <n v="0.52096910560538079"/>
    <n v="9.3813358258152305E-2"/>
    <n v="0.2984336595879456"/>
    <n v="37.409999999999997"/>
    <n v="46.527650357608671"/>
    <n v="65.955593496600002"/>
    <n v="11.876934073922731"/>
  </r>
  <r>
    <x v="7"/>
    <s v="Pine Flatwoods"/>
    <s v="C"/>
    <n v="0.80616023176279095"/>
    <n v="4.9140330516175015E-2"/>
    <n v="0.19937879050387461"/>
    <n v="37.369999999999997"/>
    <n v="31.051148159208413"/>
    <n v="68.112618367353278"/>
    <n v="10.911089013964538"/>
  </r>
  <r>
    <x v="0"/>
    <s v="Improved Pastures"/>
    <s v="D"/>
    <n v="1.8765006736361713"/>
    <n v="0.3700681607026059"/>
    <n v="0.58663586860269046"/>
    <n v="37.17"/>
    <n v="90.873401195871665"/>
    <n v="463.99580008084371"/>
    <n v="91.505467982019042"/>
  </r>
  <r>
    <x v="1"/>
    <s v="Citrus Groves"/>
    <s v="NA"/>
    <n v="1.6671011379372187"/>
    <n v="0.16490862031309303"/>
    <n v="0.32696578480774496"/>
    <n v="37.08"/>
    <n v="50.526316995547148"/>
    <n v="229.196579601184"/>
    <n v="48.793585461399601"/>
  </r>
  <r>
    <x v="40"/>
    <s v="Upland Hardwood Forests"/>
    <s v="D"/>
    <n v="0.80616023176279095"/>
    <n v="4.9140330516175015E-2"/>
    <n v="0.28292799795311729"/>
    <n v="37.07"/>
    <n v="43.709327134578672"/>
    <n v="95.879118638273667"/>
    <n v="18.927049522562026"/>
  </r>
  <r>
    <x v="11"/>
    <s v="Brazilian Pepper"/>
    <s v="D"/>
    <n v="0.80616023176279095"/>
    <n v="4.9140330516175015E-2"/>
    <n v="0.28292799795311729"/>
    <n v="37.049999999999997"/>
    <n v="43.685745085949272"/>
    <n v="95.827389952739097"/>
    <n v="15.350770632705258"/>
  </r>
  <r>
    <x v="9"/>
    <s v="Freshwater Marshes"/>
    <s v="D"/>
    <n v="0.62640332935885068"/>
    <n v="1.7869211096790915E-2"/>
    <n v="0.24869471632328805"/>
    <n v="36.9"/>
    <n v="38.244459997232475"/>
    <n v="65.185519692361822"/>
    <n v="1.8595268531364113"/>
  </r>
  <r>
    <x v="40"/>
    <s v="Upland Hardwood Forests"/>
    <s v="D"/>
    <n v="0.80616023176279095"/>
    <n v="4.9140330516175015E-2"/>
    <n v="0.28292799795311729"/>
    <n v="36.81"/>
    <n v="43.402760502396575"/>
    <n v="95.206645726324624"/>
    <n v="10.527375989291103"/>
  </r>
  <r>
    <x v="57"/>
    <s v="Emergent Aquatic Vegetation"/>
    <s v="D"/>
    <n v="0.62640332935885068"/>
    <n v="1.7869211096790915E-2"/>
    <n v="0.24869471632328805"/>
    <n v="36.76"/>
    <n v="38.099359064993649"/>
    <n v="64.938203357485648"/>
    <n v="1.8524717377044573"/>
  </r>
  <r>
    <x v="28"/>
    <s v="Wetland Forested Mixed"/>
    <s v="D"/>
    <n v="0.62640332935885068"/>
    <n v="1.7869211096790915E-2"/>
    <n v="0.24869471632328805"/>
    <n v="36.369999999999997"/>
    <n v="37.695149325185504"/>
    <n v="64.249250710330614"/>
    <n v="10.038298306964681"/>
  </r>
  <r>
    <x v="23"/>
    <s v="Reservoirs"/>
    <s v="D"/>
    <n v="0.52096910560538079"/>
    <n v="9.3813358258152305E-2"/>
    <n v="0.2984336595879456"/>
    <n v="36.200000000000003"/>
    <n v="45.022746403246032"/>
    <n v="63.822306457549331"/>
    <n v="17.618127686814468"/>
  </r>
  <r>
    <x v="7"/>
    <s v="Pine Flatwoods"/>
    <s v="B"/>
    <n v="0.80616023176279095"/>
    <n v="4.9140330516175015E-2"/>
    <n v="9.4942281192321246E-2"/>
    <n v="36.07"/>
    <n v="14.271887484264788"/>
    <n v="31.306269919982075"/>
    <n v="1.9083060544087649"/>
  </r>
  <r>
    <x v="7"/>
    <s v="Pine Flatwoods"/>
    <s v="C"/>
    <n v="0.80616023176279095"/>
    <n v="4.9140330516175015E-2"/>
    <n v="0.19937879050387461"/>
    <n v="36.06"/>
    <n v="29.9626546058618"/>
    <n v="65.72494028169011"/>
    <n v="10.528602350643867"/>
  </r>
  <r>
    <x v="28"/>
    <s v="Wetland Forested Mixed"/>
    <s v="D"/>
    <n v="0.62640332935885068"/>
    <n v="1.7869211096790915E-2"/>
    <n v="0.24869471632328805"/>
    <n v="36"/>
    <n v="37.311668289982904"/>
    <n v="63.595628968157882"/>
    <n v="21.103931928883544"/>
  </r>
  <r>
    <x v="17"/>
    <s v="Marshy Lakes"/>
    <s v="D"/>
    <n v="0.52096910560538079"/>
    <n v="9.3813358258152305E-2"/>
    <n v="0.2984336595879456"/>
    <n v="35.979999999999997"/>
    <n v="44.749127502452815"/>
    <n v="63.434436086812831"/>
    <n v="11.422937395876499"/>
  </r>
  <r>
    <x v="86"/>
    <s v="Lakes"/>
    <s v="NA"/>
    <n v="0.52096910560538079"/>
    <n v="9.3813358258152305E-2"/>
    <n v="0.2984336595879456"/>
    <n v="35.93"/>
    <n v="44.686941388636178"/>
    <n v="63.346283729827263"/>
    <n v="21.134516787632926"/>
  </r>
  <r>
    <x v="84"/>
    <s v="Poultry Feeding Operations"/>
    <s v="D"/>
    <n v="1.7303616721893005"/>
    <n v="0.38508149913584422"/>
    <n v="0.30381529981542799"/>
    <n v="35.9"/>
    <n v="45.454794405110583"/>
    <n v="214.01544986596244"/>
    <n v="61.232915326779946"/>
  </r>
  <r>
    <x v="13"/>
    <s v="Mixed Shrubs"/>
    <s v="D"/>
    <n v="0.62640332935885068"/>
    <n v="1.7869211096790915E-2"/>
    <n v="0.24869471632328805"/>
    <n v="35.69"/>
    <n v="36.990373368596934"/>
    <n v="63.047999940932065"/>
    <n v="1.7985504983316671"/>
  </r>
  <r>
    <x v="10"/>
    <s v="Fixed Single Family Units"/>
    <s v="NA"/>
    <n v="0.96739227811534922"/>
    <n v="0.17065096597435325"/>
    <n v="0.24895975957097566"/>
    <n v="35.68"/>
    <n v="37.019419993069626"/>
    <n v="97.445271134205925"/>
    <n v="25.248032149900144"/>
  </r>
  <r>
    <x v="32"/>
    <s v="Hardwood - Coniferous Mixed"/>
    <s v="D"/>
    <n v="0.80616023176279095"/>
    <n v="4.9140330516175015E-2"/>
    <n v="0.28292799795311729"/>
    <n v="35.630000000000003"/>
    <n v="42.011419633262427"/>
    <n v="92.154653279786643"/>
    <n v="14.762428006566491"/>
  </r>
  <r>
    <x v="83"/>
    <s v="High Density Under Construction"/>
    <s v="D"/>
    <n v="1.6728075169398335"/>
    <n v="0.4645994885165638"/>
    <n v="0.45902383655933859"/>
    <n v="35.549999999999997"/>
    <n v="68.00650437151009"/>
    <n v="309.54583525233483"/>
    <n v="106.32716364988779"/>
  </r>
  <r>
    <x v="40"/>
    <s v="Upland Hardwood Forests"/>
    <s v="D"/>
    <n v="0.80616023176279095"/>
    <n v="4.9140330516175015E-2"/>
    <n v="0.28292799795311729"/>
    <n v="35.520000000000003"/>
    <n v="41.881718365800772"/>
    <n v="91.870145509346671"/>
    <n v="27.252469293398217"/>
  </r>
  <r>
    <x v="15"/>
    <s v="Wet Prairies"/>
    <s v="D"/>
    <n v="0.62640332935885068"/>
    <n v="1.7869211096790915E-2"/>
    <n v="0.24869471632328805"/>
    <n v="35.520000000000003"/>
    <n v="36.814179379449804"/>
    <n v="62.747687248582452"/>
    <n v="6.7985526770241567"/>
  </r>
  <r>
    <x v="51"/>
    <s v="Institutional"/>
    <s v="D"/>
    <n v="0.96739227811534922"/>
    <n v="0.17065096597435325"/>
    <n v="0.24052044568721381"/>
    <n v="35.28"/>
    <n v="35.363576817123636"/>
    <n v="93.086637550373752"/>
    <n v="24.118711870184693"/>
  </r>
  <r>
    <x v="9"/>
    <s v="Freshwater Marshes"/>
    <s v="D"/>
    <n v="0.62640332935885068"/>
    <n v="1.7869211096790915E-2"/>
    <n v="0.24869471632328805"/>
    <n v="35.06"/>
    <n v="36.337419173522242"/>
    <n v="61.935076433989316"/>
    <n v="5.7217671817340365"/>
  </r>
  <r>
    <x v="32"/>
    <s v="Hardwood - Coniferous Mixed"/>
    <s v="C"/>
    <n v="0.80616023176279095"/>
    <n v="4.9140330516175015E-2"/>
    <n v="0.19937879050387461"/>
    <n v="35.03"/>
    <n v="29.106816163154154"/>
    <n v="63.847605603649598"/>
    <n v="7.0598826907283865"/>
  </r>
  <r>
    <x v="86"/>
    <s v="Lakes"/>
    <s v="NA"/>
    <n v="0.52096910560538079"/>
    <n v="9.3813358258152305E-2"/>
    <n v="0.2984336595879456"/>
    <n v="35.020000000000003"/>
    <n v="43.555154117173373"/>
    <n v="61.741910832689989"/>
    <n v="20.599242357442396"/>
  </r>
  <r>
    <x v="25"/>
    <s v="Herbaceous (Dry Prairie)"/>
    <s v="D"/>
    <n v="0.80616023176279095"/>
    <n v="4.9140330516175015E-2"/>
    <n v="0.28292799795311729"/>
    <n v="34.979999999999997"/>
    <n v="41.245003052807171"/>
    <n v="90.473470999914014"/>
    <n v="10.004010108812897"/>
  </r>
  <r>
    <x v="16"/>
    <s v="Mixed Wetland Hardwoods"/>
    <s v="D"/>
    <n v="0.62640332935885068"/>
    <n v="1.7869211096790915E-2"/>
    <n v="0.24869471632328805"/>
    <n v="34.909999999999997"/>
    <n v="36.181953888980637"/>
    <n v="61.670094646621976"/>
    <n v="9.635331149192659"/>
  </r>
  <r>
    <x v="32"/>
    <s v="Hardwood - Coniferous Mixed"/>
    <s v="D"/>
    <n v="0.80616023176279095"/>
    <n v="4.9140330516175015E-2"/>
    <n v="0.28292799795311729"/>
    <n v="34.86"/>
    <n v="41.103510761030819"/>
    <n v="90.163098886706763"/>
    <n v="17.798676729336723"/>
  </r>
  <r>
    <x v="30"/>
    <s v="Horse Farms"/>
    <s v="NA"/>
    <n v="1.8765006736361713"/>
    <n v="0.3700681607026059"/>
    <n v="0.58663586860269046"/>
    <n v="34.81"/>
    <n v="85.103661437403616"/>
    <n v="434.53574928205995"/>
    <n v="85.695596999033711"/>
  </r>
  <r>
    <x v="12"/>
    <s v="Roads and Highways"/>
    <s v="NA"/>
    <n v="1.0171301585628862"/>
    <n v="0.19656132206470006"/>
    <n v="0.43863241848912221"/>
    <n v="34.76"/>
    <n v="63.541300996896759"/>
    <n v="175.85761385204094"/>
    <n v="42.629436755435577"/>
  </r>
  <r>
    <x v="2"/>
    <s v="Fixed Single Family Units"/>
    <s v="A"/>
    <n v="1.3474392445178078"/>
    <n v="0.2921616014325315"/>
    <n v="0.12152611992617118"/>
    <n v="34.68"/>
    <n v="17.5640364341976"/>
    <n v="64.396470267317"/>
    <n v="15.874581935788145"/>
  </r>
  <r>
    <x v="5"/>
    <s v="Woodland Pastures"/>
    <s v="D"/>
    <n v="0.95337210017164864"/>
    <n v="0.22938109134459039"/>
    <n v="0.2"/>
    <n v="34.619999999999997"/>
    <n v="28.855770000000003"/>
    <n v="74.855488333805525"/>
    <n v="26.647032485306887"/>
  </r>
  <r>
    <x v="16"/>
    <s v="Mixed Wetland Hardwoods"/>
    <s v="NA"/>
    <n v="0.62640332935885068"/>
    <n v="1.7869211096790915E-2"/>
    <n v="0.24869471632328805"/>
    <n v="34.56"/>
    <n v="35.81920155838359"/>
    <n v="61.051803809431568"/>
    <n v="20.2597746517282"/>
  </r>
  <r>
    <x v="45"/>
    <s v="Spoil Areas"/>
    <s v="D"/>
    <n v="0.73183755311232057"/>
    <n v="0.13401908322593187"/>
    <n v="0.28292799795311729"/>
    <n v="34.450000000000003"/>
    <n v="40.62007876412828"/>
    <n v="80.887980714966673"/>
    <n v="35.812933134954648"/>
  </r>
  <r>
    <x v="29"/>
    <s v="Open Land"/>
    <s v="NA"/>
    <n v="0.80616023176279095"/>
    <n v="4.9140330516175015E-2"/>
    <n v="0.24115339422849597"/>
    <n v="34.44"/>
    <n v="34.612433174203524"/>
    <n v="75.924517814034473"/>
    <n v="8.3952747178127805"/>
  </r>
  <r>
    <x v="35"/>
    <s v="Medium Density Under Construction"/>
    <s v="D"/>
    <n v="1.3474392445178078"/>
    <n v="0.2921616014325315"/>
    <n v="0.34369105791620291"/>
    <n v="34.409999999999997"/>
    <n v="49.286560769821335"/>
    <n v="180.70336833351649"/>
    <n v="49.9101204131251"/>
  </r>
  <r>
    <x v="88"/>
    <s v="Cypress - Pine - Cabbage Palm"/>
    <s v="D"/>
    <n v="0.62640332935885068"/>
    <n v="1.7869211096790915E-2"/>
    <n v="0.24869471632328805"/>
    <n v="34.33"/>
    <n v="35.580821455419802"/>
    <n v="60.64549840213499"/>
    <n v="12.379710761100101"/>
  </r>
  <r>
    <x v="26"/>
    <s v="Commercial and Services"/>
    <s v="NA"/>
    <n v="0.73183755311232057"/>
    <n v="0.15992943931627868"/>
    <n v="0.57659988543228824"/>
    <n v="34.29"/>
    <n v="82.398184972864399"/>
    <n v="164.08197620038135"/>
    <n v="44.825272171588637"/>
  </r>
  <r>
    <x v="28"/>
    <s v="Wetland Forested Mixed"/>
    <s v="D"/>
    <n v="0.62640332935885068"/>
    <n v="1.7869211096790915E-2"/>
    <n v="0.24869471632328805"/>
    <n v="34.19"/>
    <n v="35.435720523180983"/>
    <n v="60.398182067258823"/>
    <n v="12.329225485639748"/>
  </r>
  <r>
    <x v="11"/>
    <s v="Brazilian Pepper"/>
    <s v="D"/>
    <n v="0.80616023176279095"/>
    <n v="4.9140330516175015E-2"/>
    <n v="0.28292799795311729"/>
    <n v="33.97"/>
    <n v="40.054109597022865"/>
    <n v="87.86117238041966"/>
    <n v="14.074647190094407"/>
  </r>
  <r>
    <x v="37"/>
    <s v="Multiple Dwelling Units, Low Rise &lt;Two stories or less&gt;"/>
    <s v="B"/>
    <n v="1.6728075169398335"/>
    <n v="0.4645994885165638"/>
    <n v="0.40522520165068265"/>
    <n v="33.94"/>
    <n v="57.317058386220715"/>
    <n v="260.89058504530755"/>
    <n v="84.935581491395141"/>
  </r>
  <r>
    <x v="41"/>
    <s v="Educational Facilities"/>
    <s v="D"/>
    <n v="0.96739227811534922"/>
    <n v="0.17065096597435325"/>
    <n v="0.24052044568721381"/>
    <n v="33.9"/>
    <n v="33.980307655909613"/>
    <n v="89.445493564559797"/>
    <n v="20.401480354507875"/>
  </r>
  <r>
    <x v="37"/>
    <s v="Multiple Dwelling Units, Low Rise &lt;Two stories or less&gt;"/>
    <s v="A"/>
    <n v="1.6728075169398335"/>
    <n v="0.4645994885165638"/>
    <n v="0.37832588419635466"/>
    <n v="33.79"/>
    <n v="53.275784805500926"/>
    <n v="242.49588269164323"/>
    <n v="78.946999187827956"/>
  </r>
  <r>
    <x v="40"/>
    <s v="Upland Hardwood Forests"/>
    <s v="D"/>
    <n v="0.80616023176279095"/>
    <n v="4.9140330516175015E-2"/>
    <n v="0.28292799795311729"/>
    <n v="33.75"/>
    <n v="39.794707062099548"/>
    <n v="87.292156839539686"/>
    <n v="13.983495515622202"/>
  </r>
  <r>
    <x v="53"/>
    <s v="Transportation"/>
    <s v="D"/>
    <n v="1.0171301585628862"/>
    <n v="0.19656132206470006"/>
    <n v="0.45034663738052311"/>
    <n v="33.72"/>
    <n v="63.286357292473888"/>
    <n v="175.15202881013889"/>
    <n v="33.848287808002048"/>
  </r>
  <r>
    <x v="25"/>
    <s v="Herbaceous (Dry Prairie)"/>
    <s v="D"/>
    <n v="0.80616023176279095"/>
    <n v="4.9140330516175015E-2"/>
    <n v="0.28292799795311729"/>
    <n v="33.700000000000003"/>
    <n v="39.735751940526072"/>
    <n v="87.162835125703339"/>
    <n v="25.856087139288288"/>
  </r>
  <r>
    <x v="40"/>
    <s v="Upland Hardwood Forests"/>
    <s v="A"/>
    <n v="0.80616023176279095"/>
    <n v="4.9140330516175015E-2"/>
    <n v="2.0887301862310671E-2"/>
    <n v="33.49"/>
    <n v="2.9152318438194089"/>
    <n v="6.3947417664664234"/>
    <n v="1.0243857644543997"/>
  </r>
  <r>
    <x v="35"/>
    <s v="Medium Density Under Construction"/>
    <s v="D"/>
    <n v="1.3474392445178078"/>
    <n v="0.2921616014325315"/>
    <n v="0.34369105791620291"/>
    <n v="33.090000000000003"/>
    <n v="47.395881891118513"/>
    <n v="173.77141697634585"/>
    <n v="47.995521199369648"/>
  </r>
  <r>
    <x v="5"/>
    <s v="Woodland Pastures"/>
    <s v="D"/>
    <n v="0.95337210017164864"/>
    <n v="0.22938109134459039"/>
    <n v="0.2"/>
    <n v="33"/>
    <n v="27.505500000000001"/>
    <n v="71.352718515759165"/>
    <n v="25.400117620309857"/>
  </r>
  <r>
    <x v="1"/>
    <s v="Citrus Groves"/>
    <s v="NA"/>
    <n v="1.6671011379372187"/>
    <n v="0.16490862031309303"/>
    <n v="0.32696578480774496"/>
    <n v="32.92"/>
    <n v="44.857776577492245"/>
    <n v="203.48304747764237"/>
    <n v="33.554799145778567"/>
  </r>
  <r>
    <x v="20"/>
    <s v="Hydric Pine Flatwoods"/>
    <s v="D"/>
    <n v="0.62640332935885068"/>
    <n v="1.7869211096790915E-2"/>
    <n v="0.24869471632328805"/>
    <n v="32.909999999999997"/>
    <n v="34.109083428426032"/>
    <n v="58.137004148390986"/>
    <n v="6.2989968637630884"/>
  </r>
  <r>
    <x v="5"/>
    <s v="Woodland Pastures"/>
    <s v="D"/>
    <n v="0.95337210017164864"/>
    <n v="0.22938109134459039"/>
    <n v="0.2"/>
    <n v="32.86"/>
    <n v="27.388810000000003"/>
    <n v="71.050010012965032"/>
    <n v="23.056610985257027"/>
  </r>
  <r>
    <x v="38"/>
    <s v="Other Light Industrial"/>
    <s v="D"/>
    <n v="1.2017295380314896"/>
    <n v="0.2322997442582819"/>
    <n v="0.34369105791620291"/>
    <n v="32.86"/>
    <n v="47.066445419829385"/>
    <n v="153.90285571205519"/>
    <n v="39.995540559172511"/>
  </r>
  <r>
    <x v="49"/>
    <s v="Shopping Centers (Plazas, Malls)"/>
    <s v="NA"/>
    <n v="1.4884831588725165"/>
    <n v="0.30824389141964326"/>
    <n v="0.57659988543228824"/>
    <n v="32.86"/>
    <n v="78.961923540633549"/>
    <n v="319.80863549354399"/>
    <n v="74.822078483063692"/>
  </r>
  <r>
    <x v="82"/>
    <s v="Melaleuca"/>
    <s v="B"/>
    <n v="0.80616023176279095"/>
    <n v="4.9140330516175015E-2"/>
    <n v="9.4942281192321246E-2"/>
    <n v="32.78"/>
    <n v="12.970126746165782"/>
    <n v="28.45077704399813"/>
    <n v="3.1459151285575162"/>
  </r>
  <r>
    <x v="42"/>
    <s v=" Natural River, Stream, Waterway"/>
    <s v="D"/>
    <n v="0.52096910560538079"/>
    <n v="9.3813358258152305E-2"/>
    <n v="0.2984336595879456"/>
    <n v="32.74"/>
    <n v="40.719467327134673"/>
    <n v="57.722163354148208"/>
    <n v="19.258115213668304"/>
  </r>
  <r>
    <x v="1"/>
    <s v="Citrus Groves"/>
    <s v="NA"/>
    <n v="1.6671011379372187"/>
    <n v="0.16490862031309303"/>
    <n v="0.32696578480774496"/>
    <n v="32.67"/>
    <n v="44.517119100445676"/>
    <n v="201.93776309521797"/>
    <n v="29.666045942453515"/>
  </r>
  <r>
    <x v="6"/>
    <s v="Inactive Land with street pattern but without structures"/>
    <s v="NA"/>
    <n v="0.80616023176279095"/>
    <n v="4.9140330516175015E-2"/>
    <n v="0.24895975957097566"/>
    <n v="32.619999999999997"/>
    <n v="33.844548211152777"/>
    <n v="74.240114545912675"/>
    <n v="8.2090235755124699"/>
  </r>
  <r>
    <x v="40"/>
    <s v="Upland Hardwood Forests"/>
    <s v="D"/>
    <n v="0.80616023176279095"/>
    <n v="4.9140330516175015E-2"/>
    <n v="0.28292799795311729"/>
    <n v="32.46"/>
    <n v="38.273664925503745"/>
    <n v="83.955656622561733"/>
    <n v="5.1176038615969865"/>
  </r>
  <r>
    <x v="0"/>
    <s v="Improved Pastures"/>
    <s v="D"/>
    <n v="1.8765006736361713"/>
    <n v="0.3700681607026059"/>
    <n v="0.58663586860269046"/>
    <n v="32.409999999999997"/>
    <n v="79.236129479639487"/>
    <n v="404.5763755883815"/>
    <n v="97.035374291634156"/>
  </r>
  <r>
    <x v="25"/>
    <s v="Herbaceous (Dry Prairie)"/>
    <s v="D"/>
    <n v="0.80616023176279095"/>
    <n v="4.9140330516175015E-2"/>
    <n v="0.28292799795311729"/>
    <n v="32.32"/>
    <n v="38.108590585097993"/>
    <n v="83.593555823819926"/>
    <n v="16.501813881014424"/>
  </r>
  <r>
    <x v="34"/>
    <s v="Shrub and Brushland"/>
    <s v="D"/>
    <n v="0.80616023176279095"/>
    <n v="4.9140330516175015E-2"/>
    <n v="0.28292799795311729"/>
    <n v="32.31"/>
    <n v="38.096799560783303"/>
    <n v="83.567691481052663"/>
    <n v="5.0939550452310121"/>
  </r>
  <r>
    <x v="7"/>
    <s v="Pine Flatwoods"/>
    <s v="B"/>
    <n v="0.80616023176279095"/>
    <n v="4.9140330516175015E-2"/>
    <n v="9.4942281192321246E-2"/>
    <n v="32.17"/>
    <n v="12.728766852475692"/>
    <n v="27.921339155137879"/>
    <n v="4.4727720679847502"/>
  </r>
  <r>
    <x v="32"/>
    <s v="Hardwood - Coniferous Mixed"/>
    <s v="B"/>
    <n v="0.80616023176279095"/>
    <n v="4.9140330516175015E-2"/>
    <n v="9.4942281192321246E-2"/>
    <n v="32.14"/>
    <n v="12.716896693769622"/>
    <n v="27.895301226177541"/>
    <n v="4.4686010029539904"/>
  </r>
  <r>
    <x v="26"/>
    <s v="Commercial and Services"/>
    <s v="D"/>
    <n v="0.73183755311232057"/>
    <n v="0.15992943931627868"/>
    <n v="0.58224006489851832"/>
    <n v="32.130000000000003"/>
    <n v="77.962978166026801"/>
    <n v="155.25001590947255"/>
    <n v="44.533856803487708"/>
  </r>
  <r>
    <x v="67"/>
    <s v="Other Heavy Industrial"/>
    <s v="NA"/>
    <n v="1.4884831588725165"/>
    <n v="0.30824389141964326"/>
    <n v="0.57659988543228824"/>
    <n v="32.1"/>
    <n v="77.135658723503866"/>
    <n v="312.41196589600617"/>
    <n v="81.48700685159352"/>
  </r>
  <r>
    <x v="51"/>
    <s v="Institutional"/>
    <s v="A"/>
    <n v="0.96739227811534922"/>
    <n v="0.17065096597435325"/>
    <n v="0.12152611992617118"/>
    <n v="32.090000000000003"/>
    <n v="16.252304762785496"/>
    <n v="42.780525585270219"/>
    <n v="11.084417671524907"/>
  </r>
  <r>
    <x v="11"/>
    <s v="Brazilian Pepper"/>
    <s v="D"/>
    <n v="0.80616023176279095"/>
    <n v="4.9140330516175015E-2"/>
    <n v="0.28292799795311729"/>
    <n v="32.090000000000003"/>
    <n v="37.837397025859993"/>
    <n v="82.998675940172717"/>
    <n v="9.1774924068555173"/>
  </r>
  <r>
    <x v="7"/>
    <s v="Pine Flatwoods"/>
    <s v="D"/>
    <n v="0.80616023176279095"/>
    <n v="4.9140330516175015E-2"/>
    <n v="0.28292799795311729"/>
    <n v="32.01"/>
    <n v="37.743068831342413"/>
    <n v="82.791761198034521"/>
    <n v="13.262568635705676"/>
  </r>
  <r>
    <x v="20"/>
    <s v="Hydric Pine Flatwoods"/>
    <s v="D"/>
    <n v="0.62640332935885068"/>
    <n v="1.7869211096790915E-2"/>
    <n v="0.24869471632328805"/>
    <n v="31.96"/>
    <n v="33.124469959662598"/>
    <n v="56.458786161731268"/>
    <n v="6.1171662037638503"/>
  </r>
  <r>
    <x v="30"/>
    <s v="Horse Farms"/>
    <s v="D"/>
    <n v="1.8765006736361713"/>
    <n v="0.3700681607026059"/>
    <n v="0.58663586860269046"/>
    <n v="31.75"/>
    <n v="77.62255819125437"/>
    <n v="396.33754782262002"/>
    <n v="88.723008240981343"/>
  </r>
  <r>
    <x v="57"/>
    <s v="Emergent Aquatic Vegetation"/>
    <s v="NA"/>
    <n v="0.62640332935885068"/>
    <n v="1.7869211096790915E-2"/>
    <n v="0.24869471632328805"/>
    <n v="31.74"/>
    <n v="32.89645420900159"/>
    <n v="56.070146206925855"/>
    <n v="11.445733165083521"/>
  </r>
  <r>
    <x v="7"/>
    <s v="Pine Flatwoods"/>
    <s v="D"/>
    <n v="0.80616023176279095"/>
    <n v="4.9140330516175015E-2"/>
    <n v="0.28292799795311729"/>
    <n v="31.46"/>
    <n v="37.094562494034129"/>
    <n v="81.369222345834629"/>
    <n v="13.034689449525171"/>
  </r>
  <r>
    <x v="50"/>
    <s v="Solid Waste Disposal"/>
    <s v="D"/>
    <n v="1.4884831588725165"/>
    <n v="0.30824389141964326"/>
    <n v="0.58224006489851832"/>
    <n v="31.38"/>
    <n v="76.143114063178359"/>
    <n v="308.39199855919532"/>
    <n v="103.22886660081753"/>
  </r>
  <r>
    <x v="78"/>
    <s v=" Grass airports"/>
    <s v="D"/>
    <n v="0.96739227811534922"/>
    <n v="0.17065096597435325"/>
    <n v="0.24052044568721381"/>
    <n v="31.35"/>
    <n v="31.424266814535883"/>
    <n v="82.717292721207968"/>
    <n v="14.59158422595384"/>
  </r>
  <r>
    <x v="7"/>
    <s v="Pine Flatwoods"/>
    <s v="D"/>
    <n v="0.80616023176279095"/>
    <n v="4.9140330516175015E-2"/>
    <n v="0.28292799795311729"/>
    <n v="31.33"/>
    <n v="36.941279177943073"/>
    <n v="81.0329858898601"/>
    <n v="8.9601382707006323"/>
  </r>
  <r>
    <x v="83"/>
    <s v="High Density Under Construction"/>
    <s v="D"/>
    <n v="1.6728075169398335"/>
    <n v="0.4645994885165638"/>
    <n v="0.45902383655933859"/>
    <n v="31.21"/>
    <n v="59.704163190853166"/>
    <n v="271.75599207385011"/>
    <n v="83.599274337517514"/>
  </r>
  <r>
    <x v="25"/>
    <s v="Herbaceous (Dry Prairie)"/>
    <s v="NA"/>
    <n v="0.80616023176279095"/>
    <n v="4.9140330516175015E-2"/>
    <n v="0.24115339422849597"/>
    <n v="31.06"/>
    <n v="31.2155102900918"/>
    <n v="68.473156890357458"/>
    <n v="10.968844361090461"/>
  </r>
  <r>
    <x v="40"/>
    <s v="Upland Hardwood Forests"/>
    <s v="D"/>
    <n v="0.80616023176279095"/>
    <n v="4.9140330516175015E-2"/>
    <n v="0.28292799795311729"/>
    <n v="30.99"/>
    <n v="36.540384351243404"/>
    <n v="80.153598235772876"/>
    <n v="12.839956326789094"/>
  </r>
  <r>
    <x v="9"/>
    <s v="Freshwater Marshes"/>
    <s v="NA"/>
    <n v="0.62640332935885068"/>
    <n v="1.7869211096790915E-2"/>
    <n v="0.24869471632328805"/>
    <n v="30.97"/>
    <n v="32.098399081688065"/>
    <n v="54.709906365106924"/>
    <n v="8.5478718330133656"/>
  </r>
  <r>
    <x v="34"/>
    <s v="Shrub and Brushland"/>
    <s v="NA"/>
    <n v="0.80616023176279095"/>
    <n v="4.9140330516175015E-2"/>
    <n v="0.24115339422849597"/>
    <n v="30.96"/>
    <n v="31.115009613047075"/>
    <n v="68.252702425159924"/>
    <n v="7.5469716975459837"/>
  </r>
  <r>
    <x v="0"/>
    <s v="Improved Pastures"/>
    <s v="NA"/>
    <n v="1.8765006736361713"/>
    <n v="0.3700681607026059"/>
    <n v="0.58663586860269046"/>
    <n v="30.9"/>
    <n v="75.544473956212912"/>
    <n v="385.72693630610894"/>
    <n v="84.292181466685264"/>
  </r>
  <r>
    <x v="5"/>
    <s v="Woodland Pastures"/>
    <s v="D"/>
    <n v="0.95337210017164864"/>
    <n v="0.22938109134459039"/>
    <n v="0.2"/>
    <n v="30.83"/>
    <n v="25.696805000000001"/>
    <n v="66.660736722450153"/>
    <n v="16.038556757090994"/>
  </r>
  <r>
    <x v="16"/>
    <s v="Mixed Wetland Hardwoods"/>
    <s v="C"/>
    <n v="0.62640332935885068"/>
    <n v="1.7869211096790915E-2"/>
    <n v="0.24869471632328805"/>
    <n v="30.81"/>
    <n v="31.932569444843697"/>
    <n v="54.42725912524844"/>
    <n v="5.0281701902232063"/>
  </r>
  <r>
    <x v="38"/>
    <s v="Other Light Industrial"/>
    <s v="D"/>
    <n v="1.2017295380314896"/>
    <n v="0.2322997442582819"/>
    <n v="0.34369105791620291"/>
    <n v="30.74"/>
    <n v="44.029900554033937"/>
    <n v="143.97363921450321"/>
    <n v="33.821022321516232"/>
  </r>
  <r>
    <x v="13"/>
    <s v="Mixed Shrubs"/>
    <s v="D"/>
    <n v="0.62640332935885068"/>
    <n v="1.7869211096790915E-2"/>
    <n v="0.24869471632328805"/>
    <n v="30.72"/>
    <n v="31.839290274118742"/>
    <n v="54.268270052828051"/>
    <n v="8.4788706073674742"/>
  </r>
  <r>
    <x v="0"/>
    <s v="Improved Pastures"/>
    <s v="D"/>
    <n v="1.8765006736361713"/>
    <n v="0.3700681607026059"/>
    <n v="0.58663586860269046"/>
    <n v="30.65"/>
    <n v="74.933272710612485"/>
    <n v="382.60616821301744"/>
    <n v="85.649140238931594"/>
  </r>
  <r>
    <x v="54"/>
    <s v="Ornamentals"/>
    <s v="D"/>
    <n v="1.7303616721893005"/>
    <n v="0.38508149913584422"/>
    <n v="0.30381529981542799"/>
    <n v="30.57"/>
    <n v="38.706213508752938"/>
    <n v="182.24101120898248"/>
    <n v="40.556632135521426"/>
  </r>
  <r>
    <x v="46"/>
    <s v="Mobile Home Units &lt;Six or more dwelling units per acre&gt;"/>
    <s v="B"/>
    <n v="1.6728075169398335"/>
    <n v="0.4645994885165638"/>
    <n v="0.40522520165068265"/>
    <n v="30.57"/>
    <n v="51.625883172267756"/>
    <n v="234.98601016013711"/>
    <n v="70.883122735045703"/>
  </r>
  <r>
    <x v="14"/>
    <s v="Rural Residential"/>
    <s v="D"/>
    <n v="0.96739227811534922"/>
    <n v="0.17065096597435325"/>
    <n v="0.27638752969320179"/>
    <n v="30.55"/>
    <n v="35.188865666390583"/>
    <n v="92.626749862869772"/>
    <n v="16.339642869548268"/>
  </r>
  <r>
    <x v="16"/>
    <s v="Mixed Wetland Hardwoods"/>
    <s v="D"/>
    <n v="0.62640332935885068"/>
    <n v="1.7869211096790915E-2"/>
    <n v="0.24869471632328805"/>
    <n v="30.53"/>
    <n v="31.642367580366056"/>
    <n v="53.932626455496113"/>
    <n v="1.5385191009825105"/>
  </r>
  <r>
    <x v="68"/>
    <e v="#N/A"/>
    <s v="D"/>
    <n v="0.80616023176279095"/>
    <n v="4.9140330516175015E-2"/>
    <n v="0.28292799795311729"/>
    <n v="30.37"/>
    <n v="35.809340843732244"/>
    <n v="78.55000898420208"/>
    <n v="15.506190828168567"/>
  </r>
  <r>
    <x v="15"/>
    <s v="Wet Prairies"/>
    <s v="D"/>
    <n v="0.62640332935885068"/>
    <n v="1.7869211096790915E-2"/>
    <n v="0.24869471632328805"/>
    <n v="30.22"/>
    <n v="31.321072658980089"/>
    <n v="53.384997428270303"/>
    <n v="8.3408681560756843"/>
  </r>
  <r>
    <x v="0"/>
    <s v="Improved Pastures"/>
    <s v="D"/>
    <n v="1.8765006736361713"/>
    <n v="0.3700681607026059"/>
    <n v="0.58663586860269046"/>
    <n v="30.2"/>
    <n v="73.833110468531714"/>
    <n v="376.98878564545271"/>
    <n v="82.382649847698858"/>
  </r>
  <r>
    <x v="41"/>
    <s v="Educational Facilities"/>
    <s v="NA"/>
    <n v="0.96739227811534922"/>
    <n v="0.17065096597435325"/>
    <n v="0.22279788653131388"/>
    <n v="30.2"/>
    <n v="28.041007802001371"/>
    <n v="73.811626671999434"/>
    <n v="16.072580700030212"/>
  </r>
  <r>
    <x v="89"/>
    <s v="Oil and Gas Processing"/>
    <s v="D"/>
    <n v="1.2017295380314896"/>
    <n v="0.2322997442582819"/>
    <n v="0.58224006489851832"/>
    <n v="30.2"/>
    <n v="73.279861208030169"/>
    <n v="239.61826319153928"/>
    <n v="62.270852089491129"/>
  </r>
  <r>
    <x v="7"/>
    <s v="Pine Flatwoods"/>
    <s v="C"/>
    <n v="0.80616023176279095"/>
    <n v="4.9140330516175015E-2"/>
    <n v="0.19937879050387461"/>
    <n v="30.19"/>
    <n v="25.08520639353765"/>
    <n v="55.025955271886417"/>
    <n v="6.0844378656320286"/>
  </r>
  <r>
    <x v="46"/>
    <s v="Mobile Home Units &lt;Six or more dwelling units per acre&gt;"/>
    <s v="C"/>
    <n v="1.6728075169398335"/>
    <n v="0.4645994885165638"/>
    <n v="0.43646311869441834"/>
    <n v="30.17"/>
    <n v="54.878024622786683"/>
    <n v="249.78881249445843"/>
    <n v="75.348362405999993"/>
  </r>
  <r>
    <x v="1"/>
    <s v="Citrus Groves"/>
    <s v="D"/>
    <n v="1.6671011379372187"/>
    <n v="0.16490862031309303"/>
    <n v="0.32696578480774496"/>
    <n v="30.14"/>
    <n v="41.069665432734389"/>
    <n v="186.29948514508322"/>
    <n v="39.661236941925139"/>
  </r>
  <r>
    <x v="23"/>
    <s v="Reservoirs"/>
    <s v="NA"/>
    <n v="0.52096910560538079"/>
    <n v="9.3813358258152305E-2"/>
    <n v="0.2984336595879456"/>
    <n v="29.99"/>
    <n v="37.299231067219566"/>
    <n v="52.873783719942104"/>
    <n v="17.640527649905692"/>
  </r>
  <r>
    <x v="16"/>
    <s v="Mixed Wetland Hardwoods"/>
    <s v="A"/>
    <n v="0.62640332935885068"/>
    <n v="1.7869211096790915E-2"/>
    <n v="0.24869471632328805"/>
    <n v="29.98"/>
    <n v="31.072328203713539"/>
    <n v="52.961026568482588"/>
    <n v="4.8927147777634445"/>
  </r>
  <r>
    <x v="46"/>
    <s v="Mobile Home Units &lt;Six or more dwelling units per acre&gt;"/>
    <s v="D"/>
    <n v="1.6728075169398335"/>
    <n v="0.4645994885165638"/>
    <n v="0.45902383655933859"/>
    <n v="29.95"/>
    <n v="57.293806073888248"/>
    <n v="260.78474728009644"/>
    <n v="72.429409225097331"/>
  </r>
  <r>
    <x v="45"/>
    <s v="Spoil Areas"/>
    <s v="D"/>
    <n v="0.73183755311232057"/>
    <n v="0.13401908322593187"/>
    <n v="0.28292799795311729"/>
    <n v="29.88"/>
    <n v="35.231580652312132"/>
    <n v="70.157702866856425"/>
    <n v="31.062131845353989"/>
  </r>
  <r>
    <x v="20"/>
    <s v="Hydric Pine Flatwoods"/>
    <s v="D"/>
    <n v="0.62640332935885068"/>
    <n v="1.7869211096790915E-2"/>
    <n v="0.24869471632328805"/>
    <n v="29.85"/>
    <n v="30.937591623777493"/>
    <n v="52.731375686097579"/>
    <n v="8.2387463421197626"/>
  </r>
  <r>
    <x v="55"/>
    <s v="Disturbed Land"/>
    <s v="D"/>
    <n v="0.73183755311232057"/>
    <n v="0.13401908322593187"/>
    <n v="0.28292799795311729"/>
    <n v="29.8"/>
    <n v="35.137252457794567"/>
    <n v="69.96986430496392"/>
    <n v="23.330289718707121"/>
  </r>
  <r>
    <x v="40"/>
    <s v="Upland Hardwood Forests"/>
    <s v="A"/>
    <n v="0.80616023176279095"/>
    <n v="4.9140330516175015E-2"/>
    <n v="2.0887301862310671E-2"/>
    <n v="29.76"/>
    <n v="2.5905434360127084"/>
    <n v="5.6825176163045912"/>
    <n v="0.91029323231301695"/>
  </r>
  <r>
    <x v="10"/>
    <s v="Fixed Single Family Units"/>
    <s v="D"/>
    <n v="0.96739227811534922"/>
    <n v="0.17065096597435325"/>
    <n v="0.27638752969320179"/>
    <n v="29.75"/>
    <n v="34.267389642393447"/>
    <n v="90.201172125053205"/>
    <n v="23.371088891891752"/>
  </r>
  <r>
    <x v="14"/>
    <s v="Rural Residential"/>
    <s v="D"/>
    <n v="0.96739227811534922"/>
    <n v="0.17065096597435325"/>
    <n v="0.27638752969320179"/>
    <n v="29.65"/>
    <n v="34.152205139393807"/>
    <n v="89.897974907826139"/>
    <n v="23.292530609902204"/>
  </r>
  <r>
    <x v="27"/>
    <s v="Palmetto Prairies"/>
    <s v="D"/>
    <n v="0.80616023176279095"/>
    <n v="4.9140330516175015E-2"/>
    <n v="0.28292799795311729"/>
    <n v="29.6"/>
    <n v="34.901431971500642"/>
    <n v="76.558454591122214"/>
    <n v="12.264043474441991"/>
  </r>
  <r>
    <x v="16"/>
    <s v="Mixed Wetland Hardwoods"/>
    <s v="D"/>
    <n v="0.62640332935885068"/>
    <n v="1.7869211096790915E-2"/>
    <n v="0.24869471632328805"/>
    <n v="29.53"/>
    <n v="30.605932350088754"/>
    <n v="52.166081206380618"/>
    <n v="8.1504247732930182"/>
  </r>
  <r>
    <x v="22"/>
    <s v="Mixed Rangeland"/>
    <s v="B"/>
    <n v="0.80616023176279095"/>
    <n v="4.9140330516175015E-2"/>
    <n v="9.4942281192321246E-2"/>
    <n v="29.44"/>
    <n v="11.648582410223325"/>
    <n v="25.551887619746942"/>
    <n v="2.8253734406569029"/>
  </r>
  <r>
    <x v="58"/>
    <s v="Parks and Zoos"/>
    <s v="NA"/>
    <n v="0.96739227811534922"/>
    <n v="0.17065096597435325"/>
    <n v="0.24895975957097566"/>
    <n v="29.35"/>
    <n v="30.451793071653402"/>
    <n v="80.157474994084737"/>
    <n v="20.768770840795099"/>
  </r>
  <r>
    <x v="7"/>
    <s v="Pine Flatwoods"/>
    <s v="D"/>
    <n v="0.80616023176279095"/>
    <n v="4.9140330516175015E-2"/>
    <n v="0.28292799795311729"/>
    <n v="29.31"/>
    <n v="34.559492266374448"/>
    <n v="75.80838865087135"/>
    <n v="14.964980348160049"/>
  </r>
  <r>
    <x v="34"/>
    <s v="Shrub and Brushland"/>
    <s v="D"/>
    <n v="0.80616023176279095"/>
    <n v="4.9140330516175015E-2"/>
    <n v="0.28292799795311729"/>
    <n v="29.23"/>
    <n v="34.465164071856883"/>
    <n v="75.601473908733183"/>
    <n v="22.426511189358948"/>
  </r>
  <r>
    <x v="12"/>
    <s v="Roads and Highways"/>
    <s v="C"/>
    <n v="1.0171301585628862"/>
    <n v="0.19656132206470006"/>
    <n v="0.42691819959772126"/>
    <n v="29.21"/>
    <n v="51.969894443214535"/>
    <n v="143.8324599203988"/>
    <n v="39.108559446911819"/>
  </r>
  <r>
    <x v="60"/>
    <s v="Tree Nurseries"/>
    <s v="D"/>
    <n v="1.7303616721893005"/>
    <n v="0.38508149913584422"/>
    <n v="0.30381529981542799"/>
    <n v="29.18"/>
    <n v="36.94626464459963"/>
    <n v="173.95461913896332"/>
    <n v="38.712545819905628"/>
  </r>
  <r>
    <x v="90"/>
    <s v="Cemeteries"/>
    <s v="D"/>
    <n v="1.3474392445178078"/>
    <n v="0.2921616014325315"/>
    <n v="0.27638752969320179"/>
    <n v="29.15"/>
    <n v="33.576282624395596"/>
    <n v="123.10348443021218"/>
    <n v="31.260248316160297"/>
  </r>
  <r>
    <x v="16"/>
    <s v="Mixed Wetland Hardwoods"/>
    <s v="D"/>
    <n v="0.62640332935885068"/>
    <n v="1.7869211096790915E-2"/>
    <n v="0.24869471632328805"/>
    <n v="29.03"/>
    <n v="30.087714734950101"/>
    <n v="51.282808581822863"/>
    <n v="8.0124223220012283"/>
  </r>
  <r>
    <x v="5"/>
    <s v="Woodland Pastures"/>
    <s v="D"/>
    <n v="0.95337210017164864"/>
    <n v="0.22938109134459039"/>
    <n v="0.2"/>
    <n v="29"/>
    <n v="24.171499999999998"/>
    <n v="62.703904150212587"/>
    <n v="22.32131548451472"/>
  </r>
  <r>
    <x v="52"/>
    <s v="Sand Pine"/>
    <s v="D"/>
    <n v="0.80616023176279095"/>
    <n v="4.9140330516175015E-2"/>
    <n v="0.28292799795311729"/>
    <n v="28.89"/>
    <n v="34.064269245157213"/>
    <n v="74.722086254645973"/>
    <n v="11.969872161372605"/>
  </r>
  <r>
    <x v="7"/>
    <s v="Pine Flatwoods"/>
    <s v="D"/>
    <n v="0.80616023176279095"/>
    <n v="4.9140330516175015E-2"/>
    <n v="0.28292799795311729"/>
    <n v="28.87"/>
    <n v="34.04068719652782"/>
    <n v="74.670357569111431"/>
    <n v="4.5516088565713186"/>
  </r>
  <r>
    <x v="37"/>
    <s v="Multiple Dwelling Units, Low Rise &lt;Two stories or less&gt;"/>
    <s v="D"/>
    <n v="1.6728075169398335"/>
    <n v="0.4645994885165638"/>
    <n v="0.45902383655933859"/>
    <n v="28.86"/>
    <n v="55.208655869529707"/>
    <n v="251.29374979978573"/>
    <n v="86.317916819571352"/>
  </r>
  <r>
    <x v="28"/>
    <s v="Wetland Forested Mixed"/>
    <s v="D"/>
    <n v="0.62640332935885068"/>
    <n v="1.7869211096790915E-2"/>
    <n v="0.24869471632328805"/>
    <n v="28.83"/>
    <n v="29.880427688894638"/>
    <n v="50.92949953199976"/>
    <n v="5.5180820292400439"/>
  </r>
  <r>
    <x v="32"/>
    <s v="Hardwood - Coniferous Mixed"/>
    <s v="D"/>
    <n v="0.80616023176279095"/>
    <n v="4.9140330516175015E-2"/>
    <n v="0.28292799795311729"/>
    <n v="28.71"/>
    <n v="33.852030807492682"/>
    <n v="74.256528084835097"/>
    <n v="4.5263834524476119"/>
  </r>
  <r>
    <x v="10"/>
    <s v="Fixed Single Family Units"/>
    <s v="A"/>
    <n v="0.96739227811534922"/>
    <n v="0.17065096597435325"/>
    <n v="8.3338224602148639E-2"/>
    <n v="28.7"/>
    <n v="9.9678558645453421"/>
    <n v="26.238131703012783"/>
    <n v="6.798289799805783"/>
  </r>
  <r>
    <x v="50"/>
    <s v="Solid Waste Disposal"/>
    <s v="NA"/>
    <n v="1.4884831588725165"/>
    <n v="0.30824389141964326"/>
    <n v="0.57659988543228824"/>
    <n v="28.66"/>
    <n v="68.869407445969486"/>
    <n v="278.93230350715066"/>
    <n v="72.75444287746636"/>
  </r>
  <r>
    <x v="25"/>
    <s v="Herbaceous (Dry Prairie)"/>
    <s v="A"/>
    <n v="0.80616023176279095"/>
    <n v="4.9140330516175015E-2"/>
    <n v="2.0887301862310671E-2"/>
    <n v="28.56"/>
    <n v="2.4860860393992925"/>
    <n v="5.4533838414535989"/>
    <n v="0.33241665098589263"/>
  </r>
  <r>
    <x v="17"/>
    <s v="Marshy Lakes"/>
    <s v="D"/>
    <n v="0.52096910560538079"/>
    <n v="9.3813358258152305E-2"/>
    <n v="0.2984336595879456"/>
    <n v="28.54"/>
    <n v="35.495833766537061"/>
    <n v="50.317365367360708"/>
    <n v="19.685142753920555"/>
  </r>
  <r>
    <x v="91"/>
    <s v="Water Supply Plants"/>
    <s v="D"/>
    <n v="1.2017295380314896"/>
    <n v="0.2322997442582819"/>
    <n v="0.58224006489851832"/>
    <n v="28.39"/>
    <n v="68.887922506489289"/>
    <n v="225.25703615919869"/>
    <n v="58.53872486161103"/>
  </r>
  <r>
    <x v="17"/>
    <s v="Marshy Lakes"/>
    <s v="D"/>
    <n v="0.52096910560538079"/>
    <n v="9.3813358258152305E-2"/>
    <n v="0.2984336595879456"/>
    <n v="28.35"/>
    <n v="35.259526534033839"/>
    <n v="49.982386410815565"/>
    <n v="27.229386135145294"/>
  </r>
  <r>
    <x v="8"/>
    <s v="Unimproved Pastures"/>
    <s v="D"/>
    <n v="0.95337210017164864"/>
    <n v="0.22938109134459039"/>
    <n v="0.2"/>
    <n v="28.33"/>
    <n v="23.613054999999999"/>
    <n v="61.255227743983539"/>
    <n v="21.805616126769035"/>
  </r>
  <r>
    <x v="21"/>
    <e v="#N/A"/>
    <s v="D"/>
    <n v="0.62640332935885068"/>
    <n v="1.7869211096790915E-2"/>
    <n v="0.24869471632328805"/>
    <n v="28.15"/>
    <n v="29.175651732306076"/>
    <n v="49.728248762601233"/>
    <n v="1.4185821386392947"/>
  </r>
  <r>
    <x v="21"/>
    <e v="#N/A"/>
    <s v="D"/>
    <n v="0.62640332935885068"/>
    <n v="1.7869211096790915E-2"/>
    <n v="0.24869471632328805"/>
    <n v="28.14"/>
    <n v="29.165287380003303"/>
    <n v="49.710583310110074"/>
    <n v="1.4180782018227269"/>
  </r>
  <r>
    <x v="24"/>
    <s v=" Channelized Waterways, Canals"/>
    <s v="NA"/>
    <n v="0.52096910560538079"/>
    <n v="9.3813358258152305E-2"/>
    <n v="0.2984336595879456"/>
    <n v="27.85"/>
    <n v="34.637665395867458"/>
    <n v="49.100862840959913"/>
    <n v="19.209223044733267"/>
  </r>
  <r>
    <x v="27"/>
    <s v="Palmetto Prairies"/>
    <s v="D"/>
    <n v="0.80616023176279095"/>
    <n v="4.9140330516175015E-2"/>
    <n v="0.28292799795311729"/>
    <n v="27.75"/>
    <n v="32.720092473281845"/>
    <n v="71.773551179177062"/>
    <n v="11.497540757289363"/>
  </r>
  <r>
    <x v="0"/>
    <s v="Improved Pastures"/>
    <s v="NA"/>
    <n v="1.8765006736361713"/>
    <n v="0.3700681607026059"/>
    <n v="0.58663586860269046"/>
    <n v="27.69"/>
    <n v="67.696649962703418"/>
    <n v="345.6562739908141"/>
    <n v="103.16600272475361"/>
  </r>
  <r>
    <x v="29"/>
    <s v="Open Land"/>
    <s v="D"/>
    <n v="0.80616023176279095"/>
    <n v="4.9140330516175015E-2"/>
    <n v="0.28292799795311729"/>
    <n v="27.65"/>
    <n v="32.602182230134886"/>
    <n v="71.514907751504367"/>
    <n v="11.456108177983818"/>
  </r>
  <r>
    <x v="34"/>
    <s v="Shrub and Brushland"/>
    <s v="D"/>
    <n v="0.80616023176279095"/>
    <n v="4.9140330516175015E-2"/>
    <n v="0.28292799795311729"/>
    <n v="27.58"/>
    <n v="32.51964505993201"/>
    <n v="71.333857352133464"/>
    <n v="11.427105372469933"/>
  </r>
  <r>
    <x v="20"/>
    <s v="Hydric Pine Flatwoods"/>
    <s v="D"/>
    <n v="0.62640332935885068"/>
    <n v="1.7869211096790915E-2"/>
    <n v="0.24869471632328805"/>
    <n v="27.53"/>
    <n v="28.533061889534149"/>
    <n v="48.632990708149627"/>
    <n v="16.13864572228233"/>
  </r>
  <r>
    <x v="24"/>
    <s v=" Channelized Waterways, Canals"/>
    <s v="NA"/>
    <n v="0.52096910560538079"/>
    <n v="9.3813358258152305E-2"/>
    <n v="0.2984336595879456"/>
    <n v="27.48"/>
    <n v="34.177488153624331"/>
    <n v="48.448535399266724"/>
    <n v="16.16411136443509"/>
  </r>
  <r>
    <x v="0"/>
    <s v="Improved Pastures"/>
    <s v="D"/>
    <n v="1.8765006736361713"/>
    <n v="0.3700681607026059"/>
    <n v="0.58663586860269046"/>
    <n v="27.41"/>
    <n v="67.012104567630942"/>
    <n v="342.16101372655169"/>
    <n v="67.478204933740699"/>
  </r>
  <r>
    <x v="7"/>
    <s v="Pine Flatwoods"/>
    <s v="NA"/>
    <n v="0.80616023176279095"/>
    <n v="4.9140330516175015E-2"/>
    <n v="0.24115339422849597"/>
    <n v="27.26"/>
    <n v="27.396484562392228"/>
    <n v="60.095887212850762"/>
    <n v="3.6632069456524716"/>
  </r>
  <r>
    <x v="24"/>
    <s v=" Channelized Waterways, Canals"/>
    <s v="NA"/>
    <n v="0.52096910560538079"/>
    <n v="9.3813358258152305E-2"/>
    <n v="0.2984336595879456"/>
    <n v="27.14"/>
    <n v="33.754622579671192"/>
    <n v="47.849099371764879"/>
    <n v="15.964118720188077"/>
  </r>
  <r>
    <x v="15"/>
    <s v="Wet Prairies"/>
    <s v="D"/>
    <n v="0.62640332935885068"/>
    <n v="1.7869211096790915E-2"/>
    <n v="0.24869471632328805"/>
    <n v="27.14"/>
    <n v="28.128852149726001"/>
    <n v="47.944038060994579"/>
    <n v="7.4907730561182699"/>
  </r>
  <r>
    <x v="6"/>
    <s v="Inactive Land with street pattern but without structures"/>
    <s v="A"/>
    <n v="0.80616023176279095"/>
    <n v="4.9140330516175015E-2"/>
    <n v="8.3338224602148639E-2"/>
    <n v="27.13"/>
    <n v="9.4225759444290986"/>
    <n v="20.66900444549178"/>
    <n v="3.3110068698061252"/>
  </r>
  <r>
    <x v="32"/>
    <s v="Hardwood - Coniferous Mixed"/>
    <s v="B"/>
    <n v="0.80616023176279095"/>
    <n v="4.9140330516175015E-2"/>
    <n v="9.4942281192321246E-2"/>
    <n v="27.03"/>
    <n v="10.695012994169039"/>
    <n v="23.460173993266302"/>
    <n v="3.7581295927145733"/>
  </r>
  <r>
    <x v="25"/>
    <s v="Herbaceous (Dry Prairie)"/>
    <s v="D"/>
    <n v="0.80616023176279095"/>
    <n v="4.9140330516175015E-2"/>
    <n v="0.28292799795311729"/>
    <n v="26.99"/>
    <n v="31.82397462536494"/>
    <n v="69.807861128864474"/>
    <n v="20.707886999685186"/>
  </r>
  <r>
    <x v="9"/>
    <s v="Freshwater Marshes"/>
    <s v="D"/>
    <n v="0.62640332935885068"/>
    <n v="1.7869211096790915E-2"/>
    <n v="0.24869471632328805"/>
    <n v="26.92"/>
    <n v="27.900836399064996"/>
    <n v="47.555398106189173"/>
    <n v="7.4300519775498834"/>
  </r>
  <r>
    <x v="61"/>
    <s v="Fallow Crop Land"/>
    <s v="D"/>
    <n v="1.1942187284187931"/>
    <n v="0.52982210901985061"/>
    <n v="0.28292799795311729"/>
    <n v="26.79"/>
    <n v="31.588154139071019"/>
    <n v="102.64473269710744"/>
    <n v="45.538934755584314"/>
  </r>
  <r>
    <x v="57"/>
    <s v="Emergent Aquatic Vegetation"/>
    <s v="D"/>
    <n v="0.62640332935885068"/>
    <n v="1.7869211096790915E-2"/>
    <n v="0.24869471632328805"/>
    <n v="26.66"/>
    <n v="27.631363239192893"/>
    <n v="47.096096341419141"/>
    <n v="4.3508931279243974"/>
  </r>
  <r>
    <x v="8"/>
    <s v="Unimproved Pastures"/>
    <s v="D"/>
    <n v="0.95337210017164864"/>
    <n v="0.22938109134459039"/>
    <n v="0.2"/>
    <n v="26.64"/>
    <n v="22.204440000000002"/>
    <n v="57.60110367454012"/>
    <n v="20.504822224395593"/>
  </r>
  <r>
    <x v="53"/>
    <s v="Transportation"/>
    <s v="D"/>
    <n v="1.0171301585628862"/>
    <n v="0.19656132206470006"/>
    <n v="0.45034663738052311"/>
    <n v="26.62"/>
    <n v="49.960938052362245"/>
    <n v="138.27244979021049"/>
    <n v="26.721275843683703"/>
  </r>
  <r>
    <x v="92"/>
    <s v="Communications"/>
    <s v="D"/>
    <n v="1.2017295380314896"/>
    <n v="0.2322997442582819"/>
    <n v="0.58224006489851832"/>
    <n v="26.59"/>
    <n v="64.520248659653049"/>
    <n v="210.97515292261687"/>
    <n v="54.827217121177782"/>
  </r>
  <r>
    <x v="93"/>
    <s v="Industrial"/>
    <s v="D"/>
    <n v="1.4884831588725165"/>
    <n v="0.30824389141964326"/>
    <n v="0.58224006489851832"/>
    <n v="26.48"/>
    <n v="64.253335257901952"/>
    <n v="260.23646022458553"/>
    <n v="87.109636315795058"/>
  </r>
  <r>
    <x v="2"/>
    <s v="Fixed Single Family Units"/>
    <s v="D"/>
    <n v="1.3474392445178078"/>
    <n v="0.2921616014325315"/>
    <n v="0.24052044568721381"/>
    <n v="26.35"/>
    <n v="26.412422027528567"/>
    <n v="96.838033566814048"/>
    <n v="23.87185651598044"/>
  </r>
  <r>
    <x v="10"/>
    <s v="Fixed Single Family Units"/>
    <s v="D"/>
    <n v="0.96739227811534922"/>
    <n v="0.17065096597435325"/>
    <n v="0.27638752969320179"/>
    <n v="26.3"/>
    <n v="30.293524288905804"/>
    <n v="79.740868130719306"/>
    <n v="20.660828163252205"/>
  </r>
  <r>
    <x v="23"/>
    <s v="Reservoirs"/>
    <s v="NA"/>
    <n v="0.52096910560538079"/>
    <n v="9.3813358258152305E-2"/>
    <n v="0.2984336595879456"/>
    <n v="26.04"/>
    <n v="32.386528075705151"/>
    <n v="45.909747518082433"/>
    <n v="17.960795981502844"/>
  </r>
  <r>
    <x v="1"/>
    <s v="Citrus Groves"/>
    <s v="A"/>
    <n v="1.6671011379372187"/>
    <n v="0.16490862031309303"/>
    <n v="0.32696578480774496"/>
    <n v="26.02"/>
    <n v="35.455630211006927"/>
    <n v="160.83319852272945"/>
    <n v="15.9095211834256"/>
  </r>
  <r>
    <x v="10"/>
    <s v="Fixed Single Family Units"/>
    <s v="A"/>
    <n v="0.96739227811534922"/>
    <n v="0.17065096597435325"/>
    <n v="8.3338224602148639E-2"/>
    <n v="25.81"/>
    <n v="8.9641240370702189"/>
    <n v="23.596034120374913"/>
    <n v="6.1137233356441545"/>
  </r>
  <r>
    <x v="43"/>
    <s v="Fixed Single Family Units &lt;Six or more dwelling units per acre&gt;"/>
    <s v="B"/>
    <n v="1.3474392445178078"/>
    <n v="0.2921616014325315"/>
    <n v="0.40522520165068265"/>
    <n v="25.75"/>
    <n v="43.485982717889918"/>
    <n v="159.43623230508237"/>
    <n v="39.303140727340875"/>
  </r>
  <r>
    <x v="22"/>
    <s v="Mixed Rangeland"/>
    <s v="D"/>
    <n v="0.80616023176279095"/>
    <n v="4.9140330516175015E-2"/>
    <n v="0.28292799795311729"/>
    <n v="25.69"/>
    <n v="30.291141464454441"/>
    <n v="66.445496569119243"/>
    <n v="4.0502539496126495"/>
  </r>
  <r>
    <x v="15"/>
    <s v="Wet Prairies"/>
    <s v="D"/>
    <n v="0.62640332935885068"/>
    <n v="1.7869211096790915E-2"/>
    <n v="0.24869471632328805"/>
    <n v="25.66"/>
    <n v="26.594928008915591"/>
    <n v="45.329551092303646"/>
    <n v="1.2931018713138296"/>
  </r>
  <r>
    <x v="26"/>
    <s v="Commercial and Services"/>
    <s v="D"/>
    <n v="0.73183755311232057"/>
    <n v="0.15992943931627868"/>
    <n v="0.58224006489851832"/>
    <n v="25.66"/>
    <n v="62.263617172120995"/>
    <n v="123.98740766377421"/>
    <n v="35.566099146513992"/>
  </r>
  <r>
    <x v="37"/>
    <s v="Multiple Dwelling Units, Low Rise &lt;Two stories or less&gt;"/>
    <s v="NA"/>
    <n v="1.6728075169398335"/>
    <n v="0.4645994885165638"/>
    <n v="0.44774347762687844"/>
    <n v="25.63"/>
    <n v="47.8248352693467"/>
    <n v="217.68474524705999"/>
    <n v="70.869481227750441"/>
  </r>
  <r>
    <x v="41"/>
    <s v="Educational Facilities"/>
    <s v="A"/>
    <n v="0.96739227811534922"/>
    <n v="0.17065096597435325"/>
    <n v="0.12152611992617118"/>
    <n v="25.59"/>
    <n v="12.960314081635426"/>
    <n v="34.115102827269084"/>
    <n v="8.8392099786326703"/>
  </r>
  <r>
    <x v="10"/>
    <s v="Fixed Single Family Units"/>
    <s v="A"/>
    <n v="0.96739227811534922"/>
    <n v="0.17065096597435325"/>
    <n v="8.3338224602148639E-2"/>
    <n v="25.53"/>
    <n v="8.8668766627819711"/>
    <n v="23.340052347662592"/>
    <n v="5.0823277011322743"/>
  </r>
  <r>
    <x v="35"/>
    <s v="Medium Density Under Construction"/>
    <s v="D"/>
    <n v="1.3474392445178078"/>
    <n v="0.2921616014325315"/>
    <n v="0.34369105791620291"/>
    <n v="25.46"/>
    <n v="36.467185039222649"/>
    <n v="133.70263754057919"/>
    <n v="39.905373877034947"/>
  </r>
  <r>
    <x v="94"/>
    <s v="Recreational"/>
    <s v="D"/>
    <n v="1.3474392445178078"/>
    <n v="0.2921616014325315"/>
    <n v="0.27638752969320179"/>
    <n v="25.45"/>
    <n v="29.314456013408847"/>
    <n v="107.47799927097427"/>
    <n v="26.49474883699623"/>
  </r>
  <r>
    <x v="16"/>
    <s v="Mixed Wetland Hardwoods"/>
    <s v="D"/>
    <n v="0.62640332935885068"/>
    <n v="1.7869211096790915E-2"/>
    <n v="0.24869471632328805"/>
    <n v="25.44"/>
    <n v="26.366912258254587"/>
    <n v="44.94091113749824"/>
    <n v="4.1517899915377603"/>
  </r>
  <r>
    <x v="15"/>
    <s v="Wet Prairies"/>
    <s v="D"/>
    <n v="0.62640332935885068"/>
    <n v="1.7869211096790915E-2"/>
    <n v="0.24869471632328805"/>
    <n v="25.43"/>
    <n v="26.35654790595181"/>
    <n v="44.923245685007075"/>
    <n v="14.907583026430787"/>
  </r>
  <r>
    <x v="0"/>
    <s v="Improved Pastures"/>
    <s v="NA"/>
    <n v="1.8765006736361713"/>
    <n v="0.3700681607026059"/>
    <n v="0.58663586860269046"/>
    <n v="25.42"/>
    <n v="62.146942652651539"/>
    <n v="317.31969970554337"/>
    <n v="76.107350030649215"/>
  </r>
  <r>
    <x v="26"/>
    <s v="Commercial and Services"/>
    <s v="NA"/>
    <n v="0.73183755311232057"/>
    <n v="0.15992943931627868"/>
    <n v="0.57659988543228824"/>
    <n v="25.39"/>
    <n v="61.01166277226676"/>
    <n v="121.49435333122433"/>
    <n v="39.831342284755145"/>
  </r>
  <r>
    <x v="7"/>
    <s v="Pine Flatwoods"/>
    <s v="D"/>
    <n v="0.80616023176279095"/>
    <n v="4.9140330516175015E-2"/>
    <n v="0.28292799795311729"/>
    <n v="25.28"/>
    <n v="29.807709467551899"/>
    <n v="65.385058515661129"/>
    <n v="7.2298849499939992"/>
  </r>
  <r>
    <x v="32"/>
    <s v="Hardwood - Coniferous Mixed"/>
    <s v="NA"/>
    <n v="0.80616023176279095"/>
    <n v="4.9140330516175015E-2"/>
    <n v="0.24115339422849597"/>
    <n v="25.26"/>
    <n v="25.386471021497712"/>
    <n v="55.686797908899862"/>
    <n v="8.9205733599853545"/>
  </r>
  <r>
    <x v="41"/>
    <s v="Educational Facilities"/>
    <s v="D"/>
    <n v="0.96739227811534922"/>
    <n v="0.17065096597435325"/>
    <n v="0.24052044568721381"/>
    <n v="25.22"/>
    <n v="25.279745105664912"/>
    <n v="66.543225595817063"/>
    <n v="17.241324075001643"/>
  </r>
  <r>
    <x v="40"/>
    <s v="Upland Hardwood Forests"/>
    <s v="D"/>
    <n v="0.80616023176279095"/>
    <n v="4.9140330516175015E-2"/>
    <n v="0.28292799795311729"/>
    <n v="25.15"/>
    <n v="29.654426151460843"/>
    <n v="65.0488220596866"/>
    <n v="10.420293695345135"/>
  </r>
  <r>
    <x v="51"/>
    <s v="Institutional"/>
    <s v="D"/>
    <n v="0.96739227811534922"/>
    <n v="0.17065096597435325"/>
    <n v="0.24052044568721381"/>
    <n v="25.14"/>
    <n v="25.199555589072798"/>
    <n v="66.332144785045244"/>
    <n v="15.129593395643896"/>
  </r>
  <r>
    <x v="19"/>
    <s v="Cypress"/>
    <s v="D"/>
    <n v="0.62640332935885068"/>
    <n v="1.7869211096790915E-2"/>
    <n v="0.24869471632328805"/>
    <n v="25.11"/>
    <n v="26.024888632263075"/>
    <n v="44.357951205290121"/>
    <n v="1.2653853464025824"/>
  </r>
  <r>
    <x v="24"/>
    <s v=" Channelized Waterways, Canals"/>
    <s v="D"/>
    <n v="0.52096910560538079"/>
    <n v="9.3813358258152305E-2"/>
    <n v="0.2984336595879456"/>
    <n v="25.11"/>
    <n v="31.229866358715682"/>
    <n v="44.270113678150921"/>
    <n v="11.370986336818882"/>
  </r>
  <r>
    <x v="74"/>
    <s v="Rock Quarries"/>
    <s v="D"/>
    <n v="0.73183755311232057"/>
    <n v="0.13401908322593187"/>
    <n v="0.24052044568721381"/>
    <n v="25.05"/>
    <n v="25.109342382906664"/>
    <n v="50.000986315853012"/>
    <n v="22.137800496237347"/>
  </r>
  <r>
    <x v="2"/>
    <s v="Fixed Single Family Units"/>
    <s v="D"/>
    <n v="1.3474392445178078"/>
    <n v="0.2921616014325315"/>
    <n v="0.24052044568721381"/>
    <n v="25.01"/>
    <n v="25.069247624610608"/>
    <n v="91.913442865503583"/>
    <n v="25.386416663442539"/>
  </r>
  <r>
    <x v="23"/>
    <s v="Reservoirs"/>
    <s v="NA"/>
    <n v="0.52096910560538079"/>
    <n v="9.3813358258152305E-2"/>
    <n v="0.2984336595879456"/>
    <n v="24.98"/>
    <n v="31.068182462792425"/>
    <n v="44.040917549988457"/>
    <n v="14.693577215559994"/>
  </r>
  <r>
    <x v="29"/>
    <s v="Open Land"/>
    <s v="D"/>
    <n v="0.80616023176279095"/>
    <n v="4.9140330516175015E-2"/>
    <n v="0.28292799795311729"/>
    <n v="24.95"/>
    <n v="29.418605665166922"/>
    <n v="64.531535204341182"/>
    <n v="10.337428536734041"/>
  </r>
  <r>
    <x v="34"/>
    <s v="Shrub and Brushland"/>
    <s v="D"/>
    <n v="0.80616023176279095"/>
    <n v="4.9140330516175015E-2"/>
    <n v="0.28292799795311729"/>
    <n v="24.85"/>
    <n v="29.300695422019967"/>
    <n v="64.272891776668487"/>
    <n v="3.9178205779631901"/>
  </r>
  <r>
    <x v="80"/>
    <s v="Sewage Treatment"/>
    <s v="D"/>
    <n v="1.2017295380314896"/>
    <n v="0.2322997442582819"/>
    <n v="0.58224006489851832"/>
    <n v="24.85"/>
    <n v="60.298163941044692"/>
    <n v="197.16933246058778"/>
    <n v="38.113721978739044"/>
  </r>
  <r>
    <x v="11"/>
    <s v="Brazilian Pepper"/>
    <s v="D"/>
    <n v="0.80616023176279095"/>
    <n v="4.9140330516175015E-2"/>
    <n v="0.28292799795311729"/>
    <n v="24.65"/>
    <n v="29.064874935726039"/>
    <n v="63.755604921323055"/>
    <n v="18.91253851582956"/>
  </r>
  <r>
    <x v="11"/>
    <s v="Brazilian Pepper"/>
    <s v="D"/>
    <n v="0.80616023176279095"/>
    <n v="4.9140330516175015E-2"/>
    <n v="0.28292799795311729"/>
    <n v="24.57"/>
    <n v="28.970546741208469"/>
    <n v="63.548690179184888"/>
    <n v="18.851159080484067"/>
  </r>
  <r>
    <x v="55"/>
    <s v="Disturbed Land"/>
    <s v="NA"/>
    <n v="0.73183755311232057"/>
    <n v="0.13401908322593187"/>
    <n v="0.24115339422849597"/>
    <n v="24.45"/>
    <n v="24.572415537435432"/>
    <n v="48.931787790315468"/>
    <n v="8.9607226526915476"/>
  </r>
  <r>
    <x v="13"/>
    <s v="Mixed Shrubs"/>
    <s v="D"/>
    <n v="0.62640332935885068"/>
    <n v="1.7869211096790915E-2"/>
    <n v="0.24869471632328805"/>
    <n v="24.4"/>
    <n v="25.28901961876619"/>
    <n v="43.103704078418119"/>
    <n v="6.7345196230392705"/>
  </r>
  <r>
    <x v="0"/>
    <s v="Improved Pastures"/>
    <s v="D"/>
    <n v="1.8765006736361713"/>
    <n v="0.3700681607026059"/>
    <n v="0.58663586860269046"/>
    <n v="24.36"/>
    <n v="59.555449371305713"/>
    <n v="304.08764299083538"/>
    <n v="72.933715450299545"/>
  </r>
  <r>
    <x v="58"/>
    <s v="Parks and Zoos"/>
    <s v="D"/>
    <n v="0.96739227811534922"/>
    <n v="0.17065096597435325"/>
    <n v="0.27638752969320179"/>
    <n v="24.32"/>
    <n v="28.012871129512899"/>
    <n v="73.737563229623333"/>
    <n v="13.007532392386706"/>
  </r>
  <r>
    <x v="1"/>
    <s v="Citrus Groves"/>
    <s v="NA"/>
    <n v="1.6671011379372187"/>
    <n v="0.16490862031309303"/>
    <n v="0.32696578480774496"/>
    <n v="24.31"/>
    <n v="33.125533068008394"/>
    <n v="150.2634533469467"/>
    <n v="24.778771787177309"/>
  </r>
  <r>
    <x v="22"/>
    <s v="Mixed Rangeland"/>
    <s v="D"/>
    <n v="0.80616023176279095"/>
    <n v="4.9140330516175015E-2"/>
    <n v="0.28292799795311729"/>
    <n v="24.3"/>
    <n v="28.652189084711676"/>
    <n v="62.850352924468581"/>
    <n v="10.068116771247984"/>
  </r>
  <r>
    <x v="48"/>
    <s v="Mangrove Swamps"/>
    <s v="D"/>
    <n v="0.62640332935885068"/>
    <n v="1.7869211096790915E-2"/>
    <n v="0.24869471632328805"/>
    <n v="24.3"/>
    <n v="25.185376095738462"/>
    <n v="42.927049553506571"/>
    <n v="4.6510368820857826"/>
  </r>
  <r>
    <x v="11"/>
    <s v="Brazilian Pepper"/>
    <s v="D"/>
    <n v="0.80616023176279095"/>
    <n v="4.9140330516175015E-2"/>
    <n v="0.28292799795311729"/>
    <n v="24.18"/>
    <n v="28.51069679293532"/>
    <n v="62.539980811261323"/>
    <n v="10.018397676081328"/>
  </r>
  <r>
    <x v="2"/>
    <s v="Fixed Single Family Units"/>
    <s v="C"/>
    <n v="1.3474392445178078"/>
    <n v="0.2921616014325315"/>
    <n v="0.2050753273754139"/>
    <n v="24.15"/>
    <n v="20.639831958114449"/>
    <n v="75.673512178856782"/>
    <n v="20.900961281253018"/>
  </r>
  <r>
    <x v="6"/>
    <s v="Inactive Land with street pattern but without structures"/>
    <s v="D"/>
    <n v="0.80616023176279095"/>
    <n v="4.9140330516175015E-2"/>
    <n v="0.27638752969320179"/>
    <n v="24.14"/>
    <n v="27.805539024113543"/>
    <n v="60.993173532178844"/>
    <n v="12.04037784637018"/>
  </r>
  <r>
    <x v="23"/>
    <s v="Reservoirs"/>
    <s v="D"/>
    <n v="0.52096910560538079"/>
    <n v="9.3813358258152305E-2"/>
    <n v="0.2984336595879456"/>
    <n v="24.13"/>
    <n v="30.011018527909574"/>
    <n v="42.542327481233841"/>
    <n v="11.7437961625092"/>
  </r>
  <r>
    <x v="49"/>
    <s v="Shopping Centers (Plazas, Malls)"/>
    <s v="D"/>
    <n v="1.4884831588725165"/>
    <n v="0.30824389141964326"/>
    <n v="0.58224006489851832"/>
    <n v="24.12"/>
    <n v="58.526829547605551"/>
    <n v="237.04318053689585"/>
    <n v="61.828423316421009"/>
  </r>
  <r>
    <x v="11"/>
    <s v="Brazilian Pepper"/>
    <s v="D"/>
    <n v="0.80616023176279095"/>
    <n v="4.9140330516175015E-2"/>
    <n v="0.28292799795311729"/>
    <n v="24.04"/>
    <n v="28.345622452529572"/>
    <n v="62.177880012519523"/>
    <n v="9.9603920650535613"/>
  </r>
  <r>
    <x v="7"/>
    <s v="Pine Flatwoods"/>
    <s v="A"/>
    <n v="0.80616023176279095"/>
    <n v="4.9140330516175015E-2"/>
    <n v="2.0887301862310671E-2"/>
    <n v="23.74"/>
    <n v="2.0665154963354064"/>
    <n v="4.5330298458021163"/>
    <n v="0.7261546147550747"/>
  </r>
  <r>
    <x v="10"/>
    <s v="Fixed Single Family Units"/>
    <s v="D"/>
    <n v="0.96739227811534922"/>
    <n v="0.17065096597435325"/>
    <n v="0.27638752969320179"/>
    <n v="23.69"/>
    <n v="27.287208760615155"/>
    <n v="71.827420761092796"/>
    <n v="12.670577400314189"/>
  </r>
  <r>
    <x v="7"/>
    <s v="Pine Flatwoods"/>
    <s v="D"/>
    <n v="0.80616023176279095"/>
    <n v="4.9140330516175015E-2"/>
    <n v="0.28292799795311729"/>
    <n v="23.57"/>
    <n v="27.791444309738853"/>
    <n v="60.962255902457791"/>
    <n v="6.7408381436455116"/>
  </r>
  <r>
    <x v="78"/>
    <s v=" Grass airports"/>
    <s v="D"/>
    <n v="0.96739227811534922"/>
    <n v="0.17065096597435325"/>
    <n v="0.24052044568721381"/>
    <n v="23.56"/>
    <n v="23.615812636378479"/>
    <n v="62.163298772301737"/>
    <n v="10.965796630413793"/>
  </r>
  <r>
    <x v="42"/>
    <s v=" Natural River, Stream, Waterway"/>
    <s v="D"/>
    <n v="0.52096910560538079"/>
    <n v="9.3813358258152305E-2"/>
    <n v="0.2984336595879456"/>
    <n v="23.56"/>
    <n v="29.302096830399901"/>
    <n v="41.537390611598397"/>
    <n v="13.858313818998937"/>
  </r>
  <r>
    <x v="45"/>
    <s v="Spoil Areas"/>
    <s v="NA"/>
    <n v="0.73183755311232057"/>
    <n v="0.13401908322593187"/>
    <n v="0.24115339422849597"/>
    <n v="23.39"/>
    <n v="23.50710836076134"/>
    <n v="46.810409669344729"/>
    <n v="11.770383517694476"/>
  </r>
  <r>
    <x v="16"/>
    <s v="Mixed Wetland Hardwoods"/>
    <s v="D"/>
    <n v="0.62640332935885068"/>
    <n v="1.7869211096790915E-2"/>
    <n v="0.24869471632328805"/>
    <n v="23.35"/>
    <n v="24.200762626975024"/>
    <n v="41.248831566846853"/>
    <n v="3.8107034710065522"/>
  </r>
  <r>
    <x v="94"/>
    <s v="Recreational"/>
    <s v="NA"/>
    <n v="1.3474392445178078"/>
    <n v="0.2921616014325315"/>
    <n v="0.24895975957097566"/>
    <n v="23.1"/>
    <n v="23.967169334078147"/>
    <n v="87.872802655355258"/>
    <n v="21.661808479396605"/>
  </r>
  <r>
    <x v="94"/>
    <s v="Recreational"/>
    <s v="NA"/>
    <n v="1.3474392445178078"/>
    <n v="0.2921616014325315"/>
    <n v="0.24895975957097566"/>
    <n v="23.09"/>
    <n v="23.956793936098023"/>
    <n v="87.834762481045559"/>
    <n v="21.652431073128465"/>
  </r>
  <r>
    <x v="51"/>
    <s v="Institutional"/>
    <s v="D"/>
    <n v="0.96739227811534922"/>
    <n v="0.17065096597435325"/>
    <n v="0.24052044568721381"/>
    <n v="23.02"/>
    <n v="23.074533399381693"/>
    <n v="60.73850329959194"/>
    <n v="13.853748606512429"/>
  </r>
  <r>
    <x v="9"/>
    <s v="Freshwater Marshes"/>
    <s v="D"/>
    <n v="0.62640332935885068"/>
    <n v="1.7869211096790915E-2"/>
    <n v="0.24869471632328805"/>
    <n v="23"/>
    <n v="23.838010296377963"/>
    <n v="40.630540729656417"/>
    <n v="8.2940095399155958"/>
  </r>
  <r>
    <x v="55"/>
    <s v="Disturbed Land"/>
    <s v="D"/>
    <n v="0.73183755311232057"/>
    <n v="0.13401908322593187"/>
    <n v="0.28292799795311729"/>
    <n v="22.86"/>
    <n v="26.954281583395428"/>
    <n v="53.674869060787756"/>
    <n v="15.696716053731484"/>
  </r>
  <r>
    <x v="4"/>
    <s v="Row Crops"/>
    <s v="D"/>
    <n v="1.1942187284187931"/>
    <n v="0.52982210901985061"/>
    <n v="0.25824300484311374"/>
    <n v="22.84"/>
    <n v="24.581041186095167"/>
    <n v="79.875335255582925"/>
    <n v="38.781409338539817"/>
  </r>
  <r>
    <x v="29"/>
    <s v="Open Land"/>
    <s v="C"/>
    <n v="0.80616023176279095"/>
    <n v="4.9140330516175015E-2"/>
    <n v="0.19937879050387461"/>
    <n v="22.81"/>
    <n v="18.95308240598191"/>
    <n v="41.574761170974803"/>
    <n v="6.6599395346141597"/>
  </r>
  <r>
    <x v="49"/>
    <s v="Shopping Centers (Plazas, Malls)"/>
    <s v="D"/>
    <n v="1.4884831588725165"/>
    <n v="0.30824389141964326"/>
    <n v="0.58224006489851832"/>
    <n v="22.75"/>
    <n v="55.202544453069088"/>
    <n v="223.57928512497435"/>
    <n v="52.308364947655726"/>
  </r>
  <r>
    <x v="18"/>
    <s v="Golf Courses"/>
    <s v="A"/>
    <n v="1.8765006736361713"/>
    <n v="0.3700681607026059"/>
    <n v="8.3338224602148639E-2"/>
    <n v="22.73"/>
    <n v="7.8944029198994992"/>
    <n v="40.308492372636358"/>
    <n v="9.6677657928541052"/>
  </r>
  <r>
    <x v="26"/>
    <s v="Commercial and Services"/>
    <s v="NA"/>
    <n v="0.73183755311232057"/>
    <n v="0.15992943931627868"/>
    <n v="0.57659988543228824"/>
    <n v="22.52"/>
    <n v="54.115110107579653"/>
    <n v="107.76104123746246"/>
    <n v="35.328941640515389"/>
  </r>
  <r>
    <x v="23"/>
    <s v="Reservoirs"/>
    <s v="NA"/>
    <n v="0.52096910560538079"/>
    <n v="9.3813358258152305E-2"/>
    <n v="0.2984336595879456"/>
    <n v="22.44"/>
    <n v="27.909127880907207"/>
    <n v="39.562777815121734"/>
    <n v="13.199514520302891"/>
  </r>
  <r>
    <x v="49"/>
    <s v="Shopping Centers (Plazas, Malls)"/>
    <s v="D"/>
    <n v="1.4884831588725165"/>
    <n v="0.30824389141964326"/>
    <n v="0.58224006489851832"/>
    <n v="22.4"/>
    <n v="54.353274538406481"/>
    <n v="220.13960381535932"/>
    <n v="57.419431272298112"/>
  </r>
  <r>
    <x v="17"/>
    <s v="Marshy Lakes"/>
    <s v="D"/>
    <n v="0.52096910560538079"/>
    <n v="9.3813358258152305E-2"/>
    <n v="0.2984336595879456"/>
    <n v="22.38"/>
    <n v="27.834504544327242"/>
    <n v="39.456994986739055"/>
    <n v="10.892091094776458"/>
  </r>
  <r>
    <x v="90"/>
    <s v="Cemeteries"/>
    <s v="D"/>
    <n v="1.3474392445178078"/>
    <n v="0.2921616014325315"/>
    <n v="0.27638752969320179"/>
    <n v="22.36"/>
    <n v="25.755254870719913"/>
    <n v="94.428607610962061"/>
    <n v="26.081103079431145"/>
  </r>
  <r>
    <x v="55"/>
    <s v="Disturbed Land"/>
    <s v="C"/>
    <n v="0.73183755311232057"/>
    <n v="0.13401908322593187"/>
    <n v="0.19937879050387461"/>
    <n v="22.36"/>
    <n v="18.579172406740707"/>
    <n v="36.997263054635894"/>
    <n v="10.819505349442709"/>
  </r>
  <r>
    <x v="1"/>
    <s v="Citrus Groves"/>
    <s v="D"/>
    <n v="1.6671011379372187"/>
    <n v="0.16490862031309303"/>
    <n v="0.32696578480774496"/>
    <n v="22.31"/>
    <n v="30.400273251635838"/>
    <n v="137.90117828755166"/>
    <n v="13.641099830984823"/>
  </r>
  <r>
    <x v="52"/>
    <s v="Sand Pine"/>
    <s v="C"/>
    <n v="0.80616023176279095"/>
    <n v="4.9140330516175015E-2"/>
    <n v="0.19937879050387461"/>
    <n v="22.26"/>
    <n v="18.496081295798216"/>
    <n v="40.572300906001715"/>
    <n v="6.4993535309299082"/>
  </r>
  <r>
    <x v="29"/>
    <s v="Open Land"/>
    <s v="D"/>
    <n v="0.80616023176279095"/>
    <n v="4.9140330516175015E-2"/>
    <n v="0.28292799795311729"/>
    <n v="22.24"/>
    <n v="26.223238075884264"/>
    <n v="57.522298314410747"/>
    <n v="9.2146056375537118"/>
  </r>
  <r>
    <x v="76"/>
    <s v="Cattle Feeding Operations"/>
    <s v="A"/>
    <n v="1.7303616721893005"/>
    <n v="0.38508149913584422"/>
    <n v="0.30381529981542799"/>
    <n v="22.22"/>
    <n v="28.133858821213291"/>
    <n v="132.46304445742857"/>
    <n v="44.023771105779709"/>
  </r>
  <r>
    <x v="5"/>
    <s v="Woodland Pastures"/>
    <s v="C"/>
    <n v="0.95337210017164864"/>
    <n v="0.22938109134459039"/>
    <n v="0.2"/>
    <n v="22.2"/>
    <n v="18.503699999999998"/>
    <n v="48.00091972878343"/>
    <n v="13.562952114662991"/>
  </r>
  <r>
    <x v="90"/>
    <s v="Cemeteries"/>
    <s v="D"/>
    <n v="1.3474392445178078"/>
    <n v="0.2921616014325315"/>
    <n v="0.27638752969320179"/>
    <n v="22.14"/>
    <n v="25.501848964120708"/>
    <n v="93.499524709601985"/>
    <n v="20.273248670379544"/>
  </r>
  <r>
    <x v="44"/>
    <s v="Sugar Cane"/>
    <s v="NA"/>
    <n v="1.7303616721893005"/>
    <n v="0.38508149913584422"/>
    <n v="0.30381529981542799"/>
    <n v="22.12"/>
    <n v="28.007243795015214"/>
    <n v="131.86690114303869"/>
    <n v="29.346179353540528"/>
  </r>
  <r>
    <x v="49"/>
    <s v="Shopping Centers (Plazas, Malls)"/>
    <s v="B"/>
    <n v="1.4884831588725165"/>
    <n v="0.30824389141964326"/>
    <n v="0.55707618727995345"/>
    <n v="22.02"/>
    <n v="51.121962530972304"/>
    <n v="207.05226453062619"/>
    <n v="54.005835692162201"/>
  </r>
  <r>
    <x v="7"/>
    <s v="Pine Flatwoods"/>
    <s v="C"/>
    <n v="0.80616023176279095"/>
    <n v="4.9140330516175015E-2"/>
    <n v="0.19937879050387461"/>
    <n v="22"/>
    <n v="18.280044407347741"/>
    <n v="40.098410598923529"/>
    <n v="6.4234401473700791"/>
  </r>
  <r>
    <x v="20"/>
    <s v="Hydric Pine Flatwoods"/>
    <s v="D"/>
    <n v="0.62640332935885068"/>
    <n v="1.7869211096790915E-2"/>
    <n v="0.24869471632328805"/>
    <n v="21.97"/>
    <n v="22.770482009192346"/>
    <n v="38.810999123067461"/>
    <n v="4.2050732633508074"/>
  </r>
  <r>
    <x v="16"/>
    <s v="Mixed Wetland Hardwoods"/>
    <s v="A"/>
    <n v="0.62640332935885068"/>
    <n v="1.7869211096790915E-2"/>
    <n v="0.24869471632328805"/>
    <n v="21.95"/>
    <n v="22.7497533045868"/>
    <n v="38.775668218085158"/>
    <n v="4.201245249456087"/>
  </r>
  <r>
    <x v="55"/>
    <s v="Disturbed Land"/>
    <s v="A"/>
    <n v="0.73183755311232057"/>
    <n v="0.13401908322593187"/>
    <n v="2.0887301862310671E-2"/>
    <n v="21.91"/>
    <n v="1.9072179664999478"/>
    <n v="3.7979003189359384"/>
    <n v="1.1106606117510804"/>
  </r>
  <r>
    <x v="38"/>
    <s v="Other Light Industrial"/>
    <s v="NA"/>
    <n v="1.2017295380314896"/>
    <n v="0.2322997442582819"/>
    <n v="0.32565202448966185"/>
    <n v="21.91"/>
    <n v="29.735261932249184"/>
    <n v="97.231513574022145"/>
    <n v="22.031676381543786"/>
  </r>
  <r>
    <x v="13"/>
    <s v="Mixed Shrubs"/>
    <s v="D"/>
    <n v="0.62640332935885068"/>
    <n v="1.7869211096790915E-2"/>
    <n v="0.24869471632328805"/>
    <n v="21.88"/>
    <n v="22.677202838467384"/>
    <n v="38.652010050647064"/>
    <n v="1.1026137546510753"/>
  </r>
  <r>
    <x v="34"/>
    <s v="Shrub and Brushland"/>
    <s v="NA"/>
    <n v="0.80616023176279095"/>
    <n v="4.9140330516175015E-2"/>
    <n v="0.24115339422849597"/>
    <n v="21.88"/>
    <n v="21.989548137385981"/>
    <n v="48.235436985222833"/>
    <n v="2.9402409380365393"/>
  </r>
  <r>
    <x v="18"/>
    <s v="Golf Courses"/>
    <s v="NA"/>
    <n v="1.8765006736361713"/>
    <n v="0.3700681607026059"/>
    <n v="0.24895975957097566"/>
    <n v="21.88"/>
    <n v="22.701370780503453"/>
    <n v="115.91225330641758"/>
    <n v="27.800903768089281"/>
  </r>
  <r>
    <x v="23"/>
    <s v="Reservoirs"/>
    <s v="NA"/>
    <n v="0.52096910560538079"/>
    <n v="9.3813358258152305E-2"/>
    <n v="0.2984336595879456"/>
    <n v="21.73"/>
    <n v="27.026085064710944"/>
    <n v="38.311014345926708"/>
    <n v="14.988022145854718"/>
  </r>
  <r>
    <x v="25"/>
    <s v="Herbaceous (Dry Prairie)"/>
    <s v="D"/>
    <n v="0.80616023176279095"/>
    <n v="4.9140330516175015E-2"/>
    <n v="0.28292799795311729"/>
    <n v="21.66"/>
    <n v="25.539358665631884"/>
    <n v="56.022166433909021"/>
    <n v="11.059074525457067"/>
  </r>
  <r>
    <x v="6"/>
    <s v="Inactive Land with street pattern but without structures"/>
    <s v="NA"/>
    <n v="0.80616023176279095"/>
    <n v="4.9140330516175015E-2"/>
    <n v="0.24895975957097566"/>
    <n v="21.64"/>
    <n v="22.452361228980568"/>
    <n v="49.250646191709087"/>
    <n v="7.8895540572931422"/>
  </r>
  <r>
    <x v="26"/>
    <s v="Commercial and Services"/>
    <s v="NA"/>
    <n v="0.73183755311232057"/>
    <n v="0.15992943931627868"/>
    <n v="0.57659988543228824"/>
    <n v="21.61"/>
    <n v="51.928398287069108"/>
    <n v="103.40657642724528"/>
    <n v="33.901351192341814"/>
  </r>
  <r>
    <x v="95"/>
    <s v="Other Groves"/>
    <s v="D"/>
    <n v="1.6671011379372187"/>
    <n v="0.16490862031309303"/>
    <n v="0.32696578480774496"/>
    <n v="21.58"/>
    <n v="29.40555341865986"/>
    <n v="133.38894789087249"/>
    <n v="19.595753640592189"/>
  </r>
  <r>
    <x v="10"/>
    <s v="Fixed Single Family Units"/>
    <s v="D"/>
    <n v="0.96739227811534922"/>
    <n v="0.17065096597435325"/>
    <n v="0.27638752969320179"/>
    <n v="21.52"/>
    <n v="24.787705045522927"/>
    <n v="65.248041147265383"/>
    <n v="18.929162647017652"/>
  </r>
  <r>
    <x v="86"/>
    <s v="Lakes"/>
    <s v="NA"/>
    <n v="0.52096910560538079"/>
    <n v="9.3813358258152305E-2"/>
    <n v="0.2984336595879456"/>
    <n v="21.49"/>
    <n v="26.727591718391079"/>
    <n v="37.88788303239599"/>
    <n v="12.640711543730353"/>
  </r>
  <r>
    <x v="40"/>
    <s v="Upland Hardwood Forests"/>
    <s v="C"/>
    <n v="0.80616023176279095"/>
    <n v="4.9140330516175015E-2"/>
    <n v="0.19937879050387461"/>
    <n v="21.48"/>
    <n v="17.847970630446795"/>
    <n v="39.15062998476715"/>
    <n v="6.2716133802504226"/>
  </r>
  <r>
    <x v="94"/>
    <s v="Recreational"/>
    <s v="D"/>
    <n v="1.3474392445178078"/>
    <n v="0.2921616014325315"/>
    <n v="0.27638752969320179"/>
    <n v="21.43"/>
    <n v="24.684038992823247"/>
    <n v="90.501120800667138"/>
    <n v="19.62311287291028"/>
  </r>
  <r>
    <x v="8"/>
    <s v="Unimproved Pastures"/>
    <s v="NA"/>
    <n v="0.95337210017164864"/>
    <n v="0.22938109134459039"/>
    <n v="0.2"/>
    <n v="21.34"/>
    <n v="17.786890000000003"/>
    <n v="46.141424640190927"/>
    <n v="11.101615348567043"/>
  </r>
  <r>
    <x v="52"/>
    <s v="Sand Pine"/>
    <s v="A"/>
    <n v="0.80616023176279095"/>
    <n v="4.9140330516175015E-2"/>
    <n v="2.0887301862310671E-2"/>
    <n v="21.25"/>
    <n v="1.8497663983625692"/>
    <n v="4.0575772629863094"/>
    <n v="1.2036445479873015"/>
  </r>
  <r>
    <x v="25"/>
    <s v="Herbaceous (Dry Prairie)"/>
    <s v="C"/>
    <n v="0.80616023176279095"/>
    <n v="4.9140330516175015E-2"/>
    <n v="0.19937879050387461"/>
    <n v="21.25"/>
    <n v="17.656861075279071"/>
    <n v="38.73141932850568"/>
    <n v="6.2044592332551902"/>
  </r>
  <r>
    <x v="13"/>
    <s v="Mixed Shrubs"/>
    <s v="D"/>
    <n v="0.62640332935885068"/>
    <n v="1.7869211096790915E-2"/>
    <n v="0.24869471632328805"/>
    <n v="21.21"/>
    <n v="21.982791234181594"/>
    <n v="37.468424733739681"/>
    <n v="3.4614569858693351"/>
  </r>
  <r>
    <x v="80"/>
    <s v="Sewage Treatment"/>
    <s v="D"/>
    <n v="1.2017295380314896"/>
    <n v="0.2322997442582819"/>
    <n v="0.58224006489851832"/>
    <n v="21.21"/>
    <n v="51.465756828553644"/>
    <n v="168.28819080438902"/>
    <n v="59.13814855112615"/>
  </r>
  <r>
    <x v="96"/>
    <s v="Marinas and Fish Camps"/>
    <s v="NA"/>
    <n v="0.73183755311232057"/>
    <n v="0.15992943931627868"/>
    <n v="0.24895975957097566"/>
    <n v="21.21"/>
    <n v="22.006219115835389"/>
    <n v="43.821643916234393"/>
    <n v="9.5764024565781654"/>
  </r>
  <r>
    <x v="9"/>
    <s v="Freshwater Marshes"/>
    <s v="D"/>
    <n v="0.62640332935885068"/>
    <n v="1.7869211096790915E-2"/>
    <n v="0.24869471632328805"/>
    <n v="21.19"/>
    <n v="21.962062529576048"/>
    <n v="37.433093828757372"/>
    <n v="1.0678421143078742"/>
  </r>
  <r>
    <x v="34"/>
    <s v="Shrub and Brushland"/>
    <s v="D"/>
    <n v="0.80616023176279095"/>
    <n v="4.9140330516175015E-2"/>
    <n v="0.28292799795311729"/>
    <n v="21.18"/>
    <n v="24.973389498526473"/>
    <n v="54.780677981080018"/>
    <n v="3.3392128708756683"/>
  </r>
  <r>
    <x v="9"/>
    <s v="Freshwater Marshes"/>
    <s v="D"/>
    <n v="0.62640332935885068"/>
    <n v="1.7869211096790915E-2"/>
    <n v="0.24869471632328805"/>
    <n v="21.17"/>
    <n v="21.941333824970503"/>
    <n v="37.397762923775069"/>
    <n v="12.410284414846238"/>
  </r>
  <r>
    <x v="7"/>
    <s v="Pine Flatwoods"/>
    <s v="A"/>
    <n v="0.80616023176279095"/>
    <n v="4.9140330516175015E-2"/>
    <n v="2.0887301862310671E-2"/>
    <n v="21.17"/>
    <n v="1.842802571921675"/>
    <n v="4.0423016779962433"/>
    <n v="0.49711596852938889"/>
  </r>
  <r>
    <x v="42"/>
    <s v=" Natural River, Stream, Waterway"/>
    <s v="D"/>
    <n v="0.52096910560538079"/>
    <n v="9.3813358258152305E-2"/>
    <n v="0.2984336595879456"/>
    <n v="21.11"/>
    <n v="26.254977253384627"/>
    <n v="37.21792511930569"/>
    <n v="12.417190353101338"/>
  </r>
  <r>
    <x v="68"/>
    <e v="#N/A"/>
    <s v="D"/>
    <n v="0.80616023176279095"/>
    <n v="4.9140330516175015E-2"/>
    <n v="0.28292799795311729"/>
    <n v="21.04"/>
    <n v="24.808315158120724"/>
    <n v="54.418577182338218"/>
    <n v="10.742517452244538"/>
  </r>
  <r>
    <x v="51"/>
    <s v="Institutional"/>
    <s v="D"/>
    <n v="0.96739227811534922"/>
    <n v="0.17065096597435325"/>
    <n v="0.24052044568721381"/>
    <n v="21.04"/>
    <n v="21.089842863726794"/>
    <n v="55.514253232989333"/>
    <n v="14.383721591516043"/>
  </r>
  <r>
    <x v="6"/>
    <s v="Inactive Land with street pattern but without structures"/>
    <s v="A"/>
    <n v="0.80616023176279095"/>
    <n v="4.9140330516175015E-2"/>
    <n v="8.3338224602148639E-2"/>
    <n v="20.98"/>
    <n v="7.2866068305979539"/>
    <n v="15.983623784239496"/>
    <n v="1.965641174522694"/>
  </r>
  <r>
    <x v="15"/>
    <s v="Wet Prairies"/>
    <s v="D"/>
    <n v="0.62640332935885068"/>
    <n v="1.7869211096790915E-2"/>
    <n v="0.24869471632328805"/>
    <n v="20.88"/>
    <n v="21.640767608190085"/>
    <n v="36.885464801531569"/>
    <n v="7.5295182258016373"/>
  </r>
  <r>
    <x v="40"/>
    <s v="Upland Hardwood Forests"/>
    <s v="D"/>
    <n v="0.80616023176279095"/>
    <n v="4.9140330516175015E-2"/>
    <n v="0.28292799795311729"/>
    <n v="20.85"/>
    <n v="24.584285696141503"/>
    <n v="53.927154669760085"/>
    <n v="3.2871854748705238"/>
  </r>
  <r>
    <x v="13"/>
    <s v="Mixed Shrubs"/>
    <s v="NA"/>
    <n v="0.62640332935885068"/>
    <n v="1.7869211096790915E-2"/>
    <n v="0.24869471632328805"/>
    <n v="20.84"/>
    <n v="21.599310198978994"/>
    <n v="36.814802991566957"/>
    <n v="5.7519421698417377"/>
  </r>
  <r>
    <x v="37"/>
    <s v="Multiple Dwelling Units, Low Rise &lt;Two stories or less&gt;"/>
    <s v="D"/>
    <n v="1.6728075169398335"/>
    <n v="0.4645994885165638"/>
    <n v="0.45902383655933859"/>
    <n v="20.74"/>
    <n v="39.675243337978038"/>
    <n v="180.59017224004006"/>
    <n v="55.554275865431372"/>
  </r>
  <r>
    <x v="1"/>
    <s v="Citrus Groves"/>
    <s v="NA"/>
    <n v="1.6671011379372187"/>
    <n v="0.16490862031309303"/>
    <n v="0.32696578480774496"/>
    <n v="20.68"/>
    <n v="28.179186501292211"/>
    <n v="127.82592411414471"/>
    <n v="15.711484537095858"/>
  </r>
  <r>
    <x v="54"/>
    <s v="Ornamentals"/>
    <s v="D"/>
    <n v="1.7303616721893005"/>
    <n v="0.38508149913584422"/>
    <n v="0.30381529981542799"/>
    <n v="20.58"/>
    <n v="26.057372391564783"/>
    <n v="122.68629410143473"/>
    <n v="30.848196431406926"/>
  </r>
  <r>
    <x v="18"/>
    <s v="Golf Courses"/>
    <s v="NA"/>
    <n v="1.8765006736361713"/>
    <n v="0.3700681607026059"/>
    <n v="0.24895975957097566"/>
    <n v="20.49"/>
    <n v="21.259190461266716"/>
    <n v="108.54854068777405"/>
    <n v="23.720908312030708"/>
  </r>
  <r>
    <x v="22"/>
    <s v="Mixed Rangeland"/>
    <s v="NA"/>
    <n v="0.80616023176279095"/>
    <n v="4.9140330516175015E-2"/>
    <n v="0.24115339422849597"/>
    <n v="20.48"/>
    <n v="20.582538658759823"/>
    <n v="45.149074472457208"/>
    <n v="4.9923120273172401"/>
  </r>
  <r>
    <x v="1"/>
    <s v="Citrus Groves"/>
    <s v="NA"/>
    <n v="1.6671011379372187"/>
    <n v="0.16490862031309303"/>
    <n v="0.32696578480774496"/>
    <n v="20.46"/>
    <n v="27.879407921491232"/>
    <n v="126.46607385761126"/>
    <n v="12.509946326398456"/>
  </r>
  <r>
    <x v="10"/>
    <s v="Fixed Single Family Units"/>
    <s v="A"/>
    <n v="0.96739227811534922"/>
    <n v="0.17065096597435325"/>
    <n v="8.3338224602148639E-2"/>
    <n v="20.39"/>
    <n v="7.081692720490576"/>
    <n v="18.640958377157865"/>
    <n v="4.829865122579788"/>
  </r>
  <r>
    <x v="16"/>
    <s v="Mixed Wetland Hardwoods"/>
    <s v="D"/>
    <n v="0.62640332935885068"/>
    <n v="1.7869211096790915E-2"/>
    <n v="0.24869471632328805"/>
    <n v="20.34"/>
    <n v="21.081092583840341"/>
    <n v="35.931530367009202"/>
    <n v="7.3347893061688367"/>
  </r>
  <r>
    <x v="78"/>
    <s v=" Grass airports"/>
    <s v="D"/>
    <n v="0.96739227811534922"/>
    <n v="0.17065096597435325"/>
    <n v="0.24052044568721381"/>
    <n v="20.309999999999999"/>
    <n v="20.358113524823725"/>
    <n v="53.588140834696453"/>
    <n v="15.546499419374078"/>
  </r>
  <r>
    <x v="97"/>
    <s v="Wetland Coniferous Forests"/>
    <s v="D"/>
    <n v="0.62640332935885068"/>
    <n v="1.7869211096790915E-2"/>
    <n v="0.24869471632328805"/>
    <n v="20.239999999999998"/>
    <n v="20.977449060812607"/>
    <n v="35.754875842097647"/>
    <n v="5.5863392282915898"/>
  </r>
  <r>
    <x v="10"/>
    <s v="Fixed Single Family Units"/>
    <s v="C"/>
    <n v="0.96739227811534922"/>
    <n v="0.17065096597435325"/>
    <n v="0.22153198944874952"/>
    <n v="20.22"/>
    <n v="18.667802925079357"/>
    <n v="49.138779533953546"/>
    <n v="10.700035145818948"/>
  </r>
  <r>
    <x v="26"/>
    <s v="Commercial and Services"/>
    <s v="B"/>
    <n v="0.73183755311232057"/>
    <n v="0.15992943931627868"/>
    <n v="0.55707618727995345"/>
    <n v="20.190000000000001"/>
    <n v="46.873407061777066"/>
    <n v="93.340420841480181"/>
    <n v="25.499508634149727"/>
  </r>
  <r>
    <x v="24"/>
    <s v=" Channelized Waterways, Canals"/>
    <s v="NA"/>
    <n v="0.52096910560538079"/>
    <n v="9.3813358258152305E-2"/>
    <n v="0.2984336595879456"/>
    <n v="20.190000000000001"/>
    <n v="25.11075275915849"/>
    <n v="35.595921750771296"/>
    <n v="6.4099251257016823"/>
  </r>
  <r>
    <x v="14"/>
    <s v="Rural Residential"/>
    <s v="NA"/>
    <n v="0.96739227811534922"/>
    <n v="0.17065096597435325"/>
    <n v="0.24895975957097566"/>
    <n v="20.13"/>
    <n v="20.885676133982383"/>
    <n v="54.976830379247893"/>
    <n v="14.244475537485702"/>
  </r>
  <r>
    <x v="87"/>
    <s v="Multiple Dwelling Units, High Rise &lt;Three stories or more&gt;"/>
    <s v="D"/>
    <n v="1.6728075169398335"/>
    <n v="0.4645994885165638"/>
    <n v="0.45902383655933859"/>
    <n v="20.13"/>
    <n v="38.508324416272806"/>
    <n v="175.27869658592127"/>
    <n v="57.06376109737198"/>
  </r>
  <r>
    <x v="40"/>
    <s v="Upland Hardwood Forests"/>
    <s v="D"/>
    <n v="0.80616023176279095"/>
    <n v="4.9140330516175015E-2"/>
    <n v="0.28292799795311729"/>
    <n v="20.07"/>
    <n v="23.664585799595198"/>
    <n v="51.909735933912934"/>
    <n v="5.7398651481953937"/>
  </r>
  <r>
    <x v="80"/>
    <s v="Sewage Treatment"/>
    <s v="D"/>
    <n v="1.2017295380314896"/>
    <n v="0.2322997442582819"/>
    <n v="0.58224006489851832"/>
    <n v="20.07"/>
    <n v="48.699563392224015"/>
    <n v="159.24299808788717"/>
    <n v="41.383311305830695"/>
  </r>
  <r>
    <x v="23"/>
    <s v="Reservoirs"/>
    <s v="NA"/>
    <n v="0.52096910560538079"/>
    <n v="9.3813358258152305E-2"/>
    <n v="0.2984336595879456"/>
    <n v="20.03"/>
    <n v="24.911757194945249"/>
    <n v="35.313834208417489"/>
    <n v="9.7483728609639151"/>
  </r>
  <r>
    <x v="40"/>
    <s v="Upland Hardwood Forests"/>
    <s v="NA"/>
    <n v="0.80616023176279095"/>
    <n v="4.9140330516175015E-2"/>
    <n v="0.24115339422849597"/>
    <n v="20"/>
    <n v="20.100135408945139"/>
    <n v="44.090893039508991"/>
    <n v="2.6876059762674038"/>
  </r>
  <r>
    <x v="41"/>
    <s v="Educational Facilities"/>
    <s v="D"/>
    <n v="0.96739227811534922"/>
    <n v="0.17065096597435325"/>
    <n v="0.24052044568721381"/>
    <n v="19.989999999999998"/>
    <n v="20.037355458455256"/>
    <n v="52.743817591609158"/>
    <n v="13.665902785855783"/>
  </r>
  <r>
    <x v="94"/>
    <s v="Recreational"/>
    <s v="NA"/>
    <n v="1.3474392445178078"/>
    <n v="0.2921616014325315"/>
    <n v="0.24895975957097566"/>
    <n v="19.97"/>
    <n v="20.719669766300456"/>
    <n v="75.96622809642615"/>
    <n v="18.726680317469704"/>
  </r>
  <r>
    <x v="17"/>
    <s v="Marshy Lakes"/>
    <s v="D"/>
    <n v="0.52096910560538079"/>
    <n v="9.3813358258152305E-2"/>
    <n v="0.2984336595879456"/>
    <n v="19.96"/>
    <n v="24.824696635601953"/>
    <n v="35.190420908637691"/>
    <n v="9.0388246627998772"/>
  </r>
  <r>
    <x v="24"/>
    <s v=" Channelized Waterways, Canals"/>
    <s v="NA"/>
    <n v="0.52096910560538079"/>
    <n v="9.3813358258152305E-2"/>
    <n v="0.2984336595879456"/>
    <n v="19.91"/>
    <n v="24.762510521785316"/>
    <n v="35.102268551652131"/>
    <n v="11.711333961641293"/>
  </r>
  <r>
    <x v="52"/>
    <s v="Sand Pine"/>
    <s v="D"/>
    <n v="0.80616023176279095"/>
    <n v="4.9140330516175015E-2"/>
    <n v="0.28292799795311729"/>
    <n v="19.7"/>
    <n v="23.228317899951438"/>
    <n v="50.952755251523904"/>
    <n v="8.1622181231928099"/>
  </r>
  <r>
    <x v="37"/>
    <s v="Multiple Dwelling Units, Low Rise &lt;Two stories or less&gt;"/>
    <s v="B"/>
    <n v="1.6728075169398335"/>
    <n v="0.4645994885165638"/>
    <n v="0.40522520165068265"/>
    <n v="19.690000000000001"/>
    <n v="33.25199998894184"/>
    <n v="151.35343605015046"/>
    <n v="45.655501689664696"/>
  </r>
  <r>
    <x v="20"/>
    <s v="Hydric Pine Flatwoods"/>
    <s v="D"/>
    <n v="0.62640332935885068"/>
    <n v="1.7869211096790915E-2"/>
    <n v="0.24869471632328805"/>
    <n v="19.66"/>
    <n v="20.376316627251775"/>
    <n v="34.730279597610668"/>
    <n v="0.99073978137294982"/>
  </r>
  <r>
    <x v="40"/>
    <s v="Upland Hardwood Forests"/>
    <s v="D"/>
    <n v="0.80616023176279095"/>
    <n v="4.9140330516175015E-2"/>
    <n v="0.28292799795311729"/>
    <n v="19.559999999999999"/>
    <n v="23.063243559545693"/>
    <n v="50.590654452782111"/>
    <n v="8.104212512165045"/>
  </r>
  <r>
    <x v="51"/>
    <s v="Institutional"/>
    <s v="D"/>
    <n v="0.96739227811534922"/>
    <n v="0.17065096597435325"/>
    <n v="0.24052044568721381"/>
    <n v="19.54"/>
    <n v="19.586289427624596"/>
    <n v="51.556488031017651"/>
    <n v="13.358266154858528"/>
  </r>
  <r>
    <x v="26"/>
    <s v="Commercial and Services"/>
    <s v="A"/>
    <n v="0.73183755311232057"/>
    <n v="0.15992943931627868"/>
    <n v="0.5449281084296117"/>
    <n v="19.43"/>
    <n v="44.125294739236303"/>
    <n v="87.868022379649929"/>
    <n v="24.004513533753354"/>
  </r>
  <r>
    <x v="55"/>
    <s v="Disturbed Land"/>
    <s v="D"/>
    <n v="0.73183755311232057"/>
    <n v="0.13401908322593187"/>
    <n v="0.28292799795311729"/>
    <n v="19.43"/>
    <n v="22.909960243454645"/>
    <n v="45.621290719645934"/>
    <n v="20.19870220064351"/>
  </r>
  <r>
    <x v="37"/>
    <s v="Multiple Dwelling Units, Low Rise &lt;Two stories or less&gt;"/>
    <s v="A"/>
    <n v="1.6728075169398335"/>
    <n v="0.4645994885165638"/>
    <n v="0.37832588419635466"/>
    <n v="19.399999999999999"/>
    <n v="30.587458574333169"/>
    <n v="139.22521823669362"/>
    <n v="42.829330552193106"/>
  </r>
  <r>
    <x v="24"/>
    <s v=" Channelized Waterways, Canals"/>
    <s v="D"/>
    <n v="0.52096910560538079"/>
    <n v="9.3813358258152305E-2"/>
    <n v="0.2984336595879456"/>
    <n v="19.399999999999999"/>
    <n v="24.128212160855607"/>
    <n v="34.203114510399359"/>
    <n v="6.1591157720957224"/>
  </r>
  <r>
    <x v="78"/>
    <s v=" Grass airports"/>
    <s v="D"/>
    <n v="0.96739227811534922"/>
    <n v="0.17065096597435325"/>
    <n v="0.24052044568721381"/>
    <n v="19.37"/>
    <n v="19.415886704866349"/>
    <n v="51.107941308127536"/>
    <n v="14.826966703755582"/>
  </r>
  <r>
    <x v="12"/>
    <s v="Roads and Highways"/>
    <s v="D"/>
    <n v="1.0171301585628862"/>
    <n v="0.19656132206470006"/>
    <n v="0.45034663738052311"/>
    <n v="19.32"/>
    <n v="36.260154889993935"/>
    <n v="100.354009389439"/>
    <n v="27.28661349541591"/>
  </r>
  <r>
    <x v="9"/>
    <s v="Freshwater Marshes"/>
    <s v="D"/>
    <n v="0.62640332935885068"/>
    <n v="1.7869211096790915E-2"/>
    <n v="0.24869471632328805"/>
    <n v="19.21"/>
    <n v="19.90992077362699"/>
    <n v="33.935334235508691"/>
    <n v="6.9273010113816786"/>
  </r>
  <r>
    <x v="13"/>
    <s v="Mixed Shrubs"/>
    <s v="C"/>
    <n v="0.62640332935885068"/>
    <n v="1.7869211096790915E-2"/>
    <n v="0.24869471632328805"/>
    <n v="19.18"/>
    <n v="19.878827716718668"/>
    <n v="33.882337878035223"/>
    <n v="5.2937740315529993"/>
  </r>
  <r>
    <x v="98"/>
    <s v="Mobile Home Units"/>
    <s v="D"/>
    <n v="0.96739227811534922"/>
    <n v="0.17065096597435325"/>
    <n v="0.27638752969320179"/>
    <n v="19.16"/>
    <n v="22.069350774731376"/>
    <n v="58.092586820706536"/>
    <n v="13.25024572545686"/>
  </r>
  <r>
    <x v="7"/>
    <s v="Pine Flatwoods"/>
    <s v="NA"/>
    <n v="0.80616023176279095"/>
    <n v="4.9140330516175015E-2"/>
    <n v="0.24115339422849597"/>
    <n v="18.93"/>
    <n v="19.024778164566573"/>
    <n v="41.732030261895261"/>
    <n v="4.6144759119685226"/>
  </r>
  <r>
    <x v="18"/>
    <s v="Golf Courses"/>
    <s v="A"/>
    <n v="1.8765006736361713"/>
    <n v="0.3700681607026059"/>
    <n v="8.3338224602148639E-2"/>
    <n v="18.89"/>
    <n v="6.5607246439463944"/>
    <n v="33.498786666040516"/>
    <n v="8.034496076859396"/>
  </r>
  <r>
    <x v="99"/>
    <s v="Commercial and Services Under Construction"/>
    <s v="B"/>
    <n v="1.4884831588725165"/>
    <n v="0.30824389141964326"/>
    <n v="0.55707618727995345"/>
    <n v="18.8"/>
    <n v="43.646362197197071"/>
    <n v="176.77486708336843"/>
    <n v="46.108524569148479"/>
  </r>
  <r>
    <x v="51"/>
    <s v="Institutional"/>
    <s v="D"/>
    <n v="0.96739227811534922"/>
    <n v="0.17065096597435325"/>
    <n v="0.24052044568721381"/>
    <n v="18.79"/>
    <n v="18.834512709573499"/>
    <n v="49.577605430031817"/>
    <n v="8.7456417099098118"/>
  </r>
  <r>
    <x v="57"/>
    <s v="Emergent Aquatic Vegetation"/>
    <s v="D"/>
    <n v="0.62640332935885068"/>
    <n v="1.7869211096790915E-2"/>
    <n v="0.24869471632328805"/>
    <n v="18.79"/>
    <n v="19.474617976910519"/>
    <n v="33.193385230880182"/>
    <n v="5.1861321195454044"/>
  </r>
  <r>
    <x v="23"/>
    <s v="Reservoirs"/>
    <s v="NA"/>
    <n v="0.52096910560538079"/>
    <n v="9.3813358258152305E-2"/>
    <n v="0.2984336595879456"/>
    <n v="18.760000000000002"/>
    <n v="23.332229904002642"/>
    <n v="33.074764340984132"/>
    <n v="12.939498180222483"/>
  </r>
  <r>
    <x v="45"/>
    <s v="Spoil Areas"/>
    <s v="D"/>
    <n v="0.73183755311232057"/>
    <n v="0.13401908322593187"/>
    <n v="0.28292799795311729"/>
    <n v="18.739999999999998"/>
    <n v="22.096379565740605"/>
    <n v="44.001183123322939"/>
    <n v="8.0577967036067477"/>
  </r>
  <r>
    <x v="25"/>
    <s v="Herbaceous (Dry Prairie)"/>
    <s v="B"/>
    <n v="0.80616023176279095"/>
    <n v="4.9140330516175015E-2"/>
    <n v="9.4942281192321246E-2"/>
    <n v="18.670000000000002"/>
    <n v="7.3871954347442079"/>
    <n v="16.204271122984899"/>
    <n v="2.5957928041428442"/>
  </r>
  <r>
    <x v="32"/>
    <s v="Hardwood - Coniferous Mixed"/>
    <s v="B"/>
    <n v="0.80616023176279095"/>
    <n v="4.9140330516175015E-2"/>
    <n v="9.4942281192321246E-2"/>
    <n v="18.63"/>
    <n v="7.3713685564694478"/>
    <n v="16.169553884371112"/>
    <n v="2.590231384101831"/>
  </r>
  <r>
    <x v="34"/>
    <s v="Shrub and Brushland"/>
    <s v="D"/>
    <n v="0.80616023176279095"/>
    <n v="4.9140330516175015E-2"/>
    <n v="0.28292799795311729"/>
    <n v="18.62"/>
    <n v="21.954887273964257"/>
    <n v="48.15940623265864"/>
    <n v="5.9225688185191991"/>
  </r>
  <r>
    <x v="45"/>
    <s v="Spoil Areas"/>
    <s v="D"/>
    <n v="0.73183755311232057"/>
    <n v="0.13401908322593187"/>
    <n v="0.28292799795311729"/>
    <n v="18.600000000000001"/>
    <n v="21.931305225334864"/>
    <n v="43.672465640011033"/>
    <n v="7.9975997164933599"/>
  </r>
  <r>
    <x v="96"/>
    <s v="Marinas and Fish Camps"/>
    <s v="NA"/>
    <n v="0.73183755311232057"/>
    <n v="0.15992943931627868"/>
    <n v="0.24895975957097566"/>
    <n v="18.48"/>
    <n v="19.173735467262517"/>
    <n v="38.181234303253731"/>
    <n v="10.430665568047731"/>
  </r>
  <r>
    <x v="99"/>
    <s v="Commercial and Services Under Construction"/>
    <s v="D"/>
    <n v="1.4884831588725165"/>
    <n v="0.30824389141964326"/>
    <n v="0.58224006489851832"/>
    <n v="18.46"/>
    <n v="44.792921784776063"/>
    <n v="181.4186199299792"/>
    <n v="47.319763450295682"/>
  </r>
  <r>
    <x v="5"/>
    <s v="Woodland Pastures"/>
    <s v="C"/>
    <n v="0.95337210017164864"/>
    <n v="0.22938109134459039"/>
    <n v="0.2"/>
    <n v="18.46"/>
    <n v="15.386410000000003"/>
    <n v="39.914278296997402"/>
    <n v="11.278022343994545"/>
  </r>
  <r>
    <x v="13"/>
    <s v="Mixed Shrubs"/>
    <s v="NA"/>
    <n v="0.62640332935885068"/>
    <n v="1.7869211096790915E-2"/>
    <n v="0.24869471632328805"/>
    <n v="18.46"/>
    <n v="19.13259435091901"/>
    <n v="32.61042529867207"/>
    <n v="5.0950505016928238"/>
  </r>
  <r>
    <x v="23"/>
    <s v="Reservoirs"/>
    <s v="D"/>
    <n v="0.52096910560538079"/>
    <n v="9.3813358258152305E-2"/>
    <n v="0.2984336595879456"/>
    <n v="18.440000000000001"/>
    <n v="22.934238775576151"/>
    <n v="32.510589256276504"/>
    <n v="12.718781793353013"/>
  </r>
  <r>
    <x v="49"/>
    <s v="Shopping Centers (Plazas, Malls)"/>
    <s v="NA"/>
    <n v="1.4884831588725165"/>
    <n v="0.30824389141964326"/>
    <n v="0.57659988543228824"/>
    <n v="18.399999999999999"/>
    <n v="44.214832414718721"/>
    <n v="179.07726394038983"/>
    <n v="46.709063117424321"/>
  </r>
  <r>
    <x v="7"/>
    <s v="Pine Flatwoods"/>
    <s v="D"/>
    <n v="0.80616023176279095"/>
    <n v="4.9140330516175015E-2"/>
    <n v="0.28292799795311729"/>
    <n v="18.350000000000001"/>
    <n v="21.63652961746746"/>
    <n v="47.461068977942325"/>
    <n v="7.6028783025679232"/>
  </r>
  <r>
    <x v="18"/>
    <s v="Golf Courses"/>
    <s v="A"/>
    <n v="1.8765006736361713"/>
    <n v="0.3700681607026059"/>
    <n v="8.3338224602148639E-2"/>
    <n v="18.329999999999998"/>
    <n v="6.3662298953698988"/>
    <n v="32.505704583828617"/>
    <n v="7.7963109099434993"/>
  </r>
  <r>
    <x v="25"/>
    <s v="Herbaceous (Dry Prairie)"/>
    <s v="D"/>
    <n v="0.80616023176279095"/>
    <n v="4.9140330516175015E-2"/>
    <n v="0.28292799795311729"/>
    <n v="18.329999999999998"/>
    <n v="21.612947568838063"/>
    <n v="47.409340292407769"/>
    <n v="5.2422385733144772"/>
  </r>
  <r>
    <x v="16"/>
    <s v="Mixed Wetland Hardwoods"/>
    <s v="NA"/>
    <n v="0.62640332935885068"/>
    <n v="1.7869211096790915E-2"/>
    <n v="0.24869471632328805"/>
    <n v="18.32"/>
    <n v="18.987493418680188"/>
    <n v="32.363108963795895"/>
    <n v="5.0564098153311239"/>
  </r>
  <r>
    <x v="86"/>
    <s v="Lakes"/>
    <s v="NA"/>
    <n v="0.52096910560538079"/>
    <n v="9.3813358258152305E-2"/>
    <n v="0.2984336595879456"/>
    <n v="18.2"/>
    <n v="22.635745429256289"/>
    <n v="32.087457942745793"/>
    <n v="10.705488603810723"/>
  </r>
  <r>
    <x v="4"/>
    <s v="Row Crops"/>
    <s v="A"/>
    <n v="1.1942187284187931"/>
    <n v="0.52982210901985061"/>
    <n v="0.25824300484311374"/>
    <n v="18.16"/>
    <n v="19.544295443935564"/>
    <n v="63.508585299535298"/>
    <n v="30.303155657392718"/>
  </r>
  <r>
    <x v="30"/>
    <s v="Horse Farms"/>
    <s v="D"/>
    <n v="1.8765006736361713"/>
    <n v="0.3700681607026059"/>
    <n v="0.58663586860269046"/>
    <n v="18.14"/>
    <n v="44.348762380767063"/>
    <n v="226.44293283471896"/>
    <n v="67.585095320586149"/>
  </r>
  <r>
    <x v="25"/>
    <s v="Herbaceous (Dry Prairie)"/>
    <s v="NA"/>
    <n v="0.80616023176279095"/>
    <n v="4.9140330516175015E-2"/>
    <n v="0.24115339422849597"/>
    <n v="18.100000000000001"/>
    <n v="18.190622545095351"/>
    <n v="39.902258200755639"/>
    <n v="11.836653358110846"/>
  </r>
  <r>
    <x v="7"/>
    <s v="Pine Flatwoods"/>
    <s v="A"/>
    <n v="0.80616023176279095"/>
    <n v="4.9140330516175015E-2"/>
    <n v="2.0887301862310671E-2"/>
    <n v="17.989999999999998"/>
    <n v="1.565990470896123"/>
    <n v="3.4350971746411147"/>
    <n v="0.37983230310570265"/>
  </r>
  <r>
    <x v="16"/>
    <s v="Mixed Wetland Hardwoods"/>
    <s v="D"/>
    <n v="0.62640332935885068"/>
    <n v="1.7869211096790915E-2"/>
    <n v="0.24869471632328805"/>
    <n v="17.899999999999999"/>
    <n v="18.552190621963721"/>
    <n v="31.62115995916739"/>
    <n v="0.90204690165695844"/>
  </r>
  <r>
    <x v="100"/>
    <e v="#N/A"/>
    <s v="D"/>
    <n v="0.62640332935885068"/>
    <n v="1.7869211096790915E-2"/>
    <n v="0.24869471632328805"/>
    <n v="17.75"/>
    <n v="18.396725337422126"/>
    <n v="31.356178171800064"/>
    <n v="6.4008117101522535"/>
  </r>
  <r>
    <x v="72"/>
    <s v="Cabbage Palm"/>
    <s v="D"/>
    <n v="0.80616023176279095"/>
    <n v="4.9140330516175015E-2"/>
    <n v="0.28292799795311729"/>
    <n v="17.739999999999998"/>
    <n v="20.917277134270989"/>
    <n v="45.883344069138779"/>
    <n v="5.0735031255100287"/>
  </r>
  <r>
    <x v="93"/>
    <s v="Industrial"/>
    <s v="NA"/>
    <n v="1.4884831588725165"/>
    <n v="0.30824389141964326"/>
    <n v="0.57659988543228824"/>
    <n v="17.72"/>
    <n v="42.580805999392162"/>
    <n v="172.4591911425928"/>
    <n v="35.713868760963123"/>
  </r>
  <r>
    <x v="11"/>
    <s v="Brazilian Pepper"/>
    <s v="NA"/>
    <n v="0.80616023176279095"/>
    <n v="4.9140330516175015E-2"/>
    <n v="0.24115339422849597"/>
    <n v="17.7"/>
    <n v="17.788619836916446"/>
    <n v="39.020440339965454"/>
    <n v="6.2507580550966244"/>
  </r>
  <r>
    <x v="1"/>
    <s v="Citrus Groves"/>
    <s v="NA"/>
    <n v="1.6671011379372187"/>
    <n v="0.16490862031309303"/>
    <n v="0.32696578480774496"/>
    <n v="17.670000000000002"/>
    <n v="24.07767047765152"/>
    <n v="109.22070014975519"/>
    <n v="18.010732105282727"/>
  </r>
  <r>
    <x v="2"/>
    <s v="Fixed Single Family Units"/>
    <s v="D"/>
    <n v="1.3474392445178078"/>
    <n v="0.2921616014325315"/>
    <n v="0.24052044568721381"/>
    <n v="17.579999999999998"/>
    <n v="17.621646271117729"/>
    <n v="64.607689947043298"/>
    <n v="17.844590361588157"/>
  </r>
  <r>
    <x v="40"/>
    <s v="Upland Hardwood Forests"/>
    <s v="D"/>
    <n v="0.80616023176279095"/>
    <n v="4.9140330516175015E-2"/>
    <n v="0.28292799795311729"/>
    <n v="17.559999999999999"/>
    <n v="20.705038696606458"/>
    <n v="45.417785899327903"/>
    <n v="8.9657132348580841"/>
  </r>
  <r>
    <x v="18"/>
    <s v="Golf Courses"/>
    <s v="B"/>
    <n v="1.8765006736361713"/>
    <n v="0.3700681607026059"/>
    <n v="0.15190764990771397"/>
    <n v="17.53"/>
    <n v="11.097807046261677"/>
    <n v="56.664940365486657"/>
    <n v="13.590768095595227"/>
  </r>
  <r>
    <x v="22"/>
    <s v="Mixed Rangeland"/>
    <s v="D"/>
    <n v="0.80616023176279095"/>
    <n v="4.9140330516175015E-2"/>
    <n v="0.28292799795311729"/>
    <n v="17.510000000000002"/>
    <n v="20.646083575032982"/>
    <n v="45.288464185491556"/>
    <n v="7.2548446364013266"/>
  </r>
  <r>
    <x v="2"/>
    <s v="Fixed Single Family Units"/>
    <s v="A"/>
    <n v="1.3474392445178078"/>
    <n v="0.2921616014325315"/>
    <n v="0.12152611992617118"/>
    <n v="17.5"/>
    <n v="8.8630518338655708"/>
    <n v="32.495335342504255"/>
    <n v="8.9751846618370443"/>
  </r>
  <r>
    <x v="1"/>
    <s v="Citrus Groves"/>
    <s v="D"/>
    <n v="1.6671011379372187"/>
    <n v="0.16490862031309303"/>
    <n v="0.32696578480774496"/>
    <n v="17.47"/>
    <n v="23.805144496014261"/>
    <n v="107.98447264381568"/>
    <n v="17.806875488358191"/>
  </r>
  <r>
    <x v="41"/>
    <s v="Educational Facilities"/>
    <s v="D"/>
    <n v="0.96739227811534922"/>
    <n v="0.17065096597435325"/>
    <n v="0.24052044568721381"/>
    <n v="17.43"/>
    <n v="17.471290927507511"/>
    <n v="45.989231646910838"/>
    <n v="11.915792173960297"/>
  </r>
  <r>
    <x v="32"/>
    <s v="Hardwood - Coniferous Mixed"/>
    <s v="A"/>
    <n v="0.80616023176279095"/>
    <n v="4.9140330516175015E-2"/>
    <n v="2.0887301862310671E-2"/>
    <n v="17.420000000000002"/>
    <n v="1.5163732075047509"/>
    <n v="3.3262586315868945"/>
    <n v="0.53283965412946088"/>
  </r>
  <r>
    <x v="18"/>
    <s v="Golf Courses"/>
    <s v="A"/>
    <n v="1.8765006736361713"/>
    <n v="0.3700681607026059"/>
    <n v="8.3338224602148639E-2"/>
    <n v="17.38"/>
    <n v="6.0362834468919182"/>
    <n v="30.821011765790583"/>
    <n v="6.7352576971371754"/>
  </r>
  <r>
    <x v="29"/>
    <s v="Open Land"/>
    <s v="C"/>
    <n v="0.80616023176279095"/>
    <n v="4.9140330516175015E-2"/>
    <n v="0.19937879050387461"/>
    <n v="17.38"/>
    <n v="14.441235081804715"/>
    <n v="31.677744373149583"/>
    <n v="5.0745177164223616"/>
  </r>
  <r>
    <x v="25"/>
    <s v="Herbaceous (Dry Prairie)"/>
    <s v="D"/>
    <n v="0.80616023176279095"/>
    <n v="4.9140330516175015E-2"/>
    <n v="0.28292799795311729"/>
    <n v="17.36"/>
    <n v="20.469218210312537"/>
    <n v="44.900499043982485"/>
    <n v="4.9648260574325871"/>
  </r>
  <r>
    <x v="29"/>
    <s v="Open Land"/>
    <s v="NA"/>
    <n v="0.80616023176279095"/>
    <n v="4.9140330516175015E-2"/>
    <n v="0.24115339422849597"/>
    <n v="17.329999999999998"/>
    <n v="17.416767331850959"/>
    <n v="38.204758818734533"/>
    <n v="6.1200924912330219"/>
  </r>
  <r>
    <x v="38"/>
    <s v="Other Light Industrial"/>
    <s v="A"/>
    <n v="1.2017295380314896"/>
    <n v="0.2322997442582819"/>
    <n v="0.21931666955426207"/>
    <n v="17.2"/>
    <n v="15.720838190319057"/>
    <n v="51.405664270918102"/>
    <n v="13.359059003852288"/>
  </r>
  <r>
    <x v="95"/>
    <s v="Other Groves"/>
    <s v="D"/>
    <n v="1.6671011379372187"/>
    <n v="0.16490862031309303"/>
    <n v="0.32696578480774496"/>
    <n v="17.149999999999999"/>
    <n v="23.369102925394653"/>
    <n v="106.00650863431247"/>
    <n v="22.567691226078836"/>
  </r>
  <r>
    <x v="2"/>
    <s v="Fixed Single Family Units"/>
    <s v="C"/>
    <n v="1.3474392445178078"/>
    <n v="0.2921616014325315"/>
    <n v="0.2050753273754139"/>
    <n v="17.11"/>
    <n v="14.623085913181709"/>
    <n v="53.613821672059622"/>
    <n v="13.216516394312375"/>
  </r>
  <r>
    <x v="12"/>
    <s v="Roads and Highways"/>
    <s v="A"/>
    <n v="1.0171301585628862"/>
    <n v="0.19656132206470006"/>
    <n v="0.37051640493542071"/>
    <n v="17.05"/>
    <n v="26.327367354540637"/>
    <n v="72.86391574201086"/>
    <n v="16.946488208642865"/>
  </r>
  <r>
    <x v="38"/>
    <s v="Other Light Industrial"/>
    <s v="D"/>
    <n v="1.2017295380314896"/>
    <n v="0.2322997442582819"/>
    <n v="0.34369105791620291"/>
    <n v="17"/>
    <n v="24.349652225718184"/>
    <n v="79.621075687916559"/>
    <n v="20.691545633168978"/>
  </r>
  <r>
    <x v="37"/>
    <s v="Multiple Dwelling Units, Low Rise &lt;Two stories or less&gt;"/>
    <s v="C"/>
    <n v="1.6728075169398335"/>
    <n v="0.4645994885165638"/>
    <n v="0.43646311869441834"/>
    <n v="16.940000000000001"/>
    <n v="30.813183198873265"/>
    <n v="140.25265109897666"/>
    <n v="45.660676006121754"/>
  </r>
  <r>
    <x v="10"/>
    <s v="Fixed Single Family Units"/>
    <s v="NA"/>
    <n v="0.96739227811534922"/>
    <n v="0.17065096597435325"/>
    <n v="0.24895975957097566"/>
    <n v="16.89"/>
    <n v="17.524047188423371"/>
    <n v="46.128100601365972"/>
    <n v="13.382261038465588"/>
  </r>
  <r>
    <x v="54"/>
    <s v="Ornamentals"/>
    <s v="D"/>
    <n v="1.7303616721893005"/>
    <n v="0.38508149913584422"/>
    <n v="0.30381529981542799"/>
    <n v="16.86"/>
    <n v="21.347293416996223"/>
    <n v="100.50976280613166"/>
    <n v="27.014717162869481"/>
  </r>
  <r>
    <x v="2"/>
    <s v="Fixed Single Family Units"/>
    <s v="C"/>
    <n v="1.3474392445178078"/>
    <n v="0.2921616014325315"/>
    <n v="0.2050753273754139"/>
    <n v="16.829999999999998"/>
    <n v="14.383783513667337"/>
    <n v="52.736447617812004"/>
    <n v="14.56576307923347"/>
  </r>
  <r>
    <x v="8"/>
    <s v="Unimproved Pastures"/>
    <s v="C"/>
    <n v="0.95337210017164864"/>
    <n v="0.22938109134459039"/>
    <n v="0.2"/>
    <n v="16.8"/>
    <n v="14.002800000000001"/>
    <n v="36.325020335295569"/>
    <n v="15.979098474339564"/>
  </r>
  <r>
    <x v="13"/>
    <s v="Mixed Shrubs"/>
    <s v="D"/>
    <n v="0.62640332935885068"/>
    <n v="1.7869211096790915E-2"/>
    <n v="0.24869471632328805"/>
    <n v="16.8"/>
    <n v="17.412111868658688"/>
    <n v="29.677960185140343"/>
    <n v="4.6368823634040872"/>
  </r>
  <r>
    <x v="49"/>
    <s v="Shopping Centers (Plazas, Malls)"/>
    <s v="NA"/>
    <n v="1.4884831588725165"/>
    <n v="0.30824389141964326"/>
    <n v="0.57659988543228824"/>
    <n v="16.79"/>
    <n v="40.346034578430832"/>
    <n v="163.40800334560569"/>
    <n v="42.622020094649685"/>
  </r>
  <r>
    <x v="9"/>
    <s v="Freshwater Marshes"/>
    <s v="NA"/>
    <n v="0.62640332935885068"/>
    <n v="1.7869211096790915E-2"/>
    <n v="0.24869471632328805"/>
    <n v="16.73"/>
    <n v="17.339561402539278"/>
    <n v="29.554302017702259"/>
    <n v="0.84308629411848679"/>
  </r>
  <r>
    <x v="15"/>
    <s v="Wet Prairies"/>
    <s v="D"/>
    <n v="0.62640332935885068"/>
    <n v="1.7869211096790915E-2"/>
    <n v="0.24869471632328805"/>
    <n v="16.7"/>
    <n v="17.308468345630956"/>
    <n v="29.501305660228791"/>
    <n v="3.1963916020918743"/>
  </r>
  <r>
    <x v="1"/>
    <s v="Citrus Groves"/>
    <s v="NA"/>
    <n v="1.6671011379372187"/>
    <n v="0.16490862031309303"/>
    <n v="0.32696578480774496"/>
    <n v="16.7"/>
    <n v="22.755919466710825"/>
    <n v="103.22499674594857"/>
    <n v="10.210953257617506"/>
  </r>
  <r>
    <x v="15"/>
    <s v="Wet Prairies"/>
    <s v="D"/>
    <n v="0.62640332935885068"/>
    <n v="1.7869211096790915E-2"/>
    <n v="0.24869471632328805"/>
    <n v="16.7"/>
    <n v="17.308468345630956"/>
    <n v="29.501305660228791"/>
    <n v="4.6092818731457292"/>
  </r>
  <r>
    <x v="52"/>
    <s v="Sand Pine"/>
    <s v="A"/>
    <n v="0.80616023176279095"/>
    <n v="4.9140330516175015E-2"/>
    <n v="2.0887301862310671E-2"/>
    <n v="16.63"/>
    <n v="1.4476054214009186"/>
    <n v="3.1754122298099912"/>
    <n v="0.50867528405125906"/>
  </r>
  <r>
    <x v="8"/>
    <s v="Unimproved Pastures"/>
    <s v="D"/>
    <n v="0.95337210017164864"/>
    <n v="0.22938109134459039"/>
    <n v="0.2"/>
    <n v="16.62"/>
    <n v="13.852770000000001"/>
    <n v="35.935823688845979"/>
    <n v="11.661621259128784"/>
  </r>
  <r>
    <x v="38"/>
    <s v="Other Light Industrial"/>
    <s v="NA"/>
    <n v="1.2017295380314896"/>
    <n v="0.2322997442582819"/>
    <n v="0.32565202448966185"/>
    <n v="16.61"/>
    <n v="22.542341428327656"/>
    <n v="73.711339135760284"/>
    <n v="19.155751466957962"/>
  </r>
  <r>
    <x v="83"/>
    <s v="High Density Under Construction"/>
    <s v="D"/>
    <n v="1.6728075169398335"/>
    <n v="0.4645994885165638"/>
    <n v="0.45902383655933859"/>
    <n v="16.579999999999998"/>
    <n v="31.7172388883161"/>
    <n v="144.36764974637725"/>
    <n v="47.000355638073891"/>
  </r>
  <r>
    <x v="38"/>
    <s v="Other Light Industrial"/>
    <s v="NA"/>
    <n v="1.2017295380314896"/>
    <n v="0.2322997442582819"/>
    <n v="0.32565202448966185"/>
    <n v="16.54"/>
    <n v="22.44734059148341"/>
    <n v="73.400695322424752"/>
    <n v="16.631854283465735"/>
  </r>
  <r>
    <x v="10"/>
    <s v="Fixed Single Family Units"/>
    <s v="D"/>
    <n v="0.96739227811534922"/>
    <n v="0.17065096597435325"/>
    <n v="0.27638752969320179"/>
    <n v="16.5"/>
    <n v="19.005442994940903"/>
    <n v="50.027540842466486"/>
    <n v="8.8250116971373611"/>
  </r>
  <r>
    <x v="2"/>
    <s v="Fixed Single Family Units"/>
    <s v="NA"/>
    <n v="1.3474392445178078"/>
    <n v="0.2921616014325315"/>
    <n v="0.22279788653131388"/>
    <n v="16.47"/>
    <n v="15.292562864204056"/>
    <n v="56.068380038109503"/>
    <n v="15.486040049381121"/>
  </r>
  <r>
    <x v="1"/>
    <s v="Citrus Groves"/>
    <s v="NA"/>
    <n v="1.6671011379372187"/>
    <n v="0.16490862031309303"/>
    <n v="0.32696578480774496"/>
    <n v="16.420000000000002"/>
    <n v="22.374383092418672"/>
    <n v="101.49427823763328"/>
    <n v="21.607083961062074"/>
  </r>
  <r>
    <x v="17"/>
    <s v="Marshy Lakes"/>
    <s v="D"/>
    <n v="0.52096910560538079"/>
    <n v="9.3813358258152305E-2"/>
    <n v="0.2984336595879456"/>
    <n v="16.41"/>
    <n v="20.409482554620645"/>
    <n v="28.931603562662552"/>
    <n v="15.761348376639656"/>
  </r>
  <r>
    <x v="23"/>
    <s v="Reservoirs"/>
    <s v="A"/>
    <n v="0.52096910560538079"/>
    <n v="9.3813358258152305E-2"/>
    <n v="0.2984336595879456"/>
    <n v="16.37"/>
    <n v="20.359733663567336"/>
    <n v="28.861081677074104"/>
    <n v="7.4131041948914822"/>
  </r>
  <r>
    <x v="10"/>
    <s v="Fixed Single Family Units"/>
    <s v="D"/>
    <n v="0.96739227811534922"/>
    <n v="0.17065096597435325"/>
    <n v="0.27638752969320179"/>
    <n v="16.34"/>
    <n v="18.821147790141477"/>
    <n v="49.542425294903175"/>
    <n v="11.300052982983564"/>
  </r>
  <r>
    <x v="28"/>
    <s v="Wetland Forested Mixed"/>
    <s v="D"/>
    <n v="0.62640332935885068"/>
    <n v="1.7869211096790915E-2"/>
    <n v="0.24869471632328805"/>
    <n v="16.32"/>
    <n v="16.914622958125584"/>
    <n v="28.830018465564908"/>
    <n v="4.5044000101639714"/>
  </r>
  <r>
    <x v="23"/>
    <s v="Reservoirs"/>
    <s v="D"/>
    <n v="0.52096910560538079"/>
    <n v="9.3813358258152305E-2"/>
    <n v="0.2984336595879456"/>
    <n v="16.260000000000002"/>
    <n v="20.222924213170732"/>
    <n v="28.667146491705857"/>
    <n v="11.215151407804775"/>
  </r>
  <r>
    <x v="15"/>
    <s v="Wet Prairies"/>
    <s v="D"/>
    <n v="0.62640332935885068"/>
    <n v="1.7869211096790915E-2"/>
    <n v="0.24869471632328805"/>
    <n v="16.170000000000002"/>
    <n v="16.759157673583989"/>
    <n v="28.565036678197583"/>
    <n v="9.4791827580568579"/>
  </r>
  <r>
    <x v="37"/>
    <s v="Multiple Dwelling Units, Low Rise &lt;Two stories or less&gt;"/>
    <s v="NA"/>
    <n v="1.6728075169398335"/>
    <n v="0.4645994885165638"/>
    <n v="0.44774347762687844"/>
    <n v="16.149999999999999"/>
    <n v="30.135430729611752"/>
    <n v="137.16771891299334"/>
    <n v="44.656344979639861"/>
  </r>
  <r>
    <x v="54"/>
    <s v="Ornamentals"/>
    <s v="D"/>
    <n v="1.7303616721893005"/>
    <n v="0.38508149913584422"/>
    <n v="0.30381529981542799"/>
    <n v="16.12"/>
    <n v="20.410342223130435"/>
    <n v="96.098302279646646"/>
    <n v="27.495114068737958"/>
  </r>
  <r>
    <x v="15"/>
    <s v="Wet Prairies"/>
    <s v="NA"/>
    <n v="0.62640332935885068"/>
    <n v="1.7869211096790915E-2"/>
    <n v="0.24869471632328805"/>
    <n v="16.12"/>
    <n v="16.707335912070125"/>
    <n v="28.476709415741809"/>
    <n v="2.6307725889775431"/>
  </r>
  <r>
    <x v="5"/>
    <s v="Woodland Pastures"/>
    <s v="NA"/>
    <n v="0.95337210017164864"/>
    <n v="0.22938109134459039"/>
    <n v="0.2"/>
    <n v="16.059999999999999"/>
    <n v="13.386009999999999"/>
    <n v="34.724989677669456"/>
    <n v="11.268690578917463"/>
  </r>
  <r>
    <x v="7"/>
    <s v="Pine Flatwoods"/>
    <s v="D"/>
    <n v="0.80616023176279095"/>
    <n v="4.9140330516175015E-2"/>
    <n v="0.28292799795311729"/>
    <n v="16.04"/>
    <n v="18.912803000772644"/>
    <n v="41.486405798702712"/>
    <n v="2.5288467634015919"/>
  </r>
  <r>
    <x v="39"/>
    <s v="Electrical Power Transmission Lines"/>
    <s v="D"/>
    <n v="0.73183755311232057"/>
    <n v="0.15992943931627868"/>
    <n v="0.28292799795311729"/>
    <n v="16.010000000000002"/>
    <n v="18.877429927828558"/>
    <n v="37.591192198740686"/>
    <n v="12.324092456198505"/>
  </r>
  <r>
    <x v="10"/>
    <s v="Fixed Single Family Units"/>
    <s v="D"/>
    <n v="0.96739227811534922"/>
    <n v="0.17065096597435325"/>
    <n v="0.27638752969320179"/>
    <n v="15.99"/>
    <n v="18.418002029642732"/>
    <n v="48.481235034608432"/>
    <n v="12.561469290129384"/>
  </r>
  <r>
    <x v="7"/>
    <s v="Pine Flatwoods"/>
    <s v="NA"/>
    <n v="0.80616023176279095"/>
    <n v="4.9140330516175015E-2"/>
    <n v="0.24115339422849597"/>
    <n v="15.99"/>
    <n v="16.070058259451638"/>
    <n v="35.250668985087437"/>
    <n v="5.6468712599432225"/>
  </r>
  <r>
    <x v="17"/>
    <s v="Marshy Lakes"/>
    <s v="D"/>
    <n v="0.52096910560538079"/>
    <n v="9.3813358258152305E-2"/>
    <n v="0.2984336595879456"/>
    <n v="15.99"/>
    <n v="19.887119198560885"/>
    <n v="28.191123763983803"/>
    <n v="15.357950063526394"/>
  </r>
  <r>
    <x v="19"/>
    <s v="Cypress"/>
    <s v="D"/>
    <n v="0.62640332935885068"/>
    <n v="1.7869211096790915E-2"/>
    <n v="0.24869471632328805"/>
    <n v="15.98"/>
    <n v="16.562234979831299"/>
    <n v="28.229393080865634"/>
    <n v="5.7625335846891828"/>
  </r>
  <r>
    <x v="32"/>
    <s v="Hardwood - Coniferous Mixed"/>
    <s v="D"/>
    <n v="0.80616023176279095"/>
    <n v="4.9140330516175015E-2"/>
    <n v="0.28292799795311729"/>
    <n v="15.98"/>
    <n v="18.842056854884468"/>
    <n v="41.331219742099087"/>
    <n v="6.6209261730264526"/>
  </r>
  <r>
    <x v="20"/>
    <s v="Hydric Pine Flatwoods"/>
    <s v="A"/>
    <n v="0.62640332935885068"/>
    <n v="1.7869211096790915E-2"/>
    <n v="0.24869471632328805"/>
    <n v="15.97"/>
    <n v="16.551870627528526"/>
    <n v="28.211727628374479"/>
    <n v="4.4077982942597185"/>
  </r>
  <r>
    <x v="97"/>
    <s v="Wetland Coniferous Forests"/>
    <s v="D"/>
    <n v="0.62640332935885068"/>
    <n v="1.7869211096790915E-2"/>
    <n v="0.24869471632328805"/>
    <n v="15.93"/>
    <n v="16.510413218317435"/>
    <n v="28.141065818409864"/>
    <n v="2.5997647234747054"/>
  </r>
  <r>
    <x v="16"/>
    <s v="Mixed Wetland Hardwoods"/>
    <s v="D"/>
    <n v="0.62640332935885068"/>
    <n v="1.7869211096790915E-2"/>
    <n v="0.24869471632328805"/>
    <n v="15.91"/>
    <n v="16.489684513711889"/>
    <n v="28.105734913427554"/>
    <n v="4.3912380001047042"/>
  </r>
  <r>
    <x v="43"/>
    <s v="Fixed Single Family Units &lt;Six or more dwelling units per acre&gt;"/>
    <s v="D"/>
    <n v="1.3474392445178078"/>
    <n v="0.2921616014325315"/>
    <n v="0.45902383655933859"/>
    <n v="15.89"/>
    <n v="30.397281419501979"/>
    <n v="111.44805104861722"/>
    <n v="30.781859236726238"/>
  </r>
  <r>
    <x v="23"/>
    <s v="Reservoirs"/>
    <s v="D"/>
    <n v="0.52096910560538079"/>
    <n v="9.3813358258152305E-2"/>
    <n v="0.2984336595879456"/>
    <n v="15.88"/>
    <n v="19.75030974816428"/>
    <n v="27.99718857861556"/>
    <n v="7.1912092006644315"/>
  </r>
  <r>
    <x v="34"/>
    <s v="Shrub and Brushland"/>
    <s v="D"/>
    <n v="0.80616023176279095"/>
    <n v="4.9140330516175015E-2"/>
    <n v="0.28292799795311729"/>
    <n v="15.85"/>
    <n v="18.688773538793416"/>
    <n v="40.994983286124565"/>
    <n v="12.160800627825498"/>
  </r>
  <r>
    <x v="19"/>
    <s v="Cypress"/>
    <s v="D"/>
    <n v="0.62640332935885068"/>
    <n v="1.7869211096790915E-2"/>
    <n v="0.24869471632328805"/>
    <n v="15.85"/>
    <n v="16.427498399895249"/>
    <n v="27.999742198480618"/>
    <n v="4.3746777059496891"/>
  </r>
  <r>
    <x v="2"/>
    <s v="Fixed Single Family Units"/>
    <s v="D"/>
    <n v="1.3474392445178078"/>
    <n v="0.2921616014325315"/>
    <n v="0.24052044568721381"/>
    <n v="15.82"/>
    <n v="15.857476906091156"/>
    <n v="58.139570816963882"/>
    <n v="14.332173437677822"/>
  </r>
  <r>
    <x v="45"/>
    <s v="Spoil Areas"/>
    <s v="NA"/>
    <n v="0.73183755311232057"/>
    <n v="0.13401908322593187"/>
    <n v="0.24115339422849597"/>
    <n v="15.74"/>
    <n v="15.818806566839825"/>
    <n v="31.500463796301247"/>
    <n v="9.2120175498036385"/>
  </r>
  <r>
    <x v="16"/>
    <s v="Mixed Wetland Hardwoods"/>
    <s v="D"/>
    <n v="0.62640332935885068"/>
    <n v="1.7869211096790915E-2"/>
    <n v="0.24869471632328805"/>
    <n v="15.71"/>
    <n v="16.282397467656427"/>
    <n v="27.752425863604451"/>
    <n v="3.0069049143031945"/>
  </r>
  <r>
    <x v="0"/>
    <s v="Improved Pastures"/>
    <s v="D"/>
    <n v="1.8765006736361713"/>
    <n v="0.3700681607026059"/>
    <n v="0.58663586860269046"/>
    <n v="15.7"/>
    <n v="38.383438223706882"/>
    <n v="195.98423624614594"/>
    <n v="47.005719727820313"/>
  </r>
  <r>
    <x v="52"/>
    <s v="Sand Pine"/>
    <s v="A"/>
    <n v="0.80616023176279095"/>
    <n v="4.9140330516175015E-2"/>
    <n v="2.0887301862310671E-2"/>
    <n v="15.55"/>
    <n v="1.3535937644488447"/>
    <n v="2.9691918324440993"/>
    <n v="0.32831530368502931"/>
  </r>
  <r>
    <x v="58"/>
    <s v="Parks and Zoos"/>
    <s v="C"/>
    <n v="0.96739227811534922"/>
    <n v="0.17065096597435325"/>
    <n v="0.22153198944874952"/>
    <n v="15.55"/>
    <n v="14.35629750173017"/>
    <n v="37.789714231106714"/>
    <n v="8.2287609553652157"/>
  </r>
  <r>
    <x v="11"/>
    <s v="Brazilian Pepper"/>
    <s v="C"/>
    <n v="0.80616023176279095"/>
    <n v="4.9140330516175015E-2"/>
    <n v="0.19937879050387461"/>
    <n v="15.52"/>
    <n v="12.895740418274407"/>
    <n v="28.287606022513323"/>
    <n v="4.5314450494174379"/>
  </r>
  <r>
    <x v="16"/>
    <s v="Mixed Wetland Hardwoods"/>
    <s v="NA"/>
    <n v="0.62640332935885068"/>
    <n v="1.7869211096790915E-2"/>
    <n v="0.24869471632328805"/>
    <n v="15.47"/>
    <n v="16.033653012389877"/>
    <n v="27.328455003816735"/>
    <n v="4.2697958429679312"/>
  </r>
  <r>
    <x v="42"/>
    <s v=" Natural River, Stream, Waterway"/>
    <s v="NA"/>
    <n v="0.52096910560538079"/>
    <n v="9.3813358258152305E-2"/>
    <n v="0.2984336595879456"/>
    <n v="15.44"/>
    <n v="19.203071946577861"/>
    <n v="27.221447837142581"/>
    <n v="7.5144721404534618"/>
  </r>
  <r>
    <x v="35"/>
    <s v="Medium Density Under Construction"/>
    <s v="A"/>
    <n v="1.3474392445178078"/>
    <n v="0.2921616014325315"/>
    <n v="0.21931666955426207"/>
    <n v="15.44"/>
    <n v="14.112194282472457"/>
    <n v="51.740697699102405"/>
    <n v="13.138759358531809"/>
  </r>
  <r>
    <x v="6"/>
    <s v="Inactive Land with street pattern but without structures"/>
    <s v="D"/>
    <n v="0.80616023176279095"/>
    <n v="4.9140330516175015E-2"/>
    <n v="0.27638752969320179"/>
    <n v="15.36"/>
    <n v="17.692339660744988"/>
    <n v="38.809243805064916"/>
    <n v="4.7727003966738479"/>
  </r>
  <r>
    <x v="48"/>
    <s v="Mangrove Swamps"/>
    <s v="NA"/>
    <n v="0.62640332935885068"/>
    <n v="1.7869211096790915E-2"/>
    <n v="0.24869471632328805"/>
    <n v="15.34"/>
    <n v="15.898916432453825"/>
    <n v="27.098804121431716"/>
    <n v="4.2339152056320657"/>
  </r>
  <r>
    <x v="9"/>
    <s v="Freshwater Marshes"/>
    <s v="D"/>
    <n v="0.62640332935885068"/>
    <n v="1.7869211096790915E-2"/>
    <n v="0.24869471632328805"/>
    <n v="15.33"/>
    <n v="15.888552080151053"/>
    <n v="27.081138668940564"/>
    <n v="4.2311551566062295"/>
  </r>
  <r>
    <x v="99"/>
    <s v="Commercial and Services Under Construction"/>
    <s v="D"/>
    <n v="1.4884831588725165"/>
    <n v="0.30824389141964326"/>
    <n v="0.58224006489851832"/>
    <n v="15.33"/>
    <n v="37.198022262221933"/>
    <n v="150.65804136113653"/>
    <n v="39.29642327697902"/>
  </r>
  <r>
    <x v="55"/>
    <s v="Disturbed Land"/>
    <s v="A"/>
    <n v="0.73183755311232057"/>
    <n v="0.13401908322593187"/>
    <n v="2.0887301862310671E-2"/>
    <n v="15.25"/>
    <n v="1.3274794152954907"/>
    <n v="2.6434495601904633"/>
    <n v="0.62856936906561833"/>
  </r>
  <r>
    <x v="38"/>
    <s v="Other Light Industrial"/>
    <s v="D"/>
    <n v="1.2017295380314896"/>
    <n v="0.2322997442582819"/>
    <n v="0.34369105791620291"/>
    <n v="15.16"/>
    <n v="21.71416045540516"/>
    <n v="71.00326514287147"/>
    <n v="18.451990105814222"/>
  </r>
  <r>
    <x v="14"/>
    <s v="Rural Residential"/>
    <s v="C"/>
    <n v="0.96739227811534922"/>
    <n v="0.17065096597435325"/>
    <n v="0.22153198944874952"/>
    <n v="15.13"/>
    <n v="13.968538983998551"/>
    <n v="36.769027415861387"/>
    <n v="9.5268408154734328"/>
  </r>
  <r>
    <x v="40"/>
    <s v="Upland Hardwood Forests"/>
    <s v="D"/>
    <n v="0.80616023176279095"/>
    <n v="4.9140330516175015E-2"/>
    <n v="0.28292799795311729"/>
    <n v="15.12"/>
    <n v="17.828028763820594"/>
    <n v="39.106886264113776"/>
    <n v="6.2646059909987448"/>
  </r>
  <r>
    <x v="58"/>
    <s v="Parks and Zoos"/>
    <s v="D"/>
    <n v="0.96739227811534922"/>
    <n v="0.17065096597435325"/>
    <n v="0.27638752969320179"/>
    <n v="14.75"/>
    <n v="16.98971419244717"/>
    <n v="44.721589540992767"/>
    <n v="11.587346593458935"/>
  </r>
  <r>
    <x v="90"/>
    <s v="Cemeteries"/>
    <s v="B"/>
    <n v="1.3474392445178078"/>
    <n v="0.2921616014325315"/>
    <n v="0.15190764990771397"/>
    <n v="14.75"/>
    <n v="9.3378581821083682"/>
    <n v="34.236156878709835"/>
    <n v="8.4396656413233533"/>
  </r>
  <r>
    <x v="13"/>
    <s v="Mixed Shrubs"/>
    <s v="D"/>
    <n v="0.62640332935885068"/>
    <n v="1.7869211096790915E-2"/>
    <n v="0.24869471632328805"/>
    <n v="14.73"/>
    <n v="15.26669094198467"/>
    <n v="26.021211519471265"/>
    <n v="5.3117721966502929"/>
  </r>
  <r>
    <x v="11"/>
    <s v="Brazilian Pepper"/>
    <s v="D"/>
    <n v="0.80616023176279095"/>
    <n v="4.9140330516175015E-2"/>
    <n v="0.28292799795311729"/>
    <n v="14.7"/>
    <n v="17.332805742603359"/>
    <n v="38.020583867888398"/>
    <n v="7.5054660906841599"/>
  </r>
  <r>
    <x v="9"/>
    <s v="Freshwater Marshes"/>
    <s v="D"/>
    <n v="0.62640332935885068"/>
    <n v="1.7869211096790915E-2"/>
    <n v="0.24869471632328805"/>
    <n v="14.7"/>
    <n v="15.235597885076352"/>
    <n v="25.968215161997801"/>
    <n v="4.0572720679785768"/>
  </r>
  <r>
    <x v="26"/>
    <s v="Commercial and Services"/>
    <s v="NA"/>
    <n v="0.73183755311232057"/>
    <n v="0.15992943931627868"/>
    <n v="0.57659988543228824"/>
    <n v="14.69"/>
    <n v="35.299776531098807"/>
    <n v="70.293503364934438"/>
    <n v="23.045388663373494"/>
  </r>
  <r>
    <x v="101"/>
    <e v="#N/A"/>
    <s v="D"/>
    <n v="0.62640332935885068"/>
    <n v="1.7869211096790915E-2"/>
    <n v="0.24869471632328805"/>
    <n v="14.67"/>
    <n v="15.204504828168034"/>
    <n v="25.915218804524336"/>
    <n v="4.0489919209010692"/>
  </r>
  <r>
    <x v="86"/>
    <s v="Lakes"/>
    <s v="NA"/>
    <n v="0.52096910560538079"/>
    <n v="9.3813358258152305E-2"/>
    <n v="0.2984336595879456"/>
    <n v="14.66"/>
    <n v="18.23296857103831"/>
    <n v="25.846271068167766"/>
    <n v="8.6232122490035827"/>
  </r>
  <r>
    <x v="77"/>
    <s v="Specialty Farms"/>
    <s v="D"/>
    <n v="1.7303616721893005"/>
    <n v="0.38508149913584422"/>
    <n v="0.30381529981542799"/>
    <n v="14.62"/>
    <n v="18.511116830159239"/>
    <n v="87.156152563798628"/>
    <n v="19.396073334030852"/>
  </r>
  <r>
    <x v="55"/>
    <s v="Disturbed Land"/>
    <s v="A"/>
    <n v="0.73183755311232057"/>
    <n v="0.13401908322593187"/>
    <n v="2.0887301862310671E-2"/>
    <n v="14.61"/>
    <n v="1.2717688037683357"/>
    <n v="2.5325113491398472"/>
    <n v="0.46377074779448929"/>
  </r>
  <r>
    <x v="28"/>
    <s v="Wetland Forested Mixed"/>
    <s v="NA"/>
    <n v="0.62640332935885068"/>
    <n v="1.7869211096790915E-2"/>
    <n v="0.24869471632328805"/>
    <n v="14.59"/>
    <n v="15.12159000974585"/>
    <n v="25.773895184595098"/>
    <n v="2.7925361361988297"/>
  </r>
  <r>
    <x v="4"/>
    <s v="Row Crops"/>
    <s v="NA"/>
    <n v="1.1942187284187931"/>
    <n v="0.52982210901985061"/>
    <n v="0.25824300484311374"/>
    <n v="14.59"/>
    <n v="15.702162473954838"/>
    <n v="51.023692704857922"/>
    <n v="26.055005799863462"/>
  </r>
  <r>
    <x v="54"/>
    <s v="Ornamentals"/>
    <s v="D"/>
    <n v="1.7303616721893005"/>
    <n v="0.38508149913584422"/>
    <n v="0.30381529981542799"/>
    <n v="14.54"/>
    <n v="18.409824809200774"/>
    <n v="86.679237912286723"/>
    <n v="23.297389534289575"/>
  </r>
  <r>
    <x v="7"/>
    <s v="Pine Flatwoods"/>
    <s v="A"/>
    <n v="0.80616023176279095"/>
    <n v="4.9140330516175015E-2"/>
    <n v="2.0887301862310671E-2"/>
    <n v="14.54"/>
    <n v="1.2656754556325531"/>
    <n v="2.7763375719445147"/>
    <n v="0.30699064408876692"/>
  </r>
  <r>
    <x v="38"/>
    <s v="Other Light Industrial"/>
    <s v="C"/>
    <n v="1.2017295380314896"/>
    <n v="0.2322997442582819"/>
    <n v="0.30761299106312084"/>
    <n v="14.52"/>
    <n v="18.614308076510675"/>
    <n v="60.867039023771483"/>
    <n v="15.81783597665434"/>
  </r>
  <r>
    <x v="39"/>
    <s v="Electrical Power Transmission Lines"/>
    <s v="D"/>
    <n v="0.73183755311232057"/>
    <n v="0.15992943931627868"/>
    <n v="0.28292799795311729"/>
    <n v="14.52"/>
    <n v="17.120567304938827"/>
    <n v="34.092698983492483"/>
    <n v="12.574680107977999"/>
  </r>
  <r>
    <x v="17"/>
    <s v="Marshy Lakes"/>
    <s v="D"/>
    <n v="0.52096910560538079"/>
    <n v="9.3813358258152305E-2"/>
    <n v="0.2984336595879456"/>
    <n v="14.49"/>
    <n v="18.021535784061737"/>
    <n v="25.54655305441684"/>
    <n v="9.9943138929330342"/>
  </r>
  <r>
    <x v="32"/>
    <s v="Hardwood - Coniferous Mixed"/>
    <s v="D"/>
    <n v="0.80616023176279095"/>
    <n v="4.9140330516175015E-2"/>
    <n v="0.28292799795311729"/>
    <n v="14.39"/>
    <n v="16.967283988847779"/>
    <n v="37.218789242103"/>
    <n v="4.5771087700586079"/>
  </r>
  <r>
    <x v="20"/>
    <s v="Hydric Pine Flatwoods"/>
    <s v="D"/>
    <n v="0.62640332935885068"/>
    <n v="1.7869211096790915E-2"/>
    <n v="0.24869471632328805"/>
    <n v="14.34"/>
    <n v="14.862481202176523"/>
    <n v="25.332258872316221"/>
    <n v="2.3402778490035958"/>
  </r>
  <r>
    <x v="82"/>
    <s v="Melaleuca"/>
    <s v="D"/>
    <n v="0.80616023176279095"/>
    <n v="4.9140330516175015E-2"/>
    <n v="0.28292799795311729"/>
    <n v="14.33"/>
    <n v="16.896537842959599"/>
    <n v="37.063603185499367"/>
    <n v="7.3165529986057152"/>
  </r>
  <r>
    <x v="86"/>
    <s v="Lakes"/>
    <s v="D"/>
    <n v="0.52096910560538079"/>
    <n v="9.3813358258152305E-2"/>
    <n v="0.2984336595879456"/>
    <n v="14.32"/>
    <n v="17.810102997085171"/>
    <n v="25.246835040665921"/>
    <n v="8.4232196047565697"/>
  </r>
  <r>
    <x v="32"/>
    <s v="Hardwood - Coniferous Mixed"/>
    <s v="D"/>
    <n v="0.80616023176279095"/>
    <n v="4.9140330516175015E-2"/>
    <n v="0.28292799795311729"/>
    <n v="14.31"/>
    <n v="16.872955794330206"/>
    <n v="37.011874499964826"/>
    <n v="10.979246497424786"/>
  </r>
  <r>
    <x v="40"/>
    <s v="Upland Hardwood Forests"/>
    <s v="NA"/>
    <n v="0.80616023176279095"/>
    <n v="4.9140330516175015E-2"/>
    <n v="0.24115339422849597"/>
    <n v="14.3"/>
    <n v="14.371596817395776"/>
    <n v="31.524988523248933"/>
    <n v="1.9216382730311938"/>
  </r>
  <r>
    <x v="48"/>
    <s v="Mangrove Swamps"/>
    <s v="D"/>
    <n v="0.62640332935885068"/>
    <n v="1.7869211096790915E-2"/>
    <n v="0.24869471632328805"/>
    <n v="14.26"/>
    <n v="14.779566383754338"/>
    <n v="25.190935252386979"/>
    <n v="2.32722190563398"/>
  </r>
  <r>
    <x v="6"/>
    <s v="Inactive Land with street pattern but without structures"/>
    <s v="A"/>
    <n v="0.80616023176279095"/>
    <n v="4.9140330516175015E-2"/>
    <n v="8.3338224602148639E-2"/>
    <n v="14.24"/>
    <n v="4.9457236066594312"/>
    <n v="10.848751319712605"/>
    <n v="1.7378819692605685"/>
  </r>
  <r>
    <x v="8"/>
    <s v="Unimproved Pastures"/>
    <s v="D"/>
    <n v="0.95337210017164864"/>
    <n v="0.22938109134459039"/>
    <n v="0.2"/>
    <n v="14.23"/>
    <n v="11.860705000000001"/>
    <n v="30.768157105431904"/>
    <n v="13.534676862491191"/>
  </r>
  <r>
    <x v="8"/>
    <s v="Unimproved Pastures"/>
    <s v="A"/>
    <n v="0.95337210017164864"/>
    <n v="0.22938109134459039"/>
    <n v="0.2"/>
    <n v="14.21"/>
    <n v="11.844035"/>
    <n v="30.724913033604167"/>
    <n v="7.3924064715622135"/>
  </r>
  <r>
    <x v="10"/>
    <s v="Fixed Single Family Units"/>
    <s v="D"/>
    <n v="0.96739227811534922"/>
    <n v="0.17065096597435325"/>
    <n v="0.27638752969320179"/>
    <n v="14.17"/>
    <n v="16.32164407504925"/>
    <n v="42.963045681075762"/>
    <n v="9.7993727520732641"/>
  </r>
  <r>
    <x v="26"/>
    <s v="Commercial and Services"/>
    <s v="B"/>
    <n v="0.73183755311232057"/>
    <n v="0.15992943931627868"/>
    <n v="0.55707618727995345"/>
    <n v="14.14"/>
    <n v="32.827636248317368"/>
    <n v="65.370656300075765"/>
    <n v="21.431456813213227"/>
  </r>
  <r>
    <x v="19"/>
    <s v="Cypress"/>
    <s v="D"/>
    <n v="0.62640332935885068"/>
    <n v="1.7869211096790915E-2"/>
    <n v="0.24869471632328805"/>
    <n v="14.13"/>
    <n v="14.64482980381829"/>
    <n v="24.96128437000197"/>
    <n v="0.71206272181077213"/>
  </r>
  <r>
    <x v="77"/>
    <s v="Specialty Farms"/>
    <s v="D"/>
    <n v="1.7303616721893005"/>
    <n v="0.38508149913584422"/>
    <n v="0.30381529981542799"/>
    <n v="14.12"/>
    <n v="17.87804169916884"/>
    <n v="84.175435991849284"/>
    <n v="18.732732932730208"/>
  </r>
  <r>
    <x v="32"/>
    <s v="Hardwood - Coniferous Mixed"/>
    <s v="D"/>
    <n v="0.80616023176279095"/>
    <n v="4.9140330516175015E-2"/>
    <n v="0.28292799795311729"/>
    <n v="14.09"/>
    <n v="16.613553259406892"/>
    <n v="36.442858959084866"/>
    <n v="5.8378504241516094"/>
  </r>
  <r>
    <x v="15"/>
    <s v="Wet Prairies"/>
    <s v="D"/>
    <n v="0.62640332935885068"/>
    <n v="1.7869211096790915E-2"/>
    <n v="0.24869471632328805"/>
    <n v="14"/>
    <n v="14.510093223882238"/>
    <n v="24.73163348761695"/>
    <n v="5.0485275460355794"/>
  </r>
  <r>
    <x v="16"/>
    <s v="Mixed Wetland Hardwoods"/>
    <s v="A"/>
    <n v="0.62640332935885068"/>
    <n v="1.7869211096790915E-2"/>
    <n v="0.24869471632328805"/>
    <n v="13.99"/>
    <n v="14.499728871579466"/>
    <n v="24.713968035125795"/>
    <n v="3.8613085871442365"/>
  </r>
  <r>
    <x v="5"/>
    <s v="Woodland Pastures"/>
    <s v="D"/>
    <n v="0.95337210017164864"/>
    <n v="0.22938109134459039"/>
    <n v="0.2"/>
    <n v="13.95"/>
    <n v="11.627324999999999"/>
    <n v="30.162740099843639"/>
    <n v="7.2571478028355294"/>
  </r>
  <r>
    <x v="19"/>
    <s v="Cypress"/>
    <s v="D"/>
    <n v="0.62640332935885068"/>
    <n v="1.7869211096790915E-2"/>
    <n v="0.24869471632328805"/>
    <n v="13.92"/>
    <n v="14.427178405460054"/>
    <n v="24.590309867687711"/>
    <n v="8.160187012501634"/>
  </r>
  <r>
    <x v="28"/>
    <s v="Wetland Forested Mixed"/>
    <s v="A"/>
    <n v="0.62640332935885068"/>
    <n v="1.7869211096790915E-2"/>
    <n v="0.24869471632328805"/>
    <n v="13.91"/>
    <n v="14.416814053157282"/>
    <n v="24.572644415196557"/>
    <n v="2.6623836637783218"/>
  </r>
  <r>
    <x v="0"/>
    <s v="Improved Pastures"/>
    <s v="D"/>
    <n v="1.8765006736361713"/>
    <n v="0.3700681607026059"/>
    <n v="0.58663586860269046"/>
    <n v="13.9"/>
    <n v="33.9827892553838"/>
    <n v="173.51470597588718"/>
    <n v="44.390544017917122"/>
  </r>
  <r>
    <x v="79"/>
    <s v="Upland Coniferous Forests"/>
    <s v="NA"/>
    <n v="0.80616023176279095"/>
    <n v="4.9140330516175015E-2"/>
    <n v="0.24115339422849597"/>
    <n v="13.88"/>
    <n v="13.949493973807927"/>
    <n v="30.599079769419241"/>
    <n v="1.865198547529578"/>
  </r>
  <r>
    <x v="45"/>
    <s v="Spoil Areas"/>
    <s v="D"/>
    <n v="0.73183755311232057"/>
    <n v="0.13401908322593187"/>
    <n v="0.28292799795311729"/>
    <n v="13.87"/>
    <n v="16.354150724483578"/>
    <n v="32.566510668115754"/>
    <n v="9.5237730387250963"/>
  </r>
  <r>
    <x v="32"/>
    <s v="Hardwood - Coniferous Mixed"/>
    <s v="D"/>
    <n v="0.80616023176279095"/>
    <n v="4.9140330516175015E-2"/>
    <n v="0.28292799795311729"/>
    <n v="13.84"/>
    <n v="16.318777651539488"/>
    <n v="35.796250389903086"/>
    <n v="3.9581332162941827"/>
  </r>
  <r>
    <x v="7"/>
    <s v="Pine Flatwoods"/>
    <s v="NA"/>
    <n v="0.80616023176279095"/>
    <n v="4.9140330516175015E-2"/>
    <n v="0.24115339422849597"/>
    <n v="13.81"/>
    <n v="13.879143499876619"/>
    <n v="30.444761643780961"/>
    <n v="4.8770038836657852"/>
  </r>
  <r>
    <x v="45"/>
    <s v="Spoil Areas"/>
    <s v="D"/>
    <n v="0.73183755311232057"/>
    <n v="0.13401908322593187"/>
    <n v="0.28292799795311729"/>
    <n v="13.8"/>
    <n v="16.271613554280705"/>
    <n v="32.402151926459801"/>
    <n v="10.803959668394572"/>
  </r>
  <r>
    <x v="2"/>
    <s v="Fixed Single Family Units"/>
    <s v="NA"/>
    <n v="1.3474392445178078"/>
    <n v="0.2921616014325315"/>
    <n v="0.22279788653131388"/>
    <n v="13.79"/>
    <n v="12.804155549324465"/>
    <n v="46.944927791471159"/>
    <n v="14.011353325625276"/>
  </r>
  <r>
    <x v="16"/>
    <s v="Mixed Wetland Hardwoods"/>
    <s v="D"/>
    <n v="0.62640332935885068"/>
    <n v="1.7869211096790915E-2"/>
    <n v="0.24869471632328805"/>
    <n v="13.73"/>
    <n v="14.23025571170737"/>
    <n v="24.25466627035577"/>
    <n v="2.6279315387258353"/>
  </r>
  <r>
    <x v="94"/>
    <s v="Recreational"/>
    <s v="D"/>
    <n v="1.3474392445178078"/>
    <n v="0.2921616014325315"/>
    <n v="0.27638752969320179"/>
    <n v="13.73"/>
    <n v="15.814832261850826"/>
    <n v="57.983219253063922"/>
    <n v="14.293630708524882"/>
  </r>
  <r>
    <x v="38"/>
    <s v="Other Light Industrial"/>
    <s v="NA"/>
    <n v="1.2017295380314896"/>
    <n v="0.2322997442582819"/>
    <n v="0.32565202448966185"/>
    <n v="13.69"/>
    <n v="18.57944937711051"/>
    <n v="60.753054350906567"/>
    <n v="15.788214183182086"/>
  </r>
  <r>
    <x v="7"/>
    <s v="Pine Flatwoods"/>
    <s v="C"/>
    <n v="0.80616023176279095"/>
    <n v="4.9140330516175015E-2"/>
    <n v="0.19937879050387461"/>
    <n v="13.68"/>
    <n v="11.366863976932597"/>
    <n v="24.933920772421541"/>
    <n v="3.9942118734555772"/>
  </r>
  <r>
    <x v="15"/>
    <s v="Wet Prairies"/>
    <s v="D"/>
    <n v="0.62640332935885068"/>
    <n v="1.7869211096790915E-2"/>
    <n v="0.24869471632328805"/>
    <n v="13.67"/>
    <n v="14.16806959789073"/>
    <n v="24.148673555408838"/>
    <n v="2.2309343232830652"/>
  </r>
  <r>
    <x v="102"/>
    <s v="Sawgrass"/>
    <s v="D"/>
    <n v="0.62640332935885068"/>
    <n v="1.7869211096790915E-2"/>
    <n v="0.24869471632328805"/>
    <n v="13.67"/>
    <n v="14.16806959789073"/>
    <n v="24.148673555408838"/>
    <n v="8.0136319296621661"/>
  </r>
  <r>
    <x v="0"/>
    <s v="Improved Pastures"/>
    <s v="D"/>
    <n v="1.8765006736361713"/>
    <n v="0.3700681607026059"/>
    <n v="0.58663586860269046"/>
    <n v="13.64"/>
    <n v="33.347139959959357"/>
    <n v="170.26910715907204"/>
    <n v="50.819222721763786"/>
  </r>
  <r>
    <x v="0"/>
    <s v="Improved Pastures"/>
    <s v="D"/>
    <n v="1.8765006736361713"/>
    <n v="0.3700681607026059"/>
    <n v="0.58663586860269046"/>
    <n v="13.64"/>
    <n v="33.347139959959357"/>
    <n v="170.26910715907204"/>
    <n v="40.838090260348352"/>
  </r>
  <r>
    <x v="1"/>
    <s v="Citrus Groves"/>
    <s v="NA"/>
    <n v="1.6671011379372187"/>
    <n v="0.16490862031309303"/>
    <n v="0.32696578480774496"/>
    <n v="13.61"/>
    <n v="18.545393050415232"/>
    <n v="84.12528177918324"/>
    <n v="17.909403940929035"/>
  </r>
  <r>
    <x v="31"/>
    <s v="Bay Swamps"/>
    <s v="D"/>
    <n v="0.62640332935885068"/>
    <n v="1.7869211096790915E-2"/>
    <n v="0.24869471632328805"/>
    <n v="13.61"/>
    <n v="14.105883484074091"/>
    <n v="24.042680840461909"/>
    <n v="7.9784587097806936"/>
  </r>
  <r>
    <x v="103"/>
    <s v="Private Airports"/>
    <s v="D"/>
    <n v="0.96739227811534922"/>
    <n v="0.17065096597435325"/>
    <n v="0.24052044568721381"/>
    <n v="13.6"/>
    <n v="13.632217820659903"/>
    <n v="35.883737831209828"/>
    <n v="6.3300014504935316"/>
  </r>
  <r>
    <x v="34"/>
    <s v="Shrub and Brushland"/>
    <s v="A"/>
    <n v="0.80616023176279095"/>
    <n v="4.9140330516175015E-2"/>
    <n v="2.0887301862310671E-2"/>
    <n v="13.58"/>
    <n v="1.1821095383418208"/>
    <n v="2.5930305520637216"/>
    <n v="0.41538246286326519"/>
  </r>
  <r>
    <x v="7"/>
    <s v="Pine Flatwoods"/>
    <s v="B"/>
    <n v="0.80616023176279095"/>
    <n v="4.9140330516175015E-2"/>
    <n v="9.4942281192321246E-2"/>
    <n v="13.55"/>
    <n v="5.3613550155749339"/>
    <n v="11.760464580420214"/>
    <n v="1.3004011589979969"/>
  </r>
  <r>
    <x v="3"/>
    <s v="Electric Power Facilities"/>
    <s v="D"/>
    <n v="1.2017295380314896"/>
    <n v="0.2322997442582819"/>
    <n v="0.58224006489851832"/>
    <n v="13.48"/>
    <n v="32.709024141862471"/>
    <n v="106.955436682846"/>
    <n v="24.235018890755331"/>
  </r>
  <r>
    <x v="15"/>
    <s v="Wet Prairies"/>
    <s v="D"/>
    <n v="0.62640332935885068"/>
    <n v="1.7869211096790915E-2"/>
    <n v="0.24869471632328805"/>
    <n v="13.43"/>
    <n v="13.919325142624176"/>
    <n v="23.724702695621119"/>
    <n v="2.1917664931742182"/>
  </r>
  <r>
    <x v="6"/>
    <s v="Inactive Land with street pattern but without structures"/>
    <s v="A"/>
    <n v="0.80616023176279095"/>
    <n v="4.9140330516175015E-2"/>
    <n v="8.3338224602148639E-2"/>
    <n v="13.37"/>
    <n v="4.6435621222638055"/>
    <n v="10.185941372511062"/>
    <n v="1.1262998902570349"/>
  </r>
  <r>
    <x v="82"/>
    <s v="Melaleuca"/>
    <s v="A"/>
    <n v="0.80616023176279095"/>
    <n v="4.9140330516175015E-2"/>
    <n v="2.0887301862310671E-2"/>
    <n v="13.33"/>
    <n v="1.1603475807140258"/>
    <n v="2.5452943489697648"/>
    <n v="0.40773551030687222"/>
  </r>
  <r>
    <x v="22"/>
    <s v="Mixed Rangeland"/>
    <s v="C"/>
    <n v="0.80616023176279095"/>
    <n v="4.9140330516175015E-2"/>
    <n v="0.19937879050387461"/>
    <n v="13.3"/>
    <n v="11.051117755351136"/>
    <n v="24.241311862076497"/>
    <n v="3.8832615436373668"/>
  </r>
  <r>
    <x v="15"/>
    <s v="Wet Prairies"/>
    <s v="D"/>
    <n v="0.62640332935885068"/>
    <n v="1.7869211096790915E-2"/>
    <n v="0.24869471632328805"/>
    <n v="13.3"/>
    <n v="13.784588562688128"/>
    <n v="23.495051813236106"/>
    <n v="2.5456292399893372"/>
  </r>
  <r>
    <x v="104"/>
    <s v="Coastal Scrub"/>
    <s v="D"/>
    <n v="0.80616023176279095"/>
    <n v="4.9140330516175015E-2"/>
    <n v="0.28292799795311729"/>
    <n v="13.23"/>
    <n v="15.599525168343023"/>
    <n v="34.218525481099562"/>
    <n v="10.150624120260654"/>
  </r>
  <r>
    <x v="28"/>
    <s v="Wetland Forested Mixed"/>
    <s v="D"/>
    <n v="0.62640332935885068"/>
    <n v="1.7869211096790915E-2"/>
    <n v="0.24869471632328805"/>
    <n v="13.16"/>
    <n v="13.639487630449304"/>
    <n v="23.247735478359932"/>
    <n v="2.1477026843017653"/>
  </r>
  <r>
    <x v="0"/>
    <s v="Improved Pastures"/>
    <s v="D"/>
    <n v="1.8765006736361713"/>
    <n v="0.3700681607026059"/>
    <n v="0.58663586860269046"/>
    <n v="13.12"/>
    <n v="32.075841369110464"/>
    <n v="163.77790952544171"/>
    <n v="41.899563850005229"/>
  </r>
  <r>
    <x v="4"/>
    <s v="Row Crops"/>
    <s v="D"/>
    <n v="1.1942187284187931"/>
    <n v="0.52982210901985061"/>
    <n v="0.25824300484311374"/>
    <n v="13.07"/>
    <n v="14.06629633547565"/>
    <n v="45.707996137936469"/>
    <n v="23.340570651419839"/>
  </r>
  <r>
    <x v="86"/>
    <s v="Lakes"/>
    <s v="D"/>
    <n v="0.52096910560538079"/>
    <n v="9.3813358258152305E-2"/>
    <n v="0.2984336595879456"/>
    <n v="12.99"/>
    <n v="16.155952369562595"/>
    <n v="22.901982344849884"/>
    <n v="4.1240677257486302"/>
  </r>
  <r>
    <x v="45"/>
    <s v="Spoil Areas"/>
    <s v="NA"/>
    <n v="0.73183755311232057"/>
    <n v="0.13401908322593187"/>
    <n v="0.24115339422849597"/>
    <n v="12.98"/>
    <n v="13.044987880405396"/>
    <n v="25.97687548132085"/>
    <n v="7.5966955397999518"/>
  </r>
  <r>
    <x v="12"/>
    <s v="Roads and Highways"/>
    <s v="B"/>
    <n v="1.0171301585628862"/>
    <n v="0.19656132206470006"/>
    <n v="0.39828344230763024"/>
    <n v="12.97"/>
    <n v="21.528205808247126"/>
    <n v="59.581702680889151"/>
    <n v="13.857347792116995"/>
  </r>
  <r>
    <x v="105"/>
    <s v="Utilities"/>
    <s v="D"/>
    <n v="1.2017295380314896"/>
    <n v="0.2322997442582819"/>
    <n v="0.58224006489851832"/>
    <n v="12.95"/>
    <n v="31.422986842516242"/>
    <n v="102.75021550763023"/>
    <n v="26.702236243672516"/>
  </r>
  <r>
    <x v="26"/>
    <s v="Commercial and Services"/>
    <s v="C"/>
    <n v="0.73183755311232057"/>
    <n v="0.15992943931627868"/>
    <n v="0.57095970596605816"/>
    <n v="12.94"/>
    <n v="30.790400995499301"/>
    <n v="61.313848660713852"/>
    <n v="20.101451843959193"/>
  </r>
  <r>
    <x v="7"/>
    <s v="Pine Flatwoods"/>
    <s v="A"/>
    <n v="0.80616023176279095"/>
    <n v="4.9140330516175015E-2"/>
    <n v="2.0887301862310671E-2"/>
    <n v="12.93"/>
    <n v="1.1255284485095538"/>
    <n v="2.4689164240194343"/>
    <n v="0.27299786988086355"/>
  </r>
  <r>
    <x v="2"/>
    <s v="Fixed Single Family Units"/>
    <s v="NA"/>
    <n v="1.3474392445178078"/>
    <n v="0.2921616014325315"/>
    <n v="0.22279788653131388"/>
    <n v="12.91"/>
    <n v="11.987066580259524"/>
    <n v="43.949167352276483"/>
    <n v="12.138723560261704"/>
  </r>
  <r>
    <x v="33"/>
    <s v="Correctional"/>
    <s v="D"/>
    <n v="0.73183755311232057"/>
    <n v="0.15992943931627868"/>
    <n v="0.34369105791620291"/>
    <n v="12.9"/>
    <n v="18.477089041868506"/>
    <n v="36.79398138950053"/>
    <n v="13.57101548621565"/>
  </r>
  <r>
    <x v="45"/>
    <s v="Spoil Areas"/>
    <s v="NA"/>
    <n v="0.73183755311232057"/>
    <n v="0.13401908322593187"/>
    <n v="0.24115339422849597"/>
    <n v="12.87"/>
    <n v="12.934437135656196"/>
    <n v="25.756732468767279"/>
    <n v="11.40372314311219"/>
  </r>
  <r>
    <x v="14"/>
    <s v="Rural Residential"/>
    <s v="NA"/>
    <n v="0.96739227811534922"/>
    <n v="0.17065096597435325"/>
    <n v="0.24895975957097566"/>
    <n v="12.84"/>
    <n v="13.322011006474606"/>
    <n v="35.067188379013565"/>
    <n v="6.1859596218213078"/>
  </r>
  <r>
    <x v="2"/>
    <s v="Fixed Single Family Units"/>
    <s v="D"/>
    <n v="1.3474392445178078"/>
    <n v="0.2921616014325315"/>
    <n v="0.24052044568721381"/>
    <n v="12.82"/>
    <n v="12.850370033886763"/>
    <n v="47.114367754328505"/>
    <n v="13.012949285299213"/>
  </r>
  <r>
    <x v="106"/>
    <s v="Junk Yards"/>
    <s v="D"/>
    <n v="1.4884831588725165"/>
    <n v="0.30824389141964326"/>
    <n v="0.58224006489851832"/>
    <n v="12.8"/>
    <n v="31.059014021946563"/>
    <n v="125.79405932306248"/>
    <n v="32.811103584170354"/>
  </r>
  <r>
    <x v="42"/>
    <s v=" Natural River, Stream, Waterway"/>
    <s v="D"/>
    <n v="0.52096910560538079"/>
    <n v="9.3813358258152305E-2"/>
    <n v="0.2984336595879456"/>
    <n v="12.79"/>
    <n v="15.907207914296039"/>
    <n v="22.549372916907618"/>
    <n v="6.2247473236010213"/>
  </r>
  <r>
    <x v="25"/>
    <s v="Herbaceous (Dry Prairie)"/>
    <s v="D"/>
    <n v="0.80616023176279095"/>
    <n v="4.9140330516175015E-2"/>
    <n v="0.28292799795311729"/>
    <n v="12.77"/>
    <n v="15.057138049867"/>
    <n v="33.028765713805093"/>
    <n v="2.0133025666233371"/>
  </r>
  <r>
    <x v="18"/>
    <s v="Golf Courses"/>
    <s v="B"/>
    <n v="1.8765006736361713"/>
    <n v="0.3700681607026059"/>
    <n v="0.15190764990771397"/>
    <n v="12.76"/>
    <n v="8.0780386714374774"/>
    <n v="41.246128868431811"/>
    <n v="9.8926526468793519"/>
  </r>
  <r>
    <x v="14"/>
    <s v="Rural Residential"/>
    <s v="C"/>
    <n v="0.96739227811534922"/>
    <n v="0.17065096597435325"/>
    <n v="0.22153198944874952"/>
    <n v="12.74"/>
    <n v="11.762008371192435"/>
    <n v="30.960833395774888"/>
    <n v="6.741762994942305"/>
  </r>
  <r>
    <x v="58"/>
    <s v="Parks and Zoos"/>
    <s v="NA"/>
    <n v="0.96739227811534922"/>
    <n v="0.17065096597435325"/>
    <n v="0.24895975957097566"/>
    <n v="12.73"/>
    <n v="13.207881628693281"/>
    <n v="34.766768540875596"/>
    <n v="9.0080563135714353"/>
  </r>
  <r>
    <x v="5"/>
    <s v="Woodland Pastures"/>
    <s v="A"/>
    <n v="0.95337210017164864"/>
    <n v="0.22938109134459039"/>
    <n v="0.2"/>
    <n v="12.72"/>
    <n v="10.602120000000001"/>
    <n v="27.503229682438075"/>
    <n v="6.6172702546285267"/>
  </r>
  <r>
    <x v="13"/>
    <s v="Mixed Shrubs"/>
    <s v="D"/>
    <n v="0.62640332935885068"/>
    <n v="1.7869211096790915E-2"/>
    <n v="0.24869471632328805"/>
    <n v="12.68"/>
    <n v="13.1419987199162"/>
    <n v="22.399793758784497"/>
    <n v="0.63899188340839286"/>
  </r>
  <r>
    <x v="14"/>
    <s v="Rural Residential"/>
    <s v="D"/>
    <n v="0.96739227811534922"/>
    <n v="0.17065096597435325"/>
    <n v="0.27638752969320179"/>
    <n v="12.65"/>
    <n v="14.570839629454694"/>
    <n v="38.354447979224311"/>
    <n v="8.3517324864084923"/>
  </r>
  <r>
    <x v="71"/>
    <s v="Mobile Home Units"/>
    <s v="D"/>
    <n v="1.3474392445178078"/>
    <n v="0.2921616014325315"/>
    <n v="0.24052044568721381"/>
    <n v="12.65"/>
    <n v="12.679967311128514"/>
    <n v="46.489606247445828"/>
    <n v="10.080215391145295"/>
  </r>
  <r>
    <x v="94"/>
    <s v="Recreational"/>
    <s v="D"/>
    <n v="1.3474392445178078"/>
    <n v="0.2921616014325315"/>
    <n v="0.27638752969320179"/>
    <n v="12.63"/>
    <n v="14.547802728854768"/>
    <n v="53.337804746263465"/>
    <n v="14.731857419195682"/>
  </r>
  <r>
    <x v="7"/>
    <s v="Pine Flatwoods"/>
    <s v="C"/>
    <n v="0.80616023176279095"/>
    <n v="4.9140330516175015E-2"/>
    <n v="0.19937879050387461"/>
    <n v="12.61"/>
    <n v="10.477789089847956"/>
    <n v="22.983679893292077"/>
    <n v="2.5413965381126165"/>
  </r>
  <r>
    <x v="42"/>
    <s v=" Natural River, Stream, Waterway"/>
    <s v="NA"/>
    <n v="0.52096910560538079"/>
    <n v="9.3813358258152305E-2"/>
    <n v="0.2984336595879456"/>
    <n v="12.6"/>
    <n v="15.670900681792816"/>
    <n v="22.214393960362472"/>
    <n v="7.4114921103305003"/>
  </r>
  <r>
    <x v="16"/>
    <s v="Mixed Wetland Hardwoods"/>
    <s v="D"/>
    <n v="0.62640332935885068"/>
    <n v="1.7869211096790915E-2"/>
    <n v="0.24869471632328805"/>
    <n v="12.6"/>
    <n v="13.059083901494015"/>
    <n v="22.258470138855255"/>
    <n v="3.477661772553065"/>
  </r>
  <r>
    <x v="49"/>
    <s v="Shopping Centers (Plazas, Malls)"/>
    <s v="NA"/>
    <n v="1.4884831588725165"/>
    <n v="0.30824389141964326"/>
    <n v="0.57659988543228824"/>
    <n v="12.59"/>
    <n v="30.253518483766779"/>
    <n v="122.53167135921238"/>
    <n v="31.960168730889794"/>
  </r>
  <r>
    <x v="9"/>
    <s v="Freshwater Marshes"/>
    <s v="D"/>
    <n v="0.62640332935885068"/>
    <n v="1.7869211096790915E-2"/>
    <n v="0.24869471632328805"/>
    <n v="12.58"/>
    <n v="13.038355196888469"/>
    <n v="22.223139233872946"/>
    <n v="4.5364626092233999"/>
  </r>
  <r>
    <x v="40"/>
    <s v="Upland Hardwood Forests"/>
    <s v="NA"/>
    <n v="0.80616023176279095"/>
    <n v="4.9140330516175015E-2"/>
    <n v="0.24115339422849597"/>
    <n v="12.58"/>
    <n v="12.642985172226494"/>
    <n v="27.733171721851161"/>
    <n v="8.226801063261572"/>
  </r>
  <r>
    <x v="11"/>
    <s v="Brazilian Pepper"/>
    <s v="D"/>
    <n v="0.80616023176279095"/>
    <n v="4.9140330516175015E-2"/>
    <n v="0.28292799795311729"/>
    <n v="12.55"/>
    <n v="14.797735514943684"/>
    <n v="32.459750172925126"/>
    <n v="3.9918495527613289"/>
  </r>
  <r>
    <x v="80"/>
    <s v="Sewage Treatment"/>
    <s v="D"/>
    <n v="1.2017295380314896"/>
    <n v="0.2322997442582819"/>
    <n v="0.58224006489851832"/>
    <n v="12.5"/>
    <n v="30.331068380807185"/>
    <n v="99.179744698484782"/>
    <n v="25.774359308564208"/>
  </r>
  <r>
    <x v="49"/>
    <s v="Shopping Centers (Plazas, Malls)"/>
    <s v="D"/>
    <n v="1.4884831588725165"/>
    <n v="0.30824389141964326"/>
    <n v="0.58224006489851832"/>
    <n v="12.49"/>
    <n v="30.306803526102541"/>
    <n v="122.74748444883205"/>
    <n v="32.016459669241222"/>
  </r>
  <r>
    <x v="8"/>
    <s v="Unimproved Pastures"/>
    <s v="D"/>
    <n v="0.95337210017164864"/>
    <n v="0.22938109134459039"/>
    <n v="0.2"/>
    <n v="12.46"/>
    <n v="10.385410000000002"/>
    <n v="26.941056748677553"/>
    <n v="6.4820115859018435"/>
  </r>
  <r>
    <x v="13"/>
    <s v="Mixed Shrubs"/>
    <s v="D"/>
    <n v="0.62640332935885068"/>
    <n v="1.7869211096790915E-2"/>
    <n v="0.24869471632328805"/>
    <n v="12.46"/>
    <n v="12.913982969255194"/>
    <n v="22.011153803979088"/>
    <n v="4.4931895159716664"/>
  </r>
  <r>
    <x v="57"/>
    <s v="Emergent Aquatic Vegetation"/>
    <s v="NA"/>
    <n v="0.62640332935885068"/>
    <n v="1.7869211096790915E-2"/>
    <n v="0.24869471632328805"/>
    <n v="12.45"/>
    <n v="12.90361861695242"/>
    <n v="21.99348835148793"/>
    <n v="3.4362610371655289"/>
  </r>
  <r>
    <x v="48"/>
    <s v="Mangrove Swamps"/>
    <s v="D"/>
    <n v="0.62640332935885068"/>
    <n v="1.7869211096790915E-2"/>
    <n v="0.24869471632328805"/>
    <n v="12.45"/>
    <n v="12.90361861695242"/>
    <n v="21.99348835148793"/>
    <n v="3.4362610371655289"/>
  </r>
  <r>
    <x v="25"/>
    <s v="Herbaceous (Dry Prairie)"/>
    <s v="D"/>
    <n v="0.80616023176279095"/>
    <n v="4.9140330516175015E-2"/>
    <n v="0.28292799795311729"/>
    <n v="12.42"/>
    <n v="14.644452198852633"/>
    <n v="32.123513716950605"/>
    <n v="1.9581219951027287"/>
  </r>
  <r>
    <x v="82"/>
    <s v="Melaleuca"/>
    <s v="D"/>
    <n v="0.80616023176279095"/>
    <n v="4.9140330516175015E-2"/>
    <n v="0.28292799795311729"/>
    <n v="12.4"/>
    <n v="14.620870150223242"/>
    <n v="32.071785031416063"/>
    <n v="6.3311414642505843"/>
  </r>
  <r>
    <x v="32"/>
    <s v="Hardwood - Coniferous Mixed"/>
    <s v="D"/>
    <n v="0.80616023176279095"/>
    <n v="4.9140330516175015E-2"/>
    <n v="0.28292799795311729"/>
    <n v="12.38"/>
    <n v="14.597288101593849"/>
    <n v="32.020056345881521"/>
    <n v="1.951815644071802"/>
  </r>
  <r>
    <x v="57"/>
    <s v="Emergent Aquatic Vegetation"/>
    <s v="NA"/>
    <n v="0.62640332935885068"/>
    <n v="1.7869211096790915E-2"/>
    <n v="0.24869471632328805"/>
    <n v="12.35"/>
    <n v="12.799975093924688"/>
    <n v="21.816833826576381"/>
    <n v="7.2398210922697697"/>
  </r>
  <r>
    <x v="7"/>
    <s v="Pine Flatwoods"/>
    <s v="D"/>
    <n v="0.80616023176279095"/>
    <n v="4.9140330516175015E-2"/>
    <n v="0.28292799795311729"/>
    <n v="12.34"/>
    <n v="14.550124004335062"/>
    <n v="31.916598974812434"/>
    <n v="5.112780286304532"/>
  </r>
  <r>
    <x v="9"/>
    <s v="Freshwater Marshes"/>
    <s v="D"/>
    <n v="0.62640332935885068"/>
    <n v="1.7869211096790915E-2"/>
    <n v="0.24869471632328805"/>
    <n v="12.34"/>
    <n v="12.789610741621916"/>
    <n v="21.799168374085227"/>
    <n v="2.0138792647632053"/>
  </r>
  <r>
    <x v="24"/>
    <s v=" Channelized Waterways, Canals"/>
    <s v="C"/>
    <n v="0.52096910560538079"/>
    <n v="9.3813358258152305E-2"/>
    <n v="0.2984336595879456"/>
    <n v="12.34"/>
    <n v="15.347532889946299"/>
    <n v="21.756001704037534"/>
    <n v="7.2585565588474914"/>
  </r>
  <r>
    <x v="63"/>
    <e v="#N/A"/>
    <s v="NA"/>
    <n v="0.62640332935885068"/>
    <n v="1.7869211096790915E-2"/>
    <n v="0.24869471632328805"/>
    <n v="12.34"/>
    <n v="12.789610741621916"/>
    <n v="21.799168374085227"/>
    <n v="7.2339588889561899"/>
  </r>
  <r>
    <x v="56"/>
    <s v="Dairies"/>
    <s v="C"/>
    <n v="1.8765006736361713"/>
    <n v="0.3700681607026059"/>
    <n v="0.58663586860269046"/>
    <n v="12.29"/>
    <n v="30.046653233717041"/>
    <n v="153.41695945637792"/>
    <n v="45.789460942117067"/>
  </r>
  <r>
    <x v="13"/>
    <s v="Mixed Shrubs"/>
    <s v="D"/>
    <n v="0.62640332935885068"/>
    <n v="1.7869211096790915E-2"/>
    <n v="0.24869471632328805"/>
    <n v="12.29"/>
    <n v="12.737788980108052"/>
    <n v="21.710841111629453"/>
    <n v="2.0057193001571956"/>
  </r>
  <r>
    <x v="15"/>
    <s v="Wet Prairies"/>
    <s v="D"/>
    <n v="0.62640332935885068"/>
    <n v="1.7869211096790915E-2"/>
    <n v="0.24869471632328805"/>
    <n v="12.28"/>
    <n v="12.727424627805277"/>
    <n v="21.693175659138294"/>
    <n v="7.1987856690747174"/>
  </r>
  <r>
    <x v="17"/>
    <s v="Marshy Lakes"/>
    <s v="D"/>
    <n v="0.52096910560538079"/>
    <n v="9.3813358258152305E-2"/>
    <n v="0.2984336595879456"/>
    <n v="12.24"/>
    <n v="15.223160662313022"/>
    <n v="21.579696990066402"/>
    <n v="8.4424017977570998"/>
  </r>
  <r>
    <x v="17"/>
    <s v="Marshy Lakes"/>
    <s v="NA"/>
    <n v="0.52096910560538079"/>
    <n v="9.3813358258152305E-2"/>
    <n v="0.2984336595879456"/>
    <n v="12.21"/>
    <n v="15.18584899402304"/>
    <n v="21.526805575875063"/>
    <n v="7.1820887831059856"/>
  </r>
  <r>
    <x v="13"/>
    <s v="Mixed Shrubs"/>
    <s v="NA"/>
    <n v="0.62640332935885068"/>
    <n v="1.7869211096790915E-2"/>
    <n v="0.24869471632328805"/>
    <n v="12.19"/>
    <n v="12.634145457080322"/>
    <n v="21.534186586717905"/>
    <n v="3.3644997624937991"/>
  </r>
  <r>
    <x v="13"/>
    <s v="Mixed Shrubs"/>
    <s v="NA"/>
    <n v="0.62640332935885068"/>
    <n v="1.7869211096790915E-2"/>
    <n v="0.24869471632328805"/>
    <n v="12.19"/>
    <n v="12.634145457080322"/>
    <n v="21.534186586717905"/>
    <n v="2.3331744688323326"/>
  </r>
  <r>
    <x v="8"/>
    <s v="Unimproved Pastures"/>
    <s v="C"/>
    <n v="0.95337210017164864"/>
    <n v="0.22938109134459039"/>
    <n v="0.2"/>
    <n v="12.18"/>
    <n v="10.15203"/>
    <n v="26.335639743089288"/>
    <n v="9.374952503496182"/>
  </r>
  <r>
    <x v="48"/>
    <s v="Mangrove Swamps"/>
    <s v="D"/>
    <n v="0.62640332935885068"/>
    <n v="1.7869211096790915E-2"/>
    <n v="0.24869471632328805"/>
    <n v="12.15"/>
    <n v="12.592688047869231"/>
    <n v="21.463524776753285"/>
    <n v="2.3255184410428913"/>
  </r>
  <r>
    <x v="43"/>
    <s v="Fixed Single Family Units &lt;Six or more dwelling units per acre&gt;"/>
    <s v="D"/>
    <n v="1.3474392445178078"/>
    <n v="0.2921616014325315"/>
    <n v="0.45902383655933859"/>
    <n v="12.14"/>
    <n v="23.223599523773071"/>
    <n v="85.146591550044889"/>
    <n v="23.517417944232637"/>
  </r>
  <r>
    <x v="37"/>
    <s v="Multiple Dwelling Units, Low Rise &lt;Two stories or less&gt;"/>
    <s v="NA"/>
    <n v="1.6728075169398335"/>
    <n v="0.4645994885165638"/>
    <n v="0.44774347762687844"/>
    <n v="12.11"/>
    <n v="22.596908119851289"/>
    <n v="102.85455579172441"/>
    <n v="33.485345987829021"/>
  </r>
  <r>
    <x v="32"/>
    <s v="Hardwood - Coniferous Mixed"/>
    <s v="A"/>
    <n v="0.80616023176279095"/>
    <n v="4.9140330516175015E-2"/>
    <n v="2.0887301862310671E-2"/>
    <n v="12.05"/>
    <n v="1.0489263576597156"/>
    <n v="2.3008849891287069"/>
    <n v="0.36858311321814025"/>
  </r>
  <r>
    <x v="43"/>
    <s v="Fixed Single Family Units &lt;Six or more dwelling units per acre&gt;"/>
    <s v="D"/>
    <n v="1.3474392445178078"/>
    <n v="0.2921616014325315"/>
    <n v="0.45902383655933859"/>
    <n v="12.04"/>
    <n v="23.03230133988696"/>
    <n v="84.445219296749599"/>
    <n v="23.323699509766136"/>
  </r>
  <r>
    <x v="78"/>
    <s v=" Grass airports"/>
    <s v="D"/>
    <n v="0.96739227811534922"/>
    <n v="0.17065096597435325"/>
    <n v="0.24052044568721381"/>
    <n v="12.03"/>
    <n v="12.058498557539606"/>
    <n v="31.741276919812812"/>
    <n v="8.2241526019932483"/>
  </r>
  <r>
    <x v="82"/>
    <s v="Melaleuca"/>
    <s v="D"/>
    <n v="0.80616023176279095"/>
    <n v="4.9140330516175015E-2"/>
    <n v="0.28292799795311729"/>
    <n v="12.01"/>
    <n v="14.161020201950089"/>
    <n v="31.063075663492491"/>
    <n v="3.4347673358159776"/>
  </r>
  <r>
    <x v="16"/>
    <s v="Mixed Wetland Hardwoods"/>
    <s v="D"/>
    <n v="0.62640332935885068"/>
    <n v="1.7869211096790915E-2"/>
    <n v="0.24869471632328805"/>
    <n v="11.99"/>
    <n v="12.426858411024861"/>
    <n v="21.180877536894805"/>
    <n v="3.309298781977084"/>
  </r>
  <r>
    <x v="13"/>
    <s v="Mixed Shrubs"/>
    <s v="D"/>
    <n v="0.62640332935885068"/>
    <n v="1.7869211096790915E-2"/>
    <n v="0.24869471632328805"/>
    <n v="11.97"/>
    <n v="12.406129706419316"/>
    <n v="21.145546631912495"/>
    <n v="0.60321236943205536"/>
  </r>
  <r>
    <x v="28"/>
    <s v="Wetland Forested Mixed"/>
    <s v="D"/>
    <n v="0.62640332935885068"/>
    <n v="1.7869211096790915E-2"/>
    <n v="0.24869471632328805"/>
    <n v="11.97"/>
    <n v="12.406129706419316"/>
    <n v="21.145546631912495"/>
    <n v="7.017057366353777"/>
  </r>
  <r>
    <x v="17"/>
    <s v="Marshy Lakes"/>
    <s v="D"/>
    <n v="0.52096910560538079"/>
    <n v="9.3813358258152305E-2"/>
    <n v="0.2984336595879456"/>
    <n v="11.93"/>
    <n v="14.837606756649864"/>
    <n v="21.033152376755893"/>
    <n v="3.7875387196444312"/>
  </r>
  <r>
    <x v="48"/>
    <s v="Mangrove Swamps"/>
    <s v="D"/>
    <n v="0.62640332935885068"/>
    <n v="1.7869211096790915E-2"/>
    <n v="0.24869471632328805"/>
    <n v="11.93"/>
    <n v="12.364672297208223"/>
    <n v="21.074884821947876"/>
    <n v="1.9469675549939258"/>
  </r>
  <r>
    <x v="74"/>
    <s v="Rock Quarries"/>
    <s v="D"/>
    <n v="0.73183755311232057"/>
    <n v="0.13401908322593187"/>
    <n v="0.24052044568721381"/>
    <n v="11.84"/>
    <n v="11.868048455633328"/>
    <n v="23.633200717752477"/>
    <n v="6.9113096612733376"/>
  </r>
  <r>
    <x v="51"/>
    <s v="Institutional"/>
    <s v="NA"/>
    <n v="0.96739227811534922"/>
    <n v="0.17065096597435325"/>
    <n v="0.22279788653131388"/>
    <n v="11.83"/>
    <n v="10.984275572770734"/>
    <n v="28.913627269197129"/>
    <n v="7.4915096686171019"/>
  </r>
  <r>
    <x v="51"/>
    <s v="Institutional"/>
    <s v="NA"/>
    <n v="0.96739227811534922"/>
    <n v="0.17065096597435325"/>
    <n v="0.22279788653131388"/>
    <n v="11.83"/>
    <n v="10.984275572770734"/>
    <n v="28.913627269197129"/>
    <n v="6.2959811152767342"/>
  </r>
  <r>
    <x v="37"/>
    <s v="Multiple Dwelling Units, Low Rise &lt;Two stories or less&gt;"/>
    <s v="A"/>
    <n v="1.6728075169398335"/>
    <n v="0.4645994885165638"/>
    <n v="0.37832588419635466"/>
    <n v="11.8"/>
    <n v="18.604742844182034"/>
    <n v="84.683380164586865"/>
    <n v="25.544594870708714"/>
  </r>
  <r>
    <x v="25"/>
    <s v="Herbaceous (Dry Prairie)"/>
    <s v="D"/>
    <n v="0.80616023176279095"/>
    <n v="4.9140330516175015E-2"/>
    <n v="0.28292799795311729"/>
    <n v="11.77"/>
    <n v="13.878035618397382"/>
    <n v="30.442331437077986"/>
    <n v="4.8766145842629118"/>
  </r>
  <r>
    <x v="78"/>
    <s v=" Grass airports"/>
    <s v="D"/>
    <n v="0.96739227811534922"/>
    <n v="0.17065096597435325"/>
    <n v="0.24052044568721381"/>
    <n v="11.77"/>
    <n v="11.797882628615227"/>
    <n v="31.055264284804394"/>
    <n v="11.577631242543438"/>
  </r>
  <r>
    <x v="24"/>
    <s v=" Channelized Waterways, Canals"/>
    <s v="D"/>
    <n v="0.52096910560538079"/>
    <n v="9.3813358258152305E-2"/>
    <n v="0.2984336595879456"/>
    <n v="11.73"/>
    <n v="14.588862301383314"/>
    <n v="20.680542948813635"/>
    <n v="8.0906350561838867"/>
  </r>
  <r>
    <x v="39"/>
    <s v="Electrical Power Transmission Lines"/>
    <s v="NA"/>
    <n v="0.73183755311232057"/>
    <n v="0.15992943931627868"/>
    <n v="0.24115339422849597"/>
    <n v="11.72"/>
    <n v="11.778679349641854"/>
    <n v="23.455237337525453"/>
    <n v="5.1257043868107832"/>
  </r>
  <r>
    <x v="54"/>
    <s v="Ornamentals"/>
    <s v="NA"/>
    <n v="1.7303616721893005"/>
    <n v="0.38508149913584422"/>
    <n v="0.30381529981542799"/>
    <n v="11.69"/>
    <n v="14.801296562555507"/>
    <n v="69.689153452175503"/>
    <n v="17.119871700277614"/>
  </r>
  <r>
    <x v="46"/>
    <s v="Mobile Home Units &lt;Six or more dwelling units per acre&gt;"/>
    <s v="NA"/>
    <n v="1.6728075169398335"/>
    <n v="0.4645994885165638"/>
    <n v="0.44774347762687844"/>
    <n v="11.66"/>
    <n v="21.757221195496783"/>
    <n v="99.032545048018719"/>
    <n v="32.241051545671873"/>
  </r>
  <r>
    <x v="48"/>
    <s v="Mangrove Swamps"/>
    <s v="D"/>
    <n v="0.62640332935885068"/>
    <n v="1.7869211096790915E-2"/>
    <n v="0.24869471632328805"/>
    <n v="11.66"/>
    <n v="12.084834785033351"/>
    <n v="20.597917604686689"/>
    <n v="1.9029037461214733"/>
  </r>
  <r>
    <x v="23"/>
    <s v="Reservoirs"/>
    <s v="D"/>
    <n v="0.52096910560538079"/>
    <n v="9.3813358258152305E-2"/>
    <n v="0.2984336595879456"/>
    <n v="11.59"/>
    <n v="14.414741182696725"/>
    <n v="20.433716349254048"/>
    <n v="5.6407209914414267"/>
  </r>
  <r>
    <x v="94"/>
    <s v="Recreational"/>
    <s v="D"/>
    <n v="1.3474392445178078"/>
    <n v="0.2921616014325315"/>
    <n v="0.27638752969320179"/>
    <n v="11.59"/>
    <n v="13.349883897658488"/>
    <n v="48.945776485288469"/>
    <n v="12.42903183479581"/>
  </r>
  <r>
    <x v="15"/>
    <s v="Wet Prairies"/>
    <s v="D"/>
    <n v="0.62640332935885068"/>
    <n v="1.7869211096790915E-2"/>
    <n v="0.24869471632328805"/>
    <n v="11.52"/>
    <n v="11.939733852794527"/>
    <n v="20.350601269810518"/>
    <n v="0.58053521268648922"/>
  </r>
  <r>
    <x v="73"/>
    <s v="Sand and Gravel Pits"/>
    <s v="D"/>
    <n v="0.73183755311232057"/>
    <n v="0.13401908322593187"/>
    <n v="0.24052044568721381"/>
    <n v="11.5"/>
    <n v="11.527243010116832"/>
    <n v="22.954544616060264"/>
    <n v="6.712842998702989"/>
  </r>
  <r>
    <x v="5"/>
    <s v="Woodland Pastures"/>
    <s v="NA"/>
    <n v="0.95337210017164864"/>
    <n v="0.22938109134459039"/>
    <n v="0.2"/>
    <n v="11.49"/>
    <n v="9.5769150000000014"/>
    <n v="24.843719265032508"/>
    <n v="5.977392706421524"/>
  </r>
  <r>
    <x v="48"/>
    <s v="Mangrove Swamps"/>
    <s v="C"/>
    <n v="0.62640332935885068"/>
    <n v="1.7869211096790915E-2"/>
    <n v="0.24869471632328805"/>
    <n v="11.48"/>
    <n v="11.898276443583436"/>
    <n v="20.279939459845899"/>
    <n v="1.873527873539838"/>
  </r>
  <r>
    <x v="7"/>
    <s v="Pine Flatwoods"/>
    <s v="B"/>
    <n v="0.80616023176279095"/>
    <n v="4.9140330516175015E-2"/>
    <n v="9.4942281192321246E-2"/>
    <n v="11.41"/>
    <n v="4.5146170278752766"/>
    <n v="9.9030923145826311"/>
    <n v="1.0950241493850292"/>
  </r>
  <r>
    <x v="7"/>
    <s v="Pine Flatwoods"/>
    <s v="D"/>
    <n v="0.80616023176279095"/>
    <n v="4.9140330516175015E-2"/>
    <n v="0.28292799795311729"/>
    <n v="11.39"/>
    <n v="13.429976694438929"/>
    <n v="29.459486411921691"/>
    <n v="5.8154597804688839"/>
  </r>
  <r>
    <x v="16"/>
    <s v="Mixed Wetland Hardwoods"/>
    <s v="D"/>
    <n v="0.62640332935885068"/>
    <n v="1.7869211096790915E-2"/>
    <n v="0.24869471632328805"/>
    <n v="11.38"/>
    <n v="11.794632920555706"/>
    <n v="20.103284934934351"/>
    <n v="6.671187370852631"/>
  </r>
  <r>
    <x v="29"/>
    <s v="Open Land"/>
    <s v="NA"/>
    <n v="0.80616023176279095"/>
    <n v="4.9140330516175015E-2"/>
    <n v="0.24115339422849597"/>
    <n v="11.37"/>
    <n v="11.426926979985311"/>
    <n v="25.06567269296086"/>
    <n v="2.7716107300096198"/>
  </r>
  <r>
    <x v="39"/>
    <s v="Electrical Power Transmission Lines"/>
    <s v="D"/>
    <n v="0.73183755311232057"/>
    <n v="0.15992943931627868"/>
    <n v="0.28292799795311729"/>
    <n v="11.37"/>
    <n v="13.406394645809534"/>
    <n v="26.696555608974482"/>
    <n v="9.8467019853794628"/>
  </r>
  <r>
    <x v="88"/>
    <s v="Cypress - Pine - Cabbage Palm"/>
    <s v="D"/>
    <n v="0.62640332935885068"/>
    <n v="1.7869211096790915E-2"/>
    <n v="0.24869471632328805"/>
    <n v="11.36"/>
    <n v="11.773904215950161"/>
    <n v="20.067954029952041"/>
    <n v="4.0965194944974419"/>
  </r>
  <r>
    <x v="92"/>
    <s v="Communications"/>
    <s v="D"/>
    <n v="1.2017295380314896"/>
    <n v="0.2322997442582819"/>
    <n v="0.58224006489851832"/>
    <n v="11.33"/>
    <n v="27.492080380363635"/>
    <n v="89.896520594706615"/>
    <n v="23.3618792772826"/>
  </r>
  <r>
    <x v="40"/>
    <s v="Upland Hardwood Forests"/>
    <s v="D"/>
    <n v="0.80616023176279095"/>
    <n v="4.9140330516175015E-2"/>
    <n v="0.28292799795311729"/>
    <n v="11.31"/>
    <n v="13.33564849992136"/>
    <n v="29.252571669783524"/>
    <n v="8.6775176719688591"/>
  </r>
  <r>
    <x v="31"/>
    <s v="Bay Swamps"/>
    <s v="D"/>
    <n v="0.62640332935885068"/>
    <n v="1.7869211096790915E-2"/>
    <n v="0.24869471632328805"/>
    <n v="11.25"/>
    <n v="11.659896340619659"/>
    <n v="19.873634052549338"/>
    <n v="4.0568524923500204"/>
  </r>
  <r>
    <x v="107"/>
    <s v="Airports"/>
    <s v="D"/>
    <n v="1.4884831588725165"/>
    <n v="0.30824389141964326"/>
    <n v="0.34369105791620291"/>
    <n v="11.22"/>
    <n v="16.070770468974004"/>
    <n v="65.089234716625313"/>
    <n v="16.977348803227866"/>
  </r>
  <r>
    <x v="49"/>
    <s v="Shopping Centers (Plazas, Malls)"/>
    <s v="NA"/>
    <n v="1.4884831588725165"/>
    <n v="0.30824389141964326"/>
    <n v="0.57659988543228824"/>
    <n v="11.19"/>
    <n v="26.889346452212092"/>
    <n v="108.90622736374793"/>
    <n v="28.406218276303161"/>
  </r>
  <r>
    <x v="50"/>
    <s v="Solid Waste Disposal"/>
    <s v="C"/>
    <n v="1.4884831588725165"/>
    <n v="0.30824389141964326"/>
    <n v="0.57095970596605816"/>
    <n v="11.19"/>
    <n v="26.626320489925593"/>
    <n v="107.84092942866236"/>
    <n v="36.097878576972029"/>
  </r>
  <r>
    <x v="15"/>
    <s v="Wet Prairies"/>
    <s v="D"/>
    <n v="0.62640332935885068"/>
    <n v="1.7869211096790915E-2"/>
    <n v="0.24869471632328805"/>
    <n v="11.18"/>
    <n v="11.587345874500246"/>
    <n v="19.749975885111251"/>
    <n v="4.031609854619842"/>
  </r>
  <r>
    <x v="34"/>
    <s v="Shrub and Brushland"/>
    <s v="D"/>
    <n v="0.80616023176279095"/>
    <n v="4.9140330516175015E-2"/>
    <n v="0.28292799795311729"/>
    <n v="11.18"/>
    <n v="13.182365183830308"/>
    <n v="28.916335213808996"/>
    <n v="4.6321623663601832"/>
  </r>
  <r>
    <x v="55"/>
    <s v="Disturbed Land"/>
    <s v="B"/>
    <n v="0.73183755311232057"/>
    <n v="0.13401908322593187"/>
    <n v="9.4942281192321246E-2"/>
    <n v="11.18"/>
    <n v="4.4236124777954062"/>
    <n v="8.8088721558656893"/>
    <n v="2.5760727022482635"/>
  </r>
  <r>
    <x v="38"/>
    <s v="Other Light Industrial"/>
    <s v="B"/>
    <n v="1.2017295380314896"/>
    <n v="0.2322997442582819"/>
    <n v="0.25919242765503703"/>
    <n v="11.17"/>
    <n v="12.065660219958936"/>
    <n v="39.453575627801371"/>
    <n v="10.253007177322363"/>
  </r>
  <r>
    <x v="61"/>
    <s v="Fallow Crop Land"/>
    <s v="D"/>
    <n v="1.1942187284187931"/>
    <n v="0.52982210901985061"/>
    <n v="0.28292799795311729"/>
    <n v="11.13"/>
    <n v="13.123410062256829"/>
    <n v="42.644116271698614"/>
    <n v="18.919311079867615"/>
  </r>
  <r>
    <x v="49"/>
    <s v="Shopping Centers (Plazas, Malls)"/>
    <s v="A"/>
    <n v="1.4884831588725165"/>
    <n v="0.30824389141964326"/>
    <n v="0.5449281084296117"/>
    <n v="11.11"/>
    <n v="25.230675478791316"/>
    <n v="102.18834009660867"/>
    <n v="26.653978972038374"/>
  </r>
  <r>
    <x v="87"/>
    <s v="Multiple Dwelling Units, High Rise &lt;Three stories or more&gt;"/>
    <s v="A"/>
    <n v="1.6728075169398335"/>
    <n v="0.4645994885165638"/>
    <n v="0.37832588419635466"/>
    <n v="11.09"/>
    <n v="17.485304927286332"/>
    <n v="79.588024239429501"/>
    <n v="25.910690174401065"/>
  </r>
  <r>
    <x v="72"/>
    <s v="Cabbage Palm"/>
    <s v="D"/>
    <n v="0.80616023176279095"/>
    <n v="4.9140330516175015E-2"/>
    <n v="0.28292799795311729"/>
    <n v="11.04"/>
    <n v="13.017290843424561"/>
    <n v="28.554234415067199"/>
    <n v="4.5741567553324174"/>
  </r>
  <r>
    <x v="9"/>
    <s v="Freshwater Marshes"/>
    <s v="NA"/>
    <n v="0.62640332935885068"/>
    <n v="1.7869211096790915E-2"/>
    <n v="0.24869471632328805"/>
    <n v="11.02"/>
    <n v="11.421516237655878"/>
    <n v="19.467328645252774"/>
    <n v="3.0415740264710145"/>
  </r>
  <r>
    <x v="46"/>
    <s v="Mobile Home Units &lt;Six or more dwelling units per acre&gt;"/>
    <s v="NA"/>
    <n v="1.6728075169398335"/>
    <n v="0.4645994885165638"/>
    <n v="0.44774347762687844"/>
    <n v="11.02"/>
    <n v="20.562999791970373"/>
    <n v="93.596796434748398"/>
    <n v="30.471388339048378"/>
  </r>
  <r>
    <x v="52"/>
    <s v="Sand Pine"/>
    <s v="A"/>
    <n v="0.80616023176279095"/>
    <n v="4.9140330516175015E-2"/>
    <n v="2.0887301862310671E-2"/>
    <n v="11.01"/>
    <n v="0.95839661392808873"/>
    <n v="2.1023023842578477"/>
    <n v="0.33677179058354556"/>
  </r>
  <r>
    <x v="16"/>
    <s v="Mixed Wetland Hardwoods"/>
    <s v="NA"/>
    <n v="0.62640332935885068"/>
    <n v="1.7869211096790915E-2"/>
    <n v="0.24869471632328805"/>
    <n v="11"/>
    <n v="11.400787533050332"/>
    <n v="19.431997740270464"/>
    <n v="3.0360539284193431"/>
  </r>
  <r>
    <x v="25"/>
    <s v="Herbaceous (Dry Prairie)"/>
    <s v="D"/>
    <n v="0.80616023176279095"/>
    <n v="4.9140330516175015E-2"/>
    <n v="0.28292799795311729"/>
    <n v="11"/>
    <n v="12.970126746165777"/>
    <n v="28.450777043998116"/>
    <n v="3.1459151285575149"/>
  </r>
  <r>
    <x v="19"/>
    <s v="Cypress"/>
    <s v="D"/>
    <n v="0.62640332935885068"/>
    <n v="1.7869211096790915E-2"/>
    <n v="0.24869471632328805"/>
    <n v="10.97"/>
    <n v="11.369694476142014"/>
    <n v="19.379001382797"/>
    <n v="3.0277737813418359"/>
  </r>
  <r>
    <x v="47"/>
    <s v="Holding Ponds"/>
    <s v="D"/>
    <n v="0.52096910560538079"/>
    <n v="9.3813358258152305E-2"/>
    <n v="0.2984336595879456"/>
    <n v="10.94"/>
    <n v="13.606321703080427"/>
    <n v="19.287735708441698"/>
    <n v="6.4350574354774333"/>
  </r>
  <r>
    <x v="0"/>
    <s v="Improved Pastures"/>
    <s v="NA"/>
    <n v="1.8765006736361713"/>
    <n v="0.3700681607026059"/>
    <n v="0.58663586860269046"/>
    <n v="10.93"/>
    <n v="26.721718457650713"/>
    <n v="136.43998102996019"/>
    <n v="40.722441667806315"/>
  </r>
  <r>
    <x v="55"/>
    <s v="Disturbed Land"/>
    <s v="D"/>
    <n v="0.73183755311232057"/>
    <n v="0.13401908322593187"/>
    <n v="0.28292799795311729"/>
    <n v="10.9"/>
    <n v="12.852216503018816"/>
    <n v="25.593004057855925"/>
    <n v="6.0856006694454292"/>
  </r>
  <r>
    <x v="32"/>
    <s v="Hardwood - Coniferous Mixed"/>
    <s v="A"/>
    <n v="0.80616023176279095"/>
    <n v="4.9140330516175015E-2"/>
    <n v="2.0887301862310671E-2"/>
    <n v="10.88"/>
    <n v="0.94708039596163551"/>
    <n v="2.0774795586489905"/>
    <n v="0.22971514495775688"/>
  </r>
  <r>
    <x v="24"/>
    <s v=" Channelized Waterways, Canals"/>
    <s v="D"/>
    <n v="0.52096910560538079"/>
    <n v="9.3813358258152305E-2"/>
    <n v="0.2984336595879456"/>
    <n v="10.87"/>
    <n v="13.519261143737134"/>
    <n v="19.164322408661906"/>
    <n v="7.4974597664721934"/>
  </r>
  <r>
    <x v="9"/>
    <s v="Freshwater Marshes"/>
    <s v="D"/>
    <n v="0.62640332935885068"/>
    <n v="1.7869211096790915E-2"/>
    <n v="0.24869471632328805"/>
    <n v="10.87"/>
    <n v="11.266050953114281"/>
    <n v="19.202346857885445"/>
    <n v="1.773976305346519"/>
  </r>
  <r>
    <x v="17"/>
    <s v="Marshy Lakes"/>
    <s v="D"/>
    <n v="0.52096910560538079"/>
    <n v="9.3813358258152305E-2"/>
    <n v="0.2984336595879456"/>
    <n v="10.87"/>
    <n v="13.519261143737134"/>
    <n v="19.164322408661906"/>
    <n v="6.3938824793089308"/>
  </r>
  <r>
    <x v="7"/>
    <s v="Pine Flatwoods"/>
    <s v="D"/>
    <n v="0.80616023176279095"/>
    <n v="4.9140330516175015E-2"/>
    <n v="0.28292799795311729"/>
    <n v="10.86"/>
    <n v="12.805052405760032"/>
    <n v="28.088676245256323"/>
    <n v="3.454301684700241"/>
  </r>
  <r>
    <x v="106"/>
    <s v="Junk Yards"/>
    <s v="D"/>
    <n v="1.4884831588725165"/>
    <n v="0.30824389141964326"/>
    <n v="0.58224006489851832"/>
    <n v="10.86"/>
    <n v="26.351632209245281"/>
    <n v="106.7283972069108"/>
    <n v="24.970059047540268"/>
  </r>
  <r>
    <x v="18"/>
    <s v="Golf Courses"/>
    <s v="NA"/>
    <n v="1.8765006736361713"/>
    <n v="0.3700681607026059"/>
    <n v="0.24895975957097566"/>
    <n v="10.82"/>
    <n v="11.226180614490284"/>
    <n v="57.320410455915841"/>
    <n v="12.831585796490623"/>
  </r>
  <r>
    <x v="52"/>
    <s v="Sand Pine"/>
    <s v="A"/>
    <n v="0.80616023176279095"/>
    <n v="4.9140330516175015E-2"/>
    <n v="2.0887301862310671E-2"/>
    <n v="10.76"/>
    <n v="0.93663465630029374"/>
    <n v="2.0545661811638909"/>
    <n v="0.32912483802715259"/>
  </r>
  <r>
    <x v="51"/>
    <s v="Institutional"/>
    <s v="A"/>
    <n v="0.96739227811534922"/>
    <n v="0.17065096597435325"/>
    <n v="0.12152611992617118"/>
    <n v="10.75"/>
    <n v="5.4444461265174224"/>
    <n v="14.331276099771108"/>
    <n v="3.1206545910654673"/>
  </r>
  <r>
    <x v="15"/>
    <s v="Wet Prairies"/>
    <s v="D"/>
    <n v="0.62640332935885068"/>
    <n v="1.7869211096790915E-2"/>
    <n v="0.24869471632328805"/>
    <n v="10.73"/>
    <n v="11.12095002087546"/>
    <n v="18.955030523009281"/>
    <n v="3.8693357549258409"/>
  </r>
  <r>
    <x v="31"/>
    <s v="Bay Swamps"/>
    <s v="D"/>
    <n v="0.62640332935885068"/>
    <n v="1.7869211096790915E-2"/>
    <n v="0.24869471632328805"/>
    <n v="10.7"/>
    <n v="11.089856963967138"/>
    <n v="18.90203416553581"/>
    <n v="6.2725575455292732"/>
  </r>
  <r>
    <x v="9"/>
    <s v="Freshwater Marshes"/>
    <s v="D"/>
    <n v="0.62640332935885068"/>
    <n v="1.7869211096790915E-2"/>
    <n v="0.24869471632328805"/>
    <n v="10.7"/>
    <n v="11.089856963967138"/>
    <n v="18.90203416553581"/>
    <n v="2.9532524576442691"/>
  </r>
  <r>
    <x v="49"/>
    <s v="Shopping Centers (Plazas, Malls)"/>
    <s v="A"/>
    <n v="1.4884831588725165"/>
    <n v="0.30824389141964326"/>
    <n v="0.5449281084296117"/>
    <n v="10.69"/>
    <n v="24.276860564201545"/>
    <n v="98.325234530400238"/>
    <n v="25.646357804778599"/>
  </r>
  <r>
    <x v="3"/>
    <s v="Electric Power Facilities"/>
    <s v="D"/>
    <n v="1.2017295380314896"/>
    <n v="0.2322997442582819"/>
    <n v="0.58224006489851832"/>
    <n v="10.68"/>
    <n v="25.914864824561661"/>
    <n v="84.739173870385414"/>
    <n v="22.021612593237261"/>
  </r>
  <r>
    <x v="57"/>
    <s v="Emergent Aquatic Vegetation"/>
    <s v="D"/>
    <n v="0.62640332935885068"/>
    <n v="1.7869211096790915E-2"/>
    <n v="0.24869471632328805"/>
    <n v="10.66"/>
    <n v="11.048399554756047"/>
    <n v="18.83137235557119"/>
    <n v="6.2491087322749586"/>
  </r>
  <r>
    <x v="20"/>
    <s v="Hydric Pine Flatwoods"/>
    <s v="D"/>
    <n v="0.62640332935885068"/>
    <n v="1.7869211096790915E-2"/>
    <n v="0.24869471632328805"/>
    <n v="10.64"/>
    <n v="11.027670850150502"/>
    <n v="18.796041450588884"/>
    <n v="1.7364404681588743"/>
  </r>
  <r>
    <x v="11"/>
    <s v="Brazilian Pepper"/>
    <s v="NA"/>
    <n v="0.80616023176279095"/>
    <n v="4.9140330516175015E-2"/>
    <n v="0.24115339422849597"/>
    <n v="10.62"/>
    <n v="10.673171902149868"/>
    <n v="23.412264203979273"/>
    <n v="3.7504548330579741"/>
  </r>
  <r>
    <x v="23"/>
    <s v="Reservoirs"/>
    <s v="A"/>
    <n v="0.52096910560538079"/>
    <n v="9.3813358258152305E-2"/>
    <n v="0.2984336595879456"/>
    <n v="10.6"/>
    <n v="13.183456129127288"/>
    <n v="18.688299680939853"/>
    <n v="6.2350647912304211"/>
  </r>
  <r>
    <x v="37"/>
    <s v="Multiple Dwelling Units, Low Rise &lt;Two stories or less&gt;"/>
    <s v="NA"/>
    <n v="1.6728075169398335"/>
    <n v="0.4645994885165638"/>
    <n v="0.44774347762687844"/>
    <n v="10.54"/>
    <n v="19.667333739325564"/>
    <n v="89.519984974795648"/>
    <n v="27.003548329892553"/>
  </r>
  <r>
    <x v="7"/>
    <s v="Pine Flatwoods"/>
    <s v="NA"/>
    <n v="0.80616023176279095"/>
    <n v="4.9140330516175015E-2"/>
    <n v="0.24115339422849597"/>
    <n v="10.52"/>
    <n v="10.572671225105143"/>
    <n v="23.191809738781728"/>
    <n v="1.4136807435166543"/>
  </r>
  <r>
    <x v="26"/>
    <s v="Commercial and Services"/>
    <s v="D"/>
    <n v="0.73183755311232057"/>
    <n v="0.15992943931627868"/>
    <n v="0.58224006489851832"/>
    <n v="10.48"/>
    <n v="25.429567730468747"/>
    <n v="50.638660651455723"/>
    <n v="11.066134241503812"/>
  </r>
  <r>
    <x v="54"/>
    <s v="Ornamentals"/>
    <s v="D"/>
    <n v="1.7303616721893005"/>
    <n v="0.38508149913584422"/>
    <n v="0.30381529981542799"/>
    <n v="10.46"/>
    <n v="13.243931740319129"/>
    <n v="62.356590685180144"/>
    <n v="15.678918108479909"/>
  </r>
  <r>
    <x v="7"/>
    <s v="Pine Flatwoods"/>
    <s v="A"/>
    <n v="0.80616023176279095"/>
    <n v="4.9140330516175015E-2"/>
    <n v="2.0887301862310671E-2"/>
    <n v="10.44"/>
    <n v="0.90877935053671621"/>
    <n v="1.9934638412036265"/>
    <n v="0.31933673875496965"/>
  </r>
  <r>
    <x v="63"/>
    <e v="#N/A"/>
    <s v="D"/>
    <n v="0.62640332935885068"/>
    <n v="1.7869211096790915E-2"/>
    <n v="0.24869471632328805"/>
    <n v="10.44"/>
    <n v="10.820383804095043"/>
    <n v="18.442732400765784"/>
    <n v="6.1201402593762273"/>
  </r>
  <r>
    <x v="13"/>
    <s v="Mixed Shrubs"/>
    <s v="D"/>
    <n v="0.62640332935885068"/>
    <n v="1.7869211096790915E-2"/>
    <n v="0.24869471632328805"/>
    <n v="10.43"/>
    <n v="10.81001945179227"/>
    <n v="18.425066948274633"/>
    <n v="1.7021686168136336"/>
  </r>
  <r>
    <x v="32"/>
    <s v="Hardwood - Coniferous Mixed"/>
    <s v="A"/>
    <n v="0.80616023176279095"/>
    <n v="4.9140330516175015E-2"/>
    <n v="2.0887301862310671E-2"/>
    <n v="10.43"/>
    <n v="0.90790887223160455"/>
    <n v="1.9915543930798685"/>
    <n v="0.31903086065271397"/>
  </r>
  <r>
    <x v="71"/>
    <s v="Mobile Home Units"/>
    <s v="D"/>
    <n v="1.3474392445178078"/>
    <n v="0.2921616014325315"/>
    <n v="0.24052044568721381"/>
    <n v="10.4"/>
    <n v="10.424637156975221"/>
    <n v="38.2207039504693"/>
    <n v="9.4219092131383899"/>
  </r>
  <r>
    <x v="5"/>
    <s v="Woodland Pastures"/>
    <s v="A"/>
    <n v="0.95337210017164864"/>
    <n v="0.22938109134459039"/>
    <n v="0.2"/>
    <n v="10.38"/>
    <n v="8.6517300000000024"/>
    <n v="22.443673278593341"/>
    <n v="9.8728001287883753"/>
  </r>
  <r>
    <x v="63"/>
    <e v="#N/A"/>
    <s v="D"/>
    <n v="0.62640332935885068"/>
    <n v="1.7869211096790915E-2"/>
    <n v="0.24869471632328805"/>
    <n v="10.38"/>
    <n v="10.758197690278406"/>
    <n v="18.336739685818859"/>
    <n v="0.52308641559772229"/>
  </r>
  <r>
    <x v="35"/>
    <s v="Medium Density Under Construction"/>
    <s v="B"/>
    <n v="1.3474392445178078"/>
    <n v="0.2921616014325315"/>
    <n v="0.25919242765503703"/>
    <n v="10.37"/>
    <n v="11.201512666157043"/>
    <n v="41.069026476778127"/>
    <n v="11.343231039958615"/>
  </r>
  <r>
    <x v="34"/>
    <s v="Shrub and Brushland"/>
    <s v="D"/>
    <n v="0.80616023176279095"/>
    <n v="4.9140330516175015E-2"/>
    <n v="0.28292799795311729"/>
    <n v="10.33"/>
    <n v="12.180128117081134"/>
    <n v="26.717866078590959"/>
    <n v="4.2799854422630315"/>
  </r>
  <r>
    <x v="1"/>
    <s v="Citrus Groves"/>
    <s v="D"/>
    <n v="1.6671011379372187"/>
    <n v="0.16490862031309303"/>
    <n v="0.32696578480774496"/>
    <n v="10.32"/>
    <n v="14.062340652482378"/>
    <n v="63.789339306478396"/>
    <n v="8.2231836983817654"/>
  </r>
  <r>
    <x v="30"/>
    <s v="Horse Farms"/>
    <s v="D"/>
    <n v="1.8765006736361713"/>
    <n v="0.3700681607026059"/>
    <n v="0.58663586860269046"/>
    <n v="10.31"/>
    <n v="25.205939368561658"/>
    <n v="128.70047615909331"/>
    <n v="25.381258404482548"/>
  </r>
  <r>
    <x v="5"/>
    <s v="Woodland Pastures"/>
    <s v="D"/>
    <n v="0.95337210017164864"/>
    <n v="0.22938109134459039"/>
    <n v="0.2"/>
    <n v="10.29"/>
    <n v="8.5767150000000001"/>
    <n v="22.249074955368535"/>
    <n v="7.2201012488829832"/>
  </r>
  <r>
    <x v="32"/>
    <s v="Hardwood - Coniferous Mixed"/>
    <s v="NA"/>
    <n v="0.80616023176279095"/>
    <n v="4.9140330516175015E-2"/>
    <n v="0.24115339422849597"/>
    <n v="10.26"/>
    <n v="10.311369464788855"/>
    <n v="22.61862812926811"/>
    <n v="2.5010313183727968"/>
  </r>
  <r>
    <x v="25"/>
    <s v="Herbaceous (Dry Prairie)"/>
    <s v="D"/>
    <n v="0.80616023176279095"/>
    <n v="4.9140330516175015E-2"/>
    <n v="0.28292799795311729"/>
    <n v="10.210000000000001"/>
    <n v="12.038635825304782"/>
    <n v="26.407493965383711"/>
    <n v="3.2475525046767464"/>
  </r>
  <r>
    <x v="9"/>
    <s v="Freshwater Marshes"/>
    <s v="D"/>
    <n v="0.62640332935885068"/>
    <n v="1.7869211096790915E-2"/>
    <n v="0.24869471632328805"/>
    <n v="10.19"/>
    <n v="10.561274996525716"/>
    <n v="18.001096088486911"/>
    <n v="1.6630007867047867"/>
  </r>
  <r>
    <x v="16"/>
    <s v="Mixed Wetland Hardwoods"/>
    <s v="D"/>
    <n v="0.62640332935885068"/>
    <n v="1.7869211096790915E-2"/>
    <n v="0.24869471632328805"/>
    <n v="10.18"/>
    <n v="10.550910644222943"/>
    <n v="17.983430635995756"/>
    <n v="2.80972990830081"/>
  </r>
  <r>
    <x v="60"/>
    <s v="Tree Nurseries"/>
    <s v="D"/>
    <n v="1.7303616721893005"/>
    <n v="0.38508149913584422"/>
    <n v="0.30381529981542799"/>
    <n v="10.17"/>
    <n v="12.876748164344697"/>
    <n v="60.627775073449527"/>
    <n v="16.295354302869669"/>
  </r>
  <r>
    <x v="26"/>
    <s v="Commercial and Services"/>
    <s v="C"/>
    <n v="0.73183755311232057"/>
    <n v="0.15992943931627868"/>
    <n v="0.57095970596605816"/>
    <n v="10.15"/>
    <n v="24.151666932327505"/>
    <n v="48.093938478071536"/>
    <n v="15.767367559210651"/>
  </r>
  <r>
    <x v="82"/>
    <s v="Melaleuca"/>
    <s v="D"/>
    <n v="0.80616023176279095"/>
    <n v="4.9140330516175015E-2"/>
    <n v="0.28292799795311729"/>
    <n v="10.119999999999999"/>
    <n v="11.932516606472516"/>
    <n v="26.17471488047827"/>
    <n v="3.2189256951350314"/>
  </r>
  <r>
    <x v="26"/>
    <s v="Commercial and Services"/>
    <s v="B"/>
    <n v="0.73183755311232057"/>
    <n v="0.15992943931627868"/>
    <n v="0.55707618727995345"/>
    <n v="10.039999999999999"/>
    <n v="23.309014705311625"/>
    <n v="46.415939834000049"/>
    <n v="10.143337413365076"/>
  </r>
  <r>
    <x v="43"/>
    <s v="Fixed Single Family Units &lt;Six or more dwelling units per acre&gt;"/>
    <s v="A"/>
    <n v="1.3474392445178078"/>
    <n v="0.2921616014325315"/>
    <n v="0.37832588419635466"/>
    <n v="10.029999999999999"/>
    <n v="15.814031417554729"/>
    <n v="57.980283051804285"/>
    <n v="14.292906896066176"/>
  </r>
  <r>
    <x v="65"/>
    <s v="Live Oak"/>
    <s v="D"/>
    <n v="0.80616023176279095"/>
    <n v="4.9140330516175015E-2"/>
    <n v="0.28292799795311729"/>
    <n v="9.99"/>
    <n v="11.779233290381468"/>
    <n v="25.838478424503752"/>
    <n v="4.1391146726241725"/>
  </r>
  <r>
    <x v="26"/>
    <s v="Commercial and Services"/>
    <s v="D"/>
    <n v="0.73183755311232057"/>
    <n v="0.15992943931627868"/>
    <n v="0.58224006489851832"/>
    <n v="9.98"/>
    <n v="24.216324995236459"/>
    <n v="48.22269401732138"/>
    <n v="13.173874634066275"/>
  </r>
  <r>
    <x v="39"/>
    <s v="Electrical Power Transmission Lines"/>
    <s v="A"/>
    <n v="0.73183755311232057"/>
    <n v="0.15992943931627868"/>
    <n v="2.0887301862310671E-2"/>
    <n v="9.9700000000000006"/>
    <n v="0.8678668701964618"/>
    <n v="1.72820931902288"/>
    <n v="0.37766789397055867"/>
  </r>
  <r>
    <x v="20"/>
    <s v="Hydric Pine Flatwoods"/>
    <s v="NA"/>
    <n v="0.62640332935885068"/>
    <n v="1.7869211096790915E-2"/>
    <n v="0.24869471632328805"/>
    <n v="9.9600000000000009"/>
    <n v="10.322894893561937"/>
    <n v="17.594790681190347"/>
    <n v="1.6254649495171418"/>
  </r>
  <r>
    <x v="53"/>
    <s v="Transportation"/>
    <s v="D"/>
    <n v="1.0171301585628862"/>
    <n v="0.19656132206470006"/>
    <n v="0.45034663738052311"/>
    <n v="9.9499999999999993"/>
    <n v="18.674355132269131"/>
    <n v="51.683353696941921"/>
    <n v="14.05288842025819"/>
  </r>
  <r>
    <x v="57"/>
    <s v="Emergent Aquatic Vegetation"/>
    <s v="NA"/>
    <n v="0.62640332935885068"/>
    <n v="1.7869211096790915E-2"/>
    <n v="0.24869471632328805"/>
    <n v="9.94"/>
    <n v="10.30216618895639"/>
    <n v="17.559459776208037"/>
    <n v="5.8270300936972879"/>
  </r>
  <r>
    <x v="11"/>
    <s v="Brazilian Pepper"/>
    <s v="NA"/>
    <n v="0.80616023176279095"/>
    <n v="4.9140330516175015E-2"/>
    <n v="0.24115339422849597"/>
    <n v="9.89"/>
    <n v="9.9395169597233721"/>
    <n v="21.8029466080372"/>
    <n v="3.4926552070568149"/>
  </r>
  <r>
    <x v="24"/>
    <s v=" Channelized Waterways, Canals"/>
    <s v="D"/>
    <n v="0.52096910560538079"/>
    <n v="9.3813358258152305E-2"/>
    <n v="0.2984336595879456"/>
    <n v="9.8800000000000008"/>
    <n v="12.287976090167701"/>
    <n v="17.418905740347718"/>
    <n v="5.8115509563543934"/>
  </r>
  <r>
    <x v="25"/>
    <s v="Herbaceous (Dry Prairie)"/>
    <s v="D"/>
    <n v="0.80616023176279095"/>
    <n v="4.9140330516175015E-2"/>
    <n v="0.28292799795311729"/>
    <n v="9.8800000000000008"/>
    <n v="11.649532022919809"/>
    <n v="25.553970654063768"/>
    <n v="4.0935388353880704"/>
  </r>
  <r>
    <x v="8"/>
    <s v="Unimproved Pastures"/>
    <s v="NA"/>
    <n v="0.95337210017164864"/>
    <n v="0.22938109134459039"/>
    <n v="0.2"/>
    <n v="9.85"/>
    <n v="8.209975"/>
    <n v="21.297705375158415"/>
    <n v="9.368697617395517"/>
  </r>
  <r>
    <x v="68"/>
    <e v="#N/A"/>
    <s v="NA"/>
    <n v="0.80616023176279095"/>
    <n v="4.9140330516175015E-2"/>
    <n v="0.24115339422849597"/>
    <n v="9.85"/>
    <n v="9.8993166889054809"/>
    <n v="21.714764821958177"/>
    <n v="4.2866104214679961"/>
  </r>
  <r>
    <x v="49"/>
    <s v="Shopping Centers (Plazas, Malls)"/>
    <s v="D"/>
    <n v="1.4884831588725165"/>
    <n v="0.30824389141964326"/>
    <n v="0.58224006489851832"/>
    <n v="9.82"/>
    <n v="23.828087319962126"/>
    <n v="96.507629886911985"/>
    <n v="22.578819507076009"/>
  </r>
  <r>
    <x v="7"/>
    <s v="Pine Flatwoods"/>
    <s v="C"/>
    <n v="0.80616023176279095"/>
    <n v="4.9140330516175015E-2"/>
    <n v="0.19937879050387461"/>
    <n v="9.82"/>
    <n v="8.1595470945524919"/>
    <n v="17.898472367337682"/>
    <n v="1.9791049963731875"/>
  </r>
  <r>
    <x v="34"/>
    <s v="Shrub and Brushland"/>
    <s v="D"/>
    <n v="0.80616023176279095"/>
    <n v="4.9140330516175015E-2"/>
    <n v="0.28292799795311729"/>
    <n v="9.8000000000000007"/>
    <n v="11.55520382840224"/>
    <n v="25.347055911925601"/>
    <n v="2.8027243872603318"/>
  </r>
  <r>
    <x v="57"/>
    <s v="Emergent Aquatic Vegetation"/>
    <s v="D"/>
    <n v="0.62640332935885068"/>
    <n v="1.7869211096790915E-2"/>
    <n v="0.24869471632328805"/>
    <n v="9.7799999999999994"/>
    <n v="10.136336552112022"/>
    <n v="17.276812536349556"/>
    <n v="3.5267571000162836"/>
  </r>
  <r>
    <x v="58"/>
    <s v="Parks and Zoos"/>
    <s v="A"/>
    <n v="0.96739227811534922"/>
    <n v="0.17065096597435325"/>
    <n v="8.3338224602148639E-2"/>
    <n v="9.7799999999999994"/>
    <n v="3.3967118590680641"/>
    <n v="8.9410776325946006"/>
    <n v="2.3166297645331202"/>
  </r>
  <r>
    <x v="37"/>
    <s v="Multiple Dwelling Units, Low Rise &lt;Two stories or less&gt;"/>
    <s v="B"/>
    <n v="1.6728075169398335"/>
    <n v="0.4645994885165638"/>
    <n v="0.40522520165068265"/>
    <n v="9.68"/>
    <n v="16.347351949870848"/>
    <n v="74.408393141973406"/>
    <n v="22.445162841846326"/>
  </r>
  <r>
    <x v="16"/>
    <s v="Mixed Wetland Hardwoods"/>
    <s v="NA"/>
    <n v="0.62640332935885068"/>
    <n v="1.7869211096790915E-2"/>
    <n v="0.24869471632328805"/>
    <n v="9.65"/>
    <n v="10.001599972175972"/>
    <n v="17.04716165396454"/>
    <n v="1.8470167042027896"/>
  </r>
  <r>
    <x v="16"/>
    <s v="Mixed Wetland Hardwoods"/>
    <s v="D"/>
    <n v="0.62640332935885068"/>
    <n v="1.7869211096790915E-2"/>
    <n v="0.24869471632328805"/>
    <n v="9.64"/>
    <n v="9.9912356198731995"/>
    <n v="17.029496201473389"/>
    <n v="5.6511639942899254"/>
  </r>
  <r>
    <x v="24"/>
    <s v=" Channelized Waterways, Canals"/>
    <s v="A"/>
    <n v="0.52096910560538079"/>
    <n v="9.3813358258152305E-2"/>
    <n v="0.2984336595879456"/>
    <n v="9.64"/>
    <n v="11.989482743847837"/>
    <n v="16.995774426817"/>
    <n v="5.6703796780623827"/>
  </r>
  <r>
    <x v="13"/>
    <s v="Mixed Shrubs"/>
    <s v="D"/>
    <n v="0.62640332935885068"/>
    <n v="1.7869211096790915E-2"/>
    <n v="0.24869471632328805"/>
    <n v="9.61"/>
    <n v="9.9601425629648794"/>
    <n v="16.976499843999921"/>
    <n v="1.8393606764133481"/>
  </r>
  <r>
    <x v="26"/>
    <s v="Commercial and Services"/>
    <s v="NA"/>
    <n v="0.73183755311232057"/>
    <n v="0.15992943931627868"/>
    <n v="0.57659988543228824"/>
    <n v="9.58"/>
    <n v="23.020548615924202"/>
    <n v="45.841508661407211"/>
    <n v="15.028919223629547"/>
  </r>
  <r>
    <x v="14"/>
    <s v="Rural Residential"/>
    <s v="D"/>
    <n v="0.96739227811534922"/>
    <n v="0.17065096597435325"/>
    <n v="0.27638752969320179"/>
    <n v="9.57"/>
    <n v="11.023156937065727"/>
    <n v="29.015973688630567"/>
    <n v="7.5180275864001382"/>
  </r>
  <r>
    <x v="72"/>
    <s v="Cabbage Palm"/>
    <s v="D"/>
    <n v="0.80616023176279095"/>
    <n v="4.9140330516175015E-2"/>
    <n v="0.28292799795311729"/>
    <n v="9.57"/>
    <n v="11.284010269164227"/>
    <n v="24.752176028278363"/>
    <n v="1.508794484149204"/>
  </r>
  <r>
    <x v="32"/>
    <s v="Hardwood - Coniferous Mixed"/>
    <s v="D"/>
    <n v="0.80616023176279095"/>
    <n v="4.9140330516175015E-2"/>
    <n v="0.28292799795311729"/>
    <n v="9.5500000000000007"/>
    <n v="11.260428220534836"/>
    <n v="24.700447342743825"/>
    <n v="7.3271700943680456"/>
  </r>
  <r>
    <x v="23"/>
    <s v="Reservoirs"/>
    <s v="NA"/>
    <n v="0.52096910560538079"/>
    <n v="9.3813358258152305E-2"/>
    <n v="0.2984336595879456"/>
    <n v="9.52"/>
    <n v="11.840236070687906"/>
    <n v="16.784208770051645"/>
    <n v="5.5997940389163796"/>
  </r>
  <r>
    <x v="13"/>
    <s v="Mixed Shrubs"/>
    <s v="D"/>
    <n v="0.62640332935885068"/>
    <n v="1.7869211096790915E-2"/>
    <n v="0.24869471632328805"/>
    <n v="9.51"/>
    <n v="9.8564990399371499"/>
    <n v="16.799845319088373"/>
    <n v="2.6248066235698135"/>
  </r>
  <r>
    <x v="88"/>
    <s v="Cypress - Pine - Cabbage Palm"/>
    <s v="D"/>
    <n v="0.62640332935885068"/>
    <n v="1.7869211096790915E-2"/>
    <n v="0.24869471632328805"/>
    <n v="9.5"/>
    <n v="9.8461346876343772"/>
    <n v="16.782179866597218"/>
    <n v="2.6220465745439778"/>
  </r>
  <r>
    <x v="37"/>
    <s v="Multiple Dwelling Units, Low Rise &lt;Two stories or less&gt;"/>
    <s v="NA"/>
    <n v="1.6728075169398335"/>
    <n v="0.4645994885165638"/>
    <n v="0.44774347762687844"/>
    <n v="9.49"/>
    <n v="17.708064249165052"/>
    <n v="80.601959906149034"/>
    <n v="26.240787235714077"/>
  </r>
  <r>
    <x v="46"/>
    <s v="Mobile Home Units &lt;Six or more dwelling units per acre&gt;"/>
    <s v="A"/>
    <n v="1.6728075169398335"/>
    <n v="0.4645994885165638"/>
    <n v="0.37832588419635466"/>
    <n v="9.4499999999999993"/>
    <n v="14.899561006569508"/>
    <n v="67.818469708080144"/>
    <n v="22.07899207827683"/>
  </r>
  <r>
    <x v="11"/>
    <s v="Brazilian Pepper"/>
    <s v="NA"/>
    <n v="0.80616023176279095"/>
    <n v="4.9140330516175015E-2"/>
    <n v="0.24115339422849597"/>
    <n v="9.44"/>
    <n v="9.4872639130221046"/>
    <n v="20.810901514648243"/>
    <n v="3.3337376293848662"/>
  </r>
  <r>
    <x v="10"/>
    <s v="Fixed Single Family Units"/>
    <s v="A"/>
    <n v="0.96739227811534922"/>
    <n v="0.17065096597435325"/>
    <n v="8.3338224602148639E-2"/>
    <n v="9.43"/>
    <n v="3.2751526412077552"/>
    <n v="8.6211004167042002"/>
    <n v="2.2337237913647572"/>
  </r>
  <r>
    <x v="80"/>
    <s v="Sewage Treatment"/>
    <s v="NA"/>
    <n v="1.2017295380314896"/>
    <n v="0.2322997442582819"/>
    <n v="0.57659988543228824"/>
    <n v="9.43"/>
    <n v="22.660101612543343"/>
    <n v="74.096403877282839"/>
    <n v="19.255820256560455"/>
  </r>
  <r>
    <x v="45"/>
    <s v="Spoil Areas"/>
    <s v="D"/>
    <n v="0.73183755311232057"/>
    <n v="0.13401908322593187"/>
    <n v="0.28292799795311729"/>
    <n v="9.41"/>
    <n v="11.095353880129089"/>
    <n v="22.094510842607733"/>
    <n v="6.4613341236051305"/>
  </r>
  <r>
    <x v="32"/>
    <s v="Hardwood - Coniferous Mixed"/>
    <s v="A"/>
    <n v="0.80616023176279095"/>
    <n v="4.9140330516175015E-2"/>
    <n v="2.0887301862310671E-2"/>
    <n v="9.4"/>
    <n v="0.8182496068050894"/>
    <n v="1.7948812363327673"/>
    <n v="0.198467128915709"/>
  </r>
  <r>
    <x v="34"/>
    <s v="Shrub and Brushland"/>
    <s v="A"/>
    <n v="0.80616023176279095"/>
    <n v="4.9140330516175015E-2"/>
    <n v="2.0887301862310671E-2"/>
    <n v="9.3800000000000008"/>
    <n v="0.81650865019486585"/>
    <n v="1.791062340085251"/>
    <n v="0.28691365991586354"/>
  </r>
  <r>
    <x v="57"/>
    <s v="Emergent Aquatic Vegetation"/>
    <s v="D"/>
    <n v="0.62640332935885068"/>
    <n v="1.7869211096790915E-2"/>
    <n v="0.24869471632328805"/>
    <n v="9.31"/>
    <n v="9.6492119938816909"/>
    <n v="16.446536269265277"/>
    <n v="3.357270818113661"/>
  </r>
  <r>
    <x v="24"/>
    <s v=" Channelized Waterways, Canals"/>
    <s v="NA"/>
    <n v="0.52096910560538079"/>
    <n v="9.3813358258152305E-2"/>
    <n v="0.2984336595879456"/>
    <n v="9.2899999999999991"/>
    <n v="11.554179947131368"/>
    <n v="16.378707927918043"/>
    <n v="5.4645048972198689"/>
  </r>
  <r>
    <x v="58"/>
    <s v="Parks and Zoos"/>
    <s v="D"/>
    <n v="0.96739227811534922"/>
    <n v="0.17065096597435325"/>
    <n v="0.27638752969320179"/>
    <n v="9.2799999999999994"/>
    <n v="10.689121878366763"/>
    <n v="28.136701758672057"/>
    <n v="4.9634005181475578"/>
  </r>
  <r>
    <x v="7"/>
    <s v="Pine Flatwoods"/>
    <s v="A"/>
    <n v="0.80616023176279095"/>
    <n v="4.9140330516175015E-2"/>
    <n v="2.0887301862310671E-2"/>
    <n v="9.2799999999999994"/>
    <n v="0.80780386714374774"/>
    <n v="1.7719678588476679"/>
    <n v="0.28385487889330635"/>
  </r>
  <r>
    <x v="5"/>
    <s v="Woodland Pastures"/>
    <s v="A"/>
    <n v="0.95337210017164864"/>
    <n v="0.22938109134459039"/>
    <n v="0.2"/>
    <n v="9.27"/>
    <n v="7.7265450000000007"/>
    <n v="20.043627292154163"/>
    <n v="4.8224917657552231"/>
  </r>
  <r>
    <x v="23"/>
    <s v="Reservoirs"/>
    <s v="NA"/>
    <n v="0.52096910560538079"/>
    <n v="9.3813358258152305E-2"/>
    <n v="0.2984336595879456"/>
    <n v="9.27"/>
    <n v="11.529305501604716"/>
    <n v="16.343446985123819"/>
    <n v="4.5116034159328757"/>
  </r>
  <r>
    <x v="30"/>
    <s v="Horse Farms"/>
    <s v="D"/>
    <n v="1.8765006736361713"/>
    <n v="0.3700681607026059"/>
    <n v="0.58663586860269046"/>
    <n v="9.24"/>
    <n v="22.589998037391823"/>
    <n v="115.3435887206617"/>
    <n v="25.820491217217878"/>
  </r>
  <r>
    <x v="6"/>
    <s v="Inactive Land with street pattern but without structures"/>
    <s v="D"/>
    <n v="0.80616023176279095"/>
    <n v="4.9140330516175015E-2"/>
    <n v="0.27638752969320179"/>
    <n v="9.24"/>
    <n v="10.643048077166908"/>
    <n v="23.346185726484364"/>
    <n v="3.7398695969132461"/>
  </r>
  <r>
    <x v="13"/>
    <s v="Mixed Shrubs"/>
    <s v="D"/>
    <n v="0.62640332935885068"/>
    <n v="1.7869211096790915E-2"/>
    <n v="0.24869471632328805"/>
    <n v="9.1999999999999993"/>
    <n v="9.5352041185511851"/>
    <n v="16.252216291862567"/>
    <n v="2.5392451037689048"/>
  </r>
  <r>
    <x v="45"/>
    <s v="Spoil Areas"/>
    <s v="NA"/>
    <n v="0.73183755311232057"/>
    <n v="0.13401908322593187"/>
    <n v="0.24115339422849597"/>
    <n v="9.15"/>
    <n v="9.195811949592402"/>
    <n v="18.31189604422849"/>
    <n v="6.1057977495661495"/>
  </r>
  <r>
    <x v="48"/>
    <s v="Mangrove Swamps"/>
    <s v="D"/>
    <n v="0.62640332935885068"/>
    <n v="1.7869211096790915E-2"/>
    <n v="0.24869471632328805"/>
    <n v="9.1199999999999992"/>
    <n v="9.4522893001290011"/>
    <n v="16.110892671933328"/>
    <n v="2.5171647115622187"/>
  </r>
  <r>
    <x v="0"/>
    <s v="Improved Pastures"/>
    <s v="C"/>
    <n v="1.8765006736361713"/>
    <n v="0.3700681607026059"/>
    <n v="0.58663586860269046"/>
    <n v="9.1199999999999992"/>
    <n v="22.296621439503614"/>
    <n v="113.84562003597776"/>
    <n v="29.125306578662173"/>
  </r>
  <r>
    <x v="32"/>
    <s v="Hardwood - Coniferous Mixed"/>
    <s v="D"/>
    <n v="0.80616023176279095"/>
    <n v="4.9140330516175015E-2"/>
    <n v="0.28292799795311729"/>
    <n v="9.1"/>
    <n v="10.729832126373507"/>
    <n v="23.536551918216627"/>
    <n v="3.7703647168048007"/>
  </r>
  <r>
    <x v="29"/>
    <s v="Open Land"/>
    <s v="NA"/>
    <n v="0.80616023176279095"/>
    <n v="4.9140330516175015E-2"/>
    <n v="0.24115339422849597"/>
    <n v="9.07"/>
    <n v="9.1154114079566213"/>
    <n v="19.995219993417329"/>
    <n v="3.203072065521265"/>
  </r>
  <r>
    <x v="27"/>
    <s v="Palmetto Prairies"/>
    <s v="B"/>
    <n v="0.80616023176279095"/>
    <n v="4.9140330516175015E-2"/>
    <n v="9.4942281192321246E-2"/>
    <n v="9.0500000000000007"/>
    <n v="3.5808312096644399"/>
    <n v="7.854775236369222"/>
    <n v="1.2582712842792043"/>
  </r>
  <r>
    <x v="94"/>
    <s v="Recreational"/>
    <s v="D"/>
    <n v="1.3474392445178078"/>
    <n v="0.2921616014325315"/>
    <n v="0.27638752969320179"/>
    <n v="9.0500000000000007"/>
    <n v="10.424197521467589"/>
    <n v="38.219092078676518"/>
    <n v="10.556081523651697"/>
  </r>
  <r>
    <x v="40"/>
    <s v="Upland Hardwood Forests"/>
    <s v="A"/>
    <n v="0.80616023176279095"/>
    <n v="4.9140330516175015E-2"/>
    <n v="2.0887301862310671E-2"/>
    <n v="9.0299999999999994"/>
    <n v="0.78604190951595276"/>
    <n v="1.7242316557537114"/>
    <n v="0.27620792633691338"/>
  </r>
  <r>
    <x v="13"/>
    <s v="Mixed Shrubs"/>
    <s v="D"/>
    <n v="0.62640332935885068"/>
    <n v="1.7869211096790915E-2"/>
    <n v="0.24869471632328805"/>
    <n v="9"/>
    <n v="9.3279170724957261"/>
    <n v="15.898907242039471"/>
    <n v="1.4687936290817547"/>
  </r>
  <r>
    <x v="49"/>
    <s v="Shopping Centers (Plazas, Malls)"/>
    <s v="NA"/>
    <n v="1.4884831588725165"/>
    <n v="0.30824389141964326"/>
    <n v="0.57659988543228824"/>
    <n v="9"/>
    <n v="21.626820202851547"/>
    <n v="87.592139970842837"/>
    <n v="20.492961240035704"/>
  </r>
  <r>
    <x v="43"/>
    <s v="Fixed Single Family Units &lt;Six or more dwelling units per acre&gt;"/>
    <s v="NA"/>
    <n v="1.3474392445178078"/>
    <n v="0.2921616014325315"/>
    <n v="0.44774347762687844"/>
    <n v="8.99"/>
    <n v="16.775078777660042"/>
    <n v="61.503849971194626"/>
    <n v="13.335713187039284"/>
  </r>
  <r>
    <x v="15"/>
    <s v="Wet Prairies"/>
    <s v="D"/>
    <n v="0.62640332935885068"/>
    <n v="1.7869211096790915E-2"/>
    <n v="0.24869471632328805"/>
    <n v="8.99"/>
    <n v="9.3175527201929533"/>
    <n v="15.881241789548316"/>
    <n v="3.2418759027757047"/>
  </r>
  <r>
    <x v="0"/>
    <s v="Improved Pastures"/>
    <s v="D"/>
    <n v="1.8765006736361713"/>
    <n v="0.3700681607026059"/>
    <n v="0.58663586860269046"/>
    <n v="8.9600000000000009"/>
    <n v="21.905452642319347"/>
    <n v="111.84832845639924"/>
    <n v="25.038052089423402"/>
  </r>
  <r>
    <x v="57"/>
    <s v="Emergent Aquatic Vegetation"/>
    <s v="D"/>
    <n v="0.62640332935885068"/>
    <n v="1.7869211096790915E-2"/>
    <n v="0.24869471632328805"/>
    <n v="8.9"/>
    <n v="9.2242735494679966"/>
    <n v="15.722252717127922"/>
    <n v="2.4564436329938322"/>
  </r>
  <r>
    <x v="29"/>
    <s v="Open Land"/>
    <s v="D"/>
    <n v="0.80616023176279095"/>
    <n v="4.9140330516175015E-2"/>
    <n v="0.28292799795311729"/>
    <n v="8.89"/>
    <n v="10.48222061576489"/>
    <n v="22.993400720103939"/>
    <n v="2.8276926313982642"/>
  </r>
  <r>
    <x v="5"/>
    <s v="Woodland Pastures"/>
    <s v="D"/>
    <n v="0.95337210017164864"/>
    <n v="0.22938109134459039"/>
    <n v="0.2"/>
    <n v="8.8699999999999992"/>
    <n v="7.3931449999999996"/>
    <n v="19.178745855599505"/>
    <n v="5.419071407975709"/>
  </r>
  <r>
    <x v="39"/>
    <s v="Electrical Power Transmission Lines"/>
    <s v="D"/>
    <n v="0.73183755311232057"/>
    <n v="0.15992943931627868"/>
    <n v="0.28292799795311729"/>
    <n v="8.86"/>
    <n v="10.4468475428208"/>
    <n v="20.803120729596653"/>
    <n v="7.6729797353088891"/>
  </r>
  <r>
    <x v="16"/>
    <s v="Mixed Wetland Hardwoods"/>
    <s v="NA"/>
    <n v="0.62640332935885068"/>
    <n v="1.7869211096790915E-2"/>
    <n v="0.24869471632328805"/>
    <n v="8.7899999999999991"/>
    <n v="9.1102656741374908"/>
    <n v="15.527932739725212"/>
    <n v="1.4345217777365133"/>
  </r>
  <r>
    <x v="10"/>
    <s v="Fixed Single Family Units"/>
    <s v="A"/>
    <n v="0.96739227811534922"/>
    <n v="0.17065096597435325"/>
    <n v="8.3338224602148639E-2"/>
    <n v="8.77"/>
    <n v="3.0459266875283153"/>
    <n v="8.0177148095965887"/>
    <n v="1.828747817887193"/>
  </r>
  <r>
    <x v="0"/>
    <s v="Improved Pastures"/>
    <s v="A"/>
    <n v="1.8765006736361713"/>
    <n v="0.3700681607026059"/>
    <n v="0.58663586860269046"/>
    <n v="8.76"/>
    <n v="21.416491645839002"/>
    <n v="109.35171398192604"/>
    <n v="24.479166998141629"/>
  </r>
  <r>
    <x v="18"/>
    <s v="Golf Courses"/>
    <s v="C"/>
    <n v="1.8765006736361713"/>
    <n v="0.3700681607026059"/>
    <n v="0.22153198944874952"/>
    <n v="8.74"/>
    <n v="8.0690701070817799"/>
    <n v="41.200335752525113"/>
    <n v="9.0034318344420132"/>
  </r>
  <r>
    <x v="7"/>
    <s v="Pine Flatwoods"/>
    <s v="C"/>
    <n v="0.80616023176279095"/>
    <n v="4.9140330516175015E-2"/>
    <n v="0.19937879050387461"/>
    <n v="8.74"/>
    <n v="7.2621630963736026"/>
    <n v="15.930004937935982"/>
    <n v="1.9590472122618632"/>
  </r>
  <r>
    <x v="13"/>
    <s v="Mixed Shrubs"/>
    <s v="D"/>
    <n v="0.62640332935885068"/>
    <n v="1.7869211096790915E-2"/>
    <n v="0.24869471632328805"/>
    <n v="8.74"/>
    <n v="9.0584439126236269"/>
    <n v="15.43960547726944"/>
    <n v="1.4263618131305038"/>
  </r>
  <r>
    <x v="40"/>
    <s v="Upland Hardwood Forests"/>
    <s v="D"/>
    <n v="0.80616023176279095"/>
    <n v="4.9140330516175015E-2"/>
    <n v="0.28292799795311729"/>
    <n v="8.7200000000000006"/>
    <n v="10.281773202415055"/>
    <n v="22.55370689306033"/>
    <n v="6.6903584526585718"/>
  </r>
  <r>
    <x v="17"/>
    <s v="Marshy Lakes"/>
    <s v="NA"/>
    <n v="0.52096910560538079"/>
    <n v="9.3813358258152305E-2"/>
    <n v="0.2984336595879456"/>
    <n v="8.7100000000000009"/>
    <n v="10.832821026858369"/>
    <n v="15.356140586885488"/>
    <n v="5.1233409746808469"/>
  </r>
  <r>
    <x v="7"/>
    <s v="Pine Flatwoods"/>
    <s v="D"/>
    <n v="0.80616023176279095"/>
    <n v="4.9140330516175015E-2"/>
    <n v="0.28292799795311729"/>
    <n v="8.69"/>
    <n v="10.246400129470965"/>
    <n v="22.476113864758513"/>
    <n v="2.4852729515604373"/>
  </r>
  <r>
    <x v="104"/>
    <s v="Coastal Scrub"/>
    <s v="A"/>
    <n v="0.80616023176279095"/>
    <n v="4.9140330516175015E-2"/>
    <n v="2.0887301862310671E-2"/>
    <n v="8.69"/>
    <n v="0.75644564714215168"/>
    <n v="1.6593104195459305"/>
    <n v="0.26580807086021896"/>
  </r>
  <r>
    <x v="10"/>
    <s v="Fixed Single Family Units"/>
    <s v="B"/>
    <n v="0.96739227811534922"/>
    <n v="0.17065096597435325"/>
    <n v="0.15190764990771397"/>
    <n v="8.67"/>
    <n v="5.4887613856867503"/>
    <n v="14.447926021513432"/>
    <n v="3.7434520571876346"/>
  </r>
  <r>
    <x v="16"/>
    <s v="Mixed Wetland Hardwoods"/>
    <s v="D"/>
    <n v="0.62640332935885068"/>
    <n v="1.7869211096790915E-2"/>
    <n v="0.24869471632328805"/>
    <n v="8.66"/>
    <n v="8.975529094201443"/>
    <n v="15.298281857340202"/>
    <n v="2.3902024563737734"/>
  </r>
  <r>
    <x v="9"/>
    <s v="Freshwater Marshes"/>
    <s v="NA"/>
    <n v="0.62640332935885068"/>
    <n v="1.7869211096790915E-2"/>
    <n v="0.24869471632328805"/>
    <n v="8.66"/>
    <n v="8.975529094201443"/>
    <n v="15.298281857340202"/>
    <n v="1.4133058697608882"/>
  </r>
  <r>
    <x v="12"/>
    <s v="Roads and Highways"/>
    <s v="A"/>
    <n v="1.0171301585628862"/>
    <n v="0.19656132206470006"/>
    <n v="0.37051640493542071"/>
    <n v="8.66"/>
    <n v="13.372140838142046"/>
    <n v="37.008886236118123"/>
    <n v="8.607424509492505"/>
  </r>
  <r>
    <x v="25"/>
    <s v="Herbaceous (Dry Prairie)"/>
    <s v="D"/>
    <n v="0.80616023176279095"/>
    <n v="4.9140330516175015E-2"/>
    <n v="0.28292799795311729"/>
    <n v="8.64"/>
    <n v="10.187445007897486"/>
    <n v="22.346792150922163"/>
    <n v="6.62897901731308"/>
  </r>
  <r>
    <x v="13"/>
    <s v="Mixed Shrubs"/>
    <s v="D"/>
    <n v="0.62640332935885068"/>
    <n v="1.7869211096790915E-2"/>
    <n v="0.24869471632328805"/>
    <n v="8.58"/>
    <n v="8.892614275779259"/>
    <n v="15.156958237410961"/>
    <n v="2.3681220641670877"/>
  </r>
  <r>
    <x v="38"/>
    <s v="Other Light Industrial"/>
    <s v="NA"/>
    <n v="1.2017295380314896"/>
    <n v="0.2322997442582819"/>
    <n v="0.32565202448966185"/>
    <n v="8.57"/>
    <n v="11.630816739359906"/>
    <n v="38.031678289793241"/>
    <n v="8.6175931807316424"/>
  </r>
  <r>
    <x v="72"/>
    <s v="Cabbage Palm"/>
    <s v="D"/>
    <n v="0.80616023176279095"/>
    <n v="4.9140330516175015E-2"/>
    <n v="0.28292799795311729"/>
    <n v="8.5299999999999994"/>
    <n v="10.057743740435825"/>
    <n v="22.062284380482176"/>
    <n v="1.3448293573451107"/>
  </r>
  <r>
    <x v="12"/>
    <s v="Roads and Highways"/>
    <s v="NA"/>
    <n v="1.0171301585628862"/>
    <n v="0.19656132206470006"/>
    <n v="0.43863241848912221"/>
    <n v="8.5299999999999994"/>
    <n v="15.592845152575643"/>
    <n v="43.154932283023854"/>
    <n v="11.733980184668546"/>
  </r>
  <r>
    <x v="26"/>
    <s v="Commercial and Services"/>
    <s v="A"/>
    <n v="0.73183755311232057"/>
    <n v="0.15992943931627868"/>
    <n v="0.5449281084296117"/>
    <n v="8.5299999999999994"/>
    <n v="19.371526717739869"/>
    <n v="38.575101950510231"/>
    <n v="10.538265591503659"/>
  </r>
  <r>
    <x v="51"/>
    <s v="Institutional"/>
    <s v="NA"/>
    <n v="0.96739227811534922"/>
    <n v="0.17065096597435325"/>
    <n v="0.22279788653131388"/>
    <n v="8.4700000000000006"/>
    <n v="7.8644813272500533"/>
    <n v="20.701472778537592"/>
    <n v="5.3637436088915349"/>
  </r>
  <r>
    <x v="13"/>
    <s v="Mixed Shrubs"/>
    <s v="D"/>
    <n v="0.62640332935885068"/>
    <n v="1.7869211096790915E-2"/>
    <n v="0.24869471632328805"/>
    <n v="8.44"/>
    <n v="8.7475133435404349"/>
    <n v="14.909641902534789"/>
    <n v="3.043540892038592"/>
  </r>
  <r>
    <x v="96"/>
    <s v="Marinas and Fish Camps"/>
    <s v="A"/>
    <n v="0.73183755311232057"/>
    <n v="0.15992943931627868"/>
    <n v="8.3338224602148639E-2"/>
    <n v="8.42"/>
    <n v="2.9243674696680064"/>
    <n v="5.8233806207898411"/>
    <n v="1.9091674666453617"/>
  </r>
  <r>
    <x v="24"/>
    <s v=" Channelized Waterways, Canals"/>
    <s v="NA"/>
    <n v="0.52096910560538079"/>
    <n v="9.3813358258152305E-2"/>
    <n v="0.2984336595879456"/>
    <n v="8.42"/>
    <n v="10.472141566721866"/>
    <n v="14.844856916369208"/>
    <n v="5.8075999295028407"/>
  </r>
  <r>
    <x v="25"/>
    <s v="Herbaceous (Dry Prairie)"/>
    <s v="D"/>
    <n v="0.80616023176279095"/>
    <n v="4.9140330516175015E-2"/>
    <n v="0.28292799795311729"/>
    <n v="8.41"/>
    <n v="9.9162514486594713"/>
    <n v="21.751912267274925"/>
    <n v="4.2939435253505973"/>
  </r>
  <r>
    <x v="36"/>
    <s v="Field Crops"/>
    <s v="NA"/>
    <n v="1.7303616721893005"/>
    <n v="0.38508149913584422"/>
    <n v="0.30381529981542799"/>
    <n v="8.39"/>
    <n v="10.623000698018879"/>
    <n v="50.016424077309878"/>
    <n v="16.622837064693599"/>
  </r>
  <r>
    <x v="108"/>
    <s v="Hardwood Plantations"/>
    <s v="D"/>
    <n v="0.80616023176279095"/>
    <n v="4.9140330516175015E-2"/>
    <n v="0.28292799795311729"/>
    <n v="8.39"/>
    <n v="9.8926694000300817"/>
    <n v="21.700183581740387"/>
    <n v="4.2837320068598714"/>
  </r>
  <r>
    <x v="94"/>
    <s v="Recreational"/>
    <s v="D"/>
    <n v="1.3474392445178078"/>
    <n v="0.2921616014325315"/>
    <n v="0.27638752969320179"/>
    <n v="8.39"/>
    <n v="9.6639798016699512"/>
    <n v="35.431843374596234"/>
    <n v="9.7862457440262673"/>
  </r>
  <r>
    <x v="29"/>
    <s v="Open Land"/>
    <s v="D"/>
    <n v="0.80616023176279095"/>
    <n v="4.9140330516175015E-2"/>
    <n v="0.28292799795311729"/>
    <n v="8.39"/>
    <n v="9.8926694000300817"/>
    <n v="21.700183581740387"/>
    <n v="4.2837320068598714"/>
  </r>
  <r>
    <x v="1"/>
    <s v="Citrus Groves"/>
    <s v="C"/>
    <n v="1.6671011379372187"/>
    <n v="0.16490862031309303"/>
    <n v="0.32696578480774496"/>
    <n v="8.36"/>
    <n v="11.391586032437276"/>
    <n v="51.674309748271263"/>
    <n v="8.5212065874455902"/>
  </r>
  <r>
    <x v="9"/>
    <s v="Freshwater Marshes"/>
    <s v="NA"/>
    <n v="0.62640332935885068"/>
    <n v="1.7869211096790915E-2"/>
    <n v="0.24869471632328805"/>
    <n v="8.34"/>
    <n v="8.6438698205127054"/>
    <n v="14.732987377623241"/>
    <n v="4.8890775635246859"/>
  </r>
  <r>
    <x v="48"/>
    <s v="Mangrove Swamps"/>
    <s v="D"/>
    <n v="0.62640332935885068"/>
    <n v="1.7869211096790915E-2"/>
    <n v="0.24869471632328805"/>
    <n v="8.33"/>
    <n v="8.6335054682099326"/>
    <n v="14.715321925132086"/>
    <n v="2.2991208385211932"/>
  </r>
  <r>
    <x v="23"/>
    <s v="Reservoirs"/>
    <s v="D"/>
    <n v="0.52096910560538079"/>
    <n v="9.3813358258152305E-2"/>
    <n v="0.2984336595879456"/>
    <n v="8.32"/>
    <n v="10.34776933908859"/>
    <n v="14.668552202398075"/>
    <n v="3.7676864325899282"/>
  </r>
  <r>
    <x v="23"/>
    <s v="Reservoirs"/>
    <s v="NA"/>
    <n v="0.52096910560538079"/>
    <n v="9.3813358258152305E-2"/>
    <n v="0.2984336595879456"/>
    <n v="8.31"/>
    <n v="10.335332116325263"/>
    <n v="14.650921731000965"/>
    <n v="5.7317286715164624"/>
  </r>
  <r>
    <x v="57"/>
    <s v="Emergent Aquatic Vegetation"/>
    <s v="D"/>
    <n v="0.62640332935885068"/>
    <n v="1.7869211096790915E-2"/>
    <n v="0.24869471632328805"/>
    <n v="8.3000000000000007"/>
    <n v="8.6024124113016143"/>
    <n v="14.662325567658623"/>
    <n v="2.2908406914436861"/>
  </r>
  <r>
    <x v="2"/>
    <s v="Fixed Single Family Units"/>
    <s v="NA"/>
    <n v="1.3474392445178078"/>
    <n v="0.2921616014325315"/>
    <n v="0.22279788653131388"/>
    <n v="8.26"/>
    <n v="7.6694941869050099"/>
    <n v="28.119296849713692"/>
    <n v="6.9317787134069171"/>
  </r>
  <r>
    <x v="13"/>
    <s v="Mixed Shrubs"/>
    <s v="D"/>
    <n v="0.62640332935885068"/>
    <n v="1.7869211096790915E-2"/>
    <n v="0.24869471632328805"/>
    <n v="8.2200000000000006"/>
    <n v="8.5194975928794303"/>
    <n v="14.521001947729383"/>
    <n v="1.5733137107302522"/>
  </r>
  <r>
    <x v="2"/>
    <s v="Fixed Single Family Units"/>
    <s v="D"/>
    <n v="1.3474392445178078"/>
    <n v="0.2921616014325315"/>
    <n v="0.24052044568721381"/>
    <n v="8.2200000000000006"/>
    <n v="8.2394728298400306"/>
    <n v="30.209056391620926"/>
    <n v="6.5501478668153617"/>
  </r>
  <r>
    <x v="9"/>
    <s v="Freshwater Marshes"/>
    <s v="NA"/>
    <n v="0.62640332935885068"/>
    <n v="1.7869211096790915E-2"/>
    <n v="0.24869471632328805"/>
    <n v="8.2100000000000009"/>
    <n v="8.5091332405766575"/>
    <n v="14.503336495238228"/>
    <n v="2.2660002502111647"/>
  </r>
  <r>
    <x v="57"/>
    <s v="Emergent Aquatic Vegetation"/>
    <s v="D"/>
    <n v="0.62640332935885068"/>
    <n v="1.7869211096790915E-2"/>
    <n v="0.24869471632328805"/>
    <n v="8.19"/>
    <n v="8.4884045359711102"/>
    <n v="14.468005590255917"/>
    <n v="2.2604801521594928"/>
  </r>
  <r>
    <x v="42"/>
    <s v=" Natural River, Stream, Waterway"/>
    <s v="D"/>
    <n v="0.52096910560538079"/>
    <n v="9.3813358258152305E-2"/>
    <n v="0.2984336595879456"/>
    <n v="8.17"/>
    <n v="10.161210997638674"/>
    <n v="14.404095131441379"/>
    <n v="3.6997593935408308"/>
  </r>
  <r>
    <x v="24"/>
    <s v=" Channelized Waterways, Canals"/>
    <s v="NA"/>
    <n v="0.52096910560538079"/>
    <n v="9.3813358258152305E-2"/>
    <n v="0.2984336595879456"/>
    <n v="8.16"/>
    <n v="10.148773774875348"/>
    <n v="14.386464660044268"/>
    <n v="4.7998234619283249"/>
  </r>
  <r>
    <x v="5"/>
    <s v="Woodland Pastures"/>
    <s v="NA"/>
    <n v="0.95337210017164864"/>
    <n v="0.22938109134459039"/>
    <n v="0.2"/>
    <n v="8.15"/>
    <n v="6.793025000000001"/>
    <n v="17.621959269801128"/>
    <n v="7.7517650336825872"/>
  </r>
  <r>
    <x v="12"/>
    <s v="Roads and Highways"/>
    <s v="D"/>
    <n v="1.0171301585628862"/>
    <n v="0.19656132206470006"/>
    <n v="0.45034663738052311"/>
    <n v="8.15"/>
    <n v="15.29607983195914"/>
    <n v="42.333601269354446"/>
    <n v="9.845832020346279"/>
  </r>
  <r>
    <x v="20"/>
    <s v="Hydric Pine Flatwoods"/>
    <s v="C"/>
    <n v="0.62640332935885068"/>
    <n v="1.7869211096790915E-2"/>
    <n v="0.24869471632328805"/>
    <n v="8.14"/>
    <n v="8.4365827744572464"/>
    <n v="14.379678327800145"/>
    <n v="2.2466799070303138"/>
  </r>
  <r>
    <x v="17"/>
    <s v="Marshy Lakes"/>
    <s v="D"/>
    <n v="0.52096910560538079"/>
    <n v="9.3813358258152305E-2"/>
    <n v="0.2984336595879456"/>
    <n v="8.1300000000000008"/>
    <n v="10.111462106585366"/>
    <n v="14.333573245852929"/>
    <n v="3.9567784003812605"/>
  </r>
  <r>
    <x v="69"/>
    <s v="Aquaculture"/>
    <s v="D"/>
    <n v="1.7303616721893005"/>
    <n v="0.38508149913584422"/>
    <n v="0.30381529981542799"/>
    <n v="8.11"/>
    <n v="10.268478624664256"/>
    <n v="48.347222797018247"/>
    <n v="12.156407825982031"/>
  </r>
  <r>
    <x v="45"/>
    <s v="Spoil Areas"/>
    <s v="NA"/>
    <n v="0.73183755311232057"/>
    <n v="0.13401908322593187"/>
    <n v="0.24115339422849597"/>
    <n v="8.11"/>
    <n v="8.1506049083272529"/>
    <n v="16.230543925540221"/>
    <n v="4.7464715583804002"/>
  </r>
  <r>
    <x v="52"/>
    <s v="Sand Pine"/>
    <s v="D"/>
    <n v="0.80616023176279095"/>
    <n v="4.9140330516175015E-2"/>
    <n v="0.28292799795311729"/>
    <n v="8.06"/>
    <n v="9.5035655976451068"/>
    <n v="20.84666027042044"/>
    <n v="2.3050978123794157"/>
  </r>
  <r>
    <x v="86"/>
    <s v="Lakes"/>
    <s v="D"/>
    <n v="0.52096910560538079"/>
    <n v="9.3813358258152305E-2"/>
    <n v="0.2984336595879456"/>
    <n v="8.0399999999999991"/>
    <n v="9.9995271017154153"/>
    <n v="14.17489900327891"/>
    <n v="5.5454992200953486"/>
  </r>
  <r>
    <x v="64"/>
    <s v="Reclaimed Land"/>
    <s v="NA"/>
    <n v="0.73183755311232057"/>
    <n v="0.13401908322593187"/>
    <n v="0.22279788653131388"/>
    <n v="8"/>
    <n v="7.4280815369540045"/>
    <n v="14.791761473415493"/>
    <n v="3.5172406225311112"/>
  </r>
  <r>
    <x v="0"/>
    <s v="Improved Pastures"/>
    <s v="D"/>
    <n v="1.8765006736361713"/>
    <n v="0.3700681607026059"/>
    <n v="0.58663586860269046"/>
    <n v="8"/>
    <n v="19.558439859213699"/>
    <n v="99.864578978927881"/>
    <n v="23.951959096978506"/>
  </r>
  <r>
    <x v="80"/>
    <s v="Sewage Treatment"/>
    <s v="D"/>
    <n v="1.2017295380314896"/>
    <n v="0.2322997442582819"/>
    <n v="0.58224006489851832"/>
    <n v="7.9"/>
    <n v="19.169235216670142"/>
    <n v="62.681598649442392"/>
    <n v="14.724610412275796"/>
  </r>
  <r>
    <x v="16"/>
    <s v="Mixed Wetland Hardwoods"/>
    <s v="NA"/>
    <n v="0.62640332935885068"/>
    <n v="1.7869211096790915E-2"/>
    <n v="0.24869471632328805"/>
    <n v="7.86"/>
    <n v="8.1463809099795998"/>
    <n v="13.885045658047803"/>
    <n v="1.2827464360647323"/>
  </r>
  <r>
    <x v="23"/>
    <s v="Reservoirs"/>
    <s v="D"/>
    <n v="0.52096910560538079"/>
    <n v="9.3813358258152305E-2"/>
    <n v="0.2984336595879456"/>
    <n v="7.83"/>
    <n v="9.7383454236855354"/>
    <n v="13.804659103939535"/>
    <n v="2.4858699224489436"/>
  </r>
  <r>
    <x v="34"/>
    <s v="Shrub and Brushland"/>
    <s v="NA"/>
    <n v="0.80616023176279095"/>
    <n v="4.9140330516175015E-2"/>
    <n v="0.24115339422849597"/>
    <n v="7.8"/>
    <n v="7.8390528094886038"/>
    <n v="17.195448285408506"/>
    <n v="2.7545713463137664"/>
  </r>
  <r>
    <x v="29"/>
    <s v="Open Land"/>
    <s v="A"/>
    <n v="0.80616023176279095"/>
    <n v="4.9140330516175015E-2"/>
    <n v="2.0887301862310671E-2"/>
    <n v="7.79"/>
    <n v="0.67810259968209008"/>
    <n v="1.4874600884076872"/>
    <n v="0.23827904165720437"/>
  </r>
  <r>
    <x v="23"/>
    <s v="Reservoirs"/>
    <s v="NA"/>
    <n v="0.52096910560538079"/>
    <n v="9.3813358258152305E-2"/>
    <n v="0.2984336595879456"/>
    <n v="7.77"/>
    <n v="9.6637220871055689"/>
    <n v="13.698876275556856"/>
    <n v="2.4668211107826679"/>
  </r>
  <r>
    <x v="8"/>
    <s v="Unimproved Pastures"/>
    <s v="D"/>
    <n v="0.95337210017164864"/>
    <n v="0.22938109134459039"/>
    <n v="0.2"/>
    <n v="7.77"/>
    <n v="6.4762950000000004"/>
    <n v="16.800321905074203"/>
    <n v="7.3903330443820483"/>
  </r>
  <r>
    <x v="52"/>
    <s v="Sand Pine"/>
    <s v="A"/>
    <n v="0.80616023176279095"/>
    <n v="4.9140330516175015E-2"/>
    <n v="2.0887301862310671E-2"/>
    <n v="7.76"/>
    <n v="0.67549116476675464"/>
    <n v="1.4817317440364122"/>
    <n v="0.2373614073504372"/>
  </r>
  <r>
    <x v="29"/>
    <s v="Open Land"/>
    <s v="C"/>
    <n v="0.80616023176279095"/>
    <n v="4.9140330516175015E-2"/>
    <n v="0.19937879050387461"/>
    <n v="7.75"/>
    <n v="6.4395610980429545"/>
    <n v="14.125576460984425"/>
    <n v="2.262802779187187"/>
  </r>
  <r>
    <x v="96"/>
    <s v="Marinas and Fish Camps"/>
    <s v="D"/>
    <n v="0.73183755311232057"/>
    <n v="0.15992943931627868"/>
    <n v="0.27638752969320179"/>
    <n v="7.72"/>
    <n v="8.8922436315723505"/>
    <n v="17.707391350964194"/>
    <n v="4.8374517124688312"/>
  </r>
  <r>
    <x v="109"/>
    <s v="Non-Vegetated"/>
    <s v="D"/>
    <n v="0.62640332935885068"/>
    <n v="1.7869211096790915E-2"/>
    <n v="0.24869471632328805"/>
    <n v="7.7"/>
    <n v="7.9805512731352328"/>
    <n v="13.602398418189326"/>
    <n v="0.38803134875746254"/>
  </r>
  <r>
    <x v="94"/>
    <s v="Recreational"/>
    <s v="D"/>
    <n v="1.3474392445178078"/>
    <n v="0.2921616014325315"/>
    <n v="0.27638752969320179"/>
    <n v="7.67"/>
    <n v="8.834651380072529"/>
    <n v="32.391208424690475"/>
    <n v="8.9464248935257995"/>
  </r>
  <r>
    <x v="32"/>
    <s v="Hardwood - Coniferous Mixed"/>
    <s v="D"/>
    <n v="0.80616023176279095"/>
    <n v="4.9140330516175015E-2"/>
    <n v="0.28292799795311729"/>
    <n v="7.65"/>
    <n v="9.0201336007425645"/>
    <n v="19.786222216962329"/>
    <n v="3.169592316874366"/>
  </r>
  <r>
    <x v="50"/>
    <s v="Solid Waste Disposal"/>
    <s v="D"/>
    <n v="1.4884831588725165"/>
    <n v="0.30824389141964326"/>
    <n v="0.58224006489851832"/>
    <n v="7.65"/>
    <n v="18.562613849053999"/>
    <n v="75.181605767299061"/>
    <n v="19.609761126476812"/>
  </r>
  <r>
    <x v="24"/>
    <s v=" Channelized Waterways, Canals"/>
    <s v="D"/>
    <n v="0.52096910560538079"/>
    <n v="9.3813358258152305E-2"/>
    <n v="0.2984336595879456"/>
    <n v="7.65"/>
    <n v="9.5144754139456378"/>
    <n v="13.487310618791499"/>
    <n v="4.4998344955578036"/>
  </r>
  <r>
    <x v="48"/>
    <s v="Mangrove Swamps"/>
    <s v="C"/>
    <n v="0.62640332935885068"/>
    <n v="1.7869211096790915E-2"/>
    <n v="0.24869471632328805"/>
    <n v="7.64"/>
    <n v="7.9183651593185935"/>
    <n v="13.496405703242393"/>
    <n v="2.1086774557385253"/>
  </r>
  <r>
    <x v="23"/>
    <s v="Reservoirs"/>
    <s v="D"/>
    <n v="0.52096910560538079"/>
    <n v="9.3813358258152305E-2"/>
    <n v="0.2984336595879456"/>
    <n v="7.62"/>
    <n v="9.4771637456556554"/>
    <n v="13.434419204600161"/>
    <n v="2.4191990816169797"/>
  </r>
  <r>
    <x v="16"/>
    <s v="Mixed Wetland Hardwoods"/>
    <s v="C"/>
    <n v="0.62640332935885068"/>
    <n v="1.7869211096790915E-2"/>
    <n v="0.24869471632328805"/>
    <n v="7.61"/>
    <n v="7.8872721024102752"/>
    <n v="13.443409345768931"/>
    <n v="2.1003973086610181"/>
  </r>
  <r>
    <x v="23"/>
    <s v="Reservoirs"/>
    <s v="NA"/>
    <n v="0.52096910560538079"/>
    <n v="9.3813358258152305E-2"/>
    <n v="0.2984336595879456"/>
    <n v="7.61"/>
    <n v="9.4647265228923292"/>
    <n v="13.416788733203051"/>
    <n v="7.3091932447427066"/>
  </r>
  <r>
    <x v="19"/>
    <s v="Cypress"/>
    <s v="D"/>
    <n v="0.62640332935885068"/>
    <n v="1.7869211096790915E-2"/>
    <n v="0.24869471632328805"/>
    <n v="7.6"/>
    <n v="7.8769077501075015"/>
    <n v="13.425743893277774"/>
    <n v="2.097637259635182"/>
  </r>
  <r>
    <x v="79"/>
    <s v="Upland Coniferous Forests"/>
    <s v="NA"/>
    <n v="0.80616023176279095"/>
    <n v="4.9140330516175015E-2"/>
    <n v="0.24115339422849597"/>
    <n v="7.6"/>
    <n v="7.638051455399153"/>
    <n v="16.754539355013417"/>
    <n v="1.0212902709816134"/>
  </r>
  <r>
    <x v="53"/>
    <s v="Transportation"/>
    <s v="D"/>
    <n v="1.0171301585628862"/>
    <n v="0.19656132206470006"/>
    <n v="0.45034663738052311"/>
    <n v="7.6"/>
    <n v="14.263829045753306"/>
    <n v="39.476732472036041"/>
    <n v="11.898220887011098"/>
  </r>
  <r>
    <x v="18"/>
    <s v="Golf Courses"/>
    <s v="C"/>
    <n v="1.8765006736361713"/>
    <n v="0.3700681607026059"/>
    <n v="0.22153198944874952"/>
    <n v="7.59"/>
    <n v="7.007350356149967"/>
    <n v="35.779238942982339"/>
    <n v="8.5814497637261642"/>
  </r>
  <r>
    <x v="82"/>
    <s v="Melaleuca"/>
    <s v="D"/>
    <n v="0.80616023176279095"/>
    <n v="4.9140330516175015E-2"/>
    <n v="0.28292799795311729"/>
    <n v="7.55"/>
    <n v="8.9022233575956022"/>
    <n v="19.527578789289617"/>
    <n v="3.1281597375688182"/>
  </r>
  <r>
    <x v="105"/>
    <s v="Utilities"/>
    <s v="D"/>
    <n v="1.2017295380314896"/>
    <n v="0.2322997442582819"/>
    <n v="0.58224006489851832"/>
    <n v="7.55"/>
    <n v="18.319965302007542"/>
    <n v="59.904565797884821"/>
    <n v="15.567713022372782"/>
  </r>
  <r>
    <x v="16"/>
    <s v="Mixed Wetland Hardwoods"/>
    <s v="NA"/>
    <n v="0.62640332935885068"/>
    <n v="1.7869211096790915E-2"/>
    <n v="0.24869471632328805"/>
    <n v="7.55"/>
    <n v="7.8250859885936359"/>
    <n v="13.337416630821998"/>
    <n v="2.7225987837549015"/>
  </r>
  <r>
    <x v="53"/>
    <s v="Transportation"/>
    <s v="NA"/>
    <n v="1.0171301585628862"/>
    <n v="0.19656132206470006"/>
    <n v="0.43863241848912221"/>
    <n v="7.55"/>
    <n v="13.801404560603295"/>
    <n v="38.196921305607283"/>
    <n v="11.512487950207898"/>
  </r>
  <r>
    <x v="5"/>
    <s v="Woodland Pastures"/>
    <s v="NA"/>
    <n v="0.95337210017164864"/>
    <n v="0.22938109134459039"/>
    <n v="0.2"/>
    <n v="7.53"/>
    <n v="6.2762549999999999"/>
    <n v="16.281393043141406"/>
    <n v="4.6004067307843393"/>
  </r>
  <r>
    <x v="91"/>
    <s v="Water Supply Plants"/>
    <s v="NA"/>
    <n v="1.2017295380314896"/>
    <n v="0.2322997442582819"/>
    <n v="0.57659988543228824"/>
    <n v="7.52"/>
    <n v="18.07040976949374"/>
    <n v="59.088542646571263"/>
    <n v="15.355648815411945"/>
  </r>
  <r>
    <x v="15"/>
    <s v="Wet Prairies"/>
    <s v="NA"/>
    <n v="0.62640332935885068"/>
    <n v="1.7869211096790915E-2"/>
    <n v="0.24869471632328805"/>
    <n v="7.52"/>
    <n v="7.7939929316853167"/>
    <n v="13.284420273348534"/>
    <n v="2.7117805104419688"/>
  </r>
  <r>
    <x v="15"/>
    <s v="Wet Prairies"/>
    <s v="D"/>
    <n v="0.62640332935885068"/>
    <n v="1.7869211096790915E-2"/>
    <n v="0.24869471632328805"/>
    <n v="7.51"/>
    <n v="7.7836285793825439"/>
    <n v="13.266754820857379"/>
    <n v="1.4374192174676632"/>
  </r>
  <r>
    <x v="23"/>
    <s v="Reservoirs"/>
    <s v="A"/>
    <n v="0.52096910560538079"/>
    <n v="9.3813358258152305E-2"/>
    <n v="0.2984336595879456"/>
    <n v="7.51"/>
    <n v="9.3403542952590524"/>
    <n v="13.240484019231918"/>
    <n v="4.4174845832207987"/>
  </r>
  <r>
    <x v="12"/>
    <s v="Roads and Highways"/>
    <s v="C"/>
    <n v="1.0171301585628862"/>
    <n v="0.19656132206470006"/>
    <n v="0.42691819959772126"/>
    <n v="7.49"/>
    <n v="13.32607016020804"/>
    <n v="36.881380513652417"/>
    <n v="10.028179057082147"/>
  </r>
  <r>
    <x v="41"/>
    <s v="Educational Facilities"/>
    <s v="B"/>
    <n v="0.96739227811534922"/>
    <n v="0.17065096597435325"/>
    <n v="0.1586591010147235"/>
    <n v="7.47"/>
    <n v="4.9392521719870857"/>
    <n v="13.001466991908629"/>
    <n v="3.3686750807586998"/>
  </r>
  <r>
    <x v="41"/>
    <s v="Educational Facilities"/>
    <s v="C"/>
    <n v="0.96739227811534922"/>
    <n v="0.17065096597435325"/>
    <n v="0.2050753273754139"/>
    <n v="7.46"/>
    <n v="6.3756996442042988"/>
    <n v="16.782590883813356"/>
    <n v="4.3483628221380251"/>
  </r>
  <r>
    <x v="29"/>
    <s v="Open Land"/>
    <s v="D"/>
    <n v="0.80616023176279095"/>
    <n v="4.9140330516175015E-2"/>
    <n v="0.28292799795311729"/>
    <n v="7.46"/>
    <n v="8.7961041387633365"/>
    <n v="19.294799704384179"/>
    <n v="3.0908704161938259"/>
  </r>
  <r>
    <x v="55"/>
    <s v="Disturbed Land"/>
    <s v="D"/>
    <n v="0.73183755311232057"/>
    <n v="0.13401908322593187"/>
    <n v="0.28292799795311729"/>
    <n v="7.41"/>
    <n v="8.7371490171898554"/>
    <n v="17.398546795294717"/>
    <n v="4.3748296560045823"/>
  </r>
  <r>
    <x v="9"/>
    <s v="Freshwater Marshes"/>
    <s v="NA"/>
    <n v="0.62640332935885068"/>
    <n v="1.7869211096790915E-2"/>
    <n v="0.24869471632328805"/>
    <n v="7.38"/>
    <n v="7.6488919994464943"/>
    <n v="13.037103938472363"/>
    <n v="0.37190537062728224"/>
  </r>
  <r>
    <x v="46"/>
    <s v="Mobile Home Units &lt;Six or more dwelling units per acre&gt;"/>
    <s v="NA"/>
    <n v="1.6728075169398335"/>
    <n v="0.4645994885165638"/>
    <n v="0.44774347762687844"/>
    <n v="7.37"/>
    <n v="13.752205849983817"/>
    <n v="62.59604262469108"/>
    <n v="20.378777863773735"/>
  </r>
  <r>
    <x v="58"/>
    <s v="Parks and Zoos"/>
    <s v="NA"/>
    <n v="0.96739227811534922"/>
    <n v="0.17065096597435325"/>
    <n v="0.24895975957097566"/>
    <n v="7.37"/>
    <n v="7.6466683113487415"/>
    <n v="20.128129155243766"/>
    <n v="5.2151904973308305"/>
  </r>
  <r>
    <x v="25"/>
    <s v="Herbaceous (Dry Prairie)"/>
    <s v="D"/>
    <n v="0.80616023176279095"/>
    <n v="4.9140330516175015E-2"/>
    <n v="0.28292799795311729"/>
    <n v="7.36"/>
    <n v="8.678193895616376"/>
    <n v="19.03615627671147"/>
    <n v="3.0494378368882784"/>
  </r>
  <r>
    <x v="78"/>
    <s v=" Grass airports"/>
    <s v="D"/>
    <n v="0.96739227811534922"/>
    <n v="0.17065096597435325"/>
    <n v="0.24052044568721381"/>
    <n v="7.34"/>
    <n v="7.3573881473267422"/>
    <n v="19.366664388314717"/>
    <n v="3.4163390181340088"/>
  </r>
  <r>
    <x v="25"/>
    <s v="Herbaceous (Dry Prairie)"/>
    <s v="D"/>
    <n v="0.80616023176279095"/>
    <n v="4.9140330516175015E-2"/>
    <n v="0.28292799795311729"/>
    <n v="7.34"/>
    <n v="8.6546118469869828"/>
    <n v="18.984427591176928"/>
    <n v="2.0991833676011056"/>
  </r>
  <r>
    <x v="10"/>
    <s v="Fixed Single Family Units"/>
    <s v="NA"/>
    <n v="0.96739227811534922"/>
    <n v="0.17065096597435325"/>
    <n v="0.24895975957097566"/>
    <n v="7.34"/>
    <n v="7.6155421174083804"/>
    <n v="20.046196472115231"/>
    <n v="4.5723050677033479"/>
  </r>
  <r>
    <x v="24"/>
    <s v=" Channelized Waterways, Canals"/>
    <s v="NA"/>
    <n v="0.52096910560538079"/>
    <n v="9.3813358258152305E-2"/>
    <n v="0.2984336595879456"/>
    <n v="7.33"/>
    <n v="9.1164842855191548"/>
    <n v="12.923135534083883"/>
    <n v="3.3193679748658864"/>
  </r>
  <r>
    <x v="49"/>
    <s v="Shopping Centers (Plazas, Malls)"/>
    <s v="D"/>
    <n v="1.4884831588725165"/>
    <n v="0.30824389141964326"/>
    <n v="0.58224006489851832"/>
    <n v="7.31"/>
    <n v="17.737608789096043"/>
    <n v="71.840201066530213"/>
    <n v="18.738216187522287"/>
  </r>
  <r>
    <x v="42"/>
    <s v=" Natural River, Stream, Waterway"/>
    <s v="C"/>
    <n v="0.52096910560538079"/>
    <n v="9.3813358258152305E-2"/>
    <n v="0.2984336595879456"/>
    <n v="7.29"/>
    <n v="9.0667353944658426"/>
    <n v="12.852613648495428"/>
    <n v="3.3012540977861269"/>
  </r>
  <r>
    <x v="82"/>
    <s v="Melaleuca"/>
    <s v="NA"/>
    <n v="0.80616023176279095"/>
    <n v="4.9140330516175015E-2"/>
    <n v="0.24115339422849597"/>
    <n v="7.29"/>
    <n v="7.326499356560503"/>
    <n v="16.071130512901028"/>
    <n v="1.7770485683175137"/>
  </r>
  <r>
    <x v="48"/>
    <s v="Mangrove Swamps"/>
    <s v="D"/>
    <n v="0.62640332935885068"/>
    <n v="1.7869211096790915E-2"/>
    <n v="0.24869471632328805"/>
    <n v="7.25"/>
    <n v="7.5141554195104456"/>
    <n v="12.807453056087351"/>
    <n v="2.0010355437309304"/>
  </r>
  <r>
    <x v="2"/>
    <s v="Fixed Single Family Units"/>
    <s v="B"/>
    <n v="1.3474392445178078"/>
    <n v="0.2921616014325315"/>
    <n v="0.1586591010147235"/>
    <n v="7.25"/>
    <n v="4.7937855752217358"/>
    <n v="17.575850028505279"/>
    <n v="4.3326795740579023"/>
  </r>
  <r>
    <x v="23"/>
    <s v="Reservoirs"/>
    <s v="NA"/>
    <n v="0.52096910560538079"/>
    <n v="9.3813358258152305E-2"/>
    <n v="0.2984336595879456"/>
    <n v="7.23"/>
    <n v="8.992112057885878"/>
    <n v="12.746830820112752"/>
    <n v="4.2527847585467873"/>
  </r>
  <r>
    <x v="92"/>
    <s v="Communications"/>
    <s v="D"/>
    <n v="1.2017295380314896"/>
    <n v="0.2322997442582819"/>
    <n v="0.58224006489851832"/>
    <n v="7.23"/>
    <n v="17.543489951458877"/>
    <n v="57.365564333603608"/>
    <n v="13.475814339335951"/>
  </r>
  <r>
    <x v="15"/>
    <s v="Wet Prairies"/>
    <s v="NA"/>
    <n v="0.62640332935885068"/>
    <n v="1.7869211096790915E-2"/>
    <n v="0.24869471632328805"/>
    <n v="7.23"/>
    <n v="7.4934267149049001"/>
    <n v="12.772122151105041"/>
    <n v="0.3643463183787603"/>
  </r>
  <r>
    <x v="16"/>
    <s v="Mixed Wetland Hardwoods"/>
    <s v="D"/>
    <n v="0.62640332935885068"/>
    <n v="1.7869211096790915E-2"/>
    <n v="0.24869471632328805"/>
    <n v="7.23"/>
    <n v="7.4934267149049001"/>
    <n v="12.772122151105041"/>
    <n v="4.2383729957174445"/>
  </r>
  <r>
    <x v="13"/>
    <s v="Mixed Shrubs"/>
    <s v="NA"/>
    <n v="0.62640332935885068"/>
    <n v="1.7869211096790915E-2"/>
    <n v="0.24869471632328805"/>
    <n v="7.21"/>
    <n v="7.4726980102993537"/>
    <n v="12.736791246122731"/>
    <n v="4.2266485890902867"/>
  </r>
  <r>
    <x v="51"/>
    <s v="Institutional"/>
    <s v="NA"/>
    <n v="0.96739227811534922"/>
    <n v="0.17065096597435325"/>
    <n v="0.22279788653131388"/>
    <n v="7.2"/>
    <n v="6.685273383258604"/>
    <n v="17.597473908556154"/>
    <n v="4.5594986994119298"/>
  </r>
  <r>
    <x v="1"/>
    <s v="Citrus Groves"/>
    <s v="D"/>
    <n v="1.6671011379372187"/>
    <n v="0.16490862031309303"/>
    <n v="0.32696578480774496"/>
    <n v="7.18"/>
    <n v="9.7836827407774702"/>
    <n v="44.380567463228196"/>
    <n v="9.4481646066032692"/>
  </r>
  <r>
    <x v="23"/>
    <s v="Reservoirs"/>
    <s v="D"/>
    <n v="0.52096910560538079"/>
    <n v="9.3813358258152305E-2"/>
    <n v="0.2984336595879456"/>
    <n v="7.17"/>
    <n v="8.9174887213059115"/>
    <n v="12.641047991730073"/>
    <n v="4.2174919389737848"/>
  </r>
  <r>
    <x v="101"/>
    <e v="#N/A"/>
    <s v="NA"/>
    <n v="0.62640332935885068"/>
    <n v="1.7869211096790915E-2"/>
    <n v="0.24869471632328805"/>
    <n v="7.17"/>
    <n v="7.4312406010882617"/>
    <n v="12.66612943615811"/>
    <n v="4.203199775835972"/>
  </r>
  <r>
    <x v="13"/>
    <s v="Mixed Shrubs"/>
    <s v="NA"/>
    <n v="0.62640332935885068"/>
    <n v="1.7869211096790915E-2"/>
    <n v="0.24869471632328805"/>
    <n v="7.12"/>
    <n v="7.379418839574396"/>
    <n v="12.577802173702336"/>
    <n v="1.9651549063950655"/>
  </r>
  <r>
    <x v="90"/>
    <s v="Cemeteries"/>
    <s v="C"/>
    <n v="1.3474392445178078"/>
    <n v="0.2921616014325315"/>
    <n v="0.22153198944874952"/>
    <n v="7.11"/>
    <n v="6.5641977644566891"/>
    <n v="24.066857738042216"/>
    <n v="6.6472461401730625"/>
  </r>
  <r>
    <x v="5"/>
    <s v="Woodland Pastures"/>
    <s v="D"/>
    <n v="0.95337210017164864"/>
    <n v="0.22938109134459039"/>
    <n v="0.2"/>
    <n v="7.1"/>
    <n v="5.9178500000000005"/>
    <n v="15.351645498845153"/>
    <n v="4.4987256000363631"/>
  </r>
  <r>
    <x v="23"/>
    <s v="Reservoirs"/>
    <s v="B"/>
    <n v="0.52096910560538079"/>
    <n v="9.3813358258152305E-2"/>
    <n v="0.2984336595879456"/>
    <n v="7.08"/>
    <n v="8.8055537164359645"/>
    <n v="12.482373749156057"/>
    <n v="4.1645527096142825"/>
  </r>
  <r>
    <x v="110"/>
    <s v="Mixed Units &lt;Fixed and mobile home units&gt;"/>
    <s v="D"/>
    <n v="1.3474392445178078"/>
    <n v="0.2921616014325315"/>
    <n v="0.24052044568721381"/>
    <n v="7.07"/>
    <n v="7.0867485288283483"/>
    <n v="25.982728550944035"/>
    <n v="7.7548993516021305"/>
  </r>
  <r>
    <x v="48"/>
    <s v="Mangrove Swamps"/>
    <s v="D"/>
    <n v="0.62640332935885068"/>
    <n v="1.7869211096790915E-2"/>
    <n v="0.24869471632328805"/>
    <n v="7.04"/>
    <n v="7.2965040211522121"/>
    <n v="12.436478553773096"/>
    <n v="1.1489230165261726"/>
  </r>
  <r>
    <x v="40"/>
    <s v="Upland Hardwood Forests"/>
    <s v="A"/>
    <n v="0.80616023176279095"/>
    <n v="4.9140330516175015E-2"/>
    <n v="2.0887301862310671E-2"/>
    <n v="7.03"/>
    <n v="0.61194624849359347"/>
    <n v="1.3423420310020591"/>
    <n v="0.21503230588576983"/>
  </r>
  <r>
    <x v="7"/>
    <s v="Pine Flatwoods"/>
    <s v="D"/>
    <n v="0.80616023176279095"/>
    <n v="4.9140330516175015E-2"/>
    <n v="0.28292799795311729"/>
    <n v="7.03"/>
    <n v="8.2890900932314029"/>
    <n v="18.182632965391527"/>
    <n v="2.0105257594326669"/>
  </r>
  <r>
    <x v="55"/>
    <s v="Disturbed Land"/>
    <s v="D"/>
    <n v="0.73183755311232057"/>
    <n v="0.13401908322593187"/>
    <n v="0.28292799795311729"/>
    <n v="7.03"/>
    <n v="8.2890900932314029"/>
    <n v="16.506313626305246"/>
    <n v="5.5037562658560759"/>
  </r>
  <r>
    <x v="40"/>
    <s v="Upland Hardwood Forests"/>
    <s v="D"/>
    <n v="0.80616023176279095"/>
    <n v="4.9140330516175015E-2"/>
    <n v="0.28292799795311729"/>
    <n v="7.02"/>
    <n v="8.2772990689167063"/>
    <n v="18.156768622624256"/>
    <n v="2.0076658365885236"/>
  </r>
  <r>
    <x v="38"/>
    <s v="Other Light Industrial"/>
    <s v="C"/>
    <n v="1.2017295380314896"/>
    <n v="0.2322997442582819"/>
    <n v="0.30761299106312084"/>
    <n v="7.02"/>
    <n v="8.9994795245940029"/>
    <n v="29.427452751162242"/>
    <n v="7.6474661540023048"/>
  </r>
  <r>
    <x v="37"/>
    <s v="Multiple Dwelling Units, Low Rise &lt;Two stories or less&gt;"/>
    <s v="NA"/>
    <n v="1.6728075169398335"/>
    <n v="0.4645994885165638"/>
    <n v="0.44774347762687844"/>
    <n v="7"/>
    <n v="13.061796601070109"/>
    <n v="59.453500457644161"/>
    <n v="19.355691322444521"/>
  </r>
  <r>
    <x v="54"/>
    <s v="Ornamentals"/>
    <s v="B"/>
    <n v="1.7303616721893005"/>
    <n v="0.38508149913584422"/>
    <n v="0.30381529981542799"/>
    <n v="6.99"/>
    <n v="8.8503903312457641"/>
    <n v="41.670417675851731"/>
    <n v="10.236775293835802"/>
  </r>
  <r>
    <x v="34"/>
    <s v="Shrub and Brushland"/>
    <s v="D"/>
    <n v="0.80616023176279095"/>
    <n v="4.9140330516175015E-2"/>
    <n v="0.28292799795311729"/>
    <n v="6.96"/>
    <n v="8.2065529230285286"/>
    <n v="18.001582566020627"/>
    <n v="5.3400108750577582"/>
  </r>
  <r>
    <x v="32"/>
    <s v="Hardwood - Coniferous Mixed"/>
    <s v="NA"/>
    <n v="0.80616023176279095"/>
    <n v="4.9140330516175015E-2"/>
    <n v="0.24115339422849597"/>
    <n v="6.95"/>
    <n v="6.9847970546084355"/>
    <n v="15.321585331229373"/>
    <n v="2.4543936996000872"/>
  </r>
  <r>
    <x v="0"/>
    <s v="Improved Pastures"/>
    <s v="D"/>
    <n v="1.8765006736361713"/>
    <n v="0.3700681607026059"/>
    <n v="0.58663586860269046"/>
    <n v="6.94"/>
    <n v="16.966946577867883"/>
    <n v="86.632522264219929"/>
    <n v="19.393312667477495"/>
  </r>
  <r>
    <x v="32"/>
    <s v="Hardwood - Coniferous Mixed"/>
    <s v="D"/>
    <n v="0.80616023176279095"/>
    <n v="4.9140330516175015E-2"/>
    <n v="0.28292799795311729"/>
    <n v="6.93"/>
    <n v="8.1711798500844406"/>
    <n v="17.923989537718818"/>
    <n v="1.9819265309912346"/>
  </r>
  <r>
    <x v="58"/>
    <s v="Parks and Zoos"/>
    <s v="NA"/>
    <n v="0.96739227811534922"/>
    <n v="0.17065096597435325"/>
    <n v="0.24895975957097566"/>
    <n v="6.91"/>
    <n v="7.1694000042632027"/>
    <n v="18.871828013939542"/>
    <n v="4.8896833563848086"/>
  </r>
  <r>
    <x v="46"/>
    <s v="Mobile Home Units &lt;Six or more dwelling units per acre&gt;"/>
    <s v="D"/>
    <n v="1.6728075169398335"/>
    <n v="0.4645994885165638"/>
    <n v="0.45902383655933859"/>
    <n v="6.86"/>
    <n v="13.123055414586759"/>
    <n v="59.732332765992048"/>
    <n v="16.589841311658358"/>
  </r>
  <r>
    <x v="54"/>
    <s v="Ornamentals"/>
    <s v="NA"/>
    <n v="1.7303616721893005"/>
    <n v="0.38508149913584422"/>
    <n v="0.30381529981542799"/>
    <n v="6.86"/>
    <n v="8.6857907971882629"/>
    <n v="40.895431367144916"/>
    <n v="10.046391776210818"/>
  </r>
  <r>
    <x v="3"/>
    <s v="Electric Power Facilities"/>
    <s v="D"/>
    <n v="1.2017295380314896"/>
    <n v="0.2322997442582819"/>
    <n v="0.58224006489851832"/>
    <n v="6.86"/>
    <n v="16.645690327386983"/>
    <n v="54.429843890528453"/>
    <n v="12.333251453307239"/>
  </r>
  <r>
    <x v="28"/>
    <s v="Wetland Forested Mixed"/>
    <s v="D"/>
    <n v="0.62640332935885068"/>
    <n v="1.7869211096790915E-2"/>
    <n v="0.24869471632328805"/>
    <n v="6.85"/>
    <n v="7.0995813273995241"/>
    <n v="12.100834956441151"/>
    <n v="1.8906335826974996"/>
  </r>
  <r>
    <x v="111"/>
    <s v="Military"/>
    <s v="D"/>
    <n v="0.73183755311232057"/>
    <n v="0.15992943931627868"/>
    <n v="0.34369105791620291"/>
    <n v="6.85"/>
    <n v="9.811477514480563"/>
    <n v="19.537889342486718"/>
    <n v="6.405403515343898"/>
  </r>
  <r>
    <x v="74"/>
    <s v="Rock Quarries"/>
    <s v="D"/>
    <n v="0.73183755311232057"/>
    <n v="0.13401908322593187"/>
    <n v="0.24052044568721381"/>
    <n v="6.84"/>
    <n v="6.8562036686260113"/>
    <n v="13.652963928161061"/>
    <n v="6.0448125905893599"/>
  </r>
  <r>
    <x v="7"/>
    <s v="Pine Flatwoods"/>
    <s v="D"/>
    <n v="0.80616023176279095"/>
    <n v="4.9140330516175015E-2"/>
    <n v="0.28292799795311729"/>
    <n v="6.83"/>
    <n v="8.0532696069374783"/>
    <n v="17.665346110046105"/>
    <n v="5.2402692926213339"/>
  </r>
  <r>
    <x v="17"/>
    <s v="Marshy Lakes"/>
    <s v="NA"/>
    <n v="0.52096910560538079"/>
    <n v="9.3813358258152305E-2"/>
    <n v="0.2984336595879456"/>
    <n v="6.82"/>
    <n v="8.4821859245894462"/>
    <n v="12.023981492831117"/>
    <n v="6.5504202272201386"/>
  </r>
  <r>
    <x v="43"/>
    <s v="Fixed Single Family Units &lt;Six or more dwelling units per acre&gt;"/>
    <s v="NA"/>
    <n v="1.3474392445178078"/>
    <n v="0.2921616014325315"/>
    <n v="0.44774347762687844"/>
    <n v="6.81"/>
    <n v="12.707262121898205"/>
    <n v="46.589679455376562"/>
    <n v="11.830737005425908"/>
  </r>
  <r>
    <x v="68"/>
    <e v="#N/A"/>
    <s v="NA"/>
    <n v="0.80616023176279095"/>
    <n v="4.9140330516175015E-2"/>
    <n v="0.24115339422849597"/>
    <n v="6.81"/>
    <n v="6.8440961067458197"/>
    <n v="15.012949079952811"/>
    <n v="2.9636362406291421"/>
  </r>
  <r>
    <x v="30"/>
    <s v="Horse Farms"/>
    <s v="D"/>
    <n v="1.8765006736361713"/>
    <n v="0.3700681607026059"/>
    <n v="0.58663586860269046"/>
    <n v="6.8"/>
    <n v="16.624673880331645"/>
    <n v="84.884892132088694"/>
    <n v="19.002093103580258"/>
  </r>
  <r>
    <x v="25"/>
    <s v="Herbaceous (Dry Prairie)"/>
    <s v="D"/>
    <n v="0.80616023176279095"/>
    <n v="4.9140330516175015E-2"/>
    <n v="0.28292799795311729"/>
    <n v="6.78"/>
    <n v="7.994314485363998"/>
    <n v="17.536024396209751"/>
    <n v="2.8091288769161045"/>
  </r>
  <r>
    <x v="23"/>
    <s v="Reservoirs"/>
    <s v="D"/>
    <n v="0.52096910560538079"/>
    <n v="9.3813358258152305E-2"/>
    <n v="0.2984336595879456"/>
    <n v="6.77"/>
    <n v="8.419999810772806"/>
    <n v="11.935829135845548"/>
    <n v="3.9822064751537689"/>
  </r>
  <r>
    <x v="26"/>
    <s v="Commercial and Services"/>
    <s v="NA"/>
    <n v="0.73183755311232057"/>
    <n v="0.15992943931627868"/>
    <n v="0.57659988543228824"/>
    <n v="6.77"/>
    <n v="16.268174752589442"/>
    <n v="32.395304137549772"/>
    <n v="10.620645422126517"/>
  </r>
  <r>
    <x v="11"/>
    <s v="Brazilian Pepper"/>
    <s v="D"/>
    <n v="0.80616023176279095"/>
    <n v="4.9140330516175015E-2"/>
    <n v="0.28292799795311729"/>
    <n v="6.75"/>
    <n v="7.95894141241991"/>
    <n v="17.458431367907938"/>
    <n v="1.0641967364688742"/>
  </r>
  <r>
    <x v="25"/>
    <s v="Herbaceous (Dry Prairie)"/>
    <s v="NA"/>
    <n v="0.80616023176279095"/>
    <n v="4.9140330516175015E-2"/>
    <n v="0.24115339422849597"/>
    <n v="6.74"/>
    <n v="6.7737456328145127"/>
    <n v="14.858630954314533"/>
    <n v="1.8272913073465296"/>
  </r>
  <r>
    <x v="26"/>
    <s v="Commercial and Services"/>
    <s v="A"/>
    <n v="0.73183755311232057"/>
    <n v="0.15992943931627868"/>
    <n v="0.5449281084296117"/>
    <n v="6.74"/>
    <n v="15.306458391273942"/>
    <n v="30.480209513064359"/>
    <n v="9.992790814862488"/>
  </r>
  <r>
    <x v="81"/>
    <s v="Australian Pines"/>
    <s v="NA"/>
    <n v="0.80616023176279095"/>
    <n v="4.9140330516175015E-2"/>
    <n v="0.24115339422849597"/>
    <n v="6.73"/>
    <n v="6.7636955651100399"/>
    <n v="14.836585507794776"/>
    <n v="1.640540036320558"/>
  </r>
  <r>
    <x v="37"/>
    <s v="Multiple Dwelling Units, Low Rise &lt;Two stories or less&gt;"/>
    <s v="A"/>
    <n v="1.6728075169398335"/>
    <n v="0.4645994885165638"/>
    <n v="0.37832588419635466"/>
    <n v="6.72"/>
    <n v="10.595243382449429"/>
    <n v="48.226467347968104"/>
    <n v="15.700616588996859"/>
  </r>
  <r>
    <x v="5"/>
    <s v="Woodland Pastures"/>
    <s v="D"/>
    <n v="0.95337210017164864"/>
    <n v="0.22938109134459039"/>
    <n v="0.2"/>
    <n v="6.7"/>
    <n v="5.5844500000000004"/>
    <n v="14.486764062290495"/>
    <n v="4.7011349239568503"/>
  </r>
  <r>
    <x v="82"/>
    <s v="Melaleuca"/>
    <s v="D"/>
    <n v="0.80616023176279095"/>
    <n v="4.9140330516175015E-2"/>
    <n v="0.28292799795311729"/>
    <n v="6.67"/>
    <n v="7.8646132179023391"/>
    <n v="17.251516625769767"/>
    <n v="2.7635530396800019"/>
  </r>
  <r>
    <x v="21"/>
    <e v="#N/A"/>
    <s v="D"/>
    <n v="0.62640332935885068"/>
    <n v="1.7869211096790915E-2"/>
    <n v="0.24869471632328805"/>
    <n v="6.65"/>
    <n v="6.8922942813440642"/>
    <n v="11.747525906618053"/>
    <n v="0.33511798301780854"/>
  </r>
  <r>
    <x v="22"/>
    <s v="Mixed Rangeland"/>
    <s v="D"/>
    <n v="0.80616023176279095"/>
    <n v="4.9140330516175015E-2"/>
    <n v="0.28292799795311729"/>
    <n v="6.65"/>
    <n v="7.8410311692729486"/>
    <n v="17.199787940235229"/>
    <n v="1.0484308588915576"/>
  </r>
  <r>
    <x v="29"/>
    <s v="Open Land"/>
    <s v="NA"/>
    <n v="0.80616023176279095"/>
    <n v="4.9140330516175015E-2"/>
    <n v="0.24115339422849597"/>
    <n v="6.64"/>
    <n v="6.6732449557697855"/>
    <n v="14.638176489116983"/>
    <n v="2.3449171460927447"/>
  </r>
  <r>
    <x v="40"/>
    <s v="Upland Hardwood Forests"/>
    <s v="D"/>
    <n v="0.80616023176279095"/>
    <n v="4.9140330516175015E-2"/>
    <n v="0.28292799795311729"/>
    <n v="6.64"/>
    <n v="7.8292401449582512"/>
    <n v="17.173923597467954"/>
    <n v="1.898988768511082"/>
  </r>
  <r>
    <x v="55"/>
    <s v="Disturbed Land"/>
    <s v="D"/>
    <n v="0.73183755311232057"/>
    <n v="0.13401908322593187"/>
    <n v="0.28292799795311729"/>
    <n v="6.6"/>
    <n v="7.7820760476994666"/>
    <n v="15.496681356132946"/>
    <n v="4.5318602779802184"/>
  </r>
  <r>
    <x v="13"/>
    <s v="Mixed Shrubs"/>
    <s v="NA"/>
    <n v="0.62640332935885068"/>
    <n v="1.7869211096790915E-2"/>
    <n v="0.24869471632328805"/>
    <n v="6.59"/>
    <n v="6.8301081675274249"/>
    <n v="11.641533191671121"/>
    <n v="2.3764140377410334"/>
  </r>
  <r>
    <x v="10"/>
    <s v="Fixed Single Family Units"/>
    <s v="NA"/>
    <n v="0.96739227811534922"/>
    <n v="0.17065096597435325"/>
    <n v="0.24895975957097566"/>
    <n v="6.55"/>
    <n v="6.7958856769788687"/>
    <n v="17.888635816397105"/>
    <n v="3.1556102432188138"/>
  </r>
  <r>
    <x v="112"/>
    <s v="Saltwater Marshes"/>
    <s v="D"/>
    <n v="0.62640332935885068"/>
    <n v="1.7869211096790915E-2"/>
    <n v="0.24869471632328805"/>
    <n v="6.55"/>
    <n v="6.7886507583163329"/>
    <n v="11.570871381706501"/>
    <n v="1.8078321119224265"/>
  </r>
  <r>
    <x v="113"/>
    <s v="Sod Farms"/>
    <s v="D"/>
    <n v="1.7303616721893005"/>
    <n v="0.38508149913584422"/>
    <n v="0.30381529981542799"/>
    <n v="6.52"/>
    <n v="8.2552997081147907"/>
    <n v="38.86854409821936"/>
    <n v="9.5484656531916201"/>
  </r>
  <r>
    <x v="14"/>
    <s v="Rural Residential"/>
    <s v="NA"/>
    <n v="0.96739227811534922"/>
    <n v="0.17065096597435325"/>
    <n v="0.24895975957097566"/>
    <n v="6.52"/>
    <n v="6.7647594830385067"/>
    <n v="17.80670313326857"/>
    <n v="3.8774334886662269"/>
  </r>
  <r>
    <x v="14"/>
    <s v="Rural Residential"/>
    <s v="NA"/>
    <n v="0.96739227811534922"/>
    <n v="0.17065096597435325"/>
    <n v="0.24895975957097566"/>
    <n v="6.51"/>
    <n v="6.7543840850583869"/>
    <n v="17.779392238892392"/>
    <n v="4.6066336686056593"/>
  </r>
  <r>
    <x v="32"/>
    <s v="Hardwood - Coniferous Mixed"/>
    <s v="D"/>
    <n v="0.80616023176279095"/>
    <n v="4.9140330516175015E-2"/>
    <n v="0.28292799795311729"/>
    <n v="6.46"/>
    <n v="7.6170017072937206"/>
    <n v="16.708365427657078"/>
    <n v="1.8475101573165045"/>
  </r>
  <r>
    <x v="22"/>
    <s v="Mixed Rangeland"/>
    <s v="NA"/>
    <n v="0.80616023176279095"/>
    <n v="4.9140330516175015E-2"/>
    <n v="0.24115339422849597"/>
    <n v="6.46"/>
    <n v="6.4923437370892794"/>
    <n v="14.241358451761403"/>
    <n v="0.86809673033437129"/>
  </r>
  <r>
    <x v="45"/>
    <s v="Spoil Areas"/>
    <s v="NA"/>
    <n v="0.73183755311232057"/>
    <n v="0.13401908322593187"/>
    <n v="0.24115339422849597"/>
    <n v="6.46"/>
    <n v="6.4923437370892794"/>
    <n v="12.928398737236723"/>
    <n v="3.7807899219651531"/>
  </r>
  <r>
    <x v="13"/>
    <s v="Mixed Shrubs"/>
    <s v="NA"/>
    <n v="0.62640332935885068"/>
    <n v="1.7869211096790915E-2"/>
    <n v="0.24869471632328805"/>
    <n v="6.46"/>
    <n v="6.6953715875913771"/>
    <n v="11.41188230928611"/>
    <n v="3.7869833405718798"/>
  </r>
  <r>
    <x v="57"/>
    <s v="Emergent Aquatic Vegetation"/>
    <s v="NA"/>
    <n v="0.62640332935885068"/>
    <n v="1.7869211096790915E-2"/>
    <n v="0.24869471632328805"/>
    <n v="6.46"/>
    <n v="6.6953715875913771"/>
    <n v="11.41188230928611"/>
    <n v="2.3295348533849891"/>
  </r>
  <r>
    <x v="10"/>
    <s v="Fixed Single Family Units"/>
    <s v="D"/>
    <n v="0.96739227811534922"/>
    <n v="0.17065096597435325"/>
    <n v="0.27638752969320179"/>
    <n v="6.45"/>
    <n v="7.4294004434768999"/>
    <n v="19.556220511145991"/>
    <n v="3.44977729979006"/>
  </r>
  <r>
    <x v="43"/>
    <s v="Fixed Single Family Units &lt;Six or more dwelling units per acre&gt;"/>
    <s v="C"/>
    <n v="1.3474392445178078"/>
    <n v="0.2921616014325315"/>
    <n v="0.43646311869441834"/>
    <n v="6.45"/>
    <n v="11.732292304175475"/>
    <n v="43.015067485415599"/>
    <n v="10.603783257624444"/>
  </r>
  <r>
    <x v="24"/>
    <s v=" Channelized Waterways, Canals"/>
    <s v="D"/>
    <n v="0.52096910560538079"/>
    <n v="9.3813358258152305E-2"/>
    <n v="0.2984336595879456"/>
    <n v="6.44"/>
    <n v="8.009571459582995"/>
    <n v="11.354023579740819"/>
    <n v="2.0445724521802298"/>
  </r>
  <r>
    <x v="13"/>
    <s v="Mixed Shrubs"/>
    <s v="D"/>
    <n v="0.62640332935885068"/>
    <n v="1.7869211096790915E-2"/>
    <n v="0.24869471632328805"/>
    <n v="6.37"/>
    <n v="6.6020924168664195"/>
    <n v="11.252893236865713"/>
    <n v="1.0395794908056419"/>
  </r>
  <r>
    <x v="26"/>
    <s v="Commercial and Services"/>
    <s v="NA"/>
    <n v="0.73183755311232057"/>
    <n v="0.15992943931627868"/>
    <n v="0.57659988543228824"/>
    <n v="6.35"/>
    <n v="15.258923143123036"/>
    <n v="30.385551148218767"/>
    <n v="6.6401951331744584"/>
  </r>
  <r>
    <x v="93"/>
    <s v="Industrial"/>
    <s v="D"/>
    <n v="1.4884831588725165"/>
    <n v="0.30824389141964326"/>
    <n v="0.58224006489851832"/>
    <n v="6.35"/>
    <n v="15.40818273745005"/>
    <n v="62.405646617300519"/>
    <n v="20.889206593855683"/>
  </r>
  <r>
    <x v="50"/>
    <s v="Solid Waste Disposal"/>
    <s v="NA"/>
    <n v="1.4884831588725165"/>
    <n v="0.30824389141964326"/>
    <n v="0.57659988543228824"/>
    <n v="6.34"/>
    <n v="15.234893342897648"/>
    <n v="61.703796379460407"/>
    <n v="16.094318487199466"/>
  </r>
  <r>
    <x v="13"/>
    <s v="Mixed Shrubs"/>
    <s v="D"/>
    <n v="0.62640332935885068"/>
    <n v="1.7869211096790915E-2"/>
    <n v="0.24869471632328805"/>
    <n v="6.34"/>
    <n v="6.5709993599581002"/>
    <n v="11.199896879392249"/>
    <n v="3.7166369008089348"/>
  </r>
  <r>
    <x v="42"/>
    <s v=" Natural River, Stream, Waterway"/>
    <s v="A"/>
    <n v="0.52096910560538079"/>
    <n v="9.3813358258152305E-2"/>
    <n v="0.2984336595879456"/>
    <n v="6.34"/>
    <n v="7.8851992319497191"/>
    <n v="11.177718865769688"/>
    <n v="3.7292746015472522"/>
  </r>
  <r>
    <x v="2"/>
    <s v="Fixed Single Family Units"/>
    <s v="NA"/>
    <n v="1.3474392445178078"/>
    <n v="0.2921616014325315"/>
    <n v="0.22279788653131388"/>
    <n v="6.28"/>
    <n v="5.8310440065088942"/>
    <n v="21.378835861525666"/>
    <n v="5.9048167279971748"/>
  </r>
  <r>
    <x v="81"/>
    <s v="Australian Pines"/>
    <s v="D"/>
    <n v="0.80616023176279095"/>
    <n v="4.9140330516175015E-2"/>
    <n v="0.28292799795311729"/>
    <n v="6.26"/>
    <n v="7.3811812209997969"/>
    <n v="16.191078572311657"/>
    <n v="2.5936794645272583"/>
  </r>
  <r>
    <x v="12"/>
    <s v="Roads and Highways"/>
    <s v="A"/>
    <n v="1.0171301585628862"/>
    <n v="0.19656132206470006"/>
    <n v="0.37051640493542071"/>
    <n v="6.25"/>
    <n v="9.6507944848022849"/>
    <n v="26.70964653299518"/>
    <n v="6.474653912888531"/>
  </r>
  <r>
    <x v="22"/>
    <s v="Mixed Rangeland"/>
    <s v="NA"/>
    <n v="0.80616023176279095"/>
    <n v="4.9140330516175015E-2"/>
    <n v="0.24115339422849597"/>
    <n v="6.24"/>
    <n v="6.2712422475908838"/>
    <n v="13.756358628326806"/>
    <n v="1.5210950708232216"/>
  </r>
  <r>
    <x v="38"/>
    <s v="Other Light Industrial"/>
    <s v="D"/>
    <n v="1.2017295380314896"/>
    <n v="0.2322997442582819"/>
    <n v="0.34369105791620291"/>
    <n v="6.22"/>
    <n v="8.9091080496451234"/>
    <n v="29.131946516402408"/>
    <n v="6.8434209121610605"/>
  </r>
  <r>
    <x v="13"/>
    <s v="Mixed Shrubs"/>
    <s v="NA"/>
    <n v="0.62640332935885068"/>
    <n v="1.7869211096790915E-2"/>
    <n v="0.24869471632328805"/>
    <n v="6.22"/>
    <n v="6.4466271323248234"/>
    <n v="10.987911449498389"/>
    <n v="1.7167504940698464"/>
  </r>
  <r>
    <x v="12"/>
    <s v="Roads and Highways"/>
    <s v="D"/>
    <n v="1.0171301585628862"/>
    <n v="0.19656132206470006"/>
    <n v="0.45034663738052311"/>
    <n v="6.21"/>
    <n v="11.655049786069478"/>
    <n v="32.256645875176822"/>
    <n v="6.2336259575235076"/>
  </r>
  <r>
    <x v="104"/>
    <s v="Coastal Scrub"/>
    <s v="D"/>
    <n v="0.80616023176279095"/>
    <n v="4.9140330516175015E-2"/>
    <n v="0.28292799795311729"/>
    <n v="6.2"/>
    <n v="7.3104350751116209"/>
    <n v="16.035892515708031"/>
    <n v="4.7569062392755894"/>
  </r>
  <r>
    <x v="27"/>
    <s v="Palmetto Prairies"/>
    <s v="D"/>
    <n v="0.80616023176279095"/>
    <n v="4.9140330516175015E-2"/>
    <n v="0.28292799795311729"/>
    <n v="6.2"/>
    <n v="7.3104350751116209"/>
    <n v="16.035892515708031"/>
    <n v="1.7731521633687815"/>
  </r>
  <r>
    <x v="30"/>
    <s v="Horse Farms"/>
    <s v="D"/>
    <n v="1.8765006736361713"/>
    <n v="0.3700681607026059"/>
    <n v="0.58663586860269046"/>
    <n v="6.18"/>
    <n v="15.108894791242582"/>
    <n v="77.145387261221785"/>
    <n v="17.269549320606764"/>
  </r>
  <r>
    <x v="10"/>
    <s v="Fixed Single Family Units"/>
    <s v="A"/>
    <n v="0.96739227811534922"/>
    <n v="0.17065096597435325"/>
    <n v="8.3338224602148639E-2"/>
    <n v="6.18"/>
    <n v="2.1463884753620284"/>
    <n v="5.6498834120076307"/>
    <n v="1.4638826119442419"/>
  </r>
  <r>
    <x v="3"/>
    <s v="Electric Power Facilities"/>
    <s v="NA"/>
    <n v="1.2017295380314896"/>
    <n v="0.2322997442582819"/>
    <n v="0.57659988543228824"/>
    <n v="6.18"/>
    <n v="14.850416539291396"/>
    <n v="48.55946722816627"/>
    <n v="12.619402882878433"/>
  </r>
  <r>
    <x v="50"/>
    <s v="Solid Waste Disposal"/>
    <s v="NA"/>
    <n v="1.4884831588725165"/>
    <n v="0.30824389141964326"/>
    <n v="0.57659988543228824"/>
    <n v="6.16"/>
    <n v="14.802356938840617"/>
    <n v="59.951953580043558"/>
    <n v="20.067875455545568"/>
  </r>
  <r>
    <x v="8"/>
    <s v="Unimproved Pastures"/>
    <s v="D"/>
    <n v="0.95337210017164864"/>
    <n v="0.22938109134459039"/>
    <n v="0.2"/>
    <n v="6.14"/>
    <n v="5.1176900000000005"/>
    <n v="13.275930051113978"/>
    <n v="4.3082042437455312"/>
  </r>
  <r>
    <x v="40"/>
    <s v="Upland Hardwood Forests"/>
    <s v="D"/>
    <n v="0.80616023176279095"/>
    <n v="4.9140330516175015E-2"/>
    <n v="0.28292799795311729"/>
    <n v="6.13"/>
    <n v="7.2278979049087475"/>
    <n v="15.854842116337135"/>
    <n v="2.5398171114300472"/>
  </r>
  <r>
    <x v="48"/>
    <s v="Mangrove Swamps"/>
    <s v="D"/>
    <n v="0.62640332935885068"/>
    <n v="1.7869211096790915E-2"/>
    <n v="0.24869471632328805"/>
    <n v="6.13"/>
    <n v="6.3533479615998658"/>
    <n v="10.828922377077992"/>
    <n v="1.6919100528373245"/>
  </r>
  <r>
    <x v="65"/>
    <s v="Live Oak"/>
    <s v="D"/>
    <n v="0.80616023176279095"/>
    <n v="4.9140330516175015E-2"/>
    <n v="0.28292799795311729"/>
    <n v="6.12"/>
    <n v="7.2161068805940509"/>
    <n v="15.828977773569862"/>
    <n v="3.1247246581623851"/>
  </r>
  <r>
    <x v="12"/>
    <s v="Roads and Highways"/>
    <s v="B"/>
    <n v="1.0171301585628862"/>
    <n v="0.19656132206470006"/>
    <n v="0.39828344230763024"/>
    <n v="6.12"/>
    <n v="10.158259024400341"/>
    <n v="28.114111056826648"/>
    <n v="7.644327185751278"/>
  </r>
  <r>
    <x v="51"/>
    <s v="Institutional"/>
    <s v="C"/>
    <n v="0.96739227811534922"/>
    <n v="0.17065096597435325"/>
    <n v="0.2050753273754139"/>
    <n v="6.12"/>
    <n v="5.230466732242669"/>
    <n v="13.768023620501037"/>
    <n v="3.5672896074376288"/>
  </r>
  <r>
    <x v="58"/>
    <s v="Parks and Zoos"/>
    <s v="NA"/>
    <n v="0.96739227811534922"/>
    <n v="0.17065096597435325"/>
    <n v="0.24895975957097566"/>
    <n v="6.12"/>
    <n v="6.349743563833691"/>
    <n v="16.71426735822142"/>
    <n v="3.6395541335333301"/>
  </r>
  <r>
    <x v="24"/>
    <s v=" Channelized Waterways, Canals"/>
    <s v="D"/>
    <n v="0.52096910560538079"/>
    <n v="9.3813358258152305E-2"/>
    <n v="0.2984336595879456"/>
    <n v="6.11"/>
    <n v="7.5991431083931831"/>
    <n v="10.772218023636087"/>
    <n v="3.5939854598507428"/>
  </r>
  <r>
    <x v="42"/>
    <s v=" Natural River, Stream, Waterway"/>
    <s v="NA"/>
    <n v="0.52096910560538079"/>
    <n v="9.3813358258152305E-2"/>
    <n v="0.2984336595879456"/>
    <n v="6.11"/>
    <n v="7.5991431083931831"/>
    <n v="10.772218023636087"/>
    <n v="2.7668947239332287"/>
  </r>
  <r>
    <x v="38"/>
    <s v="Other Light Industrial"/>
    <s v="D"/>
    <n v="1.2017295380314896"/>
    <n v="0.2322997442582819"/>
    <n v="0.34369105791620291"/>
    <n v="6.09"/>
    <n v="8.7229048267425728"/>
    <n v="28.523079467024221"/>
    <n v="6.4630409743043442"/>
  </r>
  <r>
    <x v="12"/>
    <s v="Roads and Highways"/>
    <s v="A"/>
    <n v="1.0171301585628862"/>
    <n v="0.19656132206470006"/>
    <n v="0.37051640493542071"/>
    <n v="6.08"/>
    <n v="9.3882928748156633"/>
    <n v="25.983144147297711"/>
    <n v="7.0649096738291659"/>
  </r>
  <r>
    <x v="24"/>
    <s v=" Channelized Waterways, Canals"/>
    <s v="NA"/>
    <n v="0.52096910560538079"/>
    <n v="9.3813358258152305E-2"/>
    <n v="0.2984336595879456"/>
    <n v="6.07"/>
    <n v="7.5493942173398727"/>
    <n v="10.701696138047636"/>
    <n v="4.1867139634301953"/>
  </r>
  <r>
    <x v="24"/>
    <s v=" Channelized Waterways, Canals"/>
    <s v="NA"/>
    <n v="0.52096910560538079"/>
    <n v="9.3813358258152305E-2"/>
    <n v="0.2984336595879456"/>
    <n v="6.04"/>
    <n v="7.5120825490498895"/>
    <n v="10.648804723856296"/>
    <n v="1.9175803744050597"/>
  </r>
  <r>
    <x v="45"/>
    <s v="Spoil Areas"/>
    <s v="D"/>
    <n v="0.73183755311232057"/>
    <n v="0.13401908322593187"/>
    <n v="0.28292799795311729"/>
    <n v="6.03"/>
    <n v="7.1099876617617861"/>
    <n v="14.158331602648738"/>
    <n v="2.592770230669621"/>
  </r>
  <r>
    <x v="42"/>
    <s v=" Natural River, Stream, Waterway"/>
    <s v="NA"/>
    <n v="0.52096910560538079"/>
    <n v="9.3813358258152305E-2"/>
    <n v="0.2984336595879456"/>
    <n v="6"/>
    <n v="7.4623336579965782"/>
    <n v="10.578282838267842"/>
    <n v="2.7170815619638904"/>
  </r>
  <r>
    <x v="10"/>
    <s v="Fixed Single Family Units"/>
    <s v="A"/>
    <n v="0.96739227811534922"/>
    <n v="0.17065096597435325"/>
    <n v="8.3338224602148639E-2"/>
    <n v="6"/>
    <n v="2.0838723061767266"/>
    <n v="5.4853237009782827"/>
    <n v="0.96762793070624786"/>
  </r>
  <r>
    <x v="34"/>
    <s v="Shrub and Brushland"/>
    <s v="A"/>
    <n v="0.80616023176279095"/>
    <n v="4.9140330516175015E-2"/>
    <n v="2.0887301862310671E-2"/>
    <n v="5.99"/>
    <n v="0.52141650476196655"/>
    <n v="1.1437594261311996"/>
    <n v="0.18322098325117514"/>
  </r>
  <r>
    <x v="24"/>
    <s v=" Channelized Waterways, Canals"/>
    <s v="D"/>
    <n v="0.52096910560538079"/>
    <n v="9.3813358258152305E-2"/>
    <n v="0.2984336595879456"/>
    <n v="5.98"/>
    <n v="7.4374592124699248"/>
    <n v="10.543021895473618"/>
    <n v="3.5175176841092379"/>
  </r>
  <r>
    <x v="19"/>
    <s v="Cypress"/>
    <s v="D"/>
    <n v="0.62640332935885068"/>
    <n v="1.7869211096790915E-2"/>
    <n v="0.24869471632328805"/>
    <n v="5.97"/>
    <n v="6.1875183247554979"/>
    <n v="10.546275137219515"/>
    <n v="0.97429977395756373"/>
  </r>
  <r>
    <x v="47"/>
    <s v="Holding Ponds"/>
    <s v="NA"/>
    <n v="0.52096910560538079"/>
    <n v="9.3813358258152305E-2"/>
    <n v="0.2984336595879456"/>
    <n v="5.97"/>
    <n v="7.4250219897065959"/>
    <n v="10.525391424076503"/>
    <n v="5.7340188792528179"/>
  </r>
  <r>
    <x v="58"/>
    <s v="Parks and Zoos"/>
    <s v="D"/>
    <n v="0.96739227811534922"/>
    <n v="0.17065096597435325"/>
    <n v="0.27638752969320179"/>
    <n v="5.95"/>
    <n v="6.8534779284786902"/>
    <n v="18.040234425010642"/>
    <n v="3.9282852406427304"/>
  </r>
  <r>
    <x v="0"/>
    <s v="Improved Pastures"/>
    <s v="A"/>
    <n v="1.8765006736361713"/>
    <n v="0.3700681607026059"/>
    <n v="0.58663586860269046"/>
    <n v="5.94"/>
    <n v="14.522141595466174"/>
    <n v="74.149449891853962"/>
    <n v="16.598887211068639"/>
  </r>
  <r>
    <x v="24"/>
    <s v=" Channelized Waterways, Canals"/>
    <s v="D"/>
    <n v="0.52096910560538079"/>
    <n v="9.3813358258152305E-2"/>
    <n v="0.2984336595879456"/>
    <n v="5.94"/>
    <n v="7.3877103214166135"/>
    <n v="10.472500009885165"/>
    <n v="1.8858323549612677"/>
  </r>
  <r>
    <x v="46"/>
    <s v="Mobile Home Units &lt;Six or more dwelling units per acre&gt;"/>
    <s v="D"/>
    <n v="1.6728075169398335"/>
    <n v="0.4645994885165638"/>
    <n v="0.45902383655933859"/>
    <n v="5.93"/>
    <n v="11.343982304445987"/>
    <n v="51.634509227745305"/>
    <n v="14.340781192147819"/>
  </r>
  <r>
    <x v="11"/>
    <s v="Brazilian Pepper"/>
    <s v="D"/>
    <n v="0.80616023176279095"/>
    <n v="4.9140330516175015E-2"/>
    <n v="0.28292799795311729"/>
    <n v="5.93"/>
    <n v="6.9920774186148238"/>
    <n v="15.337555260991714"/>
    <n v="0.93491654033487759"/>
  </r>
  <r>
    <x v="15"/>
    <s v="Wet Prairies"/>
    <s v="D"/>
    <n v="0.62640332935885068"/>
    <n v="1.7869211096790915E-2"/>
    <n v="0.24869471632328805"/>
    <n v="5.93"/>
    <n v="6.1460609155444059"/>
    <n v="10.475613327254894"/>
    <n v="1.6367090723206095"/>
  </r>
  <r>
    <x v="25"/>
    <s v="Herbaceous (Dry Prairie)"/>
    <s v="NA"/>
    <n v="0.80616023176279095"/>
    <n v="4.9140330516175015E-2"/>
    <n v="0.24115339422849597"/>
    <n v="5.91"/>
    <n v="5.9395900133432882"/>
    <n v="13.028858893174906"/>
    <n v="0.79418756598701779"/>
  </r>
  <r>
    <x v="15"/>
    <s v="Wet Prairies"/>
    <s v="D"/>
    <n v="0.62640332935885068"/>
    <n v="1.7869211096790915E-2"/>
    <n v="0.24869471632328805"/>
    <n v="5.9"/>
    <n v="6.1149678586360876"/>
    <n v="10.422616969781432"/>
    <n v="2.1275937515435661"/>
  </r>
  <r>
    <x v="49"/>
    <s v="Shopping Centers (Plazas, Malls)"/>
    <s v="C"/>
    <n v="1.4884831588725165"/>
    <n v="0.30824389141964326"/>
    <n v="0.57095970596605816"/>
    <n v="5.9"/>
    <n v="14.03889999021993"/>
    <n v="56.859828742547634"/>
    <n v="14.830857201758818"/>
  </r>
  <r>
    <x v="18"/>
    <s v="Golf Courses"/>
    <s v="NA"/>
    <n v="1.8765006736361713"/>
    <n v="0.3700681607026059"/>
    <n v="0.24895975957097566"/>
    <n v="5.88"/>
    <n v="6.1007340123108014"/>
    <n v="31.150093667355375"/>
    <n v="7.9691781530906063"/>
  </r>
  <r>
    <x v="34"/>
    <s v="Shrub and Brushland"/>
    <s v="NA"/>
    <n v="0.80616023176279095"/>
    <n v="4.9140330516175015E-2"/>
    <n v="0.24115339422849597"/>
    <n v="5.86"/>
    <n v="5.8893396748209268"/>
    <n v="12.918631660576137"/>
    <n v="1.4284642812538588"/>
  </r>
  <r>
    <x v="24"/>
    <s v=" Channelized Waterways, Canals"/>
    <s v="D"/>
    <n v="0.52096910560538079"/>
    <n v="9.3813358258152305E-2"/>
    <n v="0.2984336595879456"/>
    <n v="5.86"/>
    <n v="7.2882125393099928"/>
    <n v="10.331456238708261"/>
    <n v="4.0418688345471079"/>
  </r>
  <r>
    <x v="29"/>
    <s v="Open Land"/>
    <s v="D"/>
    <n v="0.80616023176279095"/>
    <n v="4.9140330516175015E-2"/>
    <n v="0.28292799795311729"/>
    <n v="5.84"/>
    <n v="6.8859581997825581"/>
    <n v="15.104776176086274"/>
    <n v="2.41966263144396"/>
  </r>
  <r>
    <x v="37"/>
    <s v="Multiple Dwelling Units, Low Rise &lt;Two stories or less&gt;"/>
    <s v="A"/>
    <n v="1.6728075169398335"/>
    <n v="0.4645994885165638"/>
    <n v="0.37832588419635466"/>
    <n v="5.84"/>
    <n v="9.2077710347477186"/>
    <n v="41.91109662382943"/>
    <n v="13.644583464247273"/>
  </r>
  <r>
    <x v="73"/>
    <s v="Sand and Gravel Pits"/>
    <s v="C"/>
    <n v="0.73183755311232057"/>
    <n v="0.13401908322593187"/>
    <n v="0.2050753273754139"/>
    <n v="5.83"/>
    <n v="4.9826178184599277"/>
    <n v="9.9220362508394846"/>
    <n v="2.9016071846933751"/>
  </r>
  <r>
    <x v="0"/>
    <s v="Improved Pastures"/>
    <s v="NA"/>
    <n v="1.8765006736361713"/>
    <n v="0.3700681607026059"/>
    <n v="0.58663586860269046"/>
    <n v="5.83"/>
    <n v="14.253213047401983"/>
    <n v="72.776311930893684"/>
    <n v="14.35235077576462"/>
  </r>
  <r>
    <x v="81"/>
    <s v="Australian Pines"/>
    <s v="D"/>
    <n v="0.80616023176279095"/>
    <n v="4.9140330516175015E-2"/>
    <n v="0.28292799795311729"/>
    <n v="5.83"/>
    <n v="6.8741671754678633"/>
    <n v="15.078911833319005"/>
    <n v="2.4155193735134057"/>
  </r>
  <r>
    <x v="11"/>
    <s v="Brazilian Pepper"/>
    <s v="NA"/>
    <n v="0.80616023176279095"/>
    <n v="4.9140330516175015E-2"/>
    <n v="0.24115339422849597"/>
    <n v="5.83"/>
    <n v="5.8591894717075084"/>
    <n v="12.852495321016871"/>
    <n v="0.78343714208194826"/>
  </r>
  <r>
    <x v="32"/>
    <s v="Hardwood - Coniferous Mixed"/>
    <s v="NA"/>
    <n v="0.80616023176279095"/>
    <n v="4.9140330516175015E-2"/>
    <n v="0.24115339422849597"/>
    <n v="5.83"/>
    <n v="5.8591894717075084"/>
    <n v="12.852495321016871"/>
    <n v="2.0588655062832388"/>
  </r>
  <r>
    <x v="29"/>
    <s v="Open Land"/>
    <s v="A"/>
    <n v="0.80616023176279095"/>
    <n v="4.9140330516175015E-2"/>
    <n v="2.0887301862310671E-2"/>
    <n v="5.83"/>
    <n v="0.50748885188017778"/>
    <n v="1.1132082561510674"/>
    <n v="0.12309184697644507"/>
  </r>
  <r>
    <x v="14"/>
    <s v="Rural Residential"/>
    <s v="D"/>
    <n v="0.96739227811534922"/>
    <n v="0.17065096597435325"/>
    <n v="0.27638752969320179"/>
    <n v="5.81"/>
    <n v="6.6922196242791907"/>
    <n v="17.615758320892745"/>
    <n v="4.5642361835929774"/>
  </r>
  <r>
    <x v="82"/>
    <s v="Melaleuca"/>
    <s v="NA"/>
    <n v="0.80616023176279095"/>
    <n v="4.9140330516175015E-2"/>
    <n v="0.24115339422849597"/>
    <n v="5.81"/>
    <n v="5.8390893362985627"/>
    <n v="12.808404427977361"/>
    <n v="2.0518025028311517"/>
  </r>
  <r>
    <x v="32"/>
    <s v="Hardwood - Coniferous Mixed"/>
    <s v="D"/>
    <n v="0.80616023176279095"/>
    <n v="4.9140330516175015E-2"/>
    <n v="0.28292799795311729"/>
    <n v="5.78"/>
    <n v="6.8152120538943821"/>
    <n v="14.94959011948265"/>
    <n v="1.8384773239012335"/>
  </r>
  <r>
    <x v="54"/>
    <s v="Ornamentals"/>
    <s v="A"/>
    <n v="1.7303616721893005"/>
    <n v="0.38508149913584422"/>
    <n v="0.30381529981542799"/>
    <n v="5.77"/>
    <n v="7.3056870116291925"/>
    <n v="34.397469240295351"/>
    <n v="7.6549482310094401"/>
  </r>
  <r>
    <x v="20"/>
    <s v="Hydric Pine Flatwoods"/>
    <s v="D"/>
    <n v="0.62640332935885068"/>
    <n v="1.7869211096790915E-2"/>
    <n v="0.24869471632328805"/>
    <n v="5.77"/>
    <n v="5.9802312787000362"/>
    <n v="10.192966087396414"/>
    <n v="3.3824913119349445"/>
  </r>
  <r>
    <x v="27"/>
    <s v="Palmetto Prairies"/>
    <s v="NA"/>
    <n v="0.80616023176279095"/>
    <n v="4.9140330516175015E-2"/>
    <n v="0.24115339422849597"/>
    <n v="5.75"/>
    <n v="5.7787889300717277"/>
    <n v="12.676131748858836"/>
    <n v="2.0306134924748922"/>
  </r>
  <r>
    <x v="26"/>
    <s v="Commercial and Services"/>
    <s v="D"/>
    <n v="0.73183755311232057"/>
    <n v="0.15992943931627868"/>
    <n v="0.58224006489851832"/>
    <n v="5.75"/>
    <n v="13.952291455171306"/>
    <n v="27.783616292544881"/>
    <n v="13.284785988478378"/>
  </r>
  <r>
    <x v="10"/>
    <s v="Fixed Single Family Units"/>
    <s v="NA"/>
    <n v="0.96739227811534922"/>
    <n v="0.17065096597435325"/>
    <n v="0.24895975957097566"/>
    <n v="5.75"/>
    <n v="5.9658538385692355"/>
    <n v="15.703764266302803"/>
    <n v="3.4195157300353989"/>
  </r>
  <r>
    <x v="46"/>
    <s v="Mobile Home Units &lt;Six or more dwelling units per acre&gt;"/>
    <s v="NA"/>
    <n v="1.6728075169398335"/>
    <n v="0.4645994885165638"/>
    <n v="0.44774347762687844"/>
    <n v="5.75"/>
    <n v="10.729332922307592"/>
    <n v="48.836803947350575"/>
    <n v="15.899317872008004"/>
  </r>
  <r>
    <x v="47"/>
    <s v="Holding Ponds"/>
    <s v="D"/>
    <n v="0.52096910560538079"/>
    <n v="9.3813358258152305E-2"/>
    <n v="0.2984336595879456"/>
    <n v="5.73"/>
    <n v="7.1265286433867336"/>
    <n v="10.102260110545791"/>
    <n v="3.3704642692217277"/>
  </r>
  <r>
    <x v="82"/>
    <s v="Melaleuca"/>
    <s v="A"/>
    <n v="0.80616023176279095"/>
    <n v="4.9140330516175015E-2"/>
    <n v="2.0887301862310671E-2"/>
    <n v="5.72"/>
    <n v="0.49791359052394801"/>
    <n v="1.0922043267897266"/>
    <n v="0.17496227449027071"/>
  </r>
  <r>
    <x v="52"/>
    <s v="Sand Pine"/>
    <s v="B"/>
    <n v="0.80616023176279095"/>
    <n v="4.9140330516175015E-2"/>
    <n v="9.4942281192321246E-2"/>
    <n v="5.71"/>
    <n v="2.2592868737219831"/>
    <n v="4.955885812118038"/>
    <n v="1.4701198650283405"/>
  </r>
  <r>
    <x v="61"/>
    <s v="Fallow Crop Land"/>
    <s v="D"/>
    <n v="1.1942187284187931"/>
    <n v="0.52982210901985061"/>
    <n v="0.28292799795311729"/>
    <n v="5.69"/>
    <n v="6.7090928350621164"/>
    <n v="21.800990259296057"/>
    <n v="11.13257190016442"/>
  </r>
  <r>
    <x v="2"/>
    <s v="Fixed Single Family Units"/>
    <s v="NA"/>
    <n v="1.3474392445178078"/>
    <n v="0.2921616014325315"/>
    <n v="0.22279788653131388"/>
    <n v="5.68"/>
    <n v="5.2739378912373427"/>
    <n v="19.336271925711106"/>
    <n v="5.3406622635388441"/>
  </r>
  <r>
    <x v="6"/>
    <s v="Inactive Land with street pattern but without structures"/>
    <s v="D"/>
    <n v="0.80616023176279095"/>
    <n v="4.9140330516175015E-2"/>
    <n v="0.27638752969320179"/>
    <n v="5.68"/>
    <n v="6.5424797703796571"/>
    <n v="14.351334948747963"/>
    <n v="1.5868839596346525"/>
  </r>
  <r>
    <x v="55"/>
    <s v="Disturbed Land"/>
    <s v="NA"/>
    <n v="0.73183755311232057"/>
    <n v="0.13401908322593187"/>
    <n v="0.24115339422849597"/>
    <n v="5.66"/>
    <n v="5.6883383207314751"/>
    <n v="11.327358645938061"/>
    <n v="3.3125806437032148"/>
  </r>
  <r>
    <x v="14"/>
    <s v="Rural Residential"/>
    <s v="A"/>
    <n v="0.96739227811534922"/>
    <n v="0.17065096597435325"/>
    <n v="8.3338224602148639E-2"/>
    <n v="5.65"/>
    <n v="1.9623130883164175"/>
    <n v="5.1653464850878823"/>
    <n v="1.1781556637471653"/>
  </r>
  <r>
    <x v="14"/>
    <s v="Rural Residential"/>
    <s v="D"/>
    <n v="0.96739227811534922"/>
    <n v="0.17065096597435325"/>
    <n v="0.27638752969320179"/>
    <n v="5.64"/>
    <n v="6.4964059691797997"/>
    <n v="17.100323051606725"/>
    <n v="6.3751263748459444"/>
  </r>
  <r>
    <x v="51"/>
    <s v="Institutional"/>
    <s v="B"/>
    <n v="0.96739227811534922"/>
    <n v="0.17065096597435325"/>
    <n v="0.1586591010147235"/>
    <n v="5.62"/>
    <n v="3.7160103355511942"/>
    <n v="9.7815588346086333"/>
    <n v="2.5343981196604948"/>
  </r>
  <r>
    <x v="42"/>
    <s v=" Natural River, Stream, Waterway"/>
    <s v="D"/>
    <n v="0.52096910560538079"/>
    <n v="9.3813358258152305E-2"/>
    <n v="0.2984336595879456"/>
    <n v="5.62"/>
    <n v="6.9897191929901297"/>
    <n v="9.9083249251775474"/>
    <n v="2.5449997297061779"/>
  </r>
  <r>
    <x v="23"/>
    <s v="Reservoirs"/>
    <s v="NA"/>
    <n v="0.52096910560538079"/>
    <n v="9.3813358258152305E-2"/>
    <n v="0.2984336595879456"/>
    <n v="5.61"/>
    <n v="6.9772819702268016"/>
    <n v="9.8906944537804335"/>
    <n v="5.3882488965843063"/>
  </r>
  <r>
    <x v="54"/>
    <s v="Ornamentals"/>
    <s v="D"/>
    <n v="1.7303616721893005"/>
    <n v="0.38508149913584422"/>
    <n v="0.30381529981542799"/>
    <n v="5.61"/>
    <n v="7.1031029697122667"/>
    <n v="33.44363993727157"/>
    <n v="8.2157810298167178"/>
  </r>
  <r>
    <x v="23"/>
    <s v="Reservoirs"/>
    <s v="C"/>
    <n v="0.52096910560538079"/>
    <n v="9.3813358258152305E-2"/>
    <n v="0.2984336595879456"/>
    <n v="5.59"/>
    <n v="6.9524075247001456"/>
    <n v="9.8554335109862059"/>
    <n v="3.2881143568847215"/>
  </r>
  <r>
    <x v="92"/>
    <s v="Communications"/>
    <s v="D"/>
    <n v="1.2017295380314896"/>
    <n v="0.2322997442582819"/>
    <n v="0.58224006489851832"/>
    <n v="5.58"/>
    <n v="13.539788925192328"/>
    <n v="44.273838033403614"/>
    <n v="8.5583327421071971"/>
  </r>
  <r>
    <x v="43"/>
    <s v="Fixed Single Family Units &lt;Six or more dwelling units per acre&gt;"/>
    <s v="C"/>
    <n v="1.3474392445178078"/>
    <n v="0.2921616014325315"/>
    <n v="0.43646311869441834"/>
    <n v="5.58"/>
    <n v="10.149797063147156"/>
    <n v="37.213035126917681"/>
    <n v="10.278209428251294"/>
  </r>
  <r>
    <x v="18"/>
    <s v="Golf Courses"/>
    <s v="D"/>
    <n v="1.8765006736361713"/>
    <n v="0.3700681607026059"/>
    <n v="0.27638752969320179"/>
    <n v="5.57"/>
    <n v="6.4157768170800509"/>
    <n v="32.758689101607281"/>
    <n v="7.1586946786938039"/>
  </r>
  <r>
    <x v="13"/>
    <s v="Mixed Shrubs"/>
    <s v="D"/>
    <n v="0.62640332935885068"/>
    <n v="1.7869211096790915E-2"/>
    <n v="0.24869471632328805"/>
    <n v="5.57"/>
    <n v="5.7729442326445772"/>
    <n v="9.8396570375733159"/>
    <n v="1.0661018696797451"/>
  </r>
  <r>
    <x v="25"/>
    <s v="Herbaceous (Dry Prairie)"/>
    <s v="D"/>
    <n v="0.80616023176279095"/>
    <n v="4.9140330516175015E-2"/>
    <n v="0.28292799795311729"/>
    <n v="5.57"/>
    <n v="6.5676005432857627"/>
    <n v="14.406438921369958"/>
    <n v="0.87815938105653779"/>
  </r>
  <r>
    <x v="22"/>
    <s v="Mixed Rangeland"/>
    <s v="NA"/>
    <n v="0.80616023176279095"/>
    <n v="4.9140330516175015E-2"/>
    <n v="0.24115339422849597"/>
    <n v="5.54"/>
    <n v="5.567737508277804"/>
    <n v="12.213177371943992"/>
    <n v="3.6229314698306125"/>
  </r>
  <r>
    <x v="22"/>
    <s v="Mixed Rangeland"/>
    <s v="A"/>
    <n v="0.80616023176279095"/>
    <n v="4.9140330516175015E-2"/>
    <n v="2.0887301862310671E-2"/>
    <n v="5.53"/>
    <n v="0.48137450272682386"/>
    <n v="1.0559248124383196"/>
    <n v="0.16915059054741211"/>
  </r>
  <r>
    <x v="29"/>
    <s v="Open Land"/>
    <s v="D"/>
    <n v="0.80616023176279095"/>
    <n v="4.9140330516175015E-2"/>
    <n v="0.28292799795311729"/>
    <n v="5.51"/>
    <n v="6.496854397397585"/>
    <n v="14.251252864766331"/>
    <n v="0.86869985451014775"/>
  </r>
  <r>
    <x v="58"/>
    <s v="Parks and Zoos"/>
    <s v="NA"/>
    <n v="0.96739227811534922"/>
    <n v="0.17065096597435325"/>
    <n v="0.24895975957097566"/>
    <n v="5.49"/>
    <n v="5.6960934910861054"/>
    <n v="14.993681012522156"/>
    <n v="2.6449313336292044"/>
  </r>
  <r>
    <x v="23"/>
    <s v="Reservoirs"/>
    <s v="D"/>
    <n v="0.52096910560538079"/>
    <n v="9.3813358258152305E-2"/>
    <n v="0.2984336595879456"/>
    <n v="5.49"/>
    <n v="6.8280352970668696"/>
    <n v="9.6791287970150766"/>
    <n v="3.2292929909297183"/>
  </r>
  <r>
    <x v="16"/>
    <s v="Mixed Wetland Hardwoods"/>
    <s v="D"/>
    <n v="0.62640332935885068"/>
    <n v="1.7869211096790915E-2"/>
    <n v="0.24869471632328805"/>
    <n v="5.45"/>
    <n v="5.6485720050113004"/>
    <n v="9.6276716076794564"/>
    <n v="1.5042267190804925"/>
  </r>
  <r>
    <x v="13"/>
    <s v="Mixed Shrubs"/>
    <s v="D"/>
    <n v="0.62640332935885068"/>
    <n v="1.7869211096790915E-2"/>
    <n v="0.24869471632328805"/>
    <n v="5.45"/>
    <n v="5.6485720050113004"/>
    <n v="9.6276716076794564"/>
    <n v="3.1949008059004247"/>
  </r>
  <r>
    <x v="18"/>
    <s v="Golf Courses"/>
    <s v="C"/>
    <n v="1.8765006736361713"/>
    <n v="0.3700681607026059"/>
    <n v="0.22153198944874952"/>
    <n v="5.43"/>
    <n v="5.0131636935302133"/>
    <n v="25.597004935493292"/>
    <n v="6.1392980523100222"/>
  </r>
  <r>
    <x v="6"/>
    <s v="Inactive Land with street pattern but without structures"/>
    <s v="D"/>
    <n v="0.80616023176279095"/>
    <n v="4.9140330516175015E-2"/>
    <n v="0.27638752969320179"/>
    <n v="5.42"/>
    <n v="6.2430000625805881"/>
    <n v="13.694407644755978"/>
    <n v="1.5142449051443339"/>
  </r>
  <r>
    <x v="68"/>
    <e v="#N/A"/>
    <s v="D"/>
    <n v="0.80616023176279095"/>
    <n v="4.9140330516175015E-2"/>
    <n v="0.28292799795311729"/>
    <n v="5.42"/>
    <n v="6.3907351785653193"/>
    <n v="14.018473779860891"/>
    <n v="0.85451056469056264"/>
  </r>
  <r>
    <x v="23"/>
    <s v="Reservoirs"/>
    <s v="B"/>
    <n v="0.52096910560538079"/>
    <n v="9.3813358258152305E-2"/>
    <n v="0.2984336595879456"/>
    <n v="5.42"/>
    <n v="6.740974737723576"/>
    <n v="9.5557154972352851"/>
    <n v="3.188118034761215"/>
  </r>
  <r>
    <x v="34"/>
    <s v="Shrub and Brushland"/>
    <s v="NA"/>
    <n v="0.80616023176279095"/>
    <n v="4.9140330516175015E-2"/>
    <n v="0.24115339422849597"/>
    <n v="5.41"/>
    <n v="5.437086628119661"/>
    <n v="11.926586567187185"/>
    <n v="0.72699741658033279"/>
  </r>
  <r>
    <x v="39"/>
    <s v="Electrical Power Transmission Lines"/>
    <s v="NA"/>
    <n v="0.73183755311232057"/>
    <n v="0.15992943931627868"/>
    <n v="0.24115339422849597"/>
    <n v="5.41"/>
    <n v="5.437086628119661"/>
    <n v="10.827033617407228"/>
    <n v="3.5495911548068984"/>
  </r>
  <r>
    <x v="24"/>
    <s v=" Channelized Waterways, Canals"/>
    <s v="D"/>
    <n v="0.52096910560538079"/>
    <n v="9.3813358258152305E-2"/>
    <n v="0.2984336595879456"/>
    <n v="5.4"/>
    <n v="6.7161002921969208"/>
    <n v="9.5204545544410593"/>
    <n v="3.1763537615702142"/>
  </r>
  <r>
    <x v="16"/>
    <s v="Mixed Wetland Hardwoods"/>
    <s v="D"/>
    <n v="0.62640332935885068"/>
    <n v="1.7869211096790915E-2"/>
    <n v="0.24869471632328805"/>
    <n v="5.4"/>
    <n v="5.5967502434974357"/>
    <n v="9.5393443452236824"/>
    <n v="1.4904264739513138"/>
  </r>
  <r>
    <x v="23"/>
    <s v="Reservoirs"/>
    <s v="A"/>
    <n v="0.52096910560538079"/>
    <n v="9.3813358258152305E-2"/>
    <n v="0.2984336595879456"/>
    <n v="5.4"/>
    <n v="6.7161002921969208"/>
    <n v="9.5204545544410593"/>
    <n v="2.6281184947181795"/>
  </r>
  <r>
    <x v="23"/>
    <s v="Reservoirs"/>
    <s v="D"/>
    <n v="0.52096910560538079"/>
    <n v="9.3813358258152305E-2"/>
    <n v="0.2984336595879456"/>
    <n v="5.38"/>
    <n v="6.6912258466702665"/>
    <n v="9.4851936116468334"/>
    <n v="3.710794254242908"/>
  </r>
  <r>
    <x v="7"/>
    <s v="Pine Flatwoods"/>
    <s v="C"/>
    <n v="0.80616023176279095"/>
    <n v="4.9140330516175015E-2"/>
    <n v="0.19937879050387461"/>
    <n v="5.38"/>
    <n v="4.4703017687059479"/>
    <n v="9.8058840464640262"/>
    <n v="1.5708230905841376"/>
  </r>
  <r>
    <x v="13"/>
    <s v="Mixed Shrubs"/>
    <s v="NA"/>
    <n v="0.62640332935885068"/>
    <n v="1.7869211096790915E-2"/>
    <n v="0.24869471632328805"/>
    <n v="5.37"/>
    <n v="5.5656571865891165"/>
    <n v="9.4863479877502161"/>
    <n v="0.87638019868544692"/>
  </r>
  <r>
    <x v="13"/>
    <s v="Mixed Shrubs"/>
    <s v="D"/>
    <n v="0.62640332935885068"/>
    <n v="1.7869211096790915E-2"/>
    <n v="0.24869471632328805"/>
    <n v="5.34"/>
    <n v="5.5345641296807964"/>
    <n v="9.4333516302767499"/>
    <n v="0.26910226004738308"/>
  </r>
  <r>
    <x v="23"/>
    <s v="Reservoirs"/>
    <s v="D"/>
    <n v="0.52096910560538079"/>
    <n v="9.3813358258152305E-2"/>
    <n v="0.2984336595879456"/>
    <n v="5.32"/>
    <n v="6.6166025100903001"/>
    <n v="9.379410783264154"/>
    <n v="2.5891834059075398"/>
  </r>
  <r>
    <x v="57"/>
    <s v="Emergent Aquatic Vegetation"/>
    <s v="NA"/>
    <n v="0.62640332935885068"/>
    <n v="1.7869211096790915E-2"/>
    <n v="0.24869471632328805"/>
    <n v="5.32"/>
    <n v="5.5138354250752508"/>
    <n v="9.3980207252944421"/>
    <n v="1.4683460817446277"/>
  </r>
  <r>
    <x v="20"/>
    <s v="Hydric Pine Flatwoods"/>
    <s v="D"/>
    <n v="0.62640332935885068"/>
    <n v="1.7869211096790915E-2"/>
    <n v="0.24869471632328805"/>
    <n v="5.3"/>
    <n v="5.4931067204697044"/>
    <n v="9.3626898203121307"/>
    <n v="1.4628259836929558"/>
  </r>
  <r>
    <x v="13"/>
    <s v="Mixed Shrubs"/>
    <s v="D"/>
    <n v="0.62640332935885068"/>
    <n v="1.7869211096790915E-2"/>
    <n v="0.24869471632328805"/>
    <n v="5.29"/>
    <n v="5.4827423681669316"/>
    <n v="9.3450243678209759"/>
    <n v="1.9076221941805869"/>
  </r>
  <r>
    <x v="81"/>
    <s v="Australian Pines"/>
    <s v="D"/>
    <n v="0.80616023176279095"/>
    <n v="4.9140330516175015E-2"/>
    <n v="0.28292799795311729"/>
    <n v="5.29"/>
    <n v="6.2374518624742699"/>
    <n v="13.682237323886369"/>
    <n v="1.5128991845517508"/>
  </r>
  <r>
    <x v="5"/>
    <s v="Woodland Pastures"/>
    <s v="D"/>
    <n v="0.95337210017164864"/>
    <n v="0.22938109134459039"/>
    <n v="0.2"/>
    <n v="5.27"/>
    <n v="4.3925450000000001"/>
    <n v="11.394812926607599"/>
    <n v="4.0563218139100892"/>
  </r>
  <r>
    <x v="51"/>
    <s v="Institutional"/>
    <s v="NA"/>
    <n v="0.96739227811534922"/>
    <n v="0.17065096597435325"/>
    <n v="0.22279788653131388"/>
    <n v="5.27"/>
    <n v="4.8932487124684503"/>
    <n v="12.88037326362374"/>
    <n v="3.3372997424862318"/>
  </r>
  <r>
    <x v="7"/>
    <s v="Pine Flatwoods"/>
    <s v="A"/>
    <n v="0.80616023176279095"/>
    <n v="4.9140330516175015E-2"/>
    <n v="2.0887301862310671E-2"/>
    <n v="5.26"/>
    <n v="0.45787158848880533"/>
    <n v="1.0043697130968463"/>
    <n v="0.12351582401816651"/>
  </r>
  <r>
    <x v="25"/>
    <s v="Herbaceous (Dry Prairie)"/>
    <s v="NA"/>
    <n v="0.80616023176279095"/>
    <n v="4.9140330516175015E-2"/>
    <n v="0.24115339422849597"/>
    <n v="5.26"/>
    <n v="5.2863356125525716"/>
    <n v="11.595904869390864"/>
    <n v="0.70684037175832715"/>
  </r>
  <r>
    <x v="9"/>
    <s v="Freshwater Marshes"/>
    <s v="NA"/>
    <n v="0.62640332935885068"/>
    <n v="1.7869211096790915E-2"/>
    <n v="0.24869471632328805"/>
    <n v="5.26"/>
    <n v="5.4516493112586133"/>
    <n v="9.2920280103475132"/>
    <n v="1.8968039208676537"/>
  </r>
  <r>
    <x v="12"/>
    <s v="Roads and Highways"/>
    <s v="A"/>
    <n v="1.0171301585628862"/>
    <n v="0.19656132206470006"/>
    <n v="0.37051640493542071"/>
    <n v="5.24"/>
    <n v="8.0912260960582358"/>
    <n v="22.393367653263159"/>
    <n v="6.0888366267869793"/>
  </r>
  <r>
    <x v="34"/>
    <s v="Shrub and Brushland"/>
    <s v="D"/>
    <n v="0.80616023176279095"/>
    <n v="4.9140330516175015E-2"/>
    <n v="0.28292799795311729"/>
    <n v="5.22"/>
    <n v="6.1549146922713964"/>
    <n v="13.501186924515471"/>
    <n v="2.1627806397495668"/>
  </r>
  <r>
    <x v="1"/>
    <s v="Citrus Groves"/>
    <s v="NA"/>
    <n v="1.6671011379372187"/>
    <n v="0.16490862031309303"/>
    <n v="0.32696578480774496"/>
    <n v="5.21"/>
    <n v="7.0993018216505037"/>
    <n v="32.203726529724079"/>
    <n v="5.3104648708841538"/>
  </r>
  <r>
    <x v="55"/>
    <s v="Disturbed Land"/>
    <s v="B"/>
    <n v="0.73183755311232057"/>
    <n v="0.13401908322593187"/>
    <n v="9.4942281192321246E-2"/>
    <n v="5.21"/>
    <n v="2.0614508952874835"/>
    <n v="4.1050289742451014"/>
    <n v="1.2004775294019188"/>
  </r>
  <r>
    <x v="86"/>
    <s v="Lakes"/>
    <s v="NA"/>
    <n v="0.52096910560538079"/>
    <n v="9.3813358258152305E-2"/>
    <n v="0.2984336595879456"/>
    <n v="5.2"/>
    <n v="6.467355836930369"/>
    <n v="9.1678451264987988"/>
    <n v="3.0587110296602069"/>
  </r>
  <r>
    <x v="15"/>
    <s v="Wet Prairies"/>
    <s v="D"/>
    <n v="0.62640332935885068"/>
    <n v="1.7869211096790915E-2"/>
    <n v="0.24869471632328805"/>
    <n v="5.18"/>
    <n v="5.3687344928364285"/>
    <n v="9.1507043904182712"/>
    <n v="1.4297053953829268"/>
  </r>
  <r>
    <x v="43"/>
    <s v="Fixed Single Family Units &lt;Six or more dwelling units per acre&gt;"/>
    <s v="B"/>
    <n v="1.3474392445178078"/>
    <n v="0.2921616014325315"/>
    <n v="0.40522520165068265"/>
    <n v="5.18"/>
    <n v="8.7478598244143591"/>
    <n v="32.07299741127482"/>
    <n v="7.9064182123349784"/>
  </r>
  <r>
    <x v="96"/>
    <s v="Marinas and Fish Camps"/>
    <s v="B"/>
    <n v="0.73183755311232057"/>
    <n v="0.15992943931627868"/>
    <n v="0.15190764990771397"/>
    <n v="5.18"/>
    <n v="3.279329178530261"/>
    <n v="6.5302265141158147"/>
    <n v="2.1409035099072553"/>
  </r>
  <r>
    <x v="15"/>
    <s v="Wet Prairies"/>
    <s v="D"/>
    <n v="0.62640332935885068"/>
    <n v="1.7869211096790915E-2"/>
    <n v="0.24869471632328805"/>
    <n v="5.15"/>
    <n v="5.3376414359281101"/>
    <n v="9.0977080329448086"/>
    <n v="3.0190347064930623"/>
  </r>
  <r>
    <x v="98"/>
    <s v="Mobile Home Units"/>
    <s v="D"/>
    <n v="0.96739227811534922"/>
    <n v="0.17065096597435325"/>
    <n v="0.27638752969320179"/>
    <n v="5.15"/>
    <n v="5.932001904481556"/>
    <n v="15.614656687194088"/>
    <n v="5.8212590124923089"/>
  </r>
  <r>
    <x v="34"/>
    <s v="Shrub and Brushland"/>
    <s v="NA"/>
    <n v="0.80616023176279095"/>
    <n v="4.9140330516175015E-2"/>
    <n v="0.24115339422849597"/>
    <n v="5.15"/>
    <n v="5.1757848678033733"/>
    <n v="11.353404957673565"/>
    <n v="1.8187233889122947"/>
  </r>
  <r>
    <x v="80"/>
    <s v="Sewage Treatment"/>
    <s v="A"/>
    <n v="1.2017295380314896"/>
    <n v="0.2322997442582819"/>
    <n v="0.5449281084296117"/>
    <n v="5.14"/>
    <n v="11.672877764265289"/>
    <n v="38.169213890567271"/>
    <n v="8.9663763591075636"/>
  </r>
  <r>
    <x v="9"/>
    <s v="Freshwater Marshes"/>
    <s v="NA"/>
    <n v="0.62640332935885068"/>
    <n v="1.7869211096790915E-2"/>
    <n v="0.24869471632328805"/>
    <n v="5.14"/>
    <n v="5.3272770836253365"/>
    <n v="9.080042580453652"/>
    <n v="3.0131725031794829"/>
  </r>
  <r>
    <x v="7"/>
    <s v="Pine Flatwoods"/>
    <s v="NA"/>
    <n v="0.80616023176279095"/>
    <n v="4.9140330516175015E-2"/>
    <n v="0.24115339422849597"/>
    <n v="5.13"/>
    <n v="5.1556847323944277"/>
    <n v="11.309314064634055"/>
    <n v="1.811660385460208"/>
  </r>
  <r>
    <x v="99"/>
    <s v="Commercial and Services Under Construction"/>
    <s v="C"/>
    <n v="1.4884831588725165"/>
    <n v="0.30824389141964326"/>
    <n v="0.57095970596605816"/>
    <n v="5.1100000000000003"/>
    <n v="12.159115076275228"/>
    <n v="49.246394046511597"/>
    <n v="12.845030559489418"/>
  </r>
  <r>
    <x v="20"/>
    <s v="Hydric Pine Flatwoods"/>
    <s v="D"/>
    <n v="0.62640332935885068"/>
    <n v="1.7869211096790915E-2"/>
    <n v="0.24869471632328805"/>
    <n v="5.08"/>
    <n v="5.265090969808699"/>
    <n v="8.9740498655067231"/>
    <n v="0.97231552925908526"/>
  </r>
  <r>
    <x v="42"/>
    <s v=" Natural River, Stream, Waterway"/>
    <s v="C"/>
    <n v="0.52096910560538079"/>
    <n v="9.3813358258152305E-2"/>
    <n v="0.2984336595879456"/>
    <n v="5.08"/>
    <n v="6.318109163770437"/>
    <n v="8.95627946973344"/>
    <n v="2.9881253905142016"/>
  </r>
  <r>
    <x v="46"/>
    <s v="Mobile Home Units &lt;Six or more dwelling units per acre&gt;"/>
    <s v="NA"/>
    <n v="1.6728075169398335"/>
    <n v="0.4645994885165638"/>
    <n v="0.44774347762687844"/>
    <n v="5.08"/>
    <n v="9.4791323904908804"/>
    <n v="43.1462546178332"/>
    <n v="13.014992933192998"/>
  </r>
  <r>
    <x v="3"/>
    <s v="Electric Power Facilities"/>
    <s v="D"/>
    <n v="1.2017295380314896"/>
    <n v="0.2322997442582819"/>
    <n v="0.58224006489851832"/>
    <n v="5.07"/>
    <n v="12.302281335255396"/>
    <n v="40.227304449705436"/>
    <n v="9.4498449101567452"/>
  </r>
  <r>
    <x v="23"/>
    <s v="Reservoirs"/>
    <s v="D"/>
    <n v="0.52096910560538079"/>
    <n v="9.3813358258152305E-2"/>
    <n v="0.2984336595879456"/>
    <n v="5.0599999999999996"/>
    <n v="6.2932347182437809"/>
    <n v="8.9210185269392142"/>
    <n v="4.8599892008407473"/>
  </r>
  <r>
    <x v="62"/>
    <s v="Extractive"/>
    <s v="D"/>
    <n v="0.73183755311232057"/>
    <n v="0.13401908322593187"/>
    <n v="0.24052044568721381"/>
    <n v="5.04"/>
    <n v="5.0519395453033766"/>
    <n v="10.06007868390815"/>
    <n v="2.3921233097555339"/>
  </r>
  <r>
    <x v="24"/>
    <s v=" Channelized Waterways, Canals"/>
    <s v="NA"/>
    <n v="0.52096910560538079"/>
    <n v="9.3813358258152305E-2"/>
    <n v="0.2984336595879456"/>
    <n v="5.0199999999999996"/>
    <n v="6.2434858271904714"/>
    <n v="8.8504966413507624"/>
    <n v="4.8215703138775785"/>
  </r>
  <r>
    <x v="57"/>
    <s v="Emergent Aquatic Vegetation"/>
    <s v="D"/>
    <n v="0.62640332935885068"/>
    <n v="1.7869211096790915E-2"/>
    <n v="0.24869471632328805"/>
    <n v="5.01"/>
    <n v="5.1925405036892869"/>
    <n v="8.8503916980686377"/>
    <n v="1.3827845619437189"/>
  </r>
  <r>
    <x v="99"/>
    <s v="Commercial and Services Under Construction"/>
    <s v="D"/>
    <n v="1.4884831588725165"/>
    <n v="0.30824389141964326"/>
    <n v="0.58224006489851832"/>
    <n v="5"/>
    <n v="12.132427352322877"/>
    <n v="49.138304423071283"/>
    <n v="11.496343944539722"/>
  </r>
  <r>
    <x v="95"/>
    <s v="Other Groves"/>
    <s v="D"/>
    <n v="1.6671011379372187"/>
    <n v="0.16490862031309303"/>
    <n v="0.32696578480774496"/>
    <n v="4.99"/>
    <n v="6.7995232418495233"/>
    <n v="30.843876273190627"/>
    <n v="3.9761324278028116"/>
  </r>
  <r>
    <x v="40"/>
    <s v="Upland Hardwood Forests"/>
    <s v="NA"/>
    <n v="0.80616023176279095"/>
    <n v="4.9140330516175015E-2"/>
    <n v="0.24115339422849597"/>
    <n v="4.99"/>
    <n v="5.0149837845318119"/>
    <n v="11.000677813357493"/>
    <n v="1.7622193612956019"/>
  </r>
  <r>
    <x v="16"/>
    <s v="Mixed Wetland Hardwoods"/>
    <s v="A"/>
    <n v="0.62640332935885068"/>
    <n v="1.7869211096790915E-2"/>
    <n v="0.24869471632328805"/>
    <n v="4.9800000000000004"/>
    <n v="5.1614474467809686"/>
    <n v="8.7973953405951733"/>
    <n v="0.81273247475857091"/>
  </r>
  <r>
    <x v="86"/>
    <s v="Lakes"/>
    <s v="NA"/>
    <n v="0.52096910560538079"/>
    <n v="9.3813358258152305E-2"/>
    <n v="0.2984336595879456"/>
    <n v="4.9800000000000004"/>
    <n v="6.193736936137161"/>
    <n v="8.7799747557623107"/>
    <n v="2.9293040245591984"/>
  </r>
  <r>
    <x v="15"/>
    <s v="Wet Prairies"/>
    <s v="D"/>
    <n v="0.62640332935885068"/>
    <n v="1.7869211096790915E-2"/>
    <n v="0.24869471632328805"/>
    <n v="4.97"/>
    <n v="5.1510830944781949"/>
    <n v="8.7797298881040184"/>
    <n v="0.95126145283812069"/>
  </r>
  <r>
    <x v="16"/>
    <s v="Mixed Wetland Hardwoods"/>
    <s v="C"/>
    <n v="0.62640332935885068"/>
    <n v="1.7869211096790915E-2"/>
    <n v="0.24869471632328805"/>
    <n v="4.97"/>
    <n v="5.1510830944781949"/>
    <n v="8.7797298881040184"/>
    <n v="1.3717443658403756"/>
  </r>
  <r>
    <x v="23"/>
    <s v="Reservoirs"/>
    <s v="NA"/>
    <n v="0.52096910560538079"/>
    <n v="9.3813358258152305E-2"/>
    <n v="0.2984336595879456"/>
    <n v="4.9400000000000004"/>
    <n v="6.1439880450838507"/>
    <n v="8.7094528701738589"/>
    <n v="2.2370638193502703"/>
  </r>
  <r>
    <x v="50"/>
    <s v="Solid Waste Disposal"/>
    <s v="D"/>
    <n v="1.4884831588725165"/>
    <n v="0.30824389141964326"/>
    <n v="0.58224006489851832"/>
    <n v="4.93"/>
    <n v="11.962573369390354"/>
    <n v="48.450368161148276"/>
    <n v="10.033388643791717"/>
  </r>
  <r>
    <x v="37"/>
    <s v="Multiple Dwelling Units, Low Rise &lt;Two stories or less&gt;"/>
    <s v="C"/>
    <n v="1.6728075169398335"/>
    <n v="0.4645994885165638"/>
    <n v="0.43646311869441834"/>
    <n v="4.93"/>
    <n v="8.9674730324938121"/>
    <n v="40.817329983350341"/>
    <n v="13.288496618074394"/>
  </r>
  <r>
    <x v="87"/>
    <s v="Multiple Dwelling Units, High Rise &lt;Three stories or more&gt;"/>
    <s v="D"/>
    <n v="1.6728075169398335"/>
    <n v="0.4645994885165638"/>
    <n v="0.45902383655933859"/>
    <n v="4.91"/>
    <n v="9.3927408288077228"/>
    <n v="42.753025347087593"/>
    <n v="13.91868191694468"/>
  </r>
  <r>
    <x v="80"/>
    <s v="Sewage Treatment"/>
    <s v="D"/>
    <n v="1.2017295380314896"/>
    <n v="0.2322997442582819"/>
    <n v="0.58224006489851832"/>
    <n v="4.88"/>
    <n v="11.841249095867125"/>
    <n v="38.719772330288464"/>
    <n v="8.77350832246929"/>
  </r>
  <r>
    <x v="9"/>
    <s v="Freshwater Marshes"/>
    <s v="D"/>
    <n v="0.62640332935885068"/>
    <n v="1.7869211096790915E-2"/>
    <n v="0.24869471632328805"/>
    <n v="4.87"/>
    <n v="5.0474395714504654"/>
    <n v="8.6030753631924686"/>
    <n v="0.93212138336451678"/>
  </r>
  <r>
    <x v="14"/>
    <s v="Rural Residential"/>
    <s v="B"/>
    <n v="0.96739227811534922"/>
    <n v="0.17065096597435325"/>
    <n v="0.15190764990771397"/>
    <n v="4.87"/>
    <n v="3.0830758879232381"/>
    <n v="8.1155016983587558"/>
    <n v="1.4315993992524843"/>
  </r>
  <r>
    <x v="51"/>
    <s v="Institutional"/>
    <s v="D"/>
    <n v="0.96739227811534922"/>
    <n v="0.17065096597435325"/>
    <n v="0.24052044568721381"/>
    <n v="4.87"/>
    <n v="4.8815368225451277"/>
    <n v="12.849544355734698"/>
    <n v="2.7980055165822457"/>
  </r>
  <r>
    <x v="11"/>
    <s v="Brazilian Pepper"/>
    <s v="A"/>
    <n v="0.80616023176279095"/>
    <n v="4.9140330516175015E-2"/>
    <n v="2.0887301862310671E-2"/>
    <n v="4.8600000000000003"/>
    <n v="0.42305245628433347"/>
    <n v="0.92799178814651595"/>
    <n v="0.10261172835429212"/>
  </r>
  <r>
    <x v="4"/>
    <s v="Row Crops"/>
    <s v="D"/>
    <n v="1.1942187284187931"/>
    <n v="0.52982210901985061"/>
    <n v="0.25824300484311374"/>
    <n v="4.8499999999999996"/>
    <n v="5.2197044550158305"/>
    <n v="16.961268651032277"/>
    <n v="8.2351066239894095"/>
  </r>
  <r>
    <x v="26"/>
    <s v="Commercial and Services"/>
    <s v="D"/>
    <n v="0.73183755311232057"/>
    <n v="0.15992943931627868"/>
    <n v="0.58224006489851832"/>
    <n v="4.8499999999999996"/>
    <n v="11.768454531753187"/>
    <n v="23.434876351103071"/>
    <n v="7.6830120556870618"/>
  </r>
  <r>
    <x v="48"/>
    <s v="Mangrove Swamps"/>
    <s v="B"/>
    <n v="0.62640332935885068"/>
    <n v="1.7869211096790915E-2"/>
    <n v="0.24869471632328805"/>
    <n v="4.8499999999999996"/>
    <n v="5.0267108668449181"/>
    <n v="8.5677444582101572"/>
    <n v="0.79151656678294546"/>
  </r>
  <r>
    <x v="38"/>
    <s v="Other Light Industrial"/>
    <s v="C"/>
    <n v="1.2017295380314896"/>
    <n v="0.2322997442582819"/>
    <n v="0.30761299106312084"/>
    <n v="4.83"/>
    <n v="6.191949587434336"/>
    <n v="20.247093559560348"/>
    <n v="4.587786372691558"/>
  </r>
  <r>
    <x v="9"/>
    <s v="Freshwater Marshes"/>
    <s v="C"/>
    <n v="0.62640332935885068"/>
    <n v="1.7869211096790915E-2"/>
    <n v="0.24869471632328805"/>
    <n v="4.82"/>
    <n v="4.9956178099365998"/>
    <n v="8.5147481007366945"/>
    <n v="1.7381359122779638"/>
  </r>
  <r>
    <x v="5"/>
    <s v="Woodland Pastures"/>
    <s v="D"/>
    <n v="0.95337210017164864"/>
    <n v="0.22938109134459039"/>
    <n v="0.2"/>
    <n v="4.8099999999999996"/>
    <n v="4.0091349999999997"/>
    <n v="10.400199274569742"/>
    <n v="2.5022853714436484"/>
  </r>
  <r>
    <x v="0"/>
    <s v="Improved Pastures"/>
    <s v="C"/>
    <n v="1.8765006736361713"/>
    <n v="0.3700681607026059"/>
    <n v="0.58663586860269046"/>
    <n v="4.8099999999999996"/>
    <n v="11.759511965352237"/>
    <n v="60.043578111080386"/>
    <n v="14.401115407058327"/>
  </r>
  <r>
    <x v="18"/>
    <s v="Golf Courses"/>
    <s v="NA"/>
    <n v="1.8765006736361713"/>
    <n v="0.3700681607026059"/>
    <n v="0.24895975957097566"/>
    <n v="4.8099999999999996"/>
    <n v="4.9905664284379165"/>
    <n v="25.48162424149308"/>
    <n v="6.1116246400598468"/>
  </r>
  <r>
    <x v="16"/>
    <s v="Mixed Wetland Hardwoods"/>
    <s v="NA"/>
    <n v="0.62640332935885068"/>
    <n v="1.7869211096790915E-2"/>
    <n v="0.24869471632328805"/>
    <n v="4.79"/>
    <n v="4.9645247530282806"/>
    <n v="8.4617517432632283"/>
    <n v="2.8079953872042265"/>
  </r>
  <r>
    <x v="15"/>
    <s v="Wet Prairies"/>
    <s v="D"/>
    <n v="0.62640332935885068"/>
    <n v="1.7869211096790915E-2"/>
    <n v="0.24869471632328805"/>
    <n v="4.79"/>
    <n v="4.9645247530282806"/>
    <n v="8.4617517432632283"/>
    <n v="0.24138573513613579"/>
  </r>
  <r>
    <x v="9"/>
    <s v="Freshwater Marshes"/>
    <s v="D"/>
    <n v="0.62640332935885068"/>
    <n v="1.7869211096790915E-2"/>
    <n v="0.24869471632328805"/>
    <n v="4.7699999999999996"/>
    <n v="4.9437960484227341"/>
    <n v="8.4264208382809187"/>
    <n v="1.720105456756408"/>
  </r>
  <r>
    <x v="7"/>
    <s v="Pine Flatwoods"/>
    <s v="NA"/>
    <n v="0.80616023176279095"/>
    <n v="4.9140330516175015E-2"/>
    <n v="0.24115339422849597"/>
    <n v="4.76"/>
    <n v="4.7838322273289426"/>
    <n v="10.493632543403139"/>
    <n v="0.63965022235164204"/>
  </r>
  <r>
    <x v="51"/>
    <s v="Institutional"/>
    <s v="D"/>
    <n v="0.96739227811534922"/>
    <n v="0.17065096597435325"/>
    <n v="0.24052044568721381"/>
    <n v="4.76"/>
    <n v="4.7712762372309667"/>
    <n v="12.559308240923443"/>
    <n v="3.2541119189931731"/>
  </r>
  <r>
    <x v="48"/>
    <s v="Mangrove Swamps"/>
    <s v="NA"/>
    <n v="0.62640332935885068"/>
    <n v="1.7869211096790915E-2"/>
    <n v="0.24869471632328805"/>
    <n v="4.75"/>
    <n v="4.9230673438171886"/>
    <n v="8.3910899332986091"/>
    <n v="0.77519663757092605"/>
  </r>
  <r>
    <x v="81"/>
    <s v="Australian Pines"/>
    <s v="D"/>
    <n v="0.80616023176279095"/>
    <n v="4.9140330516175015E-2"/>
    <n v="0.28292799795311729"/>
    <n v="4.74"/>
    <n v="5.5889455251659816"/>
    <n v="12.259698471686464"/>
    <n v="1.9639042590829405"/>
  </r>
  <r>
    <x v="10"/>
    <s v="Fixed Single Family Units"/>
    <s v="D"/>
    <n v="0.96739227811534922"/>
    <n v="0.17065096597435325"/>
    <n v="0.27638752969320179"/>
    <n v="4.74"/>
    <n v="5.4597454421830243"/>
    <n v="14.371548096563101"/>
    <n v="2.5351851784503698"/>
  </r>
  <r>
    <x v="82"/>
    <s v="Melaleuca"/>
    <s v="NA"/>
    <n v="0.80616023176279095"/>
    <n v="4.9140330516175015E-2"/>
    <n v="0.24115339422849597"/>
    <n v="4.7300000000000004"/>
    <n v="4.753682024215526"/>
    <n v="10.427496203843878"/>
    <n v="0.63561881338724102"/>
  </r>
  <r>
    <x v="45"/>
    <s v="Spoil Areas"/>
    <s v="D"/>
    <n v="0.73183755311232057"/>
    <n v="0.13401908322593187"/>
    <n v="0.28292799795311729"/>
    <n v="4.72"/>
    <n v="5.5653634765365885"/>
    <n v="11.082475151658713"/>
    <n v="3.2409667442525203"/>
  </r>
  <r>
    <x v="51"/>
    <s v="Institutional"/>
    <s v="D"/>
    <n v="0.96739227811534922"/>
    <n v="0.17065096597435325"/>
    <n v="0.24052044568721381"/>
    <n v="4.72"/>
    <n v="4.731181478934908"/>
    <n v="12.45376783553753"/>
    <n v="2.1968828563477549"/>
  </r>
  <r>
    <x v="0"/>
    <s v="Improved Pastures"/>
    <s v="NA"/>
    <n v="1.8765006736361713"/>
    <n v="0.3700681607026059"/>
    <n v="0.58663586860269046"/>
    <n v="4.72"/>
    <n v="11.539479516936082"/>
    <n v="58.920101597567445"/>
    <n v="11.61974196597067"/>
  </r>
  <r>
    <x v="32"/>
    <s v="Hardwood - Coniferous Mixed"/>
    <s v="D"/>
    <n v="0.80616023176279095"/>
    <n v="4.9140330516175015E-2"/>
    <n v="0.28292799795311729"/>
    <n v="4.71"/>
    <n v="5.5535724522218928"/>
    <n v="12.18210544338465"/>
    <n v="0.74257283389161455"/>
  </r>
  <r>
    <x v="13"/>
    <s v="Mixed Shrubs"/>
    <s v="A"/>
    <n v="0.62640332935885068"/>
    <n v="1.7869211096790915E-2"/>
    <n v="0.24869471632328805"/>
    <n v="4.6900000000000004"/>
    <n v="4.8608812300005511"/>
    <n v="8.2850972183516802"/>
    <n v="1.2944629931169744"/>
  </r>
  <r>
    <x v="16"/>
    <s v="Mixed Wetland Hardwoods"/>
    <s v="A"/>
    <n v="0.62640332935885068"/>
    <n v="1.7869211096790915E-2"/>
    <n v="0.24869471632328805"/>
    <n v="4.6900000000000004"/>
    <n v="4.8608812300005511"/>
    <n v="8.2850972183516802"/>
    <n v="0.89766925831202948"/>
  </r>
  <r>
    <x v="80"/>
    <s v="Sewage Treatment"/>
    <s v="NA"/>
    <n v="1.2017295380314896"/>
    <n v="0.2322997442582819"/>
    <n v="0.57659988543228824"/>
    <n v="4.6900000000000004"/>
    <n v="11.269976305708198"/>
    <n v="36.851763964417451"/>
    <n v="8.3502365427540113"/>
  </r>
  <r>
    <x v="55"/>
    <s v="Disturbed Land"/>
    <s v="D"/>
    <n v="0.73183755311232057"/>
    <n v="0.13401908322593187"/>
    <n v="0.28292799795311729"/>
    <n v="4.6500000000000004"/>
    <n v="5.4828263063337159"/>
    <n v="10.918116410002758"/>
    <n v="2.7453384481000418"/>
  </r>
  <r>
    <x v="22"/>
    <s v="Mixed Rangeland"/>
    <s v="C"/>
    <n v="0.80616023176279095"/>
    <n v="4.9140330516175015E-2"/>
    <n v="0.19937879050387461"/>
    <n v="4.6399999999999997"/>
    <n v="3.8554275477315234"/>
    <n v="8.4571193263184163"/>
    <n v="1.35476192199078"/>
  </r>
  <r>
    <x v="14"/>
    <s v="Rural Residential"/>
    <s v="NA"/>
    <n v="0.96739227811534922"/>
    <n v="0.17065096597435325"/>
    <n v="0.24895975957097566"/>
    <n v="4.6399999999999997"/>
    <n v="4.8141846627758698"/>
    <n v="12.672254990546957"/>
    <n v="2.8903944842157401"/>
  </r>
  <r>
    <x v="9"/>
    <s v="Freshwater Marshes"/>
    <s v="D"/>
    <n v="0.62640332935885068"/>
    <n v="1.7869211096790915E-2"/>
    <n v="0.24869471632328805"/>
    <n v="4.6399999999999997"/>
    <n v="4.8090594684866845"/>
    <n v="8.1967699558959026"/>
    <n v="1.6732262724003635"/>
  </r>
  <r>
    <x v="34"/>
    <s v="Shrub and Brushland"/>
    <s v="D"/>
    <n v="0.80616023176279095"/>
    <n v="4.9140330516175015E-2"/>
    <n v="0.28292799795311729"/>
    <n v="4.63"/>
    <n v="5.4592442577043228"/>
    <n v="11.975190701246481"/>
    <n v="0.72996013182976116"/>
  </r>
  <r>
    <x v="28"/>
    <s v="Wetland Forested Mixed"/>
    <s v="D"/>
    <n v="0.62640332935885068"/>
    <n v="1.7869211096790915E-2"/>
    <n v="0.24869471632328805"/>
    <n v="4.62"/>
    <n v="4.788330763881139"/>
    <n v="8.1614390509135948"/>
    <n v="0.7539807295953006"/>
  </r>
  <r>
    <x v="25"/>
    <s v="Herbaceous (Dry Prairie)"/>
    <s v="B"/>
    <n v="0.80616023176279095"/>
    <n v="4.9140330516175015E-2"/>
    <n v="9.4942281192321246E-2"/>
    <n v="4.62"/>
    <n v="1.8280044407347746"/>
    <n v="4.009841059892354"/>
    <n v="0.44338401140743522"/>
  </r>
  <r>
    <x v="16"/>
    <s v="Mixed Wetland Hardwoods"/>
    <s v="D"/>
    <n v="0.62640332935885068"/>
    <n v="1.7869211096790915E-2"/>
    <n v="0.24869471632328805"/>
    <n v="4.6100000000000003"/>
    <n v="4.7779664115783662"/>
    <n v="8.14377359842244"/>
    <n v="1.6624079990874303"/>
  </r>
  <r>
    <x v="8"/>
    <s v="Unimproved Pastures"/>
    <s v="NA"/>
    <n v="0.95337210017164864"/>
    <n v="0.22938109134459039"/>
    <n v="0.2"/>
    <n v="4.5999999999999996"/>
    <n v="3.8340999999999998"/>
    <n v="9.9461365203785483"/>
    <n v="3.2276448731644041"/>
  </r>
  <r>
    <x v="1"/>
    <s v="Citrus Groves"/>
    <s v="D"/>
    <n v="1.6671011379372187"/>
    <n v="0.16490862031309303"/>
    <n v="0.32696578480774496"/>
    <n v="4.59"/>
    <n v="6.2544712785750116"/>
    <n v="28.371421261311614"/>
    <n v="3.4872202139879103"/>
  </r>
  <r>
    <x v="80"/>
    <s v="Sewage Treatment"/>
    <s v="B"/>
    <n v="1.2017295380314896"/>
    <n v="0.2322997442582819"/>
    <n v="0.55707618727995345"/>
    <n v="4.59"/>
    <n v="10.656212898145453"/>
    <n v="34.844815270652873"/>
    <n v="6.7356600798537043"/>
  </r>
  <r>
    <x v="11"/>
    <s v="Brazilian Pepper"/>
    <s v="D"/>
    <n v="0.80616023176279095"/>
    <n v="4.9140330516175015E-2"/>
    <n v="0.28292799795311729"/>
    <n v="4.59"/>
    <n v="5.4120801604455382"/>
    <n v="11.871733330177397"/>
    <n v="2.3435434936217887"/>
  </r>
  <r>
    <x v="9"/>
    <s v="Freshwater Marshes"/>
    <s v="A"/>
    <n v="0.62640332935885068"/>
    <n v="1.7869211096790915E-2"/>
    <n v="0.24869471632328805"/>
    <n v="4.59"/>
    <n v="4.7572377069728198"/>
    <n v="8.1084426934401286"/>
    <n v="1.2668625028586165"/>
  </r>
  <r>
    <x v="27"/>
    <s v="Palmetto Prairies"/>
    <s v="C"/>
    <n v="0.80616023176279095"/>
    <n v="4.9140330516175015E-2"/>
    <n v="0.19937879050387461"/>
    <n v="4.58"/>
    <n v="3.8055728811660301"/>
    <n v="8.3477600246849892"/>
    <n v="1.3372434488615892"/>
  </r>
  <r>
    <x v="24"/>
    <s v=" Channelized Waterways, Canals"/>
    <s v="D"/>
    <n v="0.52096910560538079"/>
    <n v="9.3813358258152305E-2"/>
    <n v="0.2984336595879456"/>
    <n v="4.58"/>
    <n v="5.6962480256040555"/>
    <n v="8.074755899877788"/>
    <n v="2.2290338344091229"/>
  </r>
  <r>
    <x v="10"/>
    <s v="Fixed Single Family Units"/>
    <s v="D"/>
    <n v="0.96739227811534922"/>
    <n v="0.17065096597435325"/>
    <n v="0.27638752969320179"/>
    <n v="4.58"/>
    <n v="5.2754502373835965"/>
    <n v="13.886432548999789"/>
    <n v="3.0237893112846561"/>
  </r>
  <r>
    <x v="26"/>
    <s v="Commercial and Services"/>
    <s v="A"/>
    <n v="0.73183755311232057"/>
    <n v="0.15992943931627868"/>
    <n v="0.5449281084296117"/>
    <n v="4.57"/>
    <n v="10.378414665893459"/>
    <n v="20.666848290015448"/>
    <n v="6.775527303252459"/>
  </r>
  <r>
    <x v="16"/>
    <s v="Mixed Wetland Hardwoods"/>
    <s v="D"/>
    <n v="0.62640332935885068"/>
    <n v="1.7869211096790915E-2"/>
    <n v="0.24869471632328805"/>
    <n v="4.57"/>
    <n v="4.7365090023672742"/>
    <n v="8.073111788457819"/>
    <n v="1.6479836346701859"/>
  </r>
  <r>
    <x v="58"/>
    <s v="Parks and Zoos"/>
    <s v="NA"/>
    <n v="0.96739227811534922"/>
    <n v="0.17065096597435325"/>
    <n v="0.24895975957097566"/>
    <n v="4.55"/>
    <n v="4.7208060809547865"/>
    <n v="12.426456941161348"/>
    <n v="3.2196901984878266"/>
  </r>
  <r>
    <x v="37"/>
    <s v="Multiple Dwelling Units, Low Rise &lt;Two stories or less&gt;"/>
    <s v="D"/>
    <n v="1.6728075169398335"/>
    <n v="0.4645994885165638"/>
    <n v="0.45902383655933859"/>
    <n v="4.55"/>
    <n v="8.704067366817748"/>
    <n v="39.618383977443706"/>
    <n v="12.898167560508819"/>
  </r>
  <r>
    <x v="14"/>
    <s v="Rural Residential"/>
    <s v="NA"/>
    <n v="0.96739227811534922"/>
    <n v="0.17065096597435325"/>
    <n v="0.24895975957097566"/>
    <n v="4.54"/>
    <n v="4.7104306829746658"/>
    <n v="12.39914604678517"/>
    <n v="2.8281014996421252"/>
  </r>
  <r>
    <x v="24"/>
    <s v=" Channelized Waterways, Canals"/>
    <s v="NA"/>
    <n v="0.52096910560538079"/>
    <n v="9.3813358258152305E-2"/>
    <n v="0.2984336595879456"/>
    <n v="4.53"/>
    <n v="5.6340619117874171"/>
    <n v="7.9866035428922215"/>
    <n v="2.66460787776168"/>
  </r>
  <r>
    <x v="7"/>
    <s v="Pine Flatwoods"/>
    <s v="D"/>
    <n v="0.80616023176279095"/>
    <n v="4.9140330516175015E-2"/>
    <n v="0.28292799795311729"/>
    <n v="4.53"/>
    <n v="5.3413340145573613"/>
    <n v="11.716547273573772"/>
    <n v="3.4756105264384547"/>
  </r>
  <r>
    <x v="90"/>
    <s v="Cemeteries"/>
    <s v="A"/>
    <n v="1.3474392445178078"/>
    <n v="0.2921616014325315"/>
    <n v="8.3338224602148639E-2"/>
    <n v="4.5199999999999996"/>
    <n v="1.569850470653134"/>
    <n v="5.755671797669355"/>
    <n v="1.4615648814023963"/>
  </r>
  <r>
    <x v="8"/>
    <s v="Unimproved Pastures"/>
    <s v="D"/>
    <n v="0.95337210017164864"/>
    <n v="0.22938109134459039"/>
    <n v="0.2"/>
    <n v="4.5199999999999996"/>
    <n v="3.76742"/>
    <n v="9.7731602330676175"/>
    <n v="2.3514199332485015"/>
  </r>
  <r>
    <x v="33"/>
    <s v="Correctional"/>
    <s v="NA"/>
    <n v="0.73183755311232057"/>
    <n v="0.15992943931627868"/>
    <n v="0.32565202448966185"/>
    <n v="4.51"/>
    <n v="6.1207682023936023"/>
    <n v="12.18846923441262"/>
    <n v="5.82793843686117"/>
  </r>
  <r>
    <x v="16"/>
    <s v="Mixed Wetland Hardwoods"/>
    <s v="C"/>
    <n v="0.62640332935885068"/>
    <n v="1.7869211096790915E-2"/>
    <n v="0.24869471632328805"/>
    <n v="4.51"/>
    <n v="4.6743228885506358"/>
    <n v="7.9671190735108892"/>
    <n v="2.6438536944240214"/>
  </r>
  <r>
    <x v="40"/>
    <s v="Upland Hardwood Forests"/>
    <s v="NA"/>
    <n v="0.80616023176279095"/>
    <n v="4.9140330516175015E-2"/>
    <n v="0.24115339422849597"/>
    <n v="4.5"/>
    <n v="4.5225304670126567"/>
    <n v="9.9204509338895246"/>
    <n v="1.0969435606898235"/>
  </r>
  <r>
    <x v="34"/>
    <s v="Shrub and Brushland"/>
    <s v="D"/>
    <n v="0.80616023176279095"/>
    <n v="4.9140330516175015E-2"/>
    <n v="0.28292799795311729"/>
    <n v="4.5"/>
    <n v="5.3059609416132725"/>
    <n v="11.638954245271957"/>
    <n v="1.4313404770857352"/>
  </r>
  <r>
    <x v="51"/>
    <s v="Institutional"/>
    <s v="D"/>
    <n v="0.96739227811534922"/>
    <n v="0.17065096597435325"/>
    <n v="0.24052044568721381"/>
    <n v="4.4800000000000004"/>
    <n v="4.4906129291585577"/>
    <n v="11.820525403222065"/>
    <n v="3.0626935708171046"/>
  </r>
  <r>
    <x v="57"/>
    <s v="Emergent Aquatic Vegetation"/>
    <s v="NA"/>
    <n v="0.62640332935885068"/>
    <n v="1.7869211096790915E-2"/>
    <n v="0.24869471632328805"/>
    <n v="4.4800000000000004"/>
    <n v="4.6432298316423175"/>
    <n v="7.9141227160374257"/>
    <n v="1.2365019635744234"/>
  </r>
  <r>
    <x v="9"/>
    <s v="Freshwater Marshes"/>
    <s v="D"/>
    <n v="0.62640332935885068"/>
    <n v="1.7869211096790915E-2"/>
    <n v="0.24869471632328805"/>
    <n v="4.42"/>
    <n v="4.5810437178256782"/>
    <n v="7.8081300010904942"/>
    <n v="0.84599107073329849"/>
  </r>
  <r>
    <x v="86"/>
    <s v="Lakes"/>
    <s v="D"/>
    <n v="0.52096910560538079"/>
    <n v="9.3813358258152305E-2"/>
    <n v="0.2984336595879456"/>
    <n v="4.42"/>
    <n v="5.497252461390814"/>
    <n v="7.7926683575239792"/>
    <n v="4.2452870094300605"/>
  </r>
  <r>
    <x v="23"/>
    <s v="Reservoirs"/>
    <s v="NA"/>
    <n v="0.52096910560538079"/>
    <n v="9.3813358258152305E-2"/>
    <n v="0.2984336595879456"/>
    <n v="4.41"/>
    <n v="5.484815238627486"/>
    <n v="7.7750378861268654"/>
    <n v="2.1462967706865137"/>
  </r>
  <r>
    <x v="24"/>
    <s v=" Channelized Waterways, Canals"/>
    <s v="D"/>
    <n v="0.52096910560538079"/>
    <n v="9.3813358258152305E-2"/>
    <n v="0.2984336595879456"/>
    <n v="4.3899999999999997"/>
    <n v="5.4599407931008299"/>
    <n v="7.7397769433326378"/>
    <n v="2.5822579654246742"/>
  </r>
  <r>
    <x v="25"/>
    <s v="Herbaceous (Dry Prairie)"/>
    <s v="NA"/>
    <n v="0.80616023176279095"/>
    <n v="4.9140330516175015E-2"/>
    <n v="0.24115339422849597"/>
    <n v="4.3899999999999997"/>
    <n v="4.4119797222634576"/>
    <n v="9.6779510221722234"/>
    <n v="1.0701293847618496"/>
  </r>
  <r>
    <x v="23"/>
    <s v="Reservoirs"/>
    <s v="D"/>
    <n v="0.52096910560538079"/>
    <n v="9.3813358258152305E-2"/>
    <n v="0.2984336595879456"/>
    <n v="4.37"/>
    <n v="5.4350663475741747"/>
    <n v="7.7045160005384119"/>
    <n v="3.0141581581861536"/>
  </r>
  <r>
    <x v="86"/>
    <s v="Lakes"/>
    <s v="D"/>
    <n v="0.52096910560538079"/>
    <n v="9.3813358258152305E-2"/>
    <n v="0.2984336595879456"/>
    <n v="4.3600000000000003"/>
    <n v="5.4226291248108476"/>
    <n v="7.6868855291412999"/>
    <n v="2.564611555638173"/>
  </r>
  <r>
    <x v="26"/>
    <s v="Commercial and Services"/>
    <s v="NA"/>
    <n v="0.73183755311232057"/>
    <n v="0.15992943931627868"/>
    <n v="0.57659988543228824"/>
    <n v="4.3499999999999996"/>
    <n v="10.452963098044915"/>
    <n v="20.815298818071124"/>
    <n v="4.5487950912297475"/>
  </r>
  <r>
    <x v="80"/>
    <s v="Sewage Treatment"/>
    <s v="D"/>
    <n v="1.2017295380314896"/>
    <n v="0.2322997442582819"/>
    <n v="0.58224006489851832"/>
    <n v="4.3499999999999996"/>
    <n v="10.555211796520901"/>
    <n v="34.514551155072709"/>
    <n v="7.8206477874470099"/>
  </r>
  <r>
    <x v="40"/>
    <s v="Upland Hardwood Forests"/>
    <s v="C"/>
    <n v="0.80616023176279095"/>
    <n v="4.9140330516175015E-2"/>
    <n v="0.19937879050387461"/>
    <n v="4.34"/>
    <n v="3.6061542149040542"/>
    <n v="7.9103228181512764"/>
    <n v="1.2671695563448246"/>
  </r>
  <r>
    <x v="8"/>
    <s v="Unimproved Pastures"/>
    <s v="NA"/>
    <n v="0.95337210017164864"/>
    <n v="0.22938109134459039"/>
    <n v="0.2"/>
    <n v="4.33"/>
    <n v="3.6090550000000001"/>
    <n v="9.3623415507041567"/>
    <n v="2.6453866061482323"/>
  </r>
  <r>
    <x v="38"/>
    <s v="Other Light Industrial"/>
    <s v="C"/>
    <n v="1.2017295380314896"/>
    <n v="0.2322997442582819"/>
    <n v="0.30761299106312084"/>
    <n v="4.33"/>
    <n v="5.550961017306558"/>
    <n v="18.151121141386398"/>
    <n v="4.7170268442777754"/>
  </r>
  <r>
    <x v="91"/>
    <s v="Water Supply Plants"/>
    <s v="NA"/>
    <n v="1.2017295380314896"/>
    <n v="0.2322997442582819"/>
    <n v="0.57659988543228824"/>
    <n v="4.33"/>
    <n v="10.404903497594134"/>
    <n v="34.023057135592225"/>
    <n v="7.7092802196428281"/>
  </r>
  <r>
    <x v="40"/>
    <s v="Upland Hardwood Forests"/>
    <s v="NA"/>
    <n v="0.80616023176279095"/>
    <n v="4.9140330516175015E-2"/>
    <n v="0.24115339422849597"/>
    <n v="4.32"/>
    <n v="4.3416292483321506"/>
    <n v="9.5236328965339432"/>
    <n v="2.8251017959689975"/>
  </r>
  <r>
    <x v="56"/>
    <s v="Dairies"/>
    <s v="D"/>
    <n v="1.8765006736361713"/>
    <n v="0.3700681607026059"/>
    <n v="0.58663586860269046"/>
    <n v="4.32"/>
    <n v="10.561557523975399"/>
    <n v="53.926872648621057"/>
    <n v="16.095237694869471"/>
  </r>
  <r>
    <x v="13"/>
    <s v="Mixed Shrubs"/>
    <s v="NA"/>
    <n v="0.62640332935885068"/>
    <n v="1.7869211096790915E-2"/>
    <n v="0.24869471632328805"/>
    <n v="4.32"/>
    <n v="4.4774001947979487"/>
    <n v="7.6314754761789461"/>
    <n v="0.21770070475743356"/>
  </r>
  <r>
    <x v="32"/>
    <s v="Hardwood - Coniferous Mixed"/>
    <s v="A"/>
    <n v="0.80616023176279095"/>
    <n v="4.9140330516175015E-2"/>
    <n v="2.0887301862310671E-2"/>
    <n v="4.32"/>
    <n v="0.3760466278082964"/>
    <n v="0.82488158946356971"/>
    <n v="0.10144265394647896"/>
  </r>
  <r>
    <x v="112"/>
    <s v="Saltwater Marshes"/>
    <s v="D"/>
    <n v="0.62640332935885068"/>
    <n v="1.7869211096790915E-2"/>
    <n v="0.24869471632328805"/>
    <n v="4.3"/>
    <n v="4.4566714901924023"/>
    <n v="7.5961445711966356"/>
    <n v="1.1868210811093796"/>
  </r>
  <r>
    <x v="13"/>
    <s v="Mixed Shrubs"/>
    <s v="NA"/>
    <n v="0.62640332935885068"/>
    <n v="1.7869211096790915E-2"/>
    <n v="0.24869471632328805"/>
    <n v="4.3"/>
    <n v="4.4566714901924023"/>
    <n v="7.5961445711966356"/>
    <n v="0.7017569561168383"/>
  </r>
  <r>
    <x v="27"/>
    <s v="Palmetto Prairies"/>
    <s v="C"/>
    <n v="0.80616023176279095"/>
    <n v="4.9140330516175015E-2"/>
    <n v="0.19937879050387461"/>
    <n v="4.3"/>
    <n v="3.5729177705270589"/>
    <n v="7.8374166170623258"/>
    <n v="1.2554905742586975"/>
  </r>
  <r>
    <x v="39"/>
    <s v="Electrical Power Transmission Lines"/>
    <s v="D"/>
    <n v="0.73183755311232057"/>
    <n v="0.15992943931627868"/>
    <n v="0.28292799795311729"/>
    <n v="4.29"/>
    <n v="5.0583494310046531"/>
    <n v="10.072842881486414"/>
    <n v="3.3023333314860439"/>
  </r>
  <r>
    <x v="62"/>
    <s v="Extractive"/>
    <s v="NA"/>
    <n v="0.73183755311232057"/>
    <n v="0.13401908322593187"/>
    <n v="0.22279788653131388"/>
    <n v="4.26"/>
    <n v="3.9554534184280072"/>
    <n v="7.8766129845937494"/>
    <n v="3.4873489442292076"/>
  </r>
  <r>
    <x v="58"/>
    <s v="Parks and Zoos"/>
    <s v="D"/>
    <n v="0.96739227811534922"/>
    <n v="0.17065096597435325"/>
    <n v="0.27638752969320179"/>
    <n v="4.24"/>
    <n v="4.8838229271848146"/>
    <n v="12.855562010427752"/>
    <n v="3.3308711563570097"/>
  </r>
  <r>
    <x v="0"/>
    <s v="Improved Pastures"/>
    <s v="D"/>
    <n v="1.8765006736361713"/>
    <n v="0.3700681607026059"/>
    <n v="0.58663586860269046"/>
    <n v="4.21"/>
    <n v="10.292628975911208"/>
    <n v="52.553734687660793"/>
    <n v="11.484468737046761"/>
  </r>
  <r>
    <x v="10"/>
    <s v="Fixed Single Family Units"/>
    <s v="NA"/>
    <n v="0.96739227811534922"/>
    <n v="0.17065096597435325"/>
    <n v="0.24895975957097566"/>
    <n v="4.21"/>
    <n v="4.3680425496306929"/>
    <n v="11.49788653237127"/>
    <n v="2.9790979638755499"/>
  </r>
  <r>
    <x v="16"/>
    <s v="Mixed Wetland Hardwoods"/>
    <s v="D"/>
    <n v="0.62640332935885068"/>
    <n v="1.7869211096790915E-2"/>
    <n v="0.24869471632328805"/>
    <n v="4.2"/>
    <n v="4.3530279671646719"/>
    <n v="7.4194900462850857"/>
    <n v="0.21165346295861592"/>
  </r>
  <r>
    <x v="88"/>
    <s v="Cypress - Pine - Cabbage Palm"/>
    <s v="D"/>
    <n v="0.62640332935885068"/>
    <n v="1.7869211096790915E-2"/>
    <n v="0.24869471632328805"/>
    <n v="4.2"/>
    <n v="4.3530279671646719"/>
    <n v="7.4194900462850857"/>
    <n v="1.1592205908510218"/>
  </r>
  <r>
    <x v="26"/>
    <s v="Commercial and Services"/>
    <s v="NA"/>
    <n v="0.73183755311232057"/>
    <n v="0.15992943931627868"/>
    <n v="0.57659988543228824"/>
    <n v="4.18"/>
    <n v="10.044456494213273"/>
    <n v="20.00182737000857"/>
    <n v="5.4642647324946187"/>
  </r>
  <r>
    <x v="2"/>
    <s v="Fixed Single Family Units"/>
    <s v="C"/>
    <n v="1.3474392445178078"/>
    <n v="0.2921616014325315"/>
    <n v="0.2050753273754139"/>
    <n v="4.1500000000000004"/>
    <n v="3.546803421373705"/>
    <n v="13.003936875455723"/>
    <n v="3.3021510129948393"/>
  </r>
  <r>
    <x v="5"/>
    <s v="Woodland Pastures"/>
    <s v="NA"/>
    <n v="0.95337210017164864"/>
    <n v="0.22938109134459039"/>
    <n v="0.2"/>
    <n v="4.13"/>
    <n v="3.4423550000000005"/>
    <n v="8.9299008324268296"/>
    <n v="3.9281950416084763"/>
  </r>
  <r>
    <x v="24"/>
    <s v=" Channelized Waterways, Canals"/>
    <s v="NA"/>
    <n v="0.52096910560538079"/>
    <n v="9.3813358258152305E-2"/>
    <n v="0.2984336595879456"/>
    <n v="4.13"/>
    <n v="5.1365730012543116"/>
    <n v="7.2813846870076979"/>
    <n v="2.429322413941664"/>
  </r>
  <r>
    <x v="22"/>
    <s v="Mixed Rangeland"/>
    <s v="D"/>
    <n v="0.80616023176279095"/>
    <n v="4.9140330516175015E-2"/>
    <n v="0.28292799795311729"/>
    <n v="4.09"/>
    <n v="4.8225289447107302"/>
    <n v="10.578516191813847"/>
    <n v="1.169708443254567"/>
  </r>
  <r>
    <x v="25"/>
    <s v="Herbaceous (Dry Prairie)"/>
    <s v="NA"/>
    <n v="0.80616023176279095"/>
    <n v="4.9140330516175015E-2"/>
    <n v="0.24115339422849597"/>
    <n v="4.09"/>
    <n v="4.1104776911292804"/>
    <n v="9.0165876265795877"/>
    <n v="2.674691283683611"/>
  </r>
  <r>
    <x v="114"/>
    <s v="Slough Waters"/>
    <s v="D"/>
    <n v="0.52096910560538079"/>
    <n v="9.3813358258152305E-2"/>
    <n v="0.2984336595879456"/>
    <n v="4.09"/>
    <n v="5.0868241102010012"/>
    <n v="7.2108628014192462"/>
    <n v="2.4057938675596624"/>
  </r>
  <r>
    <x v="58"/>
    <s v="Parks and Zoos"/>
    <s v="D"/>
    <n v="0.96739227811534922"/>
    <n v="0.17065096597435325"/>
    <n v="0.27638752969320179"/>
    <n v="4.03"/>
    <n v="4.6419354708855662"/>
    <n v="12.218847854250905"/>
    <n v="3.1658987641789502"/>
  </r>
  <r>
    <x v="7"/>
    <s v="Pine Flatwoods"/>
    <s v="B"/>
    <n v="0.80616023176279095"/>
    <n v="4.9140330516175015E-2"/>
    <n v="9.4942281192321246E-2"/>
    <n v="4.03"/>
    <n v="1.5945579861820651"/>
    <n v="3.4977617903390006"/>
    <n v="0.56031306913206547"/>
  </r>
  <r>
    <x v="14"/>
    <s v="Rural Residential"/>
    <s v="D"/>
    <n v="0.96739227811534922"/>
    <n v="0.17065096597435325"/>
    <n v="0.27638752969320179"/>
    <n v="4.01"/>
    <n v="4.618898570285638"/>
    <n v="12.158208410805491"/>
    <n v="2.7731464174886229"/>
  </r>
  <r>
    <x v="49"/>
    <s v="Shopping Centers (Plazas, Malls)"/>
    <s v="D"/>
    <n v="1.4884831588725165"/>
    <n v="0.30824389141964326"/>
    <n v="0.58224006489851832"/>
    <n v="4.01"/>
    <n v="9.7302067365629448"/>
    <n v="39.408920147303164"/>
    <n v="10.279103544728367"/>
  </r>
  <r>
    <x v="22"/>
    <s v="Mixed Rangeland"/>
    <s v="NA"/>
    <n v="0.80616023176279095"/>
    <n v="4.9140330516175015E-2"/>
    <n v="0.24115339422849597"/>
    <n v="4"/>
    <n v="4.0200270817890278"/>
    <n v="8.8181786079017979"/>
    <n v="0.53752119525348074"/>
  </r>
  <r>
    <x v="16"/>
    <s v="Mixed Wetland Hardwoods"/>
    <s v="D"/>
    <n v="0.62640332935885068"/>
    <n v="1.7869211096790915E-2"/>
    <n v="0.24869471632328805"/>
    <n v="3.99"/>
    <n v="4.1353765688064383"/>
    <n v="7.0485155439708311"/>
    <n v="1.1012595613084706"/>
  </r>
  <r>
    <x v="16"/>
    <s v="Mixed Wetland Hardwoods"/>
    <s v="A"/>
    <n v="0.62640332935885068"/>
    <n v="1.7869211096790915E-2"/>
    <n v="0.24869471632328805"/>
    <n v="3.99"/>
    <n v="4.1353765688064383"/>
    <n v="7.0485155439708311"/>
    <n v="0.65116517555957787"/>
  </r>
  <r>
    <x v="52"/>
    <s v="Sand Pine"/>
    <s v="D"/>
    <n v="0.80616023176279095"/>
    <n v="4.9140330516175015E-2"/>
    <n v="0.28292799795311729"/>
    <n v="3.99"/>
    <n v="4.7046187015637688"/>
    <n v="10.319872764141136"/>
    <n v="1.653159914291336"/>
  </r>
  <r>
    <x v="58"/>
    <s v="Parks and Zoos"/>
    <s v="D"/>
    <n v="0.96739227811534922"/>
    <n v="0.17065096597435325"/>
    <n v="0.27638752969320179"/>
    <n v="3.98"/>
    <n v="4.5843432193857456"/>
    <n v="12.06724924563737"/>
    <n v="3.1266196231841743"/>
  </r>
  <r>
    <x v="34"/>
    <s v="Shrub and Brushland"/>
    <s v="D"/>
    <n v="0.80616023176279095"/>
    <n v="4.9140330516175015E-2"/>
    <n v="0.28292799795311729"/>
    <n v="3.97"/>
    <n v="4.6810366529343765"/>
    <n v="10.268144078606595"/>
    <n v="1.1353893691248487"/>
  </r>
  <r>
    <x v="101"/>
    <e v="#N/A"/>
    <s v="D"/>
    <n v="0.62640332935885068"/>
    <n v="1.7869211096790915E-2"/>
    <n v="0.24869471632328805"/>
    <n v="3.97"/>
    <n v="4.1146478642008928"/>
    <n v="7.0131846389885224"/>
    <n v="1.0957394632567994"/>
  </r>
  <r>
    <x v="0"/>
    <s v="Improved Pastures"/>
    <s v="NA"/>
    <n v="1.8765006736361713"/>
    <n v="0.3700681607026059"/>
    <n v="0.58663586860269046"/>
    <n v="3.95"/>
    <n v="9.6569796804867654"/>
    <n v="49.308135870845646"/>
    <n v="9.7241484672847793"/>
  </r>
  <r>
    <x v="51"/>
    <s v="Institutional"/>
    <s v="A"/>
    <n v="0.96739227811534922"/>
    <n v="0.17065096597435325"/>
    <n v="0.12152611992617118"/>
    <n v="3.95"/>
    <n v="2.0005174139296575"/>
    <n v="5.2659107529391509"/>
    <n v="1.146659128810102"/>
  </r>
  <r>
    <x v="57"/>
    <s v="Emergent Aquatic Vegetation"/>
    <s v="D"/>
    <n v="0.62640332935885068"/>
    <n v="1.7869211096790915E-2"/>
    <n v="0.24869471632328805"/>
    <n v="3.95"/>
    <n v="4.0939191595953464"/>
    <n v="6.9778537340062119"/>
    <n v="1.0902193652051277"/>
  </r>
  <r>
    <x v="11"/>
    <s v="Brazilian Pepper"/>
    <s v="D"/>
    <n v="0.80616023176279095"/>
    <n v="4.9140330516175015E-2"/>
    <n v="0.28292799795311729"/>
    <n v="3.94"/>
    <n v="4.6456635799902877"/>
    <n v="10.19055105030478"/>
    <n v="0.6211755765462762"/>
  </r>
  <r>
    <x v="96"/>
    <s v="Marinas and Fish Camps"/>
    <s v="D"/>
    <n v="0.73183755311232057"/>
    <n v="0.15992943931627868"/>
    <n v="0.27638752969320179"/>
    <n v="3.93"/>
    <n v="4.526750967885925"/>
    <n v="9.0142549234830689"/>
    <n v="2.9552803357077231"/>
  </r>
  <r>
    <x v="25"/>
    <s v="Herbaceous (Dry Prairie)"/>
    <s v="D"/>
    <n v="0.80616023176279095"/>
    <n v="4.9140330516175015E-2"/>
    <n v="0.28292799795311729"/>
    <n v="3.92"/>
    <n v="4.6220815313608954"/>
    <n v="10.138822364770238"/>
    <n v="0.61802240103081296"/>
  </r>
  <r>
    <x v="49"/>
    <s v="Shopping Centers (Plazas, Malls)"/>
    <s v="A"/>
    <n v="1.4884831588725165"/>
    <n v="0.30824389141964326"/>
    <n v="0.5449281084296117"/>
    <n v="3.92"/>
    <n v="8.9022725361711945"/>
    <n v="36.055651951278669"/>
    <n v="9.4044642277579165"/>
  </r>
  <r>
    <x v="11"/>
    <s v="Brazilian Pepper"/>
    <s v="D"/>
    <n v="0.80616023176279095"/>
    <n v="4.9140330516175015E-2"/>
    <n v="0.28292799795311729"/>
    <n v="3.91"/>
    <n v="4.6102905070461997"/>
    <n v="10.112958022002969"/>
    <n v="1.1182298320599897"/>
  </r>
  <r>
    <x v="7"/>
    <s v="Pine Flatwoods"/>
    <s v="NA"/>
    <n v="0.80616023176279095"/>
    <n v="4.9140330516175015E-2"/>
    <n v="0.24115339422849597"/>
    <n v="3.91"/>
    <n v="3.9295764724487747"/>
    <n v="8.619769589224008"/>
    <n v="2.5569787088515694"/>
  </r>
  <r>
    <x v="0"/>
    <s v="Improved Pastures"/>
    <s v="C"/>
    <n v="1.8765006736361713"/>
    <n v="0.3700681607026059"/>
    <n v="0.58663586860269046"/>
    <n v="3.91"/>
    <n v="9.5591874811906958"/>
    <n v="48.808812975951"/>
    <n v="10.926203534558647"/>
  </r>
  <r>
    <x v="72"/>
    <s v="Cabbage Palm"/>
    <s v="C"/>
    <n v="0.80616023176279095"/>
    <n v="4.9140330516175015E-2"/>
    <n v="0.19937879050387461"/>
    <n v="3.9"/>
    <n v="3.2405533267570998"/>
    <n v="7.1083546061728073"/>
    <n v="0.78599892931318038"/>
  </r>
  <r>
    <x v="23"/>
    <s v="Reservoirs"/>
    <s v="D"/>
    <n v="0.52096910560538079"/>
    <n v="9.3813358258152305E-2"/>
    <n v="0.2984336595879456"/>
    <n v="3.89"/>
    <n v="4.8380796549344494"/>
    <n v="6.8582533734769857"/>
    <n v="3.736236757168085"/>
  </r>
  <r>
    <x v="1"/>
    <s v="Citrus Groves"/>
    <s v="NA"/>
    <n v="1.6671011379372187"/>
    <n v="0.16490862031309303"/>
    <n v="0.32696578480774496"/>
    <n v="3.88"/>
    <n v="5.2870040437627548"/>
    <n v="23.982813615226377"/>
    <n v="2.3723651879973611"/>
  </r>
  <r>
    <x v="82"/>
    <s v="Melaleuca"/>
    <s v="D"/>
    <n v="0.80616023176279095"/>
    <n v="4.9140330516175015E-2"/>
    <n v="0.28292799795311729"/>
    <n v="3.87"/>
    <n v="4.5631264097874151"/>
    <n v="10.009500650933886"/>
    <n v="1.975928827955626"/>
  </r>
  <r>
    <x v="91"/>
    <s v="Water Supply Plants"/>
    <s v="D"/>
    <n v="1.2017295380314896"/>
    <n v="0.2322997442582819"/>
    <n v="0.58224006489851832"/>
    <n v="3.86"/>
    <n v="9.3662339159932593"/>
    <n v="30.626705162892105"/>
    <n v="6.9397012550679209"/>
  </r>
  <r>
    <x v="10"/>
    <s v="Fixed Single Family Units"/>
    <s v="D"/>
    <n v="0.96739227811534922"/>
    <n v="0.17065096597435325"/>
    <n v="0.27638752969320179"/>
    <n v="3.85"/>
    <n v="4.4346033654862111"/>
    <n v="11.67309286324218"/>
    <n v="4.3518149899214338"/>
  </r>
  <r>
    <x v="34"/>
    <s v="Shrub and Brushland"/>
    <s v="NA"/>
    <n v="0.80616023176279095"/>
    <n v="4.9140330516175015E-2"/>
    <n v="0.24115339422849597"/>
    <n v="3.83"/>
    <n v="3.849175930812994"/>
    <n v="8.4434060170659713"/>
    <n v="1.3525651610745804"/>
  </r>
  <r>
    <x v="23"/>
    <s v="Reservoirs"/>
    <s v="NA"/>
    <n v="0.52096910560538079"/>
    <n v="9.3813358258152305E-2"/>
    <n v="0.2984336595879456"/>
    <n v="3.83"/>
    <n v="4.7634563183544829"/>
    <n v="6.7524705450943063"/>
    <n v="2.2528583160766522"/>
  </r>
  <r>
    <x v="23"/>
    <s v="Reservoirs"/>
    <s v="NA"/>
    <n v="0.52096910560538079"/>
    <n v="9.3813358258152305E-2"/>
    <n v="0.2984336595879456"/>
    <n v="3.82"/>
    <n v="4.7510190955911549"/>
    <n v="6.7348400736971925"/>
    <n v="2.2469761794811514"/>
  </r>
  <r>
    <x v="10"/>
    <s v="Fixed Single Family Units"/>
    <s v="D"/>
    <n v="0.96739227811534922"/>
    <n v="0.17065096597435325"/>
    <n v="0.27638752969320179"/>
    <n v="3.81"/>
    <n v="4.3885295642863547"/>
    <n v="11.551813976351353"/>
    <n v="3.3513062121346304"/>
  </r>
  <r>
    <x v="15"/>
    <s v="Wet Prairies"/>
    <s v="D"/>
    <n v="0.62640332935885068"/>
    <n v="1.7869211096790915E-2"/>
    <n v="0.24869471632328805"/>
    <n v="3.8"/>
    <n v="3.9384538750537508"/>
    <n v="6.7128719466388871"/>
    <n v="0.6201573100567408"/>
  </r>
  <r>
    <x v="43"/>
    <s v="Fixed Single Family Units &lt;Six or more dwelling units per acre&gt;"/>
    <s v="NA"/>
    <n v="1.3474392445178078"/>
    <n v="0.2921616014325315"/>
    <n v="0.44774347762687844"/>
    <n v="3.79"/>
    <n v="7.0720298740079599"/>
    <n v="25.928764337133217"/>
    <n v="7.161503198110748"/>
  </r>
  <r>
    <x v="39"/>
    <s v="Electrical Power Transmission Lines"/>
    <s v="A"/>
    <n v="0.73183755311232057"/>
    <n v="0.15992943931627868"/>
    <n v="2.0887301862310671E-2"/>
    <n v="3.76"/>
    <n v="0.32729984272203572"/>
    <n v="0.65176198992237"/>
    <n v="0.31164116507996859"/>
  </r>
  <r>
    <x v="98"/>
    <s v="Mobile Home Units"/>
    <s v="D"/>
    <n v="0.96739227811534922"/>
    <n v="0.17065096597435325"/>
    <n v="0.27638752969320179"/>
    <n v="3.76"/>
    <n v="4.3309373127865332"/>
    <n v="11.400215367737816"/>
    <n v="2.0110329685597867"/>
  </r>
  <r>
    <x v="26"/>
    <s v="Commercial and Services"/>
    <s v="C"/>
    <n v="0.73183755311232057"/>
    <n v="0.15992943931627868"/>
    <n v="0.57095970596605816"/>
    <n v="3.75"/>
    <n v="8.9230296548008017"/>
    <n v="17.768696482046131"/>
    <n v="5.8253821031566444"/>
  </r>
  <r>
    <x v="1"/>
    <s v="Citrus Groves"/>
    <s v="C"/>
    <n v="1.6671011379372187"/>
    <n v="0.16490862031309303"/>
    <n v="0.32696578480774496"/>
    <n v="3.74"/>
    <n v="5.0962358566166763"/>
    <n v="23.117454361068724"/>
    <n v="3.396113003513197"/>
  </r>
  <r>
    <x v="82"/>
    <s v="Melaleuca"/>
    <s v="B"/>
    <n v="0.80616023176279095"/>
    <n v="4.9140330516175015E-2"/>
    <n v="9.4942281192321246E-2"/>
    <n v="3.74"/>
    <n v="1.4798131186900558"/>
    <n v="3.2460618103890484"/>
    <n v="0.51999277383472098"/>
  </r>
  <r>
    <x v="19"/>
    <s v="Cypress"/>
    <s v="D"/>
    <n v="0.62640332935885068"/>
    <n v="1.7869211096790915E-2"/>
    <n v="0.24869471632328805"/>
    <n v="3.73"/>
    <n v="3.8659034089343396"/>
    <n v="6.5892137792008025"/>
    <n v="0.6087333596083272"/>
  </r>
  <r>
    <x v="7"/>
    <s v="Pine Flatwoods"/>
    <s v="D"/>
    <n v="0.80616023176279095"/>
    <n v="4.9140330516175015E-2"/>
    <n v="0.28292799795311729"/>
    <n v="3.72"/>
    <n v="4.3862610450669726"/>
    <n v="9.6215355094248185"/>
    <n v="1.5412919501663582"/>
  </r>
  <r>
    <x v="35"/>
    <s v="Medium Density Under Construction"/>
    <s v="A"/>
    <n v="1.3474392445178078"/>
    <n v="0.2921616014325315"/>
    <n v="0.21931666955426207"/>
    <n v="3.72"/>
    <n v="3.4000882597666799"/>
    <n v="12.466023020768196"/>
    <n v="3.0730396097042307"/>
  </r>
  <r>
    <x v="52"/>
    <s v="Sand Pine"/>
    <s v="D"/>
    <n v="0.80616023176279095"/>
    <n v="4.9140330516175015E-2"/>
    <n v="0.28292799795311729"/>
    <n v="3.71"/>
    <n v="4.374470020752276"/>
    <n v="9.5956711666575476"/>
    <n v="1.5371486922358035"/>
  </r>
  <r>
    <x v="29"/>
    <s v="Open Land"/>
    <s v="NA"/>
    <n v="0.80616023176279095"/>
    <n v="4.9140330516175015E-2"/>
    <n v="0.24115339422849597"/>
    <n v="3.7"/>
    <n v="3.7185250506548506"/>
    <n v="8.156815212309164"/>
    <n v="1.3066556386360175"/>
  </r>
  <r>
    <x v="9"/>
    <s v="Freshwater Marshes"/>
    <s v="A"/>
    <n v="0.62640332935885068"/>
    <n v="1.7869211096790915E-2"/>
    <n v="0.24869471632328805"/>
    <n v="3.7"/>
    <n v="3.8348103520260204"/>
    <n v="6.5362174217273372"/>
    <n v="1.0212181395592335"/>
  </r>
  <r>
    <x v="14"/>
    <s v="Rural Residential"/>
    <s v="D"/>
    <n v="0.96739227811534922"/>
    <n v="0.17065096597435325"/>
    <n v="0.27638752969320179"/>
    <n v="3.69"/>
    <n v="4.2503081606867843"/>
    <n v="11.18797731567887"/>
    <n v="3.2457532605713348"/>
  </r>
  <r>
    <x v="29"/>
    <s v="Open Land"/>
    <s v="D"/>
    <n v="0.80616023176279095"/>
    <n v="4.9140330516175015E-2"/>
    <n v="0.28292799795311729"/>
    <n v="3.69"/>
    <n v="4.3508879721228837"/>
    <n v="9.5439424811230058"/>
    <n v="1.5288621763746939"/>
  </r>
  <r>
    <x v="57"/>
    <s v="Emergent Aquatic Vegetation"/>
    <s v="NA"/>
    <n v="0.62640332935885068"/>
    <n v="1.7869211096790915E-2"/>
    <n v="0.24869471632328805"/>
    <n v="3.69"/>
    <n v="3.8244459997232472"/>
    <n v="6.5185519692361815"/>
    <n v="1.0184580905333978"/>
  </r>
  <r>
    <x v="63"/>
    <e v="#N/A"/>
    <s v="D"/>
    <n v="0.62640332935885068"/>
    <n v="1.7869211096790915E-2"/>
    <n v="0.24869471632328805"/>
    <n v="3.68"/>
    <n v="3.8140816474204744"/>
    <n v="6.5008865167450276"/>
    <n v="2.1572908193969837"/>
  </r>
  <r>
    <x v="82"/>
    <s v="Melaleuca"/>
    <s v="D"/>
    <n v="0.80616023176279095"/>
    <n v="4.9140330516175015E-2"/>
    <n v="0.28292799795311729"/>
    <n v="3.68"/>
    <n v="4.339096947808188"/>
    <n v="9.5180781383557349"/>
    <n v="1.0524516066446961"/>
  </r>
  <r>
    <x v="86"/>
    <s v="Lakes"/>
    <s v="D"/>
    <n v="0.52096910560538079"/>
    <n v="9.3813358258152305E-2"/>
    <n v="0.2984336595879456"/>
    <n v="3.67"/>
    <n v="4.5644607541412405"/>
    <n v="6.4703830027404967"/>
    <n v="2.1587441305486457"/>
  </r>
  <r>
    <x v="92"/>
    <s v="Communications"/>
    <s v="NA"/>
    <n v="1.2017295380314896"/>
    <n v="0.2322997442582819"/>
    <n v="0.57659988543228824"/>
    <n v="3.66"/>
    <n v="8.7949068824929633"/>
    <n v="28.758519426389736"/>
    <n v="6.7556987012363177"/>
  </r>
  <r>
    <x v="5"/>
    <s v="Woodland Pastures"/>
    <s v="D"/>
    <n v="0.95337210017164864"/>
    <n v="0.22938109134459039"/>
    <n v="0.2"/>
    <n v="3.65"/>
    <n v="3.0422750000000001"/>
    <n v="7.8920431085612401"/>
    <n v="2.8094069489130598"/>
  </r>
  <r>
    <x v="20"/>
    <s v="Hydric Pine Flatwoods"/>
    <s v="D"/>
    <n v="0.62640332935885068"/>
    <n v="1.7869211096790915E-2"/>
    <n v="0.24869471632328805"/>
    <n v="3.63"/>
    <n v="3.7622598859066092"/>
    <n v="6.4125592542892527"/>
    <n v="0.6947845218918266"/>
  </r>
  <r>
    <x v="41"/>
    <s v="Educational Facilities"/>
    <s v="B"/>
    <n v="0.96739227811534922"/>
    <n v="0.17065096597435325"/>
    <n v="0.1586591010147235"/>
    <n v="3.63"/>
    <n v="2.4001988466282627"/>
    <n v="6.3179819518913414"/>
    <n v="1.1145114008964929"/>
  </r>
  <r>
    <x v="81"/>
    <s v="Australian Pines"/>
    <s v="D"/>
    <n v="0.80616023176279095"/>
    <n v="4.9140330516175015E-2"/>
    <n v="0.28292799795311729"/>
    <n v="3.62"/>
    <n v="4.2683508019200103"/>
    <n v="9.3628920817521077"/>
    <n v="1.0352920695798367"/>
  </r>
  <r>
    <x v="26"/>
    <s v="Commercial and Services"/>
    <s v="NA"/>
    <n v="0.73183755311232057"/>
    <n v="0.15992943931627868"/>
    <n v="0.57659988543228824"/>
    <n v="3.61"/>
    <n v="8.6747578813660109"/>
    <n v="17.274305455916497"/>
    <n v="4.7191377235180809"/>
  </r>
  <r>
    <x v="50"/>
    <s v="Solid Waste Disposal"/>
    <s v="NA"/>
    <n v="1.4884831588725165"/>
    <n v="0.30824389141964326"/>
    <n v="0.57659988543228824"/>
    <n v="3.61"/>
    <n v="8.6747578813660109"/>
    <n v="35.134180588304744"/>
    <n v="7.275793805139779"/>
  </r>
  <r>
    <x v="94"/>
    <s v="Recreational"/>
    <s v="B"/>
    <n v="1.3474392445178078"/>
    <n v="0.2921616014325315"/>
    <n v="0.15190764990771397"/>
    <n v="3.61"/>
    <n v="2.2854012228753366"/>
    <n v="8.3791543276028833"/>
    <n v="2.3143154735165523"/>
  </r>
  <r>
    <x v="114"/>
    <s v="Slough Waters"/>
    <s v="NA"/>
    <n v="0.52096910560538079"/>
    <n v="9.3813358258152305E-2"/>
    <n v="0.2984336595879456"/>
    <n v="3.6"/>
    <n v="4.4774001947979478"/>
    <n v="6.3469697029607062"/>
    <n v="2.1175691743801432"/>
  </r>
  <r>
    <x v="65"/>
    <s v="Live Oak"/>
    <s v="D"/>
    <n v="0.80616023176279095"/>
    <n v="4.9140330516175015E-2"/>
    <n v="0.28292799795311729"/>
    <n v="3.59"/>
    <n v="4.2329777289759223"/>
    <n v="9.285299053450295"/>
    <n v="1.4874295970691467"/>
  </r>
  <r>
    <x v="16"/>
    <s v="Mixed Wetland Hardwoods"/>
    <s v="C"/>
    <n v="0.62640332935885068"/>
    <n v="1.7869211096790915E-2"/>
    <n v="0.24869471632328805"/>
    <n v="3.58"/>
    <n v="3.7104381243927445"/>
    <n v="6.3242319918334786"/>
    <n v="0.98809755124920429"/>
  </r>
  <r>
    <x v="34"/>
    <s v="Shrub and Brushland"/>
    <s v="C"/>
    <n v="0.80616023176279095"/>
    <n v="4.9140330516175015E-2"/>
    <n v="0.19937879050387461"/>
    <n v="3.58"/>
    <n v="2.9746617717411326"/>
    <n v="6.5251049974611917"/>
    <n v="0.72150670947209883"/>
  </r>
  <r>
    <x v="48"/>
    <s v="Mangrove Swamps"/>
    <s v="NA"/>
    <n v="0.62640332935885068"/>
    <n v="1.7869211096790915E-2"/>
    <n v="0.24869471632328805"/>
    <n v="3.54"/>
    <n v="3.668980715181652"/>
    <n v="6.2535701818688576"/>
    <n v="0.57772549410549012"/>
  </r>
  <r>
    <x v="57"/>
    <s v="Emergent Aquatic Vegetation"/>
    <s v="D"/>
    <n v="0.62640332935885068"/>
    <n v="1.7869211096790915E-2"/>
    <n v="0.24869471632328805"/>
    <n v="3.52"/>
    <n v="3.648252010576106"/>
    <n v="6.218239276886548"/>
    <n v="2.0634955663797241"/>
  </r>
  <r>
    <x v="16"/>
    <s v="Mixed Wetland Hardwoods"/>
    <s v="D"/>
    <n v="0.62640332935885068"/>
    <n v="1.7869211096790915E-2"/>
    <n v="0.24869471632328805"/>
    <n v="3.52"/>
    <n v="3.648252010576106"/>
    <n v="6.218239276886548"/>
    <n v="0.57446150826308628"/>
  </r>
  <r>
    <x v="86"/>
    <s v="Lakes"/>
    <s v="D"/>
    <n v="0.52096910560538079"/>
    <n v="9.3813358258152305E-2"/>
    <n v="0.2984336595879456"/>
    <n v="3.52"/>
    <n v="4.3779024126913262"/>
    <n v="6.2059259317838009"/>
    <n v="2.07051208161614"/>
  </r>
  <r>
    <x v="24"/>
    <s v=" Channelized Waterways, Canals"/>
    <s v="C"/>
    <n v="0.52096910560538079"/>
    <n v="9.3813358258152305E-2"/>
    <n v="0.2984336595879456"/>
    <n v="3.52"/>
    <n v="4.3779024126913262"/>
    <n v="6.2059259317838009"/>
    <n v="2.07051208161614"/>
  </r>
  <r>
    <x v="42"/>
    <s v=" Natural River, Stream, Waterway"/>
    <s v="NA"/>
    <n v="0.52096910560538079"/>
    <n v="9.3813358258152305E-2"/>
    <n v="0.2984336595879456"/>
    <n v="3.51"/>
    <n v="4.3654651899279981"/>
    <n v="6.1882954603866871"/>
    <n v="2.0646299450206391"/>
  </r>
  <r>
    <x v="18"/>
    <s v="Golf Courses"/>
    <s v="D"/>
    <n v="1.8765006736361713"/>
    <n v="0.3700681607026059"/>
    <n v="0.27638752969320179"/>
    <n v="3.49"/>
    <n v="4.019939154687501"/>
    <n v="20.525641824884996"/>
    <n v="4.594812423867876"/>
  </r>
  <r>
    <x v="1"/>
    <s v="Citrus Groves"/>
    <s v="D"/>
    <n v="1.6671011379372187"/>
    <n v="0.16490862031309303"/>
    <n v="0.32696578480774496"/>
    <n v="3.47"/>
    <n v="4.7283257814063822"/>
    <n v="21.448547228050398"/>
    <n v="2.1216771140079493"/>
  </r>
  <r>
    <x v="15"/>
    <s v="Wet Prairies"/>
    <s v="D"/>
    <n v="0.62640332935885068"/>
    <n v="1.7869211096790915E-2"/>
    <n v="0.24869471632328805"/>
    <n v="3.47"/>
    <n v="3.5964302490622408"/>
    <n v="6.129912014430773"/>
    <n v="0.95773701196501093"/>
  </r>
  <r>
    <x v="2"/>
    <s v="Fixed Single Family Units"/>
    <s v="C"/>
    <n v="1.3474392445178078"/>
    <n v="0.2921616014325315"/>
    <n v="0.2050753273754139"/>
    <n v="3.46"/>
    <n v="2.9570939368561491"/>
    <n v="10.841836527488386"/>
    <n v="3.879594040200474"/>
  </r>
  <r>
    <x v="57"/>
    <s v="Emergent Aquatic Vegetation"/>
    <s v="D"/>
    <n v="0.62640332935885068"/>
    <n v="1.7869211096790915E-2"/>
    <n v="0.24869471632328805"/>
    <n v="3.45"/>
    <n v="3.5757015444566953"/>
    <n v="6.0945811094484643"/>
    <n v="0.17385820171600597"/>
  </r>
  <r>
    <x v="40"/>
    <s v="Upland Hardwood Forests"/>
    <s v="D"/>
    <n v="0.80616023176279095"/>
    <n v="4.9140330516175015E-2"/>
    <n v="0.28292799795311729"/>
    <n v="3.44"/>
    <n v="4.0561123642554797"/>
    <n v="8.8973339119412298"/>
    <n v="0.54234618865969297"/>
  </r>
  <r>
    <x v="5"/>
    <s v="Woodland Pastures"/>
    <s v="C"/>
    <n v="0.95337210017164864"/>
    <n v="0.22938109134459039"/>
    <n v="0.2"/>
    <n v="3.43"/>
    <n v="2.858905"/>
    <n v="7.4163583184561785"/>
    <n v="2.0955371960943272"/>
  </r>
  <r>
    <x v="5"/>
    <s v="Woodland Pastures"/>
    <s v="D"/>
    <n v="0.95337210017164864"/>
    <n v="0.22938109134459039"/>
    <n v="0.2"/>
    <n v="3.42"/>
    <n v="2.8505699999999998"/>
    <n v="7.3947362825423122"/>
    <n v="1.7791717194048395"/>
  </r>
  <r>
    <x v="7"/>
    <s v="Pine Flatwoods"/>
    <s v="NA"/>
    <n v="0.80616023176279095"/>
    <n v="4.9140330516175015E-2"/>
    <n v="0.24115339422849597"/>
    <n v="3.42"/>
    <n v="3.4371231549296186"/>
    <n v="7.539542709756037"/>
    <n v="1.2077735903068054"/>
  </r>
  <r>
    <x v="14"/>
    <s v="Rural Residential"/>
    <s v="C"/>
    <n v="0.96739227811534922"/>
    <n v="0.17065096597435325"/>
    <n v="0.22153198944874952"/>
    <n v="3.41"/>
    <n v="3.1482298701543332"/>
    <n v="8.2870048571108619"/>
    <n v="2.1471597607907738"/>
  </r>
  <r>
    <x v="14"/>
    <s v="Rural Residential"/>
    <s v="A"/>
    <n v="0.96739227811534922"/>
    <n v="0.17065096597435325"/>
    <n v="8.3338224602148639E-2"/>
    <n v="3.39"/>
    <n v="1.1773878529898505"/>
    <n v="3.0992078910527296"/>
    <n v="0.67485667476844535"/>
  </r>
  <r>
    <x v="13"/>
    <s v="Mixed Shrubs"/>
    <s v="D"/>
    <n v="0.62640332935885068"/>
    <n v="1.7869211096790915E-2"/>
    <n v="0.24869471632328805"/>
    <n v="3.39"/>
    <n v="3.5135154306400569"/>
    <n v="5.9885883945015337"/>
    <n v="1.2224648843614725"/>
  </r>
  <r>
    <x v="9"/>
    <s v="Freshwater Marshes"/>
    <s v="NA"/>
    <n v="0.62640332935885068"/>
    <n v="1.7869211096790915E-2"/>
    <n v="0.24869471632328805"/>
    <n v="3.38"/>
    <n v="3.5031510783372837"/>
    <n v="5.9709229420103789"/>
    <n v="0.93289657073248899"/>
  </r>
  <r>
    <x v="63"/>
    <e v="#N/A"/>
    <s v="D"/>
    <n v="0.62640332935885068"/>
    <n v="1.7869211096790915E-2"/>
    <n v="0.24869471632328805"/>
    <n v="3.38"/>
    <n v="3.5031510783372837"/>
    <n v="5.9709229420103789"/>
    <n v="1.2188587932571615"/>
  </r>
  <r>
    <x v="0"/>
    <s v="Improved Pastures"/>
    <s v="D"/>
    <n v="1.8765006736361713"/>
    <n v="0.3700681607026059"/>
    <n v="0.58663586860269046"/>
    <n v="3.37"/>
    <n v="8.2389927906937714"/>
    <n v="42.067953894873369"/>
    <n v="8.2962988189239759"/>
  </r>
  <r>
    <x v="42"/>
    <s v=" Natural River, Stream, Waterway"/>
    <s v="NA"/>
    <n v="0.52096910560538079"/>
    <n v="9.3813358258152305E-2"/>
    <n v="0.2984336595879456"/>
    <n v="3.37"/>
    <n v="4.1913440712414118"/>
    <n v="5.9414688608271051"/>
    <n v="1.9822800326836341"/>
  </r>
  <r>
    <x v="0"/>
    <s v="Improved Pastures"/>
    <s v="D"/>
    <n v="1.8765006736361713"/>
    <n v="0.3700681607026059"/>
    <n v="0.58663586860269046"/>
    <n v="3.36"/>
    <n v="8.2145447408697532"/>
    <n v="41.943123171149708"/>
    <n v="10.059822820730972"/>
  </r>
  <r>
    <x v="57"/>
    <s v="Emergent Aquatic Vegetation"/>
    <s v="D"/>
    <n v="0.62640332935885068"/>
    <n v="1.7869211096790915E-2"/>
    <n v="0.24869471632328805"/>
    <n v="3.36"/>
    <n v="3.4824223737317372"/>
    <n v="5.9355920370280684"/>
    <n v="0.92737647268081735"/>
  </r>
  <r>
    <x v="2"/>
    <s v="Fixed Single Family Units"/>
    <s v="D"/>
    <n v="1.3474392445178078"/>
    <n v="0.2921616014325315"/>
    <n v="0.24052044568721381"/>
    <n v="3.36"/>
    <n v="3.3679596968689176"/>
    <n v="12.348227430151619"/>
    <n v="3.0440014380908642"/>
  </r>
  <r>
    <x v="16"/>
    <s v="Mixed Wetland Hardwoods"/>
    <s v="NA"/>
    <n v="0.62640332935885068"/>
    <n v="1.7869211096790915E-2"/>
    <n v="0.24869471632328805"/>
    <n v="3.36"/>
    <n v="3.4824223737317372"/>
    <n v="5.9355920370280684"/>
    <n v="0.92737647268081735"/>
  </r>
  <r>
    <x v="16"/>
    <s v="Mixed Wetland Hardwoods"/>
    <s v="NA"/>
    <n v="0.62640332935885068"/>
    <n v="1.7869211096790915E-2"/>
    <n v="0.24869471632328805"/>
    <n v="3.36"/>
    <n v="3.4824223737317372"/>
    <n v="5.9355920370280684"/>
    <n v="0.92737647268081735"/>
  </r>
  <r>
    <x v="92"/>
    <s v="Communications"/>
    <s v="D"/>
    <n v="1.2017295380314896"/>
    <n v="0.2322997442582819"/>
    <n v="0.58224006489851832"/>
    <n v="3.36"/>
    <n v="8.1529911807609725"/>
    <n v="26.659515374952715"/>
    <n v="6.9281477821420605"/>
  </r>
  <r>
    <x v="18"/>
    <s v="Golf Courses"/>
    <s v="D"/>
    <n v="1.8765006736361713"/>
    <n v="0.3700681607026059"/>
    <n v="0.27638752969320179"/>
    <n v="3.35"/>
    <n v="3.8586808504880019"/>
    <n v="19.702263642797917"/>
    <n v="5.0404615364980589"/>
  </r>
  <r>
    <x v="48"/>
    <s v="Mangrove Swamps"/>
    <s v="NA"/>
    <n v="0.62640332935885068"/>
    <n v="1.7869211096790915E-2"/>
    <n v="0.24869471632328805"/>
    <n v="3.35"/>
    <n v="3.4720580214289645"/>
    <n v="5.9179265845369136"/>
    <n v="0.64119232736573539"/>
  </r>
  <r>
    <x v="13"/>
    <s v="Mixed Shrubs"/>
    <s v="A"/>
    <n v="0.62640332935885068"/>
    <n v="1.7869211096790915E-2"/>
    <n v="0.24869471632328805"/>
    <n v="3.35"/>
    <n v="3.4720580214289645"/>
    <n v="5.9179265845369136"/>
    <n v="0.92461642365498176"/>
  </r>
  <r>
    <x v="23"/>
    <s v="Reservoirs"/>
    <s v="D"/>
    <n v="0.52096910560538079"/>
    <n v="9.3813358258152305E-2"/>
    <n v="0.2984336595879456"/>
    <n v="3.35"/>
    <n v="4.1664696257147567"/>
    <n v="5.9062079180328793"/>
    <n v="2.3106246750397288"/>
  </r>
  <r>
    <x v="16"/>
    <s v="Mixed Wetland Hardwoods"/>
    <s v="D"/>
    <n v="0.62640332935885068"/>
    <n v="1.7869211096790915E-2"/>
    <n v="0.24869471632328805"/>
    <n v="3.33"/>
    <n v="3.4513293168234185"/>
    <n v="5.8825956795546039"/>
    <n v="0.16781095991718833"/>
  </r>
  <r>
    <x v="16"/>
    <s v="Mixed Wetland Hardwoods"/>
    <s v="D"/>
    <n v="0.62640332935885068"/>
    <n v="1.7869211096790915E-2"/>
    <n v="0.24869471632328805"/>
    <n v="3.33"/>
    <n v="3.4513293168234185"/>
    <n v="5.8825956795546039"/>
    <n v="0.91909632560331012"/>
  </r>
  <r>
    <x v="17"/>
    <s v="Marshy Lakes"/>
    <s v="NA"/>
    <n v="0.52096910560538079"/>
    <n v="9.3813358258152305E-2"/>
    <n v="0.2984336595879456"/>
    <n v="3.32"/>
    <n v="4.1291579574247734"/>
    <n v="5.8533165038415396"/>
    <n v="1.0540342455339069"/>
  </r>
  <r>
    <x v="54"/>
    <s v="Ornamentals"/>
    <s v="NA"/>
    <n v="1.7303616721893005"/>
    <n v="0.38508149913584422"/>
    <n v="0.30381529981542799"/>
    <n v="3.32"/>
    <n v="4.2036188697762427"/>
    <n v="19.791958037743598"/>
    <n v="4.8621021424227271"/>
  </r>
  <r>
    <x v="23"/>
    <s v="Reservoirs"/>
    <s v="C"/>
    <n v="0.52096910560538079"/>
    <n v="9.3813358258152305E-2"/>
    <n v="0.2984336595879456"/>
    <n v="3.31"/>
    <n v="4.1167207346614463"/>
    <n v="5.8356860324444275"/>
    <n v="1.9469872131106316"/>
  </r>
  <r>
    <x v="7"/>
    <s v="Pine Flatwoods"/>
    <s v="NA"/>
    <n v="0.80616023176279095"/>
    <n v="4.9140330516175015E-2"/>
    <n v="0.24115339422849597"/>
    <n v="3.31"/>
    <n v="3.3265724101804204"/>
    <n v="7.2970427980387376"/>
    <n v="0.89737896547730156"/>
  </r>
  <r>
    <x v="11"/>
    <s v="Brazilian Pepper"/>
    <s v="NA"/>
    <n v="0.80616023176279095"/>
    <n v="4.9140330516175015E-2"/>
    <n v="0.24115339422849597"/>
    <n v="3.31"/>
    <n v="3.3265724101804204"/>
    <n v="7.2970427980387376"/>
    <n v="0.80686293019629229"/>
  </r>
  <r>
    <x v="2"/>
    <s v="Fixed Single Family Units"/>
    <s v="A"/>
    <n v="1.3474392445178078"/>
    <n v="0.2921616014325315"/>
    <n v="0.12152611992617118"/>
    <n v="3.3"/>
    <n v="1.6713183458146503"/>
    <n v="6.127691807443659"/>
    <n v="1.6924633933749855"/>
  </r>
  <r>
    <x v="1"/>
    <s v="Citrus Groves"/>
    <s v="NA"/>
    <n v="1.6671011379372187"/>
    <n v="0.16490862031309303"/>
    <n v="0.32696578480774496"/>
    <n v="3.3"/>
    <n v="4.4966786970147146"/>
    <n v="20.397753848001816"/>
    <n v="2.9965702972175268"/>
  </r>
  <r>
    <x v="19"/>
    <s v="Cypress"/>
    <s v="NA"/>
    <n v="0.62640332935885068"/>
    <n v="1.7869211096790915E-2"/>
    <n v="0.24869471632328805"/>
    <n v="3.3"/>
    <n v="3.4202362599150988"/>
    <n v="5.8295993220811377"/>
    <n v="1.1900100644226723"/>
  </r>
  <r>
    <x v="82"/>
    <s v="Melaleuca"/>
    <s v="D"/>
    <n v="0.80616023176279095"/>
    <n v="4.9140330516175015E-2"/>
    <n v="0.28292799795311729"/>
    <n v="3.3"/>
    <n v="3.8910380238497333"/>
    <n v="8.5352331131994355"/>
    <n v="1.6849005509699135"/>
  </r>
  <r>
    <x v="82"/>
    <s v="Melaleuca"/>
    <s v="D"/>
    <n v="0.80616023176279095"/>
    <n v="4.9140330516175015E-2"/>
    <n v="0.28292799795311729"/>
    <n v="3.28"/>
    <n v="3.867455975220341"/>
    <n v="8.4835044276648937"/>
    <n v="0.51712078453598631"/>
  </r>
  <r>
    <x v="18"/>
    <s v="Golf Courses"/>
    <s v="C"/>
    <n v="1.8765006736361713"/>
    <n v="0.3700681607026059"/>
    <n v="0.22153198944874952"/>
    <n v="3.28"/>
    <n v="3.0282093765707363"/>
    <n v="15.46191090026114"/>
    <n v="3.3788622902711438"/>
  </r>
  <r>
    <x v="25"/>
    <s v="Herbaceous (Dry Prairie)"/>
    <s v="NA"/>
    <n v="0.80616023176279095"/>
    <n v="4.9140330516175015E-2"/>
    <n v="0.24115339422849597"/>
    <n v="3.28"/>
    <n v="3.2964222070670028"/>
    <n v="7.2309064584794749"/>
    <n v="1.1583325661421993"/>
  </r>
  <r>
    <x v="34"/>
    <s v="Shrub and Brushland"/>
    <s v="NA"/>
    <n v="0.80616023176279095"/>
    <n v="4.9140330516175015E-2"/>
    <n v="0.24115339422849597"/>
    <n v="3.28"/>
    <n v="3.2964222070670028"/>
    <n v="7.2309064584794749"/>
    <n v="0.44076738010785416"/>
  </r>
  <r>
    <x v="104"/>
    <s v="Coastal Scrub"/>
    <s v="NA"/>
    <n v="0.80616023176279095"/>
    <n v="4.9140330516175015E-2"/>
    <n v="0.24115339422849597"/>
    <n v="3.27"/>
    <n v="3.2863721393625305"/>
    <n v="7.208861011959721"/>
    <n v="1.1548010644161562"/>
  </r>
  <r>
    <x v="7"/>
    <s v="Pine Flatwoods"/>
    <s v="D"/>
    <n v="0.80616023176279095"/>
    <n v="4.9140330516175015E-2"/>
    <n v="0.28292799795311729"/>
    <n v="3.27"/>
    <n v="3.8556649509056449"/>
    <n v="8.4576400848976228"/>
    <n v="2.508884419746964"/>
  </r>
  <r>
    <x v="8"/>
    <s v="Unimproved Pastures"/>
    <s v="D"/>
    <n v="0.95337210017164864"/>
    <n v="0.22938109134459039"/>
    <n v="0.2"/>
    <n v="3.26"/>
    <n v="2.7172100000000001"/>
    <n v="7.0487837079204505"/>
    <n v="3.1007060134730344"/>
  </r>
  <r>
    <x v="4"/>
    <s v="Row Crops"/>
    <s v="D"/>
    <n v="1.1942187284187931"/>
    <n v="0.52982210901985061"/>
    <n v="0.25824300484311374"/>
    <n v="3.26"/>
    <n v="3.508502375948785"/>
    <n v="11.400770268528913"/>
    <n v="5.4398836697742423"/>
  </r>
  <r>
    <x v="48"/>
    <s v="Mangrove Swamps"/>
    <s v="D"/>
    <n v="0.62640332935885068"/>
    <n v="1.7869211096790915E-2"/>
    <n v="0.24869471632328805"/>
    <n v="3.25"/>
    <n v="3.3684144984012345"/>
    <n v="5.7412720596253646"/>
    <n v="0.53039769939063364"/>
  </r>
  <r>
    <x v="22"/>
    <s v="Mixed Rangeland"/>
    <s v="D"/>
    <n v="0.80616023176279095"/>
    <n v="4.9140330516175015E-2"/>
    <n v="0.28292799795311729"/>
    <n v="3.24"/>
    <n v="3.8202918779615569"/>
    <n v="8.3800470565958101"/>
    <n v="1.3424155694997313"/>
  </r>
  <r>
    <x v="96"/>
    <s v="Marinas and Fish Camps"/>
    <s v="D"/>
    <n v="0.73183755311232057"/>
    <n v="0.15992943931627868"/>
    <n v="0.27638752969320179"/>
    <n v="3.24"/>
    <n v="3.7319778971883957"/>
    <n v="7.4315994789020712"/>
    <n v="2.4364143225681989"/>
  </r>
  <r>
    <x v="0"/>
    <s v="Improved Pastures"/>
    <s v="NA"/>
    <n v="1.8765006736361713"/>
    <n v="0.3700681607026059"/>
    <n v="0.58663586860269046"/>
    <n v="3.23"/>
    <n v="7.8967200931575308"/>
    <n v="40.320323762742127"/>
    <n v="10.31521274660952"/>
  </r>
  <r>
    <x v="0"/>
    <s v="Improved Pastures"/>
    <s v="NA"/>
    <n v="1.8765006736361713"/>
    <n v="0.3700681607026059"/>
    <n v="0.58663586860269046"/>
    <n v="3.2"/>
    <n v="7.8233759436854804"/>
    <n v="39.945831591571157"/>
    <n v="7.8777911633699471"/>
  </r>
  <r>
    <x v="17"/>
    <s v="Marshy Lakes"/>
    <s v="NA"/>
    <n v="0.52096910560538079"/>
    <n v="9.3813358258152305E-2"/>
    <n v="0.2984336595879456"/>
    <n v="3.2"/>
    <n v="3.9799112842648423"/>
    <n v="5.6417508470761835"/>
    <n v="1.8822837105601273"/>
  </r>
  <r>
    <x v="7"/>
    <s v="Pine Flatwoods"/>
    <s v="NA"/>
    <n v="0.80616023176279095"/>
    <n v="4.9140330516175015E-2"/>
    <n v="0.24115339422849597"/>
    <n v="3.19"/>
    <n v="3.2059715977267498"/>
    <n v="7.0324974398016842"/>
    <n v="0.77761110191123028"/>
  </r>
  <r>
    <x v="2"/>
    <s v="Fixed Single Family Units"/>
    <s v="NA"/>
    <n v="1.3474392445178078"/>
    <n v="0.2921616014325315"/>
    <n v="0.22279788653131388"/>
    <n v="3.17"/>
    <n v="2.943377309018024"/>
    <n v="10.791546127553559"/>
    <n v="2.9806160872215033"/>
  </r>
  <r>
    <x v="49"/>
    <s v="Shopping Centers (Plazas, Malls)"/>
    <s v="B"/>
    <n v="1.4884831588725165"/>
    <n v="0.30824389141964326"/>
    <n v="0.55707618727995345"/>
    <n v="3.17"/>
    <n v="7.3595195832507825"/>
    <n v="29.807251524163721"/>
    <n v="6.9736719568675305"/>
  </r>
  <r>
    <x v="32"/>
    <s v="Hardwood - Coniferous Mixed"/>
    <s v="NA"/>
    <n v="0.80616023176279095"/>
    <n v="4.9140330516175015E-2"/>
    <n v="0.24115339422849597"/>
    <n v="3.16"/>
    <n v="3.1758213946133318"/>
    <n v="6.9663611002424206"/>
    <n v="0.42464174425024975"/>
  </r>
  <r>
    <x v="15"/>
    <s v="Wet Prairies"/>
    <s v="D"/>
    <n v="0.62640332935885068"/>
    <n v="1.7869211096790915E-2"/>
    <n v="0.24869471632328805"/>
    <n v="3.16"/>
    <n v="3.2751353276762774"/>
    <n v="5.5822829872049695"/>
    <n v="1.1395247889623168"/>
  </r>
  <r>
    <x v="37"/>
    <s v="Multiple Dwelling Units, Low Rise &lt;Two stories or less&gt;"/>
    <s v="NA"/>
    <n v="1.6728075169398335"/>
    <n v="0.4645994885165638"/>
    <n v="0.44774347762687844"/>
    <n v="3.13"/>
    <n v="5.8404890516213497"/>
    <n v="26.584208061775183"/>
    <n v="8.6547591198930522"/>
  </r>
  <r>
    <x v="13"/>
    <s v="Mixed Shrubs"/>
    <s v="D"/>
    <n v="0.62640332935885068"/>
    <n v="1.7869211096790915E-2"/>
    <n v="0.24869471632328805"/>
    <n v="3.13"/>
    <n v="3.2440422707679577"/>
    <n v="5.5292866297315042"/>
    <n v="1.1287065156493832"/>
  </r>
  <r>
    <x v="42"/>
    <s v=" Natural River, Stream, Waterway"/>
    <s v="NA"/>
    <n v="0.52096910560538079"/>
    <n v="9.3813358258152305E-2"/>
    <n v="0.2984336595879456"/>
    <n v="3.13"/>
    <n v="3.8928507249215483"/>
    <n v="5.5183375472963911"/>
    <n v="1.8411087543916242"/>
  </r>
  <r>
    <x v="37"/>
    <s v="Multiple Dwelling Units, Low Rise &lt;Two stories or less&gt;"/>
    <s v="B"/>
    <n v="1.6728075169398335"/>
    <n v="0.4645994885165638"/>
    <n v="0.40522520165068265"/>
    <n v="3.13"/>
    <n v="5.2858689672619583"/>
    <n v="24.059738691567851"/>
    <n v="7.2575784808862611"/>
  </r>
  <r>
    <x v="7"/>
    <s v="Pine Flatwoods"/>
    <s v="D"/>
    <n v="0.80616023176279095"/>
    <n v="4.9140330516175015E-2"/>
    <n v="0.28292799795311729"/>
    <n v="3.11"/>
    <n v="3.6670085618705062"/>
    <n v="8.0438106006212866"/>
    <n v="1.2885532164025197"/>
  </r>
  <r>
    <x v="9"/>
    <s v="Freshwater Marshes"/>
    <s v="D"/>
    <n v="0.62640332935885068"/>
    <n v="1.7869211096790915E-2"/>
    <n v="0.24869471632328805"/>
    <n v="3.11"/>
    <n v="3.2233135661624117"/>
    <n v="5.4939557247491946"/>
    <n v="0.85837524703492318"/>
  </r>
  <r>
    <x v="5"/>
    <s v="Woodland Pastures"/>
    <s v="NA"/>
    <n v="0.95337210017164864"/>
    <n v="0.22938109134459039"/>
    <n v="0.2"/>
    <n v="3.1"/>
    <n v="2.5838500000000004"/>
    <n v="6.7028311332985879"/>
    <n v="2.3860716552412291"/>
  </r>
  <r>
    <x v="26"/>
    <s v="Commercial and Services"/>
    <s v="B"/>
    <n v="0.73183755311232057"/>
    <n v="0.15992943931627868"/>
    <n v="0.55707618727995345"/>
    <n v="3.1"/>
    <n v="7.1970065325165384"/>
    <n v="14.331614888984081"/>
    <n v="4.6985513522603259"/>
  </r>
  <r>
    <x v="15"/>
    <s v="Wet Prairies"/>
    <s v="NA"/>
    <n v="0.62640332935885068"/>
    <n v="1.7869211096790915E-2"/>
    <n v="0.24869471632328805"/>
    <n v="3.09"/>
    <n v="3.2025848615568653"/>
    <n v="5.4586248197668832"/>
    <n v="0.15571647631955313"/>
  </r>
  <r>
    <x v="14"/>
    <s v="Rural Residential"/>
    <s v="D"/>
    <n v="0.96739227811534922"/>
    <n v="0.17065096597435325"/>
    <n v="0.27638752969320179"/>
    <n v="3.08"/>
    <n v="3.5476826923889688"/>
    <n v="9.3384742905937443"/>
    <n v="2.1299977470984932"/>
  </r>
  <r>
    <x v="13"/>
    <s v="Mixed Shrubs"/>
    <s v="C"/>
    <n v="0.62640332935885068"/>
    <n v="1.7869211096790915E-2"/>
    <n v="0.24869471632328805"/>
    <n v="3.07"/>
    <n v="3.1818561569513193"/>
    <n v="5.4232939147845736"/>
    <n v="0.84733505093158001"/>
  </r>
  <r>
    <x v="4"/>
    <s v="Row Crops"/>
    <s v="D"/>
    <n v="1.1942187284187931"/>
    <n v="0.52982210901985061"/>
    <n v="0.25824300484311374"/>
    <n v="3.07"/>
    <n v="3.3040191086388866"/>
    <n v="10.736308197663732"/>
    <n v="5.4824446748170548"/>
  </r>
  <r>
    <x v="13"/>
    <s v="Mixed Shrubs"/>
    <s v="D"/>
    <n v="0.62640332935885068"/>
    <n v="1.7869211096790915E-2"/>
    <n v="0.24869471632328805"/>
    <n v="3.07"/>
    <n v="3.1818561569513193"/>
    <n v="5.4232939147845736"/>
    <n v="0.84733505093158001"/>
  </r>
  <r>
    <x v="15"/>
    <s v="Wet Prairies"/>
    <s v="A"/>
    <n v="0.62640332935885068"/>
    <n v="1.7869211096790915E-2"/>
    <n v="0.24869471632328805"/>
    <n v="3.07"/>
    <n v="3.1818561569513193"/>
    <n v="5.4232939147845736"/>
    <n v="0.50102182680899843"/>
  </r>
  <r>
    <x v="12"/>
    <s v="Roads and Highways"/>
    <s v="D"/>
    <n v="1.0171301585628862"/>
    <n v="0.19656132206470006"/>
    <n v="0.45034663738052311"/>
    <n v="3.07"/>
    <n v="5.7618362066398232"/>
    <n v="15.946522195940878"/>
    <n v="3.7087980739218493"/>
  </r>
  <r>
    <x v="45"/>
    <s v="Spoil Areas"/>
    <s v="D"/>
    <n v="0.73183755311232057"/>
    <n v="0.13401908322593187"/>
    <n v="0.28292799795311729"/>
    <n v="3.05"/>
    <n v="3.5962624159823293"/>
    <n v="7.1613451721523464"/>
    <n v="3.1706660685518626"/>
  </r>
  <r>
    <x v="24"/>
    <s v=" Channelized Waterways, Canals"/>
    <s v="NA"/>
    <n v="0.52096910560538079"/>
    <n v="9.3813358258152305E-2"/>
    <n v="0.2984336595879456"/>
    <n v="3.05"/>
    <n v="3.7933529428149275"/>
    <n v="5.3772937761194868"/>
    <n v="1.794051661627621"/>
  </r>
  <r>
    <x v="5"/>
    <s v="Woodland Pastures"/>
    <s v="D"/>
    <n v="0.95337210017164864"/>
    <n v="0.22938109134459039"/>
    <n v="0.2"/>
    <n v="3.04"/>
    <n v="2.5338400000000001"/>
    <n v="6.5730989178153889"/>
    <n v="1.581485972804302"/>
  </r>
  <r>
    <x v="10"/>
    <s v="Fixed Single Family Units"/>
    <s v="C"/>
    <n v="0.96739227811534922"/>
    <n v="0.17065096597435325"/>
    <n v="0.22153198944874952"/>
    <n v="3.04"/>
    <n v="2.8066330807240973"/>
    <n v="7.3878283770137871"/>
    <n v="1.9141834817606895"/>
  </r>
  <r>
    <x v="43"/>
    <s v="Fixed Single Family Units &lt;Six or more dwelling units per acre&gt;"/>
    <s v="NA"/>
    <n v="1.3474392445178078"/>
    <n v="0.2921616014325315"/>
    <n v="0.44774347762687844"/>
    <n v="3.04"/>
    <n v="5.6725516667504481"/>
    <n v="20.797742370682052"/>
    <n v="5.1269186645214013"/>
  </r>
  <r>
    <x v="49"/>
    <s v="Shopping Centers (Plazas, Malls)"/>
    <s v="C"/>
    <n v="1.4884831588725165"/>
    <n v="0.30824389141964326"/>
    <n v="0.57095970596605816"/>
    <n v="3.04"/>
    <n v="7.2336027068251845"/>
    <n v="29.297267691075394"/>
    <n v="7.6416620158214927"/>
  </r>
  <r>
    <x v="41"/>
    <s v="Educational Facilities"/>
    <s v="D"/>
    <n v="0.96739227811534922"/>
    <n v="0.17065096597435325"/>
    <n v="0.24052044568721381"/>
    <n v="3.04"/>
    <n v="3.0472016305004495"/>
    <n v="8.0210708093292578"/>
    <n v="2.0782563516258921"/>
  </r>
  <r>
    <x v="26"/>
    <s v="Commercial and Services"/>
    <s v="C"/>
    <n v="0.73183755311232057"/>
    <n v="0.15992943931627868"/>
    <n v="0.57095970596605816"/>
    <n v="3.02"/>
    <n v="7.1860132153329133"/>
    <n v="14.309723566874487"/>
    <n v="4.6913743870754843"/>
  </r>
  <r>
    <x v="86"/>
    <s v="Lakes"/>
    <s v="D"/>
    <n v="0.52096910560538079"/>
    <n v="9.3813358258152305E-2"/>
    <n v="0.2984336595879456"/>
    <n v="3.02"/>
    <n v="3.7560412745249447"/>
    <n v="5.324402361928148"/>
    <n v="1.7764052518411197"/>
  </r>
  <r>
    <x v="24"/>
    <s v=" Channelized Waterways, Canals"/>
    <s v="NA"/>
    <n v="0.52096910560538079"/>
    <n v="9.3813358258152305E-2"/>
    <n v="0.2984336595879456"/>
    <n v="3"/>
    <n v="3.7311668289982891"/>
    <n v="5.2891414191339212"/>
    <n v="1.4600658303989886"/>
  </r>
  <r>
    <x v="20"/>
    <s v="Hydric Pine Flatwoods"/>
    <s v="D"/>
    <n v="0.62640332935885068"/>
    <n v="1.7869211096790915E-2"/>
    <n v="0.24869471632328805"/>
    <n v="3"/>
    <n v="3.1093056908319086"/>
    <n v="5.2996357473464899"/>
    <n v="0.82801470775072983"/>
  </r>
  <r>
    <x v="29"/>
    <s v="Open Land"/>
    <s v="C"/>
    <n v="0.80616023176279095"/>
    <n v="4.9140330516175015E-2"/>
    <n v="0.19937879050387461"/>
    <n v="2.99"/>
    <n v="2.4844242171804436"/>
    <n v="5.4497385313991531"/>
    <n v="0.60259917914010508"/>
  </r>
  <r>
    <x v="42"/>
    <s v=" Natural River, Stream, Waterway"/>
    <s v="D"/>
    <n v="0.52096910560538079"/>
    <n v="9.3813358258152305E-2"/>
    <n v="0.2984336595879456"/>
    <n v="2.98"/>
    <n v="3.7062923834716344"/>
    <n v="5.2538804763396953"/>
    <n v="1.3494838424420657"/>
  </r>
  <r>
    <x v="58"/>
    <s v="Parks and Zoos"/>
    <s v="NA"/>
    <n v="0.96739227811534922"/>
    <n v="0.17065096597435325"/>
    <n v="0.24895975957097566"/>
    <n v="2.98"/>
    <n v="3.091868598075882"/>
    <n v="8.1386465241012793"/>
    <n v="2.1087201739546644"/>
  </r>
  <r>
    <x v="32"/>
    <s v="Hardwood - Coniferous Mixed"/>
    <s v="B"/>
    <n v="0.80616023176279095"/>
    <n v="4.9140330516175015E-2"/>
    <n v="9.4942281192321246E-2"/>
    <n v="2.98"/>
    <n v="1.1791024314696166"/>
    <n v="2.5864342767271027"/>
    <n v="0.28599228441431968"/>
  </r>
  <r>
    <x v="68"/>
    <e v="#N/A"/>
    <s v="D"/>
    <n v="0.80616023176279095"/>
    <n v="4.9140330516175015E-2"/>
    <n v="0.28292799795311729"/>
    <n v="2.98"/>
    <n v="3.5137252457794563"/>
    <n v="7.7075741446467632"/>
    <n v="1.5215162551182855"/>
  </r>
  <r>
    <x v="7"/>
    <s v="Pine Flatwoods"/>
    <s v="NA"/>
    <n v="0.80616023176279095"/>
    <n v="4.9140330516175015E-2"/>
    <n v="0.24115339422849597"/>
    <n v="2.97"/>
    <n v="2.9848701082283533"/>
    <n v="6.5474976163670853"/>
    <n v="1.9422574847286858"/>
  </r>
  <r>
    <x v="28"/>
    <s v="Wetland Forested Mixed"/>
    <s v="D"/>
    <n v="0.62640332935885068"/>
    <n v="1.7869211096790915E-2"/>
    <n v="0.24869471632328805"/>
    <n v="2.97"/>
    <n v="3.0782126339235898"/>
    <n v="5.2466393898730255"/>
    <n v="0.48470189759697907"/>
  </r>
  <r>
    <x v="10"/>
    <s v="Fixed Single Family Units"/>
    <s v="NA"/>
    <n v="0.96739227811534922"/>
    <n v="0.17065096597435325"/>
    <n v="0.24895975957097566"/>
    <n v="2.97"/>
    <n v="3.0814932000957618"/>
    <n v="8.1113356297251009"/>
    <n v="2.1016439317601856"/>
  </r>
  <r>
    <x v="19"/>
    <s v="Cypress"/>
    <s v="D"/>
    <n v="0.62640332935885068"/>
    <n v="1.7869211096790915E-2"/>
    <n v="0.24869471632328805"/>
    <n v="2.96"/>
    <n v="3.0678482816208166"/>
    <n v="5.2289739373818698"/>
    <n v="0.4830699046757771"/>
  </r>
  <r>
    <x v="78"/>
    <s v=" Grass airports"/>
    <s v="NA"/>
    <n v="0.96739227811534922"/>
    <n v="0.17065096597435325"/>
    <n v="0.22279788653131388"/>
    <n v="2.96"/>
    <n v="2.7483901686729819"/>
    <n v="7.2345170512953088"/>
    <n v="1.2761910045081697"/>
  </r>
  <r>
    <x v="42"/>
    <s v=" Natural River, Stream, Waterway"/>
    <s v="D"/>
    <n v="0.52096910560538079"/>
    <n v="9.3813358258152305E-2"/>
    <n v="0.2984336595879456"/>
    <n v="2.96"/>
    <n v="3.6814179379449787"/>
    <n v="5.2186195335454686"/>
    <n v="1.3404269039021859"/>
  </r>
  <r>
    <x v="25"/>
    <s v="Herbaceous (Dry Prairie)"/>
    <s v="NA"/>
    <n v="0.80616023176279095"/>
    <n v="4.9140330516175015E-2"/>
    <n v="0.24115339422849597"/>
    <n v="2.95"/>
    <n v="2.9647699728194081"/>
    <n v="6.5034067233275765"/>
    <n v="0.39642188149944202"/>
  </r>
  <r>
    <x v="2"/>
    <s v="Fixed Single Family Units"/>
    <s v="D"/>
    <n v="1.3474392445178078"/>
    <n v="0.2921616014325315"/>
    <n v="0.24052044568721381"/>
    <n v="2.94"/>
    <n v="2.9469647347603032"/>
    <n v="10.804699001382668"/>
    <n v="3.8663049148219248"/>
  </r>
  <r>
    <x v="24"/>
    <s v=" Channelized Waterways, Canals"/>
    <s v="D"/>
    <n v="0.52096910560538079"/>
    <n v="9.3813358258152305E-2"/>
    <n v="0.2984336595879456"/>
    <n v="2.93"/>
    <n v="3.6441062696549964"/>
    <n v="5.1657281193541307"/>
    <n v="2.0209344172735539"/>
  </r>
  <r>
    <x v="16"/>
    <s v="Mixed Wetland Hardwoods"/>
    <s v="NA"/>
    <n v="0.62640332935885068"/>
    <n v="1.7869211096790915E-2"/>
    <n v="0.24869471632328805"/>
    <n v="2.93"/>
    <n v="3.0367552247124974"/>
    <n v="5.1759775799084053"/>
    <n v="0.80869436456987942"/>
  </r>
  <r>
    <x v="48"/>
    <s v="Mangrove Swamps"/>
    <s v="A"/>
    <n v="0.62640332935885068"/>
    <n v="1.7869211096790915E-2"/>
    <n v="0.24869471632328805"/>
    <n v="2.92"/>
    <n v="3.0263908724097242"/>
    <n v="5.1583121274172496"/>
    <n v="0.8059343155440436"/>
  </r>
  <r>
    <x v="34"/>
    <s v="Shrub and Brushland"/>
    <s v="NA"/>
    <n v="0.80616023176279095"/>
    <n v="4.9140330516175015E-2"/>
    <n v="0.24115339422849597"/>
    <n v="2.92"/>
    <n v="2.9346197697059906"/>
    <n v="6.4372703837683138"/>
    <n v="1.9095595472753411"/>
  </r>
  <r>
    <x v="6"/>
    <s v="Inactive Land with street pattern but without structures"/>
    <s v="NA"/>
    <n v="0.80616023176279095"/>
    <n v="4.9140330516175015E-2"/>
    <n v="0.24895975957097566"/>
    <n v="2.92"/>
    <n v="3.0296162101951598"/>
    <n v="6.6456509648701729"/>
    <n v="1.0645793829619212"/>
  </r>
  <r>
    <x v="2"/>
    <s v="Fixed Single Family Units"/>
    <s v="C"/>
    <n v="1.3474392445178078"/>
    <n v="0.2921616014325315"/>
    <n v="0.2050753273754139"/>
    <n v="2.91"/>
    <n v="2.4870356520957788"/>
    <n v="9.1184232066448576"/>
    <n v="2.5185009245733454"/>
  </r>
  <r>
    <x v="42"/>
    <s v=" Natural River, Stream, Waterway"/>
    <s v="D"/>
    <n v="0.52096910560538079"/>
    <n v="9.3813358258152305E-2"/>
    <n v="0.2984336595879456"/>
    <n v="2.91"/>
    <n v="3.6192318241283412"/>
    <n v="5.1304671765599048"/>
    <n v="1.7117017492906157"/>
  </r>
  <r>
    <x v="20"/>
    <s v="Hydric Pine Flatwoods"/>
    <s v="A"/>
    <n v="0.62640332935885068"/>
    <n v="1.7869211096790915E-2"/>
    <n v="0.24869471632328805"/>
    <n v="2.91"/>
    <n v="3.0160265201069514"/>
    <n v="5.1406466749260948"/>
    <n v="0.55697602168187754"/>
  </r>
  <r>
    <x v="42"/>
    <s v=" Natural River, Stream, Waterway"/>
    <s v="D"/>
    <n v="0.52096910560538079"/>
    <n v="9.3813358258152305E-2"/>
    <n v="0.2984336595879456"/>
    <n v="2.9"/>
    <n v="3.6067946013650132"/>
    <n v="5.112836705162791"/>
    <n v="1.313256088282547"/>
  </r>
  <r>
    <x v="32"/>
    <s v="Hardwood - Coniferous Mixed"/>
    <s v="A"/>
    <n v="0.80616023176279095"/>
    <n v="4.9140330516175015E-2"/>
    <n v="2.0887301862310671E-2"/>
    <n v="2.89"/>
    <n v="0.25156823017730939"/>
    <n v="0.55183050776613807"/>
    <n v="6.1018085379404154E-2"/>
  </r>
  <r>
    <x v="55"/>
    <s v="Disturbed Land"/>
    <s v="D"/>
    <n v="0.73183755311232057"/>
    <n v="0.13401908322593187"/>
    <n v="0.28292799795311729"/>
    <n v="2.88"/>
    <n v="3.3958150026324945"/>
    <n v="6.7621882281307402"/>
    <n v="2.2547394090562585"/>
  </r>
  <r>
    <x v="12"/>
    <s v="Roads and Highways"/>
    <s v="D"/>
    <n v="1.0171301585628862"/>
    <n v="0.19656132206470006"/>
    <n v="0.45034663738052311"/>
    <n v="2.88"/>
    <n v="5.4052404804959906"/>
    <n v="14.959603884139977"/>
    <n v="3.6263399331794832"/>
  </r>
  <r>
    <x v="18"/>
    <s v="Golf Courses"/>
    <s v="C"/>
    <n v="1.8765006736361713"/>
    <n v="0.3700681607026059"/>
    <n v="0.22153198944874952"/>
    <n v="2.88"/>
    <n v="2.6589155501596711"/>
    <n v="13.576312009985392"/>
    <n v="3.2562022818881884"/>
  </r>
  <r>
    <x v="34"/>
    <s v="Shrub and Brushland"/>
    <s v="D"/>
    <n v="0.80616023176279095"/>
    <n v="4.9140330516175015E-2"/>
    <n v="0.28292799795311729"/>
    <n v="2.87"/>
    <n v="3.3840239783177988"/>
    <n v="7.4230663742067824"/>
    <n v="0.91287714871912462"/>
  </r>
  <r>
    <x v="65"/>
    <s v="Live Oak"/>
    <s v="NA"/>
    <n v="0.80616023176279095"/>
    <n v="4.9140330516175015E-2"/>
    <n v="0.24115339422849597"/>
    <n v="2.87"/>
    <n v="2.8843694311836274"/>
    <n v="6.3270431511695406"/>
    <n v="0.38567145759437244"/>
  </r>
  <r>
    <x v="26"/>
    <s v="Commercial and Services"/>
    <s v="A"/>
    <n v="0.73183755311232057"/>
    <n v="0.15992943931627868"/>
    <n v="0.5449281084296117"/>
    <n v="2.87"/>
    <n v="6.5177352496967673"/>
    <n v="12.978961617580818"/>
    <n v="4.2550904508390719"/>
  </r>
  <r>
    <x v="1"/>
    <s v="Citrus Groves"/>
    <s v="D"/>
    <n v="1.6671011379372187"/>
    <n v="0.16490862031309303"/>
    <n v="0.32696578480774496"/>
    <n v="2.86"/>
    <n v="3.8971215374127524"/>
    <n v="17.678053334934905"/>
    <n v="1.7487021746578486"/>
  </r>
  <r>
    <x v="23"/>
    <s v="Reservoirs"/>
    <s v="D"/>
    <n v="0.52096910560538079"/>
    <n v="9.3813358258152305E-2"/>
    <n v="0.2984336595879456"/>
    <n v="2.84"/>
    <n v="3.5321712647850472"/>
    <n v="5.0070538767801125"/>
    <n v="1.9588579334665162"/>
  </r>
  <r>
    <x v="0"/>
    <s v="Improved Pastures"/>
    <s v="C"/>
    <n v="1.8765006736361713"/>
    <n v="0.3700681607026059"/>
    <n v="0.58663586860269046"/>
    <n v="2.83"/>
    <n v="6.9187981001968462"/>
    <n v="35.327094813795739"/>
    <n v="7.7199635453307209"/>
  </r>
  <r>
    <x v="40"/>
    <s v="Upland Hardwood Forests"/>
    <s v="A"/>
    <n v="0.80616023176279095"/>
    <n v="4.9140330516175015E-2"/>
    <n v="2.0887301862310671E-2"/>
    <n v="2.83"/>
    <n v="0.24634536034663859"/>
    <n v="0.54037381902358839"/>
    <n v="3.2939044898111912E-2"/>
  </r>
  <r>
    <x v="24"/>
    <s v=" Channelized Waterways, Canals"/>
    <s v="NA"/>
    <n v="0.52096910560538079"/>
    <n v="9.3813358258152305E-2"/>
    <n v="0.2984336595879456"/>
    <n v="2.82"/>
    <n v="3.5072968192583915"/>
    <n v="4.9717929339858857"/>
    <n v="0.89529414831494514"/>
  </r>
  <r>
    <x v="57"/>
    <s v="Emergent Aquatic Vegetation"/>
    <s v="NA"/>
    <n v="0.62640332935885068"/>
    <n v="1.7869211096790915E-2"/>
    <n v="0.24869471632328805"/>
    <n v="2.82"/>
    <n v="2.9227473493819942"/>
    <n v="4.9816576025057007"/>
    <n v="0.77833382528568618"/>
  </r>
  <r>
    <x v="16"/>
    <s v="Mixed Wetland Hardwoods"/>
    <s v="D"/>
    <n v="0.62640332935885068"/>
    <n v="1.7869211096790915E-2"/>
    <n v="0.24869471632328805"/>
    <n v="2.82"/>
    <n v="2.9227473493819942"/>
    <n v="4.9816576025057007"/>
    <n v="0.46022200377894984"/>
  </r>
  <r>
    <x v="87"/>
    <s v="Multiple Dwelling Units, High Rise &lt;Three stories or more&gt;"/>
    <s v="NA"/>
    <n v="1.6728075169398335"/>
    <n v="0.4645994885165638"/>
    <n v="0.44774347762687844"/>
    <n v="2.82"/>
    <n v="5.2620380592882441"/>
    <n v="23.951267327222364"/>
    <n v="7.7975785041847931"/>
  </r>
  <r>
    <x v="12"/>
    <s v="Roads and Highways"/>
    <s v="D"/>
    <n v="1.0171301585628862"/>
    <n v="0.19656132206470006"/>
    <n v="0.45034663738052311"/>
    <n v="2.82"/>
    <n v="5.2926313038189905"/>
    <n v="14.647945469887059"/>
    <n v="3.9828286779023219"/>
  </r>
  <r>
    <x v="38"/>
    <s v="Other Light Industrial"/>
    <s v="D"/>
    <n v="1.2017295380314896"/>
    <n v="0.2322997442582819"/>
    <n v="0.34369105791620291"/>
    <n v="2.81"/>
    <n v="4.0248542796628293"/>
    <n v="13.160895451943853"/>
    <n v="3.0916419233396435"/>
  </r>
  <r>
    <x v="40"/>
    <s v="Upland Hardwood Forests"/>
    <s v="D"/>
    <n v="0.80616023176279095"/>
    <n v="4.9140330516175015E-2"/>
    <n v="0.28292799795311729"/>
    <n v="2.8"/>
    <n v="3.3014868081149249"/>
    <n v="7.2420159748358843"/>
    <n v="1.1601122205553231"/>
  </r>
  <r>
    <x v="9"/>
    <s v="Freshwater Marshes"/>
    <s v="D"/>
    <n v="0.62640332935885068"/>
    <n v="1.7869211096790915E-2"/>
    <n v="0.24869471632328805"/>
    <n v="2.79"/>
    <n v="2.891654292473675"/>
    <n v="4.9286612450322353"/>
    <n v="0.53400793831355264"/>
  </r>
  <r>
    <x v="92"/>
    <s v="Communications"/>
    <s v="D"/>
    <n v="1.2017295380314896"/>
    <n v="0.2322997442582819"/>
    <n v="0.58224006489851832"/>
    <n v="2.79"/>
    <n v="6.7698944625961639"/>
    <n v="22.136919016701807"/>
    <n v="5.7528369976715314"/>
  </r>
  <r>
    <x v="37"/>
    <s v="Multiple Dwelling Units, Low Rise &lt;Two stories or less&gt;"/>
    <s v="D"/>
    <n v="1.6728075169398335"/>
    <n v="0.4645994885165638"/>
    <n v="0.45902383655933859"/>
    <n v="2.78"/>
    <n v="5.3180895120337004"/>
    <n v="24.206397243361206"/>
    <n v="7.4465229944985145"/>
  </r>
  <r>
    <x v="58"/>
    <s v="Parks and Zoos"/>
    <s v="A"/>
    <n v="0.96739227811534922"/>
    <n v="0.17065096597435325"/>
    <n v="8.3338224602148639E-2"/>
    <n v="2.78"/>
    <n v="0.9655275018618833"/>
    <n v="2.5415333147866042"/>
    <n v="0.65851030116585629"/>
  </r>
  <r>
    <x v="47"/>
    <s v="Holding Ponds"/>
    <s v="NA"/>
    <n v="0.52096910560538079"/>
    <n v="9.3813358258152305E-2"/>
    <n v="0.2984336595879456"/>
    <n v="2.78"/>
    <n v="3.4575479282050812"/>
    <n v="4.9012710483974331"/>
    <n v="1.6352339735491104"/>
  </r>
  <r>
    <x v="24"/>
    <s v=" Channelized Waterways, Canals"/>
    <s v="D"/>
    <n v="0.52096910560538079"/>
    <n v="9.3813358258152305E-2"/>
    <n v="0.2984336595879456"/>
    <n v="2.77"/>
    <n v="3.445110705441754"/>
    <n v="4.8836405770003211"/>
    <n v="1.9105762238388202"/>
  </r>
  <r>
    <x v="23"/>
    <s v="Reservoirs"/>
    <s v="A"/>
    <n v="0.52096910560538079"/>
    <n v="9.3813358258152305E-2"/>
    <n v="0.2984336595879456"/>
    <n v="2.77"/>
    <n v="3.445110705441754"/>
    <n v="4.8836405770003211"/>
    <n v="1.62935183695361"/>
  </r>
  <r>
    <x v="54"/>
    <s v="Ornamentals"/>
    <s v="NA"/>
    <n v="1.7303616721893005"/>
    <n v="0.38508149913584422"/>
    <n v="0.30381529981542799"/>
    <n v="2.76"/>
    <n v="3.494574723066997"/>
    <n v="16.453555477160339"/>
    <n v="4.4223380408967827"/>
  </r>
  <r>
    <x v="20"/>
    <s v="Hydric Pine Flatwoods"/>
    <s v="NA"/>
    <n v="0.62640332935885068"/>
    <n v="1.7869211096790915E-2"/>
    <n v="0.24869471632328805"/>
    <n v="2.75"/>
    <n v="2.850196883262583"/>
    <n v="4.8579994350676161"/>
    <n v="0.52635191052411112"/>
  </r>
  <r>
    <x v="2"/>
    <s v="Fixed Single Family Units"/>
    <s v="D"/>
    <n v="1.3474392445178078"/>
    <n v="0.2921616014325315"/>
    <n v="0.24052044568721381"/>
    <n v="2.75"/>
    <n v="2.7565146328540249"/>
    <n v="10.106436140749093"/>
    <n v="2.791389277267772"/>
  </r>
  <r>
    <x v="61"/>
    <s v="Fallow Crop Land"/>
    <s v="D"/>
    <n v="1.1942187284187931"/>
    <n v="0.52982210901985061"/>
    <n v="0.28292799795311729"/>
    <n v="2.74"/>
    <n v="3.2307406622267489"/>
    <n v="10.498192145952759"/>
    <n v="5.3608518464763648"/>
  </r>
  <r>
    <x v="63"/>
    <e v="#N/A"/>
    <s v="NA"/>
    <n v="0.62640332935885068"/>
    <n v="1.7869211096790915E-2"/>
    <n v="0.24869471632328805"/>
    <n v="2.74"/>
    <n v="2.8398325309598103"/>
    <n v="4.8403339825764613"/>
    <n v="1.6062437079205807"/>
  </r>
  <r>
    <x v="4"/>
    <s v="Row Crops"/>
    <s v="D"/>
    <n v="1.1942187284187931"/>
    <n v="0.52982210901985061"/>
    <n v="0.25824300484311374"/>
    <n v="2.73"/>
    <n v="2.9381016829264368"/>
    <n v="9.5472708076944581"/>
    <n v="4.2357024172731341"/>
  </r>
  <r>
    <x v="34"/>
    <s v="Shrub and Brushland"/>
    <s v="NA"/>
    <n v="0.80616023176279095"/>
    <n v="4.9140330516175015E-2"/>
    <n v="0.24115339422849597"/>
    <n v="2.73"/>
    <n v="2.7436684833210112"/>
    <n v="6.0184068998929767"/>
    <n v="0.36685821576050054"/>
  </r>
  <r>
    <x v="13"/>
    <s v="Mixed Shrubs"/>
    <s v="C"/>
    <n v="0.62640332935885068"/>
    <n v="1.7869211096790915E-2"/>
    <n v="0.24869471632328805"/>
    <n v="2.73"/>
    <n v="2.8294681786570366"/>
    <n v="4.8226685300853056"/>
    <n v="0.75349338405316413"/>
  </r>
  <r>
    <x v="2"/>
    <s v="Fixed Single Family Units"/>
    <s v="A"/>
    <n v="1.3474392445178078"/>
    <n v="0.2921616014325315"/>
    <n v="0.12152611992617118"/>
    <n v="2.73"/>
    <n v="1.3826360860830291"/>
    <n v="5.0692723134306643"/>
    <n v="1.4001288072465792"/>
  </r>
  <r>
    <x v="5"/>
    <s v="Woodland Pastures"/>
    <s v="D"/>
    <n v="0.95337210017164864"/>
    <n v="0.22938109134459039"/>
    <n v="0.2"/>
    <n v="2.72"/>
    <n v="2.2671200000000002"/>
    <n v="5.8811937685716646"/>
    <n v="1.7234554411406913"/>
  </r>
  <r>
    <x v="103"/>
    <s v="Private Airports"/>
    <s v="D"/>
    <n v="0.96739227811534922"/>
    <n v="0.17065096597435325"/>
    <n v="0.24052044568721381"/>
    <n v="2.72"/>
    <n v="2.7264435641319813"/>
    <n v="7.1767475662419677"/>
    <n v="1.2660002900987064"/>
  </r>
  <r>
    <x v="24"/>
    <s v=" Channelized Waterways, Canals"/>
    <s v="D"/>
    <n v="0.52096910560538079"/>
    <n v="9.3813358258152305E-2"/>
    <n v="0.2984336595879456"/>
    <n v="2.72"/>
    <n v="3.3829245916251161"/>
    <n v="4.7954882200147555"/>
    <n v="0.8635461288711529"/>
  </r>
  <r>
    <x v="100"/>
    <e v="#N/A"/>
    <s v="D"/>
    <n v="0.62640332935885068"/>
    <n v="1.7869211096790915E-2"/>
    <n v="0.24869471632328805"/>
    <n v="2.71"/>
    <n v="2.8087394740514906"/>
    <n v="4.787337625102996"/>
    <n v="1.5886570979798442"/>
  </r>
  <r>
    <x v="16"/>
    <s v="Mixed Wetland Hardwoods"/>
    <s v="NA"/>
    <n v="0.62640332935885068"/>
    <n v="1.7869211096790915E-2"/>
    <n v="0.24869471632328805"/>
    <n v="2.7"/>
    <n v="2.7983751217487178"/>
    <n v="4.7696721726118412"/>
    <n v="0.74521323697565689"/>
  </r>
  <r>
    <x v="23"/>
    <s v="Reservoirs"/>
    <s v="D"/>
    <n v="0.52096910560538079"/>
    <n v="9.3813358258152305E-2"/>
    <n v="0.2984336595879456"/>
    <n v="2.7"/>
    <n v="3.3580501460984604"/>
    <n v="4.7602272772205296"/>
    <n v="0.85719652498239429"/>
  </r>
  <r>
    <x v="40"/>
    <s v="Upland Hardwood Forests"/>
    <s v="NA"/>
    <n v="0.80616023176279095"/>
    <n v="4.9140330516175015E-2"/>
    <n v="0.24115339422849597"/>
    <n v="2.7"/>
    <n v="2.7135182802075941"/>
    <n v="5.9522705603337149"/>
    <n v="0.95350546603168873"/>
  </r>
  <r>
    <x v="16"/>
    <s v="Mixed Wetland Hardwoods"/>
    <s v="D"/>
    <n v="0.62640332935885068"/>
    <n v="1.7869211096790915E-2"/>
    <n v="0.24869471632328805"/>
    <n v="2.69"/>
    <n v="2.7880107694459446"/>
    <n v="4.7520067201206855"/>
    <n v="0.74245318794982107"/>
  </r>
  <r>
    <x v="20"/>
    <s v="Hydric Pine Flatwoods"/>
    <s v="D"/>
    <n v="0.62640332935885068"/>
    <n v="1.7869211096790915E-2"/>
    <n v="0.24869471632328805"/>
    <n v="2.68"/>
    <n v="2.7776464171431718"/>
    <n v="4.7343412676295316"/>
    <n v="0.51295386189258829"/>
  </r>
  <r>
    <x v="2"/>
    <s v="Fixed Single Family Units"/>
    <s v="NA"/>
    <n v="1.3474392445178078"/>
    <n v="0.2921616014325315"/>
    <n v="0.22279788653131388"/>
    <n v="2.68"/>
    <n v="2.4884073148795918"/>
    <n v="9.1234522466383421"/>
    <n v="1.9782134369442121"/>
  </r>
  <r>
    <x v="92"/>
    <s v="Communications"/>
    <s v="D"/>
    <n v="1.2017295380314896"/>
    <n v="0.2322997442582819"/>
    <n v="0.58224006489851832"/>
    <n v="2.68"/>
    <n v="6.5029810608450616"/>
    <n v="21.264137263355142"/>
    <n v="5.5260226357561661"/>
  </r>
  <r>
    <x v="49"/>
    <s v="Shopping Centers (Plazas, Malls)"/>
    <s v="B"/>
    <n v="1.4884831588725165"/>
    <n v="0.30824389141964326"/>
    <n v="0.55707618727995345"/>
    <n v="2.68"/>
    <n v="6.2219282281110715"/>
    <n v="25.199821477841883"/>
    <n v="6.5729173321977621"/>
  </r>
  <r>
    <x v="82"/>
    <s v="Melaleuca"/>
    <s v="D"/>
    <n v="0.80616023176279095"/>
    <n v="4.9140330516175015E-2"/>
    <n v="0.28292799795311729"/>
    <n v="2.68"/>
    <n v="3.1599945163385716"/>
    <n v="6.9316438616286336"/>
    <n v="1.1103931253886667"/>
  </r>
  <r>
    <x v="41"/>
    <s v="Educational Facilities"/>
    <s v="B"/>
    <n v="0.96739227811534922"/>
    <n v="0.17065096597435325"/>
    <n v="0.1586591010147235"/>
    <n v="2.67"/>
    <n v="1.7654355152885566"/>
    <n v="4.6471106918870193"/>
    <n v="1.0119145856144847"/>
  </r>
  <r>
    <x v="1"/>
    <s v="Citrus Groves"/>
    <s v="D"/>
    <n v="1.6671011379372187"/>
    <n v="0.16490862031309303"/>
    <n v="0.32696578480774496"/>
    <n v="2.66"/>
    <n v="3.6245955557754974"/>
    <n v="16.441825828995405"/>
    <n v="3.5002949656775342"/>
  </r>
  <r>
    <x v="13"/>
    <s v="Mixed Shrubs"/>
    <s v="A"/>
    <n v="0.62640332935885068"/>
    <n v="1.7869211096790915E-2"/>
    <n v="0.24869471632328805"/>
    <n v="2.66"/>
    <n v="2.7569177125376254"/>
    <n v="4.6990103626472211"/>
    <n v="0.73417304087231383"/>
  </r>
  <r>
    <x v="42"/>
    <s v=" Natural River, Stream, Waterway"/>
    <s v="C"/>
    <n v="0.52096910560538079"/>
    <n v="9.3813358258152305E-2"/>
    <n v="0.2984336595879456"/>
    <n v="2.66"/>
    <n v="3.30830125504515"/>
    <n v="4.689705391632077"/>
    <n v="1.5646483344031057"/>
  </r>
  <r>
    <x v="24"/>
    <s v=" Channelized Waterways, Canals"/>
    <s v="NA"/>
    <n v="0.52096910560538079"/>
    <n v="9.3813358258152305E-2"/>
    <n v="0.2984336595879456"/>
    <n v="2.65"/>
    <n v="3.295864032281822"/>
    <n v="4.6720749202349632"/>
    <n v="1.2000443565340515"/>
  </r>
  <r>
    <x v="49"/>
    <s v="Shopping Centers (Plazas, Malls)"/>
    <s v="C"/>
    <n v="1.4884831588725165"/>
    <n v="0.30824389141964326"/>
    <n v="0.57095970596605816"/>
    <n v="2.64"/>
    <n v="6.2818128769797648"/>
    <n v="25.442364047512839"/>
    <n v="6.6361801716344537"/>
  </r>
  <r>
    <x v="53"/>
    <s v="Transportation"/>
    <s v="B"/>
    <n v="1.0171301585628862"/>
    <n v="0.19656132206470006"/>
    <n v="0.39828344230763024"/>
    <n v="2.64"/>
    <n v="4.3819940889570095"/>
    <n v="12.127655750003651"/>
    <n v="3.2975529036574138"/>
  </r>
  <r>
    <x v="40"/>
    <s v="Upland Hardwood Forests"/>
    <s v="A"/>
    <n v="0.80616023176279095"/>
    <n v="4.9140330516175015E-2"/>
    <n v="2.0887301862310671E-2"/>
    <n v="2.63"/>
    <n v="0.22893579424440266"/>
    <n v="0.50218485654842315"/>
    <n v="8.0445940893253839E-2"/>
  </r>
  <r>
    <x v="16"/>
    <s v="Mixed Wetland Hardwoods"/>
    <s v="D"/>
    <n v="0.62640332935885068"/>
    <n v="1.7869211096790915E-2"/>
    <n v="0.24869471632328805"/>
    <n v="2.61"/>
    <n v="2.7050959510237607"/>
    <n v="4.6106831001914461"/>
    <n v="0.94118977822520467"/>
  </r>
  <r>
    <x v="1"/>
    <s v="Citrus Groves"/>
    <s v="NA"/>
    <n v="1.6671011379372187"/>
    <n v="0.16490862031309303"/>
    <n v="0.32696578480774496"/>
    <n v="2.61"/>
    <n v="3.5564640603661832"/>
    <n v="16.132768952510528"/>
    <n v="2.3700146896174981"/>
  </r>
  <r>
    <x v="7"/>
    <s v="Pine Flatwoods"/>
    <s v="NA"/>
    <n v="0.80616023176279095"/>
    <n v="4.9140330516175015E-2"/>
    <n v="0.24115339422849597"/>
    <n v="2.6"/>
    <n v="2.6130176031628682"/>
    <n v="5.7318160951361694"/>
    <n v="1.7002927475739338"/>
  </r>
  <r>
    <x v="23"/>
    <s v="Reservoirs"/>
    <s v="C"/>
    <n v="0.52096910560538079"/>
    <n v="9.3813358258152305E-2"/>
    <n v="0.2984336595879456"/>
    <n v="2.6"/>
    <n v="3.2336779184651845"/>
    <n v="4.5839225632493994"/>
    <n v="2.4972276526059178"/>
  </r>
  <r>
    <x v="92"/>
    <s v="Communications"/>
    <s v="D"/>
    <n v="1.2017295380314896"/>
    <n v="0.2322997442582819"/>
    <n v="0.58224006489851832"/>
    <n v="2.59"/>
    <n v="6.284597368503249"/>
    <n v="20.55004310152605"/>
    <n v="5.3404472487345043"/>
  </r>
  <r>
    <x v="7"/>
    <s v="Pine Flatwoods"/>
    <s v="NA"/>
    <n v="0.80616023176279095"/>
    <n v="4.9140330516175015E-2"/>
    <n v="0.24115339422849597"/>
    <n v="2.58"/>
    <n v="2.5929174677539231"/>
    <n v="5.6877252020966607"/>
    <n v="0.69946759242641632"/>
  </r>
  <r>
    <x v="9"/>
    <s v="Freshwater Marshes"/>
    <s v="D"/>
    <n v="0.62640332935885068"/>
    <n v="1.7869211096790915E-2"/>
    <n v="0.24869471632328805"/>
    <n v="2.58"/>
    <n v="2.6740028941154415"/>
    <n v="4.5576867427179817"/>
    <n v="0.421054173670103"/>
  </r>
  <r>
    <x v="2"/>
    <s v="Fixed Single Family Units"/>
    <s v="A"/>
    <n v="1.3474392445178078"/>
    <n v="0.2921616014325315"/>
    <n v="0.12152611992617118"/>
    <n v="2.58"/>
    <n v="1.3066670703641814"/>
    <n v="4.790740867637771"/>
    <n v="1.3231986530022615"/>
  </r>
  <r>
    <x v="29"/>
    <s v="Open Land"/>
    <s v="A"/>
    <n v="0.80616023176279095"/>
    <n v="4.9140330516175015E-2"/>
    <n v="2.0887301862310671E-2"/>
    <n v="2.58"/>
    <n v="0.22458340271884369"/>
    <n v="0.4926376159296319"/>
    <n v="7.8916550381975259E-2"/>
  </r>
  <r>
    <x v="54"/>
    <s v="Ornamentals"/>
    <s v="D"/>
    <n v="1.7303616721893005"/>
    <n v="0.38508149913584422"/>
    <n v="0.30381529981542799"/>
    <n v="2.57"/>
    <n v="3.2540061732906458"/>
    <n v="15.320883179819592"/>
    <n v="3.8522772025615057"/>
  </r>
  <r>
    <x v="3"/>
    <s v="Electric Power Facilities"/>
    <s v="C"/>
    <n v="1.2017295380314896"/>
    <n v="0.2322997442582819"/>
    <n v="0.57095970596605816"/>
    <n v="2.57"/>
    <n v="6.1152496567568164"/>
    <n v="19.996291990440501"/>
    <n v="5.196541049459384"/>
  </r>
  <r>
    <x v="63"/>
    <e v="#N/A"/>
    <s v="D"/>
    <n v="0.62640332935885068"/>
    <n v="1.7869211096790915E-2"/>
    <n v="0.24869471632328805"/>
    <n v="2.56"/>
    <n v="2.6532741895098955"/>
    <n v="4.5223558377356712"/>
    <n v="0.12900782504144209"/>
  </r>
  <r>
    <x v="40"/>
    <s v="Upland Hardwood Forests"/>
    <s v="D"/>
    <n v="0.80616023176279095"/>
    <n v="4.9140330516175015E-2"/>
    <n v="0.28292799795311729"/>
    <n v="2.56"/>
    <n v="3.0185022245622175"/>
    <n v="6.621271748421381"/>
    <n v="1.0606740302220099"/>
  </r>
  <r>
    <x v="79"/>
    <s v="Upland Coniferous Forests"/>
    <s v="D"/>
    <n v="0.80616023176279095"/>
    <n v="4.9140330516175015E-2"/>
    <n v="0.28292799795311729"/>
    <n v="2.5499999999999998"/>
    <n v="3.0067112002475209"/>
    <n v="6.5954074056541083"/>
    <n v="0.40202987822157471"/>
  </r>
  <r>
    <x v="38"/>
    <s v="Other Light Industrial"/>
    <s v="D"/>
    <n v="1.2017295380314896"/>
    <n v="0.2322997442582819"/>
    <n v="0.34369105791620291"/>
    <n v="2.5499999999999998"/>
    <n v="3.6524478338577278"/>
    <n v="11.943161353187483"/>
    <n v="3.4018811616531535"/>
  </r>
  <r>
    <x v="3"/>
    <s v="Electric Power Facilities"/>
    <s v="C"/>
    <n v="1.2017295380314896"/>
    <n v="0.2322997442582819"/>
    <n v="0.57095970596605816"/>
    <n v="2.54"/>
    <n v="6.0438654195184105"/>
    <n v="19.762872239579327"/>
    <n v="5.1358810372088861"/>
  </r>
  <r>
    <x v="24"/>
    <s v=" Channelized Waterways, Canals"/>
    <s v="A"/>
    <n v="0.52096910560538079"/>
    <n v="9.3813358258152305E-2"/>
    <n v="0.2984336595879456"/>
    <n v="2.5299999999999998"/>
    <n v="3.1466173591218904"/>
    <n v="4.4605092634696071"/>
    <n v="1.2313221836364805"/>
  </r>
  <r>
    <x v="86"/>
    <s v="Lakes"/>
    <s v="D"/>
    <n v="0.52096910560538079"/>
    <n v="9.3813358258152305E-2"/>
    <n v="0.2984336595879456"/>
    <n v="2.52"/>
    <n v="3.1341801363585629"/>
    <n v="4.4428787920724933"/>
    <n v="0.80005008998356797"/>
  </r>
  <r>
    <x v="4"/>
    <s v="Row Crops"/>
    <s v="D"/>
    <n v="1.1942187284187931"/>
    <n v="0.52982210901985061"/>
    <n v="0.25824300484311374"/>
    <n v="2.52"/>
    <n v="2.7120938611628649"/>
    <n v="8.8128653609487309"/>
    <n v="4.7216359679906272"/>
  </r>
  <r>
    <x v="101"/>
    <e v="#N/A"/>
    <s v="B"/>
    <n v="0.62640332935885068"/>
    <n v="1.7869211096790915E-2"/>
    <n v="0.24869471632328805"/>
    <n v="2.52"/>
    <n v="2.611816780298803"/>
    <n v="4.4516940277710511"/>
    <n v="0.69553235451061302"/>
  </r>
  <r>
    <x v="8"/>
    <s v="Unimproved Pastures"/>
    <s v="D"/>
    <n v="0.95337210017164864"/>
    <n v="0.22938109134459039"/>
    <n v="0.2"/>
    <n v="2.5099999999999998"/>
    <n v="2.092085"/>
    <n v="5.4271310143804685"/>
    <n v="1.9319483402114466"/>
  </r>
  <r>
    <x v="57"/>
    <s v="Emergent Aquatic Vegetation"/>
    <s v="NA"/>
    <n v="0.62640332935885068"/>
    <n v="1.7869211096790915E-2"/>
    <n v="0.24869471632328805"/>
    <n v="2.5099999999999998"/>
    <n v="2.6014524279960298"/>
    <n v="4.4340285752798962"/>
    <n v="0.90512886718209318"/>
  </r>
  <r>
    <x v="40"/>
    <s v="Upland Hardwood Forests"/>
    <s v="B"/>
    <n v="0.80616023176279095"/>
    <n v="4.9140330516175015E-2"/>
    <n v="9.4942281192321246E-2"/>
    <n v="2.5099999999999998"/>
    <n v="0.99313661174118695"/>
    <n v="2.1785067230151096"/>
    <n v="0.24088611875165847"/>
  </r>
  <r>
    <x v="34"/>
    <s v="Shrub and Brushland"/>
    <s v="D"/>
    <n v="0.80616023176279095"/>
    <n v="4.9140330516175015E-2"/>
    <n v="0.28292799795311729"/>
    <n v="2.5"/>
    <n v="2.9477560786740402"/>
    <n v="6.4660856918177538"/>
    <n v="0.3941469394329164"/>
  </r>
  <r>
    <x v="49"/>
    <s v="Shopping Centers (Plazas, Malls)"/>
    <s v="C"/>
    <n v="1.4884831588725165"/>
    <n v="0.30824389141964326"/>
    <n v="0.57095970596605816"/>
    <n v="2.5"/>
    <n v="5.948686436533869"/>
    <n v="24.093147772265947"/>
    <n v="6.2842615261689909"/>
  </r>
  <r>
    <x v="12"/>
    <s v="Roads and Highways"/>
    <s v="A"/>
    <n v="1.0171301585628862"/>
    <n v="0.19656132206470006"/>
    <n v="0.37051640493542071"/>
    <n v="2.4900000000000002"/>
    <n v="3.8448765227452308"/>
    <n v="10.64112317874528"/>
    <n v="2.5795021188947911"/>
  </r>
  <r>
    <x v="48"/>
    <s v="Mangrove Swamps"/>
    <s v="NA"/>
    <n v="0.62640332935885068"/>
    <n v="1.7869211096790915E-2"/>
    <n v="0.24869471632328805"/>
    <n v="2.4900000000000002"/>
    <n v="2.5807237233904843"/>
    <n v="4.3986976702975866"/>
    <n v="0.68725220743310578"/>
  </r>
  <r>
    <x v="1"/>
    <s v="Citrus Groves"/>
    <s v="NA"/>
    <n v="1.6671011379372187"/>
    <n v="0.16490862031309303"/>
    <n v="0.32696578480774496"/>
    <n v="2.48"/>
    <n v="3.3793221723019671"/>
    <n v="15.329221073649849"/>
    <n v="2.2519679809392321"/>
  </r>
  <r>
    <x v="7"/>
    <s v="Pine Flatwoods"/>
    <s v="D"/>
    <n v="0.80616023176279095"/>
    <n v="4.9140330516175015E-2"/>
    <n v="0.28292799795311729"/>
    <n v="2.48"/>
    <n v="2.9241740300446484"/>
    <n v="6.4143570062832129"/>
    <n v="0.78882764070502753"/>
  </r>
  <r>
    <x v="3"/>
    <s v="Electric Power Facilities"/>
    <s v="NA"/>
    <n v="1.2017295380314896"/>
    <n v="0.2322997442582819"/>
    <n v="0.57659988543228824"/>
    <n v="2.4700000000000002"/>
    <n v="5.9353606556714809"/>
    <n v="19.408071853328593"/>
    <n v="5.043677203998338"/>
  </r>
  <r>
    <x v="24"/>
    <s v=" Channelized Waterways, Canals"/>
    <s v="NA"/>
    <n v="0.52096910560538079"/>
    <n v="9.3813358258152305E-2"/>
    <n v="0.2984336595879456"/>
    <n v="2.4700000000000002"/>
    <n v="3.0719940225419253"/>
    <n v="4.3547264350869295"/>
    <n v="2.3723662699756218"/>
  </r>
  <r>
    <x v="23"/>
    <s v="Reservoirs"/>
    <s v="NA"/>
    <n v="0.52096910560538079"/>
    <n v="9.3813358258152305E-2"/>
    <n v="0.2984336595879456"/>
    <n v="2.4700000000000002"/>
    <n v="3.0719940225419253"/>
    <n v="4.3547264350869295"/>
    <n v="2.3723662699756218"/>
  </r>
  <r>
    <x v="87"/>
    <s v="Multiple Dwelling Units, High Rise &lt;Three stories or more&gt;"/>
    <s v="C"/>
    <n v="1.6728075169398335"/>
    <n v="0.4645994885165638"/>
    <n v="0.43646311869441834"/>
    <n v="2.44"/>
    <n v="4.4382625150679313"/>
    <n v="20.201680559710919"/>
    <n v="6.5768624235500033"/>
  </r>
  <r>
    <x v="25"/>
    <s v="Herbaceous (Dry Prairie)"/>
    <s v="D"/>
    <n v="0.80616023176279095"/>
    <n v="4.9140330516175015E-2"/>
    <n v="0.28292799795311729"/>
    <n v="2.4300000000000002"/>
    <n v="2.8652189084711677"/>
    <n v="6.2850352924468584"/>
    <n v="1.0068116771247986"/>
  </r>
  <r>
    <x v="48"/>
    <s v="Mangrove Swamps"/>
    <s v="B"/>
    <n v="0.62640332935885068"/>
    <n v="1.7869211096790915E-2"/>
    <n v="0.24869471632328805"/>
    <n v="2.4300000000000002"/>
    <n v="2.5185376095738463"/>
    <n v="4.2927049553506578"/>
    <n v="0.39657427985207383"/>
  </r>
  <r>
    <x v="2"/>
    <s v="Fixed Single Family Units"/>
    <s v="A"/>
    <n v="1.3474392445178078"/>
    <n v="0.2921616014325315"/>
    <n v="0.12152611992617118"/>
    <n v="2.4300000000000002"/>
    <n v="1.2306980546453337"/>
    <n v="4.5122094218448767"/>
    <n v="1.3467303809586424"/>
  </r>
  <r>
    <x v="21"/>
    <e v="#N/A"/>
    <s v="D"/>
    <n v="0.62640332935885068"/>
    <n v="1.7869211096790915E-2"/>
    <n v="0.24869471632328805"/>
    <n v="2.42"/>
    <n v="2.5081732572710727"/>
    <n v="4.2750395028595012"/>
    <n v="0.39494228693087174"/>
  </r>
  <r>
    <x v="57"/>
    <s v="Emergent Aquatic Vegetation"/>
    <s v="A"/>
    <n v="0.62640332935885068"/>
    <n v="1.7869211096790915E-2"/>
    <n v="0.24869471632328805"/>
    <n v="2.42"/>
    <n v="2.5081732572710727"/>
    <n v="4.2750395028595012"/>
    <n v="0.66793186425225537"/>
  </r>
  <r>
    <x v="39"/>
    <s v="Electrical Power Transmission Lines"/>
    <s v="D"/>
    <n v="0.73183755311232057"/>
    <n v="0.15992943931627868"/>
    <n v="0.28292799795311729"/>
    <n v="2.41"/>
    <n v="2.8416368598417754"/>
    <n v="5.6586366770121828"/>
    <n v="1.8551569531192"/>
  </r>
  <r>
    <x v="7"/>
    <s v="Pine Flatwoods"/>
    <s v="NA"/>
    <n v="0.80616023176279095"/>
    <n v="4.9140330516175015E-2"/>
    <n v="0.24115339422849597"/>
    <n v="2.41"/>
    <n v="2.4220663167778893"/>
    <n v="5.3129526112608341"/>
    <n v="0.85109191597643308"/>
  </r>
  <r>
    <x v="9"/>
    <s v="Freshwater Marshes"/>
    <s v="A"/>
    <n v="0.62640332935885068"/>
    <n v="1.7869211096790915E-2"/>
    <n v="0.24869471632328805"/>
    <n v="2.41"/>
    <n v="2.4978089049682999"/>
    <n v="4.2573740503683473"/>
    <n v="0.66517181522641966"/>
  </r>
  <r>
    <x v="3"/>
    <s v="Electric Power Facilities"/>
    <s v="NA"/>
    <n v="1.2017295380314896"/>
    <n v="0.2322997442582819"/>
    <n v="0.57659988543228824"/>
    <n v="2.4"/>
    <n v="5.7671520540937458"/>
    <n v="18.858045525501463"/>
    <n v="3.6453453245069829"/>
  </r>
  <r>
    <x v="12"/>
    <s v="Roads and Highways"/>
    <s v="D"/>
    <n v="1.0171301585628862"/>
    <n v="0.19656132206470006"/>
    <n v="0.45034663738052311"/>
    <n v="2.4"/>
    <n v="4.5043670670799916"/>
    <n v="12.466336570116646"/>
    <n v="4.7378435348496879"/>
  </r>
  <r>
    <x v="42"/>
    <s v=" Natural River, Stream, Waterway"/>
    <s v="A"/>
    <n v="0.52096910560538079"/>
    <n v="9.3813358258152305E-2"/>
    <n v="0.2984336595879456"/>
    <n v="2.39"/>
    <n v="2.9724962404353046"/>
    <n v="4.2136826639100251"/>
    <n v="1.4058306463245953"/>
  </r>
  <r>
    <x v="20"/>
    <s v="Hydric Pine Flatwoods"/>
    <s v="NA"/>
    <n v="0.62640332935885068"/>
    <n v="1.7869211096790915E-2"/>
    <n v="0.24869471632328805"/>
    <n v="2.39"/>
    <n v="2.4770802003627539"/>
    <n v="4.2220431453860368"/>
    <n v="0.65965171717474813"/>
  </r>
  <r>
    <x v="45"/>
    <s v="Spoil Areas"/>
    <s v="D"/>
    <n v="0.73183755311232057"/>
    <n v="0.13401908322593187"/>
    <n v="0.28292799795311729"/>
    <n v="2.38"/>
    <n v="2.8062637868976865"/>
    <n v="5.5881972163024871"/>
    <n v="1.8632915949839912"/>
  </r>
  <r>
    <x v="32"/>
    <s v="Hardwood - Coniferous Mixed"/>
    <s v="NA"/>
    <n v="0.80616023176279095"/>
    <n v="4.9140330516175015E-2"/>
    <n v="0.24115339422849597"/>
    <n v="2.38"/>
    <n v="2.3919161136644713"/>
    <n v="5.2468162717015696"/>
    <n v="0.31982511117582102"/>
  </r>
  <r>
    <x v="39"/>
    <s v="Electrical Power Transmission Lines"/>
    <s v="NA"/>
    <n v="0.73183755311232057"/>
    <n v="0.15992943931627868"/>
    <n v="0.24115339422849597"/>
    <n v="2.37"/>
    <n v="2.381866045959999"/>
    <n v="4.7430812704722962"/>
    <n v="1.5549964948045005"/>
  </r>
  <r>
    <x v="57"/>
    <s v="Emergent Aquatic Vegetation"/>
    <s v="A"/>
    <n v="0.62640332935885068"/>
    <n v="1.7869211096790915E-2"/>
    <n v="0.24869471632328805"/>
    <n v="2.35"/>
    <n v="2.4356227911516619"/>
    <n v="4.1513813354214175"/>
    <n v="0.64861152107140518"/>
  </r>
  <r>
    <x v="13"/>
    <s v="Mixed Shrubs"/>
    <s v="A"/>
    <n v="0.62640332935885068"/>
    <n v="1.7869211096790915E-2"/>
    <n v="0.24869471632328805"/>
    <n v="2.34"/>
    <n v="2.4252584388488887"/>
    <n v="4.1337158829302618"/>
    <n v="0.64585147204556936"/>
  </r>
  <r>
    <x v="101"/>
    <e v="#N/A"/>
    <s v="D"/>
    <n v="0.62640332935885068"/>
    <n v="1.7869211096790915E-2"/>
    <n v="0.24869471632328805"/>
    <n v="2.33"/>
    <n v="2.4148940865461159"/>
    <n v="4.1160504304391079"/>
    <n v="0.38025435064005431"/>
  </r>
  <r>
    <x v="37"/>
    <s v="Multiple Dwelling Units, Low Rise &lt;Two stories or less&gt;"/>
    <s v="NA"/>
    <n v="1.6728075169398335"/>
    <n v="0.4645994885165638"/>
    <n v="0.44774347762687844"/>
    <n v="2.33"/>
    <n v="4.3477122972133371"/>
    <n v="19.789522295187275"/>
    <n v="6.0877763567921521"/>
  </r>
  <r>
    <x v="13"/>
    <s v="Mixed Shrubs"/>
    <s v="NA"/>
    <n v="0.62640332935885068"/>
    <n v="1.7869211096790915E-2"/>
    <n v="0.24869471632328805"/>
    <n v="2.33"/>
    <n v="2.4148940865461159"/>
    <n v="4.1160504304391079"/>
    <n v="0.64309142301973365"/>
  </r>
  <r>
    <x v="13"/>
    <s v="Mixed Shrubs"/>
    <s v="NA"/>
    <n v="0.62640332935885068"/>
    <n v="1.7869211096790915E-2"/>
    <n v="0.24869471632328805"/>
    <n v="2.3199999999999998"/>
    <n v="2.4045297342433423"/>
    <n v="4.0983849779479513"/>
    <n v="1.3600311687502724"/>
  </r>
  <r>
    <x v="10"/>
    <s v="Fixed Single Family Units"/>
    <s v="D"/>
    <n v="0.96739227811534922"/>
    <n v="0.17065096597435325"/>
    <n v="0.27638752969320179"/>
    <n v="2.3199999999999998"/>
    <n v="2.6722804695916906"/>
    <n v="7.0341754396680143"/>
    <n v="1.8225521421576087"/>
  </r>
  <r>
    <x v="41"/>
    <s v="Educational Facilities"/>
    <s v="NA"/>
    <n v="0.96739227811534922"/>
    <n v="0.17065096597435325"/>
    <n v="0.22279788653131388"/>
    <n v="2.2999999999999998"/>
    <n v="2.1355734418742762"/>
    <n v="5.6214152763443277"/>
    <n v="1.2240707155652146"/>
  </r>
  <r>
    <x v="23"/>
    <s v="Reservoirs"/>
    <s v="NA"/>
    <n v="0.52096910560538079"/>
    <n v="9.3813358258152305E-2"/>
    <n v="0.2984336595879456"/>
    <n v="2.2999999999999998"/>
    <n v="2.8605612355653549"/>
    <n v="4.055008421336006"/>
    <n v="1.3528914169650912"/>
  </r>
  <r>
    <x v="11"/>
    <s v="Brazilian Pepper"/>
    <s v="D"/>
    <n v="0.80616023176279095"/>
    <n v="4.9140330516175015E-2"/>
    <n v="0.28292799795311729"/>
    <n v="2.29"/>
    <n v="2.7001445680654208"/>
    <n v="5.9229344937050623"/>
    <n v="0.36103859652055137"/>
  </r>
  <r>
    <x v="2"/>
    <s v="Fixed Single Family Units"/>
    <s v="A"/>
    <n v="1.3474392445178078"/>
    <n v="0.2921616014325315"/>
    <n v="0.12152611992617118"/>
    <n v="2.29"/>
    <n v="1.1597936399744091"/>
    <n v="4.2522467391048426"/>
    <n v="1.0797930666321365"/>
  </r>
  <r>
    <x v="26"/>
    <s v="Commercial and Services"/>
    <s v="C"/>
    <n v="0.73183755311232057"/>
    <n v="0.15992943931627868"/>
    <n v="0.57095970596605816"/>
    <n v="2.29"/>
    <n v="5.4489967758650231"/>
    <n v="10.850750651702839"/>
    <n v="3.5573666709943241"/>
  </r>
  <r>
    <x v="48"/>
    <s v="Mangrove Swamps"/>
    <s v="NA"/>
    <n v="0.62640332935885068"/>
    <n v="1.7869211096790915E-2"/>
    <n v="0.24869471632328805"/>
    <n v="2.25"/>
    <n v="2.3319792681239315"/>
    <n v="3.9747268105098676"/>
    <n v="0.36719840727043868"/>
  </r>
  <r>
    <x v="101"/>
    <e v="#N/A"/>
    <s v="A"/>
    <n v="0.62640332935885068"/>
    <n v="1.7869211096790915E-2"/>
    <n v="0.24869471632328805"/>
    <n v="2.25"/>
    <n v="2.3319792681239315"/>
    <n v="3.9747268105098676"/>
    <n v="0.62101103081304743"/>
  </r>
  <r>
    <x v="9"/>
    <s v="Freshwater Marshes"/>
    <s v="NA"/>
    <n v="0.62640332935885068"/>
    <n v="1.7869211096790915E-2"/>
    <n v="0.24869471632328805"/>
    <n v="2.2400000000000002"/>
    <n v="2.3216149158211588"/>
    <n v="3.9570613580187128"/>
    <n v="0.11288184691126185"/>
  </r>
  <r>
    <x v="42"/>
    <s v=" Natural River, Stream, Waterway"/>
    <s v="NA"/>
    <n v="0.52096910560538079"/>
    <n v="9.3813358258152305E-2"/>
    <n v="0.2984336595879456"/>
    <n v="2.23"/>
    <n v="2.7735006762220618"/>
    <n v="3.931595121556215"/>
    <n v="1.3117164607965885"/>
  </r>
  <r>
    <x v="11"/>
    <s v="Brazilian Pepper"/>
    <s v="NA"/>
    <n v="0.80616023176279095"/>
    <n v="4.9140330516175015E-2"/>
    <n v="0.24115339422849597"/>
    <n v="2.23"/>
    <n v="2.2411650980973827"/>
    <n v="4.9161345739052518"/>
    <n v="0.54359647563073454"/>
  </r>
  <r>
    <x v="100"/>
    <e v="#N/A"/>
    <s v="D"/>
    <n v="0.62640332935885068"/>
    <n v="1.7869211096790915E-2"/>
    <n v="0.24869471632328805"/>
    <n v="2.23"/>
    <n v="2.3112505635183855"/>
    <n v="3.9393959055275576"/>
    <n v="0.11237791009469371"/>
  </r>
  <r>
    <x v="57"/>
    <s v="Emergent Aquatic Vegetation"/>
    <s v="D"/>
    <n v="0.62640332935885068"/>
    <n v="1.7869211096790915E-2"/>
    <n v="0.24869471632328805"/>
    <n v="2.23"/>
    <n v="2.3112505635183855"/>
    <n v="3.9393959055275576"/>
    <n v="0.11237791009469371"/>
  </r>
  <r>
    <x v="12"/>
    <s v="Roads and Highways"/>
    <s v="NA"/>
    <n v="1.0171301585628862"/>
    <n v="0.19656132206470006"/>
    <n v="0.43863241848912221"/>
    <n v="2.2200000000000002"/>
    <n v="4.0581613409985851"/>
    <n v="11.231412622311016"/>
    <n v="4.268509467922021"/>
  </r>
  <r>
    <x v="16"/>
    <s v="Mixed Wetland Hardwoods"/>
    <s v="B"/>
    <n v="0.62640332935885068"/>
    <n v="1.7869211096790915E-2"/>
    <n v="0.24869471632328805"/>
    <n v="2.2200000000000002"/>
    <n v="2.3008862112156128"/>
    <n v="3.9217304530364032"/>
    <n v="0.6127308837355403"/>
  </r>
  <r>
    <x v="96"/>
    <s v="Marinas and Fish Camps"/>
    <s v="D"/>
    <n v="0.73183755311232057"/>
    <n v="0.15992943931627868"/>
    <n v="0.27638752969320179"/>
    <n v="2.21"/>
    <n v="2.5455775162920848"/>
    <n v="5.0690848297449316"/>
    <n v="1.1077538877583906"/>
  </r>
  <r>
    <x v="27"/>
    <s v="Palmetto Prairies"/>
    <s v="NA"/>
    <n v="0.80616023176279095"/>
    <n v="4.9140330516175015E-2"/>
    <n v="0.24115339422849597"/>
    <n v="2.21"/>
    <n v="2.221064962688438"/>
    <n v="4.8720436808657439"/>
    <n v="0.29698046037754811"/>
  </r>
  <r>
    <x v="4"/>
    <s v="Row Crops"/>
    <s v="NA"/>
    <n v="1.1942187284187931"/>
    <n v="0.52982210901985061"/>
    <n v="0.25824300484311374"/>
    <n v="2.21"/>
    <n v="2.3784632671309249"/>
    <n v="7.7287430348002761"/>
    <n v="4.1407997973251138"/>
  </r>
  <r>
    <x v="58"/>
    <s v="Parks and Zoos"/>
    <s v="D"/>
    <n v="0.96739227811534922"/>
    <n v="0.17065096597435325"/>
    <n v="0.27638752969320179"/>
    <n v="2.2000000000000002"/>
    <n v="2.5340590659921207"/>
    <n v="6.6703387789955322"/>
    <n v="1.4524752150275642"/>
  </r>
  <r>
    <x v="13"/>
    <s v="Mixed Shrubs"/>
    <s v="A"/>
    <n v="0.62640332935885068"/>
    <n v="1.7869211096790915E-2"/>
    <n v="0.24869471632328805"/>
    <n v="2.19"/>
    <n v="2.2697931543072931"/>
    <n v="3.8687340955629375"/>
    <n v="0.60445073665803273"/>
  </r>
  <r>
    <x v="2"/>
    <s v="Fixed Single Family Units"/>
    <s v="C"/>
    <n v="1.3474392445178078"/>
    <n v="0.2921616014325315"/>
    <n v="0.2050753273754139"/>
    <n v="2.19"/>
    <n v="1.8716866247731117"/>
    <n v="6.862318495722417"/>
    <n v="1.6916523029540675"/>
  </r>
  <r>
    <x v="23"/>
    <s v="Reservoirs"/>
    <s v="NA"/>
    <n v="0.52096910560538079"/>
    <n v="9.3813358258152305E-2"/>
    <n v="0.2984336595879456"/>
    <n v="2.1800000000000002"/>
    <n v="2.7113145624054238"/>
    <n v="3.8434427645706499"/>
    <n v="0.69210682387467393"/>
  </r>
  <r>
    <x v="49"/>
    <s v="Shopping Centers (Plazas, Malls)"/>
    <s v="D"/>
    <n v="1.4884831588725165"/>
    <n v="0.30824389141964326"/>
    <n v="0.58224006489851832"/>
    <n v="2.17"/>
    <n v="5.2654734709081277"/>
    <n v="21.326024119612935"/>
    <n v="5.1326868050736483"/>
  </r>
  <r>
    <x v="38"/>
    <s v="Other Light Industrial"/>
    <s v="D"/>
    <n v="1.2017295380314896"/>
    <n v="0.2322997442582819"/>
    <n v="0.34369105791620291"/>
    <n v="2.17"/>
    <n v="3.1081614899887331"/>
    <n v="10.163396131928172"/>
    <n v="2.6412149425868643"/>
  </r>
  <r>
    <x v="49"/>
    <s v="Shopping Centers (Plazas, Malls)"/>
    <s v="A"/>
    <n v="1.4884831588725165"/>
    <n v="0.30824389141964326"/>
    <n v="0.5449281084296117"/>
    <n v="2.17"/>
    <n v="4.9280437253804825"/>
    <n v="19.959378758743547"/>
    <n v="5.2060426975088463"/>
  </r>
  <r>
    <x v="86"/>
    <s v="Lakes"/>
    <s v="A"/>
    <n v="0.52096910560538079"/>
    <n v="9.3813358258152305E-2"/>
    <n v="0.2984336595879456"/>
    <n v="2.16"/>
    <n v="2.6864401168787686"/>
    <n v="3.8081818217764236"/>
    <n v="1.2705415046280859"/>
  </r>
  <r>
    <x v="92"/>
    <s v="Communications"/>
    <s v="D"/>
    <n v="1.2017295380314896"/>
    <n v="0.2322997442582819"/>
    <n v="0.58224006489851832"/>
    <n v="2.15"/>
    <n v="5.2169437614988361"/>
    <n v="17.058916088139384"/>
    <n v="4.4331898010730439"/>
  </r>
  <r>
    <x v="13"/>
    <s v="Mixed Shrubs"/>
    <s v="B"/>
    <n v="0.62640332935885068"/>
    <n v="1.7869211096790915E-2"/>
    <n v="0.24869471632328805"/>
    <n v="2.15"/>
    <n v="2.2283357450962011"/>
    <n v="3.7980722855983178"/>
    <n v="0.59341054055468978"/>
  </r>
  <r>
    <x v="9"/>
    <s v="Freshwater Marshes"/>
    <s v="NA"/>
    <n v="0.62640332935885068"/>
    <n v="1.7869211096790915E-2"/>
    <n v="0.24869471632328805"/>
    <n v="2.14"/>
    <n v="2.2179713927934284"/>
    <n v="3.780406833107163"/>
    <n v="0.40959748673512653"/>
  </r>
  <r>
    <x v="22"/>
    <s v="Mixed Rangeland"/>
    <s v="D"/>
    <n v="0.80616023176279095"/>
    <n v="4.9140330516175015E-2"/>
    <n v="0.28292799795311729"/>
    <n v="2.14"/>
    <n v="2.5232792033449787"/>
    <n v="5.5349693521959979"/>
    <n v="0.61202348864664391"/>
  </r>
  <r>
    <x v="42"/>
    <s v=" Natural River, Stream, Waterway"/>
    <s v="A"/>
    <n v="0.52096910560538079"/>
    <n v="9.3813358258152305E-2"/>
    <n v="0.2984336595879456"/>
    <n v="2.13"/>
    <n v="2.6491284485887854"/>
    <n v="3.7552904075850839"/>
    <n v="0.96456395449718113"/>
  </r>
  <r>
    <x v="32"/>
    <s v="Hardwood - Coniferous Mixed"/>
    <s v="B"/>
    <n v="0.80616023176279095"/>
    <n v="4.9140330516175015E-2"/>
    <n v="9.4942281192321246E-2"/>
    <n v="2.12"/>
    <n v="0.83882454856227751"/>
    <n v="1.8400136465306902"/>
    <n v="0.11215993444265543"/>
  </r>
  <r>
    <x v="51"/>
    <s v="Institutional"/>
    <s v="C"/>
    <n v="0.96739227811534922"/>
    <n v="0.17065096597435325"/>
    <n v="0.2050753273754139"/>
    <n v="2.12"/>
    <n v="1.8118610248945191"/>
    <n v="4.7693153718075481"/>
    <n v="1.235727772511074"/>
  </r>
  <r>
    <x v="54"/>
    <s v="Ornamentals"/>
    <s v="D"/>
    <n v="1.7303616721893005"/>
    <n v="0.38508149913584422"/>
    <n v="0.30381529981542799"/>
    <n v="2.12"/>
    <n v="2.684238555399288"/>
    <n v="12.638238265065192"/>
    <n v="3.3968683502540511"/>
  </r>
  <r>
    <x v="10"/>
    <s v="Fixed Single Family Units"/>
    <s v="A"/>
    <n v="0.96739227811534922"/>
    <n v="0.17065096597435325"/>
    <n v="8.3338224602148639E-2"/>
    <n v="2.11"/>
    <n v="0.73282842767214884"/>
    <n v="1.9290055015106959"/>
    <n v="0.49980458110070386"/>
  </r>
  <r>
    <x v="22"/>
    <s v="Mixed Rangeland"/>
    <s v="D"/>
    <n v="0.80616023176279095"/>
    <n v="4.9140330516175015E-2"/>
    <n v="0.28292799795311729"/>
    <n v="2.11"/>
    <n v="2.4879061304008903"/>
    <n v="5.4573763238941853"/>
    <n v="0.60344372011421432"/>
  </r>
  <r>
    <x v="46"/>
    <s v="Mobile Home Units &lt;Six or more dwelling units per acre&gt;"/>
    <s v="D"/>
    <n v="1.6728075169398335"/>
    <n v="0.4645994885165638"/>
    <n v="0.45902383655933859"/>
    <n v="2.11"/>
    <n v="4.0363916799968012"/>
    <n v="18.372481360968397"/>
    <n v="5.5420271631037856"/>
  </r>
  <r>
    <x v="16"/>
    <s v="Mixed Wetland Hardwoods"/>
    <s v="C"/>
    <n v="0.62640332935885068"/>
    <n v="1.7869211096790915E-2"/>
    <n v="0.24869471632328805"/>
    <n v="2.11"/>
    <n v="2.1868783358851087"/>
    <n v="3.7274104756336972"/>
    <n v="0.34435050637361131"/>
  </r>
  <r>
    <x v="23"/>
    <s v="Reservoirs"/>
    <s v="NA"/>
    <n v="0.52096910560538079"/>
    <n v="9.3813358258152305E-2"/>
    <n v="0.2984336595879456"/>
    <n v="2.1"/>
    <n v="2.611816780298803"/>
    <n v="3.7023989933937456"/>
    <n v="1.2352486850550837"/>
  </r>
  <r>
    <x v="16"/>
    <s v="Mixed Wetland Hardwoods"/>
    <s v="C"/>
    <n v="0.62640332935885068"/>
    <n v="1.7869211096790915E-2"/>
    <n v="0.24869471632328805"/>
    <n v="2.1"/>
    <n v="2.1765139835823359"/>
    <n v="3.7097450231425428"/>
    <n v="0.5796102954255109"/>
  </r>
  <r>
    <x v="49"/>
    <s v="Shopping Centers (Plazas, Malls)"/>
    <s v="A"/>
    <n v="1.4884831588725165"/>
    <n v="0.30824389141964326"/>
    <n v="0.5449281084296117"/>
    <n v="2.1"/>
    <n v="4.7690745729488544"/>
    <n v="19.315527831042147"/>
    <n v="5.0381058362988842"/>
  </r>
  <r>
    <x v="63"/>
    <e v="#N/A"/>
    <s v="D"/>
    <n v="0.62640332935885068"/>
    <n v="1.7869211096790915E-2"/>
    <n v="0.24869471632328805"/>
    <n v="2.08"/>
    <n v="2.15578527897679"/>
    <n v="3.6744141181602328"/>
    <n v="0.1048188578461717"/>
  </r>
  <r>
    <x v="16"/>
    <s v="Mixed Wetland Hardwoods"/>
    <s v="D"/>
    <n v="0.62640332935885068"/>
    <n v="1.7869211096790915E-2"/>
    <n v="0.24869471632328805"/>
    <n v="2.08"/>
    <n v="2.15578527897679"/>
    <n v="3.6744141181602328"/>
    <n v="0.57409019737383937"/>
  </r>
  <r>
    <x v="9"/>
    <s v="Freshwater Marshes"/>
    <s v="D"/>
    <n v="0.62640332935885068"/>
    <n v="1.7869211096790915E-2"/>
    <n v="0.24869471632328805"/>
    <n v="2.08"/>
    <n v="2.15578527897679"/>
    <n v="3.6744141181602328"/>
    <n v="0.57409019737383937"/>
  </r>
  <r>
    <x v="86"/>
    <s v="Lakes"/>
    <s v="D"/>
    <n v="0.52096910560538079"/>
    <n v="9.3813358258152305E-2"/>
    <n v="0.2984336595879456"/>
    <n v="2.06"/>
    <n v="2.5620678892454922"/>
    <n v="3.6318771078052929"/>
    <n v="1.2117201386730818"/>
  </r>
  <r>
    <x v="3"/>
    <s v="Electric Power Facilities"/>
    <s v="D"/>
    <n v="1.2017295380314896"/>
    <n v="0.2322997442582819"/>
    <n v="0.58224006489851832"/>
    <n v="2.0499999999999998"/>
    <n v="4.9742952144523782"/>
    <n v="16.265478130551504"/>
    <n v="4.2269949266045304"/>
  </r>
  <r>
    <x v="18"/>
    <s v="Golf Courses"/>
    <s v="NA"/>
    <n v="1.8765006736361713"/>
    <n v="0.3700681607026059"/>
    <n v="0.24895975957097566"/>
    <n v="2.04"/>
    <n v="2.1165811879445635"/>
    <n v="10.807175353980435"/>
    <n v="3.2255543032476974"/>
  </r>
  <r>
    <x v="65"/>
    <s v="Live Oak"/>
    <s v="D"/>
    <n v="0.80616023176279095"/>
    <n v="4.9140330516175015E-2"/>
    <n v="0.28292799795311729"/>
    <n v="2.04"/>
    <n v="2.4053689601980168"/>
    <n v="5.2763259245232872"/>
    <n v="0.32162390257725976"/>
  </r>
  <r>
    <x v="7"/>
    <s v="Pine Flatwoods"/>
    <s v="NA"/>
    <n v="0.80616023176279095"/>
    <n v="4.9140330516175015E-2"/>
    <n v="0.24115339422849597"/>
    <n v="2.0299999999999998"/>
    <n v="2.0401637440079314"/>
    <n v="4.4752256435101625"/>
    <n v="0.49484342848896462"/>
  </r>
  <r>
    <x v="57"/>
    <s v="Emergent Aquatic Vegetation"/>
    <s v="NA"/>
    <n v="0.62640332935885068"/>
    <n v="1.7869211096790915E-2"/>
    <n v="0.24869471632328805"/>
    <n v="2.0299999999999998"/>
    <n v="2.1039635174629248"/>
    <n v="3.5860868557044578"/>
    <n v="1.1900272726564884"/>
  </r>
  <r>
    <x v="42"/>
    <s v=" Natural River, Stream, Waterway"/>
    <s v="NA"/>
    <n v="0.52096910560538079"/>
    <n v="9.3813358258152305E-2"/>
    <n v="0.2984336595879456"/>
    <n v="2.02"/>
    <n v="2.5123189981921814"/>
    <n v="3.5613552222168403"/>
    <n v="0.91475079252784308"/>
  </r>
  <r>
    <x v="13"/>
    <s v="Mixed Shrubs"/>
    <s v="NA"/>
    <n v="0.62640332935885068"/>
    <n v="1.7869211096790915E-2"/>
    <n v="0.24869471632328805"/>
    <n v="2.02"/>
    <n v="2.093599165160152"/>
    <n v="3.5684214032133035"/>
    <n v="0.55752990321882478"/>
  </r>
  <r>
    <x v="34"/>
    <s v="Shrub and Brushland"/>
    <s v="NA"/>
    <n v="0.80616023176279095"/>
    <n v="4.9140330516175015E-2"/>
    <n v="0.24115339422849597"/>
    <n v="2.0099999999999998"/>
    <n v="2.0200636085989863"/>
    <n v="4.4311347504706529"/>
    <n v="0.54493405456476618"/>
  </r>
  <r>
    <x v="0"/>
    <s v="Improved Pastures"/>
    <s v="NA"/>
    <n v="1.8765006736361713"/>
    <n v="0.3700681607026059"/>
    <n v="0.58663586860269046"/>
    <n v="2.0099999999999998"/>
    <n v="4.9140580146274413"/>
    <n v="25.090975468455625"/>
    <n v="6.0179297231158486"/>
  </r>
  <r>
    <x v="34"/>
    <s v="Shrub and Brushland"/>
    <s v="C"/>
    <n v="0.80616023176279095"/>
    <n v="4.9140330516175015E-2"/>
    <n v="0.19937879050387461"/>
    <n v="2.0099999999999998"/>
    <n v="1.6701313299440435"/>
    <n v="3.6635366047198308"/>
    <n v="1.0867558581934542"/>
  </r>
  <r>
    <x v="10"/>
    <s v="Fixed Single Family Units"/>
    <s v="B"/>
    <n v="0.96739227811534922"/>
    <n v="0.17065096597435325"/>
    <n v="0.15190764990771397"/>
    <n v="2.0099999999999998"/>
    <n v="1.2724810132906996"/>
    <n v="3.3495191814581302"/>
    <n v="0.86785912744488403"/>
  </r>
  <r>
    <x v="0"/>
    <s v="Improved Pastures"/>
    <s v="NA"/>
    <n v="1.8765006736361713"/>
    <n v="0.3700681607026059"/>
    <n v="0.58663586860269046"/>
    <n v="2.0099999999999998"/>
    <n v="4.9140580146274413"/>
    <n v="25.090975468455625"/>
    <n v="6.419064278849886"/>
  </r>
  <r>
    <x v="27"/>
    <s v="Palmetto Prairies"/>
    <s v="D"/>
    <n v="0.80616023176279095"/>
    <n v="4.9140330516175015E-2"/>
    <n v="0.28292799795311729"/>
    <n v="2"/>
    <n v="2.3582048629392323"/>
    <n v="5.1728685534542036"/>
    <n v="1.5344858836372868"/>
  </r>
  <r>
    <x v="9"/>
    <s v="Freshwater Marshes"/>
    <s v="A"/>
    <n v="0.62640332935885068"/>
    <n v="1.7869211096790915E-2"/>
    <n v="0.24869471632328805"/>
    <n v="2"/>
    <n v="2.0728704605546056"/>
    <n v="3.533090498230993"/>
    <n v="1.1724406627157522"/>
  </r>
  <r>
    <x v="63"/>
    <e v="#N/A"/>
    <s v="D"/>
    <n v="0.62640332935885068"/>
    <n v="1.7869211096790915E-2"/>
    <n v="0.24869471632328805"/>
    <n v="2"/>
    <n v="2.0728704605546056"/>
    <n v="3.533090498230993"/>
    <n v="0.10078736331362663"/>
  </r>
  <r>
    <x v="38"/>
    <s v="Other Light Industrial"/>
    <s v="NA"/>
    <n v="1.2017295380314896"/>
    <n v="0.2322997442582819"/>
    <n v="0.32565202448966185"/>
    <n v="1.99"/>
    <n v="2.7007380760007247"/>
    <n v="8.8311598362530379"/>
    <n v="2.0745384750731799"/>
  </r>
  <r>
    <x v="10"/>
    <s v="Fixed Single Family Units"/>
    <s v="NA"/>
    <n v="0.96739227811534922"/>
    <n v="0.17065096597435325"/>
    <n v="0.24895975957097566"/>
    <n v="1.99"/>
    <n v="2.0647041980439615"/>
    <n v="5.434867980859579"/>
    <n v="2.0261588102178072"/>
  </r>
  <r>
    <x v="0"/>
    <s v="Improved Pastures"/>
    <s v="D"/>
    <n v="1.8765006736361713"/>
    <n v="0.3700681607026059"/>
    <n v="0.58663586860269046"/>
    <n v="1.98"/>
    <n v="4.8407138651553909"/>
    <n v="24.71648329728465"/>
    <n v="7.3769839434818403"/>
  </r>
  <r>
    <x v="24"/>
    <s v=" Channelized Waterways, Canals"/>
    <s v="B"/>
    <n v="0.52096910560538079"/>
    <n v="9.3813358258152305E-2"/>
    <n v="0.2984336595879456"/>
    <n v="1.98"/>
    <n v="2.462570107138871"/>
    <n v="3.4908333366283881"/>
    <n v="1.1646630459090788"/>
  </r>
  <r>
    <x v="55"/>
    <s v="Disturbed Land"/>
    <s v="A"/>
    <n v="0.73183755311232057"/>
    <n v="0.13401908322593187"/>
    <n v="2.0887301862310671E-2"/>
    <n v="1.98"/>
    <n v="0.17235470441213585"/>
    <n v="0.34321509043784382"/>
    <n v="0.10037005984788404"/>
  </r>
  <r>
    <x v="10"/>
    <s v="Fixed Single Family Units"/>
    <s v="NA"/>
    <n v="0.96739227811534922"/>
    <n v="0.17065096597435325"/>
    <n v="0.24895975957097566"/>
    <n v="1.98"/>
    <n v="2.0543288000638413"/>
    <n v="5.4075570864834006"/>
    <n v="1.5687908144560017"/>
  </r>
  <r>
    <x v="8"/>
    <s v="Unimproved Pastures"/>
    <s v="D"/>
    <n v="0.95337210017164864"/>
    <n v="0.22938109134459039"/>
    <n v="0.2"/>
    <n v="1.98"/>
    <n v="1.6503300000000001"/>
    <n v="4.281163110945549"/>
    <n v="1.5240070572185913"/>
  </r>
  <r>
    <x v="18"/>
    <s v="Golf Courses"/>
    <s v="D"/>
    <n v="1.8765006736361713"/>
    <n v="0.3700681607026059"/>
    <n v="0.27638752969320179"/>
    <n v="1.97"/>
    <n v="2.2691347090929441"/>
    <n v="11.586107276511012"/>
    <n v="3.458037550013016"/>
  </r>
  <r>
    <x v="101"/>
    <e v="#N/A"/>
    <s v="NA"/>
    <n v="0.62640332935885068"/>
    <n v="1.7869211096790915E-2"/>
    <n v="0.24869471632328805"/>
    <n v="1.97"/>
    <n v="2.0417774036462863"/>
    <n v="3.4800941407575277"/>
    <n v="0.5437296580896458"/>
  </r>
  <r>
    <x v="29"/>
    <s v="Open Land"/>
    <s v="B"/>
    <n v="0.80616023176279095"/>
    <n v="4.9140330516175015E-2"/>
    <n v="9.4942281192321246E-2"/>
    <n v="1.96"/>
    <n v="0.77551703546323758"/>
    <n v="1.7011446920755435"/>
    <n v="0.27250958200963976"/>
  </r>
  <r>
    <x v="22"/>
    <s v="Mixed Rangeland"/>
    <s v="D"/>
    <n v="0.80616023176279095"/>
    <n v="4.9140330516175015E-2"/>
    <n v="0.28292799795311729"/>
    <n v="1.96"/>
    <n v="2.3110407656804477"/>
    <n v="5.0694111823851191"/>
    <n v="0.56054487745206638"/>
  </r>
  <r>
    <x v="7"/>
    <s v="Pine Flatwoods"/>
    <s v="C"/>
    <n v="0.80616023176279095"/>
    <n v="4.9140330516175015E-2"/>
    <n v="0.19937879050387461"/>
    <n v="1.95"/>
    <n v="1.6202766633785499"/>
    <n v="3.5541773030864037"/>
    <n v="0.56935037669871158"/>
  </r>
  <r>
    <x v="91"/>
    <s v="Water Supply Plants"/>
    <s v="C"/>
    <n v="1.2017295380314896"/>
    <n v="0.2322997442582819"/>
    <n v="0.57095970596605816"/>
    <n v="1.95"/>
    <n v="4.639975420496417"/>
    <n v="15.172283805976253"/>
    <n v="3.4378858715155824"/>
  </r>
  <r>
    <x v="23"/>
    <s v="Reservoirs"/>
    <s v="C"/>
    <n v="0.52096910560538079"/>
    <n v="9.3813358258152305E-2"/>
    <n v="0.2984336595879456"/>
    <n v="1.94"/>
    <n v="2.4128212160855607"/>
    <n v="3.4203114510399359"/>
    <n v="1.1411344995270771"/>
  </r>
  <r>
    <x v="2"/>
    <s v="Fixed Single Family Units"/>
    <s v="NA"/>
    <n v="1.3474392445178078"/>
    <n v="0.2921616014325315"/>
    <n v="0.22279788653131388"/>
    <n v="1.93"/>
    <n v="1.7920246707901537"/>
    <n v="6.5702473268701489"/>
    <n v="1.8146968606742906"/>
  </r>
  <r>
    <x v="37"/>
    <s v="Multiple Dwelling Units, Low Rise &lt;Two stories or less&gt;"/>
    <s v="D"/>
    <n v="1.6728075169398335"/>
    <n v="0.4645994885165638"/>
    <n v="0.45902383655933859"/>
    <n v="1.93"/>
    <n v="3.6920549490018133"/>
    <n v="16.805160676146446"/>
    <n v="5.1697084098496884"/>
  </r>
  <r>
    <x v="23"/>
    <s v="Reservoirs"/>
    <s v="D"/>
    <n v="0.52096910560538079"/>
    <n v="9.3813358258152305E-2"/>
    <n v="0.2984336595879456"/>
    <n v="1.93"/>
    <n v="2.4003839933222326"/>
    <n v="3.4026809796428226"/>
    <n v="0.87399456909838469"/>
  </r>
  <r>
    <x v="3"/>
    <s v="Electric Power Facilities"/>
    <s v="D"/>
    <n v="1.2017295380314896"/>
    <n v="0.2322997442582819"/>
    <n v="0.58224006489851832"/>
    <n v="1.93"/>
    <n v="4.6831169579966296"/>
    <n v="15.313352581446052"/>
    <n v="3.9795610772423133"/>
  </r>
  <r>
    <x v="51"/>
    <s v="Institutional"/>
    <s v="D"/>
    <n v="0.96739227811534922"/>
    <n v="0.17065096597435325"/>
    <n v="0.24052044568721381"/>
    <n v="1.93"/>
    <n v="1.9345720877848247"/>
    <n v="5.0923245598702191"/>
    <n v="1.1615002089734574"/>
  </r>
  <r>
    <x v="37"/>
    <s v="Multiple Dwelling Units, Low Rise &lt;Two stories or less&gt;"/>
    <s v="NA"/>
    <n v="1.6728075169398335"/>
    <n v="0.4645994885165638"/>
    <n v="0.44774347762687844"/>
    <n v="1.93"/>
    <n v="3.6013239200093303"/>
    <n v="16.39217941189332"/>
    <n v="5.3366406074739903"/>
  </r>
  <r>
    <x v="39"/>
    <s v="Electrical Power Transmission Lines"/>
    <s v="D"/>
    <n v="0.73183755311232057"/>
    <n v="0.15992943931627868"/>
    <n v="0.28292799795311729"/>
    <n v="1.93"/>
    <n v="2.2756676927363593"/>
    <n v="4.5316053056570587"/>
    <n v="1.485665111834048"/>
  </r>
  <r>
    <x v="13"/>
    <s v="Mixed Shrubs"/>
    <s v="D"/>
    <n v="0.62640332935885068"/>
    <n v="1.7869211096790915E-2"/>
    <n v="0.24869471632328805"/>
    <n v="1.92"/>
    <n v="1.9899556421324214"/>
    <n v="3.3917668783017532"/>
    <n v="1.1255430362071221"/>
  </r>
  <r>
    <x v="9"/>
    <s v="Freshwater Marshes"/>
    <s v="C"/>
    <n v="0.62640332935885068"/>
    <n v="1.7869211096790915E-2"/>
    <n v="0.24869471632328805"/>
    <n v="1.92"/>
    <n v="1.9899556421324214"/>
    <n v="3.3917668783017532"/>
    <n v="1.1255430362071221"/>
  </r>
  <r>
    <x v="54"/>
    <s v="Ornamentals"/>
    <s v="D"/>
    <n v="1.7303616721893005"/>
    <n v="0.38508149913584422"/>
    <n v="0.30381529981542799"/>
    <n v="1.92"/>
    <n v="2.4310085030031288"/>
    <n v="11.445951636285457"/>
    <n v="2.8779658478280519"/>
  </r>
  <r>
    <x v="27"/>
    <s v="Palmetto Prairies"/>
    <s v="NA"/>
    <n v="0.80616023176279095"/>
    <n v="4.9140330516175015E-2"/>
    <n v="0.24115339422849597"/>
    <n v="1.91"/>
    <n v="1.9195629315542606"/>
    <n v="4.2106802852731082"/>
    <n v="0.6745168296742684"/>
  </r>
  <r>
    <x v="0"/>
    <s v="Improved Pastures"/>
    <s v="C"/>
    <n v="1.8765006736361713"/>
    <n v="0.3700681607026059"/>
    <n v="0.58663586860269046"/>
    <n v="1.9"/>
    <n v="4.6451294665632537"/>
    <n v="23.717837507495371"/>
    <n v="7.0789239861694426"/>
  </r>
  <r>
    <x v="13"/>
    <s v="Mixed Shrubs"/>
    <s v="NA"/>
    <n v="0.62640332935885068"/>
    <n v="1.7869211096790915E-2"/>
    <n v="0.24869471632328805"/>
    <n v="1.89"/>
    <n v="1.9588625852241022"/>
    <n v="3.3387705208282883"/>
    <n v="9.5244058331377154E-2"/>
  </r>
  <r>
    <x v="57"/>
    <s v="Emergent Aquatic Vegetation"/>
    <s v="NA"/>
    <n v="0.62640332935885068"/>
    <n v="1.7869211096790915E-2"/>
    <n v="0.24869471632328805"/>
    <n v="1.89"/>
    <n v="1.9588625852241022"/>
    <n v="3.3387705208282883"/>
    <n v="0.52164926588295979"/>
  </r>
  <r>
    <x v="13"/>
    <s v="Mixed Shrubs"/>
    <s v="D"/>
    <n v="0.62640332935885068"/>
    <n v="1.7869211096790915E-2"/>
    <n v="0.24869471632328805"/>
    <n v="1.89"/>
    <n v="1.9588625852241022"/>
    <n v="3.3387705208282883"/>
    <n v="9.5244058331377154E-2"/>
  </r>
  <r>
    <x v="49"/>
    <s v="Shopping Centers (Plazas, Malls)"/>
    <s v="NA"/>
    <n v="1.4884831588725165"/>
    <n v="0.30824389141964326"/>
    <n v="0.57659988543228824"/>
    <n v="1.89"/>
    <n v="4.5416322425988254"/>
    <n v="18.394349393876997"/>
    <n v="4.7978331136919543"/>
  </r>
  <r>
    <x v="41"/>
    <s v="Educational Facilities"/>
    <s v="D"/>
    <n v="0.96739227811534922"/>
    <n v="0.17065096597435325"/>
    <n v="0.24052044568721381"/>
    <n v="1.88"/>
    <n v="1.8844536399147513"/>
    <n v="4.9603990531378299"/>
    <n v="1.2852374806107489"/>
  </r>
  <r>
    <x v="12"/>
    <s v="Roads and Highways"/>
    <s v="D"/>
    <n v="1.0171301585628862"/>
    <n v="0.19656132206470006"/>
    <n v="0.45034663738052311"/>
    <n v="1.88"/>
    <n v="3.5284208692126602"/>
    <n v="9.765296979924706"/>
    <n v="2.6552191186015479"/>
  </r>
  <r>
    <x v="16"/>
    <s v="Mixed Wetland Hardwoods"/>
    <s v="D"/>
    <n v="0.62640332935885068"/>
    <n v="1.7869211096790915E-2"/>
    <n v="0.24869471632328805"/>
    <n v="1.87"/>
    <n v="1.9381338806185564"/>
    <n v="3.3034396158459787"/>
    <n v="0.30518267626476459"/>
  </r>
  <r>
    <x v="82"/>
    <s v="Melaleuca"/>
    <s v="D"/>
    <n v="0.80616023176279095"/>
    <n v="4.9140330516175015E-2"/>
    <n v="0.28292799795311729"/>
    <n v="1.87"/>
    <n v="2.2049215468481824"/>
    <n v="4.836632097479681"/>
    <n v="0.59480148714451675"/>
  </r>
  <r>
    <x v="19"/>
    <s v="Cypress"/>
    <s v="D"/>
    <n v="0.62640332935885068"/>
    <n v="1.7869211096790915E-2"/>
    <n v="0.24869471632328805"/>
    <n v="1.87"/>
    <n v="1.9381338806185564"/>
    <n v="3.3034396158459787"/>
    <n v="0.6743390365061811"/>
  </r>
  <r>
    <x v="24"/>
    <s v=" Channelized Waterways, Canals"/>
    <s v="B"/>
    <n v="0.52096910560538079"/>
    <n v="9.3813358258152305E-2"/>
    <n v="0.2984336595879456"/>
    <n v="1.87"/>
    <n v="2.3257606567422671"/>
    <n v="3.2968981512601445"/>
    <n v="0.84682375347874594"/>
  </r>
  <r>
    <x v="8"/>
    <s v="Unimproved Pastures"/>
    <s v="D"/>
    <n v="0.95337210017164864"/>
    <n v="0.22938109134459039"/>
    <n v="0.2"/>
    <n v="1.87"/>
    <n v="1.5586450000000003"/>
    <n v="4.0433207158930191"/>
    <n v="1.7786258420842256"/>
  </r>
  <r>
    <x v="7"/>
    <s v="Pine Flatwoods"/>
    <s v="NA"/>
    <n v="0.80616023176279095"/>
    <n v="4.9140330516175015E-2"/>
    <n v="0.24115339422849597"/>
    <n v="1.86"/>
    <n v="1.8693125930318981"/>
    <n v="4.1004530526743368"/>
    <n v="0.50426733407485824"/>
  </r>
  <r>
    <x v="65"/>
    <s v="Live Oak"/>
    <s v="NA"/>
    <n v="0.80616023176279095"/>
    <n v="4.9140330516175015E-2"/>
    <n v="0.24115339422849597"/>
    <n v="1.86"/>
    <n v="1.8693125930318981"/>
    <n v="4.1004530526743368"/>
    <n v="0.65685932104405209"/>
  </r>
  <r>
    <x v="48"/>
    <s v="Mangrove Swamps"/>
    <s v="NA"/>
    <n v="0.62640332935885068"/>
    <n v="1.7869211096790915E-2"/>
    <n v="0.24869471632328805"/>
    <n v="1.85"/>
    <n v="1.9174051760130102"/>
    <n v="3.2681087108636686"/>
    <n v="0.51060906977961673"/>
  </r>
  <r>
    <x v="42"/>
    <s v=" Natural River, Stream, Waterway"/>
    <s v="C"/>
    <n v="0.52096910560538079"/>
    <n v="9.3813358258152305E-2"/>
    <n v="0.2984336595879456"/>
    <n v="1.85"/>
    <n v="2.3008862112156119"/>
    <n v="3.2616372084659182"/>
    <n v="1.0881952701675734"/>
  </r>
  <r>
    <x v="0"/>
    <s v="Improved Pastures"/>
    <s v="NA"/>
    <n v="1.8765006736361713"/>
    <n v="0.3700681607026059"/>
    <n v="0.58663586860269046"/>
    <n v="1.84"/>
    <n v="4.4984411676191511"/>
    <n v="22.968853165153412"/>
    <n v="5.508950592305057"/>
  </r>
  <r>
    <x v="57"/>
    <s v="Emergent Aquatic Vegetation"/>
    <s v="D"/>
    <n v="0.62640332935885068"/>
    <n v="1.7869211096790915E-2"/>
    <n v="0.24869471632328805"/>
    <n v="1.83"/>
    <n v="1.8966764714074644"/>
    <n v="3.232777805881359"/>
    <n v="0.5050889717279452"/>
  </r>
  <r>
    <x v="23"/>
    <s v="Reservoirs"/>
    <s v="NA"/>
    <n v="0.52096910560538079"/>
    <n v="9.3813358258152305E-2"/>
    <n v="0.2984336595879456"/>
    <n v="1.83"/>
    <n v="2.2760117656889567"/>
    <n v="3.2263762656716923"/>
    <n v="1.7576640785649342"/>
  </r>
  <r>
    <x v="46"/>
    <s v="Mobile Home Units &lt;Six or more dwelling units per acre&gt;"/>
    <s v="C"/>
    <n v="1.6728075169398335"/>
    <n v="0.4645994885165638"/>
    <n v="0.43646311869441834"/>
    <n v="1.83"/>
    <n v="3.3286968863009485"/>
    <n v="15.15126041978319"/>
    <n v="4.5703514485575072"/>
  </r>
  <r>
    <x v="69"/>
    <s v="Aquaculture"/>
    <s v="D"/>
    <n v="1.7303616721893005"/>
    <n v="0.38508149913584422"/>
    <n v="0.30381529981542799"/>
    <n v="1.83"/>
    <n v="2.3170549794248569"/>
    <n v="10.909422653334575"/>
    <n v="3.6257201225732167"/>
  </r>
  <r>
    <x v="57"/>
    <s v="Emergent Aquatic Vegetation"/>
    <s v="D"/>
    <n v="0.62640332935885068"/>
    <n v="1.7869211096790915E-2"/>
    <n v="0.24869471632328805"/>
    <n v="1.82"/>
    <n v="1.8863121191046914"/>
    <n v="3.2151123533902042"/>
    <n v="1.0669210030713348"/>
  </r>
  <r>
    <x v="9"/>
    <s v="Freshwater Marshes"/>
    <s v="D"/>
    <n v="0.62640332935885068"/>
    <n v="1.7869211096790915E-2"/>
    <n v="0.24869471632328805"/>
    <n v="1.82"/>
    <n v="1.8863121191046914"/>
    <n v="3.2151123533902042"/>
    <n v="0.29702271165875488"/>
  </r>
  <r>
    <x v="38"/>
    <s v="Other Light Industrial"/>
    <s v="D"/>
    <n v="1.2017295380314896"/>
    <n v="0.2322997442582819"/>
    <n v="0.34369105791620291"/>
    <n v="1.81"/>
    <n v="2.5925217957970541"/>
    <n v="8.4773027644193508"/>
    <n v="1.9208709628063816"/>
  </r>
  <r>
    <x v="23"/>
    <s v="Reservoirs"/>
    <s v="C"/>
    <n v="0.52096910560538079"/>
    <n v="9.3813358258152305E-2"/>
    <n v="0.2984336595879456"/>
    <n v="1.81"/>
    <n v="2.2511373201623015"/>
    <n v="3.1911153228774665"/>
    <n v="1.064666723785572"/>
  </r>
  <r>
    <x v="0"/>
    <s v="Improved Pastures"/>
    <s v="D"/>
    <n v="1.8765006736361713"/>
    <n v="0.3700681607026059"/>
    <n v="0.58663586860269046"/>
    <n v="1.81"/>
    <n v="4.4250970181470999"/>
    <n v="22.594360993982434"/>
    <n v="6.7436065341929954"/>
  </r>
  <r>
    <x v="1"/>
    <s v="Citrus Groves"/>
    <s v="D"/>
    <n v="1.6671011379372187"/>
    <n v="0.16490862031309303"/>
    <n v="0.32696578480774496"/>
    <n v="1.8"/>
    <n v="2.4527338347352989"/>
    <n v="11.126047553455537"/>
    <n v="1.1005817882461983"/>
  </r>
  <r>
    <x v="28"/>
    <s v="Wetland Forested Mixed"/>
    <s v="D"/>
    <n v="0.62640332935885068"/>
    <n v="1.7869211096790915E-2"/>
    <n v="0.24869471632328805"/>
    <n v="1.8"/>
    <n v="1.8655834144991452"/>
    <n v="3.1797814484078941"/>
    <n v="1.055196596444177"/>
  </r>
  <r>
    <x v="14"/>
    <s v="Rural Residential"/>
    <s v="NA"/>
    <n v="0.96739227811534922"/>
    <n v="0.17065096597435325"/>
    <n v="0.24895975957097566"/>
    <n v="1.79"/>
    <n v="1.8571962384415535"/>
    <n v="4.8886500933360031"/>
    <n v="0.86237287562773701"/>
  </r>
  <r>
    <x v="32"/>
    <s v="Hardwood - Coniferous Mixed"/>
    <s v="NA"/>
    <n v="0.80616023176279095"/>
    <n v="4.9140330516175015E-2"/>
    <n v="0.24115339422849597"/>
    <n v="1.79"/>
    <n v="1.79896211910059"/>
    <n v="3.9461349270360548"/>
    <n v="0.24054073487593261"/>
  </r>
  <r>
    <x v="48"/>
    <s v="Mangrove Swamps"/>
    <s v="A"/>
    <n v="0.62640332935885068"/>
    <n v="1.7869211096790915E-2"/>
    <n v="0.24869471632328805"/>
    <n v="1.78"/>
    <n v="1.844854709893599"/>
    <n v="3.1444505434255841"/>
    <n v="0.34069323663015189"/>
  </r>
  <r>
    <x v="32"/>
    <s v="Hardwood - Coniferous Mixed"/>
    <s v="C"/>
    <n v="0.80616023176279095"/>
    <n v="4.9140330516175015E-2"/>
    <n v="0.19937879050387461"/>
    <n v="1.78"/>
    <n v="1.4790217747763172"/>
    <n v="3.244325948458358"/>
    <n v="0.35873797286601561"/>
  </r>
  <r>
    <x v="90"/>
    <s v="Cemeteries"/>
    <s v="D"/>
    <n v="1.3474392445178078"/>
    <n v="0.2921616014325315"/>
    <n v="0.27638752969320179"/>
    <n v="1.77"/>
    <n v="2.0387657030936608"/>
    <n v="7.4748942518516488"/>
    <n v="1.6207610725642185"/>
  </r>
  <r>
    <x v="23"/>
    <s v="Reservoirs"/>
    <s v="NA"/>
    <n v="0.52096910560538079"/>
    <n v="9.3813358258152305E-2"/>
    <n v="0.2984336595879456"/>
    <n v="1.75"/>
    <n v="2.1765139835823355"/>
    <n v="3.0853324944947875"/>
    <n v="1.2070427406923956"/>
  </r>
  <r>
    <x v="40"/>
    <s v="Upland Hardwood Forests"/>
    <s v="NA"/>
    <n v="0.80616023176279095"/>
    <n v="4.9140330516175015E-2"/>
    <n v="0.24115339422849597"/>
    <n v="1.75"/>
    <n v="1.7587618482826997"/>
    <n v="3.8579531409570369"/>
    <n v="0.61801280205757592"/>
  </r>
  <r>
    <x v="12"/>
    <s v="Roads and Highways"/>
    <s v="D"/>
    <n v="1.0171301585628862"/>
    <n v="0.19656132206470006"/>
    <n v="0.45034663738052311"/>
    <n v="1.75"/>
    <n v="3.2844343197458272"/>
    <n v="9.0900370823767211"/>
    <n v="3.4546775774945639"/>
  </r>
  <r>
    <x v="9"/>
    <s v="Freshwater Marshes"/>
    <s v="NA"/>
    <n v="0.62640332935885068"/>
    <n v="1.7869211096790915E-2"/>
    <n v="0.24869471632328805"/>
    <n v="1.75"/>
    <n v="1.8137616529852798"/>
    <n v="3.0914541859521187"/>
    <n v="0.48300857952125908"/>
  </r>
  <r>
    <x v="7"/>
    <s v="Pine Flatwoods"/>
    <s v="NA"/>
    <n v="0.80616023176279095"/>
    <n v="4.9140330516175015E-2"/>
    <n v="0.24115339422849597"/>
    <n v="1.74"/>
    <n v="1.7487117805782271"/>
    <n v="3.8359076944372821"/>
    <n v="0.23382171993526413"/>
  </r>
  <r>
    <x v="57"/>
    <s v="Emergent Aquatic Vegetation"/>
    <s v="D"/>
    <n v="0.62640332935885068"/>
    <n v="1.7869211096790915E-2"/>
    <n v="0.24869471632328805"/>
    <n v="1.74"/>
    <n v="1.8033973006825068"/>
    <n v="3.0737887334609639"/>
    <n v="1.0200233765627043"/>
  </r>
  <r>
    <x v="0"/>
    <s v="Improved Pastures"/>
    <s v="A"/>
    <n v="1.8765006736361713"/>
    <n v="0.3700681607026059"/>
    <n v="0.58663586860269046"/>
    <n v="1.73"/>
    <n v="4.2295126195549626"/>
    <n v="21.595715204193155"/>
    <n v="4.8343560395873304"/>
  </r>
  <r>
    <x v="34"/>
    <s v="Shrub and Brushland"/>
    <s v="C"/>
    <n v="0.80616023176279095"/>
    <n v="4.9140330516175015E-2"/>
    <n v="0.19937879050387461"/>
    <n v="1.73"/>
    <n v="1.4374762193050723"/>
    <n v="3.1531931970971678"/>
    <n v="0.50511597522501073"/>
  </r>
  <r>
    <x v="13"/>
    <s v="Mixed Shrubs"/>
    <s v="NA"/>
    <n v="0.62640332935885068"/>
    <n v="1.7869211096790915E-2"/>
    <n v="0.24869471632328805"/>
    <n v="1.72"/>
    <n v="1.782668596076961"/>
    <n v="3.0384578284786543"/>
    <n v="8.6677132449718919E-2"/>
  </r>
  <r>
    <x v="16"/>
    <s v="Mixed Wetland Hardwoods"/>
    <s v="D"/>
    <n v="0.62640332935885068"/>
    <n v="1.7869211096790915E-2"/>
    <n v="0.24869471632328805"/>
    <n v="1.71"/>
    <n v="1.7723042437741878"/>
    <n v="3.0207923759874991"/>
    <n v="8.6173195633150762E-2"/>
  </r>
  <r>
    <x v="49"/>
    <s v="Shopping Centers (Plazas, Malls)"/>
    <s v="B"/>
    <n v="1.4884831588725165"/>
    <n v="0.30824389141964326"/>
    <n v="0.55707618727995345"/>
    <n v="1.71"/>
    <n v="3.9699616679365417"/>
    <n v="16.078990569817019"/>
    <n v="4.1939136709172287"/>
  </r>
  <r>
    <x v="92"/>
    <s v="Communications"/>
    <s v="NA"/>
    <n v="1.2017295380314896"/>
    <n v="0.2322997442582819"/>
    <n v="0.57659988543228824"/>
    <n v="1.69"/>
    <n v="4.0610362380910132"/>
    <n v="13.279207057540615"/>
    <n v="3.4509370343146526"/>
  </r>
  <r>
    <x v="6"/>
    <s v="Inactive Land with street pattern but without structures"/>
    <s v="D"/>
    <n v="0.80616023176279095"/>
    <n v="4.9140330516175015E-2"/>
    <n v="0.27638752969320179"/>
    <n v="1.68"/>
    <n v="1.935099650393983"/>
    <n v="4.2447610411789753"/>
    <n v="1.2591709667072859"/>
  </r>
  <r>
    <x v="0"/>
    <s v="Improved Pastures"/>
    <s v="NA"/>
    <n v="1.8765006736361713"/>
    <n v="0.3700681607026059"/>
    <n v="0.58663586860269046"/>
    <n v="1.68"/>
    <n v="4.1072723704348766"/>
    <n v="20.971561585574854"/>
    <n v="5.0299114103654858"/>
  </r>
  <r>
    <x v="46"/>
    <s v="Mobile Home Units &lt;Six or more dwelling units per acre&gt;"/>
    <s v="D"/>
    <n v="1.6728075169398335"/>
    <n v="0.4645994885165638"/>
    <n v="0.45902383655933859"/>
    <n v="1.67"/>
    <n v="3.1946796708979424"/>
    <n v="14.541253020292523"/>
    <n v="4.0386348382608537"/>
  </r>
  <r>
    <x v="8"/>
    <s v="Unimproved Pastures"/>
    <s v="D"/>
    <n v="0.95337210017164864"/>
    <n v="0.22938109134459039"/>
    <n v="0.2"/>
    <n v="1.67"/>
    <n v="1.391945"/>
    <n v="3.6108799976156907"/>
    <n v="1.1717754213444684"/>
  </r>
  <r>
    <x v="16"/>
    <s v="Mixed Wetland Hardwoods"/>
    <s v="A"/>
    <n v="0.62640332935885068"/>
    <n v="1.7869211096790915E-2"/>
    <n v="0.24869471632328805"/>
    <n v="1.67"/>
    <n v="1.7308468345630956"/>
    <n v="2.9501305660228789"/>
    <n v="0.31963916020918742"/>
  </r>
  <r>
    <x v="15"/>
    <s v="Wet Prairies"/>
    <s v="NA"/>
    <n v="0.62640332935885068"/>
    <n v="1.7869211096790915E-2"/>
    <n v="0.24869471632328805"/>
    <n v="1.67"/>
    <n v="1.7308468345630956"/>
    <n v="2.9501305660228789"/>
    <n v="0.27254281784072554"/>
  </r>
  <r>
    <x v="2"/>
    <s v="Fixed Single Family Units"/>
    <s v="D"/>
    <n v="1.3474392445178078"/>
    <n v="0.2921616014325315"/>
    <n v="0.24052044568721381"/>
    <n v="1.66"/>
    <n v="1.6639324692864295"/>
    <n v="6.1006123613249068"/>
    <n v="1.8208108802913063"/>
  </r>
  <r>
    <x v="16"/>
    <s v="Mixed Wetland Hardwoods"/>
    <s v="NA"/>
    <n v="0.62640332935885068"/>
    <n v="1.7869211096790915E-2"/>
    <n v="0.24869471632328805"/>
    <n v="1.66"/>
    <n v="1.7204824822603226"/>
    <n v="2.9324651135317241"/>
    <n v="0.27091082491952362"/>
  </r>
  <r>
    <x v="10"/>
    <s v="Fixed Single Family Units"/>
    <s v="NA"/>
    <n v="0.96739227811534922"/>
    <n v="0.17065096597435325"/>
    <n v="0.24895975957097566"/>
    <n v="1.66"/>
    <n v="1.7223160646999878"/>
    <n v="4.5336084664456777"/>
    <n v="1.0340635439220105"/>
  </r>
  <r>
    <x v="9"/>
    <s v="Freshwater Marshes"/>
    <s v="D"/>
    <n v="0.62640332935885068"/>
    <n v="1.7869211096790915E-2"/>
    <n v="0.24869471632328805"/>
    <n v="1.66"/>
    <n v="1.7204824822603226"/>
    <n v="2.9324651135317241"/>
    <n v="0.97312575005407431"/>
  </r>
  <r>
    <x v="37"/>
    <s v="Multiple Dwelling Units, Low Rise &lt;Two stories or less&gt;"/>
    <s v="C"/>
    <n v="1.6728075169398335"/>
    <n v="0.4645994885165638"/>
    <n v="0.43646311869441834"/>
    <n v="1.66"/>
    <n v="3.0194736782839207"/>
    <n v="13.743766282426282"/>
    <n v="4.4744227963495931"/>
  </r>
  <r>
    <x v="20"/>
    <s v="Hydric Pine Flatwoods"/>
    <s v="D"/>
    <n v="0.62640332935885068"/>
    <n v="1.7869211096790915E-2"/>
    <n v="0.24869471632328805"/>
    <n v="1.64"/>
    <n v="1.6997537776547766"/>
    <n v="2.8971342085494145"/>
    <n v="0.45264804023706567"/>
  </r>
  <r>
    <x v="57"/>
    <s v="Emergent Aquatic Vegetation"/>
    <s v="NA"/>
    <n v="0.62640332935885068"/>
    <n v="1.7869211096790915E-2"/>
    <n v="0.24869471632328805"/>
    <n v="1.64"/>
    <n v="1.6997537776547766"/>
    <n v="2.8971342085494145"/>
    <n v="8.2645637917173845E-2"/>
  </r>
  <r>
    <x v="42"/>
    <s v=" Natural River, Stream, Waterway"/>
    <s v="A"/>
    <n v="0.52096910560538079"/>
    <n v="9.3813358258152305E-2"/>
    <n v="0.2984336595879456"/>
    <n v="1.64"/>
    <n v="2.0397045331857315"/>
    <n v="2.8913973091265439"/>
    <n v="0.96467040166206508"/>
  </r>
  <r>
    <x v="1"/>
    <s v="Citrus Groves"/>
    <s v="D"/>
    <n v="1.6671011379372187"/>
    <n v="0.16490862031309303"/>
    <n v="0.32696578480774496"/>
    <n v="1.64"/>
    <n v="2.2347130494254945"/>
    <n v="10.137065548703934"/>
    <n v="1.6716242587811925"/>
  </r>
  <r>
    <x v="40"/>
    <s v="Upland Hardwood Forests"/>
    <s v="D"/>
    <n v="0.80616023176279095"/>
    <n v="4.9140330516175015E-2"/>
    <n v="0.28292799795311729"/>
    <n v="1.63"/>
    <n v="1.9219369632954741"/>
    <n v="4.215887871065175"/>
    <n v="0.67535104268042023"/>
  </r>
  <r>
    <x v="5"/>
    <s v="Woodland Pastures"/>
    <s v="C"/>
    <n v="0.95337210017164864"/>
    <n v="0.22938109134459039"/>
    <n v="0.2"/>
    <n v="1.62"/>
    <n v="1.3502700000000001"/>
    <n v="3.5027698180463589"/>
    <n v="1.5408416385970294"/>
  </r>
  <r>
    <x v="53"/>
    <s v="Transportation"/>
    <s v="D"/>
    <n v="1.0171301585628862"/>
    <n v="0.19656132206470006"/>
    <n v="0.45034663738052311"/>
    <n v="1.61"/>
    <n v="3.0216795741661611"/>
    <n v="8.3628341157865833"/>
    <n v="2.2738844579513255"/>
  </r>
  <r>
    <x v="23"/>
    <s v="Reservoirs"/>
    <s v="NA"/>
    <n v="0.52096910560538079"/>
    <n v="9.3813358258152305E-2"/>
    <n v="0.2984336595879456"/>
    <n v="1.61"/>
    <n v="2.0023928648957487"/>
    <n v="2.8385058949352047"/>
    <n v="0.51114311304505744"/>
  </r>
  <r>
    <x v="10"/>
    <s v="Fixed Single Family Units"/>
    <s v="NA"/>
    <n v="0.96739227811534922"/>
    <n v="0.17065096597435325"/>
    <n v="0.24895975957097566"/>
    <n v="1.61"/>
    <n v="1.670439074799386"/>
    <n v="4.3970539945647849"/>
    <n v="1.2756329349869509"/>
  </r>
  <r>
    <x v="52"/>
    <s v="Sand Pine"/>
    <s v="D"/>
    <n v="0.80616023176279095"/>
    <n v="4.9140330516175015E-2"/>
    <n v="0.28292799795311729"/>
    <n v="1.61"/>
    <n v="1.8983549146660821"/>
    <n v="4.1641591855306341"/>
    <n v="0.66706452681931094"/>
  </r>
  <r>
    <x v="77"/>
    <s v="Specialty Farms"/>
    <s v="D"/>
    <n v="1.7303616721893005"/>
    <n v="0.38508149913584422"/>
    <n v="0.30381529981542799"/>
    <n v="1.6"/>
    <n v="2.025840419169274"/>
    <n v="9.538293030237881"/>
    <n v="2.5636742266068313"/>
  </r>
  <r>
    <x v="43"/>
    <s v="Fixed Single Family Units &lt;Six or more dwelling units per acre&gt;"/>
    <s v="D"/>
    <n v="1.3474392445178078"/>
    <n v="0.2921616014325315"/>
    <n v="0.45902383655933859"/>
    <n v="1.6"/>
    <n v="3.0607709421776694"/>
    <n v="11.221956052724201"/>
    <n v="2.8496442194539751"/>
  </r>
  <r>
    <x v="42"/>
    <s v=" Natural River, Stream, Waterway"/>
    <s v="A"/>
    <n v="0.52096910560538079"/>
    <n v="9.3813358258152305E-2"/>
    <n v="0.2984336595879456"/>
    <n v="1.6"/>
    <n v="1.9899556421324212"/>
    <n v="2.8208754235380917"/>
    <n v="0.77870177621279413"/>
  </r>
  <r>
    <x v="46"/>
    <s v="Mobile Home Units &lt;Six or more dwelling units per acre&gt;"/>
    <s v="C"/>
    <n v="1.6728075169398335"/>
    <n v="0.4645994885165638"/>
    <n v="0.43646311869441834"/>
    <n v="1.6"/>
    <n v="2.9103360754543814"/>
    <n v="13.247003645712081"/>
    <n v="4.3126966711803307"/>
  </r>
  <r>
    <x v="34"/>
    <s v="Shrub and Brushland"/>
    <s v="D"/>
    <n v="0.80616023176279095"/>
    <n v="4.9140330516175015E-2"/>
    <n v="0.28292799795311729"/>
    <n v="1.6"/>
    <n v="1.8865638903513862"/>
    <n v="4.1382948427633632"/>
    <n v="0.81692147925813996"/>
  </r>
  <r>
    <x v="23"/>
    <s v="Reservoirs"/>
    <s v="C"/>
    <n v="0.52096910560538079"/>
    <n v="9.3813358258152305E-2"/>
    <n v="0.2984336595879456"/>
    <n v="1.59"/>
    <n v="1.9775184193690938"/>
    <n v="2.8032449521409788"/>
    <n v="1.0966845472576625"/>
  </r>
  <r>
    <x v="45"/>
    <s v="Spoil Areas"/>
    <s v="NA"/>
    <n v="0.73183755311232057"/>
    <n v="0.13401908322593187"/>
    <n v="0.24115339422849597"/>
    <n v="1.58"/>
    <n v="1.5879106973066659"/>
    <n v="3.1620541803148643"/>
    <n v="1.0543344747884713"/>
  </r>
  <r>
    <x v="10"/>
    <s v="Fixed Single Family Units"/>
    <s v="D"/>
    <n v="0.96739227811534922"/>
    <n v="0.17065096597435325"/>
    <n v="0.27638752969320179"/>
    <n v="1.58"/>
    <n v="1.8199151473943411"/>
    <n v="4.7905160321876998"/>
    <n v="1.0926611819531233"/>
  </r>
  <r>
    <x v="13"/>
    <s v="Mixed Shrubs"/>
    <s v="C"/>
    <n v="0.62640332935885068"/>
    <n v="1.7869211096790915E-2"/>
    <n v="0.24869471632328805"/>
    <n v="1.58"/>
    <n v="1.6375676638381387"/>
    <n v="2.7911414936024848"/>
    <n v="0.43608774608205109"/>
  </r>
  <r>
    <x v="16"/>
    <s v="Mixed Wetland Hardwoods"/>
    <s v="A"/>
    <n v="0.62640332935885068"/>
    <n v="1.7869211096790915E-2"/>
    <n v="0.24869471632328805"/>
    <n v="1.57"/>
    <n v="1.6272033115353655"/>
    <n v="2.7734760411113295"/>
    <n v="0.43332769705621532"/>
  </r>
  <r>
    <x v="9"/>
    <s v="Freshwater Marshes"/>
    <s v="C"/>
    <n v="0.62640332935885068"/>
    <n v="1.7869211096790915E-2"/>
    <n v="0.24869471632328805"/>
    <n v="1.57"/>
    <n v="1.6272033115353655"/>
    <n v="2.7734760411113295"/>
    <n v="0.43332769705621532"/>
  </r>
  <r>
    <x v="15"/>
    <s v="Wet Prairies"/>
    <s v="D"/>
    <n v="0.62640332935885068"/>
    <n v="1.7869211096790915E-2"/>
    <n v="0.24869471632328805"/>
    <n v="1.57"/>
    <n v="1.6272033115353655"/>
    <n v="2.7734760411113295"/>
    <n v="0.25622288862870607"/>
  </r>
  <r>
    <x v="20"/>
    <s v="Hydric Pine Flatwoods"/>
    <s v="D"/>
    <n v="0.62640332935885068"/>
    <n v="1.7869211096790915E-2"/>
    <n v="0.24869471632328805"/>
    <n v="1.57"/>
    <n v="1.6272033115353655"/>
    <n v="2.7734760411113295"/>
    <n v="0.92036592023186548"/>
  </r>
  <r>
    <x v="48"/>
    <s v="Mangrove Swamps"/>
    <s v="NA"/>
    <n v="0.62640332935885068"/>
    <n v="1.7869211096790915E-2"/>
    <n v="0.24869471632328805"/>
    <n v="1.57"/>
    <n v="1.6272033115353655"/>
    <n v="2.7734760411113295"/>
    <n v="0.3004990907355834"/>
  </r>
  <r>
    <x v="20"/>
    <s v="Hydric Pine Flatwoods"/>
    <s v="D"/>
    <n v="0.62640332935885068"/>
    <n v="1.7869211096790915E-2"/>
    <n v="0.24869471632328805"/>
    <n v="1.56"/>
    <n v="1.6168389592325925"/>
    <n v="2.7558105886201747"/>
    <n v="0.25459089570750409"/>
  </r>
  <r>
    <x v="72"/>
    <s v="Cabbage Palm"/>
    <s v="D"/>
    <n v="0.80616023176279095"/>
    <n v="4.9140330516175015E-2"/>
    <n v="0.28292799795311729"/>
    <n v="1.56"/>
    <n v="1.8393997930926014"/>
    <n v="4.0348374716942788"/>
    <n v="0.64634823716653733"/>
  </r>
  <r>
    <x v="23"/>
    <s v="Reservoirs"/>
    <s v="D"/>
    <n v="0.52096910560538079"/>
    <n v="9.3813358258152305E-2"/>
    <n v="0.2984336595879456"/>
    <n v="1.56"/>
    <n v="1.9402067510791108"/>
    <n v="2.7503535379496395"/>
    <n v="0.91761330889806203"/>
  </r>
  <r>
    <x v="37"/>
    <s v="Multiple Dwelling Units, Low Rise &lt;Two stories or less&gt;"/>
    <s v="A"/>
    <n v="1.6728075169398335"/>
    <n v="0.4645994885165638"/>
    <n v="0.37832588419635466"/>
    <n v="1.55"/>
    <n v="2.4438433397018771"/>
    <n v="11.123664343653358"/>
    <n v="3.355434071999873"/>
  </r>
  <r>
    <x v="37"/>
    <s v="Multiple Dwelling Units, Low Rise &lt;Two stories or less&gt;"/>
    <s v="NA"/>
    <n v="1.6728075169398335"/>
    <n v="0.4645994885165638"/>
    <n v="0.44774347762687844"/>
    <n v="1.54"/>
    <n v="2.873595252235424"/>
    <n v="13.079770100681717"/>
    <n v="4.2582520909377948"/>
  </r>
  <r>
    <x v="24"/>
    <s v=" Channelized Waterways, Canals"/>
    <s v="D"/>
    <n v="0.52096910560538079"/>
    <n v="9.3813358258152305E-2"/>
    <n v="0.2984336595879456"/>
    <n v="1.54"/>
    <n v="1.9153323055524554"/>
    <n v="2.7150925951554132"/>
    <n v="1.0621976118093082"/>
  </r>
  <r>
    <x v="37"/>
    <s v="Multiple Dwelling Units, Low Rise &lt;Two stories or less&gt;"/>
    <s v="D"/>
    <n v="1.6728075169398335"/>
    <n v="0.4645994885165638"/>
    <n v="0.45902383655933859"/>
    <n v="1.53"/>
    <n v="2.9268622134573961"/>
    <n v="13.322225820986562"/>
    <n v="4.3371860148524153"/>
  </r>
  <r>
    <x v="29"/>
    <s v="Open Land"/>
    <s v="C"/>
    <n v="0.80616023176279095"/>
    <n v="4.9140330516175015E-2"/>
    <n v="0.19937879050387461"/>
    <n v="1.53"/>
    <n v="1.271293997420093"/>
    <n v="2.788662191652409"/>
    <n v="0.44672106479437368"/>
  </r>
  <r>
    <x v="52"/>
    <s v="Sand Pine"/>
    <s v="B"/>
    <n v="0.80616023176279095"/>
    <n v="4.9140330516175015E-2"/>
    <n v="9.4942281192321246E-2"/>
    <n v="1.53"/>
    <n v="0.60537809400956821"/>
    <n v="1.327934376977338"/>
    <n v="0.21272431656874943"/>
  </r>
  <r>
    <x v="24"/>
    <s v=" Channelized Waterways, Canals"/>
    <s v="NA"/>
    <n v="0.52096910560538079"/>
    <n v="9.3813358258152305E-2"/>
    <n v="0.2984336595879456"/>
    <n v="1.52"/>
    <n v="1.8904578600258002"/>
    <n v="2.6798316523611874"/>
    <n v="0.48256989554564428"/>
  </r>
  <r>
    <x v="24"/>
    <s v=" Channelized Waterways, Canals"/>
    <s v="NA"/>
    <n v="0.52096910560538079"/>
    <n v="9.3813358258152305E-2"/>
    <n v="0.2984336595879456"/>
    <n v="1.51"/>
    <n v="1.8780206372624724"/>
    <n v="2.662201180964074"/>
    <n v="1.0415054505402954"/>
  </r>
  <r>
    <x v="23"/>
    <s v="Reservoirs"/>
    <s v="D"/>
    <n v="0.52096910560538079"/>
    <n v="9.3813358258152305E-2"/>
    <n v="0.2984336595879456"/>
    <n v="1.51"/>
    <n v="1.8780206372624724"/>
    <n v="2.662201180964074"/>
    <n v="0.88820262592055987"/>
  </r>
  <r>
    <x v="91"/>
    <s v="Water Supply Plants"/>
    <s v="B"/>
    <n v="1.2017295380314896"/>
    <n v="0.2322997442582819"/>
    <n v="0.55707618727995345"/>
    <n v="1.51"/>
    <n v="3.5056386658387009"/>
    <n v="11.463109163112385"/>
    <n v="2.5974244576140881"/>
  </r>
  <r>
    <x v="40"/>
    <s v="Upland Hardwood Forests"/>
    <s v="NA"/>
    <n v="0.80616023176279095"/>
    <n v="4.9140330516175015E-2"/>
    <n v="0.24115339422849597"/>
    <n v="1.5"/>
    <n v="1.5075101556708852"/>
    <n v="3.306816977963174"/>
    <n v="0.98093812360034605"/>
  </r>
  <r>
    <x v="2"/>
    <s v="Fixed Single Family Units"/>
    <s v="D"/>
    <n v="1.3474392445178078"/>
    <n v="0.2921616014325315"/>
    <n v="0.24052044568721381"/>
    <n v="1.5"/>
    <n v="1.5035534361021954"/>
    <n v="5.5126015313176877"/>
    <n v="1.5225759694187846"/>
  </r>
  <r>
    <x v="34"/>
    <s v="Shrub and Brushland"/>
    <s v="D"/>
    <n v="0.80616023176279095"/>
    <n v="4.9140330516175015E-2"/>
    <n v="0.28292799795311729"/>
    <n v="1.5"/>
    <n v="1.7686536472044245"/>
    <n v="3.8796514150906534"/>
    <n v="0.62148868958320902"/>
  </r>
  <r>
    <x v="28"/>
    <s v="Wetland Forested Mixed"/>
    <s v="D"/>
    <n v="0.62640332935885068"/>
    <n v="1.7869211096790915E-2"/>
    <n v="0.24869471632328805"/>
    <n v="1.49"/>
    <n v="1.5442884931131813"/>
    <n v="2.6321524211820901"/>
    <n v="0.4112473048495292"/>
  </r>
  <r>
    <x v="46"/>
    <s v="Mobile Home Units &lt;Six or more dwelling units per acre&gt;"/>
    <s v="D"/>
    <n v="1.6728075169398335"/>
    <n v="0.4645994885165638"/>
    <n v="0.45902383655933859"/>
    <n v="1.49"/>
    <n v="2.850342939902955"/>
    <n v="12.973932335470575"/>
    <n v="4.2237955308039874"/>
  </r>
  <r>
    <x v="43"/>
    <s v="Fixed Single Family Units &lt;Six or more dwelling units per acre&gt;"/>
    <s v="D"/>
    <n v="1.3474392445178078"/>
    <n v="0.2921616014325315"/>
    <n v="0.45902383655933859"/>
    <n v="1.49"/>
    <n v="2.850342939902955"/>
    <n v="10.450446574099413"/>
    <n v="2.6537311793665146"/>
  </r>
  <r>
    <x v="33"/>
    <s v="Correctional"/>
    <s v="D"/>
    <n v="0.73183755311232057"/>
    <n v="0.15992943931627868"/>
    <n v="0.34369105791620291"/>
    <n v="1.49"/>
    <n v="2.1341754009600056"/>
    <n v="4.2498474628182779"/>
    <n v="1.1610085008722733"/>
  </r>
  <r>
    <x v="58"/>
    <s v="Parks and Zoos"/>
    <s v="A"/>
    <n v="0.96739227811534922"/>
    <n v="0.17065096597435325"/>
    <n v="8.3338224602148639E-2"/>
    <n v="1.48"/>
    <n v="0.51402183552359249"/>
    <n v="1.3530465129079761"/>
    <n v="0.35057382939765008"/>
  </r>
  <r>
    <x v="2"/>
    <s v="Fixed Single Family Units"/>
    <s v="D"/>
    <n v="1.3474392445178078"/>
    <n v="0.2921616014325315"/>
    <n v="0.24052044568721381"/>
    <n v="1.48"/>
    <n v="1.483506056954166"/>
    <n v="5.4391001775667851"/>
    <n v="1.3811763570640321"/>
  </r>
  <r>
    <x v="6"/>
    <s v="Inactive Land with street pattern but without structures"/>
    <s v="NA"/>
    <n v="0.80616023176279095"/>
    <n v="4.9140330516175015E-2"/>
    <n v="0.24895975957097566"/>
    <n v="1.48"/>
    <n v="1.5355589010578206"/>
    <n v="3.3683436397287174"/>
    <n v="0.53958133109028883"/>
  </r>
  <r>
    <x v="24"/>
    <s v=" Channelized Waterways, Canals"/>
    <s v="D"/>
    <n v="0.52096910560538079"/>
    <n v="9.3813358258152305E-2"/>
    <n v="0.2984336595879456"/>
    <n v="1.48"/>
    <n v="1.8407089689724894"/>
    <n v="2.6093097667727343"/>
    <n v="1.4214988176372145"/>
  </r>
  <r>
    <x v="53"/>
    <s v="Transportation"/>
    <s v="D"/>
    <n v="1.0171301585628862"/>
    <n v="0.19656132206470006"/>
    <n v="0.45034663738052311"/>
    <n v="1.47"/>
    <n v="2.7589248285864953"/>
    <n v="7.6356311491964473"/>
    <n v="2.3013664084087262"/>
  </r>
  <r>
    <x v="18"/>
    <s v="Golf Courses"/>
    <s v="A"/>
    <n v="1.8765006736361713"/>
    <n v="0.3700681607026059"/>
    <n v="8.3338224602148639E-2"/>
    <n v="1.47"/>
    <n v="0.51054871501329802"/>
    <n v="2.606840465806223"/>
    <n v="0.58355997154768957"/>
  </r>
  <r>
    <x v="22"/>
    <s v="Mixed Rangeland"/>
    <s v="NA"/>
    <n v="0.80616023176279095"/>
    <n v="4.9140330516175015E-2"/>
    <n v="0.24115339422849597"/>
    <n v="1.47"/>
    <n v="1.4773599525574677"/>
    <n v="3.2406806384039109"/>
    <n v="0.5191307537283637"/>
  </r>
  <r>
    <x v="43"/>
    <s v="Fixed Single Family Units &lt;Six or more dwelling units per acre&gt;"/>
    <s v="NA"/>
    <n v="1.3474392445178078"/>
    <n v="0.2921616014325315"/>
    <n v="0.44774347762687844"/>
    <n v="1.47"/>
    <n v="2.7429772862247233"/>
    <n v="10.056803054244282"/>
    <n v="2.7776806599532451"/>
  </r>
  <r>
    <x v="4"/>
    <s v="Row Crops"/>
    <s v="NA"/>
    <n v="1.1942187284187931"/>
    <n v="0.52982210901985061"/>
    <n v="0.25824300484311374"/>
    <n v="1.46"/>
    <n v="1.5712924751181676"/>
    <n v="5.1058664392798203"/>
    <n v="3.0775899433116258"/>
  </r>
  <r>
    <x v="22"/>
    <s v="Mixed Rangeland"/>
    <s v="NA"/>
    <n v="0.80616023176279095"/>
    <n v="4.9140330516175015E-2"/>
    <n v="0.24115339422849597"/>
    <n v="1.46"/>
    <n v="1.4673098848529953"/>
    <n v="3.2186351918841569"/>
    <n v="0.51559925200232049"/>
  </r>
  <r>
    <x v="34"/>
    <s v="Shrub and Brushland"/>
    <s v="C"/>
    <n v="0.80616023176279095"/>
    <n v="4.9140330516175015E-2"/>
    <n v="0.19937879050387461"/>
    <n v="1.46"/>
    <n v="1.2131302197603502"/>
    <n v="2.6610763397467432"/>
    <n v="0.42628284614365075"/>
  </r>
  <r>
    <x v="23"/>
    <s v="Reservoirs"/>
    <s v="C"/>
    <n v="0.52096910560538079"/>
    <n v="9.3813358258152305E-2"/>
    <n v="0.2984336595879456"/>
    <n v="1.46"/>
    <n v="1.8158345234458342"/>
    <n v="2.5740488239785084"/>
    <n v="0.85879194294305794"/>
  </r>
  <r>
    <x v="8"/>
    <s v="Unimproved Pastures"/>
    <s v="NA"/>
    <n v="0.95337210017164864"/>
    <n v="0.22938109134459039"/>
    <n v="0.2"/>
    <n v="1.45"/>
    <n v="1.208575"/>
    <n v="3.1351952075106295"/>
    <n v="0.88586849397573597"/>
  </r>
  <r>
    <x v="16"/>
    <s v="Mixed Wetland Hardwoods"/>
    <s v="NA"/>
    <n v="0.62640332935885068"/>
    <n v="1.7869211096790915E-2"/>
    <n v="0.24869471632328805"/>
    <n v="1.45"/>
    <n v="1.5028310839020891"/>
    <n v="2.56149061121747"/>
    <n v="0.40020710874618609"/>
  </r>
  <r>
    <x v="48"/>
    <s v="Mangrove Swamps"/>
    <s v="A"/>
    <n v="0.62640332935885068"/>
    <n v="1.7869211096790915E-2"/>
    <n v="0.24869471632328805"/>
    <n v="1.45"/>
    <n v="1.5028310839020891"/>
    <n v="2.56149061121747"/>
    <n v="0.23663897357428271"/>
  </r>
  <r>
    <x v="90"/>
    <s v="Cemeteries"/>
    <s v="D"/>
    <n v="1.3474392445178078"/>
    <n v="0.2921616014325315"/>
    <n v="0.27638752969320179"/>
    <n v="1.44"/>
    <n v="1.6586568431948425"/>
    <n v="6.0812698998115104"/>
    <n v="1.3185852793742792"/>
  </r>
  <r>
    <x v="34"/>
    <s v="Shrub and Brushland"/>
    <s v="NA"/>
    <n v="0.80616023176279095"/>
    <n v="4.9140330516175015E-2"/>
    <n v="0.24115339422849597"/>
    <n v="1.43"/>
    <n v="1.4371596817395773"/>
    <n v="3.1524988523248925"/>
    <n v="0.19216382730311934"/>
  </r>
  <r>
    <x v="41"/>
    <s v="Educational Facilities"/>
    <s v="NA"/>
    <n v="0.96739227811534922"/>
    <n v="0.17065096597435325"/>
    <n v="0.22279788653131388"/>
    <n v="1.43"/>
    <n v="1.3277695747305283"/>
    <n v="3.4950538457271252"/>
    <n v="0.90556710279986929"/>
  </r>
  <r>
    <x v="45"/>
    <s v="Spoil Areas"/>
    <s v="NA"/>
    <n v="0.73183755311232057"/>
    <n v="0.13401908322593187"/>
    <n v="0.24115339422849597"/>
    <n v="1.42"/>
    <n v="1.4271096140351049"/>
    <n v="2.8418461620551314"/>
    <n v="1.2582196474917879"/>
  </r>
  <r>
    <x v="2"/>
    <s v="Fixed Single Family Units"/>
    <s v="D"/>
    <n v="1.3474392445178078"/>
    <n v="0.2921616014325315"/>
    <n v="0.24052044568721381"/>
    <n v="1.42"/>
    <n v="1.4233639195100782"/>
    <n v="5.2185961163140773"/>
    <n v="1.1315340597174954"/>
  </r>
  <r>
    <x v="39"/>
    <s v="Electrical Power Transmission Lines"/>
    <s v="D"/>
    <n v="0.73183755311232057"/>
    <n v="0.15992943931627868"/>
    <n v="0.28292799795311729"/>
    <n v="1.42"/>
    <n v="1.674325452686855"/>
    <n v="3.3341344735922398"/>
    <n v="0.72861286592769947"/>
  </r>
  <r>
    <x v="80"/>
    <s v="Sewage Treatment"/>
    <s v="D"/>
    <n v="1.2017295380314896"/>
    <n v="0.2322997442582819"/>
    <n v="0.58224006489851832"/>
    <n v="1.42"/>
    <n v="3.4456093680596962"/>
    <n v="11.266818997747873"/>
    <n v="2.5529470938332768"/>
  </r>
  <r>
    <x v="42"/>
    <s v=" Natural River, Stream, Waterway"/>
    <s v="B"/>
    <n v="0.52096910560538079"/>
    <n v="9.3813358258152305E-2"/>
    <n v="0.2984336595879456"/>
    <n v="1.42"/>
    <n v="1.7660856323925236"/>
    <n v="2.5035269383900562"/>
    <n v="0.64304263633145409"/>
  </r>
  <r>
    <x v="57"/>
    <s v="Emergent Aquatic Vegetation"/>
    <s v="B"/>
    <n v="0.62640332935885068"/>
    <n v="1.7869211096790915E-2"/>
    <n v="0.24869471632328805"/>
    <n v="1.42"/>
    <n v="1.4717380269937701"/>
    <n v="2.5084942537440051"/>
    <n v="0.3919269616686788"/>
  </r>
  <r>
    <x v="82"/>
    <s v="Melaleuca"/>
    <s v="C"/>
    <n v="0.80616023176279095"/>
    <n v="4.9140330516175015E-2"/>
    <n v="0.19937879050387461"/>
    <n v="1.42"/>
    <n v="1.1798937753833543"/>
    <n v="2.5881701386577913"/>
    <n v="0.41460386405752331"/>
  </r>
  <r>
    <x v="15"/>
    <s v="Wet Prairies"/>
    <s v="NA"/>
    <n v="0.62640332935885068"/>
    <n v="1.7869211096790915E-2"/>
    <n v="0.24869471632328805"/>
    <n v="1.41"/>
    <n v="1.4613736746909971"/>
    <n v="2.4908288012528503"/>
    <n v="0.38916691264284309"/>
  </r>
  <r>
    <x v="9"/>
    <s v="Freshwater Marshes"/>
    <s v="B"/>
    <n v="0.62640332935885068"/>
    <n v="1.7869211096790915E-2"/>
    <n v="0.24869471632328805"/>
    <n v="1.4"/>
    <n v="1.4510093223882239"/>
    <n v="2.4731633487616951"/>
    <n v="0.38640686361700721"/>
  </r>
  <r>
    <x v="13"/>
    <s v="Mixed Shrubs"/>
    <s v="B"/>
    <n v="0.62640332935885068"/>
    <n v="1.7869211096790915E-2"/>
    <n v="0.24869471632328805"/>
    <n v="1.4"/>
    <n v="1.4510093223882239"/>
    <n v="2.4731633487616951"/>
    <n v="0.38640686361700721"/>
  </r>
  <r>
    <x v="52"/>
    <s v="Sand Pine"/>
    <s v="D"/>
    <n v="0.80616023176279095"/>
    <n v="4.9140330516175015E-2"/>
    <n v="0.28292799795311729"/>
    <n v="1.39"/>
    <n v="1.6389523797427665"/>
    <n v="3.5951436446506717"/>
    <n v="0.57591285234710698"/>
  </r>
  <r>
    <x v="8"/>
    <s v="Unimproved Pastures"/>
    <s v="D"/>
    <n v="0.95337210017164864"/>
    <n v="0.22938109134459039"/>
    <n v="0.2"/>
    <n v="1.39"/>
    <n v="1.1585650000000001"/>
    <n v="3.0054629920274314"/>
    <n v="0.8492118666388091"/>
  </r>
  <r>
    <x v="3"/>
    <s v="Electric Power Facilities"/>
    <s v="A"/>
    <n v="1.2017295380314896"/>
    <n v="0.2322997442582819"/>
    <n v="0.5449281084296117"/>
    <n v="1.39"/>
    <n v="3.1566731697137649"/>
    <n v="10.322024768071692"/>
    <n v="2.6824385964389701"/>
  </r>
  <r>
    <x v="41"/>
    <s v="Educational Facilities"/>
    <s v="B"/>
    <n v="0.96739227811534922"/>
    <n v="0.17065096597435325"/>
    <n v="0.1586591010147235"/>
    <n v="1.39"/>
    <n v="0.91908440683561565"/>
    <n v="2.4192823452145906"/>
    <n v="0.5268019752824471"/>
  </r>
  <r>
    <x v="9"/>
    <s v="Freshwater Marshes"/>
    <s v="B"/>
    <n v="0.62640332935885068"/>
    <n v="1.7869211096790915E-2"/>
    <n v="0.24869471632328805"/>
    <n v="1.39"/>
    <n v="1.4406449700854509"/>
    <n v="2.4554978962705403"/>
    <n v="0.3836468145911715"/>
  </r>
  <r>
    <x v="28"/>
    <s v="Wetland Forested Mixed"/>
    <s v="D"/>
    <n v="0.62640332935885068"/>
    <n v="1.7869211096790915E-2"/>
    <n v="0.24869471632328805"/>
    <n v="1.38"/>
    <n v="1.4302806177826779"/>
    <n v="2.4378324437793855"/>
    <n v="0.38088676556533574"/>
  </r>
  <r>
    <x v="53"/>
    <s v="Transportation"/>
    <s v="NA"/>
    <n v="1.0171301585628862"/>
    <n v="0.19656132206470006"/>
    <n v="0.43863241848912221"/>
    <n v="1.38"/>
    <n v="2.5226408335937149"/>
    <n v="6.9816889273825229"/>
    <n v="1.3492176927973167"/>
  </r>
  <r>
    <x v="15"/>
    <s v="Wet Prairies"/>
    <s v="D"/>
    <n v="0.62640332935885068"/>
    <n v="1.7869211096790915E-2"/>
    <n v="0.24869471632328805"/>
    <n v="1.35"/>
    <n v="1.3991875608743589"/>
    <n v="2.3848360863059206"/>
    <n v="6.8031470236697977E-2"/>
  </r>
  <r>
    <x v="1"/>
    <s v="Citrus Groves"/>
    <s v="D"/>
    <n v="1.6671011379372187"/>
    <n v="0.16490862031309303"/>
    <n v="0.32696578480774496"/>
    <n v="1.35"/>
    <n v="1.8395503760514742"/>
    <n v="8.3445356650916516"/>
    <n v="1.2258696670435338"/>
  </r>
  <r>
    <x v="10"/>
    <s v="Fixed Single Family Units"/>
    <s v="NA"/>
    <n v="0.96739227811534922"/>
    <n v="0.17065096597435325"/>
    <n v="0.24895975957097566"/>
    <n v="1.34"/>
    <n v="1.3903033293361349"/>
    <n v="3.6596598464079575"/>
    <n v="0.94821645406015109"/>
  </r>
  <r>
    <x v="8"/>
    <s v="Unimproved Pastures"/>
    <s v="D"/>
    <n v="0.95337210017164864"/>
    <n v="0.22938109134459039"/>
    <n v="0.2"/>
    <n v="1.34"/>
    <n v="1.1168900000000002"/>
    <n v="2.8973528124580996"/>
    <n v="0.81866467719136993"/>
  </r>
  <r>
    <x v="43"/>
    <s v="Fixed Single Family Units &lt;Six or more dwelling units per acre&gt;"/>
    <s v="D"/>
    <n v="1.3474392445178078"/>
    <n v="0.2921616014325315"/>
    <n v="0.45902383655933859"/>
    <n v="1.34"/>
    <n v="2.563395664073798"/>
    <n v="9.3983881941565173"/>
    <n v="2.3865770337927041"/>
  </r>
  <r>
    <x v="11"/>
    <s v="Brazilian Pepper"/>
    <s v="C"/>
    <n v="0.80616023176279095"/>
    <n v="4.9140330516175015E-2"/>
    <n v="0.19937879050387461"/>
    <n v="1.34"/>
    <n v="1.1134208866293627"/>
    <n v="2.4423577364798881"/>
    <n v="0.27006117058452866"/>
  </r>
  <r>
    <x v="57"/>
    <s v="Emergent Aquatic Vegetation"/>
    <s v="NA"/>
    <n v="0.62640332935885068"/>
    <n v="1.7869211096790915E-2"/>
    <n v="0.24869471632328805"/>
    <n v="1.34"/>
    <n v="1.3888232085715859"/>
    <n v="2.3671706338147658"/>
    <n v="0.36984656946199268"/>
  </r>
  <r>
    <x v="34"/>
    <s v="Shrub and Brushland"/>
    <s v="NA"/>
    <n v="0.80616023176279095"/>
    <n v="4.9140330516175015E-2"/>
    <n v="0.24115339422849597"/>
    <n v="1.33"/>
    <n v="1.3366590046948519"/>
    <n v="2.9320443871273483"/>
    <n v="0.46968972956375771"/>
  </r>
  <r>
    <x v="26"/>
    <s v="Commercial and Services"/>
    <s v="NA"/>
    <n v="0.73183755311232057"/>
    <n v="0.15992943931627868"/>
    <n v="0.57659988543228824"/>
    <n v="1.33"/>
    <n v="3.1959634299769513"/>
    <n v="6.3642177995481832"/>
    <n v="1.8255918525415973"/>
  </r>
  <r>
    <x v="6"/>
    <s v="Inactive Land with street pattern but without structures"/>
    <s v="D"/>
    <n v="0.80616023176279095"/>
    <n v="4.9140330516175015E-2"/>
    <n v="0.27638752969320179"/>
    <n v="1.33"/>
    <n v="1.5319538898952365"/>
    <n v="3.3604358242666885"/>
    <n v="0.99684368197660123"/>
  </r>
  <r>
    <x v="3"/>
    <s v="Electric Power Facilities"/>
    <s v="D"/>
    <n v="1.2017295380314896"/>
    <n v="0.2322997442582819"/>
    <n v="0.58224006489851832"/>
    <n v="1.33"/>
    <n v="3.2272256757178845"/>
    <n v="10.552724835918781"/>
    <n v="2.7423918304312318"/>
  </r>
  <r>
    <x v="9"/>
    <s v="Freshwater Marshes"/>
    <s v="D"/>
    <n v="0.62640332935885068"/>
    <n v="1.7869211096790915E-2"/>
    <n v="0.24869471632328805"/>
    <n v="1.33"/>
    <n v="1.3784588562688127"/>
    <n v="2.3495051813236105"/>
    <n v="6.7023596603561705E-2"/>
  </r>
  <r>
    <x v="15"/>
    <s v="Wet Prairies"/>
    <s v="B"/>
    <n v="0.62640332935885068"/>
    <n v="1.7869211096790915E-2"/>
    <n v="0.24869471632328805"/>
    <n v="1.32"/>
    <n v="1.3680945039660397"/>
    <n v="2.3318397288324553"/>
    <n v="0.36432647141032115"/>
  </r>
  <r>
    <x v="14"/>
    <s v="Rural Residential"/>
    <s v="NA"/>
    <n v="0.96739227811534922"/>
    <n v="0.17065096597435325"/>
    <n v="0.24895975957097566"/>
    <n v="1.31"/>
    <n v="1.3591771353957736"/>
    <n v="3.577727163279421"/>
    <n v="0.92698772747671476"/>
  </r>
  <r>
    <x v="9"/>
    <s v="Freshwater Marshes"/>
    <s v="NA"/>
    <n v="0.62640332935885068"/>
    <n v="1.7869211096790915E-2"/>
    <n v="0.24869471632328805"/>
    <n v="1.31"/>
    <n v="1.3577301516632669"/>
    <n v="2.3141742763413009"/>
    <n v="0.36156642238448544"/>
  </r>
  <r>
    <x v="29"/>
    <s v="Open Land"/>
    <s v="NA"/>
    <n v="0.80616023176279095"/>
    <n v="4.9140330516175015E-2"/>
    <n v="0.24115339422849597"/>
    <n v="1.31"/>
    <n v="1.3165588692859067"/>
    <n v="2.8879534940878391"/>
    <n v="0.4626267261116711"/>
  </r>
  <r>
    <x v="16"/>
    <s v="Mixed Wetland Hardwoods"/>
    <s v="NA"/>
    <n v="0.62640332935885068"/>
    <n v="1.7869211096790915E-2"/>
    <n v="0.24869471632328805"/>
    <n v="1.3"/>
    <n v="1.3473657993604939"/>
    <n v="2.2965088238501461"/>
    <n v="0.35880637335864968"/>
  </r>
  <r>
    <x v="48"/>
    <s v="Mangrove Swamps"/>
    <s v="NA"/>
    <n v="0.62640332935885068"/>
    <n v="1.7869211096790915E-2"/>
    <n v="0.24869471632328805"/>
    <n v="1.3"/>
    <n v="1.3473657993604939"/>
    <n v="2.2965088238501461"/>
    <n v="0.21215907975625348"/>
  </r>
  <r>
    <x v="53"/>
    <s v="Transportation"/>
    <s v="B"/>
    <n v="1.0171301585628862"/>
    <n v="0.19656132206470006"/>
    <n v="0.39828344230763024"/>
    <n v="1.3"/>
    <n v="2.1578001195621637"/>
    <n v="5.9719516950775553"/>
    <n v="1.6237949904373628"/>
  </r>
  <r>
    <x v="45"/>
    <s v="Spoil Areas"/>
    <s v="D"/>
    <n v="0.73183755311232057"/>
    <n v="0.13401908322593187"/>
    <n v="0.28292799795311729"/>
    <n v="1.3"/>
    <n v="1.532833160910501"/>
    <n v="3.052376630753459"/>
    <n v="1.3514314390548925"/>
  </r>
  <r>
    <x v="7"/>
    <s v="Pine Flatwoods"/>
    <s v="D"/>
    <n v="0.80616023176279095"/>
    <n v="4.9140330516175015E-2"/>
    <n v="0.28292799795311729"/>
    <n v="1.29"/>
    <n v="1.5210421365958051"/>
    <n v="3.3365002169779618"/>
    <n v="0.98974339494605013"/>
  </r>
  <r>
    <x v="24"/>
    <s v=" Channelized Waterways, Canals"/>
    <s v="D"/>
    <n v="0.52096910560538079"/>
    <n v="9.3813358258152305E-2"/>
    <n v="0.2984336595879456"/>
    <n v="1.29"/>
    <n v="1.6044017364692644"/>
    <n v="2.2743308102275863"/>
    <n v="1.2390091045621667"/>
  </r>
  <r>
    <x v="3"/>
    <s v="Electric Power Facilities"/>
    <s v="D"/>
    <n v="1.2017295380314896"/>
    <n v="0.2322997442582819"/>
    <n v="0.58224006489851832"/>
    <n v="1.29"/>
    <n v="3.1301662568993023"/>
    <n v="10.235349652883633"/>
    <n v="1.9785392898419869"/>
  </r>
  <r>
    <x v="81"/>
    <s v="Australian Pines"/>
    <s v="D"/>
    <n v="0.80616023176279095"/>
    <n v="4.9140330516175015E-2"/>
    <n v="0.28292799795311729"/>
    <n v="1.29"/>
    <n v="1.5210421365958051"/>
    <n v="3.3365002169779618"/>
    <n v="0.53448027304155976"/>
  </r>
  <r>
    <x v="42"/>
    <s v=" Natural River, Stream, Waterway"/>
    <s v="D"/>
    <n v="0.52096910560538079"/>
    <n v="9.3813358258152305E-2"/>
    <n v="0.2984336595879456"/>
    <n v="1.28"/>
    <n v="1.5919645137059371"/>
    <n v="2.2567003388304734"/>
    <n v="0.57964406655229672"/>
  </r>
  <r>
    <x v="2"/>
    <s v="Fixed Single Family Units"/>
    <s v="NA"/>
    <n v="1.3474392445178078"/>
    <n v="0.2921616014325315"/>
    <n v="0.22279788653131388"/>
    <n v="1.28"/>
    <n v="1.1884930459126408"/>
    <n v="4.3574697297377156"/>
    <n v="1.1065128368399191"/>
  </r>
  <r>
    <x v="6"/>
    <s v="Inactive Land with street pattern but without structures"/>
    <s v="D"/>
    <n v="0.80616023176279095"/>
    <n v="4.9140330516175015E-2"/>
    <n v="0.27638752969320179"/>
    <n v="1.28"/>
    <n v="1.4743616383954157"/>
    <n v="3.2341036504220764"/>
    <n v="0.5180771735983718"/>
  </r>
  <r>
    <x v="8"/>
    <s v="Unimproved Pastures"/>
    <s v="D"/>
    <n v="0.95337210017164864"/>
    <n v="0.22938109134459039"/>
    <n v="0.2"/>
    <n v="1.27"/>
    <n v="1.0585450000000001"/>
    <n v="2.7459985610610342"/>
    <n v="0.77589861196495502"/>
  </r>
  <r>
    <x v="40"/>
    <s v="Upland Hardwood Forests"/>
    <s v="NA"/>
    <n v="0.80616023176279095"/>
    <n v="4.9140330516175015E-2"/>
    <n v="0.24115339422849597"/>
    <n v="1.26"/>
    <n v="1.2663085307635438"/>
    <n v="2.7777262614890663"/>
    <n v="0.82398802382429093"/>
  </r>
  <r>
    <x v="20"/>
    <s v="Hydric Pine Flatwoods"/>
    <s v="D"/>
    <n v="0.62640332935885068"/>
    <n v="1.7869211096790915E-2"/>
    <n v="0.24869471632328805"/>
    <n v="1.26"/>
    <n v="1.3059083901494015"/>
    <n v="2.2258470138855255"/>
    <n v="6.3496038887584774E-2"/>
  </r>
  <r>
    <x v="51"/>
    <s v="Institutional"/>
    <s v="NA"/>
    <n v="0.96739227811534922"/>
    <n v="0.17065096597435325"/>
    <n v="0.22279788653131388"/>
    <n v="1.26"/>
    <n v="1.1699228420702557"/>
    <n v="3.0795579339973269"/>
    <n v="0.670577870266161"/>
  </r>
  <r>
    <x v="26"/>
    <s v="Commercial and Services"/>
    <s v="A"/>
    <n v="0.73183755311232057"/>
    <n v="0.15992943931627868"/>
    <n v="0.5449281084296117"/>
    <n v="1.26"/>
    <n v="2.8614447437693129"/>
    <n v="5.6980807101574333"/>
    <n v="1.8680884906122757"/>
  </r>
  <r>
    <x v="11"/>
    <s v="Brazilian Pepper"/>
    <s v="B"/>
    <n v="0.80616023176279095"/>
    <n v="4.9140330516175015E-2"/>
    <n v="9.4942281192321246E-2"/>
    <n v="1.26"/>
    <n v="0.49854666565493849"/>
    <n v="1.0935930163342782"/>
    <n v="0.12092291220202776"/>
  </r>
  <r>
    <x v="12"/>
    <s v="Roads and Highways"/>
    <s v="NA"/>
    <n v="1.0171301585628862"/>
    <n v="0.19656132206470006"/>
    <n v="0.43863241848912221"/>
    <n v="1.26"/>
    <n v="2.3032807611073052"/>
    <n v="6.3745855423927393"/>
    <n v="1.4825834932016868"/>
  </r>
  <r>
    <x v="23"/>
    <s v="Reservoirs"/>
    <s v="D"/>
    <n v="0.52096910560538079"/>
    <n v="9.3813358258152305E-2"/>
    <n v="0.2984336595879456"/>
    <n v="1.25"/>
    <n v="1.5546528454159541"/>
    <n v="2.2038089246391341"/>
    <n v="0.86217338620885409"/>
  </r>
  <r>
    <x v="42"/>
    <s v=" Natural River, Stream, Waterway"/>
    <s v="D"/>
    <n v="0.52096910560538079"/>
    <n v="9.3813358258152305E-2"/>
    <n v="0.2984336595879456"/>
    <n v="1.25"/>
    <n v="1.5546528454159541"/>
    <n v="2.2038089246391341"/>
    <n v="0.60836076266624539"/>
  </r>
  <r>
    <x v="24"/>
    <s v=" Channelized Waterways, Canals"/>
    <s v="NA"/>
    <n v="0.52096910560538079"/>
    <n v="9.3813358258152305E-2"/>
    <n v="0.2984336595879456"/>
    <n v="1.24"/>
    <n v="1.5422156226526262"/>
    <n v="2.1861784532420208"/>
    <n v="0.72938493784204927"/>
  </r>
  <r>
    <x v="16"/>
    <s v="Mixed Wetland Hardwoods"/>
    <s v="C"/>
    <n v="0.62640332935885068"/>
    <n v="1.7869211096790915E-2"/>
    <n v="0.24869471632328805"/>
    <n v="1.23"/>
    <n v="1.2748153332410825"/>
    <n v="2.1728506564120607"/>
    <n v="0.33948603017779927"/>
  </r>
  <r>
    <x v="82"/>
    <s v="Melaleuca"/>
    <s v="A"/>
    <n v="0.80616023176279095"/>
    <n v="4.9140330516175015E-2"/>
    <n v="2.0887301862310671E-2"/>
    <n v="1.23"/>
    <n v="0.10706883152875106"/>
    <n v="0.23486211922226638"/>
    <n v="2.5969634953864056E-2"/>
  </r>
  <r>
    <x v="0"/>
    <s v="Improved Pastures"/>
    <s v="D"/>
    <n v="1.8765006736361713"/>
    <n v="0.3700681607026059"/>
    <n v="0.58663586860269046"/>
    <n v="1.22"/>
    <n v="2.982662078530089"/>
    <n v="15.229348294286501"/>
    <n v="3.8961484677596325"/>
  </r>
  <r>
    <x v="57"/>
    <s v="Emergent Aquatic Vegetation"/>
    <s v="D"/>
    <n v="0.62640332935885068"/>
    <n v="1.7869211096790915E-2"/>
    <n v="0.24869471632328805"/>
    <n v="1.22"/>
    <n v="1.2644509809383095"/>
    <n v="2.1551852039209058"/>
    <n v="0.3367259811519635"/>
  </r>
  <r>
    <x v="11"/>
    <s v="Brazilian Pepper"/>
    <s v="NA"/>
    <n v="0.80616023176279095"/>
    <n v="4.9140330516175015E-2"/>
    <n v="0.24115339422849597"/>
    <n v="1.22"/>
    <n v="1.2261082599456534"/>
    <n v="2.6895444754100484"/>
    <n v="0.2973935875647965"/>
  </r>
  <r>
    <x v="38"/>
    <s v="Other Light Industrial"/>
    <s v="D"/>
    <n v="1.2017295380314896"/>
    <n v="0.2322997442582819"/>
    <n v="0.34369105791620291"/>
    <n v="1.22"/>
    <n v="1.7474456303162462"/>
    <n v="5.7139830787798935"/>
    <n v="1.6275666734183714"/>
  </r>
  <r>
    <x v="2"/>
    <s v="Fixed Single Family Units"/>
    <s v="NA"/>
    <n v="1.3474392445178078"/>
    <n v="0.2921616014325315"/>
    <n v="0.22279788653131388"/>
    <n v="1.21"/>
    <n v="1.1234973324642932"/>
    <n v="4.1191706038926839"/>
    <n v="1.0154300536588825"/>
  </r>
  <r>
    <x v="86"/>
    <s v="Lakes"/>
    <s v="D"/>
    <n v="0.52096910560538079"/>
    <n v="9.3813358258152305E-2"/>
    <n v="0.2984336595879456"/>
    <n v="1.21"/>
    <n v="1.5049039543626435"/>
    <n v="2.133287039050682"/>
    <n v="1.1621713306358308"/>
  </r>
  <r>
    <x v="0"/>
    <s v="Improved Pastures"/>
    <s v="A"/>
    <n v="1.8765006736361713"/>
    <n v="0.3700681607026059"/>
    <n v="0.58663586860269046"/>
    <n v="1.21"/>
    <n v="2.9582140287060721"/>
    <n v="15.104517570562841"/>
    <n v="3.3007617985336299"/>
  </r>
  <r>
    <x v="55"/>
    <s v="Disturbed Land"/>
    <s v="C"/>
    <n v="0.73183755311232057"/>
    <n v="0.13401908322593187"/>
    <n v="0.19937879050387461"/>
    <n v="1.21"/>
    <n v="1.0054024424041257"/>
    <n v="2.0020880275540884"/>
    <n v="0.58549201577932353"/>
  </r>
  <r>
    <x v="73"/>
    <s v="Sand and Gravel Pits"/>
    <s v="NA"/>
    <n v="0.73183755311232057"/>
    <n v="0.13401908322593187"/>
    <n v="0.22279788653131388"/>
    <n v="1.2"/>
    <n v="1.1142122305431006"/>
    <n v="2.2187642210123237"/>
    <n v="0.64885695255197773"/>
  </r>
  <r>
    <x v="0"/>
    <s v="Improved Pastures"/>
    <s v="D"/>
    <n v="1.8765006736361713"/>
    <n v="0.3700681607026059"/>
    <n v="0.58663586860269046"/>
    <n v="1.2"/>
    <n v="2.9337659788820551"/>
    <n v="14.979686846839183"/>
    <n v="3.2734827754052529"/>
  </r>
  <r>
    <x v="18"/>
    <s v="Golf Courses"/>
    <s v="D"/>
    <n v="1.8765006736361713"/>
    <n v="0.3700681607026059"/>
    <n v="0.27638752969320179"/>
    <n v="1.2"/>
    <n v="1.382214035995702"/>
    <n v="7.0575272750320881"/>
    <n v="1.6927083290767961"/>
  </r>
  <r>
    <x v="7"/>
    <s v="Pine Flatwoods"/>
    <s v="NA"/>
    <n v="0.80616023176279095"/>
    <n v="4.9140330516175015E-2"/>
    <n v="0.24115339422849597"/>
    <n v="1.19"/>
    <n v="1.1959580568322357"/>
    <n v="2.6234081358507848"/>
    <n v="0.42024870539915155"/>
  </r>
  <r>
    <x v="40"/>
    <s v="Upland Hardwood Forests"/>
    <s v="NA"/>
    <n v="0.80616023176279095"/>
    <n v="4.9140330516175015E-2"/>
    <n v="0.24115339422849597"/>
    <n v="1.19"/>
    <n v="1.1959580568322357"/>
    <n v="2.6234081358507848"/>
    <n v="0.77821091138960796"/>
  </r>
  <r>
    <x v="5"/>
    <s v="Woodland Pastures"/>
    <s v="D"/>
    <n v="0.95337210017164864"/>
    <n v="0.22938109134459039"/>
    <n v="0.2"/>
    <n v="1.18"/>
    <n v="0.98353000000000002"/>
    <n v="2.5514002378362366"/>
    <n v="0.72091367095956449"/>
  </r>
  <r>
    <x v="24"/>
    <s v=" Channelized Waterways, Canals"/>
    <s v="D"/>
    <n v="0.52096910560538079"/>
    <n v="9.3813358258152305E-2"/>
    <n v="0.2984336595879456"/>
    <n v="1.18"/>
    <n v="1.4675922860726605"/>
    <n v="2.0803956248593423"/>
    <n v="0.69409211826904682"/>
  </r>
  <r>
    <x v="25"/>
    <s v="Herbaceous (Dry Prairie)"/>
    <s v="B"/>
    <n v="0.80616023176279095"/>
    <n v="4.9140330516175015E-2"/>
    <n v="9.4942281192321246E-2"/>
    <n v="1.18"/>
    <n v="0.46689290910541859"/>
    <n v="1.024158539106705"/>
    <n v="0.11324526698285139"/>
  </r>
  <r>
    <x v="43"/>
    <s v="Fixed Single Family Units &lt;Six or more dwelling units per acre&gt;"/>
    <s v="NA"/>
    <n v="1.3474392445178078"/>
    <n v="0.2921616014325315"/>
    <n v="0.44774347762687844"/>
    <n v="1.18"/>
    <n v="2.2018457127518185"/>
    <n v="8.072807893883164"/>
    <n v="2.2297028426835572"/>
  </r>
  <r>
    <x v="25"/>
    <s v="Herbaceous (Dry Prairie)"/>
    <s v="NA"/>
    <n v="0.80616023176279095"/>
    <n v="4.9140330516175015E-2"/>
    <n v="0.24115339422849597"/>
    <n v="1.18"/>
    <n v="1.1859079891277631"/>
    <n v="2.6013626893310304"/>
    <n v="0.41671720367310827"/>
  </r>
  <r>
    <x v="16"/>
    <s v="Mixed Wetland Hardwoods"/>
    <s v="NA"/>
    <n v="0.62640332935885068"/>
    <n v="1.7869211096790915E-2"/>
    <n v="0.24869471632328805"/>
    <n v="1.17"/>
    <n v="1.2126292194244443"/>
    <n v="2.0668579414651309"/>
    <n v="0.32292573602278468"/>
  </r>
  <r>
    <x v="34"/>
    <s v="Shrub and Brushland"/>
    <s v="NA"/>
    <n v="0.80616023176279095"/>
    <n v="4.9140330516175015E-2"/>
    <n v="0.24115339422849597"/>
    <n v="1.1599999999999999"/>
    <n v="1.1658078537188181"/>
    <n v="2.5572717962915217"/>
    <n v="0.15588114662350941"/>
  </r>
  <r>
    <x v="11"/>
    <s v="Brazilian Pepper"/>
    <s v="NA"/>
    <n v="0.80616023176279095"/>
    <n v="4.9140330516175015E-2"/>
    <n v="0.24115339422849597"/>
    <n v="1.1599999999999999"/>
    <n v="1.1658078537188181"/>
    <n v="2.5572717962915217"/>
    <n v="0.40965420022102172"/>
  </r>
  <r>
    <x v="2"/>
    <s v="Fixed Single Family Units"/>
    <s v="D"/>
    <n v="1.3474392445178078"/>
    <n v="0.2921616014325315"/>
    <n v="0.24052044568721381"/>
    <n v="1.1499999999999999"/>
    <n v="1.152724301011683"/>
    <n v="4.2263278406768929"/>
    <n v="1.1673082432210682"/>
  </r>
  <r>
    <x v="0"/>
    <s v="Improved Pastures"/>
    <s v="D"/>
    <n v="1.8765006736361713"/>
    <n v="0.3700681607026059"/>
    <n v="0.58663586860269046"/>
    <n v="1.1499999999999999"/>
    <n v="2.8115257297619691"/>
    <n v="14.355533228220882"/>
    <n v="3.44309412019066"/>
  </r>
  <r>
    <x v="7"/>
    <s v="Pine Flatwoods"/>
    <s v="A"/>
    <n v="0.80616023176279095"/>
    <n v="4.9140330516175015E-2"/>
    <n v="2.0887301862310671E-2"/>
    <n v="1.1499999999999999"/>
    <n v="0.10010500508785668"/>
    <n v="0.21958653423220026"/>
    <n v="3.517598175940758E-2"/>
  </r>
  <r>
    <x v="26"/>
    <s v="Commercial and Services"/>
    <s v="A"/>
    <n v="0.73183755311232057"/>
    <n v="0.15992943931627868"/>
    <n v="0.5449281084296117"/>
    <n v="1.1499999999999999"/>
    <n v="2.6116360756624677"/>
    <n v="5.2006292195881327"/>
    <n v="1.7050014001619973"/>
  </r>
  <r>
    <x v="58"/>
    <s v="Parks and Zoos"/>
    <s v="NA"/>
    <n v="0.96739227811534922"/>
    <n v="0.17065096597435325"/>
    <n v="0.24895975957097566"/>
    <n v="1.1499999999999999"/>
    <n v="1.193170767713847"/>
    <n v="3.1407528532605604"/>
    <n v="0.55403843964910471"/>
  </r>
  <r>
    <x v="5"/>
    <s v="Woodland Pastures"/>
    <s v="NA"/>
    <n v="0.95337210017164864"/>
    <n v="0.22938109134459039"/>
    <n v="0.2"/>
    <n v="1.1499999999999999"/>
    <n v="0.95852499999999996"/>
    <n v="2.4865341300946371"/>
    <n v="0.59825949629110098"/>
  </r>
  <r>
    <x v="16"/>
    <s v="Mixed Wetland Hardwoods"/>
    <s v="A"/>
    <n v="0.62640332935885068"/>
    <n v="1.7869211096790915E-2"/>
    <n v="0.24869471632328805"/>
    <n v="1.1499999999999999"/>
    <n v="1.1919005148188981"/>
    <n v="2.0315270364828208"/>
    <n v="0.3174056379711131"/>
  </r>
  <r>
    <x v="3"/>
    <s v="Electric Power Facilities"/>
    <s v="D"/>
    <n v="1.2017295380314896"/>
    <n v="0.2322997442582819"/>
    <n v="0.58224006489851832"/>
    <n v="1.1399999999999999"/>
    <n v="2.7661934363296155"/>
    <n v="9.0451927165018127"/>
    <n v="2.1248171987334694"/>
  </r>
  <r>
    <x v="10"/>
    <s v="Fixed Single Family Units"/>
    <s v="C"/>
    <n v="0.96739227811534922"/>
    <n v="0.17065096597435325"/>
    <n v="0.22153198944874952"/>
    <n v="1.1399999999999999"/>
    <n v="1.0524874052715363"/>
    <n v="2.7704356413801698"/>
    <n v="0.63190425876794287"/>
  </r>
  <r>
    <x v="53"/>
    <s v="Transportation"/>
    <s v="D"/>
    <n v="1.0171301585628862"/>
    <n v="0.19656132206470006"/>
    <n v="0.45034663738052311"/>
    <n v="1.1399999999999999"/>
    <n v="2.1395743568629961"/>
    <n v="5.9215098708054068"/>
    <n v="1.6100796783009388"/>
  </r>
  <r>
    <x v="16"/>
    <s v="Mixed Wetland Hardwoods"/>
    <s v="A"/>
    <n v="0.62640332935885068"/>
    <n v="1.7869211096790915E-2"/>
    <n v="0.24869471632328805"/>
    <n v="1.1299999999999999"/>
    <n v="1.1711718102133521"/>
    <n v="1.996196131500511"/>
    <n v="0.31188553991944157"/>
  </r>
  <r>
    <x v="83"/>
    <s v="High Density Under Construction"/>
    <s v="D"/>
    <n v="1.6728075169398335"/>
    <n v="0.4645994885165638"/>
    <n v="0.45902383655933859"/>
    <n v="1.1299999999999999"/>
    <n v="2.1616694779129788"/>
    <n v="9.8392909658266756"/>
    <n v="3.0268240948860869"/>
  </r>
  <r>
    <x v="69"/>
    <s v="Aquaculture"/>
    <s v="NA"/>
    <n v="1.7303616721893005"/>
    <n v="0.38508149913584422"/>
    <n v="0.30381529981542799"/>
    <n v="1.1299999999999999"/>
    <n v="1.4307497960382995"/>
    <n v="6.7364194526055021"/>
    <n v="2.2388326439932973"/>
  </r>
  <r>
    <x v="14"/>
    <s v="Rural Residential"/>
    <s v="D"/>
    <n v="0.96739227811534922"/>
    <n v="0.17065096597435325"/>
    <n v="0.27638752969320179"/>
    <n v="1.1200000000000001"/>
    <n v="1.2900664335959888"/>
    <n v="3.3958088329431799"/>
    <n v="0.59903109701780888"/>
  </r>
  <r>
    <x v="23"/>
    <s v="Reservoirs"/>
    <s v="A"/>
    <n v="0.52096910560538079"/>
    <n v="9.3813358258152305E-2"/>
    <n v="0.2984336595879456"/>
    <n v="1.1200000000000001"/>
    <n v="1.3929689494926949"/>
    <n v="1.9746127964766642"/>
    <n v="0.54509124334895587"/>
  </r>
  <r>
    <x v="27"/>
    <s v="Palmetto Prairies"/>
    <s v="NA"/>
    <n v="0.80616023176279095"/>
    <n v="4.9140330516175015E-2"/>
    <n v="0.24115339422849597"/>
    <n v="1.1200000000000001"/>
    <n v="1.1256075829009278"/>
    <n v="2.4690900102125037"/>
    <n v="0.39552819331684858"/>
  </r>
  <r>
    <x v="72"/>
    <s v="Cabbage Palm"/>
    <s v="D"/>
    <n v="0.80616023176279095"/>
    <n v="4.9140330516175015E-2"/>
    <n v="0.28292799795311729"/>
    <n v="1.1100000000000001"/>
    <n v="1.3088036989312741"/>
    <n v="2.8709420471670835"/>
    <n v="0.5667392762353346"/>
  </r>
  <r>
    <x v="27"/>
    <s v="Palmetto Prairies"/>
    <s v="NA"/>
    <n v="0.80616023176279095"/>
    <n v="4.9140330516175015E-2"/>
    <n v="0.24115339422849597"/>
    <n v="1.1100000000000001"/>
    <n v="1.1155575151964554"/>
    <n v="2.4470445636927494"/>
    <n v="0.72589421146425637"/>
  </r>
  <r>
    <x v="34"/>
    <s v="Shrub and Brushland"/>
    <s v="D"/>
    <n v="0.80616023176279095"/>
    <n v="4.9140330516175015E-2"/>
    <n v="0.28292799795311729"/>
    <n v="1.1100000000000001"/>
    <n v="1.3088036989312741"/>
    <n v="2.8709420471670835"/>
    <n v="0.45990163029157466"/>
  </r>
  <r>
    <x v="42"/>
    <s v=" Natural River, Stream, Waterway"/>
    <s v="B"/>
    <n v="0.52096910560538079"/>
    <n v="9.3813358258152305E-2"/>
    <n v="0.2984336595879456"/>
    <n v="1.1100000000000001"/>
    <n v="1.3805317267293671"/>
    <n v="1.9569823250795508"/>
    <n v="0.50266008896331971"/>
  </r>
  <r>
    <x v="48"/>
    <s v="Mangrove Swamps"/>
    <s v="A"/>
    <n v="0.62640332935885068"/>
    <n v="1.7869211096790915E-2"/>
    <n v="0.24869471632328805"/>
    <n v="1.1000000000000001"/>
    <n v="1.1400787533050332"/>
    <n v="1.9431997740270464"/>
    <n v="0.30360539284193427"/>
  </r>
  <r>
    <x v="29"/>
    <s v="Open Land"/>
    <s v="D"/>
    <n v="0.80616023176279095"/>
    <n v="4.9140330516175015E-2"/>
    <n v="0.28292799795311729"/>
    <n v="1.1000000000000001"/>
    <n v="1.297012674616578"/>
    <n v="2.8450777043998126"/>
    <n v="0.34988322773206865"/>
  </r>
  <r>
    <x v="2"/>
    <s v="Fixed Single Family Units"/>
    <s v="C"/>
    <n v="1.3474392445178078"/>
    <n v="0.2921616014325315"/>
    <n v="0.2050753273754139"/>
    <n v="1.1000000000000001"/>
    <n v="0.94011656952074107"/>
    <n v="3.4468266416870592"/>
    <n v="0.95201065877342961"/>
  </r>
  <r>
    <x v="46"/>
    <s v="Mobile Home Units &lt;Six or more dwelling units per acre&gt;"/>
    <s v="NA"/>
    <n v="1.6728075169398335"/>
    <n v="0.4645994885165638"/>
    <n v="0.44774347762687844"/>
    <n v="1.1000000000000001"/>
    <n v="2.0525680373110178"/>
    <n v="9.3426929290583711"/>
    <n v="2.8182071312032089"/>
  </r>
  <r>
    <x v="0"/>
    <s v="Improved Pastures"/>
    <s v="D"/>
    <n v="1.8765006736361713"/>
    <n v="0.3700681607026059"/>
    <n v="0.58663586860269046"/>
    <n v="1.0900000000000001"/>
    <n v="2.6648374308178666"/>
    <n v="13.606548885878924"/>
    <n v="2.683372615022888"/>
  </r>
  <r>
    <x v="48"/>
    <s v="Mangrove Swamps"/>
    <s v="D"/>
    <n v="0.62640332935885068"/>
    <n v="1.7869211096790915E-2"/>
    <n v="0.24869471632328805"/>
    <n v="1.0900000000000001"/>
    <n v="1.1297144010022602"/>
    <n v="1.9255343215358913"/>
    <n v="0.17788722841101251"/>
  </r>
  <r>
    <x v="5"/>
    <s v="Woodland Pastures"/>
    <s v="D"/>
    <n v="0.95337210017164864"/>
    <n v="0.22938109134459039"/>
    <n v="0.2"/>
    <n v="1.0900000000000001"/>
    <n v="0.90851500000000007"/>
    <n v="2.356801914611439"/>
    <n v="0.76481150255417407"/>
  </r>
  <r>
    <x v="28"/>
    <s v="Wetland Forested Mixed"/>
    <s v="A"/>
    <n v="0.62640332935885068"/>
    <n v="1.7869211096790915E-2"/>
    <n v="0.24869471632328805"/>
    <n v="1.0900000000000001"/>
    <n v="1.1297144010022602"/>
    <n v="1.9255343215358913"/>
    <n v="0.30084534381609851"/>
  </r>
  <r>
    <x v="0"/>
    <s v="Improved Pastures"/>
    <s v="NA"/>
    <n v="1.8765006736361713"/>
    <n v="0.3700681607026059"/>
    <n v="0.58663586860269046"/>
    <n v="1.08"/>
    <n v="2.6403893809938497"/>
    <n v="13.481718162155264"/>
    <n v="2.658754517637357"/>
  </r>
  <r>
    <x v="57"/>
    <s v="Emergent Aquatic Vegetation"/>
    <s v="NA"/>
    <n v="0.62640332935885068"/>
    <n v="1.7869211096790915E-2"/>
    <n v="0.24869471632328805"/>
    <n v="1.08"/>
    <n v="1.1193500486994872"/>
    <n v="1.9078688690447365"/>
    <n v="5.4425176189358389E-2"/>
  </r>
  <r>
    <x v="27"/>
    <s v="Palmetto Prairies"/>
    <s v="B"/>
    <n v="0.80616023176279095"/>
    <n v="4.9140330516175015E-2"/>
    <n v="9.4942281192321246E-2"/>
    <n v="1.08"/>
    <n v="0.42732571341851872"/>
    <n v="0.93736544257223842"/>
    <n v="0.15015834110735252"/>
  </r>
  <r>
    <x v="32"/>
    <s v="Hardwood - Coniferous Mixed"/>
    <s v="D"/>
    <n v="0.80616023176279095"/>
    <n v="4.9140330516175015E-2"/>
    <n v="0.28292799795311729"/>
    <n v="1.07"/>
    <n v="1.2616396016724893"/>
    <n v="2.767484676097999"/>
    <n v="0.30601174432332195"/>
  </r>
  <r>
    <x v="10"/>
    <s v="Fixed Single Family Units"/>
    <s v="D"/>
    <n v="0.96739227811534922"/>
    <n v="0.17065096597435325"/>
    <n v="0.27638752969320179"/>
    <n v="1.07"/>
    <n v="1.2324741820961678"/>
    <n v="3.2442102243296449"/>
    <n v="0.70643112730886071"/>
  </r>
  <r>
    <x v="57"/>
    <s v="Emergent Aquatic Vegetation"/>
    <s v="NA"/>
    <n v="0.62640332935885068"/>
    <n v="1.7869211096790915E-2"/>
    <n v="0.24869471632328805"/>
    <n v="1.07"/>
    <n v="1.1089856963967142"/>
    <n v="1.8902034165535815"/>
    <n v="0.17462324256860864"/>
  </r>
  <r>
    <x v="74"/>
    <s v="Rock Quarries"/>
    <s v="NA"/>
    <n v="0.73183755311232057"/>
    <n v="0.13401908322593187"/>
    <n v="0.22279788653131388"/>
    <n v="1.07"/>
    <n v="0.99350590556759821"/>
    <n v="1.9783980970693225"/>
    <n v="0.57856411602551361"/>
  </r>
  <r>
    <x v="20"/>
    <s v="Hydric Pine Flatwoods"/>
    <s v="A"/>
    <n v="0.62640332935885068"/>
    <n v="1.7869211096790915E-2"/>
    <n v="0.24869471632328805"/>
    <n v="1.07"/>
    <n v="1.1089856963967142"/>
    <n v="1.8902034165535815"/>
    <n v="0.29532524576442704"/>
  </r>
  <r>
    <x v="8"/>
    <s v="Unimproved Pastures"/>
    <s v="D"/>
    <n v="0.95337210017164864"/>
    <n v="0.22938109134459039"/>
    <n v="0.2"/>
    <n v="1.06"/>
    <n v="0.88351000000000013"/>
    <n v="2.2919358068698399"/>
    <n v="0.55143918788571056"/>
  </r>
  <r>
    <x v="13"/>
    <s v="Mixed Shrubs"/>
    <s v="A"/>
    <n v="0.62640332935885068"/>
    <n v="1.7869211096790915E-2"/>
    <n v="0.24869471632328805"/>
    <n v="1.06"/>
    <n v="1.0986213440939412"/>
    <n v="1.8725379640624267"/>
    <n v="0.29256519673859127"/>
  </r>
  <r>
    <x v="5"/>
    <s v="Woodland Pastures"/>
    <s v="D"/>
    <n v="0.95337210017164864"/>
    <n v="0.22938109134459039"/>
    <n v="0.2"/>
    <n v="1.05"/>
    <n v="0.87517500000000004"/>
    <n v="2.2703137709559731"/>
    <n v="0.80818556064622271"/>
  </r>
  <r>
    <x v="57"/>
    <s v="Emergent Aquatic Vegetation"/>
    <s v="D"/>
    <n v="0.62640332935885068"/>
    <n v="1.7869211096790915E-2"/>
    <n v="0.24869471632328805"/>
    <n v="1.05"/>
    <n v="1.088256991791168"/>
    <n v="1.8548725115712714"/>
    <n v="5.2913365739653981E-2"/>
  </r>
  <r>
    <x v="52"/>
    <s v="Sand Pine"/>
    <s v="C"/>
    <n v="0.80616023176279095"/>
    <n v="4.9140330516175015E-2"/>
    <n v="0.19937879050387461"/>
    <n v="1.05"/>
    <n v="0.87245666489614226"/>
    <n v="1.9137877785849866"/>
    <n v="0.3065732797608447"/>
  </r>
  <r>
    <x v="57"/>
    <s v="Emergent Aquatic Vegetation"/>
    <s v="NA"/>
    <n v="0.62640332935885068"/>
    <n v="1.7869211096790915E-2"/>
    <n v="0.24869471632328805"/>
    <n v="1.05"/>
    <n v="1.088256991791168"/>
    <n v="1.8548725115712714"/>
    <n v="0.28980514771275545"/>
  </r>
  <r>
    <x v="20"/>
    <s v="Hydric Pine Flatwoods"/>
    <s v="A"/>
    <n v="0.62640332935885068"/>
    <n v="1.7869211096790915E-2"/>
    <n v="0.24869471632328805"/>
    <n v="1.05"/>
    <n v="1.088256991791168"/>
    <n v="1.8548725115712714"/>
    <n v="0.28980514771275545"/>
  </r>
  <r>
    <x v="10"/>
    <s v="Fixed Single Family Units"/>
    <s v="A"/>
    <n v="0.96739227811534922"/>
    <n v="0.17065096597435325"/>
    <n v="8.3338224602148639E-2"/>
    <n v="1.04"/>
    <n v="0.36120453307063261"/>
    <n v="0.95078944150290234"/>
    <n v="0.24634917741456497"/>
  </r>
  <r>
    <x v="2"/>
    <s v="Fixed Single Family Units"/>
    <s v="A"/>
    <n v="1.3474392445178078"/>
    <n v="0.2921616014325315"/>
    <n v="0.12152611992617118"/>
    <n v="1.04"/>
    <n v="0.52671850898401107"/>
    <n v="1.9311513574973957"/>
    <n v="0.53338240276060145"/>
  </r>
  <r>
    <x v="21"/>
    <e v="#N/A"/>
    <s v="D"/>
    <n v="0.62640332935885068"/>
    <n v="1.7869211096790915E-2"/>
    <n v="0.24869471632328805"/>
    <n v="1.04"/>
    <n v="1.077892639488395"/>
    <n v="1.8372070590801164"/>
    <n v="0.60966914461219113"/>
  </r>
  <r>
    <x v="6"/>
    <s v="Inactive Land with street pattern but without structures"/>
    <s v="NA"/>
    <n v="0.80616023176279095"/>
    <n v="4.9140330516175015E-2"/>
    <n v="0.24895975957097566"/>
    <n v="1.04"/>
    <n v="1.0790413899325226"/>
    <n v="2.3669441792688284"/>
    <n v="0.26172239480481202"/>
  </r>
  <r>
    <x v="12"/>
    <s v="Roads and Highways"/>
    <s v="NA"/>
    <n v="1.0171301585628862"/>
    <n v="0.19656132206470006"/>
    <n v="0.43863241848912221"/>
    <n v="1.04"/>
    <n v="1.9011206282155533"/>
    <n v="5.2615626699114664"/>
    <n v="1.4306376778493888"/>
  </r>
  <r>
    <x v="51"/>
    <s v="Institutional"/>
    <s v="C"/>
    <n v="0.96739227811534922"/>
    <n v="0.17065096597435325"/>
    <n v="0.2050753273754139"/>
    <n v="1.04"/>
    <n v="0.88883748391051887"/>
    <n v="2.3396641446603068"/>
    <n v="0.60620607708090424"/>
  </r>
  <r>
    <x v="49"/>
    <s v="Shopping Centers (Plazas, Malls)"/>
    <s v="NA"/>
    <n v="1.4884831588725165"/>
    <n v="0.30824389141964326"/>
    <n v="0.57659988543228824"/>
    <n v="1.03"/>
    <n v="2.475069423215233"/>
    <n v="10.024433796663127"/>
    <n v="2.6146921201601661"/>
  </r>
  <r>
    <x v="45"/>
    <s v="Spoil Areas"/>
    <s v="D"/>
    <n v="0.73183755311232057"/>
    <n v="0.13401908322593187"/>
    <n v="0.28292799795311729"/>
    <n v="1.03"/>
    <n v="1.2144755044137048"/>
    <n v="2.4184214843662026"/>
    <n v="0.70724486156357957"/>
  </r>
  <r>
    <x v="86"/>
    <s v="Lakes"/>
    <s v="A"/>
    <n v="0.52096910560538079"/>
    <n v="9.3813358258152305E-2"/>
    <n v="0.2984336595879456"/>
    <n v="1.03"/>
    <n v="1.2810339446227461"/>
    <n v="1.8159385539026465"/>
    <n v="0.60586006933654091"/>
  </r>
  <r>
    <x v="2"/>
    <s v="Fixed Single Family Units"/>
    <s v="C"/>
    <n v="1.3474392445178078"/>
    <n v="0.2921616014325315"/>
    <n v="0.2050753273754139"/>
    <n v="1.02"/>
    <n v="0.87174445537377798"/>
    <n v="3.1961483404734543"/>
    <n v="1.1436953528914691"/>
  </r>
  <r>
    <x v="69"/>
    <s v="Aquaculture"/>
    <s v="D"/>
    <n v="1.7303616721893005"/>
    <n v="0.38508149913584422"/>
    <n v="0.30381529981542799"/>
    <n v="1.02"/>
    <n v="1.2914732672204121"/>
    <n v="6.0806618067766482"/>
    <n v="2.0208931830735959"/>
  </r>
  <r>
    <x v="92"/>
    <s v="Communications"/>
    <s v="NA"/>
    <n v="1.2017295380314896"/>
    <n v="0.2322997442582819"/>
    <n v="0.57659988543228824"/>
    <n v="1.02"/>
    <n v="2.4510396229898421"/>
    <n v="8.0146693483381224"/>
    <n v="2.0828140680478966"/>
  </r>
  <r>
    <x v="12"/>
    <s v="Roads and Highways"/>
    <s v="B"/>
    <n v="1.0171301585628862"/>
    <n v="0.19656132206470006"/>
    <n v="0.39828344230763024"/>
    <n v="1.02"/>
    <n v="1.6930431707333902"/>
    <n v="4.6856851761377749"/>
    <n v="1.0897837122559242"/>
  </r>
  <r>
    <x v="45"/>
    <s v="Spoil Areas"/>
    <s v="D"/>
    <n v="0.73183755311232057"/>
    <n v="0.13401908322593187"/>
    <n v="0.28292799795311729"/>
    <n v="1.02"/>
    <n v="1.2026844800990084"/>
    <n v="2.3949416641296368"/>
    <n v="0.79855354070742479"/>
  </r>
  <r>
    <x v="29"/>
    <s v="Open Land"/>
    <s v="NA"/>
    <n v="0.80616023176279095"/>
    <n v="4.9140330516175015E-2"/>
    <n v="0.24115339422849597"/>
    <n v="1.02"/>
    <n v="1.0251069058562021"/>
    <n v="2.2486355450149587"/>
    <n v="0.36021317605641567"/>
  </r>
  <r>
    <x v="23"/>
    <s v="Reservoirs"/>
    <s v="D"/>
    <n v="0.52096910560538079"/>
    <n v="9.3813358258152305E-2"/>
    <n v="0.2984336595879456"/>
    <n v="1.01"/>
    <n v="1.2561594990960907"/>
    <n v="1.7806776111084202"/>
    <n v="0.59409579614554009"/>
  </r>
  <r>
    <x v="48"/>
    <s v="Mangrove Swamps"/>
    <s v="D"/>
    <n v="0.62640332935885068"/>
    <n v="1.7869211096790915E-2"/>
    <n v="0.24869471632328805"/>
    <n v="1.01"/>
    <n v="1.046799582580076"/>
    <n v="1.7842107016066517"/>
    <n v="0.27876495160941239"/>
  </r>
  <r>
    <x v="13"/>
    <s v="Mixed Shrubs"/>
    <s v="A"/>
    <n v="0.62640332935885068"/>
    <n v="1.7869211096790915E-2"/>
    <n v="0.24869471632328805"/>
    <n v="1.01"/>
    <n v="1.046799582580076"/>
    <n v="1.7842107016066517"/>
    <n v="0.19331470168340081"/>
  </r>
  <r>
    <x v="40"/>
    <s v="Upland Hardwood Forests"/>
    <s v="NA"/>
    <n v="0.80616023176279095"/>
    <n v="4.9140330516175015E-2"/>
    <n v="0.24115339422849597"/>
    <n v="1.01"/>
    <n v="1.0150568381517295"/>
    <n v="2.2265900984952043"/>
    <n v="0.2462028880659381"/>
  </r>
  <r>
    <x v="1"/>
    <s v="Citrus Groves"/>
    <s v="D"/>
    <n v="1.6671011379372187"/>
    <n v="0.16490862031309303"/>
    <n v="0.32696578480774496"/>
    <n v="0.99"/>
    <n v="1.3490036091044144"/>
    <n v="6.1193261544005448"/>
    <n v="0.89897108916525814"/>
  </r>
  <r>
    <x v="26"/>
    <s v="Commercial and Services"/>
    <s v="D"/>
    <n v="0.73183755311232057"/>
    <n v="0.15992943931627868"/>
    <n v="0.58224006489851832"/>
    <n v="0.99"/>
    <n v="2.4022206157599295"/>
    <n v="4.783613935585989"/>
    <n v="1.3721916662139071"/>
  </r>
  <r>
    <x v="37"/>
    <s v="Multiple Dwelling Units, Low Rise &lt;Two stories or less&gt;"/>
    <s v="A"/>
    <n v="1.6728075169398335"/>
    <n v="0.4645994885165638"/>
    <n v="0.37832588419635466"/>
    <n v="0.99"/>
    <n v="1.5609063911644248"/>
    <n v="7.1047920646560154"/>
    <n v="2.1856204766325353"/>
  </r>
  <r>
    <x v="90"/>
    <s v="Cemeteries"/>
    <s v="NA"/>
    <n v="1.3474392445178078"/>
    <n v="0.2921616014325315"/>
    <n v="0.24895975957097566"/>
    <n v="0.99"/>
    <n v="1.0271644000319207"/>
    <n v="3.7659772566580827"/>
    <n v="0.9563123638704375"/>
  </r>
  <r>
    <x v="53"/>
    <s v="Transportation"/>
    <s v="NA"/>
    <n v="1.0171301585628862"/>
    <n v="0.19656132206470006"/>
    <n v="0.43863241848912221"/>
    <n v="0.99"/>
    <n v="1.8097205980128825"/>
    <n v="5.0086029261657234"/>
    <n v="1.3618570202604761"/>
  </r>
  <r>
    <x v="23"/>
    <s v="Reservoirs"/>
    <s v="C"/>
    <n v="0.52096910560538079"/>
    <n v="9.3813358258152305E-2"/>
    <n v="0.2984336595879456"/>
    <n v="0.99"/>
    <n v="1.2312850535694355"/>
    <n v="1.7454166683141941"/>
    <n v="0.58233152295453938"/>
  </r>
  <r>
    <x v="48"/>
    <s v="Mangrove Swamps"/>
    <s v="NA"/>
    <n v="0.62640332935885068"/>
    <n v="1.7869211096790915E-2"/>
    <n v="0.24869471632328805"/>
    <n v="0.99"/>
    <n v="1.0260708779745298"/>
    <n v="1.7488797966243417"/>
    <n v="0.27324485355774086"/>
  </r>
  <r>
    <x v="58"/>
    <s v="Parks and Zoos"/>
    <s v="D"/>
    <n v="0.96739227811534922"/>
    <n v="0.17065096597435325"/>
    <n v="0.27638752969320179"/>
    <n v="0.98"/>
    <n v="1.12880812939649"/>
    <n v="2.9713327288252822"/>
    <n v="0.52415220989058264"/>
  </r>
  <r>
    <x v="42"/>
    <s v=" Natural River, Stream, Waterway"/>
    <s v="D"/>
    <n v="0.52096910560538079"/>
    <n v="9.3813358258152305E-2"/>
    <n v="0.2984336595879456"/>
    <n v="0.98"/>
    <n v="1.2188478308061079"/>
    <n v="1.7277861969170811"/>
    <n v="0.57644938635903897"/>
  </r>
  <r>
    <x v="11"/>
    <s v="Brazilian Pepper"/>
    <s v="NA"/>
    <n v="0.80616023176279095"/>
    <n v="4.9140330516175015E-2"/>
    <n v="0.24115339422849597"/>
    <n v="0.98"/>
    <n v="0.98490663503831177"/>
    <n v="2.1604537589359407"/>
    <n v="0.34608716915224247"/>
  </r>
  <r>
    <x v="2"/>
    <s v="Fixed Single Family Units"/>
    <s v="D"/>
    <n v="1.3474392445178078"/>
    <n v="0.2921616014325315"/>
    <n v="0.24052044568721381"/>
    <n v="0.97"/>
    <n v="0.97229788867941969"/>
    <n v="3.5648156569187712"/>
    <n v="0.98459912689081408"/>
  </r>
  <r>
    <x v="43"/>
    <s v="Fixed Single Family Units &lt;Six or more dwelling units per acre&gt;"/>
    <s v="A"/>
    <n v="1.3474392445178078"/>
    <n v="0.2921616014325315"/>
    <n v="0.37832588419635466"/>
    <n v="0.97"/>
    <n v="1.5293729287166586"/>
    <n v="5.6072656590478722"/>
    <n v="1.4238794107886048"/>
  </r>
  <r>
    <x v="7"/>
    <s v="Pine Flatwoods"/>
    <s v="NA"/>
    <n v="0.80616023176279095"/>
    <n v="4.9140330516175015E-2"/>
    <n v="0.24115339422849597"/>
    <n v="0.97"/>
    <n v="0.9748565673338393"/>
    <n v="2.1384083124161863"/>
    <n v="0.3425556674261992"/>
  </r>
  <r>
    <x v="29"/>
    <s v="Open Land"/>
    <s v="D"/>
    <n v="0.80616023176279095"/>
    <n v="4.9140330516175015E-2"/>
    <n v="0.28292799795311729"/>
    <n v="0.97"/>
    <n v="1.1437293585255277"/>
    <n v="2.5088412484252887"/>
    <n v="0.27741251588188998"/>
  </r>
  <r>
    <x v="16"/>
    <s v="Mixed Wetland Hardwoods"/>
    <s v="C"/>
    <n v="0.62640332935885068"/>
    <n v="1.7869211096790915E-2"/>
    <n v="0.24869471632328805"/>
    <n v="0.96"/>
    <n v="0.99497782106621069"/>
    <n v="1.6958834391508766"/>
    <n v="0.15667132043538717"/>
  </r>
  <r>
    <x v="34"/>
    <s v="Shrub and Brushland"/>
    <s v="A"/>
    <n v="0.80616023176279095"/>
    <n v="4.9140330516175015E-2"/>
    <n v="2.0887301862310671E-2"/>
    <n v="0.96"/>
    <n v="8.3565917290732525E-2"/>
    <n v="0.18330701988079323"/>
    <n v="2.2542811988106436E-2"/>
  </r>
  <r>
    <x v="40"/>
    <s v="Upland Hardwood Forests"/>
    <s v="NA"/>
    <n v="0.80616023176279095"/>
    <n v="4.9140330516175015E-2"/>
    <n v="0.24115339422849597"/>
    <n v="0.96"/>
    <n v="0.9648064996293666"/>
    <n v="2.1163628658964315"/>
    <n v="0.33902416570015587"/>
  </r>
  <r>
    <x v="43"/>
    <s v="Fixed Single Family Units &lt;Six or more dwelling units per acre&gt;"/>
    <s v="D"/>
    <n v="1.3474392445178078"/>
    <n v="0.2921616014325315"/>
    <n v="0.45902383655933859"/>
    <n v="0.96"/>
    <n v="1.8364625653066016"/>
    <n v="6.7331736316345205"/>
    <n v="1.6598163852703924"/>
  </r>
  <r>
    <x v="12"/>
    <s v="Roads and Highways"/>
    <s v="D"/>
    <n v="1.0171301585628862"/>
    <n v="0.19656132206470006"/>
    <n v="0.45034663738052311"/>
    <n v="0.95"/>
    <n v="1.7829786307191633"/>
    <n v="4.9345915590045051"/>
    <n v="1.341733065250782"/>
  </r>
  <r>
    <x v="32"/>
    <s v="Hardwood - Coniferous Mixed"/>
    <s v="NA"/>
    <n v="0.80616023176279095"/>
    <n v="4.9140330516175015E-2"/>
    <n v="0.24115339422849597"/>
    <n v="0.95"/>
    <n v="0.95475643192489412"/>
    <n v="2.0943174193766771"/>
    <n v="0.23157697392340712"/>
  </r>
  <r>
    <x v="16"/>
    <s v="Mixed Wetland Hardwoods"/>
    <s v="A"/>
    <n v="0.62640332935885068"/>
    <n v="1.7869211096790915E-2"/>
    <n v="0.24869471632328805"/>
    <n v="0.95"/>
    <n v="0.98461346876343769"/>
    <n v="1.6782179866597218"/>
    <n v="0.55690931478998229"/>
  </r>
  <r>
    <x v="2"/>
    <s v="Fixed Single Family Units"/>
    <s v="C"/>
    <n v="1.3474392445178078"/>
    <n v="0.2921616014325315"/>
    <n v="0.2050753273754139"/>
    <n v="0.95"/>
    <n v="0.81191885549518539"/>
    <n v="2.9768048269115508"/>
    <n v="0.73382177525404757"/>
  </r>
  <r>
    <x v="35"/>
    <s v="Medium Density Under Construction"/>
    <s v="D"/>
    <n v="1.3474392445178078"/>
    <n v="0.2921616014325315"/>
    <n v="0.34369105791620291"/>
    <n v="0.95"/>
    <n v="1.3607158596724869"/>
    <n v="4.9889043858425071"/>
    <n v="1.2668560166989349"/>
  </r>
  <r>
    <x v="49"/>
    <s v="Shopping Centers (Plazas, Malls)"/>
    <s v="C"/>
    <n v="1.4884831588725165"/>
    <n v="0.30824389141964326"/>
    <n v="0.57095970596605816"/>
    <n v="0.95"/>
    <n v="2.2605008458828699"/>
    <n v="9.1553961534610586"/>
    <n v="2.3880193799442164"/>
  </r>
  <r>
    <x v="20"/>
    <s v="Hydric Pine Flatwoods"/>
    <s v="NA"/>
    <n v="0.62640332935885068"/>
    <n v="1.7869211096790915E-2"/>
    <n v="0.24869471632328805"/>
    <n v="0.94"/>
    <n v="0.97424911646066459"/>
    <n v="1.6605525341685667"/>
    <n v="0.15340733459298325"/>
  </r>
  <r>
    <x v="87"/>
    <s v="Multiple Dwelling Units, High Rise &lt;Three stories or more&gt;"/>
    <s v="NA"/>
    <n v="1.6728075169398335"/>
    <n v="0.4645994885165638"/>
    <n v="0.44774347762687844"/>
    <n v="0.94"/>
    <n v="1.7540126864294148"/>
    <n v="7.9837557757407884"/>
    <n v="2.5991928347282647"/>
  </r>
  <r>
    <x v="96"/>
    <s v="Marinas and Fish Camps"/>
    <s v="NA"/>
    <n v="0.73183755311232057"/>
    <n v="0.15992943931627868"/>
    <n v="0.24895975957097566"/>
    <n v="0.94"/>
    <n v="0.97528741013131848"/>
    <n v="1.9421190608797891"/>
    <n v="0.63671443940077432"/>
  </r>
  <r>
    <x v="9"/>
    <s v="Freshwater Marshes"/>
    <s v="B"/>
    <n v="0.62640332935885068"/>
    <n v="1.7869211096790915E-2"/>
    <n v="0.24869471632328805"/>
    <n v="0.94"/>
    <n v="0.97424911646066459"/>
    <n v="1.6605525341685667"/>
    <n v="0.25944460842856204"/>
  </r>
  <r>
    <x v="12"/>
    <s v="Roads and Highways"/>
    <s v="NA"/>
    <n v="1.0171301585628862"/>
    <n v="0.19656132206470006"/>
    <n v="0.43863241848912221"/>
    <n v="0.93"/>
    <n v="1.7000405617696777"/>
    <n v="4.7050512336708312"/>
    <n v="1.4180945422110394"/>
  </r>
  <r>
    <x v="12"/>
    <s v="Roads and Highways"/>
    <s v="NA"/>
    <n v="1.0171301585628862"/>
    <n v="0.19656132206470006"/>
    <n v="0.43863241848912221"/>
    <n v="0.93"/>
    <n v="1.7000405617696777"/>
    <n v="4.7050512336708312"/>
    <n v="1.094287816410769"/>
  </r>
  <r>
    <x v="51"/>
    <s v="Institutional"/>
    <s v="D"/>
    <n v="0.96739227811534922"/>
    <n v="0.17065096597435325"/>
    <n v="0.24052044568721381"/>
    <n v="0.92"/>
    <n v="0.92217944080934655"/>
    <n v="2.4274293238759594"/>
    <n v="0.55366849339667412"/>
  </r>
  <r>
    <x v="49"/>
    <s v="Shopping Centers (Plazas, Malls)"/>
    <s v="NA"/>
    <n v="1.4884831588725165"/>
    <n v="0.30824389141964326"/>
    <n v="0.57659988543228824"/>
    <n v="0.92"/>
    <n v="2.2107416207359365"/>
    <n v="8.9538631970194924"/>
    <n v="2.3354531558712166"/>
  </r>
  <r>
    <x v="7"/>
    <s v="Pine Flatwoods"/>
    <s v="NA"/>
    <n v="0.80616023176279095"/>
    <n v="4.9140330516175015E-2"/>
    <n v="0.24115339422849597"/>
    <n v="0.92"/>
    <n v="0.92460622881147636"/>
    <n v="2.0281810798174136"/>
    <n v="0.60164204914154573"/>
  </r>
  <r>
    <x v="3"/>
    <s v="Electric Power Facilities"/>
    <s v="D"/>
    <n v="1.2017295380314896"/>
    <n v="0.2322997442582819"/>
    <n v="0.58224006489851832"/>
    <n v="0.92"/>
    <n v="2.232366632827409"/>
    <n v="7.2996292098084812"/>
    <n v="1.8969928451103257"/>
  </r>
  <r>
    <x v="94"/>
    <s v="Recreational"/>
    <s v="NA"/>
    <n v="1.3474392445178078"/>
    <n v="0.2921616014325315"/>
    <n v="0.24895975957097566"/>
    <n v="0.91"/>
    <n v="0.94416121619095728"/>
    <n v="3.4616558621806615"/>
    <n v="0.85334397040047227"/>
  </r>
  <r>
    <x v="9"/>
    <s v="Freshwater Marshes"/>
    <s v="C"/>
    <n v="0.62640332935885068"/>
    <n v="1.7869211096790915E-2"/>
    <n v="0.24869471632328805"/>
    <n v="0.91"/>
    <n v="0.94315605955234572"/>
    <n v="1.6075561766951021"/>
    <n v="0.25116446135105475"/>
  </r>
  <r>
    <x v="12"/>
    <s v="Roads and Highways"/>
    <s v="NA"/>
    <n v="1.0171301585628862"/>
    <n v="0.19656132206470006"/>
    <n v="0.43863241848912221"/>
    <n v="0.91"/>
    <n v="1.6634805496886094"/>
    <n v="4.6038673361725344"/>
    <n v="1.2518079681182155"/>
  </r>
  <r>
    <x v="6"/>
    <s v="Inactive Land with street pattern but without structures"/>
    <s v="NA"/>
    <n v="0.80616023176279095"/>
    <n v="4.9140330516175015E-2"/>
    <n v="0.24895975957097566"/>
    <n v="0.9"/>
    <n v="0.93378581821083684"/>
    <n v="2.048317078213409"/>
    <n v="0.32812378241977019"/>
  </r>
  <r>
    <x v="43"/>
    <s v="Fixed Single Family Units &lt;Six or more dwelling units per acre&gt;"/>
    <s v="A"/>
    <n v="1.3474392445178078"/>
    <n v="0.2921616014325315"/>
    <n v="0.37832588419635466"/>
    <n v="0.9"/>
    <n v="1.4190058101494774"/>
    <n v="5.2026176217969953"/>
    <n v="1.4369586707873931"/>
  </r>
  <r>
    <x v="13"/>
    <s v="Mixed Shrubs"/>
    <s v="B"/>
    <n v="0.62640332935885068"/>
    <n v="1.7869211096790915E-2"/>
    <n v="0.24869471632328805"/>
    <n v="0.9"/>
    <n v="0.93279170724957261"/>
    <n v="1.5898907242039471"/>
    <n v="0.24840441232521898"/>
  </r>
  <r>
    <x v="9"/>
    <s v="Freshwater Marshes"/>
    <s v="D"/>
    <n v="0.62640332935885068"/>
    <n v="1.7869211096790915E-2"/>
    <n v="0.24869471632328805"/>
    <n v="0.89"/>
    <n v="0.9224273549467995"/>
    <n v="1.572225271712792"/>
    <n v="4.4850376674563847E-2"/>
  </r>
  <r>
    <x v="1"/>
    <s v="Citrus Groves"/>
    <s v="D"/>
    <n v="1.6671011379372187"/>
    <n v="0.16490862031309303"/>
    <n v="0.32696578480774496"/>
    <n v="0.89"/>
    <n v="1.2127406182857865"/>
    <n v="5.5012124014307924"/>
    <n v="0.70916991197284607"/>
  </r>
  <r>
    <x v="40"/>
    <s v="Upland Hardwood Forests"/>
    <s v="D"/>
    <n v="0.80616023176279095"/>
    <n v="4.9140330516175015E-2"/>
    <n v="0.28292799795311729"/>
    <n v="0.88"/>
    <n v="1.0376101396932622"/>
    <n v="2.2760621635198497"/>
    <n v="0.67517378880040613"/>
  </r>
  <r>
    <x v="7"/>
    <s v="Pine Flatwoods"/>
    <s v="D"/>
    <n v="0.80616023176279095"/>
    <n v="4.9140330516175015E-2"/>
    <n v="0.28292799795311729"/>
    <n v="0.88"/>
    <n v="1.0376101396932622"/>
    <n v="2.2760621635198497"/>
    <n v="0.36460669788881589"/>
  </r>
  <r>
    <x v="17"/>
    <s v="Marshy Lakes"/>
    <s v="D"/>
    <n v="0.52096910560538079"/>
    <n v="9.3813358258152305E-2"/>
    <n v="0.2984336595879456"/>
    <n v="0.88"/>
    <n v="1.0944756031728315"/>
    <n v="1.5514814829459502"/>
    <n v="0.27938257110537296"/>
  </r>
  <r>
    <x v="46"/>
    <s v="Mobile Home Units &lt;Six or more dwelling units per acre&gt;"/>
    <s v="A"/>
    <n v="1.6728075169398335"/>
    <n v="0.4645994885165638"/>
    <n v="0.37832588419635466"/>
    <n v="0.88"/>
    <n v="1.387472347701711"/>
    <n v="6.3153707241386812"/>
    <n v="1.9050206344257345"/>
  </r>
  <r>
    <x v="42"/>
    <s v=" Natural River, Stream, Waterway"/>
    <s v="C"/>
    <n v="0.52096910560538079"/>
    <n v="9.3813358258152305E-2"/>
    <n v="0.2984336595879456"/>
    <n v="0.88"/>
    <n v="1.0944756031728315"/>
    <n v="1.5514814829459502"/>
    <n v="0.39850529575470395"/>
  </r>
  <r>
    <x v="13"/>
    <s v="Mixed Shrubs"/>
    <s v="C"/>
    <n v="0.62640332935885068"/>
    <n v="1.7869211096790915E-2"/>
    <n v="0.24869471632328805"/>
    <n v="0.88"/>
    <n v="0.91206300264402651"/>
    <n v="1.554559819221637"/>
    <n v="0.24288431427354742"/>
  </r>
  <r>
    <x v="23"/>
    <s v="Reservoirs"/>
    <s v="B"/>
    <n v="0.52096910560538079"/>
    <n v="9.3813358258152305E-2"/>
    <n v="0.2984336595879456"/>
    <n v="0.88"/>
    <n v="1.0944756031728315"/>
    <n v="1.5514814829459502"/>
    <n v="0.39850529575470395"/>
  </r>
  <r>
    <x v="40"/>
    <s v="Upland Hardwood Forests"/>
    <s v="C"/>
    <n v="0.80616023176279095"/>
    <n v="4.9140330516175015E-2"/>
    <n v="0.19937879050387461"/>
    <n v="0.87"/>
    <n v="0.72289266519966067"/>
    <n v="1.5857098736847031"/>
    <n v="0.25401786037327129"/>
  </r>
  <r>
    <x v="57"/>
    <s v="Emergent Aquatic Vegetation"/>
    <s v="D"/>
    <n v="0.62640332935885068"/>
    <n v="1.7869211096790915E-2"/>
    <n v="0.24869471632328805"/>
    <n v="0.87"/>
    <n v="0.9016986503412534"/>
    <n v="1.536894366730482"/>
    <n v="0.31372992607506817"/>
  </r>
  <r>
    <x v="99"/>
    <s v="Commercial and Services Under Construction"/>
    <s v="D"/>
    <n v="1.4884831588725165"/>
    <n v="0.30824389141964326"/>
    <n v="0.58224006489851832"/>
    <n v="0.86"/>
    <n v="2.0867775045995347"/>
    <n v="8.4517883607682602"/>
    <n v="2.2044960220614458"/>
  </r>
  <r>
    <x v="12"/>
    <s v="Roads and Highways"/>
    <s v="D"/>
    <n v="1.0171301585628862"/>
    <n v="0.19656132206470006"/>
    <n v="0.45034663738052311"/>
    <n v="0.86"/>
    <n v="1.6140648657036636"/>
    <n v="4.4671039376251311"/>
    <n v="1.2146215117007082"/>
  </r>
  <r>
    <x v="34"/>
    <s v="Shrub and Brushland"/>
    <s v="NA"/>
    <n v="0.80616023176279095"/>
    <n v="4.9140330516175015E-2"/>
    <n v="0.24115339422849597"/>
    <n v="0.86"/>
    <n v="0.86430582258464106"/>
    <n v="1.8959084006988869"/>
    <n v="0.56240452419753195"/>
  </r>
  <r>
    <x v="32"/>
    <s v="Hardwood - Coniferous Mixed"/>
    <s v="NA"/>
    <n v="0.80616023176279095"/>
    <n v="4.9140330516175015E-2"/>
    <n v="0.24115339422849597"/>
    <n v="0.86"/>
    <n v="0.86430582258464106"/>
    <n v="1.8959084006988869"/>
    <n v="0.30370914843972302"/>
  </r>
  <r>
    <x v="30"/>
    <s v="Horse Farms"/>
    <s v="NA"/>
    <n v="1.8765006736361713"/>
    <n v="0.3700681607026059"/>
    <n v="0.58663586860269046"/>
    <n v="0.85"/>
    <n v="2.0780842350414557"/>
    <n v="10.610611516511087"/>
    <n v="2.0925382777701422"/>
  </r>
  <r>
    <x v="99"/>
    <s v="Commercial and Services Under Construction"/>
    <s v="D"/>
    <n v="1.4884831588725165"/>
    <n v="0.30824389141964326"/>
    <n v="0.58224006489851832"/>
    <n v="0.85"/>
    <n v="2.0625126498948885"/>
    <n v="8.3535117519221167"/>
    <n v="1.954378470571752"/>
  </r>
  <r>
    <x v="6"/>
    <s v="Inactive Land with street pattern but without structures"/>
    <s v="C"/>
    <n v="0.80616023176279095"/>
    <n v="4.9140330516175015E-2"/>
    <n v="0.22153198944874952"/>
    <n v="0.85"/>
    <n v="0.78474938112351411"/>
    <n v="1.7213964146002523"/>
    <n v="0.27575374370023065"/>
  </r>
  <r>
    <x v="8"/>
    <s v="Unimproved Pastures"/>
    <s v="D"/>
    <n v="0.95337210017164864"/>
    <n v="0.22938109134459039"/>
    <n v="0.2"/>
    <n v="0.84"/>
    <n v="0.7001400000000001"/>
    <n v="1.8162510167647787"/>
    <n v="0.43698954511697824"/>
  </r>
  <r>
    <x v="40"/>
    <s v="Upland Hardwood Forests"/>
    <s v="D"/>
    <n v="0.80616023176279095"/>
    <n v="4.9140330516175015E-2"/>
    <n v="0.28292799795311729"/>
    <n v="0.83"/>
    <n v="0.97865501811978139"/>
    <n v="2.1467404496834943"/>
    <n v="0.34389040823604228"/>
  </r>
  <r>
    <x v="23"/>
    <s v="Reservoirs"/>
    <s v="NA"/>
    <n v="0.52096910560538079"/>
    <n v="9.3813358258152305E-2"/>
    <n v="0.2984336595879456"/>
    <n v="0.83"/>
    <n v="1.0322894893561934"/>
    <n v="1.4633291259603849"/>
    <n v="0.48821733742653295"/>
  </r>
  <r>
    <x v="9"/>
    <s v="Freshwater Marshes"/>
    <s v="A"/>
    <n v="0.62640332935885068"/>
    <n v="1.7869211096790915E-2"/>
    <n v="0.24869471632328805"/>
    <n v="0.83"/>
    <n v="0.86024124113016132"/>
    <n v="1.4662325567658621"/>
    <n v="0.2290840691443686"/>
  </r>
  <r>
    <x v="22"/>
    <s v="Mixed Rangeland"/>
    <s v="NA"/>
    <n v="0.80616023176279095"/>
    <n v="4.9140330516175015E-2"/>
    <n v="0.24115339422849597"/>
    <n v="0.82"/>
    <n v="0.82410555176675071"/>
    <n v="1.8077266146198687"/>
    <n v="0.28958314153554982"/>
  </r>
  <r>
    <x v="24"/>
    <s v=" Channelized Waterways, Canals"/>
    <s v="NA"/>
    <n v="0.52096910560538079"/>
    <n v="9.3813358258152305E-2"/>
    <n v="0.2984336595879456"/>
    <n v="0.82"/>
    <n v="1.0198522665928658"/>
    <n v="1.445698654563272"/>
    <n v="0.48233520083103254"/>
  </r>
  <r>
    <x v="105"/>
    <s v="Utilities"/>
    <s v="D"/>
    <n v="1.2017295380314896"/>
    <n v="0.2322997442582819"/>
    <n v="0.58224006489851832"/>
    <n v="0.82"/>
    <n v="1.9897180857809513"/>
    <n v="6.506191252220602"/>
    <n v="1.6907979706418119"/>
  </r>
  <r>
    <x v="71"/>
    <s v="Mobile Home Units"/>
    <s v="D"/>
    <n v="1.3474392445178078"/>
    <n v="0.2921616014325315"/>
    <n v="0.24052044568721381"/>
    <n v="0.81"/>
    <n v="0.81191885549518561"/>
    <n v="2.9768048269115517"/>
    <n v="0.64545252702195177"/>
  </r>
  <r>
    <x v="2"/>
    <s v="Fixed Single Family Units"/>
    <s v="A"/>
    <n v="1.3474392445178078"/>
    <n v="0.2921616014325315"/>
    <n v="0.12152611992617118"/>
    <n v="0.81"/>
    <n v="0.41023268488177789"/>
    <n v="1.5040698072816256"/>
    <n v="0.3819355388524151"/>
  </r>
  <r>
    <x v="58"/>
    <s v="Parks and Zoos"/>
    <s v="A"/>
    <n v="0.96739227811534922"/>
    <n v="0.17065096597435325"/>
    <n v="8.3338224602148639E-2"/>
    <n v="0.81"/>
    <n v="0.28132276133385808"/>
    <n v="0.74051869963206818"/>
    <n v="0.19186810933249768"/>
  </r>
  <r>
    <x v="48"/>
    <s v="Mangrove Swamps"/>
    <s v="A"/>
    <n v="0.62640332935885068"/>
    <n v="1.7869211096790915E-2"/>
    <n v="0.24869471632328805"/>
    <n v="0.81"/>
    <n v="0.83951253652461544"/>
    <n v="1.4309016517835524"/>
    <n v="0.2235639710926971"/>
  </r>
  <r>
    <x v="20"/>
    <s v="Hydric Pine Flatwoods"/>
    <s v="D"/>
    <n v="0.62640332935885068"/>
    <n v="1.7869211096790915E-2"/>
    <n v="0.24869471632328805"/>
    <n v="0.8"/>
    <n v="0.82914818422184233"/>
    <n v="1.4132361992923974"/>
    <n v="0.15312055578883232"/>
  </r>
  <r>
    <x v="24"/>
    <s v=" Channelized Waterways, Canals"/>
    <s v="A"/>
    <n v="0.52096910560538079"/>
    <n v="9.3813358258152305E-2"/>
    <n v="0.2984336595879456"/>
    <n v="0.8"/>
    <n v="0.99497782106621058"/>
    <n v="1.4104377117690459"/>
    <n v="0.47057092764003183"/>
  </r>
  <r>
    <x v="20"/>
    <s v="Hydric Pine Flatwoods"/>
    <s v="C"/>
    <n v="0.62640332935885068"/>
    <n v="1.7869211096790915E-2"/>
    <n v="0.24869471632328805"/>
    <n v="0.8"/>
    <n v="0.82914818422184233"/>
    <n v="1.4132361992923974"/>
    <n v="0.13055943369615597"/>
  </r>
  <r>
    <x v="34"/>
    <s v="Shrub and Brushland"/>
    <s v="NA"/>
    <n v="0.80616023176279095"/>
    <n v="4.9140330516175015E-2"/>
    <n v="0.24115339422849597"/>
    <n v="0.8"/>
    <n v="0.80400541635780565"/>
    <n v="1.76363572158036"/>
    <n v="0.28252013808346327"/>
  </r>
  <r>
    <x v="10"/>
    <s v="Fixed Single Family Units"/>
    <s v="NA"/>
    <n v="0.96739227811534922"/>
    <n v="0.17065096597435325"/>
    <n v="0.24895975957097566"/>
    <n v="0.8"/>
    <n v="0.83003183840963279"/>
    <n v="2.1848715500943032"/>
    <n v="0.63385487452767741"/>
  </r>
  <r>
    <x v="78"/>
    <s v=" Grass airports"/>
    <s v="NA"/>
    <n v="0.96739227811534922"/>
    <n v="0.17065096597435325"/>
    <n v="0.22279788653131388"/>
    <n v="0.79"/>
    <n v="0.73352305177420796"/>
    <n v="1.9308339427443559"/>
    <n v="0.34060503160859934"/>
  </r>
  <r>
    <x v="3"/>
    <s v="Electric Power Facilities"/>
    <s v="B"/>
    <n v="1.2017295380314896"/>
    <n v="0.2322997442582819"/>
    <n v="0.55707618727995345"/>
    <n v="0.79"/>
    <n v="1.8340758582864727"/>
    <n v="5.9972557873236987"/>
    <n v="1.5585382478828727"/>
  </r>
  <r>
    <x v="12"/>
    <s v="Roads and Highways"/>
    <s v="NA"/>
    <n v="1.0171301585628862"/>
    <n v="0.19656132206470006"/>
    <n v="0.43863241848912221"/>
    <n v="0.79"/>
    <n v="1.4441204772021994"/>
    <n v="3.9967639511827495"/>
    <n v="1.0867343899048243"/>
  </r>
  <r>
    <x v="45"/>
    <s v="Spoil Areas"/>
    <s v="NA"/>
    <n v="0.73183755311232057"/>
    <n v="0.13401908322593187"/>
    <n v="0.24115339422849597"/>
    <n v="0.78"/>
    <n v="0.78390528094886047"/>
    <n v="1.561014089016199"/>
    <n v="0.28586354474844206"/>
  </r>
  <r>
    <x v="5"/>
    <s v="Woodland Pastures"/>
    <s v="NA"/>
    <n v="0.95337210017164864"/>
    <n v="0.22938109134459039"/>
    <n v="0.2"/>
    <n v="0.78"/>
    <n v="0.6501300000000001"/>
    <n v="1.6865188012815802"/>
    <n v="0.74188671488005131"/>
  </r>
  <r>
    <x v="45"/>
    <s v="Spoil Areas"/>
    <s v="NA"/>
    <n v="0.73183755311232057"/>
    <n v="0.13401908322593187"/>
    <n v="0.24115339422849597"/>
    <n v="0.78"/>
    <n v="0.78390528094886047"/>
    <n v="1.561014089016199"/>
    <n v="0.69113473594619335"/>
  </r>
  <r>
    <x v="67"/>
    <s v="Other Heavy Industrial"/>
    <s v="D"/>
    <n v="1.4884831588725165"/>
    <n v="0.30824389141964326"/>
    <n v="0.58224006489851832"/>
    <n v="0.78"/>
    <n v="1.8926586669623686"/>
    <n v="7.66557548999912"/>
    <n v="1.9994266246603809"/>
  </r>
  <r>
    <x v="64"/>
    <s v="Reclaimed Land"/>
    <s v="D"/>
    <n v="0.73183755311232057"/>
    <n v="0.13401908322593187"/>
    <n v="0.24052044568721381"/>
    <n v="0.78"/>
    <n v="0.7818477867731416"/>
    <n v="1.5569169391762612"/>
    <n v="0.39148363812121545"/>
  </r>
  <r>
    <x v="42"/>
    <s v=" Natural River, Stream, Waterway"/>
    <s v="A"/>
    <n v="0.52096910560538079"/>
    <n v="9.3813358258152305E-2"/>
    <n v="0.2984336595879456"/>
    <n v="0.78"/>
    <n v="0.97010337553955539"/>
    <n v="1.3751767689748198"/>
    <n v="0.45880665444903102"/>
  </r>
  <r>
    <x v="39"/>
    <s v="Electrical Power Transmission Lines"/>
    <s v="NA"/>
    <n v="0.73183755311232057"/>
    <n v="0.15992943931627868"/>
    <n v="0.24115339422849597"/>
    <n v="0.77"/>
    <n v="0.77385521324438777"/>
    <n v="1.5410010878749654"/>
    <n v="0.50520983164534394"/>
  </r>
  <r>
    <x v="49"/>
    <s v="Shopping Centers (Plazas, Malls)"/>
    <s v="C"/>
    <n v="1.4884831588725165"/>
    <n v="0.30824389141964326"/>
    <n v="0.57095970596605816"/>
    <n v="0.75"/>
    <n v="1.7846059309601605"/>
    <n v="7.227944331679784"/>
    <n v="1.8852784578506969"/>
  </r>
  <r>
    <x v="82"/>
    <s v="Melaleuca"/>
    <s v="NA"/>
    <n v="0.80616023176279095"/>
    <n v="4.9140330516175015E-2"/>
    <n v="0.24115339422849597"/>
    <n v="0.75"/>
    <n v="0.7537550778354426"/>
    <n v="1.653408488981587"/>
    <n v="0.18282392678163717"/>
  </r>
  <r>
    <x v="37"/>
    <s v="Multiple Dwelling Units, Low Rise &lt;Two stories or less&gt;"/>
    <s v="D"/>
    <n v="1.6728075169398335"/>
    <n v="0.4645994885165638"/>
    <n v="0.45902383655933859"/>
    <n v="0.74"/>
    <n v="1.415606560757172"/>
    <n v="6.4434294820457882"/>
    <n v="2.097723954895939"/>
  </r>
  <r>
    <x v="58"/>
    <s v="Parks and Zoos"/>
    <s v="D"/>
    <n v="0.96739227811534922"/>
    <n v="0.17065096597435325"/>
    <n v="0.27638752969320179"/>
    <n v="0.74"/>
    <n v="0.85236532219734962"/>
    <n v="2.2436594074803149"/>
    <n v="0.58133128672268553"/>
  </r>
  <r>
    <x v="22"/>
    <s v="Mixed Rangeland"/>
    <s v="D"/>
    <n v="0.80616023176279095"/>
    <n v="4.9140330516175015E-2"/>
    <n v="0.28292799795311729"/>
    <n v="0.74"/>
    <n v="0.8725357992875159"/>
    <n v="1.9139613647780551"/>
    <n v="0.21163429046659646"/>
  </r>
  <r>
    <x v="39"/>
    <s v="Electrical Power Transmission Lines"/>
    <s v="NA"/>
    <n v="0.73183755311232057"/>
    <n v="0.15992943931627868"/>
    <n v="0.24115339422849597"/>
    <n v="0.74"/>
    <n v="0.74370501013097012"/>
    <n v="1.4809620844512656"/>
    <n v="0.32363662510580027"/>
  </r>
  <r>
    <x v="23"/>
    <s v="Reservoirs"/>
    <s v="A"/>
    <n v="0.52096910560538079"/>
    <n v="9.3813358258152305E-2"/>
    <n v="0.2984336595879456"/>
    <n v="0.74"/>
    <n v="0.92035448448624468"/>
    <n v="1.3046548833863671"/>
    <n v="0.43527810806702938"/>
  </r>
  <r>
    <x v="2"/>
    <s v="Fixed Single Family Units"/>
    <s v="D"/>
    <n v="1.3474392445178078"/>
    <n v="0.2921616014325315"/>
    <n v="0.24052044568721381"/>
    <n v="0.73"/>
    <n v="0.73172933890306835"/>
    <n v="2.6827994119079408"/>
    <n v="0.74098697178380846"/>
  </r>
  <r>
    <x v="25"/>
    <s v="Herbaceous (Dry Prairie)"/>
    <s v="D"/>
    <n v="0.80616023176279095"/>
    <n v="4.9140330516175015E-2"/>
    <n v="0.28292799795311729"/>
    <n v="0.73"/>
    <n v="0.86074477497281976"/>
    <n v="1.8880970220107842"/>
    <n v="0.2321952329494637"/>
  </r>
  <r>
    <x v="10"/>
    <s v="Fixed Single Family Units"/>
    <s v="NA"/>
    <n v="0.96739227811534922"/>
    <n v="0.17065096597435325"/>
    <n v="0.24895975957097566"/>
    <n v="0.73"/>
    <n v="0.75740405254878995"/>
    <n v="1.9936952894610516"/>
    <n v="0.51656568019694804"/>
  </r>
  <r>
    <x v="9"/>
    <s v="Freshwater Marshes"/>
    <s v="A"/>
    <n v="0.62640332935885068"/>
    <n v="1.7869211096790915E-2"/>
    <n v="0.24869471632328805"/>
    <n v="0.73"/>
    <n v="0.75659771810243104"/>
    <n v="1.2895780318543124"/>
    <n v="0.2014835788860109"/>
  </r>
  <r>
    <x v="40"/>
    <s v="Upland Hardwood Forests"/>
    <s v="NA"/>
    <n v="0.80616023176279095"/>
    <n v="4.9140330516175015E-2"/>
    <n v="0.24115339422849597"/>
    <n v="0.73"/>
    <n v="0.73365494242649765"/>
    <n v="1.6093175959420785"/>
    <n v="0.17794862206746023"/>
  </r>
  <r>
    <x v="7"/>
    <s v="Pine Flatwoods"/>
    <s v="B"/>
    <n v="0.80616023176279095"/>
    <n v="4.9140330516175015E-2"/>
    <n v="9.4942281192321246E-2"/>
    <n v="0.73"/>
    <n v="0.28884052851436909"/>
    <n v="0.63358960470160552"/>
    <n v="0.10149591574848826"/>
  </r>
  <r>
    <x v="105"/>
    <s v="Utilities"/>
    <s v="D"/>
    <n v="1.2017295380314896"/>
    <n v="0.2322997442582819"/>
    <n v="0.58224006489851832"/>
    <n v="0.73"/>
    <n v="1.7713343934391397"/>
    <n v="5.7920970903915121"/>
    <n v="1.5052225836201496"/>
  </r>
  <r>
    <x v="43"/>
    <s v="Fixed Single Family Units &lt;Six or more dwelling units per acre&gt;"/>
    <s v="C"/>
    <n v="1.3474392445178078"/>
    <n v="0.2921616014325315"/>
    <n v="0.43646311869441834"/>
    <n v="0.73"/>
    <n v="1.3278408344260615"/>
    <n v="4.8683719789695168"/>
    <n v="1.3446403015454202"/>
  </r>
  <r>
    <x v="39"/>
    <s v="Electrical Power Transmission Lines"/>
    <s v="D"/>
    <n v="0.73183755311232057"/>
    <n v="0.15992943931627868"/>
    <n v="0.28292799795311729"/>
    <n v="0.73"/>
    <n v="0.86074477497281976"/>
    <n v="1.71402687726925"/>
    <n v="0.37456858600508491"/>
  </r>
  <r>
    <x v="7"/>
    <s v="Pine Flatwoods"/>
    <s v="C"/>
    <n v="0.80616023176279095"/>
    <n v="4.9140330516175015E-2"/>
    <n v="0.19937879050387461"/>
    <n v="0.72"/>
    <n v="0.59825599878592606"/>
    <n v="1.3123116196011335"/>
    <n v="0.21022167755029347"/>
  </r>
  <r>
    <x v="16"/>
    <s v="Mixed Wetland Hardwoods"/>
    <s v="NA"/>
    <n v="0.62640332935885068"/>
    <n v="1.7869211096790915E-2"/>
    <n v="0.24869471632328805"/>
    <n v="0.72"/>
    <n v="0.74623336579965793"/>
    <n v="1.2719125793631574"/>
    <n v="0.11750349032654034"/>
  </r>
  <r>
    <x v="6"/>
    <s v="Inactive Land with street pattern but without structures"/>
    <s v="NA"/>
    <n v="0.80616023176279095"/>
    <n v="4.9140330516175015E-2"/>
    <n v="0.24895975957097566"/>
    <n v="0.72"/>
    <n v="0.7470286545686694"/>
    <n v="1.6386536625707271"/>
    <n v="0.48609217253476456"/>
  </r>
  <r>
    <x v="24"/>
    <s v=" Channelized Waterways, Canals"/>
    <s v="NA"/>
    <n v="0.52096910560538079"/>
    <n v="9.3813358258152305E-2"/>
    <n v="0.2984336595879456"/>
    <n v="0.72"/>
    <n v="0.89548003895958939"/>
    <n v="1.2693939405921411"/>
    <n v="0.49661187045629984"/>
  </r>
  <r>
    <x v="55"/>
    <s v="Disturbed Land"/>
    <s v="D"/>
    <n v="0.73183755311232057"/>
    <n v="0.13401908322593187"/>
    <n v="0.28292799795311729"/>
    <n v="0.72"/>
    <n v="0.84895375065812362"/>
    <n v="1.690547057032685"/>
    <n v="0.49438475759784201"/>
  </r>
  <r>
    <x v="41"/>
    <s v="Educational Facilities"/>
    <s v="C"/>
    <n v="0.96739227811534922"/>
    <n v="0.17065096597435325"/>
    <n v="0.2050753273754139"/>
    <n v="0.71"/>
    <n v="0.60680251305429644"/>
    <n v="1.5972707141430937"/>
    <n v="0.41385222569946339"/>
  </r>
  <r>
    <x v="32"/>
    <s v="Hardwood - Coniferous Mixed"/>
    <s v="NA"/>
    <n v="0.80616023176279095"/>
    <n v="4.9140330516175015E-2"/>
    <n v="0.24115339422849597"/>
    <n v="0.71"/>
    <n v="0.71355480701755247"/>
    <n v="1.5652267029025693"/>
    <n v="0.25073662254907364"/>
  </r>
  <r>
    <x v="10"/>
    <s v="Fixed Single Family Units"/>
    <s v="D"/>
    <n v="0.96739227811534922"/>
    <n v="0.17065096597435325"/>
    <n v="0.27638752969320179"/>
    <n v="0.71"/>
    <n v="0.81780997129745714"/>
    <n v="2.1527002423121946"/>
    <n v="0.55776380212582"/>
  </r>
  <r>
    <x v="28"/>
    <s v="Wetland Forested Mixed"/>
    <s v="B"/>
    <n v="0.62640332935885068"/>
    <n v="1.7869211096790915E-2"/>
    <n v="0.24869471632328805"/>
    <n v="0.71"/>
    <n v="0.73586901349688505"/>
    <n v="1.2542471268720026"/>
    <n v="0.1959634808343394"/>
  </r>
  <r>
    <x v="18"/>
    <s v="Golf Courses"/>
    <s v="D"/>
    <n v="1.8765006736361713"/>
    <n v="0.3700681607026059"/>
    <n v="0.27638752969320179"/>
    <n v="0.71"/>
    <n v="0.81780997129745714"/>
    <n v="4.1757036377273193"/>
    <n v="1.0682769226607827"/>
  </r>
  <r>
    <x v="18"/>
    <s v="Golf Courses"/>
    <s v="B"/>
    <n v="1.8765006736361713"/>
    <n v="0.3700681607026059"/>
    <n v="0.15190764990771397"/>
    <n v="0.7"/>
    <n v="0.44315259169327853"/>
    <n v="2.2627186683308986"/>
    <n v="0.54270038031469803"/>
  </r>
  <r>
    <x v="2"/>
    <s v="Fixed Single Family Units"/>
    <s v="D"/>
    <n v="1.3474392445178078"/>
    <n v="0.2921616014325315"/>
    <n v="0.24052044568721381"/>
    <n v="0.69"/>
    <n v="0.69163458060700977"/>
    <n v="2.535796704406136"/>
    <n v="0.62510743817937386"/>
  </r>
  <r>
    <x v="45"/>
    <s v="Spoil Areas"/>
    <s v="D"/>
    <n v="0.73183755311232057"/>
    <n v="0.13401908322593187"/>
    <n v="0.28292799795311729"/>
    <n v="0.68"/>
    <n v="0.80178965339933905"/>
    <n v="1.5966277760864249"/>
    <n v="0.46691893773129528"/>
  </r>
  <r>
    <x v="2"/>
    <s v="Fixed Single Family Units"/>
    <s v="D"/>
    <n v="1.3474392445178078"/>
    <n v="0.2921616014325315"/>
    <n v="0.24052044568721381"/>
    <n v="0.68"/>
    <n v="0.68161089103299533"/>
    <n v="2.4990460275306852"/>
    <n v="0.61604791008981785"/>
  </r>
  <r>
    <x v="32"/>
    <s v="Hardwood - Coniferous Mixed"/>
    <s v="C"/>
    <n v="0.80616023176279095"/>
    <n v="4.9140330516175015E-2"/>
    <n v="0.19937879050387461"/>
    <n v="0.68"/>
    <n v="0.56501955440893026"/>
    <n v="1.2394054185121819"/>
    <n v="0.13704596716229814"/>
  </r>
  <r>
    <x v="24"/>
    <s v=" Channelized Waterways, Canals"/>
    <s v="NA"/>
    <n v="0.52096910560538079"/>
    <n v="9.3813358258152305E-2"/>
    <n v="0.2984336595879456"/>
    <n v="0.68"/>
    <n v="0.84573114790627901"/>
    <n v="1.1988720550036889"/>
    <n v="0.21588653221778822"/>
  </r>
  <r>
    <x v="21"/>
    <e v="#N/A"/>
    <s v="NA"/>
    <n v="0.62640332935885068"/>
    <n v="1.7869211096790915E-2"/>
    <n v="0.24869471632328805"/>
    <n v="0.68"/>
    <n v="0.70477595658856595"/>
    <n v="1.2012507693985377"/>
    <n v="3.426770352663306E-2"/>
  </r>
  <r>
    <x v="42"/>
    <s v=" Natural River, Stream, Waterway"/>
    <s v="C"/>
    <n v="0.52096910560538079"/>
    <n v="9.3813358258152305E-2"/>
    <n v="0.2984336595879456"/>
    <n v="0.68"/>
    <n v="0.84573114790627901"/>
    <n v="1.1988720550036889"/>
    <n v="0.39998528849402709"/>
  </r>
  <r>
    <x v="16"/>
    <s v="Mixed Wetland Hardwoods"/>
    <s v="D"/>
    <n v="0.62640332935885068"/>
    <n v="1.7869211096790915E-2"/>
    <n v="0.24869471632328805"/>
    <n v="0.67"/>
    <n v="0.69441160428579296"/>
    <n v="1.1835853169073829"/>
    <n v="0.392767622009777"/>
  </r>
  <r>
    <x v="57"/>
    <s v="Emergent Aquatic Vegetation"/>
    <s v="NA"/>
    <n v="0.62640332935885068"/>
    <n v="1.7869211096790915E-2"/>
    <n v="0.24869471632328805"/>
    <n v="0.67"/>
    <n v="0.69441160428579296"/>
    <n v="1.1835853169073829"/>
    <n v="3.3763766710064924E-2"/>
  </r>
  <r>
    <x v="78"/>
    <s v=" Grass airports"/>
    <s v="NA"/>
    <n v="0.96739227811534922"/>
    <n v="0.17065096597435325"/>
    <n v="0.22279788653131388"/>
    <n v="0.67"/>
    <n v="0.62210182871989794"/>
    <n v="1.6375427109350869"/>
    <n v="0.28886755845286277"/>
  </r>
  <r>
    <x v="29"/>
    <s v="Open Land"/>
    <s v="B"/>
    <n v="0.80616023176279095"/>
    <n v="4.9140330516175015E-2"/>
    <n v="9.4942281192321246E-2"/>
    <n v="0.67"/>
    <n v="0.2651002111022292"/>
    <n v="0.58151374678092571"/>
    <n v="6.4300278710602066E-2"/>
  </r>
  <r>
    <x v="55"/>
    <s v="Disturbed Land"/>
    <s v="NA"/>
    <n v="0.73183755311232057"/>
    <n v="0.13401908322593187"/>
    <n v="0.24115339422849597"/>
    <n v="0.67"/>
    <n v="0.67335453619966223"/>
    <n v="1.3408710764626326"/>
    <n v="0.44709120133435187"/>
  </r>
  <r>
    <x v="10"/>
    <s v="Fixed Single Family Units"/>
    <s v="D"/>
    <n v="0.96739227811534922"/>
    <n v="0.17065096597435325"/>
    <n v="0.27638752969320179"/>
    <n v="0.66"/>
    <n v="0.76021771979763619"/>
    <n v="2.0011016336986596"/>
    <n v="0.51848466113104397"/>
  </r>
  <r>
    <x v="41"/>
    <s v="Educational Facilities"/>
    <s v="D"/>
    <n v="0.96739227811534922"/>
    <n v="0.17065096597435325"/>
    <n v="0.24052044568721381"/>
    <n v="0.66"/>
    <n v="0.66156351188496598"/>
    <n v="1.7414166888675362"/>
    <n v="0.45120039212930552"/>
  </r>
  <r>
    <x v="0"/>
    <s v="Improved Pastures"/>
    <s v="NA"/>
    <n v="1.8765006736361713"/>
    <n v="0.3700681607026059"/>
    <n v="0.58663586860269046"/>
    <n v="0.66"/>
    <n v="1.6135712883851303"/>
    <n v="8.2388277657615507"/>
    <n v="1.6247944274450516"/>
  </r>
  <r>
    <x v="40"/>
    <s v="Upland Hardwood Forests"/>
    <s v="NA"/>
    <n v="0.80616023176279095"/>
    <n v="4.9140330516175015E-2"/>
    <n v="0.24115339422849597"/>
    <n v="0.66"/>
    <n v="0.66330446849518965"/>
    <n v="1.4549994703037969"/>
    <n v="0.23307911391885719"/>
  </r>
  <r>
    <x v="12"/>
    <s v="Roads and Highways"/>
    <s v="B"/>
    <n v="1.0171301585628862"/>
    <n v="0.19656132206470006"/>
    <n v="0.39828344230763024"/>
    <n v="0.66"/>
    <n v="1.0954985222392524"/>
    <n v="3.0319139375009128"/>
    <n v="0.70515416675383313"/>
  </r>
  <r>
    <x v="27"/>
    <s v="Palmetto Prairies"/>
    <s v="D"/>
    <n v="0.80616023176279095"/>
    <n v="4.9140330516175015E-2"/>
    <n v="0.28292799795311729"/>
    <n v="0.66"/>
    <n v="0.77820760476994666"/>
    <n v="1.707046622639887"/>
    <n v="0.10405479201028993"/>
  </r>
  <r>
    <x v="32"/>
    <s v="Hardwood - Coniferous Mixed"/>
    <s v="D"/>
    <n v="0.80616023176279095"/>
    <n v="4.9140330516175015E-2"/>
    <n v="0.28292799795311729"/>
    <n v="0.65"/>
    <n v="0.76641658045525052"/>
    <n v="1.6811822798726161"/>
    <n v="0.26931176548605723"/>
  </r>
  <r>
    <x v="51"/>
    <s v="Institutional"/>
    <s v="D"/>
    <n v="0.96739227811534922"/>
    <n v="0.17065096597435325"/>
    <n v="0.24052044568721381"/>
    <n v="0.65"/>
    <n v="0.65153982231095131"/>
    <n v="1.7150315875210582"/>
    <n v="0.30253683403094084"/>
  </r>
  <r>
    <x v="64"/>
    <s v="Reclaimed Land"/>
    <s v="D"/>
    <n v="0.73183755311232057"/>
    <n v="0.13401908322593187"/>
    <n v="0.24052044568721381"/>
    <n v="0.65"/>
    <n v="0.65153982231095131"/>
    <n v="1.2974307826468843"/>
    <n v="0.30850796653593193"/>
  </r>
  <r>
    <x v="17"/>
    <s v="Marshy Lakes"/>
    <s v="NA"/>
    <n v="0.52096910560538079"/>
    <n v="9.3813358258152305E-2"/>
    <n v="0.2984336595879456"/>
    <n v="0.64"/>
    <n v="0.79598225685296853"/>
    <n v="1.1283501694152367"/>
    <n v="0.37645674211202551"/>
  </r>
  <r>
    <x v="3"/>
    <s v="Electric Power Facilities"/>
    <s v="NA"/>
    <n v="1.2017295380314896"/>
    <n v="0.2322997442582819"/>
    <n v="0.57659988543228824"/>
    <n v="0.64"/>
    <n v="1.5379072144249992"/>
    <n v="5.0288121401337245"/>
    <n v="0.97209208653519563"/>
  </r>
  <r>
    <x v="42"/>
    <s v=" Natural River, Stream, Waterway"/>
    <s v="A"/>
    <n v="0.52096910560538079"/>
    <n v="9.3813358258152305E-2"/>
    <n v="0.2984336595879456"/>
    <n v="0.64"/>
    <n v="0.79598225685296853"/>
    <n v="1.1283501694152367"/>
    <n v="0.37645674211202551"/>
  </r>
  <r>
    <x v="35"/>
    <s v="Medium Density Under Construction"/>
    <s v="NA"/>
    <n v="1.3474392445178078"/>
    <n v="0.2921616014325315"/>
    <n v="0.32565202448966185"/>
    <n v="0.64"/>
    <n v="0.86857907971882609"/>
    <n v="3.1845428635654174"/>
    <n v="0.87956809686003046"/>
  </r>
  <r>
    <x v="99"/>
    <s v="Commercial and Services Under Construction"/>
    <s v="B"/>
    <n v="1.4884831588725165"/>
    <n v="0.30824389141964326"/>
    <n v="0.55707618727995345"/>
    <n v="0.64"/>
    <n v="1.4858336067130917"/>
    <n v="6.0178678156040313"/>
    <n v="1.4079337704716781"/>
  </r>
  <r>
    <x v="9"/>
    <s v="Freshwater Marshes"/>
    <s v="D"/>
    <n v="0.62640332935885068"/>
    <n v="1.7869211096790915E-2"/>
    <n v="0.24869471632328805"/>
    <n v="0.64"/>
    <n v="0.66331854737747387"/>
    <n v="1.1305889594339178"/>
    <n v="0.37518101206904075"/>
  </r>
  <r>
    <x v="19"/>
    <s v="Cypress"/>
    <s v="NA"/>
    <n v="0.62640332935885068"/>
    <n v="1.7869211096790915E-2"/>
    <n v="0.24869471632328805"/>
    <n v="0.63"/>
    <n v="0.65295419507470076"/>
    <n v="1.1129235069427628"/>
    <n v="3.1748019443792387E-2"/>
  </r>
  <r>
    <x v="7"/>
    <s v="Pine Flatwoods"/>
    <s v="NA"/>
    <n v="0.80616023176279095"/>
    <n v="4.9140330516175015E-2"/>
    <n v="0.24115339422849597"/>
    <n v="0.63"/>
    <n v="0.63315426538177189"/>
    <n v="1.3888631307445332"/>
    <n v="0.22248460874072731"/>
  </r>
  <r>
    <x v="16"/>
    <s v="Mixed Wetland Hardwoods"/>
    <s v="NA"/>
    <n v="0.62640332935885068"/>
    <n v="1.7869211096790915E-2"/>
    <n v="0.24869471632328805"/>
    <n v="0.62"/>
    <n v="0.64258984277192777"/>
    <n v="1.095258054451608"/>
    <n v="0.22357764846728997"/>
  </r>
  <r>
    <x v="40"/>
    <s v="Upland Hardwood Forests"/>
    <s v="C"/>
    <n v="0.80616023176279095"/>
    <n v="4.9140330516175015E-2"/>
    <n v="0.19937879050387461"/>
    <n v="0.62"/>
    <n v="0.51516488784343639"/>
    <n v="1.1300461168787539"/>
    <n v="0.18102422233497498"/>
  </r>
  <r>
    <x v="9"/>
    <s v="Freshwater Marshes"/>
    <s v="NA"/>
    <n v="0.62640332935885068"/>
    <n v="1.7869211096790915E-2"/>
    <n v="0.24869471632328805"/>
    <n v="0.62"/>
    <n v="0.64258984277192777"/>
    <n v="1.095258054451608"/>
    <n v="0.17112303960181752"/>
  </r>
  <r>
    <x v="52"/>
    <s v="Sand Pine"/>
    <s v="C"/>
    <n v="0.80616023176279095"/>
    <n v="4.9140330516175015E-2"/>
    <n v="0.19937879050387461"/>
    <n v="0.62"/>
    <n v="0.51516488784343639"/>
    <n v="1.1300461168787539"/>
    <n v="0.33521822491539388"/>
  </r>
  <r>
    <x v="21"/>
    <e v="#N/A"/>
    <s v="NA"/>
    <n v="0.62640332935885068"/>
    <n v="1.7869211096790915E-2"/>
    <n v="0.24869471632328805"/>
    <n v="0.62"/>
    <n v="0.64258984277192777"/>
    <n v="1.095258054451608"/>
    <n v="3.1244082627224255E-2"/>
  </r>
  <r>
    <x v="41"/>
    <s v="Educational Facilities"/>
    <s v="C"/>
    <n v="0.96739227811534922"/>
    <n v="0.17065096597435325"/>
    <n v="0.2050753273754139"/>
    <n v="0.62"/>
    <n v="0.52988388463896319"/>
    <n v="1.3947997785474906"/>
    <n v="0.36139208441361598"/>
  </r>
  <r>
    <x v="48"/>
    <s v="Mangrove Swamps"/>
    <s v="NA"/>
    <n v="0.62640332935885068"/>
    <n v="1.7869211096790915E-2"/>
    <n v="0.24869471632328805"/>
    <n v="0.61"/>
    <n v="0.63222549046915477"/>
    <n v="1.0775926019604529"/>
    <n v="9.9551568193318937E-2"/>
  </r>
  <r>
    <x v="32"/>
    <s v="Hardwood - Coniferous Mixed"/>
    <s v="B"/>
    <n v="0.80616023176279095"/>
    <n v="4.9140330516175015E-2"/>
    <n v="9.4942281192321246E-2"/>
    <n v="0.61"/>
    <n v="0.24135989369008926"/>
    <n v="0.52943788886024579"/>
    <n v="3.2272433966990477E-2"/>
  </r>
  <r>
    <x v="24"/>
    <s v=" Channelized Waterways, Canals"/>
    <s v="D"/>
    <n v="0.52096910560538079"/>
    <n v="9.3813358258152305E-2"/>
    <n v="0.2984336595879456"/>
    <n v="0.61"/>
    <n v="0.75867058856298553"/>
    <n v="1.0754587552238974"/>
    <n v="0.27623662546632888"/>
  </r>
  <r>
    <x v="7"/>
    <s v="Pine Flatwoods"/>
    <s v="NA"/>
    <n v="0.80616023176279095"/>
    <n v="4.9140330516175015E-2"/>
    <n v="0.24115339422849597"/>
    <n v="0.61"/>
    <n v="0.61305412997282671"/>
    <n v="1.3447722377050242"/>
    <n v="0.39891483693080748"/>
  </r>
  <r>
    <x v="58"/>
    <s v="Parks and Zoos"/>
    <s v="D"/>
    <n v="0.96739227811534922"/>
    <n v="0.17065096597435325"/>
    <n v="0.27638752969320179"/>
    <n v="0.6"/>
    <n v="0.69110701799785101"/>
    <n v="1.8191833033624176"/>
    <n v="0.47134969193731263"/>
  </r>
  <r>
    <x v="48"/>
    <s v="Mangrove Swamps"/>
    <s v="A"/>
    <n v="0.62640332935885068"/>
    <n v="1.7869211096790915E-2"/>
    <n v="0.24869471632328805"/>
    <n v="0.6"/>
    <n v="0.62186113816638167"/>
    <n v="1.0599271494692979"/>
    <n v="9.7919575272116963E-2"/>
  </r>
  <r>
    <x v="16"/>
    <s v="Mixed Wetland Hardwoods"/>
    <s v="D"/>
    <n v="0.62640332935885068"/>
    <n v="1.7869211096790915E-2"/>
    <n v="0.24869471632328805"/>
    <n v="0.6"/>
    <n v="0.62186113816638167"/>
    <n v="1.0599271494692979"/>
    <n v="3.0236208994087986E-2"/>
  </r>
  <r>
    <x v="80"/>
    <s v="Sewage Treatment"/>
    <s v="D"/>
    <n v="1.2017295380314896"/>
    <n v="0.2322997442582819"/>
    <n v="0.58224006489851832"/>
    <n v="0.6"/>
    <n v="1.4558912822787449"/>
    <n v="4.7606277455272696"/>
    <n v="1.356013652183496"/>
  </r>
  <r>
    <x v="12"/>
    <s v="Roads and Highways"/>
    <s v="NA"/>
    <n v="1.0171301585628862"/>
    <n v="0.19656132206470006"/>
    <n v="0.43863241848912221"/>
    <n v="0.6"/>
    <n v="1.0968003624320499"/>
    <n v="3.0355169249489231"/>
    <n v="0.82536789106695507"/>
  </r>
  <r>
    <x v="90"/>
    <s v="Cemeteries"/>
    <s v="D"/>
    <n v="1.3474392445178078"/>
    <n v="0.2921616014325315"/>
    <n v="0.27638752969320179"/>
    <n v="0.6"/>
    <n v="0.69110701799785101"/>
    <n v="2.5338624582547959"/>
    <n v="0.62463062091150234"/>
  </r>
  <r>
    <x v="9"/>
    <s v="Freshwater Marshes"/>
    <s v="A"/>
    <n v="0.62640332935885068"/>
    <n v="1.7869211096790915E-2"/>
    <n v="0.24869471632328805"/>
    <n v="0.6"/>
    <n v="0.62186113816638167"/>
    <n v="1.0599271494692979"/>
    <n v="9.7919575272116963E-2"/>
  </r>
  <r>
    <x v="20"/>
    <s v="Hydric Pine Flatwoods"/>
    <s v="D"/>
    <n v="0.62640332935885068"/>
    <n v="1.7869211096790915E-2"/>
    <n v="0.24869471632328805"/>
    <n v="0.59"/>
    <n v="0.61149678586360867"/>
    <n v="1.0422616969781431"/>
    <n v="0.11292640989426384"/>
  </r>
  <r>
    <x v="32"/>
    <s v="Hardwood - Coniferous Mixed"/>
    <s v="B"/>
    <n v="0.80616023176279095"/>
    <n v="4.9140330516175015E-2"/>
    <n v="9.4942281192321246E-2"/>
    <n v="0.59"/>
    <n v="0.23344645455270929"/>
    <n v="0.51207926955335248"/>
    <n v="8.2030945604942576E-2"/>
  </r>
  <r>
    <x v="26"/>
    <s v="Commercial and Services"/>
    <s v="D"/>
    <n v="0.73183755311232057"/>
    <n v="0.15992943931627868"/>
    <n v="0.58224006489851832"/>
    <n v="0.59"/>
    <n v="1.4316264275740993"/>
    <n v="2.8508406282785184"/>
    <n v="1.3631345622960422"/>
  </r>
  <r>
    <x v="42"/>
    <s v=" Natural River, Stream, Waterway"/>
    <s v="A"/>
    <n v="0.52096910560538079"/>
    <n v="9.3813358258152305E-2"/>
    <n v="0.2984336595879456"/>
    <n v="0.59"/>
    <n v="0.73379614303633023"/>
    <n v="1.0401978124296711"/>
    <n v="0.34704605913452341"/>
  </r>
  <r>
    <x v="51"/>
    <s v="Institutional"/>
    <s v="B"/>
    <n v="0.96739227811534922"/>
    <n v="0.17065096597435325"/>
    <n v="0.1586591010147235"/>
    <n v="0.59"/>
    <n v="0.39011496405252749"/>
    <n v="1.0268896285443228"/>
    <n v="0.22360659382492357"/>
  </r>
  <r>
    <x v="16"/>
    <s v="Mixed Wetland Hardwoods"/>
    <s v="NA"/>
    <n v="0.62640332935885068"/>
    <n v="1.7869211096790915E-2"/>
    <n v="0.24869471632328805"/>
    <n v="0.57999999999999996"/>
    <n v="0.60113243356083557"/>
    <n v="1.0245962444869878"/>
    <n v="0.1600828434984744"/>
  </r>
  <r>
    <x v="57"/>
    <s v="Emergent Aquatic Vegetation"/>
    <s v="D"/>
    <n v="0.62640332935885068"/>
    <n v="1.7869211096790915E-2"/>
    <n v="0.24869471632328805"/>
    <n v="0.57999999999999996"/>
    <n v="0.60113243356083557"/>
    <n v="1.0245962444869878"/>
    <n v="0.1600828434984744"/>
  </r>
  <r>
    <x v="57"/>
    <s v="Emergent Aquatic Vegetation"/>
    <s v="NA"/>
    <n v="0.62640332935885068"/>
    <n v="1.7869211096790915E-2"/>
    <n v="0.24869471632328805"/>
    <n v="0.57999999999999996"/>
    <n v="0.60113243356083557"/>
    <n v="1.0245962444869878"/>
    <n v="0.1600828434984744"/>
  </r>
  <r>
    <x v="38"/>
    <s v="Other Light Industrial"/>
    <s v="NA"/>
    <n v="1.2017295380314896"/>
    <n v="0.2322997442582819"/>
    <n v="0.32565202448966185"/>
    <n v="0.57999999999999996"/>
    <n v="0.78714979099518601"/>
    <n v="2.5739058819229959"/>
    <n v="0.6046393545439418"/>
  </r>
  <r>
    <x v="54"/>
    <s v="Ornamentals"/>
    <s v="A"/>
    <n v="1.7303616721893005"/>
    <n v="0.38508149913584422"/>
    <n v="0.30381529981542799"/>
    <n v="0.57999999999999996"/>
    <n v="0.73436715194886171"/>
    <n v="3.457631223461231"/>
    <n v="0.84940338632686196"/>
  </r>
  <r>
    <x v="12"/>
    <s v="Roads and Highways"/>
    <s v="A"/>
    <n v="1.0171301585628862"/>
    <n v="0.19656132206470006"/>
    <n v="0.37051640493542071"/>
    <n v="0.57999999999999996"/>
    <n v="0.89559372818965199"/>
    <n v="2.4786551982619525"/>
    <n v="0.57647877777201528"/>
  </r>
  <r>
    <x v="80"/>
    <s v="Sewage Treatment"/>
    <s v="D"/>
    <n v="1.2017295380314896"/>
    <n v="0.2322997442582819"/>
    <n v="0.58224006489851832"/>
    <n v="0.56999999999999995"/>
    <n v="1.3830967181648077"/>
    <n v="4.5225963582509063"/>
    <n v="1.1753107844705279"/>
  </r>
  <r>
    <x v="24"/>
    <s v=" Channelized Waterways, Canals"/>
    <s v="D"/>
    <n v="0.52096910560538079"/>
    <n v="9.3813358258152305E-2"/>
    <n v="0.2984336595879456"/>
    <n v="0.56999999999999995"/>
    <n v="0.70892169750967493"/>
    <n v="1.004936869635445"/>
    <n v="0.33528178594352259"/>
  </r>
  <r>
    <x v="5"/>
    <s v="Woodland Pastures"/>
    <s v="D"/>
    <n v="0.95337210017164864"/>
    <n v="0.22938109134459039"/>
    <n v="0.2"/>
    <n v="0.56000000000000005"/>
    <n v="0.46676000000000006"/>
    <n v="1.2108340111765192"/>
    <n v="0.39293068021131883"/>
  </r>
  <r>
    <x v="51"/>
    <s v="Institutional"/>
    <s v="D"/>
    <n v="0.96739227811534922"/>
    <n v="0.17065096597435325"/>
    <n v="0.24052044568721381"/>
    <n v="0.56000000000000005"/>
    <n v="0.56132661614481971"/>
    <n v="1.4775656754027582"/>
    <n v="0.26064711854973371"/>
  </r>
  <r>
    <x v="34"/>
    <s v="Shrub and Brushland"/>
    <s v="NA"/>
    <n v="0.80616023176279095"/>
    <n v="4.9140330516175015E-2"/>
    <n v="0.24115339422849597"/>
    <n v="0.56000000000000005"/>
    <n v="0.56280379145046389"/>
    <n v="1.2345450051062519"/>
    <n v="0.15182242316232292"/>
  </r>
  <r>
    <x v="43"/>
    <s v="Fixed Single Family Units &lt;Six or more dwelling units per acre&gt;"/>
    <s v="C"/>
    <n v="1.3474392445178078"/>
    <n v="0.2921616014325315"/>
    <n v="0.43646311869441834"/>
    <n v="0.56000000000000005"/>
    <n v="1.0186176264090336"/>
    <n v="3.734641518113603"/>
    <n v="0.92063854639840148"/>
  </r>
  <r>
    <x v="5"/>
    <s v="Woodland Pastures"/>
    <s v="A"/>
    <n v="0.95337210017164864"/>
    <n v="0.22938109134459039"/>
    <n v="0.2"/>
    <n v="0.55000000000000004"/>
    <n v="0.45842500000000008"/>
    <n v="1.1892119752626529"/>
    <n v="0.34849282817183097"/>
  </r>
  <r>
    <x v="49"/>
    <s v="Shopping Centers (Plazas, Malls)"/>
    <s v="NA"/>
    <n v="1.4884831588725165"/>
    <n v="0.30824389141964326"/>
    <n v="0.57659988543228824"/>
    <n v="0.55000000000000004"/>
    <n v="1.3216390123964836"/>
    <n v="5.3528529982181743"/>
    <n v="1.2523476313355153"/>
  </r>
  <r>
    <x v="45"/>
    <s v="Spoil Areas"/>
    <s v="NA"/>
    <n v="0.73183755311232057"/>
    <n v="0.13401908322593187"/>
    <n v="0.24115339422849597"/>
    <n v="0.55000000000000004"/>
    <n v="0.5527537237459913"/>
    <n v="1.1007150627678326"/>
    <n v="0.2767725923356974"/>
  </r>
  <r>
    <x v="24"/>
    <s v=" Channelized Waterways, Canals"/>
    <s v="A"/>
    <n v="0.52096910560538079"/>
    <n v="9.3813358258152305E-2"/>
    <n v="0.2984336595879456"/>
    <n v="0.55000000000000004"/>
    <n v="0.68404725198301986"/>
    <n v="0.96967592684121917"/>
    <n v="0.26767873557314803"/>
  </r>
  <r>
    <x v="86"/>
    <s v="Lakes"/>
    <s v="A"/>
    <n v="0.52096910560538079"/>
    <n v="9.3813358258152305E-2"/>
    <n v="0.2984336595879456"/>
    <n v="0.55000000000000004"/>
    <n v="0.68404725198301986"/>
    <n v="0.96967592684121917"/>
    <n v="0.32351751275252194"/>
  </r>
  <r>
    <x v="48"/>
    <s v="Mangrove Swamps"/>
    <s v="NA"/>
    <n v="0.62640332935885068"/>
    <n v="1.7869211096790915E-2"/>
    <n v="0.24869471632328805"/>
    <n v="0.55000000000000004"/>
    <n v="0.57003937665251658"/>
    <n v="0.97159988701352318"/>
    <n v="0.15180269642096714"/>
  </r>
  <r>
    <x v="2"/>
    <s v="Fixed Single Family Units"/>
    <s v="D"/>
    <n v="1.3474392445178078"/>
    <n v="0.2921616014325315"/>
    <n v="0.24052044568721381"/>
    <n v="0.54"/>
    <n v="0.54127923699679037"/>
    <n v="1.9845365512743676"/>
    <n v="0.71013763741627178"/>
  </r>
  <r>
    <x v="16"/>
    <s v="Mixed Wetland Hardwoods"/>
    <s v="NA"/>
    <n v="0.62640332935885068"/>
    <n v="1.7869211096790915E-2"/>
    <n v="0.24869471632328805"/>
    <n v="0.54"/>
    <n v="0.55967502434974359"/>
    <n v="0.95393443452236826"/>
    <n v="0.1490426473951314"/>
  </r>
  <r>
    <x v="25"/>
    <s v="Herbaceous (Dry Prairie)"/>
    <s v="D"/>
    <n v="0.80616023176279095"/>
    <n v="4.9140330516175015E-2"/>
    <n v="0.28292799795311729"/>
    <n v="0.54"/>
    <n v="0.63671531299359285"/>
    <n v="1.3966745094326352"/>
    <n v="0.4143111885820675"/>
  </r>
  <r>
    <x v="9"/>
    <s v="Freshwater Marshes"/>
    <s v="A"/>
    <n v="0.62640332935885068"/>
    <n v="1.7869211096790915E-2"/>
    <n v="0.24869471632328805"/>
    <n v="0.53"/>
    <n v="0.54931067204697059"/>
    <n v="0.93626898203121334"/>
    <n v="0.14628259836929564"/>
  </r>
  <r>
    <x v="24"/>
    <s v=" Channelized Waterways, Canals"/>
    <s v="NA"/>
    <n v="0.52096910560538079"/>
    <n v="9.3813358258152305E-2"/>
    <n v="0.2984336595879456"/>
    <n v="0.53"/>
    <n v="0.65917280645636456"/>
    <n v="0.93441498404699297"/>
    <n v="0.36556151575255413"/>
  </r>
  <r>
    <x v="1"/>
    <s v="Citrus Groves"/>
    <s v="NA"/>
    <n v="1.6671011379372187"/>
    <n v="0.16490862031309303"/>
    <n v="0.32696578480774496"/>
    <n v="0.53"/>
    <n v="0.72219385133872693"/>
    <n v="3.2760028907396856"/>
    <n v="0.48126735076523919"/>
  </r>
  <r>
    <x v="9"/>
    <s v="Freshwater Marshes"/>
    <s v="D"/>
    <n v="0.62640332935885068"/>
    <n v="1.7869211096790915E-2"/>
    <n v="0.24869471632328805"/>
    <n v="0.53"/>
    <n v="0.54931067204697059"/>
    <n v="0.93626898203121334"/>
    <n v="8.6495624823703349E-2"/>
  </r>
  <r>
    <x v="9"/>
    <s v="Freshwater Marshes"/>
    <s v="A"/>
    <n v="0.62640332935885068"/>
    <n v="1.7869211096790915E-2"/>
    <n v="0.24869471632328805"/>
    <n v="0.53"/>
    <n v="0.54931067204697059"/>
    <n v="0.93626898203121334"/>
    <n v="0.10144236821010143"/>
  </r>
  <r>
    <x v="53"/>
    <s v="Transportation"/>
    <s v="NA"/>
    <n v="1.0171301585628862"/>
    <n v="0.19656132206470006"/>
    <n v="0.43863241848912221"/>
    <n v="0.53"/>
    <n v="0.96884032014831101"/>
    <n v="2.6813732837048825"/>
    <n v="1.0190585666660681"/>
  </r>
  <r>
    <x v="96"/>
    <s v="Marinas and Fish Camps"/>
    <s v="NA"/>
    <n v="0.73183755311232057"/>
    <n v="0.15992943931627868"/>
    <n v="0.24895975957097566"/>
    <n v="0.53"/>
    <n v="0.54989609294638175"/>
    <n v="1.0950245768790301"/>
    <n v="0.35899856689618126"/>
  </r>
  <r>
    <x v="34"/>
    <s v="Shrub and Brushland"/>
    <s v="D"/>
    <n v="0.80616023176279095"/>
    <n v="4.9140330516175015E-2"/>
    <n v="0.28292799795311729"/>
    <n v="0.52"/>
    <n v="0.61313326436420046"/>
    <n v="1.3449458238980929"/>
    <n v="0.21544941238884577"/>
  </r>
  <r>
    <x v="11"/>
    <s v="Brazilian Pepper"/>
    <s v="D"/>
    <n v="0.80616023176279095"/>
    <n v="4.9140330516175015E-2"/>
    <n v="0.28292799795311729"/>
    <n v="0.52"/>
    <n v="0.61313326436420046"/>
    <n v="1.3449458238980929"/>
    <n v="0.39896632974569463"/>
  </r>
  <r>
    <x v="16"/>
    <s v="Mixed Wetland Hardwoods"/>
    <s v="NA"/>
    <n v="0.62640332935885068"/>
    <n v="1.7869211096790915E-2"/>
    <n v="0.24869471632328805"/>
    <n v="0.52"/>
    <n v="0.53894631974419749"/>
    <n v="0.91860352954005819"/>
    <n v="2.6204714461542926E-2"/>
  </r>
  <r>
    <x v="5"/>
    <s v="Woodland Pastures"/>
    <s v="A"/>
    <n v="0.95337210017164864"/>
    <n v="0.22938109134459039"/>
    <n v="0.2"/>
    <n v="0.52"/>
    <n v="0.43342000000000008"/>
    <n v="1.1243458675210536"/>
    <n v="0.3294841284533675"/>
  </r>
  <r>
    <x v="96"/>
    <s v="Marinas and Fish Camps"/>
    <s v="NA"/>
    <n v="0.73183755311232057"/>
    <n v="0.15992943931627868"/>
    <n v="0.24895975957097566"/>
    <n v="0.52"/>
    <n v="0.53952069496626132"/>
    <n v="1.0743637358058409"/>
    <n v="0.35222500903021553"/>
  </r>
  <r>
    <x v="39"/>
    <s v="Electrical Power Transmission Lines"/>
    <s v="NA"/>
    <n v="0.73183755311232057"/>
    <n v="0.15992943931627868"/>
    <n v="0.24115339422849597"/>
    <n v="0.52"/>
    <n v="0.52260352063257365"/>
    <n v="1.0406760593441327"/>
    <n v="0.38384079091596285"/>
  </r>
  <r>
    <x v="49"/>
    <s v="Shopping Centers (Plazas, Malls)"/>
    <s v="B"/>
    <n v="1.4884831588725165"/>
    <n v="0.30824389141964326"/>
    <n v="0.55707618727995345"/>
    <n v="0.52"/>
    <n v="1.2072398054543869"/>
    <n v="4.8895176001782756"/>
    <n v="1.1439461885082383"/>
  </r>
  <r>
    <x v="0"/>
    <s v="Improved Pastures"/>
    <s v="D"/>
    <n v="1.8765006736361713"/>
    <n v="0.3700681607026059"/>
    <n v="0.58663586860269046"/>
    <n v="0.51"/>
    <n v="1.2468505410248734"/>
    <n v="6.3663669099066524"/>
    <n v="1.9001322278665347"/>
  </r>
  <r>
    <x v="10"/>
    <s v="Fixed Single Family Units"/>
    <s v="D"/>
    <n v="0.96739227811534922"/>
    <n v="0.17065096597435325"/>
    <n v="0.27638752969320179"/>
    <n v="0.51"/>
    <n v="0.58744096529817347"/>
    <n v="1.5463058078580552"/>
    <n v="0.40064723814671582"/>
  </r>
  <r>
    <x v="40"/>
    <s v="Upland Hardwood Forests"/>
    <s v="NA"/>
    <n v="0.80616023176279095"/>
    <n v="4.9140330516175015E-2"/>
    <n v="0.24115339422849597"/>
    <n v="0.51"/>
    <n v="0.51255345292810106"/>
    <n v="1.1243177725074793"/>
    <n v="0.18010658802820784"/>
  </r>
  <r>
    <x v="9"/>
    <s v="Freshwater Marshes"/>
    <s v="D"/>
    <n v="0.62640332935885068"/>
    <n v="1.7869211096790915E-2"/>
    <n v="0.24869471632328805"/>
    <n v="0.51"/>
    <n v="0.52858196744142449"/>
    <n v="0.90093807704890339"/>
    <n v="0.14076250031762411"/>
  </r>
  <r>
    <x v="49"/>
    <s v="Shopping Centers (Plazas, Malls)"/>
    <s v="D"/>
    <n v="1.4884831588725165"/>
    <n v="0.30824389141964326"/>
    <n v="0.58224006489851832"/>
    <n v="0.51"/>
    <n v="1.2375075899369332"/>
    <n v="5.0121070511532704"/>
    <n v="1.1726270823430514"/>
  </r>
  <r>
    <x v="7"/>
    <s v="Pine Flatwoods"/>
    <s v="NA"/>
    <n v="0.80616023176279095"/>
    <n v="4.9140330516175015E-2"/>
    <n v="0.24115339422849597"/>
    <n v="0.51"/>
    <n v="0.51255345292810106"/>
    <n v="1.1243177725074793"/>
    <n v="0.13826684966568695"/>
  </r>
  <r>
    <x v="27"/>
    <s v="Palmetto Prairies"/>
    <s v="B"/>
    <n v="0.80616023176279095"/>
    <n v="4.9140330516175015E-2"/>
    <n v="9.4942281192321246E-2"/>
    <n v="0.51"/>
    <n v="0.20179269800318941"/>
    <n v="0.4426447923257793"/>
    <n v="7.0908105522916473E-2"/>
  </r>
  <r>
    <x v="22"/>
    <s v="Mixed Rangeland"/>
    <s v="NA"/>
    <n v="0.80616023176279095"/>
    <n v="4.9140330516175015E-2"/>
    <n v="0.24115339422849597"/>
    <n v="0.51"/>
    <n v="0.51255345292810106"/>
    <n v="1.1243177725074793"/>
    <n v="0.12432027021151332"/>
  </r>
  <r>
    <x v="17"/>
    <s v="Marshy Lakes"/>
    <s v="D"/>
    <n v="0.52096910560538079"/>
    <n v="9.3813358258152305E-2"/>
    <n v="0.2984336595879456"/>
    <n v="0.51"/>
    <n v="0.63429836092970926"/>
    <n v="0.89915404125276677"/>
    <n v="0.35176674157321247"/>
  </r>
  <r>
    <x v="24"/>
    <s v=" Channelized Waterways, Canals"/>
    <s v="NA"/>
    <n v="0.52096910560538079"/>
    <n v="9.3813358258152305E-2"/>
    <n v="0.2984336595879456"/>
    <n v="0.5"/>
    <n v="0.62186113816638156"/>
    <n v="0.88152356985565361"/>
    <n v="0.34486935448354161"/>
  </r>
  <r>
    <x v="86"/>
    <s v="Lakes"/>
    <s v="D"/>
    <n v="0.52096910560538079"/>
    <n v="9.3813358258152305E-2"/>
    <n v="0.2984336595879456"/>
    <n v="0.5"/>
    <n v="0.62186113816638156"/>
    <n v="0.88152356985565361"/>
    <n v="0.29410682977501984"/>
  </r>
  <r>
    <x v="28"/>
    <s v="Wetland Forested Mixed"/>
    <s v="D"/>
    <n v="0.62640332935885068"/>
    <n v="1.7869211096790915E-2"/>
    <n v="0.24869471632328805"/>
    <n v="0.5"/>
    <n v="0.51821761513865139"/>
    <n v="0.88327262455774824"/>
    <n v="0.13800245129178831"/>
  </r>
  <r>
    <x v="53"/>
    <s v="Transportation"/>
    <s v="NA"/>
    <n v="1.0171301585628862"/>
    <n v="0.19656132206470006"/>
    <n v="0.43863241848912221"/>
    <n v="0.5"/>
    <n v="0.91400030202670834"/>
    <n v="2.5295974374574359"/>
    <n v="0.6878065758891293"/>
  </r>
  <r>
    <x v="12"/>
    <s v="Roads and Highways"/>
    <s v="D"/>
    <n v="1.0171301585628862"/>
    <n v="0.19656132206470006"/>
    <n v="0.45034663738052311"/>
    <n v="0.5"/>
    <n v="0.93840980564166498"/>
    <n v="2.5971534521076345"/>
    <n v="0.70617529750041164"/>
  </r>
  <r>
    <x v="8"/>
    <s v="Unimproved Pastures"/>
    <s v="NA"/>
    <n v="0.95337210017164864"/>
    <n v="0.22938109134459039"/>
    <n v="0.2"/>
    <n v="0.49"/>
    <n v="0.40841500000000003"/>
    <n v="1.0594797597794541"/>
    <n v="0.4660570388349039"/>
  </r>
  <r>
    <x v="11"/>
    <s v="Brazilian Pepper"/>
    <s v="D"/>
    <n v="0.80616023176279095"/>
    <n v="4.9140330516175015E-2"/>
    <n v="0.28292799795311729"/>
    <n v="0.49"/>
    <n v="0.57776019142011192"/>
    <n v="1.2673527955962798"/>
    <n v="0.20301963859718158"/>
  </r>
  <r>
    <x v="13"/>
    <s v="Mixed Shrubs"/>
    <s v="D"/>
    <n v="0.62640332935885068"/>
    <n v="1.7869211096790915E-2"/>
    <n v="0.24869471632328805"/>
    <n v="0.49"/>
    <n v="0.50785326283587839"/>
    <n v="0.86560717206659332"/>
    <n v="2.4692904011838528E-2"/>
  </r>
  <r>
    <x v="0"/>
    <s v="Improved Pastures"/>
    <s v="NA"/>
    <n v="1.8765006736361713"/>
    <n v="0.3700681607026059"/>
    <n v="0.58663586860269046"/>
    <n v="0.49"/>
    <n v="1.197954441376839"/>
    <n v="6.1167054624593327"/>
    <n v="1.5648465157395248"/>
  </r>
  <r>
    <x v="40"/>
    <s v="Upland Hardwood Forests"/>
    <s v="D"/>
    <n v="0.80616023176279095"/>
    <n v="4.9140330516175015E-2"/>
    <n v="0.28292799795311729"/>
    <n v="0.49"/>
    <n v="0.57776019142011192"/>
    <n v="1.2673527955962798"/>
    <n v="0.1401362193630166"/>
  </r>
  <r>
    <x v="11"/>
    <s v="Brazilian Pepper"/>
    <s v="NA"/>
    <n v="0.80616023176279095"/>
    <n v="4.9140330516175015E-2"/>
    <n v="0.24115339422849597"/>
    <n v="0.49"/>
    <n v="0.49245331751915589"/>
    <n v="1.0802268794679704"/>
    <n v="6.5846346418551388E-2"/>
  </r>
  <r>
    <x v="45"/>
    <s v="Spoil Areas"/>
    <s v="NA"/>
    <n v="0.73183755311232057"/>
    <n v="0.13401908322593187"/>
    <n v="0.24115339422849597"/>
    <n v="0.49"/>
    <n v="0.49245331751915589"/>
    <n v="0.9806370559204326"/>
    <n v="0.43417438540209585"/>
  </r>
  <r>
    <x v="37"/>
    <s v="Multiple Dwelling Units, Low Rise &lt;Two stories or less&gt;"/>
    <s v="C"/>
    <n v="1.6728075169398335"/>
    <n v="0.4645994885165638"/>
    <n v="0.43646311869441834"/>
    <n v="0.49"/>
    <n v="0.89129042310790429"/>
    <n v="4.0568948664993245"/>
    <n v="1.3207633555489762"/>
  </r>
  <r>
    <x v="48"/>
    <s v="Mangrove Swamps"/>
    <s v="NA"/>
    <n v="0.62640332935885068"/>
    <n v="1.7869211096790915E-2"/>
    <n v="0.24869471632328805"/>
    <n v="0.48"/>
    <n v="0.49748891053310534"/>
    <n v="0.84794171957543829"/>
    <n v="7.8335660217693587E-2"/>
  </r>
  <r>
    <x v="80"/>
    <s v="Sewage Treatment"/>
    <s v="A"/>
    <n v="1.2017295380314896"/>
    <n v="0.2322997442582819"/>
    <n v="0.5449281084296117"/>
    <n v="0.48"/>
    <n v="1.090074188102595"/>
    <n v="3.5644402076794335"/>
    <n v="0.83732697516957777"/>
  </r>
  <r>
    <x v="71"/>
    <s v="Mobile Home Units"/>
    <s v="NA"/>
    <n v="1.3474392445178078"/>
    <n v="0.2921616014325315"/>
    <n v="0.22279788653131388"/>
    <n v="0.48"/>
    <n v="0.44568489221724028"/>
    <n v="1.6340511486516431"/>
    <n v="0.35430688422881407"/>
  </r>
  <r>
    <x v="11"/>
    <s v="Brazilian Pepper"/>
    <s v="A"/>
    <n v="0.80616023176279095"/>
    <n v="4.9140330516175015E-2"/>
    <n v="2.0887301862310671E-2"/>
    <n v="0.48"/>
    <n v="4.1782958645366262E-2"/>
    <n v="9.1653509940396616E-2"/>
    <n v="1.4682148908274465E-2"/>
  </r>
  <r>
    <x v="82"/>
    <s v="Melaleuca"/>
    <s v="NA"/>
    <n v="0.80616023176279095"/>
    <n v="4.9140330516175015E-2"/>
    <n v="0.24115339422849597"/>
    <n v="0.48"/>
    <n v="0.4824032498146833"/>
    <n v="1.0581814329482158"/>
    <n v="0.16951208285007793"/>
  </r>
  <r>
    <x v="18"/>
    <s v="Golf Courses"/>
    <s v="NA"/>
    <n v="1.8765006736361713"/>
    <n v="0.3700681607026059"/>
    <n v="0.24895975957097566"/>
    <n v="0.48"/>
    <n v="0.49801910304577968"/>
    <n v="2.5428647891718672"/>
    <n v="0.60989185597270823"/>
  </r>
  <r>
    <x v="9"/>
    <s v="Freshwater Marshes"/>
    <s v="B"/>
    <n v="0.62640332935885068"/>
    <n v="1.7869211096790915E-2"/>
    <n v="0.24869471632328805"/>
    <n v="0.47"/>
    <n v="0.48712455823033229"/>
    <n v="0.83027626708428337"/>
    <n v="0.12972230421428102"/>
  </r>
  <r>
    <x v="18"/>
    <s v="Golf Courses"/>
    <s v="D"/>
    <n v="1.8765006736361713"/>
    <n v="0.3700681607026059"/>
    <n v="0.27638752969320179"/>
    <n v="0.47"/>
    <n v="0.54136716409831664"/>
    <n v="2.7641981827209015"/>
    <n v="0.66297742888841193"/>
  </r>
  <r>
    <x v="20"/>
    <s v="Hydric Pine Flatwoods"/>
    <s v="B"/>
    <n v="0.62640332935885068"/>
    <n v="1.7869211096790915E-2"/>
    <n v="0.24869471632328805"/>
    <n v="0.47"/>
    <n v="0.48712455823033229"/>
    <n v="0.83027626708428337"/>
    <n v="0.12972230421428102"/>
  </r>
  <r>
    <x v="22"/>
    <s v="Mixed Rangeland"/>
    <s v="NA"/>
    <n v="0.80616023176279095"/>
    <n v="4.9140330516175015E-2"/>
    <n v="0.24115339422849597"/>
    <n v="0.47"/>
    <n v="0.47235318211021071"/>
    <n v="1.0361359864284612"/>
    <n v="0.16598058112403463"/>
  </r>
  <r>
    <x v="66"/>
    <s v="Pine - Mesic Oak"/>
    <s v="D"/>
    <n v="0.80616023176279095"/>
    <n v="4.9140330516175015E-2"/>
    <n v="0.28292799795311729"/>
    <n v="0.46"/>
    <n v="0.5423871184760235"/>
    <n v="1.1897597672944669"/>
    <n v="0.1905898648055174"/>
  </r>
  <r>
    <x v="38"/>
    <s v="Other Light Industrial"/>
    <s v="NA"/>
    <n v="1.2017295380314896"/>
    <n v="0.2322997442582819"/>
    <n v="0.32565202448966185"/>
    <n v="0.46"/>
    <n v="0.62429121354790629"/>
    <n v="2.0413736304906522"/>
    <n v="0.46255459313145336"/>
  </r>
  <r>
    <x v="34"/>
    <s v="Shrub and Brushland"/>
    <s v="A"/>
    <n v="0.80616023176279095"/>
    <n v="4.9140330516175015E-2"/>
    <n v="2.0887301862310671E-2"/>
    <n v="0.46"/>
    <n v="4.0042002035142674E-2"/>
    <n v="8.7834613692880106E-2"/>
    <n v="1.4070392703763032E-2"/>
  </r>
  <r>
    <x v="63"/>
    <e v="#N/A"/>
    <s v="NA"/>
    <n v="0.62640332935885068"/>
    <n v="1.7869211096790915E-2"/>
    <n v="0.24869471632328805"/>
    <n v="0.46"/>
    <n v="0.4767602059275593"/>
    <n v="0.81261081459312845"/>
    <n v="0.1658801907983119"/>
  </r>
  <r>
    <x v="5"/>
    <s v="Woodland Pastures"/>
    <s v="D"/>
    <n v="0.95337210017164864"/>
    <n v="0.22938109134459039"/>
    <n v="0.2"/>
    <n v="0.46"/>
    <n v="0.38341000000000003"/>
    <n v="0.9946136520378549"/>
    <n v="0.43752293441644047"/>
  </r>
  <r>
    <x v="24"/>
    <s v=" Channelized Waterways, Canals"/>
    <s v="NA"/>
    <n v="0.52096910560538079"/>
    <n v="9.3813358258152305E-2"/>
    <n v="0.2984336595879456"/>
    <n v="0.45"/>
    <n v="0.55967502434974348"/>
    <n v="0.79337121287008827"/>
    <n v="0.43221247833563958"/>
  </r>
  <r>
    <x v="28"/>
    <s v="Wetland Forested Mixed"/>
    <s v="D"/>
    <n v="0.62640332935885068"/>
    <n v="1.7869211096790915E-2"/>
    <n v="0.24869471632328805"/>
    <n v="0.45"/>
    <n v="0.46639585362478631"/>
    <n v="0.79494536210197353"/>
    <n v="0.16227409969400081"/>
  </r>
  <r>
    <x v="24"/>
    <s v=" Channelized Waterways, Canals"/>
    <s v="NA"/>
    <n v="0.52096910560538079"/>
    <n v="9.3813358258152305E-2"/>
    <n v="0.2984336595879456"/>
    <n v="0.45"/>
    <n v="0.55967502434974348"/>
    <n v="0.79337121287008827"/>
    <n v="0.26469614679751791"/>
  </r>
  <r>
    <x v="2"/>
    <s v="Fixed Single Family Units"/>
    <s v="C"/>
    <n v="1.3474392445178078"/>
    <n v="0.2921616014325315"/>
    <n v="0.2050753273754139"/>
    <n v="0.45"/>
    <n v="0.38459314207666684"/>
    <n v="1.4100654443265244"/>
    <n v="0.34759978827823312"/>
  </r>
  <r>
    <x v="0"/>
    <s v="Improved Pastures"/>
    <s v="NA"/>
    <n v="1.8765006736361713"/>
    <n v="0.3700681607026059"/>
    <n v="0.58663586860269046"/>
    <n v="0.45"/>
    <n v="1.1001622420807706"/>
    <n v="5.6173825675646931"/>
    <n v="1.2275560407769699"/>
  </r>
  <r>
    <x v="12"/>
    <s v="Roads and Highways"/>
    <s v="C"/>
    <n v="1.0171301585628862"/>
    <n v="0.19656132206470006"/>
    <n v="0.42691819959772126"/>
    <n v="0.45"/>
    <n v="0.80063171857057647"/>
    <n v="2.2158372805265132"/>
    <n v="0.51535331260084061"/>
  </r>
  <r>
    <x v="42"/>
    <s v=" Natural River, Stream, Waterway"/>
    <s v="NA"/>
    <n v="0.52096910560538079"/>
    <n v="9.3813358258152305E-2"/>
    <n v="0.2984336595879456"/>
    <n v="0.45"/>
    <n v="0.55967502434974348"/>
    <n v="0.79337121287008827"/>
    <n v="0.21900987455984833"/>
  </r>
  <r>
    <x v="48"/>
    <s v="Mangrove Swamps"/>
    <s v="A"/>
    <n v="0.62640332935885068"/>
    <n v="1.7869211096790915E-2"/>
    <n v="0.24869471632328805"/>
    <n v="0.45"/>
    <n v="0.46639585362478631"/>
    <n v="0.79494536210197353"/>
    <n v="8.6130312631218175E-2"/>
  </r>
  <r>
    <x v="35"/>
    <s v="Medium Density Under Construction"/>
    <s v="A"/>
    <n v="1.3474392445178078"/>
    <n v="0.2921616014325315"/>
    <n v="0.21931666955426207"/>
    <n v="0.45"/>
    <n v="0.41130099916532425"/>
    <n v="1.5079866557380885"/>
    <n v="0.41650466321337543"/>
  </r>
  <r>
    <x v="68"/>
    <e v="#N/A"/>
    <s v="D"/>
    <n v="0.80616023176279095"/>
    <n v="4.9140330516175015E-2"/>
    <n v="0.28292799795311729"/>
    <n v="0.45"/>
    <n v="0.53059609416132736"/>
    <n v="1.163895424527196"/>
    <n v="0.1864466068749627"/>
  </r>
  <r>
    <x v="26"/>
    <s v="Commercial and Services"/>
    <s v="D"/>
    <n v="0.73183755311232057"/>
    <n v="0.15992943931627868"/>
    <n v="0.58224006489851832"/>
    <n v="0.44"/>
    <n v="1.0676536070044131"/>
    <n v="2.1260506380382176"/>
    <n v="1.0165749278139977"/>
  </r>
  <r>
    <x v="86"/>
    <s v="Lakes"/>
    <s v="NA"/>
    <n v="0.52096910560538079"/>
    <n v="9.3813358258152305E-2"/>
    <n v="0.2984336595879456"/>
    <n v="0.44"/>
    <n v="0.54723780158641577"/>
    <n v="0.77574074147297511"/>
    <n v="0.2588140102020175"/>
  </r>
  <r>
    <x v="93"/>
    <s v="Industrial"/>
    <s v="NA"/>
    <n v="1.4884831588725165"/>
    <n v="0.30824389141964326"/>
    <n v="0.57659988543228824"/>
    <n v="0.44"/>
    <n v="1.0573112099171869"/>
    <n v="4.2822823985745391"/>
    <n v="1.4334196753961121"/>
  </r>
  <r>
    <x v="43"/>
    <s v="Fixed Single Family Units &lt;Six or more dwelling units per acre&gt;"/>
    <s v="D"/>
    <n v="1.3474392445178078"/>
    <n v="0.2921616014325315"/>
    <n v="0.45902383655933859"/>
    <n v="0.44"/>
    <n v="0.84171200909885913"/>
    <n v="3.0860379144991552"/>
    <n v="0.76074917658226326"/>
  </r>
  <r>
    <x v="18"/>
    <s v="Golf Courses"/>
    <s v="B"/>
    <n v="1.8765006736361713"/>
    <n v="0.3700681607026059"/>
    <n v="0.15190764990771397"/>
    <n v="0.44"/>
    <n v="0.27855305763577509"/>
    <n v="1.4222803058079936"/>
    <n v="0.3108082385475896"/>
  </r>
  <r>
    <x v="16"/>
    <s v="Mixed Wetland Hardwoods"/>
    <s v="B"/>
    <n v="0.62640332935885068"/>
    <n v="1.7869211096790915E-2"/>
    <n v="0.24869471632328805"/>
    <n v="0.44"/>
    <n v="0.45603150132201326"/>
    <n v="0.7772799096108185"/>
    <n v="7.1807688532885786E-2"/>
  </r>
  <r>
    <x v="10"/>
    <s v="Fixed Single Family Units"/>
    <s v="C"/>
    <n v="0.96739227811534922"/>
    <n v="0.17065096597435325"/>
    <n v="0.22153198944874952"/>
    <n v="0.44"/>
    <n v="0.40622320905217202"/>
    <n v="1.0692909493046272"/>
    <n v="0.27705287236009979"/>
  </r>
  <r>
    <x v="5"/>
    <s v="Woodland Pastures"/>
    <s v="C"/>
    <n v="0.95337210017164864"/>
    <n v="0.22938109134459039"/>
    <n v="0.2"/>
    <n v="0.44"/>
    <n v="0.36674000000000001"/>
    <n v="0.95136958021012208"/>
    <n v="0.30873124873746477"/>
  </r>
  <r>
    <x v="7"/>
    <s v="Pine Flatwoods"/>
    <s v="NA"/>
    <n v="0.80616023176279095"/>
    <n v="4.9140330516175015E-2"/>
    <n v="0.24115339422849597"/>
    <n v="0.44"/>
    <n v="0.44220297899679301"/>
    <n v="0.96999964686919771"/>
    <n v="0.19148310512141301"/>
  </r>
  <r>
    <x v="24"/>
    <s v=" Channelized Waterways, Canals"/>
    <s v="NA"/>
    <n v="0.52096910560538079"/>
    <n v="9.3813358258152305E-2"/>
    <n v="0.2984336595879456"/>
    <n v="0.44"/>
    <n v="0.54723780158641577"/>
    <n v="0.77574074147297511"/>
    <n v="0.30348503194551663"/>
  </r>
  <r>
    <x v="53"/>
    <s v="Transportation"/>
    <s v="NA"/>
    <n v="1.0171301585628862"/>
    <n v="0.19656132206470006"/>
    <n v="0.43863241848912221"/>
    <n v="0.43"/>
    <n v="0.78604025974296921"/>
    <n v="2.1754537962133949"/>
    <n v="0.65567812166746964"/>
  </r>
  <r>
    <x v="10"/>
    <s v="Fixed Single Family Units"/>
    <s v="NA"/>
    <n v="0.96739227811534922"/>
    <n v="0.17065096597435325"/>
    <n v="0.24895975957097566"/>
    <n v="0.43"/>
    <n v="0.44614211314517765"/>
    <n v="1.1743684581756879"/>
    <n v="0.26785983366654492"/>
  </r>
  <r>
    <x v="53"/>
    <s v="Transportation"/>
    <s v="D"/>
    <n v="1.0171301585628862"/>
    <n v="0.19656132206470006"/>
    <n v="0.45034663738052311"/>
    <n v="0.43"/>
    <n v="0.80703243285183179"/>
    <n v="2.2335519688125656"/>
    <n v="0.67318881334404901"/>
  </r>
  <r>
    <x v="24"/>
    <s v=" Channelized Waterways, Canals"/>
    <s v="B"/>
    <n v="0.52096910560538079"/>
    <n v="9.3813358258152305E-2"/>
    <n v="0.2984336595879456"/>
    <n v="0.43"/>
    <n v="0.53480057882308818"/>
    <n v="0.75811027007586207"/>
    <n v="0.25293187360651709"/>
  </r>
  <r>
    <x v="9"/>
    <s v="Freshwater Marshes"/>
    <s v="NA"/>
    <n v="0.62640332935885068"/>
    <n v="1.7869211096790915E-2"/>
    <n v="0.24869471632328805"/>
    <n v="0.43"/>
    <n v="0.44566714901924026"/>
    <n v="0.75961445711966358"/>
    <n v="7.0175695611683839E-2"/>
  </r>
  <r>
    <x v="34"/>
    <s v="Shrub and Brushland"/>
    <s v="NA"/>
    <n v="0.80616023176279095"/>
    <n v="4.9140330516175015E-2"/>
    <n v="0.24115339422849597"/>
    <n v="0.42"/>
    <n v="0.42210284358784794"/>
    <n v="0.92590875382968885"/>
    <n v="0.14832307249381821"/>
  </r>
  <r>
    <x v="13"/>
    <s v="Mixed Shrubs"/>
    <s v="C"/>
    <n v="0.62640332935885068"/>
    <n v="1.7869211096790915E-2"/>
    <n v="0.24869471632328805"/>
    <n v="0.42"/>
    <n v="0.43530279671646716"/>
    <n v="0.74194900462850855"/>
    <n v="0.11592205908510217"/>
  </r>
  <r>
    <x v="16"/>
    <s v="Mixed Wetland Hardwoods"/>
    <s v="NA"/>
    <n v="0.62640332935885068"/>
    <n v="1.7869211096790915E-2"/>
    <n v="0.24869471632328805"/>
    <n v="0.41"/>
    <n v="0.42493844441369416"/>
    <n v="0.72428355213735363"/>
    <n v="0.24035033585672921"/>
  </r>
  <r>
    <x v="22"/>
    <s v="Mixed Rangeland"/>
    <s v="D"/>
    <n v="0.80616023176279095"/>
    <n v="4.9140330516175015E-2"/>
    <n v="0.28292799795311729"/>
    <n v="0.41"/>
    <n v="0.48343199690254263"/>
    <n v="1.0604380534581117"/>
    <n v="0.16987357515274376"/>
  </r>
  <r>
    <x v="40"/>
    <s v="Upland Hardwood Forests"/>
    <s v="NA"/>
    <n v="0.80616023176279095"/>
    <n v="4.9140330516175015E-2"/>
    <n v="0.24115339422849597"/>
    <n v="0.41"/>
    <n v="0.41205277588337536"/>
    <n v="0.90386330730993436"/>
    <n v="0.14479157076777491"/>
  </r>
  <r>
    <x v="41"/>
    <s v="Educational Facilities"/>
    <s v="D"/>
    <n v="0.96739227811534922"/>
    <n v="0.17065096597435325"/>
    <n v="0.24052044568721381"/>
    <n v="0.41"/>
    <n v="0.41097127253460003"/>
    <n v="1.0817891552055905"/>
    <n v="0.23556103938372086"/>
  </r>
  <r>
    <x v="45"/>
    <s v="Spoil Areas"/>
    <s v="D"/>
    <n v="0.73183755311232057"/>
    <n v="0.13401908322593187"/>
    <n v="0.28292799795311729"/>
    <n v="0.41"/>
    <n v="0.48343199690254263"/>
    <n v="0.96267262969916789"/>
    <n v="0.42622068462500445"/>
  </r>
  <r>
    <x v="3"/>
    <s v="Electric Power Facilities"/>
    <s v="C"/>
    <n v="1.2017295380314896"/>
    <n v="0.2322997442582819"/>
    <n v="0.57095970596605816"/>
    <n v="0.41"/>
    <n v="0.97558457559155443"/>
    <n v="3.1900699284360332"/>
    <n v="0.82902016742348172"/>
  </r>
  <r>
    <x v="9"/>
    <s v="Freshwater Marshes"/>
    <s v="A"/>
    <n v="0.62640332935885068"/>
    <n v="1.7869211096790915E-2"/>
    <n v="0.24869471632328805"/>
    <n v="0.41"/>
    <n v="0.42493844441369416"/>
    <n v="0.72428355213735363"/>
    <n v="2.0661409479293461E-2"/>
  </r>
  <r>
    <x v="48"/>
    <s v="Mangrove Swamps"/>
    <s v="B"/>
    <n v="0.62640332935885068"/>
    <n v="1.7869211096790915E-2"/>
    <n v="0.24869471632328805"/>
    <n v="0.41"/>
    <n v="0.42493844441369416"/>
    <n v="0.72428355213735363"/>
    <n v="0.11316201005926642"/>
  </r>
  <r>
    <x v="7"/>
    <s v="Pine Flatwoods"/>
    <s v="A"/>
    <n v="0.80616023176279095"/>
    <n v="4.9140330516175015E-2"/>
    <n v="2.0887301862310671E-2"/>
    <n v="0.41"/>
    <n v="3.5689610509583684E-2"/>
    <n v="7.8287373074088784E-2"/>
    <n v="1.2541002192484441E-2"/>
  </r>
  <r>
    <x v="22"/>
    <s v="Mixed Rangeland"/>
    <s v="D"/>
    <n v="0.80616023176279095"/>
    <n v="4.9140330516175015E-2"/>
    <n v="0.28292799795311729"/>
    <n v="0.41"/>
    <n v="0.48343199690254263"/>
    <n v="1.0604380534581117"/>
    <n v="0.16987357515274376"/>
  </r>
  <r>
    <x v="5"/>
    <s v="Woodland Pastures"/>
    <s v="D"/>
    <n v="0.95337210017164864"/>
    <n v="0.22938109134459039"/>
    <n v="0.2"/>
    <n v="0.4"/>
    <n v="0.33340000000000009"/>
    <n v="0.86488143655465666"/>
    <n v="0.20809025957951346"/>
  </r>
  <r>
    <x v="26"/>
    <s v="Commercial and Services"/>
    <s v="D"/>
    <n v="0.73183755311232057"/>
    <n v="0.15992943931627868"/>
    <n v="0.58224006489851832"/>
    <n v="0.4"/>
    <n v="0.9705941881858301"/>
    <n v="1.9327733073074702"/>
    <n v="0.52801100737740581"/>
  </r>
  <r>
    <x v="16"/>
    <s v="Mixed Wetland Hardwoods"/>
    <s v="D"/>
    <n v="0.62640332935885068"/>
    <n v="1.7869211096790915E-2"/>
    <n v="0.24869471632328805"/>
    <n v="0.4"/>
    <n v="0.41457409211092117"/>
    <n v="0.70661809964619871"/>
    <n v="7.6560277894416162E-2"/>
  </r>
  <r>
    <x v="28"/>
    <s v="Wetland Forested Mixed"/>
    <s v="NA"/>
    <n v="0.62640332935885068"/>
    <n v="1.7869211096790915E-2"/>
    <n v="0.24869471632328805"/>
    <n v="0.4"/>
    <n v="0.41457409211092117"/>
    <n v="0.70661809964619871"/>
    <n v="2.0157472662725325E-2"/>
  </r>
  <r>
    <x v="5"/>
    <s v="Woodland Pastures"/>
    <s v="NA"/>
    <n v="0.95337210017164864"/>
    <n v="0.22938109134459039"/>
    <n v="0.2"/>
    <n v="0.39"/>
    <n v="0.32506500000000005"/>
    <n v="0.84325940064079008"/>
    <n v="0.23826807769002559"/>
  </r>
  <r>
    <x v="94"/>
    <s v="Recreational"/>
    <s v="D"/>
    <n v="1.3474392445178078"/>
    <n v="0.2921616014325315"/>
    <n v="0.27638752969320179"/>
    <n v="0.39"/>
    <n v="0.44921956169860322"/>
    <n v="1.6470105978656175"/>
    <n v="0.45490296068775266"/>
  </r>
  <r>
    <x v="48"/>
    <s v="Mangrove Swamps"/>
    <s v="NA"/>
    <n v="0.62640332935885068"/>
    <n v="1.7869211096790915E-2"/>
    <n v="0.24869471632328805"/>
    <n v="0.39"/>
    <n v="0.40420973980814812"/>
    <n v="0.68895264715504367"/>
    <n v="0.10764191200759488"/>
  </r>
  <r>
    <x v="35"/>
    <s v="Medium Density Under Construction"/>
    <s v="C"/>
    <n v="1.3474392445178078"/>
    <n v="0.2921616014325315"/>
    <n v="0.30761299106312084"/>
    <n v="0.39"/>
    <n v="0.49997108469966695"/>
    <n v="1.8330850776244818"/>
    <n v="0.50629657762041491"/>
  </r>
  <r>
    <x v="1"/>
    <s v="Citrus Groves"/>
    <s v="NA"/>
    <n v="1.6671011379372187"/>
    <n v="0.16490862031309303"/>
    <n v="0.32696578480774496"/>
    <n v="0.38"/>
    <n v="0.51779936511078528"/>
    <n v="2.3488322612850574"/>
    <n v="0.34505960998262425"/>
  </r>
  <r>
    <x v="1"/>
    <s v="Citrus Groves"/>
    <s v="D"/>
    <n v="1.6671011379372187"/>
    <n v="0.16490862031309303"/>
    <n v="0.32696578480774496"/>
    <n v="0.38"/>
    <n v="0.51779936511078528"/>
    <n v="2.3488322612850574"/>
    <n v="0.28870232708396643"/>
  </r>
  <r>
    <x v="54"/>
    <s v="Ornamentals"/>
    <s v="D"/>
    <n v="1.7303616721893005"/>
    <n v="0.38508149913584422"/>
    <n v="0.30381529981542799"/>
    <n v="0.38"/>
    <n v="0.48113709955270251"/>
    <n v="2.2653445946814963"/>
    <n v="0.56959740738263509"/>
  </r>
  <r>
    <x v="22"/>
    <s v="Mixed Rangeland"/>
    <s v="D"/>
    <n v="0.80616023176279095"/>
    <n v="4.9140330516175015E-2"/>
    <n v="0.28292799795311729"/>
    <n v="0.38"/>
    <n v="0.4480589239584542"/>
    <n v="0.98284502515629879"/>
    <n v="0.29155231789108454"/>
  </r>
  <r>
    <x v="49"/>
    <s v="Shopping Centers (Plazas, Malls)"/>
    <s v="A"/>
    <n v="1.4884831588725165"/>
    <n v="0.30824389141964326"/>
    <n v="0.5449281084296117"/>
    <n v="0.38"/>
    <n v="0.86297539891455466"/>
    <n v="3.4951907503790549"/>
    <n v="0.91165724656836955"/>
  </r>
  <r>
    <x v="88"/>
    <s v="Cypress - Pine - Cabbage Palm"/>
    <s v="D"/>
    <n v="0.62640332935885068"/>
    <n v="1.7869211096790915E-2"/>
    <n v="0.24869471632328805"/>
    <n v="0.38"/>
    <n v="0.39384538750537512"/>
    <n v="0.67128719466388875"/>
    <n v="0.10488186298175912"/>
  </r>
  <r>
    <x v="48"/>
    <s v="Mangrove Swamps"/>
    <s v="C"/>
    <n v="0.62640332935885068"/>
    <n v="1.7869211096790915E-2"/>
    <n v="0.24869471632328805"/>
    <n v="0.38"/>
    <n v="0.39384538750537512"/>
    <n v="0.67128719466388875"/>
    <n v="6.2015731005674091E-2"/>
  </r>
  <r>
    <x v="29"/>
    <s v="Open Land"/>
    <s v="NA"/>
    <n v="0.80616023176279095"/>
    <n v="4.9140330516175015E-2"/>
    <n v="0.24115339422849597"/>
    <n v="0.38"/>
    <n v="0.38190257276995765"/>
    <n v="0.8377269677506709"/>
    <n v="0.10302235857443343"/>
  </r>
  <r>
    <x v="42"/>
    <s v=" Natural River, Stream, Waterway"/>
    <s v="A"/>
    <n v="0.52096910560538079"/>
    <n v="9.3813358258152305E-2"/>
    <n v="0.2984336595879456"/>
    <n v="0.38"/>
    <n v="0.47261446500645005"/>
    <n v="0.66995791309029684"/>
    <n v="0.18494167185053859"/>
  </r>
  <r>
    <x v="58"/>
    <s v="Parks and Zoos"/>
    <s v="C"/>
    <n v="0.96739227811534922"/>
    <n v="0.17065096597435325"/>
    <n v="0.22153198944874952"/>
    <n v="0.38"/>
    <n v="0.35082913509051217"/>
    <n v="0.92347854712672339"/>
    <n v="0.23927293522008619"/>
  </r>
  <r>
    <x v="49"/>
    <s v="Shopping Centers (Plazas, Malls)"/>
    <s v="NA"/>
    <n v="1.4884831588725165"/>
    <n v="0.30824389141964326"/>
    <n v="0.57659988543228824"/>
    <n v="0.38"/>
    <n v="0.91313240856484323"/>
    <n v="3.6983347987689204"/>
    <n v="0.9646436948163718"/>
  </r>
  <r>
    <x v="32"/>
    <s v="Hardwood - Coniferous Mixed"/>
    <s v="D"/>
    <n v="0.80616023176279095"/>
    <n v="4.9140330516175015E-2"/>
    <n v="0.28292799795311729"/>
    <n v="0.38"/>
    <n v="0.4480589239584542"/>
    <n v="0.98284502515629879"/>
    <n v="0.29155231789108454"/>
  </r>
  <r>
    <x v="40"/>
    <s v="Upland Hardwood Forests"/>
    <s v="NA"/>
    <n v="0.80616023176279095"/>
    <n v="4.9140330516175015E-2"/>
    <n v="0.24115339422849597"/>
    <n v="0.38"/>
    <n v="0.38190257276995765"/>
    <n v="0.8377269677506709"/>
    <n v="0.13419706558964506"/>
  </r>
  <r>
    <x v="24"/>
    <s v=" Channelized Waterways, Canals"/>
    <s v="D"/>
    <n v="0.52096910560538079"/>
    <n v="9.3813358258152305E-2"/>
    <n v="0.2984336595879456"/>
    <n v="0.37"/>
    <n v="0.46017724224312234"/>
    <n v="0.65232744169318357"/>
    <n v="0.21763905403351469"/>
  </r>
  <r>
    <x v="24"/>
    <s v=" Channelized Waterways, Canals"/>
    <s v="D"/>
    <n v="0.52096910560538079"/>
    <n v="9.3813358258152305E-2"/>
    <n v="0.2984336595879456"/>
    <n v="0.37"/>
    <n v="0.46017724224312234"/>
    <n v="0.65232744169318357"/>
    <n v="0.21763905403351469"/>
  </r>
  <r>
    <x v="16"/>
    <s v="Mixed Wetland Hardwoods"/>
    <s v="NA"/>
    <n v="0.62640332935885068"/>
    <n v="1.7869211096790915E-2"/>
    <n v="0.24869471632328805"/>
    <n v="0.37"/>
    <n v="0.38348103520260207"/>
    <n v="0.65362174217273372"/>
    <n v="6.0383738084472137E-2"/>
  </r>
  <r>
    <x v="55"/>
    <s v="Disturbed Land"/>
    <s v="D"/>
    <n v="0.73183755311232057"/>
    <n v="0.13401908322593187"/>
    <n v="0.28292799795311729"/>
    <n v="0.37"/>
    <n v="0.43626789964375795"/>
    <n v="0.86875334875290755"/>
    <n v="0.2184462851176377"/>
  </r>
  <r>
    <x v="96"/>
    <s v="Marinas and Fish Camps"/>
    <s v="NA"/>
    <n v="0.73183755311232057"/>
    <n v="0.15992943931627868"/>
    <n v="0.24895975957097566"/>
    <n v="0.37"/>
    <n v="0.38388972526445514"/>
    <n v="0.76445111970800206"/>
    <n v="0.16705652564516366"/>
  </r>
  <r>
    <x v="48"/>
    <s v="Mangrove Swamps"/>
    <s v="D"/>
    <n v="0.62640332935885068"/>
    <n v="1.7869211096790915E-2"/>
    <n v="0.24869471632328805"/>
    <n v="0.36"/>
    <n v="0.37311668289982897"/>
    <n v="0.63595628968157869"/>
    <n v="9.9361764930087554E-2"/>
  </r>
  <r>
    <x v="0"/>
    <s v="Improved Pastures"/>
    <s v="A"/>
    <n v="1.8765006736361713"/>
    <n v="0.3700681607026059"/>
    <n v="0.58663586860269046"/>
    <n v="0.36"/>
    <n v="0.88012979366461641"/>
    <n v="4.4939060540517541"/>
    <n v="0.88625150587911905"/>
  </r>
  <r>
    <x v="54"/>
    <s v="Ornamentals"/>
    <s v="A"/>
    <n v="1.7303616721893005"/>
    <n v="0.38508149913584422"/>
    <n v="0.30381529981542799"/>
    <n v="0.36"/>
    <n v="0.45581409431308662"/>
    <n v="2.1461159318035228"/>
    <n v="0.52721589496150056"/>
  </r>
  <r>
    <x v="20"/>
    <s v="Hydric Pine Flatwoods"/>
    <s v="A"/>
    <n v="0.62640332935885068"/>
    <n v="1.7869211096790915E-2"/>
    <n v="0.24869471632328805"/>
    <n v="0.36"/>
    <n v="0.37311668289982897"/>
    <n v="0.63595628968157869"/>
    <n v="9.9361764930087554E-2"/>
  </r>
  <r>
    <x v="40"/>
    <s v="Upland Hardwood Forests"/>
    <s v="D"/>
    <n v="0.80616023176279095"/>
    <n v="4.9140330516175015E-2"/>
    <n v="0.28292799795311729"/>
    <n v="0.35"/>
    <n v="0.41268585101436561"/>
    <n v="0.90525199685448554"/>
    <n v="0.14501402756941539"/>
  </r>
  <r>
    <x v="48"/>
    <s v="Mangrove Swamps"/>
    <s v="C"/>
    <n v="0.62640332935885068"/>
    <n v="1.7869211096790915E-2"/>
    <n v="0.24869471632328805"/>
    <n v="0.35"/>
    <n v="0.36275233059705597"/>
    <n v="0.61829083719042377"/>
    <n v="9.6601715904251803E-2"/>
  </r>
  <r>
    <x v="16"/>
    <s v="Mixed Wetland Hardwoods"/>
    <s v="NA"/>
    <n v="0.62640332935885068"/>
    <n v="1.7869211096790915E-2"/>
    <n v="0.24869471632328805"/>
    <n v="0.35"/>
    <n v="0.36275233059705597"/>
    <n v="0.61829083719042377"/>
    <n v="9.6601715904251803E-2"/>
  </r>
  <r>
    <x v="42"/>
    <s v=" Natural River, Stream, Waterway"/>
    <s v="NA"/>
    <n v="0.52096910560538079"/>
    <n v="9.3813358258152305E-2"/>
    <n v="0.2984336595879456"/>
    <n v="0.35"/>
    <n v="0.4353027967164671"/>
    <n v="0.61706649889895748"/>
    <n v="0.15849642444789361"/>
  </r>
  <r>
    <x v="43"/>
    <s v="Fixed Single Family Units &lt;Six or more dwelling units per acre&gt;"/>
    <s v="D"/>
    <n v="1.3474392445178078"/>
    <n v="0.2921616014325315"/>
    <n v="0.45902383655933859"/>
    <n v="0.35"/>
    <n v="0.66954364360136509"/>
    <n v="2.4548028865334186"/>
    <n v="0.53226826029359131"/>
  </r>
  <r>
    <x v="58"/>
    <s v="Parks and Zoos"/>
    <s v="NA"/>
    <n v="0.96739227811534922"/>
    <n v="0.17065096597435325"/>
    <n v="0.24895975957097566"/>
    <n v="0.35"/>
    <n v="0.36313892930421426"/>
    <n v="0.95588130316625741"/>
    <n v="0.20814443574128513"/>
  </r>
  <r>
    <x v="32"/>
    <s v="Hardwood - Coniferous Mixed"/>
    <s v="NA"/>
    <n v="0.80616023176279095"/>
    <n v="4.9140330516175015E-2"/>
    <n v="0.24115339422849597"/>
    <n v="0.35"/>
    <n v="0.35175236965653989"/>
    <n v="0.77159062819140722"/>
    <n v="0.12360256041151516"/>
  </r>
  <r>
    <x v="6"/>
    <s v="Inactive Land with street pattern but without structures"/>
    <s v="D"/>
    <n v="0.80616023176279095"/>
    <n v="4.9140330516175015E-2"/>
    <n v="0.27638752969320179"/>
    <n v="0.35"/>
    <n v="0.40314576049874645"/>
    <n v="0.88432521691228638"/>
    <n v="0.17457051558531744"/>
  </r>
  <r>
    <x v="13"/>
    <s v="Mixed Shrubs"/>
    <s v="D"/>
    <n v="0.62640332935885068"/>
    <n v="1.7869211096790915E-2"/>
    <n v="0.24869471632328805"/>
    <n v="0.34"/>
    <n v="0.35238797829428298"/>
    <n v="0.60062538469926885"/>
    <n v="9.3841666878416052E-2"/>
  </r>
  <r>
    <x v="20"/>
    <s v="Hydric Pine Flatwoods"/>
    <s v="D"/>
    <n v="0.62640332935885068"/>
    <n v="1.7869211096790915E-2"/>
    <n v="0.24869471632328805"/>
    <n v="0.34"/>
    <n v="0.35238797829428298"/>
    <n v="0.60062538469926885"/>
    <n v="5.5487759320866289E-2"/>
  </r>
  <r>
    <x v="6"/>
    <s v="Inactive Land with street pattern but without structures"/>
    <s v="NA"/>
    <n v="0.80616023176279095"/>
    <n v="4.9140330516175015E-2"/>
    <n v="0.24895975957097566"/>
    <n v="0.34"/>
    <n v="0.35276353132409394"/>
    <n v="0.77380867399173237"/>
    <n v="0.22954352591919441"/>
  </r>
  <r>
    <x v="25"/>
    <s v="Herbaceous (Dry Prairie)"/>
    <s v="D"/>
    <n v="0.80616023176279095"/>
    <n v="4.9140330516175015E-2"/>
    <n v="0.28292799795311729"/>
    <n v="0.34"/>
    <n v="0.40089482669966953"/>
    <n v="0.87938765408721464"/>
    <n v="0.17359581434235474"/>
  </r>
  <r>
    <x v="94"/>
    <s v="Recreational"/>
    <s v="D"/>
    <n v="1.3474392445178078"/>
    <n v="0.2921616014325315"/>
    <n v="0.27638752969320179"/>
    <n v="0.34"/>
    <n v="0.39162731019878233"/>
    <n v="1.4358553930110514"/>
    <n v="0.35395735184985144"/>
  </r>
  <r>
    <x v="11"/>
    <s v="Brazilian Pepper"/>
    <s v="A"/>
    <n v="0.80616023176279095"/>
    <n v="4.9140330516175015E-2"/>
    <n v="2.0887301862310671E-2"/>
    <n v="0.34"/>
    <n v="2.959626237380111E-2"/>
    <n v="6.4921236207780952E-2"/>
    <n v="7.1785982799299026E-3"/>
  </r>
  <r>
    <x v="24"/>
    <s v=" Channelized Waterways, Canals"/>
    <s v="C"/>
    <n v="0.52096910560538079"/>
    <n v="9.3813358258152305E-2"/>
    <n v="0.2984336595879456"/>
    <n v="0.34"/>
    <n v="0.42286557395313951"/>
    <n v="0.59943602750184444"/>
    <n v="0.19999264424701355"/>
  </r>
  <r>
    <x v="0"/>
    <s v="Improved Pastures"/>
    <s v="NA"/>
    <n v="1.8765006736361713"/>
    <n v="0.3700681607026059"/>
    <n v="0.58663586860269046"/>
    <n v="0.34"/>
    <n v="0.8312336940165822"/>
    <n v="4.2442446066044344"/>
    <n v="1.0179582616215865"/>
  </r>
  <r>
    <x v="12"/>
    <s v="Roads and Highways"/>
    <s v="C"/>
    <n v="1.0171301585628862"/>
    <n v="0.19656132206470006"/>
    <n v="0.42691819959772126"/>
    <n v="0.34"/>
    <n v="0.60492174291999112"/>
    <n v="1.6741881675089212"/>
    <n v="0.45521774090893585"/>
  </r>
  <r>
    <x v="39"/>
    <s v="Electrical Power Transmission Lines"/>
    <s v="NA"/>
    <n v="0.73183755311232057"/>
    <n v="0.15992943931627868"/>
    <n v="0.24115339422849597"/>
    <n v="0.34"/>
    <n v="0.34170230195206736"/>
    <n v="0.68044203880193288"/>
    <n v="0.25097282482966798"/>
  </r>
  <r>
    <x v="42"/>
    <s v=" Natural River, Stream, Waterway"/>
    <s v="D"/>
    <n v="0.52096910560538079"/>
    <n v="9.3813358258152305E-2"/>
    <n v="0.2984336595879456"/>
    <n v="0.33"/>
    <n v="0.41042835118981186"/>
    <n v="0.58180555610473139"/>
    <n v="0.19411050765151311"/>
  </r>
  <r>
    <x v="13"/>
    <s v="Mixed Shrubs"/>
    <s v="D"/>
    <n v="0.62640332935885068"/>
    <n v="1.7869211096790915E-2"/>
    <n v="0.24869471632328805"/>
    <n v="0.33"/>
    <n v="0.34202362599150993"/>
    <n v="0.58295993220811382"/>
    <n v="6.3162229262893332E-2"/>
  </r>
  <r>
    <x v="25"/>
    <s v="Herbaceous (Dry Prairie)"/>
    <s v="NA"/>
    <n v="0.80616023176279095"/>
    <n v="4.9140330516175015E-2"/>
    <n v="0.24115339422849597"/>
    <n v="0.33"/>
    <n v="0.33165223424759482"/>
    <n v="0.72749973515189847"/>
    <n v="8.0442527783920373E-2"/>
  </r>
  <r>
    <x v="42"/>
    <s v=" Natural River, Stream, Waterway"/>
    <s v="D"/>
    <n v="0.52096910560538079"/>
    <n v="9.3813358258152305E-2"/>
    <n v="0.2984336595879456"/>
    <n v="0.33"/>
    <n v="0.41042835118981186"/>
    <n v="0.58180555610473139"/>
    <n v="0.19411050765151311"/>
  </r>
  <r>
    <x v="22"/>
    <s v="Mixed Rangeland"/>
    <s v="NA"/>
    <n v="0.80616023176279095"/>
    <n v="4.9140330516175015E-2"/>
    <n v="0.24115339422849597"/>
    <n v="0.33"/>
    <n v="0.33165223424759482"/>
    <n v="0.72749973515189847"/>
    <n v="8.0442527783920373E-2"/>
  </r>
  <r>
    <x v="9"/>
    <s v="Freshwater Marshes"/>
    <s v="A"/>
    <n v="0.62640332935885068"/>
    <n v="1.7869211096790915E-2"/>
    <n v="0.24869471632328805"/>
    <n v="0.33"/>
    <n v="0.34202362599150993"/>
    <n v="0.58295993220811382"/>
    <n v="5.3855766399664336E-2"/>
  </r>
  <r>
    <x v="13"/>
    <s v="Mixed Shrubs"/>
    <s v="C"/>
    <n v="0.62640332935885068"/>
    <n v="1.7869211096790915E-2"/>
    <n v="0.24869471632328805"/>
    <n v="0.33"/>
    <n v="0.34202362599150993"/>
    <n v="0.58295993220811382"/>
    <n v="9.1081617852580288E-2"/>
  </r>
  <r>
    <x v="13"/>
    <s v="Mixed Shrubs"/>
    <s v="C"/>
    <n v="0.62640332935885068"/>
    <n v="1.7869211096790915E-2"/>
    <n v="0.24869471632328805"/>
    <n v="0.33"/>
    <n v="0.34202362599150993"/>
    <n v="0.58295993220811382"/>
    <n v="0.19345270934809911"/>
  </r>
  <r>
    <x v="17"/>
    <s v="Marshy Lakes"/>
    <s v="C"/>
    <n v="0.52096910560538079"/>
    <n v="9.3813358258152305E-2"/>
    <n v="0.2984336595879456"/>
    <n v="0.32"/>
    <n v="0.39799112842648426"/>
    <n v="0.56417508470761835"/>
    <n v="0.18822837105601276"/>
  </r>
  <r>
    <x v="43"/>
    <s v="Fixed Single Family Units &lt;Six or more dwelling units per acre&gt;"/>
    <s v="D"/>
    <n v="1.3474392445178078"/>
    <n v="0.2921616014325315"/>
    <n v="0.45902383655933859"/>
    <n v="0.32"/>
    <n v="0.61215418843553393"/>
    <n v="2.2443912105448405"/>
    <n v="0.55327212842346418"/>
  </r>
  <r>
    <x v="82"/>
    <s v="Melaleuca"/>
    <s v="A"/>
    <n v="0.80616023176279095"/>
    <n v="4.9140330516175015E-2"/>
    <n v="2.0887301862310671E-2"/>
    <n v="0.32"/>
    <n v="2.7855305763577514E-2"/>
    <n v="6.1102339960264429E-2"/>
    <n v="9.788099272182979E-3"/>
  </r>
  <r>
    <x v="96"/>
    <s v="Marinas and Fish Camps"/>
    <s v="NA"/>
    <n v="0.73183755311232057"/>
    <n v="0.15992943931627868"/>
    <n v="0.24895975957097566"/>
    <n v="0.32"/>
    <n v="0.33201273536385312"/>
    <n v="0.66114691434205586"/>
    <n v="0.18061758559390009"/>
  </r>
  <r>
    <x v="22"/>
    <s v="Mixed Rangeland"/>
    <s v="A"/>
    <n v="0.80616023176279095"/>
    <n v="4.9140330516175015E-2"/>
    <n v="2.0887301862310671E-2"/>
    <n v="0.31"/>
    <n v="2.6984827458465713E-2"/>
    <n v="5.9192891836506153E-2"/>
    <n v="3.6081639287684425E-3"/>
  </r>
  <r>
    <x v="34"/>
    <s v="Shrub and Brushland"/>
    <s v="NA"/>
    <n v="0.80616023176279095"/>
    <n v="4.9140330516175015E-2"/>
    <n v="0.24115339422849597"/>
    <n v="0.31"/>
    <n v="0.31155209883864965"/>
    <n v="0.68340884211238939"/>
    <n v="0.10947655350734201"/>
  </r>
  <r>
    <x v="39"/>
    <s v="Electrical Power Transmission Lines"/>
    <s v="NA"/>
    <n v="0.73183755311232057"/>
    <n v="0.15992943931627868"/>
    <n v="0.24115339422849597"/>
    <n v="0.31"/>
    <n v="0.31155209883864965"/>
    <n v="0.62040303537823283"/>
    <n v="0.22882816381528551"/>
  </r>
  <r>
    <x v="38"/>
    <s v="Other Light Industrial"/>
    <s v="D"/>
    <n v="1.2017295380314896"/>
    <n v="0.2322997442582819"/>
    <n v="0.34369105791620291"/>
    <n v="0.31"/>
    <n v="0.44402306999839042"/>
    <n v="1.451913733132596"/>
    <n v="0.37731642036955199"/>
  </r>
  <r>
    <x v="94"/>
    <s v="Recreational"/>
    <s v="NA"/>
    <n v="1.3474392445178078"/>
    <n v="0.2921616014325315"/>
    <n v="0.24895975957097566"/>
    <n v="0.31"/>
    <n v="0.32163733738373268"/>
    <n v="1.1792454036000055"/>
    <n v="0.29069959431224879"/>
  </r>
  <r>
    <x v="40"/>
    <s v="Upland Hardwood Forests"/>
    <s v="NA"/>
    <n v="0.80616023176279095"/>
    <n v="4.9140330516175015E-2"/>
    <n v="0.24115339422849597"/>
    <n v="0.31"/>
    <n v="0.31155209883864965"/>
    <n v="0.68340884211238939"/>
    <n v="7.5567223069743381E-2"/>
  </r>
  <r>
    <x v="99"/>
    <s v="Commercial and Services Under Construction"/>
    <s v="A"/>
    <n v="1.4884831588725165"/>
    <n v="0.30824389141964326"/>
    <n v="0.5449281084296117"/>
    <n v="0.31"/>
    <n v="0.70400624648292609"/>
    <n v="2.8513398226776498"/>
    <n v="0.66709634549120489"/>
  </r>
  <r>
    <x v="3"/>
    <s v="Electric Power Facilities"/>
    <s v="D"/>
    <n v="1.2017295380314896"/>
    <n v="0.2322997442582819"/>
    <n v="0.58224006489851832"/>
    <n v="0.31"/>
    <n v="0.75221049584401822"/>
    <n v="2.4596576685224227"/>
    <n v="0.55733352048472951"/>
  </r>
  <r>
    <x v="61"/>
    <s v="Fallow Crop Land"/>
    <s v="NA"/>
    <n v="1.1942187284187931"/>
    <n v="0.52982210901985061"/>
    <n v="0.24115339422849597"/>
    <n v="0.3"/>
    <n v="0.30150203113417706"/>
    <n v="0.97972155185617038"/>
    <n v="0.4346591847072464"/>
  </r>
  <r>
    <x v="17"/>
    <s v="Marshy Lakes"/>
    <s v="D"/>
    <n v="0.52096910560538079"/>
    <n v="9.3813358258152305E-2"/>
    <n v="0.2984336595879456"/>
    <n v="0.3"/>
    <n v="0.37311668289982891"/>
    <n v="0.52891414191339214"/>
    <n v="0.14600658303989889"/>
  </r>
  <r>
    <x v="9"/>
    <s v="Freshwater Marshes"/>
    <s v="D"/>
    <n v="0.62640332935885068"/>
    <n v="1.7869211096790915E-2"/>
    <n v="0.24869471632328805"/>
    <n v="0.3"/>
    <n v="0.31093056908319083"/>
    <n v="0.52996357473464895"/>
    <n v="5.7420208420812115E-2"/>
  </r>
  <r>
    <x v="9"/>
    <s v="Freshwater Marshes"/>
    <s v="C"/>
    <n v="0.62640332935885068"/>
    <n v="1.7869211096790915E-2"/>
    <n v="0.24869471632328805"/>
    <n v="0.3"/>
    <n v="0.31093056908319083"/>
    <n v="0.52996357473464895"/>
    <n v="0.17586609940736281"/>
  </r>
  <r>
    <x v="22"/>
    <s v="Mixed Rangeland"/>
    <s v="A"/>
    <n v="0.80616023176279095"/>
    <n v="4.9140330516175015E-2"/>
    <n v="2.0887301862310671E-2"/>
    <n v="0.3"/>
    <n v="2.6114349153353918E-2"/>
    <n v="5.7283443712747899E-2"/>
    <n v="9.176343067671542E-3"/>
  </r>
  <r>
    <x v="25"/>
    <s v="Herbaceous (Dry Prairie)"/>
    <s v="NA"/>
    <n v="0.80616023176279095"/>
    <n v="4.9140330516175015E-2"/>
    <n v="0.24115339422849597"/>
    <n v="0.3"/>
    <n v="0.30150203113417706"/>
    <n v="0.6613633955926348"/>
    <n v="8.1333440979815833E-2"/>
  </r>
  <r>
    <x v="105"/>
    <s v="Utilities"/>
    <s v="NA"/>
    <n v="1.2017295380314896"/>
    <n v="0.2322997442582819"/>
    <n v="0.57659988543228824"/>
    <n v="0.3"/>
    <n v="0.72089400676171822"/>
    <n v="2.3572556906876829"/>
    <n v="0.6125923729552637"/>
  </r>
  <r>
    <x v="48"/>
    <s v="Mangrove Swamps"/>
    <s v="NA"/>
    <n v="0.62640332935885068"/>
    <n v="1.7869211096790915E-2"/>
    <n v="0.24869471632328805"/>
    <n v="0.3"/>
    <n v="0.31093056908319083"/>
    <n v="0.52996357473464895"/>
    <n v="4.8959787636058481E-2"/>
  </r>
  <r>
    <x v="24"/>
    <s v=" Channelized Waterways, Canals"/>
    <s v="A"/>
    <n v="0.52096910560538079"/>
    <n v="9.3813358258152305E-2"/>
    <n v="0.2984336595879456"/>
    <n v="0.28999999999999998"/>
    <n v="0.36067946013650132"/>
    <n v="0.5112836705162791"/>
    <n v="0.17058196126951153"/>
  </r>
  <r>
    <x v="10"/>
    <s v="Fixed Single Family Units"/>
    <s v="C"/>
    <n v="0.96739227811534922"/>
    <n v="0.17065096597435325"/>
    <n v="0.22153198944874952"/>
    <n v="0.28999999999999998"/>
    <n v="0.26773802414802245"/>
    <n v="0.70475994385986784"/>
    <n v="0.15346242296179499"/>
  </r>
  <r>
    <x v="16"/>
    <s v="Mixed Wetland Hardwoods"/>
    <s v="D"/>
    <n v="0.62640332935885068"/>
    <n v="1.7869211096790915E-2"/>
    <n v="0.24869471632328805"/>
    <n v="0.28999999999999998"/>
    <n v="0.30056621678041778"/>
    <n v="0.51229812224349391"/>
    <n v="4.7327794714856528E-2"/>
  </r>
  <r>
    <x v="17"/>
    <s v="Marshy Lakes"/>
    <s v="D"/>
    <n v="0.52096910560538079"/>
    <n v="9.3813358258152305E-2"/>
    <n v="0.2984336595879456"/>
    <n v="0.28999999999999998"/>
    <n v="0.36067946013650132"/>
    <n v="0.5112836705162791"/>
    <n v="0.14113969693856893"/>
  </r>
  <r>
    <x v="96"/>
    <s v="Marinas and Fish Camps"/>
    <s v="NA"/>
    <n v="0.73183755311232057"/>
    <n v="0.15992943931627868"/>
    <n v="0.24895975957097566"/>
    <n v="0.28999999999999998"/>
    <n v="0.30088654142349186"/>
    <n v="0.59916439112248809"/>
    <n v="0.19643317811300481"/>
  </r>
  <r>
    <x v="2"/>
    <s v="Fixed Single Family Units"/>
    <s v="D"/>
    <n v="1.3474392445178078"/>
    <n v="0.2921616014325315"/>
    <n v="0.24052044568721381"/>
    <n v="0.28999999999999998"/>
    <n v="0.29068699764642442"/>
    <n v="1.0657696293880861"/>
    <n v="0.38137021268651633"/>
  </r>
  <r>
    <x v="0"/>
    <s v="Improved Pastures"/>
    <s v="NA"/>
    <n v="1.8765006736361713"/>
    <n v="0.3700681607026059"/>
    <n v="0.58663586860269046"/>
    <n v="0.28000000000000003"/>
    <n v="0.68454539507247958"/>
    <n v="3.4952602642624764"/>
    <n v="0.8383185683942479"/>
  </r>
  <r>
    <x v="12"/>
    <s v="Roads and Highways"/>
    <s v="B"/>
    <n v="1.0171301585628862"/>
    <n v="0.19656132206470006"/>
    <n v="0.39828344230763024"/>
    <n v="0.28000000000000003"/>
    <n v="0.46475694882877377"/>
    <n v="1.2862665189397813"/>
    <n v="0.34974045947881666"/>
  </r>
  <r>
    <x v="94"/>
    <s v="Recreational"/>
    <s v="D"/>
    <n v="1.3474392445178078"/>
    <n v="0.2921616014325315"/>
    <n v="0.27638752969320179"/>
    <n v="0.28000000000000003"/>
    <n v="0.32251660839899721"/>
    <n v="1.1824691471855717"/>
    <n v="0.29149428975870117"/>
  </r>
  <r>
    <x v="0"/>
    <s v="Improved Pastures"/>
    <s v="C"/>
    <n v="1.8765006736361713"/>
    <n v="0.3700681607026059"/>
    <n v="0.58663586860269046"/>
    <n v="0.28000000000000003"/>
    <n v="0.68454539507247958"/>
    <n v="3.4952602642624764"/>
    <n v="0.76381264759455914"/>
  </r>
  <r>
    <x v="12"/>
    <s v="Roads and Highways"/>
    <s v="NA"/>
    <n v="1.0171301585628862"/>
    <n v="0.19656132206470006"/>
    <n v="0.43863241848912221"/>
    <n v="0.28000000000000003"/>
    <n v="0.51184016913495667"/>
    <n v="1.4165745649761641"/>
    <n v="0.34339016949142581"/>
  </r>
  <r>
    <x v="94"/>
    <s v="Recreational"/>
    <s v="D"/>
    <n v="1.3474392445178078"/>
    <n v="0.2921616014325315"/>
    <n v="0.27638752969320179"/>
    <n v="0.28000000000000003"/>
    <n v="0.32251660839899721"/>
    <n v="1.1824691471855717"/>
    <n v="0.25639158210055435"/>
  </r>
  <r>
    <x v="4"/>
    <s v="Row Crops"/>
    <s v="D"/>
    <n v="1.1942187284187931"/>
    <n v="0.52982210901985061"/>
    <n v="0.25824300484311374"/>
    <n v="0.28000000000000003"/>
    <n v="0.3013437623514294"/>
    <n v="0.97920726232763677"/>
    <n v="0.4344310171562189"/>
  </r>
  <r>
    <x v="42"/>
    <s v=" Natural River, Stream, Waterway"/>
    <s v="B"/>
    <n v="0.52096910560538079"/>
    <n v="9.3813358258152305E-2"/>
    <n v="0.2984336595879456"/>
    <n v="0.28000000000000003"/>
    <n v="0.34824223737317372"/>
    <n v="0.49365319911916605"/>
    <n v="0.16469982467401115"/>
  </r>
  <r>
    <x v="42"/>
    <s v=" Natural River, Stream, Waterway"/>
    <s v="NA"/>
    <n v="0.52096910560538079"/>
    <n v="9.3813358258152305E-2"/>
    <n v="0.2984336595879456"/>
    <n v="0.27"/>
    <n v="0.33580501460984608"/>
    <n v="0.47602272772205295"/>
    <n v="0.12226867028837508"/>
  </r>
  <r>
    <x v="16"/>
    <s v="Mixed Wetland Hardwoods"/>
    <s v="NA"/>
    <n v="0.62640332935885068"/>
    <n v="1.7869211096790915E-2"/>
    <n v="0.24869471632328805"/>
    <n v="0.27"/>
    <n v="0.27983751217487179"/>
    <n v="0.47696721726118413"/>
    <n v="4.4063808872452641E-2"/>
  </r>
  <r>
    <x v="10"/>
    <s v="Fixed Single Family Units"/>
    <s v="NA"/>
    <n v="0.96739227811534922"/>
    <n v="0.17065096597435325"/>
    <n v="0.24895975957097566"/>
    <n v="0.27"/>
    <n v="0.2801357454632511"/>
    <n v="0.73739414815682736"/>
    <n v="0.191058539250926"/>
  </r>
  <r>
    <x v="2"/>
    <s v="Fixed Single Family Units"/>
    <s v="A"/>
    <n v="1.3474392445178078"/>
    <n v="0.2921616014325315"/>
    <n v="0.12152611992617118"/>
    <n v="0.27"/>
    <n v="0.13674422829392596"/>
    <n v="0.50135660242720859"/>
    <n v="0.12359103583226065"/>
  </r>
  <r>
    <x v="2"/>
    <s v="Fixed Single Family Units"/>
    <s v="A"/>
    <n v="1.3474392445178078"/>
    <n v="0.2921616014325315"/>
    <n v="0.12152611992617118"/>
    <n v="0.27"/>
    <n v="0.13674422829392596"/>
    <n v="0.50135660242720859"/>
    <n v="0.12359103583226065"/>
  </r>
  <r>
    <x v="68"/>
    <e v="#N/A"/>
    <s v="NA"/>
    <n v="0.80616023176279095"/>
    <n v="4.9140330516175015E-2"/>
    <n v="0.24115339422849597"/>
    <n v="0.27"/>
    <n v="0.27135182802075941"/>
    <n v="0.59522705603337145"/>
    <n v="9.5350546603168856E-2"/>
  </r>
  <r>
    <x v="16"/>
    <s v="Mixed Wetland Hardwoods"/>
    <s v="D"/>
    <n v="0.62640332935885068"/>
    <n v="1.7869211096790915E-2"/>
    <n v="0.24869471632328805"/>
    <n v="0.26"/>
    <n v="0.26947315987209874"/>
    <n v="0.4593017647700291"/>
    <n v="0.15241728615304778"/>
  </r>
  <r>
    <x v="1"/>
    <s v="Citrus Groves"/>
    <s v="D"/>
    <n v="1.6671011379372187"/>
    <n v="0.16490862031309303"/>
    <n v="0.32696578480774496"/>
    <n v="0.26"/>
    <n v="0.35428377612843204"/>
    <n v="1.6070957577213552"/>
    <n v="0.26501360200189633"/>
  </r>
  <r>
    <x v="42"/>
    <s v=" Natural River, Stream, Waterway"/>
    <s v="NA"/>
    <n v="0.52096910560538079"/>
    <n v="9.3813358258152305E-2"/>
    <n v="0.2984336595879456"/>
    <n v="0.26"/>
    <n v="0.32336779184651843"/>
    <n v="0.45839225632493985"/>
    <n v="0.15293555148301033"/>
  </r>
  <r>
    <x v="23"/>
    <s v="Reservoirs"/>
    <s v="A"/>
    <n v="0.52096910560538079"/>
    <n v="9.3813358258152305E-2"/>
    <n v="0.2984336595879456"/>
    <n v="0.26"/>
    <n v="0.32336779184651843"/>
    <n v="0.45839225632493985"/>
    <n v="0.15293555148301033"/>
  </r>
  <r>
    <x v="58"/>
    <s v="Parks and Zoos"/>
    <s v="NA"/>
    <n v="0.96739227811534922"/>
    <n v="0.17065096597435325"/>
    <n v="0.24895975957097566"/>
    <n v="0.26"/>
    <n v="0.26976034748313066"/>
    <n v="0.71008325378064852"/>
    <n v="0.18398229705644722"/>
  </r>
  <r>
    <x v="18"/>
    <s v="Golf Courses"/>
    <s v="B"/>
    <n v="1.8765006736361713"/>
    <n v="0.3700681607026059"/>
    <n v="0.15190764990771397"/>
    <n v="0.26"/>
    <n v="0.16459953405750347"/>
    <n v="0.84043836252290527"/>
    <n v="0.20157442697403072"/>
  </r>
  <r>
    <x v="41"/>
    <s v="Educational Facilities"/>
    <s v="B"/>
    <n v="0.96739227811534922"/>
    <n v="0.17065096597435325"/>
    <n v="0.1586591010147235"/>
    <n v="0.26"/>
    <n v="0.17191506890450367"/>
    <n v="0.45252763291783715"/>
    <n v="9.8538498973695141E-2"/>
  </r>
  <r>
    <x v="16"/>
    <s v="Mixed Wetland Hardwoods"/>
    <s v="C"/>
    <n v="0.62640332935885068"/>
    <n v="1.7869211096790915E-2"/>
    <n v="0.24869471632328805"/>
    <n v="0.26"/>
    <n v="0.26947315987209874"/>
    <n v="0.4593017647700291"/>
    <n v="4.2431815951250687E-2"/>
  </r>
  <r>
    <x v="54"/>
    <s v="Ornamentals"/>
    <s v="B"/>
    <n v="1.7303616721893005"/>
    <n v="0.38508149913584422"/>
    <n v="0.30381529981542799"/>
    <n v="0.26"/>
    <n v="0.32919906811500699"/>
    <n v="1.5499726174136554"/>
    <n v="0.38076703524997263"/>
  </r>
  <r>
    <x v="63"/>
    <e v="#N/A"/>
    <s v="D"/>
    <n v="0.62640332935885068"/>
    <n v="1.7869211096790915E-2"/>
    <n v="0.24869471632328805"/>
    <n v="0.26"/>
    <n v="0.26947315987209874"/>
    <n v="0.4593017647700291"/>
    <n v="1.3102357230771463E-2"/>
  </r>
  <r>
    <x v="3"/>
    <s v="Electric Power Facilities"/>
    <s v="A"/>
    <n v="1.2017295380314896"/>
    <n v="0.2322997442582819"/>
    <n v="0.5449281084296117"/>
    <n v="0.25"/>
    <n v="0.56774697297010168"/>
    <n v="1.8564792748330385"/>
    <n v="0.48245298497103795"/>
  </r>
  <r>
    <x v="38"/>
    <s v="Other Light Industrial"/>
    <s v="C"/>
    <n v="1.2017295380314896"/>
    <n v="0.2322997442582819"/>
    <n v="0.30761299106312084"/>
    <n v="0.25"/>
    <n v="0.32049428506388905"/>
    <n v="1.0479862090869745"/>
    <n v="0.27234566075506789"/>
  </r>
  <r>
    <x v="38"/>
    <s v="Other Light Industrial"/>
    <s v="NA"/>
    <n v="1.2017295380314896"/>
    <n v="0.2322997442582819"/>
    <n v="0.32565202448966185"/>
    <n v="0.25"/>
    <n v="0.33928870301516639"/>
    <n v="1.1094421904840499"/>
    <n v="0.28831654826848224"/>
  </r>
  <r>
    <x v="23"/>
    <s v="Reservoirs"/>
    <s v="C"/>
    <n v="0.52096910560538079"/>
    <n v="9.3813358258152305E-2"/>
    <n v="0.2984336595879456"/>
    <n v="0.25"/>
    <n v="0.31093056908319078"/>
    <n v="0.44076178492782681"/>
    <n v="0.12167215253324906"/>
  </r>
  <r>
    <x v="87"/>
    <s v="Multiple Dwelling Units, High Rise &lt;Three stories or more&gt;"/>
    <s v="D"/>
    <n v="1.6728075169398335"/>
    <n v="0.4645994885165638"/>
    <n v="0.45902383655933859"/>
    <n v="0.24"/>
    <n v="0.45911564132665039"/>
    <n v="2.0897609130959314"/>
    <n v="0.68034290429057498"/>
  </r>
  <r>
    <x v="34"/>
    <s v="Shrub and Brushland"/>
    <s v="D"/>
    <n v="0.80616023176279095"/>
    <n v="4.9140330516175015E-2"/>
    <n v="0.28292799795311729"/>
    <n v="0.24"/>
    <n v="0.28298458355270789"/>
    <n v="0.62074422641450444"/>
    <n v="7.6338158777905896E-2"/>
  </r>
  <r>
    <x v="14"/>
    <s v="Rural Residential"/>
    <s v="NA"/>
    <n v="0.96739227811534922"/>
    <n v="0.17065096597435325"/>
    <n v="0.24895975957097566"/>
    <n v="0.24"/>
    <n v="0.24900955152288984"/>
    <n v="0.65546146502829095"/>
    <n v="0.14950316297667623"/>
  </r>
  <r>
    <x v="10"/>
    <s v="Fixed Single Family Units"/>
    <s v="A"/>
    <n v="0.96739227811534922"/>
    <n v="0.17065096597435325"/>
    <n v="8.3338224602148639E-2"/>
    <n v="0.24"/>
    <n v="8.335489224706906E-2"/>
    <n v="0.21941294803913128"/>
    <n v="4.7777463700420915E-2"/>
  </r>
  <r>
    <x v="24"/>
    <s v=" Channelized Waterways, Canals"/>
    <s v="D"/>
    <n v="0.52096910560538079"/>
    <n v="9.3813358258152305E-2"/>
    <n v="0.2984336595879456"/>
    <n v="0.24"/>
    <n v="0.29849334631986318"/>
    <n v="0.42313131353071376"/>
    <n v="0.11680526643191912"/>
  </r>
  <r>
    <x v="81"/>
    <s v="Australian Pines"/>
    <s v="NA"/>
    <n v="0.80616023176279095"/>
    <n v="4.9140330516175015E-2"/>
    <n v="0.24115339422849597"/>
    <n v="0.24"/>
    <n v="0.24120162490734165"/>
    <n v="0.52909071647410788"/>
    <n v="8.4756041425038967E-2"/>
  </r>
  <r>
    <x v="7"/>
    <s v="Pine Flatwoods"/>
    <s v="C"/>
    <n v="0.80616023176279095"/>
    <n v="4.9140330516175015E-2"/>
    <n v="0.19937879050387461"/>
    <n v="0.24"/>
    <n v="0.19941866626197535"/>
    <n v="0.43743720653371115"/>
    <n v="7.0073892516764505E-2"/>
  </r>
  <r>
    <x v="10"/>
    <s v="Fixed Single Family Units"/>
    <s v="NA"/>
    <n v="0.96739227811534922"/>
    <n v="0.17065096597435325"/>
    <n v="0.24895975957097566"/>
    <n v="0.23"/>
    <n v="0.23863415354276943"/>
    <n v="0.62815057065211211"/>
    <n v="0.16275357047301103"/>
  </r>
  <r>
    <x v="52"/>
    <s v="Sand Pine"/>
    <s v="NA"/>
    <n v="0.80616023176279095"/>
    <n v="4.9140330516175015E-2"/>
    <n v="0.24115339422849597"/>
    <n v="0.23"/>
    <n v="0.23115155720286909"/>
    <n v="0.50704526995435339"/>
    <n v="8.1224539698995679E-2"/>
  </r>
  <r>
    <x v="39"/>
    <s v="Electrical Power Transmission Lines"/>
    <s v="NA"/>
    <n v="0.73183755311232057"/>
    <n v="0.15992943931627868"/>
    <n v="0.24115339422849597"/>
    <n v="0.23"/>
    <n v="0.23115155720286909"/>
    <n v="0.46029902624836633"/>
    <n v="0.15090683282912873"/>
  </r>
  <r>
    <x v="42"/>
    <s v=" Natural River, Stream, Waterway"/>
    <s v="NA"/>
    <n v="0.52096910560538079"/>
    <n v="9.3813358258152305E-2"/>
    <n v="0.2984336595879456"/>
    <n v="0.23"/>
    <n v="0.28605612355653554"/>
    <n v="0.40550084213360066"/>
    <n v="0.1041547932086158"/>
  </r>
  <r>
    <x v="26"/>
    <s v="Commercial and Services"/>
    <s v="D"/>
    <n v="0.73183755311232057"/>
    <n v="0.15992943931627868"/>
    <n v="0.58224006489851832"/>
    <n v="0.23"/>
    <n v="0.55809165820685225"/>
    <n v="1.1113446517017953"/>
    <n v="0.31879200326181678"/>
  </r>
  <r>
    <x v="50"/>
    <s v="Solid Waste Disposal"/>
    <s v="D"/>
    <n v="1.4884831588725165"/>
    <n v="0.30824389141964326"/>
    <n v="0.58224006489851832"/>
    <n v="0.23"/>
    <n v="0.55809165820685225"/>
    <n v="2.2603620034612786"/>
    <n v="0.589574517528061"/>
  </r>
  <r>
    <x v="51"/>
    <s v="Institutional"/>
    <s v="NA"/>
    <n v="0.96739227811534922"/>
    <n v="0.17065096597435325"/>
    <n v="0.22279788653131388"/>
    <n v="0.23"/>
    <n v="0.21355734418742764"/>
    <n v="0.56214152763443281"/>
    <n v="0.14565065289788109"/>
  </r>
  <r>
    <x v="35"/>
    <s v="Medium Density Under Construction"/>
    <s v="D"/>
    <n v="1.3474392445178078"/>
    <n v="0.2921616014325315"/>
    <n v="0.34369105791620291"/>
    <n v="0.23"/>
    <n v="0.3294364712891284"/>
    <n v="1.2078400092039754"/>
    <n v="0.30671250930605798"/>
  </r>
  <r>
    <x v="58"/>
    <s v="Parks and Zoos"/>
    <s v="NA"/>
    <n v="0.96739227811534922"/>
    <n v="0.17065096597435325"/>
    <n v="0.24895975957097566"/>
    <n v="0.23"/>
    <n v="0.23863415354276943"/>
    <n v="0.62815057065211211"/>
    <n v="0.11080768792982096"/>
  </r>
  <r>
    <x v="96"/>
    <s v="Marinas and Fish Camps"/>
    <s v="D"/>
    <n v="0.73183755311232057"/>
    <n v="0.15992943931627868"/>
    <n v="0.27638752969320179"/>
    <n v="0.23"/>
    <n v="0.26492435689917626"/>
    <n v="0.52755181486033231"/>
    <n v="0.17295533771317464"/>
  </r>
  <r>
    <x v="20"/>
    <s v="Hydric Pine Flatwoods"/>
    <s v="D"/>
    <n v="0.62640332935885068"/>
    <n v="1.7869211096790915E-2"/>
    <n v="0.24869471632328805"/>
    <n v="0.23"/>
    <n v="0.23838010296377965"/>
    <n v="0.40630540729656422"/>
    <n v="6.3481127594222614E-2"/>
  </r>
  <r>
    <x v="13"/>
    <s v="Mixed Shrubs"/>
    <s v="NA"/>
    <n v="0.62640332935885068"/>
    <n v="1.7869211096790915E-2"/>
    <n v="0.24869471632328805"/>
    <n v="0.23"/>
    <n v="0.23838010296377965"/>
    <n v="0.40630540729656422"/>
    <n v="1.1590546781067062E-2"/>
  </r>
  <r>
    <x v="29"/>
    <s v="Open Land"/>
    <s v="NA"/>
    <n v="0.80616023176279095"/>
    <n v="4.9140330516175015E-2"/>
    <n v="0.24115339422849597"/>
    <n v="0.23"/>
    <n v="0.23115155720286909"/>
    <n v="0.50704526995435339"/>
    <n v="8.1224539698995679E-2"/>
  </r>
  <r>
    <x v="42"/>
    <s v=" Natural River, Stream, Waterway"/>
    <s v="A"/>
    <n v="0.52096910560538079"/>
    <n v="9.3813358258152305E-2"/>
    <n v="0.2984336595879456"/>
    <n v="0.23"/>
    <n v="0.28605612355653554"/>
    <n v="0.40550084213360066"/>
    <n v="0.1041547932086158"/>
  </r>
  <r>
    <x v="17"/>
    <s v="Marshy Lakes"/>
    <s v="C"/>
    <n v="0.52096910560538079"/>
    <n v="9.3813358258152305E-2"/>
    <n v="0.2984336595879456"/>
    <n v="0.23"/>
    <n v="0.28605612355653554"/>
    <n v="0.40550084213360066"/>
    <n v="0.22090860003821577"/>
  </r>
  <r>
    <x v="12"/>
    <s v="Roads and Highways"/>
    <s v="D"/>
    <n v="1.0171301585628862"/>
    <n v="0.19656132206470006"/>
    <n v="0.45034663738052311"/>
    <n v="0.23"/>
    <n v="0.43166851059516592"/>
    <n v="1.194690587969512"/>
    <n v="0.36007773737007276"/>
  </r>
  <r>
    <x v="5"/>
    <s v="Woodland Pastures"/>
    <s v="NA"/>
    <n v="0.95337210017164864"/>
    <n v="0.22938109134459039"/>
    <n v="0.2"/>
    <n v="0.22"/>
    <n v="0.18337000000000001"/>
    <n v="0.47568479010506104"/>
    <n v="0.15436562436873238"/>
  </r>
  <r>
    <x v="7"/>
    <s v="Pine Flatwoods"/>
    <s v="A"/>
    <n v="0.80616023176279095"/>
    <n v="4.9140330516175015E-2"/>
    <n v="2.0887301862310671E-2"/>
    <n v="0.22"/>
    <n v="1.9150522712459539E-2"/>
    <n v="4.2007858722681791E-2"/>
    <n v="4.6449753576017008E-3"/>
  </r>
  <r>
    <x v="7"/>
    <s v="Pine Flatwoods"/>
    <s v="NA"/>
    <n v="0.80616023176279095"/>
    <n v="4.9140330516175015E-2"/>
    <n v="0.24115339422849597"/>
    <n v="0.22"/>
    <n v="0.2211014894983965"/>
    <n v="0.48499982343459885"/>
    <n v="5.3628351855946915E-2"/>
  </r>
  <r>
    <x v="23"/>
    <s v="Reservoirs"/>
    <s v="C"/>
    <n v="0.52096910560538079"/>
    <n v="9.3813358258152305E-2"/>
    <n v="0.2984336595879456"/>
    <n v="0.22"/>
    <n v="0.27361890079320789"/>
    <n v="0.38787037073648756"/>
    <n v="0.12940700510100875"/>
  </r>
  <r>
    <x v="8"/>
    <s v="Unimproved Pastures"/>
    <s v="NA"/>
    <n v="0.95337210017164864"/>
    <n v="0.22938109134459039"/>
    <n v="0.2"/>
    <n v="0.22"/>
    <n v="0.18337000000000001"/>
    <n v="0.47568479010506104"/>
    <n v="0.20925009906873238"/>
  </r>
  <r>
    <x v="0"/>
    <s v="Improved Pastures"/>
    <s v="D"/>
    <n v="1.8765006736361713"/>
    <n v="0.3700681607026059"/>
    <n v="0.58663586860269046"/>
    <n v="0.21"/>
    <n v="0.51340904630435957"/>
    <n v="2.6214451981968567"/>
    <n v="0.67064850674551058"/>
  </r>
  <r>
    <x v="34"/>
    <s v="Shrub and Brushland"/>
    <s v="C"/>
    <n v="0.80616023176279095"/>
    <n v="4.9140330516175015E-2"/>
    <n v="0.19937879050387461"/>
    <n v="0.21"/>
    <n v="0.17449133297922845"/>
    <n v="0.38275755571699732"/>
    <n v="6.1314655952168944E-2"/>
  </r>
  <r>
    <x v="42"/>
    <s v=" Natural River, Stream, Waterway"/>
    <s v="D"/>
    <n v="0.52096910560538079"/>
    <n v="9.3813358258152305E-2"/>
    <n v="0.2984336595879456"/>
    <n v="0.21"/>
    <n v="0.26118167802988029"/>
    <n v="0.37023989933937457"/>
    <n v="9.5097854668736173E-2"/>
  </r>
  <r>
    <x v="43"/>
    <s v="Fixed Single Family Units &lt;Six or more dwelling units per acre&gt;"/>
    <s v="D"/>
    <n v="1.3474392445178078"/>
    <n v="0.2921616014325315"/>
    <n v="0.45902383655933859"/>
    <n v="0.21"/>
    <n v="0.40172618616081907"/>
    <n v="1.4728817319200511"/>
    <n v="0.40680871237964189"/>
  </r>
  <r>
    <x v="17"/>
    <s v="Marshy Lakes"/>
    <s v="D"/>
    <n v="0.52096910560538079"/>
    <n v="9.3813358258152305E-2"/>
    <n v="0.2984336595879456"/>
    <n v="0.21"/>
    <n v="0.26118167802988029"/>
    <n v="0.37023989933937457"/>
    <n v="9.5097854668736173E-2"/>
  </r>
  <r>
    <x v="28"/>
    <s v="Wetland Forested Mixed"/>
    <s v="NA"/>
    <n v="0.62640332935885068"/>
    <n v="1.7869211096790915E-2"/>
    <n v="0.24869471632328805"/>
    <n v="0.21"/>
    <n v="0.21765139835823358"/>
    <n v="0.37097450231425427"/>
    <n v="4.0194145894568475E-2"/>
  </r>
  <r>
    <x v="57"/>
    <s v="Emergent Aquatic Vegetation"/>
    <s v="C"/>
    <n v="0.62640332935885068"/>
    <n v="1.7869211096790915E-2"/>
    <n v="0.24869471632328805"/>
    <n v="0.21"/>
    <n v="0.21765139835823358"/>
    <n v="0.37097450231425427"/>
    <n v="5.7961029542551085E-2"/>
  </r>
  <r>
    <x v="38"/>
    <s v="Other Light Industrial"/>
    <s v="B"/>
    <n v="1.2017295380314896"/>
    <n v="0.2322997442582819"/>
    <n v="0.25919242765503703"/>
    <n v="0.21"/>
    <n v="0.22683873287299702"/>
    <n v="0.7417413502093364"/>
    <n v="0.1927602065566425"/>
  </r>
  <r>
    <x v="38"/>
    <s v="Other Light Industrial"/>
    <s v="D"/>
    <n v="1.2017295380314896"/>
    <n v="0.2322997442582819"/>
    <n v="0.34369105791620291"/>
    <n v="0.21"/>
    <n v="0.30078982161181284"/>
    <n v="0.98355446438014549"/>
    <n v="0.28015491919496555"/>
  </r>
  <r>
    <x v="4"/>
    <s v="Row Crops"/>
    <s v="NA"/>
    <n v="1.1942187284187931"/>
    <n v="0.52982210901985061"/>
    <n v="0.25824300484311374"/>
    <n v="0.2"/>
    <n v="0.21524554453673531"/>
    <n v="0.69943375880545489"/>
    <n v="0.31030786939729921"/>
  </r>
  <r>
    <x v="0"/>
    <s v="Improved Pastures"/>
    <s v="C"/>
    <n v="1.8765006736361713"/>
    <n v="0.3700681607026059"/>
    <n v="0.58663586860269046"/>
    <n v="0.2"/>
    <n v="0.48896099648034252"/>
    <n v="2.4966144744731973"/>
    <n v="0.59879897742446264"/>
  </r>
  <r>
    <x v="42"/>
    <s v=" Natural River, Stream, Waterway"/>
    <s v="D"/>
    <n v="0.52096910560538079"/>
    <n v="9.3813358258152305E-2"/>
    <n v="0.2984336595879456"/>
    <n v="0.2"/>
    <n v="0.24874445526655264"/>
    <n v="0.35260942794226147"/>
    <n v="0.11764273191000796"/>
  </r>
  <r>
    <x v="42"/>
    <s v=" Natural River, Stream, Waterway"/>
    <s v="NA"/>
    <n v="0.52096910560538079"/>
    <n v="9.3813358258152305E-2"/>
    <n v="0.2984336595879456"/>
    <n v="0.2"/>
    <n v="0.24874445526655264"/>
    <n v="0.35260942794226147"/>
    <n v="0.11764273191000796"/>
  </r>
  <r>
    <x v="1"/>
    <s v="Citrus Groves"/>
    <s v="NA"/>
    <n v="1.6671011379372187"/>
    <n v="0.16490862031309303"/>
    <n v="0.32696578480774496"/>
    <n v="0.2"/>
    <n v="0.27252598163725544"/>
    <n v="1.236227505939504"/>
    <n v="0.20385661692453566"/>
  </r>
  <r>
    <x v="45"/>
    <s v="Spoil Areas"/>
    <s v="D"/>
    <n v="0.73183755311232057"/>
    <n v="0.13401908322593187"/>
    <n v="0.28292799795311729"/>
    <n v="0.2"/>
    <n v="0.23582048629392327"/>
    <n v="0.46959640473130149"/>
    <n v="0.13732909933273391"/>
  </r>
  <r>
    <x v="26"/>
    <s v="Commercial and Services"/>
    <s v="D"/>
    <n v="0.73183755311232057"/>
    <n v="0.15992943931627868"/>
    <n v="0.58224006489851832"/>
    <n v="0.2"/>
    <n v="0.48529709409291505"/>
    <n v="0.96638665365373511"/>
    <n v="0.2640055036887029"/>
  </r>
  <r>
    <x v="24"/>
    <s v=" Channelized Waterways, Canals"/>
    <s v="B"/>
    <n v="0.52096910560538079"/>
    <n v="9.3813358258152305E-2"/>
    <n v="0.2984336595879456"/>
    <n v="0.2"/>
    <n v="0.24874445526655264"/>
    <n v="0.35260942794226147"/>
    <n v="9.0569385398796359E-2"/>
  </r>
  <r>
    <x v="6"/>
    <s v="Inactive Land with street pattern but without structures"/>
    <s v="NA"/>
    <n v="0.80616023176279095"/>
    <n v="4.9140330516175015E-2"/>
    <n v="0.24895975957097566"/>
    <n v="0.2"/>
    <n v="0.2075079596024082"/>
    <n v="0.45518157293631317"/>
    <n v="5.5977521350937691E-2"/>
  </r>
  <r>
    <x v="82"/>
    <s v="Melaleuca"/>
    <s v="B"/>
    <n v="0.80616023176279095"/>
    <n v="4.9140330516175015E-2"/>
    <n v="9.4942281192321246E-2"/>
    <n v="0.2"/>
    <n v="7.9134391373799767E-2"/>
    <n v="0.17358619306893305"/>
    <n v="1.9194113047940914E-2"/>
  </r>
  <r>
    <x v="13"/>
    <s v="Mixed Shrubs"/>
    <s v="A"/>
    <n v="0.62640332935885068"/>
    <n v="1.7869211096790915E-2"/>
    <n v="0.24869471632328805"/>
    <n v="0.2"/>
    <n v="0.20728704605546058"/>
    <n v="0.35330904982309935"/>
    <n v="3.2639858424038992E-2"/>
  </r>
  <r>
    <x v="14"/>
    <s v="Rural Residential"/>
    <s v="D"/>
    <n v="0.96739227811534922"/>
    <n v="0.17065096597435325"/>
    <n v="0.27638752969320179"/>
    <n v="0.2"/>
    <n v="0.2303690059992837"/>
    <n v="0.60639443445413921"/>
    <n v="0.10696983875318014"/>
  </r>
  <r>
    <x v="45"/>
    <s v="Spoil Areas"/>
    <s v="NA"/>
    <n v="0.73183755311232057"/>
    <n v="0.13401908322593187"/>
    <n v="0.24115339422849597"/>
    <n v="0.2"/>
    <n v="0.20100135408945141"/>
    <n v="0.40026002282466644"/>
    <n v="0.13346006009980652"/>
  </r>
  <r>
    <x v="13"/>
    <s v="Mixed Shrubs"/>
    <s v="NA"/>
    <n v="0.62640332935885068"/>
    <n v="1.7869211096790915E-2"/>
    <n v="0.24869471632328805"/>
    <n v="0.2"/>
    <n v="0.20728704605546058"/>
    <n v="0.35330904982309935"/>
    <n v="5.5200980516715327E-2"/>
  </r>
  <r>
    <x v="51"/>
    <s v="Institutional"/>
    <s v="C"/>
    <n v="0.96739227811534922"/>
    <n v="0.17065096597435325"/>
    <n v="0.2050753273754139"/>
    <n v="0.2"/>
    <n v="0.17093028536740748"/>
    <n v="0.44993541243467439"/>
    <n v="9.7974039486939113E-2"/>
  </r>
  <r>
    <x v="24"/>
    <s v=" Channelized Waterways, Canals"/>
    <s v="D"/>
    <n v="0.52096910560538079"/>
    <n v="9.3813358258152305E-2"/>
    <n v="0.2984336595879456"/>
    <n v="0.2"/>
    <n v="0.24874445526655264"/>
    <n v="0.35260942794226147"/>
    <n v="0.11764273191000796"/>
  </r>
  <r>
    <x v="25"/>
    <s v="Herbaceous (Dry Prairie)"/>
    <s v="NA"/>
    <n v="0.80616023176279095"/>
    <n v="4.9140330516175015E-2"/>
    <n v="0.24115339422849597"/>
    <n v="0.19"/>
    <n v="0.19095128638497882"/>
    <n v="0.41886348387533545"/>
    <n v="6.709853279482253E-2"/>
  </r>
  <r>
    <x v="96"/>
    <s v="Marinas and Fish Camps"/>
    <s v="D"/>
    <n v="0.73183755311232057"/>
    <n v="0.15992943931627868"/>
    <n v="0.27638752969320179"/>
    <n v="0.19"/>
    <n v="0.21885055569931952"/>
    <n v="0.4358036731454919"/>
    <n v="0.11905645406335205"/>
  </r>
  <r>
    <x v="34"/>
    <s v="Shrub and Brushland"/>
    <s v="D"/>
    <n v="0.80616023176279095"/>
    <n v="4.9140330516175015E-2"/>
    <n v="0.28292799795311729"/>
    <n v="0.19"/>
    <n v="0.2240294619792271"/>
    <n v="0.4914225125781494"/>
    <n v="9.7009425661904111E-2"/>
  </r>
  <r>
    <x v="90"/>
    <s v="Cemeteries"/>
    <s v="D"/>
    <n v="1.3474392445178078"/>
    <n v="0.2921616014325315"/>
    <n v="0.27638752969320179"/>
    <n v="0.19"/>
    <n v="0.21885055569931952"/>
    <n v="0.80238977844735215"/>
    <n v="0.22161939110428971"/>
  </r>
  <r>
    <x v="65"/>
    <s v="Live Oak"/>
    <s v="D"/>
    <n v="0.80616023176279095"/>
    <n v="4.9140330516175015E-2"/>
    <n v="0.28292799795311729"/>
    <n v="0.19"/>
    <n v="0.2240294619792271"/>
    <n v="0.4914225125781494"/>
    <n v="7.8721900680539802E-2"/>
  </r>
  <r>
    <x v="81"/>
    <s v="Australian Pines"/>
    <s v="D"/>
    <n v="0.80616023176279095"/>
    <n v="4.9140330516175015E-2"/>
    <n v="0.28292799795311729"/>
    <n v="0.19"/>
    <n v="0.2240294619792271"/>
    <n v="0.4914225125781494"/>
    <n v="7.8721900680539802E-2"/>
  </r>
  <r>
    <x v="45"/>
    <s v="Spoil Areas"/>
    <s v="NA"/>
    <n v="0.73183755311232057"/>
    <n v="0.13401908322593187"/>
    <n v="0.24115339422849597"/>
    <n v="0.19"/>
    <n v="0.19095128638497882"/>
    <n v="0.38024702168343305"/>
    <n v="0.1111997035872104"/>
  </r>
  <r>
    <x v="82"/>
    <s v="Melaleuca"/>
    <s v="NA"/>
    <n v="0.80616023176279095"/>
    <n v="4.9140330516175015E-2"/>
    <n v="0.24115339422849597"/>
    <n v="0.19"/>
    <n v="0.19095128638497882"/>
    <n v="0.41886348387533545"/>
    <n v="6.709853279482253E-2"/>
  </r>
  <r>
    <x v="13"/>
    <s v="Mixed Shrubs"/>
    <s v="D"/>
    <n v="0.62640332935885068"/>
    <n v="1.7869211096790915E-2"/>
    <n v="0.24869471632328805"/>
    <n v="0.19"/>
    <n v="0.19692269375268756"/>
    <n v="0.33564359733194438"/>
    <n v="5.2440931490879562E-2"/>
  </r>
  <r>
    <x v="26"/>
    <s v="Commercial and Services"/>
    <s v="A"/>
    <n v="0.73183755311232057"/>
    <n v="0.15992943931627868"/>
    <n v="0.5449281084296117"/>
    <n v="0.19"/>
    <n v="0.43148769945727733"/>
    <n v="0.85923439280151759"/>
    <n v="0.2464735425983281"/>
  </r>
  <r>
    <x v="52"/>
    <s v="Sand Pine"/>
    <s v="NA"/>
    <n v="0.80616023176279095"/>
    <n v="4.9140330516175015E-2"/>
    <n v="0.24115339422849597"/>
    <n v="0.19"/>
    <n v="0.19095128638497882"/>
    <n v="0.41886348387533545"/>
    <n v="6.709853279482253E-2"/>
  </r>
  <r>
    <x v="35"/>
    <s v="Medium Density Under Construction"/>
    <s v="C"/>
    <n v="1.3474392445178078"/>
    <n v="0.2921616014325315"/>
    <n v="0.30761299106312084"/>
    <n v="0.19"/>
    <n v="0.24357565664855566"/>
    <n v="0.89304144807346542"/>
    <n v="0.24665730704584313"/>
  </r>
  <r>
    <x v="45"/>
    <s v="Spoil Areas"/>
    <s v="A"/>
    <n v="0.73183755311232057"/>
    <n v="0.13401908322593187"/>
    <n v="2.0887301862310671E-2"/>
    <n v="0.19"/>
    <n v="1.6539087797124149E-2"/>
    <n v="3.2934781405651682E-2"/>
    <n v="9.6314703894434181E-3"/>
  </r>
  <r>
    <x v="12"/>
    <s v="Roads and Highways"/>
    <s v="C"/>
    <n v="1.0171301585628862"/>
    <n v="0.19656132206470006"/>
    <n v="0.42691819959772126"/>
    <n v="0.19"/>
    <n v="0.33804450339646563"/>
    <n v="0.9355757406667502"/>
    <n v="0.25438638462558183"/>
  </r>
  <r>
    <x v="10"/>
    <s v="Fixed Single Family Units"/>
    <s v="NA"/>
    <n v="0.96739227811534922"/>
    <n v="0.17065096597435325"/>
    <n v="0.24895975957097566"/>
    <n v="0.18"/>
    <n v="0.18675716364216735"/>
    <n v="0.49159609877121813"/>
    <n v="0.12737235950061729"/>
  </r>
  <r>
    <x v="2"/>
    <s v="Fixed Single Family Units"/>
    <s v="D"/>
    <n v="1.3474392445178078"/>
    <n v="0.2921616014325315"/>
    <n v="0.24052044568721381"/>
    <n v="0.18"/>
    <n v="0.18042641233226345"/>
    <n v="0.66151218375812249"/>
    <n v="0.18270911633025416"/>
  </r>
  <r>
    <x v="40"/>
    <s v="Upland Hardwood Forests"/>
    <s v="NA"/>
    <n v="0.80616023176279095"/>
    <n v="4.9140330516175015E-2"/>
    <n v="0.24115339422849597"/>
    <n v="0.18"/>
    <n v="0.18090121868050624"/>
    <n v="0.39681803735558091"/>
    <n v="6.3567031068779228E-2"/>
  </r>
  <r>
    <x v="9"/>
    <s v="Freshwater Marshes"/>
    <s v="NA"/>
    <n v="0.62640332935885068"/>
    <n v="1.7869211096790915E-2"/>
    <n v="0.24869471632328805"/>
    <n v="0.18"/>
    <n v="0.18655834144991448"/>
    <n v="0.31797814484078935"/>
    <n v="4.9680882465043777E-2"/>
  </r>
  <r>
    <x v="26"/>
    <s v="Commercial and Services"/>
    <s v="B"/>
    <n v="0.73183755311232057"/>
    <n v="0.15992943931627868"/>
    <n v="0.55707618727995345"/>
    <n v="0.18"/>
    <n v="0.41789070188805705"/>
    <n v="0.83215828387649493"/>
    <n v="0.22733588678290986"/>
  </r>
  <r>
    <x v="32"/>
    <s v="Hardwood - Coniferous Mixed"/>
    <s v="C"/>
    <n v="0.80616023176279095"/>
    <n v="4.9140330516175015E-2"/>
    <n v="0.19937879050387461"/>
    <n v="0.18"/>
    <n v="0.14956399969648151"/>
    <n v="0.32807790490028338"/>
    <n v="3.6276873660608319E-2"/>
  </r>
  <r>
    <x v="34"/>
    <s v="Shrub and Brushland"/>
    <s v="A"/>
    <n v="0.80616023176279095"/>
    <n v="4.9140330516175015E-2"/>
    <n v="2.0887301862310671E-2"/>
    <n v="0.18"/>
    <n v="1.5668609492012351E-2"/>
    <n v="3.4370066227648738E-2"/>
    <n v="4.2267772477699575E-3"/>
  </r>
  <r>
    <x v="22"/>
    <s v="Mixed Rangeland"/>
    <s v="NA"/>
    <n v="0.80616023176279095"/>
    <n v="4.9140330516175015E-2"/>
    <n v="0.24115339422849597"/>
    <n v="0.18"/>
    <n v="0.18090121868050624"/>
    <n v="0.39681803735558091"/>
    <n v="0.11771257483204155"/>
  </r>
  <r>
    <x v="92"/>
    <s v="Communications"/>
    <s v="NA"/>
    <n v="1.2017295380314896"/>
    <n v="0.2322997442582819"/>
    <n v="0.57659988543228824"/>
    <n v="0.18"/>
    <n v="0.43253640405703098"/>
    <n v="1.4143534144126098"/>
    <n v="0.3675554237731582"/>
  </r>
  <r>
    <x v="42"/>
    <s v=" Natural River, Stream, Waterway"/>
    <s v="D"/>
    <n v="0.52096910560538079"/>
    <n v="9.3813358258152305E-2"/>
    <n v="0.2984336595879456"/>
    <n v="0.17"/>
    <n v="0.21143278697656975"/>
    <n v="0.29971801375092222"/>
    <n v="9.9996322123506773E-2"/>
  </r>
  <r>
    <x v="42"/>
    <s v=" Natural River, Stream, Waterway"/>
    <s v="D"/>
    <n v="0.52096910560538079"/>
    <n v="9.3813358258152305E-2"/>
    <n v="0.2984336595879456"/>
    <n v="0.17"/>
    <n v="0.21143278697656975"/>
    <n v="0.29971801375092222"/>
    <n v="9.9996322123506773E-2"/>
  </r>
  <r>
    <x v="2"/>
    <s v="Fixed Single Family Units"/>
    <s v="D"/>
    <n v="1.3474392445178078"/>
    <n v="0.2921616014325315"/>
    <n v="0.24052044568721381"/>
    <n v="0.17"/>
    <n v="0.17040272275824883"/>
    <n v="0.62476150688267129"/>
    <n v="0.15401197752245446"/>
  </r>
  <r>
    <x v="20"/>
    <s v="Hydric Pine Flatwoods"/>
    <s v="D"/>
    <n v="0.62640332935885068"/>
    <n v="1.7869211096790915E-2"/>
    <n v="0.24869471632328805"/>
    <n v="0.17"/>
    <n v="0.17619398914714149"/>
    <n v="0.30031269234963442"/>
    <n v="2.7743879660433145E-2"/>
  </r>
  <r>
    <x v="83"/>
    <s v="High Density Under Construction"/>
    <s v="D"/>
    <n v="1.6728075169398335"/>
    <n v="0.4645994885165638"/>
    <n v="0.45902383655933859"/>
    <n v="0.17"/>
    <n v="0.32520691260637741"/>
    <n v="1.4802473134429517"/>
    <n v="0.48190955720582401"/>
  </r>
  <r>
    <x v="96"/>
    <s v="Marinas and Fish Camps"/>
    <s v="D"/>
    <n v="0.73183755311232057"/>
    <n v="0.15992943931627868"/>
    <n v="0.27638752969320179"/>
    <n v="0.17"/>
    <n v="0.19581365509939117"/>
    <n v="0.38992960228807172"/>
    <n v="8.5211837519876224E-2"/>
  </r>
  <r>
    <x v="8"/>
    <s v="Unimproved Pastures"/>
    <s v="NA"/>
    <n v="0.95337210017164864"/>
    <n v="0.22938109134459039"/>
    <n v="0.2"/>
    <n v="0.17"/>
    <n v="0.14169500000000002"/>
    <n v="0.36757461053572904"/>
    <n v="0.1077159650712932"/>
  </r>
  <r>
    <x v="88"/>
    <s v="Cypress - Pine - Cabbage Palm"/>
    <s v="NA"/>
    <n v="0.62640332935885068"/>
    <n v="1.7869211096790915E-2"/>
    <n v="0.24869471632328805"/>
    <n v="0.17"/>
    <n v="0.17619398914714149"/>
    <n v="0.30031269234963442"/>
    <n v="4.6920833439208026E-2"/>
  </r>
  <r>
    <x v="9"/>
    <s v="Freshwater Marshes"/>
    <s v="C"/>
    <n v="0.62640332935885068"/>
    <n v="1.7869211096790915E-2"/>
    <n v="0.24869471632328805"/>
    <n v="0.17"/>
    <n v="0.17619398914714149"/>
    <n v="0.30031269234963442"/>
    <n v="4.6920833439208026E-2"/>
  </r>
  <r>
    <x v="82"/>
    <s v="Melaleuca"/>
    <s v="A"/>
    <n v="0.80616023176279095"/>
    <n v="4.9140330516175015E-2"/>
    <n v="2.0887301862310671E-2"/>
    <n v="0.17"/>
    <n v="1.4798131186900555E-2"/>
    <n v="3.2460618103890476E-2"/>
    <n v="5.199927738347208E-3"/>
  </r>
  <r>
    <x v="12"/>
    <s v="Roads and Highways"/>
    <s v="B"/>
    <n v="1.0171301585628862"/>
    <n v="0.19656132206470006"/>
    <n v="0.39828344230763024"/>
    <n v="0.17"/>
    <n v="0.28217386178889836"/>
    <n v="0.78094752935629574"/>
    <n v="0.2123424218264244"/>
  </r>
  <r>
    <x v="8"/>
    <s v="Unimproved Pastures"/>
    <s v="D"/>
    <n v="0.95337210017164864"/>
    <n v="0.22938109134459039"/>
    <n v="0.2"/>
    <n v="0.16"/>
    <n v="0.13336000000000001"/>
    <n v="0.34595257462186257"/>
    <n v="0.15218189023180537"/>
  </r>
  <r>
    <x v="39"/>
    <s v="Electrical Power Transmission Lines"/>
    <s v="D"/>
    <n v="0.73183755311232057"/>
    <n v="0.15992943931627868"/>
    <n v="0.28292799795311729"/>
    <n v="0.16"/>
    <n v="0.18865638903513859"/>
    <n v="0.37567712378504114"/>
    <n v="8.2097224329881632E-2"/>
  </r>
  <r>
    <x v="88"/>
    <s v="Cypress - Pine - Cabbage Palm"/>
    <s v="NA"/>
    <n v="0.62640332935885068"/>
    <n v="1.7869211096790915E-2"/>
    <n v="0.24869471632328805"/>
    <n v="0.16"/>
    <n v="0.16582963684436847"/>
    <n v="0.28264723985847945"/>
    <n v="4.4160784413372262E-2"/>
  </r>
  <r>
    <x v="5"/>
    <s v="Woodland Pastures"/>
    <s v="C"/>
    <n v="0.95337210017164864"/>
    <n v="0.22938109134459039"/>
    <n v="0.2"/>
    <n v="0.16"/>
    <n v="0.13336000000000001"/>
    <n v="0.34595257462186257"/>
    <n v="9.7751006231805354E-2"/>
  </r>
  <r>
    <x v="7"/>
    <s v="Pine Flatwoods"/>
    <s v="C"/>
    <n v="0.80616023176279095"/>
    <n v="4.9140330516175015E-2"/>
    <n v="0.19937879050387461"/>
    <n v="0.16"/>
    <n v="0.13294577750798359"/>
    <n v="0.29162480435580751"/>
    <n v="4.6715928344509675E-2"/>
  </r>
  <r>
    <x v="11"/>
    <s v="Brazilian Pepper"/>
    <s v="C"/>
    <n v="0.80616023176279095"/>
    <n v="4.9140330516175015E-2"/>
    <n v="0.19937879050387461"/>
    <n v="0.16"/>
    <n v="0.13294577750798359"/>
    <n v="0.29162480435580751"/>
    <n v="4.6715928344509675E-2"/>
  </r>
  <r>
    <x v="10"/>
    <s v="Fixed Single Family Units"/>
    <s v="NA"/>
    <n v="0.96739227811534922"/>
    <n v="0.17065096597435325"/>
    <n v="0.24895975957097566"/>
    <n v="0.16"/>
    <n v="0.16600636768192656"/>
    <n v="0.43697431001886061"/>
    <n v="0.11321987511165985"/>
  </r>
  <r>
    <x v="37"/>
    <s v="Multiple Dwelling Units, Low Rise &lt;Two stories or less&gt;"/>
    <s v="NA"/>
    <n v="1.6728075169398335"/>
    <n v="0.4645994885165638"/>
    <n v="0.44774347762687844"/>
    <n v="0.16"/>
    <n v="0.29855535088160251"/>
    <n v="1.3589371533175809"/>
    <n v="0.4424158016558748"/>
  </r>
  <r>
    <x v="49"/>
    <s v="Shopping Centers (Plazas, Malls)"/>
    <s v="NA"/>
    <n v="1.4884831588725165"/>
    <n v="0.30824389141964326"/>
    <n v="0.57659988543228824"/>
    <n v="0.16"/>
    <n v="0.38447680360624981"/>
    <n v="1.5571935994816508"/>
    <n v="0.40616576623847239"/>
  </r>
  <r>
    <x v="45"/>
    <s v="Spoil Areas"/>
    <s v="NA"/>
    <n v="0.73183755311232057"/>
    <n v="0.13401908322593187"/>
    <n v="0.24115339422849597"/>
    <n v="0.16"/>
    <n v="0.16080108327156112"/>
    <n v="0.32020801825973311"/>
    <n v="9.3641855652387695E-2"/>
  </r>
  <r>
    <x v="31"/>
    <s v="Bay Swamps"/>
    <s v="C"/>
    <n v="0.62640332935885068"/>
    <n v="1.7869211096790915E-2"/>
    <n v="0.24869471632328805"/>
    <n v="0.16"/>
    <n v="0.16582963684436847"/>
    <n v="0.28264723985847945"/>
    <n v="5.7697457668978061E-2"/>
  </r>
  <r>
    <x v="48"/>
    <s v="Mangrove Swamps"/>
    <s v="C"/>
    <n v="0.62640332935885068"/>
    <n v="1.7869211096790915E-2"/>
    <n v="0.24869471632328805"/>
    <n v="0.16"/>
    <n v="0.16582963684436847"/>
    <n v="0.28264723985847945"/>
    <n v="4.4160784413372262E-2"/>
  </r>
  <r>
    <x v="16"/>
    <s v="Mixed Wetland Hardwoods"/>
    <s v="A"/>
    <n v="0.62640332935885068"/>
    <n v="1.7869211096790915E-2"/>
    <n v="0.24869471632328805"/>
    <n v="0.16"/>
    <n v="0.16582963684436847"/>
    <n v="0.28264723985847945"/>
    <n v="4.4160784413372262E-2"/>
  </r>
  <r>
    <x v="57"/>
    <s v="Emergent Aquatic Vegetation"/>
    <s v="D"/>
    <n v="0.62640332935885068"/>
    <n v="1.7869211096790915E-2"/>
    <n v="0.24869471632328805"/>
    <n v="0.15"/>
    <n v="0.15546528454159542"/>
    <n v="0.26498178736732447"/>
    <n v="7.5590522485219965E-3"/>
  </r>
  <r>
    <x v="86"/>
    <s v="Lakes"/>
    <s v="A"/>
    <n v="0.52096910560538079"/>
    <n v="9.3813358258152305E-2"/>
    <n v="0.2984336595879456"/>
    <n v="0.15"/>
    <n v="0.18655834144991446"/>
    <n v="0.26445707095669607"/>
    <n v="8.8232048932505955E-2"/>
  </r>
  <r>
    <x v="10"/>
    <s v="Fixed Single Family Units"/>
    <s v="D"/>
    <n v="0.96739227811534922"/>
    <n v="0.17065096597435325"/>
    <n v="0.27638752969320179"/>
    <n v="0.15"/>
    <n v="0.17277675449946275"/>
    <n v="0.45479582584060441"/>
    <n v="9.9032401024606628E-2"/>
  </r>
  <r>
    <x v="16"/>
    <s v="Mixed Wetland Hardwoods"/>
    <s v="A"/>
    <n v="0.62640332935885068"/>
    <n v="1.7869211096790915E-2"/>
    <n v="0.24869471632328805"/>
    <n v="0.15"/>
    <n v="0.15546528454159542"/>
    <n v="0.26498178736732447"/>
    <n v="2.8710104210406057E-2"/>
  </r>
  <r>
    <x v="28"/>
    <s v="Wetland Forested Mixed"/>
    <s v="NA"/>
    <n v="0.62640332935885068"/>
    <n v="1.7869211096790915E-2"/>
    <n v="0.24869471632328805"/>
    <n v="0.15"/>
    <n v="0.15546528454159542"/>
    <n v="0.26498178736732447"/>
    <n v="4.140073538753649E-2"/>
  </r>
  <r>
    <x v="10"/>
    <s v="Fixed Single Family Units"/>
    <s v="C"/>
    <n v="0.96739227811534922"/>
    <n v="0.17065096597435325"/>
    <n v="0.22153198944874952"/>
    <n v="0.15"/>
    <n v="0.13848518490414954"/>
    <n v="0.36453100544475925"/>
    <n v="9.4449842850034035E-2"/>
  </r>
  <r>
    <x v="1"/>
    <s v="Citrus Groves"/>
    <s v="NA"/>
    <n v="1.6671011379372187"/>
    <n v="0.16490862031309303"/>
    <n v="0.32696578480774496"/>
    <n v="0.14000000000000001"/>
    <n v="0.19076818714607879"/>
    <n v="0.8653592541576528"/>
    <n v="8.5600805752482093E-2"/>
  </r>
  <r>
    <x v="13"/>
    <s v="Mixed Shrubs"/>
    <s v="D"/>
    <n v="0.62640332935885068"/>
    <n v="1.7869211096790915E-2"/>
    <n v="0.24869471632328805"/>
    <n v="0.14000000000000001"/>
    <n v="0.14510093223882242"/>
    <n v="0.24731633487616955"/>
    <n v="7.0551154319538657E-3"/>
  </r>
  <r>
    <x v="2"/>
    <s v="Fixed Single Family Units"/>
    <s v="B"/>
    <n v="1.3474392445178078"/>
    <n v="0.2921616014325315"/>
    <n v="0.1586591010147235"/>
    <n v="0.14000000000000001"/>
    <n v="9.2569652487040424E-2"/>
    <n v="0.33939572468837786"/>
    <n v="9.3740817579186925E-2"/>
  </r>
  <r>
    <x v="2"/>
    <s v="Fixed Single Family Units"/>
    <s v="NA"/>
    <n v="1.3474392445178078"/>
    <n v="0.2921616014325315"/>
    <n v="0.22279788653131388"/>
    <n v="0.14000000000000001"/>
    <n v="0.1299914268966951"/>
    <n v="0.47659825169006265"/>
    <n v="0.10333950790007079"/>
  </r>
  <r>
    <x v="15"/>
    <s v="Wet Prairies"/>
    <s v="D"/>
    <n v="0.62640332935885068"/>
    <n v="1.7869211096790915E-2"/>
    <n v="0.24869471632328805"/>
    <n v="0.14000000000000001"/>
    <n v="0.14510093223882242"/>
    <n v="0.24731633487616955"/>
    <n v="3.8640686361700732E-2"/>
  </r>
  <r>
    <x v="16"/>
    <s v="Mixed Wetland Hardwoods"/>
    <s v="NA"/>
    <n v="0.62640332935885068"/>
    <n v="1.7869211096790915E-2"/>
    <n v="0.24869471632328805"/>
    <n v="0.14000000000000001"/>
    <n v="0.14510093223882242"/>
    <n v="0.24731633487616955"/>
    <n v="2.2847900896827297E-2"/>
  </r>
  <r>
    <x v="63"/>
    <e v="#N/A"/>
    <s v="D"/>
    <n v="0.62640332935885068"/>
    <n v="1.7869211096790915E-2"/>
    <n v="0.24869471632328805"/>
    <n v="0.14000000000000001"/>
    <n v="0.14510093223882242"/>
    <n v="0.24731633487616955"/>
    <n v="2.2847900896827297E-2"/>
  </r>
  <r>
    <x v="41"/>
    <s v="Educational Facilities"/>
    <s v="NA"/>
    <n v="0.96739227811534922"/>
    <n v="0.17065096597435325"/>
    <n v="0.22279788653131388"/>
    <n v="0.14000000000000001"/>
    <n v="0.1299914268966951"/>
    <n v="0.34217310377748084"/>
    <n v="8.8656919155231981E-2"/>
  </r>
  <r>
    <x v="18"/>
    <s v="Golf Courses"/>
    <s v="D"/>
    <n v="1.8765006736361713"/>
    <n v="0.3700681607026059"/>
    <n v="0.27638752969320179"/>
    <n v="0.14000000000000001"/>
    <n v="0.1612583041994986"/>
    <n v="0.82337818208707714"/>
    <n v="0.19748263839229294"/>
  </r>
  <r>
    <x v="2"/>
    <s v="Fixed Single Family Units"/>
    <s v="D"/>
    <n v="1.3474392445178078"/>
    <n v="0.2921616014325315"/>
    <n v="0.24052044568721381"/>
    <n v="0.14000000000000001"/>
    <n v="0.14033165403620493"/>
    <n v="0.5145094762563176"/>
    <n v="0.13065181756011118"/>
  </r>
  <r>
    <x v="6"/>
    <s v="Inactive Land with street pattern but without structures"/>
    <s v="A"/>
    <n v="0.80616023176279095"/>
    <n v="4.9140330516175015E-2"/>
    <n v="8.3338224602148639E-2"/>
    <n v="0.14000000000000001"/>
    <n v="4.8623687144123628E-2"/>
    <n v="0.10665907196346663"/>
    <n v="1.3116766655537522E-2"/>
  </r>
  <r>
    <x v="96"/>
    <s v="Marinas and Fish Camps"/>
    <s v="B"/>
    <n v="0.73183755311232057"/>
    <n v="0.15992943931627868"/>
    <n v="0.15190764990771397"/>
    <n v="0.14000000000000001"/>
    <n v="8.863051833865572E-2"/>
    <n v="0.17649260848961665"/>
    <n v="5.7862257024520421E-2"/>
  </r>
  <r>
    <x v="37"/>
    <s v="Multiple Dwelling Units, Low Rise &lt;Two stories or less&gt;"/>
    <s v="D"/>
    <n v="1.6728075169398335"/>
    <n v="0.4645994885165638"/>
    <n v="0.45902383655933859"/>
    <n v="0.14000000000000001"/>
    <n v="0.26781745744054614"/>
    <n v="1.2190271993059603"/>
    <n v="0.36771744210167312"/>
  </r>
  <r>
    <x v="24"/>
    <s v=" Channelized Waterways, Canals"/>
    <s v="C"/>
    <n v="0.52096910560538079"/>
    <n v="9.3813358258152305E-2"/>
    <n v="0.2984336595879456"/>
    <n v="0.14000000000000001"/>
    <n v="0.17412111868658686"/>
    <n v="0.24682659955958303"/>
    <n v="6.3398569779157449E-2"/>
  </r>
  <r>
    <x v="26"/>
    <s v="Commercial and Services"/>
    <s v="NA"/>
    <n v="0.73183755311232057"/>
    <n v="0.15992943931627868"/>
    <n v="0.57659988543228824"/>
    <n v="0.14000000000000001"/>
    <n v="0.33641720315546858"/>
    <n v="0.66991766311033518"/>
    <n v="0.19216756342543131"/>
  </r>
  <r>
    <x v="55"/>
    <s v="Disturbed Land"/>
    <s v="A"/>
    <n v="0.73183755311232057"/>
    <n v="0.13401908322593187"/>
    <n v="2.0887301862310671E-2"/>
    <n v="0.14000000000000001"/>
    <n v="1.2186696271565163E-2"/>
    <n v="2.4267733667322291E-2"/>
    <n v="7.0968729185372555E-3"/>
  </r>
  <r>
    <x v="42"/>
    <s v=" Natural River, Stream, Waterway"/>
    <s v="B"/>
    <n v="0.52096910560538079"/>
    <n v="9.3813358258152305E-2"/>
    <n v="0.2984336595879456"/>
    <n v="0.14000000000000001"/>
    <n v="0.17412111868658686"/>
    <n v="0.24682659955958303"/>
    <n v="6.3398569779157449E-2"/>
  </r>
  <r>
    <x v="35"/>
    <s v="Medium Density Under Construction"/>
    <s v="D"/>
    <n v="1.3474392445178078"/>
    <n v="0.2921616014325315"/>
    <n v="0.34369105791620291"/>
    <n v="0.14000000000000001"/>
    <n v="0.20052654774120859"/>
    <n v="0.73520696212415892"/>
    <n v="0.21943253506617802"/>
  </r>
  <r>
    <x v="11"/>
    <s v="Brazilian Pepper"/>
    <s v="B"/>
    <n v="0.80616023176279095"/>
    <n v="4.9140330516175015E-2"/>
    <n v="9.4942281192321246E-2"/>
    <n v="0.14000000000000001"/>
    <n v="5.5394073961659844E-2"/>
    <n v="0.12151033514825316"/>
    <n v="1.9464970143545701E-2"/>
  </r>
  <r>
    <x v="23"/>
    <s v="Reservoirs"/>
    <s v="A"/>
    <n v="0.52096910560538079"/>
    <n v="9.3813358258152305E-2"/>
    <n v="0.2984336595879456"/>
    <n v="0.14000000000000001"/>
    <n v="0.17412111868658686"/>
    <n v="0.24682659955958303"/>
    <n v="8.2349912337005574E-2"/>
  </r>
  <r>
    <x v="83"/>
    <s v="High Density Under Construction"/>
    <s v="NA"/>
    <n v="1.6728075169398335"/>
    <n v="0.4645994885165638"/>
    <n v="0.44774347762687844"/>
    <n v="0.14000000000000001"/>
    <n v="0.26123593202140222"/>
    <n v="1.1890700091528834"/>
    <n v="0.38711382644889053"/>
  </r>
  <r>
    <x v="16"/>
    <s v="Mixed Wetland Hardwoods"/>
    <s v="C"/>
    <n v="0.62640332935885068"/>
    <n v="1.7869211096790915E-2"/>
    <n v="0.24869471632328805"/>
    <n v="0.14000000000000001"/>
    <n v="0.14510093223882242"/>
    <n v="0.24731633487616955"/>
    <n v="3.8640686361700732E-2"/>
  </r>
  <r>
    <x v="20"/>
    <s v="Hydric Pine Flatwoods"/>
    <s v="NA"/>
    <n v="0.62640332935885068"/>
    <n v="1.7869211096790915E-2"/>
    <n v="0.24869471632328805"/>
    <n v="0.14000000000000001"/>
    <n v="0.14510093223882242"/>
    <n v="0.24731633487616955"/>
    <n v="3.8640686361700732E-2"/>
  </r>
  <r>
    <x v="2"/>
    <s v="Fixed Single Family Units"/>
    <s v="NA"/>
    <n v="1.3474392445178078"/>
    <n v="0.2921616014325315"/>
    <n v="0.22279788653131388"/>
    <n v="0.13"/>
    <n v="0.12070632497550259"/>
    <n v="0.44255551942648669"/>
    <n v="0.13208672460705481"/>
  </r>
  <r>
    <x v="2"/>
    <s v="Fixed Single Family Units"/>
    <s v="D"/>
    <n v="1.3474392445178078"/>
    <n v="0.2921616014325315"/>
    <n v="0.24052044568721381"/>
    <n v="0.13"/>
    <n v="0.13030796446219026"/>
    <n v="0.47775879938086618"/>
    <n v="0.11777386516422987"/>
  </r>
  <r>
    <x v="9"/>
    <s v="Freshwater Marshes"/>
    <s v="D"/>
    <n v="0.62640332935885068"/>
    <n v="1.7869211096790915E-2"/>
    <n v="0.24869471632328805"/>
    <n v="0.13"/>
    <n v="0.13473657993604937"/>
    <n v="0.22965088238501455"/>
    <n v="2.4882090315685251E-2"/>
  </r>
  <r>
    <x v="46"/>
    <s v="Mobile Home Units &lt;Six or more dwelling units per acre&gt;"/>
    <s v="NA"/>
    <n v="1.6728075169398335"/>
    <n v="0.4645994885165638"/>
    <n v="0.44774347762687844"/>
    <n v="0.13"/>
    <n v="0.24257622259130207"/>
    <n v="1.1041364370705347"/>
    <n v="0.35946283884539831"/>
  </r>
  <r>
    <x v="90"/>
    <s v="Cemeteries"/>
    <s v="C"/>
    <n v="1.3474392445178078"/>
    <n v="0.2921616014325315"/>
    <n v="0.22153198944874952"/>
    <n v="0.13"/>
    <n v="0.12002049358359627"/>
    <n v="0.44004099942974512"/>
    <n v="0.12153895896237665"/>
  </r>
  <r>
    <x v="34"/>
    <s v="Shrub and Brushland"/>
    <s v="NA"/>
    <n v="0.80616023176279095"/>
    <n v="4.9140330516175015E-2"/>
    <n v="0.24115339422849597"/>
    <n v="0.13"/>
    <n v="0.13065088015814341"/>
    <n v="0.28659080475680848"/>
    <n v="3.5244491091253542E-2"/>
  </r>
  <r>
    <x v="37"/>
    <s v="Multiple Dwelling Units, Low Rise &lt;Two stories or less&gt;"/>
    <s v="A"/>
    <n v="1.6728075169398335"/>
    <n v="0.4645994885165638"/>
    <n v="0.37832588419635466"/>
    <n v="0.13"/>
    <n v="0.20496750591048005"/>
    <n v="0.93295249333866892"/>
    <n v="0.30373216615618931"/>
  </r>
  <r>
    <x v="27"/>
    <s v="Palmetto Prairies"/>
    <s v="D"/>
    <n v="0.80616023176279095"/>
    <n v="4.9140330516175015E-2"/>
    <n v="0.28292799795311729"/>
    <n v="0.13"/>
    <n v="0.15328331609105011"/>
    <n v="0.33623645597452323"/>
    <n v="5.3862353097211442E-2"/>
  </r>
  <r>
    <x v="16"/>
    <s v="Mixed Wetland Hardwoods"/>
    <s v="D"/>
    <n v="0.62640332935885068"/>
    <n v="1.7869211096790915E-2"/>
    <n v="0.24869471632328805"/>
    <n v="0.13"/>
    <n v="0.13473657993604937"/>
    <n v="0.22965088238501455"/>
    <n v="3.5880637335864961E-2"/>
  </r>
  <r>
    <x v="5"/>
    <s v="Woodland Pastures"/>
    <s v="NA"/>
    <n v="0.95337210017164864"/>
    <n v="0.22938109134459039"/>
    <n v="0.2"/>
    <n v="0.13"/>
    <n v="0.10835500000000002"/>
    <n v="0.2810864668802634"/>
    <n v="0.12364778581334189"/>
  </r>
  <r>
    <x v="24"/>
    <s v=" Channelized Waterways, Canals"/>
    <s v="A"/>
    <n v="0.52096910560538079"/>
    <n v="9.3813358258152305E-2"/>
    <n v="0.2984336595879456"/>
    <n v="0.13"/>
    <n v="0.16168389592325921"/>
    <n v="0.22919612816246993"/>
    <n v="7.6467775741505165E-2"/>
  </r>
  <r>
    <x v="17"/>
    <s v="Marshy Lakes"/>
    <s v="A"/>
    <n v="0.52096910560538079"/>
    <n v="9.3813358258152305E-2"/>
    <n v="0.2984336595879456"/>
    <n v="0.13"/>
    <n v="0.16168389592325921"/>
    <n v="0.22919612816246993"/>
    <n v="5.8870100509217628E-2"/>
  </r>
  <r>
    <x v="40"/>
    <s v="Upland Hardwood Forests"/>
    <s v="A"/>
    <n v="0.80616023176279095"/>
    <n v="4.9140330516175015E-2"/>
    <n v="2.0887301862310671E-2"/>
    <n v="0.13"/>
    <n v="1.1316217966453365E-2"/>
    <n v="2.4822825608857423E-2"/>
    <n v="3.9764153293243357E-3"/>
  </r>
  <r>
    <x v="82"/>
    <s v="Melaleuca"/>
    <s v="B"/>
    <n v="0.80616023176279095"/>
    <n v="4.9140330516175015E-2"/>
    <n v="9.4942281192321246E-2"/>
    <n v="0.13"/>
    <n v="5.1437354392969849E-2"/>
    <n v="0.11283102549480649"/>
    <n v="1.8074615133292435E-2"/>
  </r>
  <r>
    <x v="28"/>
    <s v="Wetland Forested Mixed"/>
    <s v="C"/>
    <n v="0.62640332935885068"/>
    <n v="1.7869211096790915E-2"/>
    <n v="0.24869471632328805"/>
    <n v="0.12"/>
    <n v="0.12437222763327634"/>
    <n v="0.21198542989385957"/>
    <n v="7.0346439762945134E-2"/>
  </r>
  <r>
    <x v="16"/>
    <s v="Mixed Wetland Hardwoods"/>
    <s v="C"/>
    <n v="0.62640332935885068"/>
    <n v="1.7869211096790915E-2"/>
    <n v="0.24869471632328805"/>
    <n v="0.12"/>
    <n v="0.12437222763327634"/>
    <n v="0.21198542989385957"/>
    <n v="1.9583915054423397E-2"/>
  </r>
  <r>
    <x v="51"/>
    <s v="Institutional"/>
    <s v="D"/>
    <n v="0.96739227811534922"/>
    <n v="0.17065096597435325"/>
    <n v="0.24052044568721381"/>
    <n v="0.12"/>
    <n v="0.12028427488817563"/>
    <n v="0.31662121615773381"/>
    <n v="6.8944694453771951E-2"/>
  </r>
  <r>
    <x v="42"/>
    <s v=" Natural River, Stream, Waterway"/>
    <s v="D"/>
    <n v="0.52096910560538079"/>
    <n v="9.3813358258152305E-2"/>
    <n v="0.2984336595879456"/>
    <n v="0.12"/>
    <n v="0.14924667315993159"/>
    <n v="0.21156565676535688"/>
    <n v="5.4341631239277821E-2"/>
  </r>
  <r>
    <x v="27"/>
    <s v="Palmetto Prairies"/>
    <s v="D"/>
    <n v="0.80616023176279095"/>
    <n v="4.9140330516175015E-2"/>
    <n v="0.28292799795311729"/>
    <n v="0.12"/>
    <n v="0.14149229177635395"/>
    <n v="0.31037211320725222"/>
    <n v="3.4319074129718352E-2"/>
  </r>
  <r>
    <x v="28"/>
    <s v="Wetland Forested Mixed"/>
    <s v="D"/>
    <n v="0.62640332935885068"/>
    <n v="1.7869211096790915E-2"/>
    <n v="0.24869471632328805"/>
    <n v="0.12"/>
    <n v="0.12437222763327634"/>
    <n v="0.21198542989385957"/>
    <n v="2.2968083368324847E-2"/>
  </r>
  <r>
    <x v="2"/>
    <s v="Fixed Single Family Units"/>
    <s v="B"/>
    <n v="1.3474392445178078"/>
    <n v="0.2921616014325315"/>
    <n v="0.1586591010147235"/>
    <n v="0.12"/>
    <n v="7.9345416417463219E-2"/>
    <n v="0.29091062116146671"/>
    <n v="8.0349272210731654E-2"/>
  </r>
  <r>
    <x v="20"/>
    <s v="Hydric Pine Flatwoods"/>
    <s v="NA"/>
    <n v="0.62640332935885068"/>
    <n v="1.7869211096790915E-2"/>
    <n v="0.24869471632328805"/>
    <n v="0.12"/>
    <n v="0.12437222763327634"/>
    <n v="0.21198542989385957"/>
    <n v="1.9583915054423397E-2"/>
  </r>
  <r>
    <x v="93"/>
    <s v="Industrial"/>
    <s v="D"/>
    <n v="1.4884831588725165"/>
    <n v="0.30824389141964326"/>
    <n v="0.58224006489851832"/>
    <n v="0.12"/>
    <n v="0.29117825645574896"/>
    <n v="1.1793193061537106"/>
    <n v="0.24422041323630955"/>
  </r>
  <r>
    <x v="48"/>
    <s v="Mangrove Swamps"/>
    <s v="A"/>
    <n v="0.62640332935885068"/>
    <n v="1.7869211096790915E-2"/>
    <n v="0.24869471632328805"/>
    <n v="0.12"/>
    <n v="0.12437222763327634"/>
    <n v="0.21198542989385957"/>
    <n v="3.3120588310029196E-2"/>
  </r>
  <r>
    <x v="28"/>
    <s v="Wetland Forested Mixed"/>
    <s v="C"/>
    <n v="0.62640332935885068"/>
    <n v="1.7869211096790915E-2"/>
    <n v="0.24869471632328805"/>
    <n v="0.12"/>
    <n v="0.12437222763327634"/>
    <n v="0.21198542989385957"/>
    <n v="7.0346439762945134E-2"/>
  </r>
  <r>
    <x v="22"/>
    <s v="Mixed Rangeland"/>
    <s v="NA"/>
    <n v="0.80616023176279095"/>
    <n v="4.9140330516175015E-2"/>
    <n v="0.24115339422849597"/>
    <n v="0.11"/>
    <n v="0.11055074474919825"/>
    <n v="0.24249991171729943"/>
    <n v="3.8846518986476196E-2"/>
  </r>
  <r>
    <x v="27"/>
    <s v="Palmetto Prairies"/>
    <s v="D"/>
    <n v="0.80616023176279095"/>
    <n v="4.9140330516175015E-2"/>
    <n v="0.28292799795311729"/>
    <n v="0.11"/>
    <n v="0.12970126746165778"/>
    <n v="0.28450777043998121"/>
    <n v="8.4396723600050766E-2"/>
  </r>
  <r>
    <x v="15"/>
    <s v="Wet Prairies"/>
    <s v="D"/>
    <n v="0.62640332935885068"/>
    <n v="1.7869211096790915E-2"/>
    <n v="0.24869471632328805"/>
    <n v="0.11"/>
    <n v="0.11400787533050331"/>
    <n v="0.19431997740270462"/>
    <n v="3.9667002147422414E-2"/>
  </r>
  <r>
    <x v="20"/>
    <s v="Hydric Pine Flatwoods"/>
    <s v="D"/>
    <n v="0.62640332935885068"/>
    <n v="1.7869211096790915E-2"/>
    <n v="0.24869471632328805"/>
    <n v="0.11"/>
    <n v="0.11400787533050331"/>
    <n v="0.19431997740270462"/>
    <n v="5.5433049822494647E-3"/>
  </r>
  <r>
    <x v="42"/>
    <s v=" Natural River, Stream, Waterway"/>
    <s v="A"/>
    <n v="0.52096910560538079"/>
    <n v="9.3813358258152305E-2"/>
    <n v="0.2984336595879456"/>
    <n v="0.11"/>
    <n v="0.13680945039660394"/>
    <n v="0.19393518536824378"/>
    <n v="6.4703502550504374E-2"/>
  </r>
  <r>
    <x v="2"/>
    <s v="Fixed Single Family Units"/>
    <s v="B"/>
    <n v="1.3474392445178078"/>
    <n v="0.2921616014325315"/>
    <n v="0.1586591010147235"/>
    <n v="0.11"/>
    <n v="7.2733298382674616E-2"/>
    <n v="0.26666806939801113"/>
    <n v="7.3653499526504018E-2"/>
  </r>
  <r>
    <x v="85"/>
    <s v="Coniferous Plantations"/>
    <s v="D"/>
    <n v="0.80616023176279095"/>
    <n v="4.9140330516175015E-2"/>
    <n v="0.28292799795311729"/>
    <n v="0.11"/>
    <n v="0.12970126746165778"/>
    <n v="0.28450777043998121"/>
    <n v="1.734246533504832E-2"/>
  </r>
  <r>
    <x v="26"/>
    <s v="Commercial and Services"/>
    <s v="A"/>
    <n v="0.73183755311232057"/>
    <n v="0.15992943931627868"/>
    <n v="0.5449281084296117"/>
    <n v="0.11"/>
    <n v="0.24980866810684474"/>
    <n v="0.4974514905692996"/>
    <n v="0.163087090450278"/>
  </r>
  <r>
    <x v="72"/>
    <s v="Cabbage Palm"/>
    <s v="C"/>
    <n v="0.80616023176279095"/>
    <n v="4.9140330516175015E-2"/>
    <n v="0.19937879050387461"/>
    <n v="0.11"/>
    <n v="9.1400222036738712E-2"/>
    <n v="0.20049205299461764"/>
    <n v="2.2169200570371753E-2"/>
  </r>
  <r>
    <x v="37"/>
    <s v="Multiple Dwelling Units, Low Rise &lt;Two stories or less&gt;"/>
    <s v="A"/>
    <n v="1.6728075169398335"/>
    <n v="0.4645994885165638"/>
    <n v="0.37832588419635466"/>
    <n v="0.11"/>
    <n v="0.17343404346271388"/>
    <n v="0.78942134051733515"/>
    <n v="0.24284671962583726"/>
  </r>
  <r>
    <x v="92"/>
    <s v="Communications"/>
    <s v="A"/>
    <n v="1.2017295380314896"/>
    <n v="0.2322997442582819"/>
    <n v="0.5449281084296117"/>
    <n v="0.11"/>
    <n v="0.24980866810684474"/>
    <n v="0.81685088092653702"/>
    <n v="0.21227931338725667"/>
  </r>
  <r>
    <x v="41"/>
    <s v="Educational Facilities"/>
    <s v="C"/>
    <n v="0.96739227811534922"/>
    <n v="0.17065096597435325"/>
    <n v="0.2050753273754139"/>
    <n v="0.11"/>
    <n v="9.4011656952074099E-2"/>
    <n v="0.24746447683907088"/>
    <n v="6.4117950460480244E-2"/>
  </r>
  <r>
    <x v="8"/>
    <s v="Unimproved Pastures"/>
    <s v="D"/>
    <n v="0.95337210017164864"/>
    <n v="0.22938109134459039"/>
    <n v="0.2"/>
    <n v="0.1"/>
    <n v="8.3350000000000021E-2"/>
    <n v="0.21622035913866416"/>
    <n v="9.5113681394878372E-2"/>
  </r>
  <r>
    <x v="34"/>
    <s v="Shrub and Brushland"/>
    <s v="A"/>
    <n v="0.80616023176279095"/>
    <n v="4.9140330516175015E-2"/>
    <n v="2.0887301862310671E-2"/>
    <n v="0.1"/>
    <n v="8.7047830511179734E-3"/>
    <n v="1.9094481237582634E-2"/>
    <n v="5.6642096375873014E-3"/>
  </r>
  <r>
    <x v="12"/>
    <s v="Roads and Highways"/>
    <s v="A"/>
    <n v="1.0171301585628862"/>
    <n v="0.19656132206470006"/>
    <n v="0.37051640493542071"/>
    <n v="0.1"/>
    <n v="0.15441271175683657"/>
    <n v="0.42735434452792287"/>
    <n v="0.11619917226692708"/>
  </r>
  <r>
    <x v="2"/>
    <s v="Fixed Single Family Units"/>
    <s v="D"/>
    <n v="1.3474392445178078"/>
    <n v="0.2921616014325315"/>
    <n v="0.24052044568721381"/>
    <n v="0.1"/>
    <n v="0.10023689574014637"/>
    <n v="0.36750676875451255"/>
    <n v="9.0595280895561459E-2"/>
  </r>
  <r>
    <x v="9"/>
    <s v="Freshwater Marshes"/>
    <s v="D"/>
    <n v="0.62640332935885068"/>
    <n v="1.7869211096790915E-2"/>
    <n v="0.24869471632328805"/>
    <n v="0.1"/>
    <n v="0.10364352302773029"/>
    <n v="0.17665452491154968"/>
    <n v="1.6319929212019496E-2"/>
  </r>
  <r>
    <x v="51"/>
    <s v="Institutional"/>
    <s v="A"/>
    <n v="0.96739227811534922"/>
    <n v="0.17065096597435325"/>
    <n v="0.12152611992617118"/>
    <n v="0.1"/>
    <n v="5.064601047923184E-2"/>
    <n v="0.13331419627694055"/>
    <n v="3.0407422978307033E-2"/>
  </r>
  <r>
    <x v="45"/>
    <s v="Spoil Areas"/>
    <s v="D"/>
    <n v="0.73183755311232057"/>
    <n v="0.13401908322593187"/>
    <n v="0.28292799795311729"/>
    <n v="0.1"/>
    <n v="0.11791024314696164"/>
    <n v="0.23479820236565074"/>
    <n v="7.8289562814453428E-2"/>
  </r>
  <r>
    <x v="37"/>
    <s v="Multiple Dwelling Units, Low Rise &lt;Two stories or less&gt;"/>
    <s v="B"/>
    <n v="1.6728075169398335"/>
    <n v="0.4645994885165638"/>
    <n v="0.40522520165068265"/>
    <n v="0.1"/>
    <n v="0.16887760278792199"/>
    <n v="0.76868174733443606"/>
    <n v="0.25025215524865985"/>
  </r>
  <r>
    <x v="8"/>
    <s v="Unimproved Pastures"/>
    <s v="NA"/>
    <n v="0.95337210017164864"/>
    <n v="0.22938109134459039"/>
    <n v="0.2"/>
    <n v="0.1"/>
    <n v="8.3350000000000021E-2"/>
    <n v="0.21622035913866416"/>
    <n v="6.1094378894878364E-2"/>
  </r>
  <r>
    <x v="18"/>
    <s v="Golf Courses"/>
    <s v="A"/>
    <n v="1.8765006736361713"/>
    <n v="0.3700681607026059"/>
    <n v="8.3338224602148639E-2"/>
    <n v="0.1"/>
    <n v="3.4731205102945445E-2"/>
    <n v="0.17733608610926688"/>
    <n v="3.9697957248142145E-2"/>
  </r>
  <r>
    <x v="12"/>
    <s v="Roads and Highways"/>
    <s v="C"/>
    <n v="1.0171301585628862"/>
    <n v="0.19656132206470006"/>
    <n v="0.42691819959772126"/>
    <n v="0.1"/>
    <n v="0.17791815968235034"/>
    <n v="0.49240828456144747"/>
    <n v="0.13388757085556938"/>
  </r>
  <r>
    <x v="11"/>
    <s v="Brazilian Pepper"/>
    <s v="C"/>
    <n v="0.80616023176279095"/>
    <n v="4.9140330516175015E-2"/>
    <n v="0.19937879050387461"/>
    <n v="0.1"/>
    <n v="8.3091110942489735E-2"/>
    <n v="0.18226550272237965"/>
    <n v="2.9197455215318541E-2"/>
  </r>
  <r>
    <x v="43"/>
    <s v="Fixed Single Family Units &lt;Six or more dwelling units per acre&gt;"/>
    <s v="A"/>
    <n v="1.3474392445178078"/>
    <n v="0.2921616014325315"/>
    <n v="0.37832588419635466"/>
    <n v="0.1"/>
    <n v="0.15766731223883079"/>
    <n v="0.57806862464411046"/>
    <n v="0.15966207453193257"/>
  </r>
  <r>
    <x v="40"/>
    <s v="Upland Hardwood Forests"/>
    <s v="A"/>
    <n v="0.80616023176279095"/>
    <n v="4.9140330516175015E-2"/>
    <n v="2.0887301862310671E-2"/>
    <n v="0.1"/>
    <n v="8.7047830511179734E-3"/>
    <n v="1.9094481237582634E-2"/>
    <n v="3.0587810225571814E-3"/>
  </r>
  <r>
    <x v="42"/>
    <s v=" Natural River, Stream, Waterway"/>
    <s v="B"/>
    <n v="0.52096910560538079"/>
    <n v="9.3813358258152305E-2"/>
    <n v="0.2984336595879456"/>
    <n v="0.1"/>
    <n v="0.12437222763327632"/>
    <n v="0.17630471397113073"/>
    <n v="5.8821365955003979E-2"/>
  </r>
  <r>
    <x v="7"/>
    <s v="Pine Flatwoods"/>
    <s v="NA"/>
    <n v="0.80616023176279095"/>
    <n v="4.9140330516175015E-2"/>
    <n v="0.24115339422849597"/>
    <n v="0.1"/>
    <n v="0.10050067704472571"/>
    <n v="0.220454465197545"/>
    <n v="4.3518887527593871E-2"/>
  </r>
  <r>
    <x v="2"/>
    <s v="Fixed Single Family Units"/>
    <s v="B"/>
    <n v="1.3474392445178078"/>
    <n v="0.2921616014325315"/>
    <n v="0.1586591010147235"/>
    <n v="0.1"/>
    <n v="6.6121180347886013E-2"/>
    <n v="0.24242551763455558"/>
    <n v="6.6957726842276383E-2"/>
  </r>
  <r>
    <x v="46"/>
    <s v="Mobile Home Units &lt;Six or more dwelling units per acre&gt;"/>
    <s v="C"/>
    <n v="1.6728075169398335"/>
    <n v="0.4645994885165638"/>
    <n v="0.43646311869441834"/>
    <n v="0.1"/>
    <n v="0.18189600471589884"/>
    <n v="0.82793772785700503"/>
    <n v="0.26954354194877067"/>
  </r>
  <r>
    <x v="25"/>
    <s v="Herbaceous (Dry Prairie)"/>
    <s v="NA"/>
    <n v="0.80616023176279095"/>
    <n v="4.9140330516175015E-2"/>
    <n v="0.24115339422849597"/>
    <n v="0.1"/>
    <n v="0.10050067704472571"/>
    <n v="0.220454465197545"/>
    <n v="3.5315017260432909E-2"/>
  </r>
  <r>
    <x v="46"/>
    <s v="Mobile Home Units &lt;Six or more dwelling units per acre&gt;"/>
    <s v="B"/>
    <n v="1.6728075169398335"/>
    <n v="0.4645994885165638"/>
    <n v="0.40522520165068265"/>
    <n v="0.1"/>
    <n v="0.16887760278792199"/>
    <n v="0.76868174733443606"/>
    <n v="0.25025215524865985"/>
  </r>
  <r>
    <x v="37"/>
    <s v="Multiple Dwelling Units, Low Rise &lt;Two stories or less&gt;"/>
    <s v="C"/>
    <n v="1.6728075169398335"/>
    <n v="0.4645994885165638"/>
    <n v="0.43646311869441834"/>
    <n v="0.1"/>
    <n v="0.18189600471589884"/>
    <n v="0.82793772785700503"/>
    <n v="0.24974598079549223"/>
  </r>
  <r>
    <x v="40"/>
    <s v="Upland Hardwood Forests"/>
    <s v="D"/>
    <n v="0.80616023176279095"/>
    <n v="4.9140330516175015E-2"/>
    <n v="0.28292799795311729"/>
    <n v="0.09"/>
    <n v="0.10611921883226545"/>
    <n v="0.23277908490543914"/>
    <n v="4.5951833208270364E-2"/>
  </r>
  <r>
    <x v="9"/>
    <s v="Freshwater Marshes"/>
    <s v="A"/>
    <n v="0.62640332935885068"/>
    <n v="1.7869211096790915E-2"/>
    <n v="0.24869471632328805"/>
    <n v="0.09"/>
    <n v="9.3279170724957242E-2"/>
    <n v="0.15898907242039467"/>
    <n v="4.535431349113197E-3"/>
  </r>
  <r>
    <x v="5"/>
    <s v="Woodland Pastures"/>
    <s v="NA"/>
    <n v="0.95337210017164864"/>
    <n v="0.22938109134459039"/>
    <n v="0.2"/>
    <n v="0.09"/>
    <n v="7.5014999999999998E-2"/>
    <n v="0.1945983232247977"/>
    <n v="4.6820308405390518E-2"/>
  </r>
  <r>
    <x v="7"/>
    <s v="Pine Flatwoods"/>
    <s v="D"/>
    <n v="0.80616023176279095"/>
    <n v="4.9140330516175015E-2"/>
    <n v="0.28292799795311729"/>
    <n v="0.09"/>
    <n v="0.10611921883226545"/>
    <n v="0.23277908490543914"/>
    <n v="2.5739305597288761E-2"/>
  </r>
  <r>
    <x v="2"/>
    <s v="Fixed Single Family Units"/>
    <s v="NA"/>
    <n v="1.3474392445178078"/>
    <n v="0.2921616014325315"/>
    <n v="0.22279788653131388"/>
    <n v="0.09"/>
    <n v="8.3565917290732553E-2"/>
    <n v="0.30638459037218307"/>
    <n v="7.7801683840306793E-2"/>
  </r>
  <r>
    <x v="51"/>
    <s v="Institutional"/>
    <s v="D"/>
    <n v="0.96739227811534922"/>
    <n v="0.17065096597435325"/>
    <n v="0.24052044568721381"/>
    <n v="0.09"/>
    <n v="9.0213206166131724E-2"/>
    <n v="0.23746591211830037"/>
    <n v="5.416322218010941E-2"/>
  </r>
  <r>
    <x v="20"/>
    <s v="Hydric Pine Flatwoods"/>
    <s v="D"/>
    <n v="0.62640332935885068"/>
    <n v="1.7869211096790915E-2"/>
    <n v="0.24869471632328805"/>
    <n v="0.09"/>
    <n v="9.3279170724957242E-2"/>
    <n v="0.15898907242039467"/>
    <n v="3.2454819938800152E-2"/>
  </r>
  <r>
    <x v="25"/>
    <s v="Herbaceous (Dry Prairie)"/>
    <s v="B"/>
    <n v="0.80616023176279095"/>
    <n v="4.9140330516175015E-2"/>
    <n v="9.4942281192321246E-2"/>
    <n v="0.09"/>
    <n v="3.5610476118209895E-2"/>
    <n v="7.8113786881019873E-2"/>
    <n v="1.2513195092279378E-2"/>
  </r>
  <r>
    <x v="82"/>
    <s v="Melaleuca"/>
    <s v="D"/>
    <n v="0.80616023176279095"/>
    <n v="4.9140330516175015E-2"/>
    <n v="0.28292799795311729"/>
    <n v="0.09"/>
    <n v="0.10611921883226545"/>
    <n v="0.23277908490543914"/>
    <n v="3.7289321374992537E-2"/>
  </r>
  <r>
    <x v="51"/>
    <s v="Institutional"/>
    <s v="A"/>
    <n v="0.96739227811534922"/>
    <n v="0.17065096597435325"/>
    <n v="0.12152611992617118"/>
    <n v="0.09"/>
    <n v="4.5581409431308652E-2"/>
    <n v="0.11998277664924649"/>
    <n v="2.6126410529850423E-2"/>
  </r>
  <r>
    <x v="29"/>
    <s v="Open Land"/>
    <s v="NA"/>
    <n v="0.80616023176279095"/>
    <n v="4.9140330516175015E-2"/>
    <n v="0.24115339422849597"/>
    <n v="0.09"/>
    <n v="9.0450609340253119E-2"/>
    <n v="0.19840901867779046"/>
    <n v="2.1938871213796465E-2"/>
  </r>
  <r>
    <x v="8"/>
    <s v="Unimproved Pastures"/>
    <s v="D"/>
    <n v="0.95337210017164864"/>
    <n v="0.22938109134459039"/>
    <n v="0.2"/>
    <n v="0.09"/>
    <n v="7.5014999999999998E-2"/>
    <n v="0.1945983232247977"/>
    <n v="5.498494100539051E-2"/>
  </r>
  <r>
    <x v="13"/>
    <s v="Mixed Shrubs"/>
    <s v="B"/>
    <n v="0.62640332935885068"/>
    <n v="1.7869211096790915E-2"/>
    <n v="0.24869471632328805"/>
    <n v="0.09"/>
    <n v="9.3279170724957242E-2"/>
    <n v="0.15898907242039467"/>
    <n v="4.535431349113197E-3"/>
  </r>
  <r>
    <x v="2"/>
    <s v="Fixed Single Family Units"/>
    <s v="C"/>
    <n v="1.3474392445178078"/>
    <n v="0.2921616014325315"/>
    <n v="0.2050753273754139"/>
    <n v="0.09"/>
    <n v="7.6918628415333354E-2"/>
    <n v="0.2820130888653048"/>
    <n v="7.7891781172371499E-2"/>
  </r>
  <r>
    <x v="2"/>
    <s v="Fixed Single Family Units"/>
    <s v="D"/>
    <n v="1.3474392445178078"/>
    <n v="0.2921616014325315"/>
    <n v="0.24052044568721381"/>
    <n v="0.09"/>
    <n v="9.0213206166131724E-2"/>
    <n v="0.33075609187906124"/>
    <n v="9.1354558165127081E-2"/>
  </r>
  <r>
    <x v="26"/>
    <s v="Commercial and Services"/>
    <s v="NA"/>
    <n v="0.73183755311232057"/>
    <n v="0.15992943931627868"/>
    <n v="0.57659988543228824"/>
    <n v="0.09"/>
    <n v="0.21626820202851549"/>
    <n v="0.43066135485664397"/>
    <n v="0.14119026410507926"/>
  </r>
  <r>
    <x v="16"/>
    <s v="Mixed Wetland Hardwoods"/>
    <s v="NA"/>
    <n v="0.62640332935885068"/>
    <n v="1.7869211096790915E-2"/>
    <n v="0.24869471632328805"/>
    <n v="0.09"/>
    <n v="9.3279170724957242E-2"/>
    <n v="0.15898907242039467"/>
    <n v="2.4840441232521888E-2"/>
  </r>
  <r>
    <x v="18"/>
    <s v="Golf Courses"/>
    <s v="D"/>
    <n v="1.8765006736361713"/>
    <n v="0.3700681607026059"/>
    <n v="0.27638752969320179"/>
    <n v="0.09"/>
    <n v="0.10366605269967766"/>
    <n v="0.52931454562740665"/>
    <n v="0.1156701115049268"/>
  </r>
  <r>
    <x v="58"/>
    <s v="Parks and Zoos"/>
    <s v="NA"/>
    <n v="0.96739227811534922"/>
    <n v="0.17065096597435325"/>
    <n v="0.24895975957097566"/>
    <n v="0.09"/>
    <n v="9.3378581821083675E-2"/>
    <n v="0.24579804938560906"/>
    <n v="5.3522854904901898E-2"/>
  </r>
  <r>
    <x v="40"/>
    <s v="Upland Hardwood Forests"/>
    <s v="D"/>
    <n v="0.80616023176279095"/>
    <n v="4.9140330516175015E-2"/>
    <n v="0.28292799795311729"/>
    <n v="0.09"/>
    <n v="0.10611921883226545"/>
    <n v="0.23277908490543914"/>
    <n v="2.5739305597288761E-2"/>
  </r>
  <r>
    <x v="17"/>
    <s v="Marshy Lakes"/>
    <s v="D"/>
    <n v="0.52096910560538079"/>
    <n v="9.3813358258152305E-2"/>
    <n v="0.2984336595879456"/>
    <n v="0.09"/>
    <n v="0.11193500486994867"/>
    <n v="0.15867424257401763"/>
    <n v="5.293922935950357E-2"/>
  </r>
  <r>
    <x v="12"/>
    <s v="Roads and Highways"/>
    <s v="D"/>
    <n v="1.0171301585628862"/>
    <n v="0.19656132206470006"/>
    <n v="0.45034663738052311"/>
    <n v="0.09"/>
    <n v="0.16891376501549971"/>
    <n v="0.46748762137937427"/>
    <n v="0.17766913255686331"/>
  </r>
  <r>
    <x v="17"/>
    <s v="Marshy Lakes"/>
    <s v="D"/>
    <n v="0.52096910560538079"/>
    <n v="9.3813358258152305E-2"/>
    <n v="0.2984336595879456"/>
    <n v="0.08"/>
    <n v="9.9497782106621066E-2"/>
    <n v="0.14104377117690459"/>
    <n v="3.6227754159518545E-2"/>
  </r>
  <r>
    <x v="82"/>
    <s v="Melaleuca"/>
    <s v="NA"/>
    <n v="0.80616023176279095"/>
    <n v="4.9140330516175015E-2"/>
    <n v="0.24115339422849597"/>
    <n v="0.08"/>
    <n v="8.0400541635780559E-2"/>
    <n v="0.17636357215803597"/>
    <n v="2.1688917594617562E-2"/>
  </r>
  <r>
    <x v="6"/>
    <s v="Inactive Land with street pattern but without structures"/>
    <s v="NA"/>
    <n v="0.80616023176279095"/>
    <n v="4.9140330516175015E-2"/>
    <n v="0.24895975957097566"/>
    <n v="0.08"/>
    <n v="8.3003183840963279E-2"/>
    <n v="0.18207262917452527"/>
    <n v="2.916655843731291E-2"/>
  </r>
  <r>
    <x v="32"/>
    <s v="Hardwood - Coniferous Mixed"/>
    <s v="D"/>
    <n v="0.80616023176279095"/>
    <n v="4.9140330516175015E-2"/>
    <n v="0.28292799795311729"/>
    <n v="0.08"/>
    <n v="9.4328194517569297E-2"/>
    <n v="0.20691474213816816"/>
    <n v="3.3146063444437809E-2"/>
  </r>
  <r>
    <x v="9"/>
    <s v="Freshwater Marshes"/>
    <s v="NA"/>
    <n v="0.62640332935885068"/>
    <n v="1.7869211096790915E-2"/>
    <n v="0.24869471632328805"/>
    <n v="0.08"/>
    <n v="8.2914818422184233E-2"/>
    <n v="0.14132361992923972"/>
    <n v="1.3055943369615597E-2"/>
  </r>
  <r>
    <x v="51"/>
    <s v="Institutional"/>
    <s v="C"/>
    <n v="0.96739227811534922"/>
    <n v="0.17065096597435325"/>
    <n v="0.2050753273754139"/>
    <n v="0.08"/>
    <n v="6.8372114146962995E-2"/>
    <n v="0.17997416497386978"/>
    <n v="4.1050021020714506E-2"/>
  </r>
  <r>
    <x v="11"/>
    <s v="Brazilian Pepper"/>
    <s v="A"/>
    <n v="0.80616023176279095"/>
    <n v="4.9140330516175015E-2"/>
    <n v="2.0887301862310671E-2"/>
    <n v="0.08"/>
    <n v="6.9638264408943785E-3"/>
    <n v="1.5275584990066107E-2"/>
    <n v="2.4470248180457448E-3"/>
  </r>
  <r>
    <x v="18"/>
    <s v="Golf Courses"/>
    <s v="A"/>
    <n v="1.8765006736361713"/>
    <n v="0.3700681607026059"/>
    <n v="8.3338224602148639E-2"/>
    <n v="0.08"/>
    <n v="2.7784964082356353E-2"/>
    <n v="0.14186886888741349"/>
    <n v="3.4026452416556469E-2"/>
  </r>
  <r>
    <x v="41"/>
    <s v="Educational Facilities"/>
    <s v="D"/>
    <n v="0.96739227811534922"/>
    <n v="0.17065096597435325"/>
    <n v="0.24052044568721381"/>
    <n v="0.08"/>
    <n v="8.018951659211708E-2"/>
    <n v="0.21108081077182253"/>
    <n v="5.4690956621733997E-2"/>
  </r>
  <r>
    <x v="42"/>
    <s v=" Natural River, Stream, Waterway"/>
    <s v="D"/>
    <n v="0.52096910560538079"/>
    <n v="9.3813358258152305E-2"/>
    <n v="0.2984336595879456"/>
    <n v="7.0000000000000007E-2"/>
    <n v="8.7060559343293431E-2"/>
    <n v="0.12341329977979151"/>
    <n v="4.1174956168502787E-2"/>
  </r>
  <r>
    <x v="42"/>
    <s v=" Natural River, Stream, Waterway"/>
    <s v="NA"/>
    <n v="0.52096910560538079"/>
    <n v="9.3813358258152305E-2"/>
    <n v="0.2984336595879456"/>
    <n v="7.0000000000000007E-2"/>
    <n v="8.7060559343293431E-2"/>
    <n v="0.12341329977979151"/>
    <n v="4.1174956168502787E-2"/>
  </r>
  <r>
    <x v="42"/>
    <s v=" Natural River, Stream, Waterway"/>
    <s v="NA"/>
    <n v="0.52096910560538079"/>
    <n v="9.3813358258152305E-2"/>
    <n v="0.2984336595879456"/>
    <n v="7.0000000000000007E-2"/>
    <n v="8.7060559343293431E-2"/>
    <n v="0.12341329977979151"/>
    <n v="4.1174956168502787E-2"/>
  </r>
  <r>
    <x v="17"/>
    <s v="Marshy Lakes"/>
    <s v="D"/>
    <n v="0.52096910560538079"/>
    <n v="9.3813358258152305E-2"/>
    <n v="0.2984336595879456"/>
    <n v="7.0000000000000007E-2"/>
    <n v="8.7060559343293431E-2"/>
    <n v="0.12341329977979151"/>
    <n v="4.1174956168502787E-2"/>
  </r>
  <r>
    <x v="42"/>
    <s v=" Natural River, Stream, Waterway"/>
    <s v="C"/>
    <n v="0.52096910560538079"/>
    <n v="9.3813358258152305E-2"/>
    <n v="0.2984336595879456"/>
    <n v="7.0000000000000007E-2"/>
    <n v="8.7060559343293431E-2"/>
    <n v="0.12341329977979151"/>
    <n v="3.1699284889578724E-2"/>
  </r>
  <r>
    <x v="42"/>
    <s v=" Natural River, Stream, Waterway"/>
    <s v="NA"/>
    <n v="0.52096910560538079"/>
    <n v="9.3813358258152305E-2"/>
    <n v="0.2984336595879456"/>
    <n v="7.0000000000000007E-2"/>
    <n v="8.7060559343293431E-2"/>
    <n v="0.12341329977979151"/>
    <n v="3.1699284889578724E-2"/>
  </r>
  <r>
    <x v="16"/>
    <s v="Mixed Wetland Hardwoods"/>
    <s v="A"/>
    <n v="0.62640332935885068"/>
    <n v="1.7869211096790915E-2"/>
    <n v="0.24869471632328805"/>
    <n v="7.0000000000000007E-2"/>
    <n v="7.2550466119411211E-2"/>
    <n v="0.12365816743808478"/>
    <n v="1.1423950448413649E-2"/>
  </r>
  <r>
    <x v="106"/>
    <s v="Junk Yards"/>
    <s v="D"/>
    <n v="1.4884831588725165"/>
    <n v="0.30824389141964326"/>
    <n v="0.58224006489851832"/>
    <n v="7.0000000000000007E-2"/>
    <n v="0.16985398293252027"/>
    <n v="0.68793626192299795"/>
    <n v="0.17943572272593161"/>
  </r>
  <r>
    <x v="46"/>
    <s v="Mobile Home Units &lt;Six or more dwelling units per acre&gt;"/>
    <s v="NA"/>
    <n v="1.6728075169398335"/>
    <n v="0.4645994885165638"/>
    <n v="0.44774347762687844"/>
    <n v="7.0000000000000007E-2"/>
    <n v="0.13061796601070111"/>
    <n v="0.59453500457644171"/>
    <n v="0.17934045380384053"/>
  </r>
  <r>
    <x v="49"/>
    <s v="Shopping Centers (Plazas, Malls)"/>
    <s v="B"/>
    <n v="1.4884831588725165"/>
    <n v="0.30824389141964326"/>
    <n v="0.55707618727995345"/>
    <n v="7.0000000000000007E-2"/>
    <n v="0.16251305073424441"/>
    <n v="0.65820429233169098"/>
    <n v="0.15399275614533978"/>
  </r>
  <r>
    <x v="54"/>
    <s v="Ornamentals"/>
    <s v="D"/>
    <n v="1.7303616721893005"/>
    <n v="0.38508149913584422"/>
    <n v="0.30381529981542799"/>
    <n v="7.0000000000000007E-2"/>
    <n v="8.8630518338655748E-2"/>
    <n v="0.41730032007290729"/>
    <n v="0.10251420179806957"/>
  </r>
  <r>
    <x v="20"/>
    <s v="Hydric Pine Flatwoods"/>
    <s v="D"/>
    <n v="0.62640332935885068"/>
    <n v="1.7869211096790915E-2"/>
    <n v="0.24869471632328805"/>
    <n v="7.0000000000000007E-2"/>
    <n v="7.2550466119411211E-2"/>
    <n v="0.12365816743808478"/>
    <n v="1.1423950448413649E-2"/>
  </r>
  <r>
    <x v="50"/>
    <s v="Solid Waste Disposal"/>
    <s v="NA"/>
    <n v="1.4884831588725165"/>
    <n v="0.30824389141964326"/>
    <n v="0.57659988543228824"/>
    <n v="7.0000000000000007E-2"/>
    <n v="0.16820860157773429"/>
    <n v="0.68127219977322218"/>
    <n v="0.17769752272933168"/>
  </r>
  <r>
    <x v="7"/>
    <s v="Pine Flatwoods"/>
    <s v="B"/>
    <n v="0.80616023176279095"/>
    <n v="4.9140330516175015E-2"/>
    <n v="9.4942281192321246E-2"/>
    <n v="7.0000000000000007E-2"/>
    <n v="2.7697036980829922E-2"/>
    <n v="6.0755167574126578E-2"/>
    <n v="9.7324850717728506E-3"/>
  </r>
  <r>
    <x v="82"/>
    <s v="Melaleuca"/>
    <s v="C"/>
    <n v="0.80616023176279095"/>
    <n v="4.9140330516175015E-2"/>
    <n v="0.19937879050387461"/>
    <n v="7.0000000000000007E-2"/>
    <n v="5.8163777659742823E-2"/>
    <n v="0.12758585190566579"/>
    <n v="2.0438218650722983E-2"/>
  </r>
  <r>
    <x v="17"/>
    <s v="Marshy Lakes"/>
    <s v="C"/>
    <n v="0.52096910560538079"/>
    <n v="9.3813358258152305E-2"/>
    <n v="0.2984336595879456"/>
    <n v="7.0000000000000007E-2"/>
    <n v="8.7060559343293431E-2"/>
    <n v="0.12341329977979151"/>
    <n v="3.1699284889578724E-2"/>
  </r>
  <r>
    <x v="83"/>
    <s v="High Density Under Construction"/>
    <s v="NA"/>
    <n v="1.6728075169398335"/>
    <n v="0.4645994885165638"/>
    <n v="0.44774347762687844"/>
    <n v="7.0000000000000007E-2"/>
    <n v="0.13061796601070111"/>
    <n v="0.59453500457644171"/>
    <n v="0.19355691322444527"/>
  </r>
  <r>
    <x v="80"/>
    <s v="Sewage Treatment"/>
    <s v="D"/>
    <n v="1.2017295380314896"/>
    <n v="0.2322997442582819"/>
    <n v="0.58224006489851832"/>
    <n v="7.0000000000000007E-2"/>
    <n v="0.16985398293252027"/>
    <n v="0.55540657031151497"/>
    <n v="0.14433641212795958"/>
  </r>
  <r>
    <x v="58"/>
    <s v="Parks and Zoos"/>
    <s v="A"/>
    <n v="0.96739227811534922"/>
    <n v="0.17065096597435325"/>
    <n v="8.3338224602148639E-2"/>
    <n v="0.06"/>
    <n v="2.0838723061767265E-2"/>
    <n v="5.485323700978282E-2"/>
    <n v="1.4212452543147978E-2"/>
  </r>
  <r>
    <x v="16"/>
    <s v="Mixed Wetland Hardwoods"/>
    <s v="NA"/>
    <n v="0.62640332935885068"/>
    <n v="1.7869211096790915E-2"/>
    <n v="0.24869471632328805"/>
    <n v="0.06"/>
    <n v="6.2186113816638168E-2"/>
    <n v="0.10599271494692979"/>
    <n v="1.6560294155014598E-2"/>
  </r>
  <r>
    <x v="12"/>
    <s v="Roads and Highways"/>
    <s v="D"/>
    <n v="1.0171301585628862"/>
    <n v="0.19656132206470006"/>
    <n v="0.45034663738052311"/>
    <n v="0.06"/>
    <n v="0.11260917667699978"/>
    <n v="0.31165841425291613"/>
    <n v="8.4741035700049386E-2"/>
  </r>
  <r>
    <x v="2"/>
    <s v="Fixed Single Family Units"/>
    <s v="D"/>
    <n v="1.3474392445178078"/>
    <n v="0.2921616014325315"/>
    <n v="0.24052044568721381"/>
    <n v="0.06"/>
    <n v="6.0142137444087813E-2"/>
    <n v="0.2205040612527075"/>
    <n v="5.5993636097190491E-2"/>
  </r>
  <r>
    <x v="24"/>
    <s v=" Channelized Waterways, Canals"/>
    <s v="D"/>
    <n v="0.52096910560538079"/>
    <n v="9.3813358258152305E-2"/>
    <n v="0.2984336595879456"/>
    <n v="0.06"/>
    <n v="7.4623336579965796E-2"/>
    <n v="0.10578282838267844"/>
    <n v="4.1384322538025001E-2"/>
  </r>
  <r>
    <x v="41"/>
    <s v="Educational Facilities"/>
    <s v="NA"/>
    <n v="0.96739227811534922"/>
    <n v="0.17065096597435325"/>
    <n v="0.22279788653131388"/>
    <n v="0.06"/>
    <n v="5.5710611527155035E-2"/>
    <n v="0.14664561590463462"/>
    <n v="3.7995822495099418E-2"/>
  </r>
  <r>
    <x v="7"/>
    <s v="Pine Flatwoods"/>
    <s v="B"/>
    <n v="0.80616023176279095"/>
    <n v="4.9140330516175015E-2"/>
    <n v="9.4942281192321246E-2"/>
    <n v="0.06"/>
    <n v="2.3740317412139927E-2"/>
    <n v="5.207585792067991E-2"/>
    <n v="8.3421300615195842E-3"/>
  </r>
  <r>
    <x v="28"/>
    <s v="Wetland Forested Mixed"/>
    <s v="B"/>
    <n v="0.62640332935885068"/>
    <n v="1.7869211096790915E-2"/>
    <n v="0.24869471632328805"/>
    <n v="0.06"/>
    <n v="6.2186113816638168E-2"/>
    <n v="0.10599271494692979"/>
    <n v="1.6560294155014598E-2"/>
  </r>
  <r>
    <x v="29"/>
    <s v="Open Land"/>
    <s v="D"/>
    <n v="0.80616023176279095"/>
    <n v="4.9140330516175015E-2"/>
    <n v="0.28292799795311729"/>
    <n v="0.06"/>
    <n v="7.0746145888176973E-2"/>
    <n v="0.15518605660362611"/>
    <n v="1.7159537064859176E-2"/>
  </r>
  <r>
    <x v="40"/>
    <s v="Upland Hardwood Forests"/>
    <s v="D"/>
    <n v="0.80616023176279095"/>
    <n v="4.9140330516175015E-2"/>
    <n v="0.28292799795311729"/>
    <n v="0.06"/>
    <n v="7.0746145888176973E-2"/>
    <n v="0.15518605660362611"/>
    <n v="1.7159537064859176E-2"/>
  </r>
  <r>
    <x v="32"/>
    <s v="Hardwood - Coniferous Mixed"/>
    <s v="A"/>
    <n v="0.80616023176279095"/>
    <n v="4.9140330516175015E-2"/>
    <n v="2.0887301862310671E-2"/>
    <n v="0.06"/>
    <n v="5.2228698306707828E-3"/>
    <n v="1.1456688742549577E-2"/>
    <n v="1.2668114611641E-3"/>
  </r>
  <r>
    <x v="29"/>
    <s v="Open Land"/>
    <s v="NA"/>
    <n v="0.80616023176279095"/>
    <n v="4.9140330516175015E-2"/>
    <n v="0.24115339422849597"/>
    <n v="0.06"/>
    <n v="6.0300406226835412E-2"/>
    <n v="0.13227267911852697"/>
    <n v="2.1189010356259742E-2"/>
  </r>
  <r>
    <x v="35"/>
    <s v="Medium Density Under Construction"/>
    <s v="A"/>
    <n v="1.3474392445178078"/>
    <n v="0.2921616014325315"/>
    <n v="0.21931666955426207"/>
    <n v="0.06"/>
    <n v="5.484013322204323E-2"/>
    <n v="0.20106488743174511"/>
    <n v="5.1057355020201325E-2"/>
  </r>
  <r>
    <x v="43"/>
    <s v="Fixed Single Family Units &lt;Six or more dwelling units per acre&gt;"/>
    <s v="NA"/>
    <n v="1.3474392445178078"/>
    <n v="0.2921616014325315"/>
    <n v="0.44774347762687844"/>
    <n v="0.06"/>
    <n v="0.11195825658060093"/>
    <n v="0.4104817573160931"/>
    <n v="0.10423556832974369"/>
  </r>
  <r>
    <x v="51"/>
    <s v="Institutional"/>
    <s v="NA"/>
    <n v="0.96739227811534922"/>
    <n v="0.17065096597435325"/>
    <n v="0.22279788653131388"/>
    <n v="0.06"/>
    <n v="5.5710611527155035E-2"/>
    <n v="0.14664561590463462"/>
    <n v="3.7995822495099418E-2"/>
  </r>
  <r>
    <x v="51"/>
    <s v="Institutional"/>
    <s v="A"/>
    <n v="0.96739227811534922"/>
    <n v="0.17065096597435325"/>
    <n v="0.12152611992617118"/>
    <n v="0.06"/>
    <n v="3.0387606287539101E-2"/>
    <n v="7.9988517766164322E-2"/>
    <n v="1.8244453786984222E-2"/>
  </r>
  <r>
    <x v="87"/>
    <s v="Multiple Dwelling Units, High Rise &lt;Three stories or more&gt;"/>
    <s v="D"/>
    <n v="1.6728075169398335"/>
    <n v="0.4645994885165638"/>
    <n v="0.45902383655933859"/>
    <n v="0.06"/>
    <n v="0.1147789103316626"/>
    <n v="0.52244022827398284"/>
    <n v="0.17008572607264374"/>
  </r>
  <r>
    <x v="48"/>
    <s v="Mangrove Swamps"/>
    <s v="A"/>
    <n v="0.62640332935885068"/>
    <n v="1.7869211096790915E-2"/>
    <n v="0.24869471632328805"/>
    <n v="0.06"/>
    <n v="6.2186113816638168E-2"/>
    <n v="0.10599271494692979"/>
    <n v="1.6560294155014598E-2"/>
  </r>
  <r>
    <x v="20"/>
    <s v="Hydric Pine Flatwoods"/>
    <s v="B"/>
    <n v="0.62640332935885068"/>
    <n v="1.7869211096790915E-2"/>
    <n v="0.24869471632328805"/>
    <n v="0.06"/>
    <n v="6.2186113816638168E-2"/>
    <n v="0.10599271494692979"/>
    <n v="1.6560294155014598E-2"/>
  </r>
  <r>
    <x v="37"/>
    <s v="Multiple Dwelling Units, Low Rise &lt;Two stories or less&gt;"/>
    <s v="B"/>
    <n v="1.6728075169398335"/>
    <n v="0.4645994885165638"/>
    <n v="0.40522520165068265"/>
    <n v="0.06"/>
    <n v="0.10132656167275318"/>
    <n v="0.46120904840066163"/>
    <n v="0.15015129314919587"/>
  </r>
  <r>
    <x v="99"/>
    <s v="Commercial and Services Under Construction"/>
    <s v="NA"/>
    <n v="1.4884831588725165"/>
    <n v="0.30824389141964326"/>
    <n v="0.57659988543228824"/>
    <n v="0.06"/>
    <n v="0.14417880135234365"/>
    <n v="0.58394759980561894"/>
    <n v="0.13661974160023801"/>
  </r>
  <r>
    <x v="12"/>
    <s v="Roads and Highways"/>
    <s v="D"/>
    <n v="1.0171301585628862"/>
    <n v="0.19656132206470006"/>
    <n v="0.45034663738052311"/>
    <n v="0.06"/>
    <n v="0.11260917667699978"/>
    <n v="0.31165841425291613"/>
    <n v="8.4741035700049386E-2"/>
  </r>
  <r>
    <x v="13"/>
    <s v="Mixed Shrubs"/>
    <s v="NA"/>
    <n v="0.62640332935885068"/>
    <n v="1.7869211096790915E-2"/>
    <n v="0.24869471632328805"/>
    <n v="0.05"/>
    <n v="5.1821761513865146E-2"/>
    <n v="8.8327262455774838E-2"/>
    <n v="1.8030455521555643E-2"/>
  </r>
  <r>
    <x v="17"/>
    <s v="Marshy Lakes"/>
    <s v="D"/>
    <n v="0.52096910560538079"/>
    <n v="9.3813358258152305E-2"/>
    <n v="0.2984336595879456"/>
    <n v="0.05"/>
    <n v="6.2186113816638161E-2"/>
    <n v="8.8152356985565367E-2"/>
    <n v="1.5874009721896194E-2"/>
  </r>
  <r>
    <x v="37"/>
    <s v="Multiple Dwelling Units, Low Rise &lt;Two stories or less&gt;"/>
    <s v="A"/>
    <n v="1.6728075169398335"/>
    <n v="0.4645994885165638"/>
    <n v="0.37832588419635466"/>
    <n v="0.05"/>
    <n v="7.8833656119415396E-2"/>
    <n v="0.35882788205333416"/>
    <n v="0.11682006390622664"/>
  </r>
  <r>
    <x v="49"/>
    <s v="Shopping Centers (Plazas, Malls)"/>
    <s v="A"/>
    <n v="1.4884831588725165"/>
    <n v="0.30824389141964326"/>
    <n v="0.5449281084296117"/>
    <n v="0.05"/>
    <n v="0.11354939459402034"/>
    <n v="0.45989351978671777"/>
    <n v="0.11995490086425914"/>
  </r>
  <r>
    <x v="42"/>
    <s v=" Natural River, Stream, Waterway"/>
    <s v="NA"/>
    <n v="0.52096910560538079"/>
    <n v="9.3813358258152305E-2"/>
    <n v="0.2984336595879456"/>
    <n v="0.05"/>
    <n v="6.2186113816638161E-2"/>
    <n v="8.8152356985565367E-2"/>
    <n v="2.941068297750199E-2"/>
  </r>
  <r>
    <x v="46"/>
    <s v="Mobile Home Units &lt;Six or more dwelling units per acre&gt;"/>
    <s v="NA"/>
    <n v="1.6728075169398335"/>
    <n v="0.4645994885165638"/>
    <n v="0.44774347762687844"/>
    <n v="0.05"/>
    <n v="9.3298547150500788E-2"/>
    <n v="0.42466786041174409"/>
    <n v="0.12810032414560035"/>
  </r>
  <r>
    <x v="42"/>
    <s v=" Natural River, Stream, Waterway"/>
    <s v="D"/>
    <n v="0.52096910560538079"/>
    <n v="9.3813358258152305E-2"/>
    <n v="0.2984336595879456"/>
    <n v="0.05"/>
    <n v="6.2186113816638161E-2"/>
    <n v="8.8152356985565367E-2"/>
    <n v="2.264234634969909E-2"/>
  </r>
  <r>
    <x v="42"/>
    <s v=" Natural River, Stream, Waterway"/>
    <s v="NA"/>
    <n v="0.52096910560538079"/>
    <n v="9.3813358258152305E-2"/>
    <n v="0.2984336595879456"/>
    <n v="0.05"/>
    <n v="6.2186113816638161E-2"/>
    <n v="8.8152356985565367E-2"/>
    <n v="2.264234634969909E-2"/>
  </r>
  <r>
    <x v="16"/>
    <s v="Mixed Wetland Hardwoods"/>
    <s v="NA"/>
    <n v="0.62640332935885068"/>
    <n v="1.7869211096790915E-2"/>
    <n v="0.24869471632328805"/>
    <n v="0.05"/>
    <n v="5.1821761513865146E-2"/>
    <n v="8.8327262455774838E-2"/>
    <n v="8.159964606009748E-3"/>
  </r>
  <r>
    <x v="9"/>
    <s v="Freshwater Marshes"/>
    <s v="D"/>
    <n v="0.62640332935885068"/>
    <n v="1.7869211096790915E-2"/>
    <n v="0.24869471632328805"/>
    <n v="0.05"/>
    <n v="5.1821761513865146E-2"/>
    <n v="8.8327262455774838E-2"/>
    <n v="8.159964606009748E-3"/>
  </r>
  <r>
    <x v="32"/>
    <s v="Hardwood - Coniferous Mixed"/>
    <s v="D"/>
    <n v="0.80616023176279095"/>
    <n v="4.9140330516175015E-2"/>
    <n v="0.28292799795311729"/>
    <n v="0.05"/>
    <n v="5.8955121573480818E-2"/>
    <n v="0.1293217138363551"/>
    <n v="1.5903783078730395E-2"/>
  </r>
  <r>
    <x v="26"/>
    <s v="Commercial and Services"/>
    <s v="A"/>
    <n v="0.73183755311232057"/>
    <n v="0.15992943931627868"/>
    <n v="0.5449281084296117"/>
    <n v="0.05"/>
    <n v="0.11354939459402034"/>
    <n v="0.2261143138951362"/>
    <n v="6.1771779551604102E-2"/>
  </r>
  <r>
    <x v="40"/>
    <s v="Upland Hardwood Forests"/>
    <s v="NA"/>
    <n v="0.80616023176279095"/>
    <n v="4.9140330516175015E-2"/>
    <n v="0.24115339422849597"/>
    <n v="0.05"/>
    <n v="5.0250338522362853E-2"/>
    <n v="0.1102272325987725"/>
    <n v="1.2188261785442481E-2"/>
  </r>
  <r>
    <x v="105"/>
    <s v="Utilities"/>
    <s v="D"/>
    <n v="1.2017295380314896"/>
    <n v="0.2322997442582819"/>
    <n v="0.58224006489851832"/>
    <n v="0.05"/>
    <n v="0.12132427352322876"/>
    <n v="0.39671897879393925"/>
    <n v="0.10309743723425685"/>
  </r>
  <r>
    <x v="18"/>
    <s v="Golf Courses"/>
    <s v="D"/>
    <n v="1.8765006736361713"/>
    <n v="0.3700681607026059"/>
    <n v="0.27638752969320179"/>
    <n v="0.05"/>
    <n v="5.7592251499820925E-2"/>
    <n v="0.29406363645967037"/>
    <n v="6.5828258221602792E-2"/>
  </r>
  <r>
    <x v="34"/>
    <s v="Shrub and Brushland"/>
    <s v="NA"/>
    <n v="0.80616023176279095"/>
    <n v="4.9140330516175015E-2"/>
    <n v="0.24115339422849597"/>
    <n v="0.05"/>
    <n v="5.0250338522362853E-2"/>
    <n v="0.1102272325987725"/>
    <n v="1.3555573496635975E-2"/>
  </r>
  <r>
    <x v="43"/>
    <s v="Fixed Single Family Units &lt;Six or more dwelling units per acre&gt;"/>
    <s v="D"/>
    <n v="1.3474392445178078"/>
    <n v="0.2921616014325315"/>
    <n v="0.45902383655933859"/>
    <n v="0.05"/>
    <n v="9.564909194305217E-2"/>
    <n v="0.35068612664763127"/>
    <n v="9.6859217233248071E-2"/>
  </r>
  <r>
    <x v="96"/>
    <s v="Marinas and Fish Camps"/>
    <s v="A"/>
    <n v="0.73183755311232057"/>
    <n v="0.15992943931627868"/>
    <n v="8.3338224602148639E-2"/>
    <n v="0.05"/>
    <n v="1.7365602551472722E-2"/>
    <n v="3.4580645016566755E-2"/>
    <n v="1.1337098970578158E-2"/>
  </r>
  <r>
    <x v="81"/>
    <s v="Australian Pines"/>
    <s v="D"/>
    <n v="0.80616023176279095"/>
    <n v="4.9140330516175015E-2"/>
    <n v="0.28292799795311729"/>
    <n v="0.05"/>
    <n v="5.8955121573480818E-2"/>
    <n v="0.1293217138363551"/>
    <n v="1.4299614220715981E-2"/>
  </r>
  <r>
    <x v="28"/>
    <s v="Wetland Forested Mixed"/>
    <s v="NA"/>
    <n v="0.62640332935885068"/>
    <n v="1.7869211096790915E-2"/>
    <n v="0.24869471632328805"/>
    <n v="0.05"/>
    <n v="5.1821761513865146E-2"/>
    <n v="8.8327262455774838E-2"/>
    <n v="1.3800245129178832E-2"/>
  </r>
  <r>
    <x v="55"/>
    <s v="Disturbed Land"/>
    <s v="NA"/>
    <n v="0.73183755311232057"/>
    <n v="0.13401908322593187"/>
    <n v="0.24115339422849597"/>
    <n v="0.05"/>
    <n v="5.0250338522362853E-2"/>
    <n v="0.10006500570616661"/>
    <n v="2.9263079891371155E-2"/>
  </r>
  <r>
    <x v="72"/>
    <s v="Cabbage Palm"/>
    <s v="NA"/>
    <n v="0.80616023176279095"/>
    <n v="4.9140330516175015E-2"/>
    <n v="0.24115339422849597"/>
    <n v="0.05"/>
    <n v="5.0250338522362853E-2"/>
    <n v="0.1102272325987725"/>
    <n v="1.7657508630216454E-2"/>
  </r>
  <r>
    <x v="26"/>
    <s v="Commercial and Services"/>
    <s v="NA"/>
    <n v="0.73183755311232057"/>
    <n v="0.15992943931627868"/>
    <n v="0.57659988543228824"/>
    <n v="0.05"/>
    <n v="0.12014900112695305"/>
    <n v="0.2392563082536911"/>
    <n v="7.8439035613932936E-2"/>
  </r>
  <r>
    <x v="7"/>
    <s v="Pine Flatwoods"/>
    <s v="NA"/>
    <n v="0.80616023176279095"/>
    <n v="4.9140330516175015E-2"/>
    <n v="0.24115339422849597"/>
    <n v="0.05"/>
    <n v="5.0250338522362853E-2"/>
    <n v="0.1102272325987725"/>
    <n v="2.1759443763796935E-2"/>
  </r>
  <r>
    <x v="10"/>
    <s v="Fixed Single Family Units"/>
    <s v="D"/>
    <n v="0.96739227811534922"/>
    <n v="0.17065096597435325"/>
    <n v="0.27638752969320179"/>
    <n v="0.05"/>
    <n v="5.7592251499820925E-2"/>
    <n v="0.1515986086135348"/>
    <n v="3.9279140994776057E-2"/>
  </r>
  <r>
    <x v="39"/>
    <s v="Electrical Power Transmission Lines"/>
    <s v="D"/>
    <n v="0.73183755311232057"/>
    <n v="0.15992943931627868"/>
    <n v="0.28292799795311729"/>
    <n v="0.05"/>
    <n v="5.8955121573480818E-2"/>
    <n v="0.11739910118282537"/>
    <n v="5.6134590905361867E-2"/>
  </r>
  <r>
    <x v="22"/>
    <s v="Mixed Rangeland"/>
    <s v="A"/>
    <n v="0.80616023176279095"/>
    <n v="4.9140330516175015E-2"/>
    <n v="2.0887301862310671E-2"/>
    <n v="0.04"/>
    <n v="3.4819132204471893E-3"/>
    <n v="7.6377924950330536E-3"/>
    <n v="1.2235124090228724E-3"/>
  </r>
  <r>
    <x v="0"/>
    <s v="Improved Pastures"/>
    <s v="D"/>
    <n v="1.8765006736361713"/>
    <n v="0.3700681607026059"/>
    <n v="0.58663586860269046"/>
    <n v="0.04"/>
    <n v="9.7792199296068485E-2"/>
    <n v="0.49932289489463932"/>
    <n v="0.14902997865619877"/>
  </r>
  <r>
    <x v="1"/>
    <s v="Citrus Groves"/>
    <s v="NA"/>
    <n v="1.6671011379372187"/>
    <n v="0.16490862031309303"/>
    <n v="0.32696578480774496"/>
    <n v="0.04"/>
    <n v="5.4505196327451079E-2"/>
    <n v="0.24724550118790076"/>
    <n v="4.0771323384907125E-2"/>
  </r>
  <r>
    <x v="14"/>
    <s v="Rural Residential"/>
    <s v="D"/>
    <n v="0.96739227811534922"/>
    <n v="0.17065096597435325"/>
    <n v="0.27638752969320179"/>
    <n v="0.04"/>
    <n v="4.607380119985674E-2"/>
    <n v="0.12127888689082784"/>
    <n v="2.1393967750636032E-2"/>
  </r>
  <r>
    <x v="1"/>
    <s v="Citrus Groves"/>
    <s v="D"/>
    <n v="1.6671011379372187"/>
    <n v="0.16490862031309303"/>
    <n v="0.32696578480774496"/>
    <n v="0.04"/>
    <n v="5.4505196327451079E-2"/>
    <n v="0.24724550118790076"/>
    <n v="2.4457373072137741E-2"/>
  </r>
  <r>
    <x v="23"/>
    <s v="Reservoirs"/>
    <s v="D"/>
    <n v="0.52096910560538079"/>
    <n v="9.3813358258152305E-2"/>
    <n v="0.2984336595879456"/>
    <n v="0.04"/>
    <n v="4.9748891053310533E-2"/>
    <n v="7.0521885588452293E-2"/>
    <n v="1.2699207777516956E-2"/>
  </r>
  <r>
    <x v="51"/>
    <s v="Institutional"/>
    <s v="NA"/>
    <n v="0.96739227811534922"/>
    <n v="0.17065096597435325"/>
    <n v="0.22279788653131388"/>
    <n v="0.04"/>
    <n v="3.7140407684770026E-2"/>
    <n v="9.7763743936423092E-2"/>
    <n v="2.5330548330066281E-2"/>
  </r>
  <r>
    <x v="18"/>
    <s v="Golf Courses"/>
    <s v="D"/>
    <n v="1.8765006736361713"/>
    <n v="0.3700681607026059"/>
    <n v="0.27638752969320179"/>
    <n v="0.04"/>
    <n v="4.607380119985674E-2"/>
    <n v="0.23525090916773631"/>
    <n v="5.6423610969226552E-2"/>
  </r>
  <r>
    <x v="42"/>
    <s v=" Natural River, Stream, Waterway"/>
    <s v="D"/>
    <n v="0.52096910560538079"/>
    <n v="9.3813358258152305E-2"/>
    <n v="0.2984336595879456"/>
    <n v="0.04"/>
    <n v="4.9748891053310533E-2"/>
    <n v="7.0521885588452293E-2"/>
    <n v="2.3528546382001594E-2"/>
  </r>
  <r>
    <x v="24"/>
    <s v=" Channelized Waterways, Canals"/>
    <s v="A"/>
    <n v="0.52096910560538079"/>
    <n v="9.3813358258152305E-2"/>
    <n v="0.2984336595879456"/>
    <n v="0.04"/>
    <n v="4.9748891053310533E-2"/>
    <n v="7.0521885588452293E-2"/>
    <n v="2.3528546382001594E-2"/>
  </r>
  <r>
    <x v="48"/>
    <s v="Mangrove Swamps"/>
    <s v="A"/>
    <n v="0.62640332935885068"/>
    <n v="1.7869211096790915E-2"/>
    <n v="0.24869471632328805"/>
    <n v="0.04"/>
    <n v="4.1457409211092117E-2"/>
    <n v="7.0661809964619862E-2"/>
    <n v="1.1040196103343065E-2"/>
  </r>
  <r>
    <x v="7"/>
    <s v="Pine Flatwoods"/>
    <s v="NA"/>
    <n v="0.80616023176279095"/>
    <n v="4.9140330516175015E-2"/>
    <n v="0.24115339422849597"/>
    <n v="0.04"/>
    <n v="4.020027081789028E-2"/>
    <n v="8.8181786079017985E-2"/>
    <n v="9.7506094283539846E-3"/>
  </r>
  <r>
    <x v="45"/>
    <s v="Spoil Areas"/>
    <s v="NA"/>
    <n v="0.73183755311232057"/>
    <n v="0.13401908322593187"/>
    <n v="0.24115339422849597"/>
    <n v="0.04"/>
    <n v="4.020027081789028E-2"/>
    <n v="8.0052004564933277E-2"/>
    <n v="2.012891580623254E-2"/>
  </r>
  <r>
    <x v="32"/>
    <s v="Hardwood - Coniferous Mixed"/>
    <s v="A"/>
    <n v="0.80616023176279095"/>
    <n v="4.9140330516175015E-2"/>
    <n v="2.0887301862310671E-2"/>
    <n v="0.04"/>
    <n v="3.4819132204471893E-3"/>
    <n v="7.6377924950330536E-3"/>
    <n v="9.3928383283776822E-4"/>
  </r>
  <r>
    <x v="4"/>
    <s v="Row Crops"/>
    <s v="NA"/>
    <n v="1.1942187284187931"/>
    <n v="0.52982210901985061"/>
    <n v="0.25824300484311374"/>
    <n v="0.04"/>
    <n v="4.3049108907347061E-2"/>
    <n v="0.13988675176109097"/>
    <n v="7.4946602666517897E-2"/>
  </r>
  <r>
    <x v="51"/>
    <s v="Institutional"/>
    <s v="C"/>
    <n v="0.96739227811534922"/>
    <n v="0.17065096597435325"/>
    <n v="0.2050753273754139"/>
    <n v="0.04"/>
    <n v="3.4186057073481498E-2"/>
    <n v="8.9987082486934891E-2"/>
    <n v="2.331561834926555E-2"/>
  </r>
  <r>
    <x v="4"/>
    <s v="Row Crops"/>
    <s v="NA"/>
    <n v="1.1942187284187931"/>
    <n v="0.52982210901985061"/>
    <n v="0.25824300484311374"/>
    <n v="0.04"/>
    <n v="4.3049108907347061E-2"/>
    <n v="0.13988675176109097"/>
    <n v="7.1432503906411149E-2"/>
  </r>
  <r>
    <x v="13"/>
    <s v="Mixed Shrubs"/>
    <s v="NA"/>
    <n v="0.62640332935885068"/>
    <n v="1.7869211096790915E-2"/>
    <n v="0.24869471632328805"/>
    <n v="0.04"/>
    <n v="4.1457409211092117E-2"/>
    <n v="7.0661809964619862E-2"/>
    <n v="1.1040196103343065E-2"/>
  </r>
  <r>
    <x v="22"/>
    <s v="Mixed Rangeland"/>
    <s v="NA"/>
    <n v="0.80616023176279095"/>
    <n v="4.9140330516175015E-2"/>
    <n v="0.24115339422849597"/>
    <n v="0.04"/>
    <n v="4.020027081789028E-2"/>
    <n v="8.8181786079017985E-2"/>
    <n v="9.7506094283539846E-3"/>
  </r>
  <r>
    <x v="24"/>
    <s v=" Channelized Waterways, Canals"/>
    <s v="NA"/>
    <n v="0.52096910560538079"/>
    <n v="9.3813358258152305E-2"/>
    <n v="0.2984336595879456"/>
    <n v="0.04"/>
    <n v="4.9748891053310533E-2"/>
    <n v="7.0521885588452293E-2"/>
    <n v="1.8113877079759273E-2"/>
  </r>
  <r>
    <x v="23"/>
    <s v="Reservoirs"/>
    <s v="NA"/>
    <n v="0.52096910560538079"/>
    <n v="9.3813358258152305E-2"/>
    <n v="0.2984336595879456"/>
    <n v="0.04"/>
    <n v="4.9748891053310533E-2"/>
    <n v="7.0521885588452293E-2"/>
    <n v="1.8113877079759273E-2"/>
  </r>
  <r>
    <x v="12"/>
    <s v="Roads and Highways"/>
    <s v="D"/>
    <n v="1.0171301585628862"/>
    <n v="0.19656132206470006"/>
    <n v="0.45034663738052311"/>
    <n v="0.04"/>
    <n v="7.5072784451333197E-2"/>
    <n v="0.20777227616861077"/>
    <n v="5.0365832405270601E-2"/>
  </r>
  <r>
    <x v="38"/>
    <s v="Other Light Industrial"/>
    <s v="D"/>
    <n v="1.2017295380314896"/>
    <n v="0.2322997442582819"/>
    <n v="0.34369105791620291"/>
    <n v="0.04"/>
    <n v="5.7293299354631032E-2"/>
    <n v="0.18734370750098014"/>
    <n v="4.868598972510349E-2"/>
  </r>
  <r>
    <x v="29"/>
    <s v="Open Land"/>
    <s v="D"/>
    <n v="0.80616023176279095"/>
    <n v="4.9140330516175015E-2"/>
    <n v="0.28292799795311729"/>
    <n v="0.04"/>
    <n v="4.7164097258784649E-2"/>
    <n v="0.10345737106908408"/>
    <n v="1.6573031722218905E-2"/>
  </r>
  <r>
    <x v="42"/>
    <s v=" Natural River, Stream, Waterway"/>
    <s v="B"/>
    <n v="0.52096910560538079"/>
    <n v="9.3813358258152305E-2"/>
    <n v="0.2984336595879456"/>
    <n v="0.04"/>
    <n v="4.9748891053310533E-2"/>
    <n v="7.0521885588452293E-2"/>
    <n v="2.3528546382001594E-2"/>
  </r>
  <r>
    <x v="41"/>
    <s v="Educational Facilities"/>
    <s v="C"/>
    <n v="0.96739227811534922"/>
    <n v="0.17065096597435325"/>
    <n v="0.2050753273754139"/>
    <n v="0.04"/>
    <n v="3.4186057073481498E-2"/>
    <n v="8.9987082486934891E-2"/>
    <n v="2.0525010510357253E-2"/>
  </r>
  <r>
    <x v="8"/>
    <s v="Unimproved Pastures"/>
    <s v="NA"/>
    <n v="0.95337210017164864"/>
    <n v="0.22938109134459039"/>
    <n v="0.2"/>
    <n v="0.04"/>
    <n v="3.3340000000000002E-2"/>
    <n v="8.6488143655465644E-2"/>
    <n v="2.0809025957951342E-2"/>
  </r>
  <r>
    <x v="82"/>
    <s v="Melaleuca"/>
    <s v="D"/>
    <n v="0.80616023176279095"/>
    <n v="4.9140330516175015E-2"/>
    <n v="0.28292799795311729"/>
    <n v="0.04"/>
    <n v="4.7164097258784649E-2"/>
    <n v="0.10345737106908408"/>
    <n v="1.6573031722218905E-2"/>
  </r>
  <r>
    <x v="12"/>
    <s v="Roads and Highways"/>
    <s v="B"/>
    <n v="1.0171301585628862"/>
    <n v="0.19656132206470006"/>
    <n v="0.39828344230763024"/>
    <n v="0.04"/>
    <n v="6.639384983268197E-2"/>
    <n v="0.18375235984854019"/>
    <n v="4.9962922782688088E-2"/>
  </r>
  <r>
    <x v="23"/>
    <s v="Reservoirs"/>
    <s v="B"/>
    <n v="0.52096910560538079"/>
    <n v="9.3813358258152305E-2"/>
    <n v="0.2984336595879456"/>
    <n v="0.04"/>
    <n v="4.9748891053310533E-2"/>
    <n v="7.0521885588452293E-2"/>
    <n v="1.8113877079759273E-2"/>
  </r>
  <r>
    <x v="43"/>
    <s v="Fixed Single Family Units &lt;Six or more dwelling units per acre&gt;"/>
    <s v="A"/>
    <n v="1.3474392445178078"/>
    <n v="0.2921616014325315"/>
    <n v="0.37832588419635466"/>
    <n v="0.04"/>
    <n v="6.3066924895532325E-2"/>
    <n v="0.23122744985764423"/>
    <n v="6.3864829812773027E-2"/>
  </r>
  <r>
    <x v="29"/>
    <s v="Open Land"/>
    <s v="A"/>
    <n v="0.80616023176279095"/>
    <n v="4.9140330516175015E-2"/>
    <n v="2.0887301862310671E-2"/>
    <n v="0.04"/>
    <n v="3.4819132204471893E-3"/>
    <n v="7.6377924950330536E-3"/>
    <n v="1.2235124090228724E-3"/>
  </r>
  <r>
    <x v="60"/>
    <s v="Tree Nurseries"/>
    <s v="A"/>
    <n v="1.7303616721893005"/>
    <n v="0.38508149913584422"/>
    <n v="0.30381529981542799"/>
    <n v="0.03"/>
    <n v="3.7984507859423887E-2"/>
    <n v="0.17884299431696027"/>
    <n v="3.9800424078038694E-2"/>
  </r>
  <r>
    <x v="34"/>
    <s v="Shrub and Brushland"/>
    <s v="C"/>
    <n v="0.80616023176279095"/>
    <n v="4.9140330516175015E-2"/>
    <n v="0.19937879050387461"/>
    <n v="0.03"/>
    <n v="2.4927333282746919E-2"/>
    <n v="5.4679650816713894E-2"/>
    <n v="1.6220236689454545E-2"/>
  </r>
  <r>
    <x v="9"/>
    <s v="Freshwater Marshes"/>
    <s v="D"/>
    <n v="0.62640332935885068"/>
    <n v="1.7869211096790915E-2"/>
    <n v="0.24869471632328805"/>
    <n v="0.03"/>
    <n v="3.1093056908319084E-2"/>
    <n v="5.2996357473464893E-2"/>
    <n v="1.7586609940736284E-2"/>
  </r>
  <r>
    <x v="0"/>
    <s v="Improved Pastures"/>
    <s v="NA"/>
    <n v="1.8765006736361713"/>
    <n v="0.3700681607026059"/>
    <n v="0.58663586860269046"/>
    <n v="0.03"/>
    <n v="7.3344149472051368E-2"/>
    <n v="0.37449217117097949"/>
    <n v="9.5806929535072943E-2"/>
  </r>
  <r>
    <x v="2"/>
    <s v="Fixed Single Family Units"/>
    <s v="NA"/>
    <n v="1.3474392445178078"/>
    <n v="0.2921616014325315"/>
    <n v="0.22279788653131388"/>
    <n v="0.03"/>
    <n v="2.7855305763577518E-2"/>
    <n v="0.1021281967907277"/>
    <n v="2.8207723222916436E-2"/>
  </r>
  <r>
    <x v="49"/>
    <s v="Shopping Centers (Plazas, Malls)"/>
    <s v="D"/>
    <n v="1.4884831588725165"/>
    <n v="0.30824389141964326"/>
    <n v="0.58224006489851832"/>
    <n v="0.03"/>
    <n v="7.2794564113937241E-2"/>
    <n v="0.29482982653842765"/>
    <n v="7.6901024025399251E-2"/>
  </r>
  <r>
    <x v="1"/>
    <s v="Citrus Groves"/>
    <s v="NA"/>
    <n v="1.6671011379372187"/>
    <n v="0.16490862031309303"/>
    <n v="0.32696578480774496"/>
    <n v="0.03"/>
    <n v="4.0878897245588311E-2"/>
    <n v="0.18543412589092559"/>
    <n v="2.7241548156522969E-2"/>
  </r>
  <r>
    <x v="34"/>
    <s v="Shrub and Brushland"/>
    <s v="NA"/>
    <n v="0.80616023176279095"/>
    <n v="4.9140330516175015E-2"/>
    <n v="0.24115339422849597"/>
    <n v="0.03"/>
    <n v="3.0150203113417706E-2"/>
    <n v="6.6136339559263485E-2"/>
    <n v="1.0594505178129871E-2"/>
  </r>
  <r>
    <x v="42"/>
    <s v=" Natural River, Stream, Waterway"/>
    <s v="D"/>
    <n v="0.52096910560538079"/>
    <n v="9.3813358258152305E-2"/>
    <n v="0.2984336595879456"/>
    <n v="0.03"/>
    <n v="3.7311668289982898E-2"/>
    <n v="5.289141419133922E-2"/>
    <n v="1.7646409786501196E-2"/>
  </r>
  <r>
    <x v="16"/>
    <s v="Mixed Wetland Hardwoods"/>
    <s v="D"/>
    <n v="0.62640332935885068"/>
    <n v="1.7869211096790915E-2"/>
    <n v="0.24869471632328805"/>
    <n v="0.03"/>
    <n v="3.1093056908319084E-2"/>
    <n v="5.2996357473464893E-2"/>
    <n v="8.280147077507299E-3"/>
  </r>
  <r>
    <x v="12"/>
    <s v="Roads and Highways"/>
    <s v="C"/>
    <n v="1.0171301585628862"/>
    <n v="0.19656132206470006"/>
    <n v="0.42691819959772126"/>
    <n v="0.03"/>
    <n v="5.3375447904705102E-2"/>
    <n v="0.14772248536843424"/>
    <n v="4.0166271256670813E-2"/>
  </r>
  <r>
    <x v="69"/>
    <s v="Aquaculture"/>
    <s v="NA"/>
    <n v="1.7303616721893005"/>
    <n v="0.38508149913584422"/>
    <n v="0.30381529981542799"/>
    <n v="0.03"/>
    <n v="3.7984507859423887E-2"/>
    <n v="0.17884299431696027"/>
    <n v="4.3934657913458387E-2"/>
  </r>
  <r>
    <x v="7"/>
    <s v="Pine Flatwoods"/>
    <s v="D"/>
    <n v="0.80616023176279095"/>
    <n v="4.9140330516175015E-2"/>
    <n v="0.28292799795311729"/>
    <n v="0.03"/>
    <n v="3.5373072944088486E-2"/>
    <n v="7.7593028301813055E-2"/>
    <n v="8.579768532429588E-3"/>
  </r>
  <r>
    <x v="7"/>
    <s v="Pine Flatwoods"/>
    <s v="NA"/>
    <n v="0.80616023176279095"/>
    <n v="4.9140330516175015E-2"/>
    <n v="0.24115339422849597"/>
    <n v="0.03"/>
    <n v="3.0150203113417706E-2"/>
    <n v="6.6136339559263485E-2"/>
    <n v="7.3129570712654876E-3"/>
  </r>
  <r>
    <x v="55"/>
    <s v="Disturbed Land"/>
    <s v="D"/>
    <n v="0.73183755311232057"/>
    <n v="0.13401908322593187"/>
    <n v="0.28292799795311729"/>
    <n v="0.03"/>
    <n v="3.5373072944088486E-2"/>
    <n v="7.0439460709695215E-2"/>
    <n v="1.7711860955484139E-2"/>
  </r>
  <r>
    <x v="14"/>
    <s v="Rural Residential"/>
    <s v="NA"/>
    <n v="0.96739227811534922"/>
    <n v="0.17065096597435325"/>
    <n v="0.24895975957097566"/>
    <n v="0.03"/>
    <n v="3.112619394036123E-2"/>
    <n v="8.1932683128536368E-2"/>
    <n v="1.8687895372084529E-2"/>
  </r>
  <r>
    <x v="18"/>
    <s v="Golf Courses"/>
    <s v="D"/>
    <n v="1.8765006736361713"/>
    <n v="0.3700681607026059"/>
    <n v="0.27638752969320179"/>
    <n v="0.03"/>
    <n v="3.4555350899892555E-2"/>
    <n v="0.17643818187580224"/>
    <n v="3.9496954932961681E-2"/>
  </r>
  <r>
    <x v="2"/>
    <s v="Fixed Single Family Units"/>
    <s v="A"/>
    <n v="1.3474392445178078"/>
    <n v="0.2921616014325315"/>
    <n v="0.12152611992617118"/>
    <n v="0.03"/>
    <n v="1.5193803143769551E-2"/>
    <n v="5.5706289158578726E-2"/>
    <n v="1.5386030848863506E-2"/>
  </r>
  <r>
    <x v="87"/>
    <s v="Multiple Dwelling Units, High Rise &lt;Three stories or more&gt;"/>
    <s v="D"/>
    <n v="1.6728075169398335"/>
    <n v="0.4645994885165638"/>
    <n v="0.45902383655933859"/>
    <n v="0.03"/>
    <n v="5.7389455165831299E-2"/>
    <n v="0.26122011413699142"/>
    <n v="8.5042863036321872E-2"/>
  </r>
  <r>
    <x v="77"/>
    <s v="Specialty Farms"/>
    <s v="D"/>
    <n v="1.7303616721893005"/>
    <n v="0.38508149913584422"/>
    <n v="0.30381529981542799"/>
    <n v="0.03"/>
    <n v="3.7984507859423887E-2"/>
    <n v="0.17884299431696027"/>
    <n v="4.8068891748878087E-2"/>
  </r>
  <r>
    <x v="65"/>
    <s v="Live Oak"/>
    <s v="NA"/>
    <n v="0.80616023176279095"/>
    <n v="4.9140330516175015E-2"/>
    <n v="0.24115339422849597"/>
    <n v="0.03"/>
    <n v="3.0150203113417706E-2"/>
    <n v="6.6136339559263485E-2"/>
    <n v="1.0594505178129871E-2"/>
  </r>
  <r>
    <x v="5"/>
    <s v="Woodland Pastures"/>
    <s v="D"/>
    <n v="0.95337210017164864"/>
    <n v="0.22938109134459039"/>
    <n v="0.2"/>
    <n v="0.03"/>
    <n v="2.5004999999999999E-2"/>
    <n v="6.4866107741599233E-2"/>
    <n v="1.8328313668463502E-2"/>
  </r>
  <r>
    <x v="18"/>
    <s v="Golf Courses"/>
    <s v="NA"/>
    <n v="1.8765006736361713"/>
    <n v="0.3700681607026059"/>
    <n v="0.24895975957097566"/>
    <n v="0.03"/>
    <n v="3.112619394036123E-2"/>
    <n v="0.1589290493232417"/>
    <n v="3.5577409786942578E-2"/>
  </r>
  <r>
    <x v="29"/>
    <s v="Open Land"/>
    <s v="D"/>
    <n v="0.80616023176279095"/>
    <n v="4.9140330516175015E-2"/>
    <n v="0.28292799795311729"/>
    <n v="0.03"/>
    <n v="3.5373072944088486E-2"/>
    <n v="7.7593028301813055E-2"/>
    <n v="4.7297632731949975E-3"/>
  </r>
  <r>
    <x v="43"/>
    <s v="Fixed Single Family Units &lt;Six or more dwelling units per acre&gt;"/>
    <s v="C"/>
    <n v="1.3474392445178078"/>
    <n v="0.2921616014325315"/>
    <n v="0.43646311869441834"/>
    <n v="0.03"/>
    <n v="5.4568801414769656E-2"/>
    <n v="0.20007008132751442"/>
    <n v="4.9319922128485787E-2"/>
  </r>
  <r>
    <x v="26"/>
    <s v="Commercial and Services"/>
    <s v="B"/>
    <n v="0.73183755311232057"/>
    <n v="0.15992943931627868"/>
    <n v="0.55707618727995345"/>
    <n v="0.03"/>
    <n v="6.9648450314676175E-2"/>
    <n v="0.13869304731274915"/>
    <n v="3.7889314463818317E-2"/>
  </r>
  <r>
    <x v="58"/>
    <s v="Parks and Zoos"/>
    <s v="D"/>
    <n v="0.96739227811534922"/>
    <n v="0.17065096597435325"/>
    <n v="0.27638752969320179"/>
    <n v="0.03"/>
    <n v="3.4555350899892555E-2"/>
    <n v="9.0959165168120887E-2"/>
    <n v="1.9806480204921328E-2"/>
  </r>
  <r>
    <x v="42"/>
    <s v=" Natural River, Stream, Waterway"/>
    <s v="B"/>
    <n v="0.52096910560538079"/>
    <n v="9.3813358258152305E-2"/>
    <n v="0.2984336595879456"/>
    <n v="0.03"/>
    <n v="3.7311668289982898E-2"/>
    <n v="5.289141419133922E-2"/>
    <n v="1.7646409786501196E-2"/>
  </r>
  <r>
    <x v="9"/>
    <s v="Freshwater Marshes"/>
    <s v="C"/>
    <n v="0.62640332935885068"/>
    <n v="1.7869211096790915E-2"/>
    <n v="0.24869471632328805"/>
    <n v="0.03"/>
    <n v="3.1093056908319084E-2"/>
    <n v="5.2996357473464893E-2"/>
    <n v="8.280147077507299E-3"/>
  </r>
  <r>
    <x v="16"/>
    <s v="Mixed Wetland Hardwoods"/>
    <s v="C"/>
    <n v="0.62640332935885068"/>
    <n v="1.7869211096790915E-2"/>
    <n v="0.24869471632328805"/>
    <n v="0.03"/>
    <n v="3.1093056908319084E-2"/>
    <n v="5.2996357473464893E-2"/>
    <n v="1.0818273312933386E-2"/>
  </r>
  <r>
    <x v="87"/>
    <s v="Multiple Dwelling Units, High Rise &lt;Three stories or more&gt;"/>
    <s v="C"/>
    <n v="1.6728075169398335"/>
    <n v="0.4645994885165638"/>
    <n v="0.43646311869441834"/>
    <n v="0.03"/>
    <n v="5.4568801414769656E-2"/>
    <n v="0.24838131835710153"/>
    <n v="8.0863062584631204E-2"/>
  </r>
  <r>
    <x v="49"/>
    <s v="Shopping Centers (Plazas, Malls)"/>
    <s v="A"/>
    <n v="1.4884831588725165"/>
    <n v="0.30824389141964326"/>
    <n v="0.5449281084296117"/>
    <n v="0.03"/>
    <n v="6.812963675641219E-2"/>
    <n v="0.2759361118720306"/>
    <n v="7.1972940518555462E-2"/>
  </r>
  <r>
    <x v="49"/>
    <s v="Shopping Centers (Plazas, Malls)"/>
    <s v="NA"/>
    <n v="1.4884831588725165"/>
    <n v="0.30824389141964326"/>
    <n v="0.57659988543228824"/>
    <n v="0.03"/>
    <n v="7.2089400676171825E-2"/>
    <n v="0.29197379990280947"/>
    <n v="7.6156081169713563E-2"/>
  </r>
  <r>
    <x v="6"/>
    <s v="Inactive Land with street pattern but without structures"/>
    <s v="B"/>
    <n v="0.80616023176279095"/>
    <n v="4.9140330516175015E-2"/>
    <n v="0.15190764990771397"/>
    <n v="0.03"/>
    <n v="1.8992253929711937E-2"/>
    <n v="4.1660686336543913E-2"/>
    <n v="6.6737040492156653E-3"/>
  </r>
  <r>
    <x v="34"/>
    <s v="Shrub and Brushland"/>
    <s v="C"/>
    <n v="0.80616023176279095"/>
    <n v="4.9140330516175015E-2"/>
    <n v="0.19937879050387461"/>
    <n v="0.03"/>
    <n v="2.4927333282746919E-2"/>
    <n v="5.4679650816713894E-2"/>
    <n v="8.7592365645955631E-3"/>
  </r>
  <r>
    <x v="16"/>
    <s v="Mixed Wetland Hardwoods"/>
    <s v="C"/>
    <n v="0.62640332935885068"/>
    <n v="1.7869211096790915E-2"/>
    <n v="0.24869471632328805"/>
    <n v="0.03"/>
    <n v="3.1093056908319084E-2"/>
    <n v="5.2996357473464893E-2"/>
    <n v="8.280147077507299E-3"/>
  </r>
  <r>
    <x v="52"/>
    <s v="Sand Pine"/>
    <s v="NA"/>
    <n v="0.80616023176279095"/>
    <n v="4.9140330516175015E-2"/>
    <n v="0.24115339422849597"/>
    <n v="0.03"/>
    <n v="3.0150203113417706E-2"/>
    <n v="6.6136339559263485E-2"/>
    <n v="1.0594505178129871E-2"/>
  </r>
  <r>
    <x v="46"/>
    <s v="Mobile Home Units &lt;Six or more dwelling units per acre&gt;"/>
    <s v="B"/>
    <n v="1.6728075169398335"/>
    <n v="0.4645994885165638"/>
    <n v="0.40522520165068265"/>
    <n v="0.03"/>
    <n v="5.0663280836376591E-2"/>
    <n v="0.23060452420033081"/>
    <n v="6.9561455088366711E-2"/>
  </r>
  <r>
    <x v="55"/>
    <s v="Disturbed Land"/>
    <s v="D"/>
    <n v="0.73183755311232057"/>
    <n v="0.13401908322593187"/>
    <n v="0.28292799795311729"/>
    <n v="0.03"/>
    <n v="3.5373072944088486E-2"/>
    <n v="7.0439460709695215E-2"/>
    <n v="2.0599364899910086E-2"/>
  </r>
  <r>
    <x v="11"/>
    <s v="Brazilian Pepper"/>
    <s v="NA"/>
    <n v="0.80616023176279095"/>
    <n v="4.9140330516175015E-2"/>
    <n v="0.24115339422849597"/>
    <n v="0.02"/>
    <n v="2.010013540894514E-2"/>
    <n v="4.4090893039508992E-2"/>
    <n v="8.7037775055187738E-3"/>
  </r>
  <r>
    <x v="24"/>
    <s v=" Channelized Waterways, Canals"/>
    <s v="NA"/>
    <n v="0.52096910560538079"/>
    <n v="9.3813358258152305E-2"/>
    <n v="0.2984336595879456"/>
    <n v="0.02"/>
    <n v="2.4874445526655267E-2"/>
    <n v="3.5260942794226147E-2"/>
    <n v="1.3794774179341666E-2"/>
  </r>
  <r>
    <x v="24"/>
    <s v=" Channelized Waterways, Canals"/>
    <s v="NA"/>
    <n v="0.52096910560538079"/>
    <n v="9.3813358258152305E-2"/>
    <n v="0.2984336595879456"/>
    <n v="0.02"/>
    <n v="2.4874445526655267E-2"/>
    <n v="3.5260942794226147E-2"/>
    <n v="6.3496038887584779E-3"/>
  </r>
  <r>
    <x v="2"/>
    <s v="Fixed Single Family Units"/>
    <s v="D"/>
    <n v="1.3474392445178078"/>
    <n v="0.2921616014325315"/>
    <n v="0.24052044568721381"/>
    <n v="0.02"/>
    <n v="2.004737914802927E-2"/>
    <n v="7.3501353750902498E-2"/>
    <n v="2.0301012925583794E-2"/>
  </r>
  <r>
    <x v="37"/>
    <s v="Multiple Dwelling Units, Low Rise &lt;Two stories or less&gt;"/>
    <s v="D"/>
    <n v="1.6728075169398335"/>
    <n v="0.4645994885165638"/>
    <n v="0.45902383655933859"/>
    <n v="0.02"/>
    <n v="3.8259636777220871E-2"/>
    <n v="0.1741467427579943"/>
    <n v="5.6695242024214582E-2"/>
  </r>
  <r>
    <x v="58"/>
    <s v="Parks and Zoos"/>
    <s v="NA"/>
    <n v="0.96739227811534922"/>
    <n v="0.17065096597435325"/>
    <n v="0.24895975957097566"/>
    <n v="0.02"/>
    <n v="2.075079596024082E-2"/>
    <n v="5.4621788752357577E-2"/>
    <n v="1.4152484388957481E-2"/>
  </r>
  <r>
    <x v="0"/>
    <s v="Improved Pastures"/>
    <s v="NA"/>
    <n v="1.8765006736361713"/>
    <n v="0.3700681607026059"/>
    <n v="0.58663586860269046"/>
    <n v="0.02"/>
    <n v="4.8896099648034243E-2"/>
    <n v="0.24966144744731966"/>
    <n v="5.9879897742446259E-2"/>
  </r>
  <r>
    <x v="24"/>
    <s v=" Channelized Waterways, Canals"/>
    <s v="C"/>
    <n v="0.52096910560538079"/>
    <n v="9.3813358258152305E-2"/>
    <n v="0.2984336595879456"/>
    <n v="0.02"/>
    <n v="2.4874445526655267E-2"/>
    <n v="3.5260942794226147E-2"/>
    <n v="1.1764273191000797E-2"/>
  </r>
  <r>
    <x v="26"/>
    <s v="Commercial and Services"/>
    <s v="D"/>
    <n v="0.73183755311232057"/>
    <n v="0.15992943931627868"/>
    <n v="0.58224006489851832"/>
    <n v="0.02"/>
    <n v="4.8529709409291501E-2"/>
    <n v="9.6638665365373508E-2"/>
    <n v="2.640055036887029E-2"/>
  </r>
  <r>
    <x v="7"/>
    <s v="Pine Flatwoods"/>
    <s v="NA"/>
    <n v="0.80616023176279095"/>
    <n v="4.9140330516175015E-2"/>
    <n v="0.24115339422849597"/>
    <n v="0.02"/>
    <n v="2.010013540894514E-2"/>
    <n v="4.4090893039508992E-2"/>
    <n v="4.8753047141769923E-3"/>
  </r>
  <r>
    <x v="2"/>
    <s v="Fixed Single Family Units"/>
    <s v="A"/>
    <n v="1.3474392445178078"/>
    <n v="0.2921616014325315"/>
    <n v="0.12152611992617118"/>
    <n v="0.02"/>
    <n v="1.0129202095846368E-2"/>
    <n v="3.7137526105719153E-2"/>
    <n v="9.4305071321583982E-3"/>
  </r>
  <r>
    <x v="16"/>
    <s v="Mixed Wetland Hardwoods"/>
    <s v="D"/>
    <n v="0.62640332935885068"/>
    <n v="1.7869211096790915E-2"/>
    <n v="0.24869471632328805"/>
    <n v="0.02"/>
    <n v="2.0728704605546058E-2"/>
    <n v="3.5330904982309931E-2"/>
    <n v="7.2121822086222576E-3"/>
  </r>
  <r>
    <x v="46"/>
    <s v="Mobile Home Units &lt;Six or more dwelling units per acre&gt;"/>
    <s v="A"/>
    <n v="1.6728075169398335"/>
    <n v="0.4645994885165638"/>
    <n v="0.37832588419635466"/>
    <n v="0.02"/>
    <n v="3.1533462447766163E-2"/>
    <n v="0.14353115282133369"/>
    <n v="4.6728025562490665E-2"/>
  </r>
  <r>
    <x v="29"/>
    <s v="Open Land"/>
    <s v="NA"/>
    <n v="0.80616023176279095"/>
    <n v="4.9140330516175015E-2"/>
    <n v="0.24115339422849597"/>
    <n v="0.02"/>
    <n v="2.010013540894514E-2"/>
    <n v="4.4090893039508992E-2"/>
    <n v="7.0630034520865817E-3"/>
  </r>
  <r>
    <x v="54"/>
    <s v="Ornamentals"/>
    <s v="D"/>
    <n v="1.7303616721893005"/>
    <n v="0.38508149913584422"/>
    <n v="0.30381529981542799"/>
    <n v="0.02"/>
    <n v="2.5323005239615923E-2"/>
    <n v="0.1192286628779735"/>
    <n v="3.2045927832585384E-2"/>
  </r>
  <r>
    <x v="52"/>
    <s v="Sand Pine"/>
    <s v="D"/>
    <n v="0.80616023176279095"/>
    <n v="4.9140330516175015E-2"/>
    <n v="0.28292799795311729"/>
    <n v="0.02"/>
    <n v="2.3582048629392324E-2"/>
    <n v="5.1728685534542039E-2"/>
    <n v="8.2865158611094523E-3"/>
  </r>
  <r>
    <x v="90"/>
    <s v="Cemeteries"/>
    <s v="B"/>
    <n v="1.3474392445178078"/>
    <n v="0.2921616014325315"/>
    <n v="0.15190764990771397"/>
    <n v="0.02"/>
    <n v="1.2661502619807958E-2"/>
    <n v="4.6421907632148936E-2"/>
    <n v="1.1443614428913023E-2"/>
  </r>
  <r>
    <x v="48"/>
    <s v="Mangrove Swamps"/>
    <s v="D"/>
    <n v="0.62640332935885068"/>
    <n v="1.7869211096790915E-2"/>
    <n v="0.24869471632328805"/>
    <n v="0.02"/>
    <n v="2.0728704605546058E-2"/>
    <n v="3.5330904982309931E-2"/>
    <n v="3.2639858424038993E-3"/>
  </r>
  <r>
    <x v="6"/>
    <s v="Inactive Land with street pattern but without structures"/>
    <s v="D"/>
    <n v="0.80616023176279095"/>
    <n v="4.9140330516175015E-2"/>
    <n v="0.27638752969320179"/>
    <n v="0.02"/>
    <n v="2.303690059992837E-2"/>
    <n v="5.0532869537844943E-2"/>
    <n v="6.2144536415024059E-3"/>
  </r>
  <r>
    <x v="58"/>
    <s v="Parks and Zoos"/>
    <s v="D"/>
    <n v="0.96739227811534922"/>
    <n v="0.17065096597435325"/>
    <n v="0.27638752969320179"/>
    <n v="0.02"/>
    <n v="2.303690059992837E-2"/>
    <n v="6.0639443445413922E-2"/>
    <n v="1.0696983875318016E-2"/>
  </r>
  <r>
    <x v="43"/>
    <s v="Fixed Single Family Units &lt;Six or more dwelling units per acre&gt;"/>
    <s v="NA"/>
    <n v="1.3474392445178078"/>
    <n v="0.2921616014325315"/>
    <n v="0.44774347762687844"/>
    <n v="0.02"/>
    <n v="3.7319418860200314E-2"/>
    <n v="0.1368272524386977"/>
    <n v="3.7791573604806054E-2"/>
  </r>
  <r>
    <x v="46"/>
    <s v="Mobile Home Units &lt;Six or more dwelling units per acre&gt;"/>
    <s v="A"/>
    <n v="1.6728075169398335"/>
    <n v="0.4645994885165638"/>
    <n v="0.37832588419635466"/>
    <n v="0.02"/>
    <n v="3.1533462447766163E-2"/>
    <n v="0.14353115282133369"/>
    <n v="4.6728025562490665E-2"/>
  </r>
  <r>
    <x v="26"/>
    <s v="Commercial and Services"/>
    <s v="B"/>
    <n v="0.73183755311232057"/>
    <n v="0.15992943931627868"/>
    <n v="0.55707618727995345"/>
    <n v="0.02"/>
    <n v="4.6432300209784116E-2"/>
    <n v="9.2462031541832773E-2"/>
    <n v="3.0313234530711778E-2"/>
  </r>
  <r>
    <x v="52"/>
    <s v="Sand Pine"/>
    <s v="D"/>
    <n v="0.80616023176279095"/>
    <n v="4.9140330516175015E-2"/>
    <n v="0.28292799795311729"/>
    <n v="0.02"/>
    <n v="2.3582048629392324E-2"/>
    <n v="5.1728685534542039E-2"/>
    <n v="8.2865158611094523E-3"/>
  </r>
  <r>
    <x v="52"/>
    <s v="Sand Pine"/>
    <s v="NA"/>
    <n v="0.80616023176279095"/>
    <n v="4.9140330516175015E-2"/>
    <n v="0.24115339422849597"/>
    <n v="0.02"/>
    <n v="2.010013540894514E-2"/>
    <n v="4.4090893039508992E-2"/>
    <n v="7.0630034520865817E-3"/>
  </r>
  <r>
    <x v="15"/>
    <s v="Wet Prairies"/>
    <s v="D"/>
    <n v="0.62640332935885068"/>
    <n v="1.7869211096790915E-2"/>
    <n v="0.24869471632328805"/>
    <n v="0.02"/>
    <n v="2.0728704605546058E-2"/>
    <n v="3.5330904982309931E-2"/>
    <n v="5.5200980516715327E-3"/>
  </r>
  <r>
    <x v="82"/>
    <s v="Melaleuca"/>
    <s v="D"/>
    <n v="0.80616023176279095"/>
    <n v="4.9140330516175015E-2"/>
    <n v="0.28292799795311729"/>
    <n v="0.02"/>
    <n v="2.3582048629392324E-2"/>
    <n v="5.1728685534542039E-2"/>
    <n v="5.7198456882863917E-3"/>
  </r>
  <r>
    <x v="12"/>
    <s v="Roads and Highways"/>
    <s v="A"/>
    <n v="1.0171301585628862"/>
    <n v="0.19656132206470006"/>
    <n v="0.37051640493542071"/>
    <n v="0.02"/>
    <n v="3.0882542351367313E-2"/>
    <n v="8.5470868905584571E-2"/>
    <n v="1.9878578543862595E-2"/>
  </r>
  <r>
    <x v="15"/>
    <s v="Wet Prairies"/>
    <s v="NA"/>
    <n v="0.62640332935885068"/>
    <n v="1.7869211096790915E-2"/>
    <n v="0.24869471632328805"/>
    <n v="0.02"/>
    <n v="2.0728704605546058E-2"/>
    <n v="3.5330904982309931E-2"/>
    <n v="5.5200980516715327E-3"/>
  </r>
  <r>
    <x v="99"/>
    <s v="Commercial and Services Under Construction"/>
    <s v="B"/>
    <n v="1.4884831588725165"/>
    <n v="0.30824389141964326"/>
    <n v="0.55707618727995345"/>
    <n v="0.02"/>
    <n v="4.6432300209784116E-2"/>
    <n v="0.18805836923762598"/>
    <n v="4.3997930327239941E-2"/>
  </r>
  <r>
    <x v="25"/>
    <s v="Herbaceous (Dry Prairie)"/>
    <s v="B"/>
    <n v="0.80616023176279095"/>
    <n v="4.9140330516175015E-2"/>
    <n v="9.4942281192321246E-2"/>
    <n v="0.02"/>
    <n v="7.9134391373799767E-3"/>
    <n v="1.7358619306893305E-2"/>
    <n v="1.9194113047940916E-3"/>
  </r>
  <r>
    <x v="20"/>
    <s v="Hydric Pine Flatwoods"/>
    <s v="C"/>
    <n v="0.62640332935885068"/>
    <n v="1.7869211096790915E-2"/>
    <n v="0.24869471632328805"/>
    <n v="0.02"/>
    <n v="2.0728704605546058E-2"/>
    <n v="3.5330904982309931E-2"/>
    <n v="1.1724406627157524E-2"/>
  </r>
  <r>
    <x v="43"/>
    <s v="Fixed Single Family Units &lt;Six or more dwelling units per acre&gt;"/>
    <s v="NA"/>
    <n v="1.3474392445178078"/>
    <n v="0.2921616014325315"/>
    <n v="0.44774347762687844"/>
    <n v="0.02"/>
    <n v="3.7319418860200314E-2"/>
    <n v="0.1368272524386977"/>
    <n v="3.7791573604806054E-2"/>
  </r>
  <r>
    <x v="20"/>
    <s v="Hydric Pine Flatwoods"/>
    <s v="NA"/>
    <n v="0.62640332935885068"/>
    <n v="1.7869211096790915E-2"/>
    <n v="0.24869471632328805"/>
    <n v="0.02"/>
    <n v="2.0728704605546058E-2"/>
    <n v="3.5330904982309931E-2"/>
    <n v="5.5200980516715327E-3"/>
  </r>
  <r>
    <x v="101"/>
    <e v="#N/A"/>
    <s v="D"/>
    <n v="0.62640332935885068"/>
    <n v="1.7869211096790915E-2"/>
    <n v="0.24869471632328805"/>
    <n v="0.02"/>
    <n v="2.0728704605546058E-2"/>
    <n v="3.5330904982309931E-2"/>
    <n v="5.5200980516715327E-3"/>
  </r>
  <r>
    <x v="46"/>
    <s v="Mobile Home Units &lt;Six or more dwelling units per acre&gt;"/>
    <s v="D"/>
    <n v="1.6728075169398335"/>
    <n v="0.4645994885165638"/>
    <n v="0.45902383655933859"/>
    <n v="0.02"/>
    <n v="3.8259636777220871E-2"/>
    <n v="0.1741467427579943"/>
    <n v="5.253106315738186E-2"/>
  </r>
  <r>
    <x v="55"/>
    <s v="Disturbed Land"/>
    <s v="NA"/>
    <n v="0.73183755311232057"/>
    <n v="0.13401908322593187"/>
    <n v="0.24115339422849597"/>
    <n v="0.02"/>
    <n v="2.010013540894514E-2"/>
    <n v="4.0026002282466638E-2"/>
    <n v="1.1705231956548462E-2"/>
  </r>
  <r>
    <x v="15"/>
    <s v="Wet Prairies"/>
    <s v="D"/>
    <n v="0.62640332935885068"/>
    <n v="1.7869211096790915E-2"/>
    <n v="0.24869471632328805"/>
    <n v="0.02"/>
    <n v="2.0728704605546058E-2"/>
    <n v="3.5330904982309931E-2"/>
    <n v="1.1724406627157524E-2"/>
  </r>
  <r>
    <x v="54"/>
    <s v="Ornamentals"/>
    <s v="A"/>
    <n v="1.7303616721893005"/>
    <n v="0.38508149913584422"/>
    <n v="0.30381529981542799"/>
    <n v="0.01"/>
    <n v="1.2661502619807962E-2"/>
    <n v="5.9614331438986749E-2"/>
    <n v="1.4644885971152793E-2"/>
  </r>
  <r>
    <x v="0"/>
    <s v="Improved Pastures"/>
    <s v="D"/>
    <n v="1.8765006736361713"/>
    <n v="0.3700681607026059"/>
    <n v="0.58663586860269046"/>
    <n v="0.01"/>
    <n v="2.4448049824017121E-2"/>
    <n v="0.12483072372365983"/>
    <n v="3.7257494664049692E-2"/>
  </r>
  <r>
    <x v="16"/>
    <s v="Mixed Wetland Hardwoods"/>
    <s v="NA"/>
    <n v="0.62640332935885068"/>
    <n v="1.7869211096790915E-2"/>
    <n v="0.24869471632328805"/>
    <n v="0.01"/>
    <n v="1.0364352302773029E-2"/>
    <n v="1.7665452491154966E-2"/>
    <n v="3.6060911043111288E-3"/>
  </r>
  <r>
    <x v="19"/>
    <s v="Cypress"/>
    <s v="D"/>
    <n v="0.62640332935885068"/>
    <n v="1.7869211096790915E-2"/>
    <n v="0.24869471632328805"/>
    <n v="0.01"/>
    <n v="1.0364352302773029E-2"/>
    <n v="1.7665452491154966E-2"/>
    <n v="3.6060911043111288E-3"/>
  </r>
  <r>
    <x v="0"/>
    <s v="Improved Pastures"/>
    <s v="D"/>
    <n v="1.8765006736361713"/>
    <n v="0.3700681607026059"/>
    <n v="0.58663586860269046"/>
    <n v="0.01"/>
    <n v="2.4448049824017121E-2"/>
    <n v="0.12483072372365983"/>
    <n v="2.4618097385531081E-2"/>
  </r>
  <r>
    <x v="39"/>
    <s v="Electrical Power Transmission Lines"/>
    <s v="D"/>
    <n v="0.73183755311232057"/>
    <n v="0.15992943931627868"/>
    <n v="0.28292799795311729"/>
    <n v="0.01"/>
    <n v="1.1791024314696162E-2"/>
    <n v="2.3479820236565072E-2"/>
    <n v="5.131076520617602E-3"/>
  </r>
  <r>
    <x v="26"/>
    <s v="Commercial and Services"/>
    <s v="D"/>
    <n v="0.73183755311232057"/>
    <n v="0.15992943931627868"/>
    <n v="0.58224006489851832"/>
    <n v="0.01"/>
    <n v="2.426485470464575E-2"/>
    <n v="4.8319332682686754E-2"/>
    <n v="1.5841261970488789E-2"/>
  </r>
  <r>
    <x v="41"/>
    <s v="Educational Facilities"/>
    <s v="D"/>
    <n v="0.96739227811534922"/>
    <n v="0.17065096597435325"/>
    <n v="0.24052044568721381"/>
    <n v="0.01"/>
    <n v="1.0023689574014635E-2"/>
    <n v="2.6385101346477816E-2"/>
    <n v="6.8363695777167496E-3"/>
  </r>
  <r>
    <x v="6"/>
    <s v="Inactive Land with street pattern but without structures"/>
    <s v="D"/>
    <n v="0.80616023176279095"/>
    <n v="4.9140330516175015E-2"/>
    <n v="0.27638752969320179"/>
    <n v="0.01"/>
    <n v="1.1518450299964185E-2"/>
    <n v="2.5266434768922472E-2"/>
    <n v="4.0474779187372797E-3"/>
  </r>
  <r>
    <x v="1"/>
    <s v="Citrus Groves"/>
    <s v="D"/>
    <n v="1.6671011379372187"/>
    <n v="0.16490862031309303"/>
    <n v="0.32696578480774496"/>
    <n v="0.01"/>
    <n v="1.362629908186277E-2"/>
    <n v="6.1811375296975189E-2"/>
    <n v="9.0805160521743224E-3"/>
  </r>
  <r>
    <x v="42"/>
    <s v=" Natural River, Stream, Waterway"/>
    <s v="NA"/>
    <n v="0.52096910560538079"/>
    <n v="9.3813358258152305E-2"/>
    <n v="0.2984336595879456"/>
    <n v="0.01"/>
    <n v="1.2437222763327633E-2"/>
    <n v="1.7630471397113073E-2"/>
    <n v="5.8821365955003986E-3"/>
  </r>
  <r>
    <x v="42"/>
    <s v=" Natural River, Stream, Waterway"/>
    <s v="NA"/>
    <n v="0.52096910560538079"/>
    <n v="9.3813358258152305E-2"/>
    <n v="0.2984336595879456"/>
    <n v="0.01"/>
    <n v="1.2437222763327633E-2"/>
    <n v="1.7630471397113073E-2"/>
    <n v="5.8821365955003986E-3"/>
  </r>
  <r>
    <x v="57"/>
    <s v="Emergent Aquatic Vegetation"/>
    <s v="NA"/>
    <n v="0.62640332935885068"/>
    <n v="1.7869211096790915E-2"/>
    <n v="0.24869471632328805"/>
    <n v="0.01"/>
    <n v="1.0364352302773029E-2"/>
    <n v="1.7665452491154966E-2"/>
    <n v="2.7600490258357663E-3"/>
  </r>
  <r>
    <x v="18"/>
    <s v="Golf Courses"/>
    <s v="D"/>
    <n v="1.8765006736361713"/>
    <n v="0.3700681607026059"/>
    <n v="0.27638752969320179"/>
    <n v="0.01"/>
    <n v="1.1518450299964185E-2"/>
    <n v="5.8812727291934076E-2"/>
    <n v="1.2852234611658535E-2"/>
  </r>
  <r>
    <x v="69"/>
    <s v="Aquaculture"/>
    <s v="D"/>
    <n v="1.7303616721893005"/>
    <n v="0.38508149913584422"/>
    <n v="0.30381529981542799"/>
    <n v="0.01"/>
    <n v="1.2661502619807962E-2"/>
    <n v="5.9614331438986749E-2"/>
    <n v="1.4644885971152793E-2"/>
  </r>
  <r>
    <x v="7"/>
    <s v="Pine Flatwoods"/>
    <s v="A"/>
    <n v="0.80616023176279095"/>
    <n v="4.9140330516175015E-2"/>
    <n v="2.0887301862310671E-2"/>
    <n v="0.01"/>
    <n v="8.7047830511179731E-4"/>
    <n v="1.9094481237582634E-3"/>
    <n v="2.1113524352735005E-4"/>
  </r>
  <r>
    <x v="7"/>
    <s v="Pine Flatwoods"/>
    <s v="A"/>
    <n v="0.80616023176279095"/>
    <n v="4.9140330516175015E-2"/>
    <n v="2.0887301862310671E-2"/>
    <n v="0.01"/>
    <n v="8.7047830511179731E-4"/>
    <n v="1.9094481237582634E-3"/>
    <n v="2.1113524352735005E-4"/>
  </r>
  <r>
    <x v="7"/>
    <s v="Pine Flatwoods"/>
    <s v="NA"/>
    <n v="0.80616023176279095"/>
    <n v="4.9140330516175015E-2"/>
    <n v="0.24115339422849597"/>
    <n v="0.01"/>
    <n v="1.005006770447257E-2"/>
    <n v="2.2045446519754496E-2"/>
    <n v="2.4376523570884961E-3"/>
  </r>
  <r>
    <x v="42"/>
    <s v=" Natural River, Stream, Waterway"/>
    <s v="D"/>
    <n v="0.52096910560538079"/>
    <n v="9.3813358258152305E-2"/>
    <n v="0.2984336595879456"/>
    <n v="0.01"/>
    <n v="1.2437222763327633E-2"/>
    <n v="1.7630471397113073E-2"/>
    <n v="4.5284692699398181E-3"/>
  </r>
  <r>
    <x v="42"/>
    <s v=" Natural River, Stream, Waterway"/>
    <s v="NA"/>
    <n v="0.52096910560538079"/>
    <n v="9.3813358258152305E-2"/>
    <n v="0.2984336595879456"/>
    <n v="0.01"/>
    <n v="1.2437222763327633E-2"/>
    <n v="1.7630471397113073E-2"/>
    <n v="4.5284692699398181E-3"/>
  </r>
  <r>
    <x v="42"/>
    <s v=" Natural River, Stream, Waterway"/>
    <s v="NA"/>
    <n v="0.52096910560538079"/>
    <n v="9.3813358258152305E-2"/>
    <n v="0.2984336595879456"/>
    <n v="0.01"/>
    <n v="1.2437222763327633E-2"/>
    <n v="1.7630471397113073E-2"/>
    <n v="4.5284692699398181E-3"/>
  </r>
  <r>
    <x v="48"/>
    <s v="Mangrove Swamps"/>
    <s v="NA"/>
    <n v="0.62640332935885068"/>
    <n v="1.7869211096790915E-2"/>
    <n v="0.24869471632328805"/>
    <n v="0.01"/>
    <n v="1.0364352302773029E-2"/>
    <n v="1.7665452491154966E-2"/>
    <n v="1.6319929212019497E-3"/>
  </r>
  <r>
    <x v="16"/>
    <s v="Mixed Wetland Hardwoods"/>
    <s v="C"/>
    <n v="0.62640332935885068"/>
    <n v="1.7869211096790915E-2"/>
    <n v="0.24869471632328805"/>
    <n v="0.01"/>
    <n v="1.0364352302773029E-2"/>
    <n v="1.7665452491154966E-2"/>
    <n v="1.6319929212019497E-3"/>
  </r>
  <r>
    <x v="12"/>
    <s v="Roads and Highways"/>
    <s v="D"/>
    <n v="1.0171301585628862"/>
    <n v="0.19656132206470006"/>
    <n v="0.45034663738052311"/>
    <n v="0.01"/>
    <n v="1.8768196112833299E-2"/>
    <n v="5.1943069042152692E-2"/>
    <n v="1.2080775485087458E-2"/>
  </r>
  <r>
    <x v="21"/>
    <e v="#N/A"/>
    <s v="NA"/>
    <n v="0.62640332935885068"/>
    <n v="1.7869211096790915E-2"/>
    <n v="0.24869471632328805"/>
    <n v="0.01"/>
    <n v="1.0364352302773029E-2"/>
    <n v="1.7665452491154966E-2"/>
    <n v="5.8622033135787618E-3"/>
  </r>
  <r>
    <x v="46"/>
    <s v="Mobile Home Units &lt;Six or more dwelling units per acre&gt;"/>
    <s v="C"/>
    <n v="1.6728075169398335"/>
    <n v="0.4645994885165638"/>
    <n v="0.43646311869441834"/>
    <n v="0.01"/>
    <n v="1.8189600471589885E-2"/>
    <n v="8.2793772785700506E-2"/>
    <n v="2.6954354194877066E-2"/>
  </r>
  <r>
    <x v="10"/>
    <s v="Fixed Single Family Units"/>
    <s v="A"/>
    <n v="0.96739227811534922"/>
    <n v="0.17065096597435325"/>
    <n v="8.3338224602148639E-2"/>
    <n v="0.01"/>
    <n v="3.4731205102945441E-3"/>
    <n v="9.1422061682971366E-3"/>
    <n v="1.9907276541842045E-3"/>
  </r>
  <r>
    <x v="90"/>
    <s v="Cemeteries"/>
    <s v="D"/>
    <n v="1.3474392445178078"/>
    <n v="0.2921616014325315"/>
    <n v="0.27638752969320179"/>
    <n v="0.01"/>
    <n v="1.1518450299964185E-2"/>
    <n v="4.2231040970913271E-2"/>
    <n v="1.0410510348525042E-2"/>
  </r>
  <r>
    <x v="58"/>
    <s v="Parks and Zoos"/>
    <s v="NA"/>
    <n v="0.96739227811534922"/>
    <n v="0.17065096597435325"/>
    <n v="0.24895975957097566"/>
    <n v="0.01"/>
    <n v="1.037539798012041E-2"/>
    <n v="2.7310894376178788E-2"/>
    <n v="5.9469838783224342E-3"/>
  </r>
  <r>
    <x v="5"/>
    <s v="Woodland Pastures"/>
    <s v="NA"/>
    <n v="0.95337210017164864"/>
    <n v="0.22938109134459039"/>
    <n v="0.2"/>
    <n v="0.01"/>
    <n v="8.3350000000000004E-3"/>
    <n v="2.1622035913866411E-2"/>
    <n v="6.1094378894878346E-3"/>
  </r>
  <r>
    <x v="7"/>
    <s v="Pine Flatwoods"/>
    <s v="A"/>
    <n v="0.80616023176279095"/>
    <n v="4.9140330516175015E-2"/>
    <n v="2.0887301862310671E-2"/>
    <n v="0.01"/>
    <n v="8.7047830511179731E-4"/>
    <n v="1.9094481237582634E-3"/>
    <n v="2.1113524352735005E-4"/>
  </r>
  <r>
    <x v="43"/>
    <s v="Fixed Single Family Units &lt;Six or more dwelling units per acre&gt;"/>
    <s v="C"/>
    <n v="1.3474392445178078"/>
    <n v="0.2921616014325315"/>
    <n v="0.43646311869441834"/>
    <n v="0.01"/>
    <n v="1.8189600471589885E-2"/>
    <n v="6.6690027109171476E-2"/>
    <n v="1.8419730158156442E-2"/>
  </r>
  <r>
    <x v="37"/>
    <s v="Multiple Dwelling Units, Low Rise &lt;Two stories or less&gt;"/>
    <s v="D"/>
    <n v="1.6728075169398335"/>
    <n v="0.4645994885165638"/>
    <n v="0.45902383655933859"/>
    <n v="0.01"/>
    <n v="1.9129818388610435E-2"/>
    <n v="8.707337137899715E-2"/>
    <n v="2.8347621012107291E-2"/>
  </r>
  <r>
    <x v="26"/>
    <s v="Commercial and Services"/>
    <s v="D"/>
    <n v="0.73183755311232057"/>
    <n v="0.15992943931627868"/>
    <n v="0.58224006489851832"/>
    <n v="0.01"/>
    <n v="2.426485470464575E-2"/>
    <n v="4.8319332682686754E-2"/>
    <n v="1.5841261970488789E-2"/>
  </r>
  <r>
    <x v="38"/>
    <s v="Other Light Industrial"/>
    <s v="B"/>
    <n v="1.2017295380314896"/>
    <n v="0.2322997442582819"/>
    <n v="0.25919242765503703"/>
    <n v="0.01"/>
    <n v="1.0801844422523667E-2"/>
    <n v="3.5321016676635064E-2"/>
    <n v="9.1790574550782121E-3"/>
  </r>
  <r>
    <x v="51"/>
    <s v="Institutional"/>
    <s v="A"/>
    <n v="0.96739227811534922"/>
    <n v="0.17065096597435325"/>
    <n v="0.12152611992617118"/>
    <n v="0.01"/>
    <n v="5.0646010479231838E-3"/>
    <n v="1.3331419627694054E-2"/>
    <n v="3.4541656813726735E-3"/>
  </r>
  <r>
    <x v="29"/>
    <s v="Open Land"/>
    <s v="NA"/>
    <n v="0.80616023176279095"/>
    <n v="4.9140330516175015E-2"/>
    <n v="0.24115339422849597"/>
    <n v="0.01"/>
    <n v="1.005006770447257E-2"/>
    <n v="2.2045446519754496E-2"/>
    <n v="3.5315017260432909E-3"/>
  </r>
  <r>
    <x v="52"/>
    <s v="Sand Pine"/>
    <s v="B"/>
    <n v="0.80616023176279095"/>
    <n v="4.9140330516175015E-2"/>
    <n v="9.4942281192321246E-2"/>
    <n v="0.01"/>
    <n v="3.9567195686899884E-3"/>
    <n v="8.6793096534466523E-3"/>
    <n v="1.3903550102532644E-3"/>
  </r>
  <r>
    <x v="40"/>
    <s v="Upland Hardwood Forests"/>
    <s v="A"/>
    <n v="0.80616023176279095"/>
    <n v="4.9140330516175015E-2"/>
    <n v="2.0887301862310671E-2"/>
    <n v="0.01"/>
    <n v="8.7047830511179731E-4"/>
    <n v="1.9094481237582634E-3"/>
    <n v="3.0587810225571809E-4"/>
  </r>
  <r>
    <x v="40"/>
    <s v="Upland Hardwood Forests"/>
    <s v="NA"/>
    <n v="0.80616023176279095"/>
    <n v="4.9140330516175015E-2"/>
    <n v="0.24115339422849597"/>
    <n v="0.01"/>
    <n v="1.005006770447257E-2"/>
    <n v="2.2045446519754496E-2"/>
    <n v="3.5315017260432909E-3"/>
  </r>
  <r>
    <x v="11"/>
    <s v="Brazilian Pepper"/>
    <s v="A"/>
    <n v="0.80616023176279095"/>
    <n v="4.9140330516175015E-2"/>
    <n v="2.0887301862310671E-2"/>
    <n v="0.01"/>
    <n v="8.7047830511179731E-4"/>
    <n v="1.9094481237582634E-3"/>
    <n v="3.0587810225571809E-4"/>
  </r>
  <r>
    <x v="82"/>
    <s v="Melaleuca"/>
    <s v="C"/>
    <n v="0.80616023176279095"/>
    <n v="4.9140330516175015E-2"/>
    <n v="0.19937879050387461"/>
    <n v="0.01"/>
    <n v="8.3091110942489742E-3"/>
    <n v="1.8226550272237969E-2"/>
    <n v="2.9197455215318547E-3"/>
  </r>
  <r>
    <x v="32"/>
    <s v="Hardwood - Coniferous Mixed"/>
    <s v="A"/>
    <n v="0.80616023176279095"/>
    <n v="4.9140330516175015E-2"/>
    <n v="2.0887301862310671E-2"/>
    <n v="0.01"/>
    <n v="8.7047830511179731E-4"/>
    <n v="1.9094481237582634E-3"/>
    <n v="3.0587810225571809E-4"/>
  </r>
  <r>
    <x v="86"/>
    <s v="Lakes"/>
    <s v="NA"/>
    <n v="0.52096910560538079"/>
    <n v="9.3813358258152305E-2"/>
    <n v="0.2984336595879456"/>
    <n v="0.01"/>
    <n v="1.2437222763327633E-2"/>
    <n v="1.7630471397113073E-2"/>
    <n v="5.8821365955003986E-3"/>
  </r>
  <r>
    <x v="12"/>
    <s v="Roads and Highways"/>
    <s v="D"/>
    <n v="1.0171301585628862"/>
    <n v="0.19656132206470006"/>
    <n v="0.45034663738052311"/>
    <n v="0.01"/>
    <n v="1.8768196112833299E-2"/>
    <n v="5.1943069042152692E-2"/>
    <n v="1.4123505950008235E-2"/>
  </r>
  <r>
    <x v="46"/>
    <s v="Mobile Home Units &lt;Six or more dwelling units per acre&gt;"/>
    <s v="B"/>
    <n v="1.6728075169398335"/>
    <n v="0.4645994885165638"/>
    <n v="0.40522520165068265"/>
    <n v="0.01"/>
    <n v="1.6887760278792199E-2"/>
    <n v="7.6868174733443609E-2"/>
    <n v="2.3187151696122243E-2"/>
  </r>
  <r>
    <x v="51"/>
    <s v="Institutional"/>
    <s v="D"/>
    <n v="0.96739227811534922"/>
    <n v="0.17065096597435325"/>
    <n v="0.24052044568721381"/>
    <n v="0.01"/>
    <n v="1.0023689574014635E-2"/>
    <n v="2.6385101346477816E-2"/>
    <n v="5.7453912044809962E-3"/>
  </r>
  <r>
    <x v="29"/>
    <s v="Open Land"/>
    <s v="NA"/>
    <n v="0.80616023176279095"/>
    <n v="4.9140330516175015E-2"/>
    <n v="0.24115339422849597"/>
    <n v="0.01"/>
    <n v="1.005006770447257E-2"/>
    <n v="2.2045446519754496E-2"/>
    <n v="2.4376523570884961E-3"/>
  </r>
  <r>
    <x v="6"/>
    <s v="Inactive Land with street pattern but without structures"/>
    <s v="A"/>
    <n v="0.80616023176279095"/>
    <n v="4.9140330516175015E-2"/>
    <n v="8.3338224602148639E-2"/>
    <n v="0.01"/>
    <n v="3.4731205102945441E-3"/>
    <n v="7.618505140247615E-3"/>
    <n v="8.4240829488185104E-4"/>
  </r>
  <r>
    <x v="48"/>
    <s v="Mangrove Swamps"/>
    <s v="A"/>
    <n v="0.62640332935885068"/>
    <n v="1.7869211096790915E-2"/>
    <n v="0.24869471632328805"/>
    <n v="0.01"/>
    <n v="1.0364352302773029E-2"/>
    <n v="1.7665452491154966E-2"/>
    <n v="1.6319929212019497E-3"/>
  </r>
  <r>
    <x v="12"/>
    <s v="Roads and Highways"/>
    <s v="B"/>
    <n v="1.0171301585628862"/>
    <n v="0.19656132206470006"/>
    <n v="0.39828344230763024"/>
    <n v="0.01"/>
    <n v="1.6598462458170492E-2"/>
    <n v="4.5938089962135047E-2"/>
    <n v="1.0684154041724746E-2"/>
  </r>
  <r>
    <x v="91"/>
    <s v="Water Supply Plants"/>
    <s v="B"/>
    <n v="1.2017295380314896"/>
    <n v="0.2322997442582819"/>
    <n v="0.55707618727995345"/>
    <n v="0.01"/>
    <n v="2.3216150104892058E-2"/>
    <n v="7.5914630219287321E-2"/>
    <n v="1.7201486474265483E-2"/>
  </r>
  <r>
    <x v="91"/>
    <s v="Water Supply Plants"/>
    <s v="D"/>
    <n v="1.2017295380314896"/>
    <n v="0.2322997442582819"/>
    <n v="0.58224006489851832"/>
    <n v="0.01"/>
    <n v="2.426485470464575E-2"/>
    <n v="7.9343795758787833E-2"/>
    <n v="1.7978500660797724E-2"/>
  </r>
  <r>
    <x v="13"/>
    <s v="Mixed Shrubs"/>
    <s v="C"/>
    <n v="0.62640332935885068"/>
    <n v="1.7869211096790915E-2"/>
    <n v="0.24869471632328805"/>
    <n v="0.01"/>
    <n v="1.0364352302773029E-2"/>
    <n v="1.7665452491154966E-2"/>
    <n v="1.9140069473604041E-3"/>
  </r>
  <r>
    <x v="24"/>
    <s v=" Channelized Waterways, Canals"/>
    <s v="NA"/>
    <n v="0.52096910560538079"/>
    <n v="9.3813358258152305E-2"/>
    <n v="0.2984336595879456"/>
    <n v="0.01"/>
    <n v="1.2437222763327633E-2"/>
    <n v="1.7630471397113073E-2"/>
    <n v="9.6047217407919921E-3"/>
  </r>
  <r>
    <x v="14"/>
    <s v="Rural Residential"/>
    <s v="NA"/>
    <n v="0.96739227811534922"/>
    <n v="0.17065096597435325"/>
    <n v="0.24895975957097566"/>
    <n v="0.01"/>
    <n v="1.037539798012041E-2"/>
    <n v="2.7310894376178788E-2"/>
    <n v="4.8177255621661289E-3"/>
  </r>
  <r>
    <x v="94"/>
    <s v="Recreational"/>
    <s v="B"/>
    <n v="1.3474392445178078"/>
    <n v="0.2921616014325315"/>
    <n v="0.15190764990771397"/>
    <n v="0.01"/>
    <n v="6.3307513099039791E-3"/>
    <n v="2.3210953816074468E-2"/>
    <n v="5.7218072144565113E-3"/>
  </r>
  <r>
    <x v="24"/>
    <s v=" Channelized Waterways, Canals"/>
    <s v="C"/>
    <n v="0.52096910560538079"/>
    <n v="9.3813358258152305E-2"/>
    <n v="0.2984336595879456"/>
    <n v="0.01"/>
    <n v="1.2437222763327633E-2"/>
    <n v="1.7630471397113073E-2"/>
    <n v="4.5284692699398181E-3"/>
  </r>
  <r>
    <x v="17"/>
    <s v="Marshy Lakes"/>
    <s v="D"/>
    <n v="0.52096910560538079"/>
    <n v="9.3813358258152305E-2"/>
    <n v="0.2984336595879456"/>
    <n v="0.01"/>
    <n v="1.2437222763327633E-2"/>
    <n v="1.7630471397113073E-2"/>
    <n v="3.174801944379239E-3"/>
  </r>
  <r>
    <x v="26"/>
    <s v="Commercial and Services"/>
    <s v="NA"/>
    <n v="0.73183755311232057"/>
    <n v="0.15992943931627868"/>
    <n v="0.57659988543228824"/>
    <n v="0.01"/>
    <n v="2.4029800225390613E-2"/>
    <n v="4.7851261650738226E-2"/>
    <n v="2.2880166628248252E-2"/>
  </r>
  <r>
    <x v="20"/>
    <s v="Hydric Pine Flatwoods"/>
    <s v="D"/>
    <n v="0.62640332935885068"/>
    <n v="1.7869211096790915E-2"/>
    <n v="0.24869471632328805"/>
    <n v="0.01"/>
    <n v="1.0364352302773029E-2"/>
    <n v="1.7665452491154966E-2"/>
    <n v="3.6060911043111288E-3"/>
  </r>
  <r>
    <x v="0"/>
    <s v="Improved Pastures"/>
    <s v="NA"/>
    <n v="1.8765006736361713"/>
    <n v="0.3700681607026059"/>
    <n v="0.58663586860269046"/>
    <n v="0.01"/>
    <n v="2.4448049824017121E-2"/>
    <n v="0.12483072372365983"/>
    <n v="3.7257494664049692E-2"/>
  </r>
  <r>
    <x v="57"/>
    <s v="Emergent Aquatic Vegetation"/>
    <s v="D"/>
    <n v="0.62640332935885068"/>
    <n v="1.7869211096790915E-2"/>
    <n v="0.24869471632328805"/>
    <n v="0.01"/>
    <n v="1.0364352302773029E-2"/>
    <n v="1.7665452491154966E-2"/>
    <n v="3.6060911043111288E-3"/>
  </r>
  <r>
    <x v="46"/>
    <s v="Mobile Home Units &lt;Six or more dwelling units per acre&gt;"/>
    <s v="A"/>
    <n v="1.6728075169398335"/>
    <n v="0.4645994885165638"/>
    <n v="0.37832588419635466"/>
    <n v="0.01"/>
    <n v="1.5766731223883081E-2"/>
    <n v="7.1765576410666845E-2"/>
    <n v="2.3364012781245332E-2"/>
  </r>
  <r>
    <x v="38"/>
    <s v="Other Light Industrial"/>
    <s v="C"/>
    <n v="1.2017295380314896"/>
    <n v="0.2322997442582819"/>
    <n v="0.30761299106312084"/>
    <n v="0.01"/>
    <n v="1.2819771402555561E-2"/>
    <n v="4.1919448363478981E-2"/>
    <n v="1.0893826430202713E-2"/>
  </r>
  <r>
    <x v="42"/>
    <s v=" Natural River, Stream, Waterway"/>
    <s v="B"/>
    <n v="0.52096910560538079"/>
    <n v="9.3813358258152305E-2"/>
    <n v="0.2984336595879456"/>
    <n v="0.01"/>
    <n v="1.2437222763327633E-2"/>
    <n v="1.7630471397113073E-2"/>
    <n v="5.8821365955003986E-3"/>
  </r>
  <r>
    <x v="9"/>
    <s v="Freshwater Marshes"/>
    <s v="A"/>
    <n v="0.62640332935885068"/>
    <n v="1.7869211096790915E-2"/>
    <n v="0.24869471632328805"/>
    <n v="0.01"/>
    <n v="1.0364352302773029E-2"/>
    <n v="1.7665452491154966E-2"/>
    <n v="2.7600490258357663E-3"/>
  </r>
  <r>
    <x v="46"/>
    <s v="Mobile Home Units &lt;Six or more dwelling units per acre&gt;"/>
    <s v="A"/>
    <n v="1.6728075169398335"/>
    <n v="0.4645994885165638"/>
    <n v="0.37832588419635466"/>
    <n v="0.01"/>
    <n v="1.5766731223883081E-2"/>
    <n v="7.1765576410666845E-2"/>
    <n v="2.3364012781245332E-2"/>
  </r>
  <r>
    <x v="42"/>
    <s v=" Natural River, Stream, Waterway"/>
    <s v="D"/>
    <n v="0.52096910560538079"/>
    <n v="9.3813358258152305E-2"/>
    <n v="0.2984336595879456"/>
    <n v="0.01"/>
    <n v="1.2437222763327633E-2"/>
    <n v="1.7630471397113073E-2"/>
    <n v="5.8821365955003986E-3"/>
  </r>
  <r>
    <x v="12"/>
    <s v="Roads and Highways"/>
    <s v="NA"/>
    <n v="1.0171301585628862"/>
    <n v="0.19656132206470006"/>
    <n v="0.43863241848912221"/>
    <n v="0.01"/>
    <n v="1.8280006040534168E-2"/>
    <n v="5.059194874914872E-2"/>
    <n v="1.3756131517782587E-2"/>
  </r>
  <r>
    <x v="0"/>
    <s v="Improved Pastures"/>
    <s v="D"/>
    <n v="1.8765006736361713"/>
    <n v="0.3700681607026059"/>
    <n v="0.58663586860269046"/>
    <n v="0.01"/>
    <n v="2.4448049824017121E-2"/>
    <n v="0.12483072372365983"/>
    <n v="3.7257494664049692E-2"/>
  </r>
  <r>
    <x v="55"/>
    <s v="Disturbed Land"/>
    <s v="NA"/>
    <n v="0.73183755311232057"/>
    <n v="0.13401908322593187"/>
    <n v="0.24115339422849597"/>
    <n v="0.01"/>
    <n v="1.005006770447257E-2"/>
    <n v="2.0013001141233319E-2"/>
    <n v="6.6730030049903261E-3"/>
  </r>
  <r>
    <x v="10"/>
    <s v="Fixed Single Family Units"/>
    <s v="NA"/>
    <n v="0.96739227811534922"/>
    <n v="0.17065096597435325"/>
    <n v="0.24895975957097566"/>
    <n v="0.01"/>
    <n v="1.037539798012041E-2"/>
    <n v="2.7310894376178788E-2"/>
    <n v="7.0762421944787404E-3"/>
  </r>
  <r>
    <x v="0"/>
    <s v="Improved Pastures"/>
    <s v="NA"/>
    <n v="1.8765006736361713"/>
    <n v="0.3700681607026059"/>
    <n v="0.58663586860269046"/>
    <n v="0"/>
    <n v="0"/>
    <n v="0"/>
    <n v="0"/>
  </r>
  <r>
    <x v="14"/>
    <s v="Rural Residential"/>
    <s v="D"/>
    <n v="0.96739227811534922"/>
    <n v="0.17065096597435325"/>
    <n v="0.27638752969320179"/>
    <n v="0"/>
    <n v="0"/>
    <n v="0"/>
    <n v="0"/>
  </r>
  <r>
    <x v="5"/>
    <s v="Woodland Pastures"/>
    <s v="D"/>
    <n v="0.95337210017164864"/>
    <n v="0.22938109134459039"/>
    <n v="0.2"/>
    <n v="0"/>
    <n v="0"/>
    <n v="0"/>
    <n v="0"/>
  </r>
  <r>
    <x v="24"/>
    <s v=" Channelized Waterways, Canals"/>
    <s v="D"/>
    <n v="0.52096910560538079"/>
    <n v="9.3813358258152305E-2"/>
    <n v="0.2984336595879456"/>
    <n v="0"/>
    <n v="0"/>
    <n v="0"/>
    <n v="0"/>
  </r>
  <r>
    <x v="22"/>
    <s v="Mixed Rangeland"/>
    <s v="NA"/>
    <n v="0.80616023176279095"/>
    <n v="4.9140330516175015E-2"/>
    <n v="0.24115339422849597"/>
    <n v="0"/>
    <n v="0"/>
    <n v="0"/>
    <n v="0"/>
  </r>
  <r>
    <x v="28"/>
    <s v="Wetland Forested Mixed"/>
    <s v="D"/>
    <n v="0.62640332935885068"/>
    <n v="1.7869211096790915E-2"/>
    <n v="0.24869471632328805"/>
    <n v="0"/>
    <n v="0"/>
    <n v="0"/>
    <n v="0"/>
  </r>
  <r>
    <x v="3"/>
    <s v="Electric Power Facilities"/>
    <s v="NA"/>
    <n v="1.2017295380314896"/>
    <n v="0.2322997442582819"/>
    <n v="0.57659988543228824"/>
    <n v="0"/>
    <n v="0"/>
    <n v="0"/>
    <n v="0"/>
  </r>
  <r>
    <x v="10"/>
    <s v="Fixed Single Family Units"/>
    <s v="D"/>
    <n v="0.96739227811534922"/>
    <n v="0.17065096597435325"/>
    <n v="0.27638752969320179"/>
    <n v="0"/>
    <n v="0"/>
    <n v="0"/>
    <n v="0"/>
  </r>
  <r>
    <x v="87"/>
    <s v="Multiple Dwelling Units, High Rise &lt;Three stories or more&gt;"/>
    <s v="NA"/>
    <n v="1.6728075169398335"/>
    <n v="0.4645994885165638"/>
    <n v="0.44774347762687844"/>
    <n v="0"/>
    <n v="0"/>
    <n v="0"/>
    <n v="0"/>
  </r>
  <r>
    <x v="49"/>
    <s v="Shopping Centers (Plazas, Malls)"/>
    <s v="D"/>
    <n v="1.4884831588725165"/>
    <n v="0.30824389141964326"/>
    <n v="0.58224006489851832"/>
    <n v="0"/>
    <n v="0"/>
    <n v="0"/>
    <n v="0"/>
  </r>
  <r>
    <x v="7"/>
    <s v="Pine Flatwoods"/>
    <s v="NA"/>
    <n v="0.80616023176279095"/>
    <n v="4.9140330516175015E-2"/>
    <n v="0.24115339422849597"/>
    <n v="0"/>
    <n v="0"/>
    <n v="0"/>
    <n v="0"/>
  </r>
  <r>
    <x v="42"/>
    <s v=" Natural River, Stream, Waterway"/>
    <s v="A"/>
    <n v="0.52096910560538079"/>
    <n v="9.3813358258152305E-2"/>
    <n v="0.2984336595879456"/>
    <n v="0"/>
    <n v="0"/>
    <n v="0"/>
    <n v="0"/>
  </r>
  <r>
    <x v="42"/>
    <s v=" Natural River, Stream, Waterway"/>
    <s v="D"/>
    <n v="0.52096910560538079"/>
    <n v="9.3813358258152305E-2"/>
    <n v="0.2984336595879456"/>
    <n v="0"/>
    <n v="0"/>
    <n v="0"/>
    <n v="0"/>
  </r>
  <r>
    <x v="42"/>
    <s v=" Natural River, Stream, Waterway"/>
    <s v="D"/>
    <n v="0.52096910560538079"/>
    <n v="9.3813358258152305E-2"/>
    <n v="0.2984336595879456"/>
    <n v="0"/>
    <n v="0"/>
    <n v="0"/>
    <n v="0"/>
  </r>
  <r>
    <x v="42"/>
    <s v=" Natural River, Stream, Waterway"/>
    <s v="D"/>
    <n v="0.52096910560538079"/>
    <n v="9.3813358258152305E-2"/>
    <n v="0.2984336595879456"/>
    <n v="0"/>
    <n v="0"/>
    <n v="0"/>
    <n v="0"/>
  </r>
  <r>
    <x v="42"/>
    <s v=" Natural River, Stream, Waterway"/>
    <s v="NA"/>
    <n v="0.52096910560538079"/>
    <n v="9.3813358258152305E-2"/>
    <n v="0.2984336595879456"/>
    <n v="0"/>
    <n v="0"/>
    <n v="0"/>
    <n v="0"/>
  </r>
  <r>
    <x v="24"/>
    <s v=" Channelized Waterways, Canals"/>
    <s v="D"/>
    <n v="0.52096910560538079"/>
    <n v="9.3813358258152305E-2"/>
    <n v="0.2984336595879456"/>
    <n v="0"/>
    <n v="0"/>
    <n v="0"/>
    <n v="0"/>
  </r>
  <r>
    <x v="23"/>
    <s v="Reservoirs"/>
    <s v="D"/>
    <n v="0.52096910560538079"/>
    <n v="9.3813358258152305E-2"/>
    <n v="0.2984336595879456"/>
    <n v="0"/>
    <n v="0"/>
    <n v="0"/>
    <n v="0"/>
  </r>
  <r>
    <x v="16"/>
    <s v="Mixed Wetland Hardwoods"/>
    <s v="NA"/>
    <n v="0.62640332935885068"/>
    <n v="1.7869211096790915E-2"/>
    <n v="0.24869471632328805"/>
    <n v="0"/>
    <n v="0"/>
    <n v="0"/>
    <n v="0"/>
  </r>
  <r>
    <x v="57"/>
    <s v="Emergent Aquatic Vegetation"/>
    <s v="C"/>
    <n v="0.62640332935885068"/>
    <n v="1.7869211096790915E-2"/>
    <n v="0.24869471632328805"/>
    <n v="0"/>
    <n v="0"/>
    <n v="0"/>
    <n v="0"/>
  </r>
  <r>
    <x v="3"/>
    <s v="Electric Power Facilities"/>
    <s v="C"/>
    <n v="1.2017295380314896"/>
    <n v="0.2322997442582819"/>
    <n v="0.57095970596605816"/>
    <n v="0"/>
    <n v="0"/>
    <n v="0"/>
    <n v="0"/>
  </r>
  <r>
    <x v="39"/>
    <s v="Electrical Power Transmission Lines"/>
    <s v="NA"/>
    <n v="0.73183755311232057"/>
    <n v="0.15992943931627868"/>
    <n v="0.24115339422849597"/>
    <n v="0"/>
    <n v="0"/>
    <n v="0"/>
    <n v="0"/>
  </r>
  <r>
    <x v="1"/>
    <s v="Citrus Groves"/>
    <s v="D"/>
    <n v="1.6671011379372187"/>
    <n v="0.16490862031309303"/>
    <n v="0.32696578480774496"/>
    <n v="0"/>
    <n v="0"/>
    <n v="0"/>
    <n v="0"/>
  </r>
  <r>
    <x v="24"/>
    <s v=" Channelized Waterways, Canals"/>
    <s v="NA"/>
    <n v="0.52096910560538079"/>
    <n v="9.3813358258152305E-2"/>
    <n v="0.2984336595879456"/>
    <n v="0"/>
    <n v="0"/>
    <n v="0"/>
    <n v="0"/>
  </r>
  <r>
    <x v="37"/>
    <s v="Multiple Dwelling Units, Low Rise &lt;Two stories or less&gt;"/>
    <s v="NA"/>
    <n v="1.6728075169398335"/>
    <n v="0.4645994885165638"/>
    <n v="0.44774347762687844"/>
    <n v="0"/>
    <n v="0"/>
    <n v="0"/>
    <n v="0"/>
  </r>
  <r>
    <x v="16"/>
    <s v="Mixed Wetland Hardwoods"/>
    <s v="D"/>
    <n v="0.62640332935885068"/>
    <n v="1.7869211096790915E-2"/>
    <n v="0.24869471632328805"/>
    <n v="0"/>
    <n v="0"/>
    <n v="0"/>
    <n v="0"/>
  </r>
  <r>
    <x v="0"/>
    <s v="Improved Pastures"/>
    <s v="NA"/>
    <n v="1.8765006736361713"/>
    <n v="0.3700681607026059"/>
    <n v="0.58663586860269046"/>
    <n v="0"/>
    <n v="0"/>
    <n v="0"/>
    <n v="0"/>
  </r>
  <r>
    <x v="57"/>
    <s v="Emergent Aquatic Vegetation"/>
    <s v="NA"/>
    <n v="0.62640332935885068"/>
    <n v="1.7869211096790915E-2"/>
    <n v="0.24869471632328805"/>
    <n v="0"/>
    <n v="0"/>
    <n v="0"/>
    <n v="0"/>
  </r>
  <r>
    <x v="45"/>
    <s v="Spoil Areas"/>
    <s v="NA"/>
    <n v="0.73183755311232057"/>
    <n v="0.13401908322593187"/>
    <n v="0.24115339422849597"/>
    <n v="0"/>
    <n v="0"/>
    <n v="0"/>
    <n v="0"/>
  </r>
  <r>
    <x v="17"/>
    <s v="Marshy Lakes"/>
    <s v="D"/>
    <n v="0.52096910560538079"/>
    <n v="9.3813358258152305E-2"/>
    <n v="0.2984336595879456"/>
    <n v="0"/>
    <n v="0"/>
    <n v="0"/>
    <n v="0"/>
  </r>
  <r>
    <x v="25"/>
    <s v="Herbaceous (Dry Prairie)"/>
    <s v="NA"/>
    <n v="0.80616023176279095"/>
    <n v="4.9140330516175015E-2"/>
    <n v="0.24115339422849597"/>
    <n v="0"/>
    <n v="0"/>
    <n v="0"/>
    <n v="0"/>
  </r>
  <r>
    <x v="32"/>
    <s v="Hardwood - Coniferous Mixed"/>
    <s v="NA"/>
    <n v="0.80616023176279095"/>
    <n v="4.9140330516175015E-2"/>
    <n v="0.24115339422849597"/>
    <n v="0"/>
    <n v="0"/>
    <n v="0"/>
    <n v="0"/>
  </r>
  <r>
    <x v="24"/>
    <s v=" Channelized Waterways, Canals"/>
    <s v="C"/>
    <n v="0.52096910560538079"/>
    <n v="9.3813358258152305E-2"/>
    <n v="0.2984336595879456"/>
    <n v="0"/>
    <n v="0"/>
    <n v="0"/>
    <n v="0"/>
  </r>
  <r>
    <x v="48"/>
    <s v="Mangrove Swamps"/>
    <s v="NA"/>
    <n v="0.62640332935885068"/>
    <n v="1.7869211096790915E-2"/>
    <n v="0.24869471632328805"/>
    <n v="0"/>
    <n v="0"/>
    <n v="0"/>
    <n v="0"/>
  </r>
  <r>
    <x v="9"/>
    <s v="Freshwater Marshes"/>
    <s v="B"/>
    <n v="0.62640332935885068"/>
    <n v="1.7869211096790915E-2"/>
    <n v="0.24869471632328805"/>
    <n v="0"/>
    <n v="0"/>
    <n v="0"/>
    <n v="0"/>
  </r>
  <r>
    <x v="43"/>
    <s v="Fixed Single Family Units &lt;Six or more dwelling units per acre&gt;"/>
    <s v="NA"/>
    <n v="1.3474392445178078"/>
    <n v="0.2921616014325315"/>
    <n v="0.44774347762687844"/>
    <n v="0"/>
    <n v="0"/>
    <n v="0"/>
    <n v="0"/>
  </r>
  <r>
    <x v="37"/>
    <s v="Multiple Dwelling Units, Low Rise &lt;Two stories or less&gt;"/>
    <s v="D"/>
    <n v="1.6728075169398335"/>
    <n v="0.4645994885165638"/>
    <n v="0.45902383655933859"/>
    <n v="0"/>
    <n v="0"/>
    <n v="0"/>
    <n v="0"/>
  </r>
  <r>
    <x v="99"/>
    <s v="Commercial and Services Under Construction"/>
    <s v="B"/>
    <n v="1.4884831588725165"/>
    <n v="0.30824389141964326"/>
    <n v="0.55707618727995345"/>
    <n v="0"/>
    <n v="0"/>
    <n v="0"/>
    <n v="0"/>
  </r>
  <r>
    <x v="41"/>
    <s v="Educational Facilities"/>
    <s v="D"/>
    <n v="0.96739227811534922"/>
    <n v="0.17065096597435325"/>
    <n v="0.24052044568721381"/>
    <n v="0"/>
    <n v="0"/>
    <n v="0"/>
    <n v="0"/>
  </r>
  <r>
    <x v="82"/>
    <s v="Melaleuca"/>
    <s v="B"/>
    <n v="0.80616023176279095"/>
    <n v="4.9140330516175015E-2"/>
    <n v="9.4942281192321246E-2"/>
    <n v="0"/>
    <n v="0"/>
    <n v="0"/>
    <n v="0"/>
  </r>
  <r>
    <x v="13"/>
    <s v="Mixed Shrubs"/>
    <s v="NA"/>
    <n v="0.62640332935885068"/>
    <n v="1.7869211096790915E-2"/>
    <n v="0.24869471632328805"/>
    <n v="0"/>
    <n v="0"/>
    <n v="0"/>
    <n v="0"/>
  </r>
  <r>
    <x v="16"/>
    <s v="Mixed Wetland Hardwoods"/>
    <s v="NA"/>
    <n v="0.62640332935885068"/>
    <n v="1.7869211096790915E-2"/>
    <n v="0.24869471632328805"/>
    <n v="0"/>
    <n v="0"/>
    <n v="0"/>
    <n v="0"/>
  </r>
  <r>
    <x v="49"/>
    <s v="Shopping Centers (Plazas, Malls)"/>
    <s v="D"/>
    <n v="1.4884831588725165"/>
    <n v="0.30824389141964326"/>
    <n v="0.58224006489851832"/>
    <n v="0"/>
    <n v="0"/>
    <n v="0"/>
    <n v="0"/>
  </r>
  <r>
    <x v="51"/>
    <s v="Institutional"/>
    <s v="C"/>
    <n v="0.96739227811534922"/>
    <n v="0.17065096597435325"/>
    <n v="0.2050753273754139"/>
    <n v="0"/>
    <n v="0"/>
    <n v="0"/>
    <n v="0"/>
  </r>
  <r>
    <x v="51"/>
    <s v="Institutional"/>
    <s v="D"/>
    <n v="0.96739227811534922"/>
    <n v="0.17065096597435325"/>
    <n v="0.24052044568721381"/>
    <n v="0"/>
    <n v="0"/>
    <n v="0"/>
    <n v="0"/>
  </r>
  <r>
    <x v="41"/>
    <s v="Educational Facilities"/>
    <s v="D"/>
    <n v="0.96739227811534922"/>
    <n v="0.17065096597435325"/>
    <n v="0.24052044568721381"/>
    <n v="0"/>
    <n v="0"/>
    <n v="0"/>
    <n v="0"/>
  </r>
  <r>
    <x v="18"/>
    <s v="Golf Courses"/>
    <s v="NA"/>
    <n v="1.8765006736361713"/>
    <n v="0.3700681607026059"/>
    <n v="0.24895975957097566"/>
    <n v="0"/>
    <n v="0"/>
    <n v="0"/>
    <n v="0"/>
  </r>
  <r>
    <x v="82"/>
    <s v="Melaleuca"/>
    <s v="D"/>
    <n v="0.80616023176279095"/>
    <n v="4.9140330516175015E-2"/>
    <n v="0.28292799795311729"/>
    <n v="0"/>
    <n v="0"/>
    <n v="0"/>
    <n v="0"/>
  </r>
  <r>
    <x v="32"/>
    <s v="Hardwood - Coniferous Mixed"/>
    <s v="B"/>
    <n v="0.80616023176279095"/>
    <n v="4.9140330516175015E-2"/>
    <n v="9.4942281192321246E-2"/>
    <n v="0"/>
    <n v="0"/>
    <n v="0"/>
    <n v="0"/>
  </r>
  <r>
    <x v="32"/>
    <s v="Hardwood - Coniferous Mixed"/>
    <s v="NA"/>
    <n v="0.80616023176279095"/>
    <n v="4.9140330516175015E-2"/>
    <n v="0.24115339422849597"/>
    <n v="0"/>
    <n v="0"/>
    <n v="0"/>
    <n v="0"/>
  </r>
  <r>
    <x v="86"/>
    <s v="Lakes"/>
    <s v="D"/>
    <n v="0.52096910560538079"/>
    <n v="9.3813358258152305E-2"/>
    <n v="0.2984336595879456"/>
    <n v="0"/>
    <n v="0"/>
    <n v="0"/>
    <n v="0"/>
  </r>
  <r>
    <x v="23"/>
    <s v="Reservoirs"/>
    <s v="A"/>
    <n v="0.52096910560538079"/>
    <n v="9.3813358258152305E-2"/>
    <n v="0.2984336595879456"/>
    <n v="0"/>
    <n v="0"/>
    <n v="0"/>
    <n v="0"/>
  </r>
  <r>
    <x v="23"/>
    <s v="Reservoirs"/>
    <s v="NA"/>
    <n v="0.52096910560538079"/>
    <n v="9.3813358258152305E-2"/>
    <n v="0.2984336595879456"/>
    <n v="0"/>
    <n v="0"/>
    <n v="0"/>
    <n v="0"/>
  </r>
  <r>
    <x v="55"/>
    <s v="Disturbed Land"/>
    <s v="D"/>
    <n v="0.73183755311232057"/>
    <n v="0.13401908322593187"/>
    <n v="0.28292799795311729"/>
    <n v="0"/>
    <n v="0"/>
    <n v="0"/>
    <n v="0"/>
  </r>
  <r>
    <x v="53"/>
    <s v="Transportation"/>
    <s v="D"/>
    <n v="1.0171301585628862"/>
    <n v="0.19656132206470006"/>
    <n v="0.45034663738052311"/>
    <n v="0"/>
    <n v="0"/>
    <n v="0"/>
    <n v="0"/>
  </r>
  <r>
    <x v="53"/>
    <s v="Transportation"/>
    <s v="NA"/>
    <n v="1.0171301585628862"/>
    <n v="0.19656132206470006"/>
    <n v="0.43863241848912221"/>
    <n v="0"/>
    <n v="0"/>
    <n v="0"/>
    <n v="0"/>
  </r>
  <r>
    <x v="98"/>
    <s v="Mobile Home Units"/>
    <s v="NA"/>
    <n v="0.96739227811534922"/>
    <n v="0.17065096597435325"/>
    <n v="0.24895975957097566"/>
    <n v="0"/>
    <n v="0"/>
    <n v="0"/>
    <n v="0"/>
  </r>
  <r>
    <x v="26"/>
    <s v="Commercial and Services"/>
    <s v="A"/>
    <n v="0.73183755311232057"/>
    <n v="0.15992943931627868"/>
    <n v="0.5449281084296117"/>
    <n v="0"/>
    <n v="0"/>
    <n v="0"/>
    <n v="0"/>
  </r>
  <r>
    <x v="33"/>
    <s v="Correctional"/>
    <s v="D"/>
    <n v="0.73183755311232057"/>
    <n v="0.15992943931627868"/>
    <n v="0.34369105791620291"/>
    <n v="0"/>
    <n v="0"/>
    <n v="0"/>
    <n v="0"/>
  </r>
  <r>
    <x v="25"/>
    <s v="Herbaceous (Dry Prairie)"/>
    <s v="B"/>
    <n v="0.80616023176279095"/>
    <n v="4.9140330516175015E-2"/>
    <n v="9.4942281192321246E-2"/>
    <n v="0"/>
    <n v="0"/>
    <n v="0"/>
    <n v="0"/>
  </r>
  <r>
    <x v="11"/>
    <s v="Brazilian Pepper"/>
    <s v="A"/>
    <n v="0.80616023176279095"/>
    <n v="4.9140330516175015E-2"/>
    <n v="2.0887301862310671E-2"/>
    <n v="0"/>
    <n v="0"/>
    <n v="0"/>
    <n v="0"/>
  </r>
  <r>
    <x v="82"/>
    <s v="Melaleuca"/>
    <s v="B"/>
    <n v="0.80616023176279095"/>
    <n v="4.9140330516175015E-2"/>
    <n v="9.4942281192321246E-2"/>
    <n v="0"/>
    <n v="0"/>
    <n v="0"/>
    <n v="0"/>
  </r>
  <r>
    <x v="82"/>
    <s v="Melaleuca"/>
    <s v="NA"/>
    <n v="0.80616023176279095"/>
    <n v="4.9140330516175015E-2"/>
    <n v="0.24115339422849597"/>
    <n v="0"/>
    <n v="0"/>
    <n v="0"/>
    <n v="0"/>
  </r>
  <r>
    <x v="72"/>
    <s v="Cabbage Palm"/>
    <s v="NA"/>
    <n v="0.80616023176279095"/>
    <n v="4.9140330516175015E-2"/>
    <n v="0.24115339422849597"/>
    <n v="0"/>
    <n v="0"/>
    <n v="0"/>
    <n v="0"/>
  </r>
  <r>
    <x v="12"/>
    <s v="Roads and Highways"/>
    <s v="NA"/>
    <n v="1.0171301585628862"/>
    <n v="0.19656132206470006"/>
    <n v="0.43863241848912221"/>
    <n v="0"/>
    <n v="0"/>
    <n v="0"/>
    <n v="0"/>
  </r>
  <r>
    <x v="29"/>
    <s v="Open Land"/>
    <s v="NA"/>
    <n v="0.80616023176279095"/>
    <n v="4.9140330516175015E-2"/>
    <n v="0.24115339422849597"/>
    <n v="0"/>
    <n v="0"/>
    <n v="0"/>
    <n v="0"/>
  </r>
  <r>
    <x v="96"/>
    <s v="Marinas and Fish Camps"/>
    <s v="D"/>
    <n v="0.73183755311232057"/>
    <n v="0.15992943931627868"/>
    <n v="0.27638752969320179"/>
    <n v="0"/>
    <n v="0"/>
    <n v="0"/>
    <n v="0"/>
  </r>
  <r>
    <x v="1"/>
    <s v="Citrus Groves"/>
    <s v="D"/>
    <n v="1.6671011379372187"/>
    <n v="0.16490862031309303"/>
    <n v="0.32696578480774496"/>
    <n v="0"/>
    <n v="0"/>
    <n v="0"/>
    <n v="0"/>
  </r>
  <r>
    <x v="55"/>
    <s v="Disturbed Land"/>
    <s v="NA"/>
    <n v="0.73183755311232057"/>
    <n v="0.13401908322593187"/>
    <n v="0.24115339422849597"/>
    <n v="0"/>
    <n v="0"/>
    <n v="0"/>
    <n v="0"/>
  </r>
  <r>
    <x v="38"/>
    <s v="Other Light Industrial"/>
    <s v="C"/>
    <n v="1.2017295380314896"/>
    <n v="0.2322997442582819"/>
    <n v="0.30761299106312084"/>
    <n v="0"/>
    <n v="0"/>
    <n v="0"/>
    <n v="0"/>
  </r>
  <r>
    <x v="22"/>
    <s v="Mixed Rangeland"/>
    <s v="B"/>
    <n v="0.80616023176279095"/>
    <n v="4.9140330516175015E-2"/>
    <n v="9.4942281192321246E-2"/>
    <n v="0"/>
    <n v="0"/>
    <n v="0"/>
    <n v="0"/>
  </r>
  <r>
    <x v="72"/>
    <s v="Cabbage Palm"/>
    <s v="NA"/>
    <n v="0.80616023176279095"/>
    <n v="4.9140330516175015E-2"/>
    <n v="0.24115339422849597"/>
    <n v="0"/>
    <n v="0"/>
    <n v="0"/>
    <n v="0"/>
  </r>
  <r>
    <x v="9"/>
    <s v="Freshwater Marshes"/>
    <s v="C"/>
    <n v="0.62640332935885068"/>
    <n v="1.7869211096790915E-2"/>
    <n v="0.24869471632328805"/>
    <n v="0"/>
    <n v="0"/>
    <n v="0"/>
    <n v="0"/>
  </r>
  <r>
    <x v="22"/>
    <s v="Mixed Rangeland"/>
    <s v="C"/>
    <n v="0.80616023176279095"/>
    <n v="4.9140330516175015E-2"/>
    <n v="0.19937879050387461"/>
    <n v="0"/>
    <n v="0"/>
    <n v="0"/>
    <n v="0"/>
  </r>
  <r>
    <x v="7"/>
    <s v="Pine Flatwoods"/>
    <s v="NA"/>
    <n v="0.80616023176279095"/>
    <n v="4.9140330516175015E-2"/>
    <n v="0.24115339422849597"/>
    <n v="0"/>
    <n v="0"/>
    <n v="0"/>
    <n v="0"/>
  </r>
  <r>
    <x v="2"/>
    <s v="Fixed Single Family Units"/>
    <s v="D"/>
    <n v="1.3474392445178078"/>
    <n v="0.2921616014325315"/>
    <n v="0.24052044568721381"/>
    <n v="0"/>
    <n v="0"/>
    <n v="0"/>
    <n v="0"/>
  </r>
  <r>
    <x v="39"/>
    <s v="Electrical Power Transmission Lines"/>
    <s v="NA"/>
    <n v="0.73183755311232057"/>
    <n v="0.15992943931627868"/>
    <n v="0.24115339422849597"/>
    <n v="0"/>
    <n v="0"/>
    <n v="0"/>
    <n v="0"/>
  </r>
  <r>
    <x v="8"/>
    <s v="Unimproved Pastures"/>
    <s v="D"/>
    <n v="0.95337210017164864"/>
    <n v="0.22938109134459039"/>
    <n v="0.2"/>
    <n v="0"/>
    <n v="0"/>
    <n v="0"/>
    <n v="0"/>
  </r>
  <r>
    <x v="7"/>
    <s v="Pine Flatwoods"/>
    <s v="D"/>
    <n v="0.80616023176279095"/>
    <n v="4.9140330516175015E-2"/>
    <n v="0.28292799795311729"/>
    <n v="0"/>
    <n v="0"/>
    <n v="0"/>
    <n v="0"/>
  </r>
  <r>
    <x v="7"/>
    <s v="Pine Flatwoods"/>
    <s v="A"/>
    <n v="0.80616023176279095"/>
    <n v="4.9140330516175015E-2"/>
    <n v="2.0887301862310671E-2"/>
    <n v="0"/>
    <n v="0"/>
    <n v="0"/>
    <n v="0"/>
  </r>
  <r>
    <x v="10"/>
    <s v="Fixed Single Family Units"/>
    <s v="B"/>
    <n v="0.96739227811534922"/>
    <n v="0.17065096597435325"/>
    <n v="0.15190764990771397"/>
    <n v="0"/>
    <n v="0"/>
    <n v="0"/>
    <n v="0"/>
  </r>
  <r>
    <x v="14"/>
    <s v="Rural Residential"/>
    <s v="NA"/>
    <n v="0.96739227811534922"/>
    <n v="0.17065096597435325"/>
    <n v="0.24895975957097566"/>
    <n v="0"/>
    <n v="0"/>
    <n v="0"/>
    <n v="0"/>
  </r>
  <r>
    <x v="37"/>
    <s v="Multiple Dwelling Units, Low Rise &lt;Two stories or less&gt;"/>
    <s v="A"/>
    <n v="1.6728075169398335"/>
    <n v="0.4645994885165638"/>
    <n v="0.37832588419635466"/>
    <n v="0"/>
    <n v="0"/>
    <n v="0"/>
    <n v="0"/>
  </r>
  <r>
    <x v="87"/>
    <s v="Multiple Dwelling Units, High Rise &lt;Three stories or more&gt;"/>
    <s v="NA"/>
    <n v="1.6728075169398335"/>
    <n v="0.4645994885165638"/>
    <n v="0.44774347762687844"/>
    <n v="0"/>
    <n v="0"/>
    <n v="0"/>
    <n v="0"/>
  </r>
  <r>
    <x v="26"/>
    <s v="Commercial and Services"/>
    <s v="A"/>
    <n v="0.73183755311232057"/>
    <n v="0.15992943931627868"/>
    <n v="0.5449281084296117"/>
    <n v="0"/>
    <n v="0"/>
    <n v="0"/>
    <n v="0"/>
  </r>
  <r>
    <x v="42"/>
    <s v=" Natural River, Stream, Waterway"/>
    <s v="B"/>
    <n v="0.52096910560538079"/>
    <n v="9.3813358258152305E-2"/>
    <n v="0.2984336595879456"/>
    <n v="0"/>
    <n v="0"/>
    <n v="0"/>
    <n v="0"/>
  </r>
  <r>
    <x v="24"/>
    <s v=" Channelized Waterways, Canals"/>
    <s v="B"/>
    <n v="0.52096910560538079"/>
    <n v="9.3813358258152305E-2"/>
    <n v="0.2984336595879456"/>
    <n v="0"/>
    <n v="0"/>
    <n v="0"/>
    <n v="0"/>
  </r>
  <r>
    <x v="9"/>
    <s v="Freshwater Marshes"/>
    <s v="C"/>
    <n v="0.62640332935885068"/>
    <n v="1.7869211096790915E-2"/>
    <n v="0.24869471632328805"/>
    <n v="0"/>
    <n v="0"/>
    <n v="0"/>
    <n v="0"/>
  </r>
  <r>
    <x v="39"/>
    <s v="Electrical Power Transmission Lines"/>
    <s v="D"/>
    <n v="0.73183755311232057"/>
    <n v="0.15992943931627868"/>
    <n v="0.28292799795311729"/>
    <n v="0"/>
    <n v="0"/>
    <n v="0"/>
    <n v="0"/>
  </r>
  <r>
    <x v="61"/>
    <s v="Fallow Crop Land"/>
    <s v="D"/>
    <n v="1.1942187284187931"/>
    <n v="0.52982210901985061"/>
    <n v="0.28292799795311729"/>
    <n v="0"/>
    <n v="0"/>
    <n v="0"/>
    <n v="0"/>
  </r>
  <r>
    <x v="23"/>
    <s v="Reservoirs"/>
    <s v="B"/>
    <n v="0.52096910560538079"/>
    <n v="9.3813358258152305E-2"/>
    <n v="0.2984336595879456"/>
    <n v="0"/>
    <n v="0"/>
    <n v="0"/>
    <n v="0"/>
  </r>
  <r>
    <x v="12"/>
    <s v="Roads and Highways"/>
    <s v="A"/>
    <n v="1.0171301585628862"/>
    <n v="0.19656132206470006"/>
    <n v="0.37051640493542071"/>
    <n v="0"/>
    <n v="0"/>
    <n v="0"/>
    <n v="0"/>
  </r>
  <r>
    <x v="23"/>
    <s v="Reservoirs"/>
    <s v="A"/>
    <n v="0.52096910560538079"/>
    <n v="9.3813358258152305E-2"/>
    <n v="0.2984336595879456"/>
    <n v="0"/>
    <n v="0"/>
    <n v="0"/>
    <n v="0"/>
  </r>
  <r>
    <x v="0"/>
    <s v="Improved Pastures"/>
    <s v="NA"/>
    <n v="1.8765006736361713"/>
    <n v="0.3700681607026059"/>
    <n v="0.58663586860269046"/>
    <n v="0"/>
    <n v="0"/>
    <n v="0"/>
    <n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3539">
  <r>
    <x v="0"/>
    <x v="0"/>
    <n v="2110"/>
    <s v="Improved Pastures"/>
    <x v="0"/>
    <n v="1.8765006736361713"/>
    <n v="0.3700681607026059"/>
    <n v="0.58663586860269046"/>
    <n v="28926.720000000001"/>
    <n v="70720.189180539266"/>
    <n v="361094.33925516659"/>
    <n v="92379.340824026178"/>
    <x v="0"/>
  </r>
  <r>
    <x v="1"/>
    <x v="0"/>
    <n v="2210"/>
    <s v="Citrus Groves"/>
    <x v="0"/>
    <n v="1.6671011379372187"/>
    <n v="0.16490862031309303"/>
    <n v="0.32696578480774496"/>
    <n v="23510.43"/>
    <n v="32036.015072319893"/>
    <n v="145321.20121232644"/>
    <n v="14375.083939909482"/>
    <x v="0"/>
  </r>
  <r>
    <x v="2"/>
    <x v="1"/>
    <n v="2210"/>
    <s v="Citrus Groves"/>
    <x v="0"/>
    <n v="1.6671011379372187"/>
    <n v="0.16490862031309303"/>
    <n v="0.32696578480774496"/>
    <n v="20718"/>
    <n v="28230.96643780329"/>
    <n v="128060.80734027323"/>
    <n v="18813.013156894765"/>
    <x v="1"/>
  </r>
  <r>
    <x v="3"/>
    <x v="0"/>
    <n v="2210"/>
    <s v="Citrus Groves"/>
    <x v="0"/>
    <n v="1.6671011379372187"/>
    <n v="0.16490862031309303"/>
    <n v="0.32696578480774496"/>
    <n v="20369.45"/>
    <n v="27756.021783304965"/>
    <n v="125906.37185429716"/>
    <n v="26804.166649857234"/>
    <x v="0"/>
  </r>
  <r>
    <x v="2"/>
    <x v="2"/>
    <n v="1210"/>
    <s v="Fixed Single Family Units"/>
    <x v="0"/>
    <n v="1.3474392445178078"/>
    <n v="0.2921616014325315"/>
    <n v="0.24052044568721381"/>
    <n v="16304.53"/>
    <n v="16343.154737020886"/>
    <n v="59920.251363610121"/>
    <n v="16549.92371377844"/>
    <x v="2"/>
  </r>
  <r>
    <x v="3"/>
    <x v="0"/>
    <n v="2110"/>
    <s v="Improved Pastures"/>
    <x v="0"/>
    <n v="1.8765006736361713"/>
    <n v="0.3700681607026059"/>
    <n v="0.58663586860269046"/>
    <n v="15363.21"/>
    <n v="37560.052353683808"/>
    <n v="191780.06230185679"/>
    <n v="57239.47145976749"/>
    <x v="0"/>
  </r>
  <r>
    <x v="1"/>
    <x v="0"/>
    <n v="2110"/>
    <s v="Improved Pastures"/>
    <x v="0"/>
    <n v="1.8765006736361713"/>
    <n v="0.3700681607026059"/>
    <n v="0.58663586860269046"/>
    <n v="14985.78"/>
    <n v="36637.309609175936"/>
    <n v="187068.57629635473"/>
    <n v="36892.139143814406"/>
    <x v="0"/>
  </r>
  <r>
    <x v="3"/>
    <x v="3"/>
    <n v="2110"/>
    <s v="Improved Pastures"/>
    <x v="0"/>
    <n v="1.8765006736361713"/>
    <n v="0.3700681607026059"/>
    <n v="0.58663586860269046"/>
    <n v="14081.88"/>
    <n v="34427.450385583026"/>
    <n v="175785.12717897311"/>
    <n v="52465.556895978814"/>
    <x v="3"/>
  </r>
  <r>
    <x v="1"/>
    <x v="3"/>
    <n v="2210"/>
    <s v="Citrus Groves"/>
    <x v="0"/>
    <n v="1.6671011379372187"/>
    <n v="0.16490862031309303"/>
    <n v="0.32696578480774496"/>
    <n v="12721.81"/>
    <n v="17335.11879226326"/>
    <n v="78635.257236681195"/>
    <n v="7778.5513330713156"/>
    <x v="3"/>
  </r>
  <r>
    <x v="4"/>
    <x v="0"/>
    <n v="2110"/>
    <s v="Improved Pastures"/>
    <x v="0"/>
    <n v="1.8765006736361713"/>
    <n v="0.3700681607026059"/>
    <n v="0.58663586860269046"/>
    <n v="8782.179999"/>
    <n v="21470.717417903867"/>
    <n v="109628.58851466203"/>
    <n v="23956.929131029185"/>
    <x v="0"/>
  </r>
  <r>
    <x v="0"/>
    <x v="0"/>
    <n v="2210"/>
    <s v="Citrus Groves"/>
    <x v="0"/>
    <n v="1.6671011379372187"/>
    <n v="0.16490862031309303"/>
    <n v="0.32696578480774496"/>
    <n v="7091.59"/>
    <n v="9663.2126305947204"/>
    <n v="43834.093094227632"/>
    <n v="7228.3377300793391"/>
    <x v="0"/>
  </r>
  <r>
    <x v="3"/>
    <x v="0"/>
    <n v="2110"/>
    <s v="Improved Pastures"/>
    <x v="1"/>
    <n v="1.8765006736361713"/>
    <n v="0.3700681607026059"/>
    <n v="0.58663586860269046"/>
    <n v="7044.33"/>
    <n v="17222.013081681853"/>
    <n v="87934.881204828867"/>
    <n v="26245.408738680519"/>
    <x v="0"/>
  </r>
  <r>
    <x v="1"/>
    <x v="4"/>
    <n v="8310"/>
    <s v="Electric Power Facilities"/>
    <x v="1"/>
    <m/>
    <m/>
    <m/>
    <n v="6573.42"/>
    <n v="0"/>
    <n v="0"/>
    <n v="0"/>
    <x v="4"/>
  </r>
  <r>
    <x v="3"/>
    <x v="2"/>
    <n v="2210"/>
    <s v="Citrus Groves"/>
    <x v="0"/>
    <n v="1.6671011379372187"/>
    <n v="0.16490862031309303"/>
    <n v="0.32696578480774496"/>
    <n v="6083.8"/>
    <n v="8289.967835423673"/>
    <n v="37604.804503173771"/>
    <n v="8005.6746286424741"/>
    <x v="2"/>
  </r>
  <r>
    <x v="1"/>
    <x v="0"/>
    <n v="2140"/>
    <s v="Row Crops"/>
    <x v="0"/>
    <n v="1.1942187284187931"/>
    <n v="0.52982210901985061"/>
    <n v="0.25824300484311374"/>
    <n v="5269.49"/>
    <n v="5671.1712224044059"/>
    <n v="18428.295988438778"/>
    <n v="8175.8210735518705"/>
    <x v="0"/>
  </r>
  <r>
    <x v="0"/>
    <x v="0"/>
    <n v="2130"/>
    <s v="Woodland Pastures"/>
    <x v="0"/>
    <n v="0.95337210017164864"/>
    <n v="0.22938109134459039"/>
    <n v="0.2"/>
    <n v="5265.47"/>
    <n v="4388.7692450000004"/>
    <n v="11385.018144338617"/>
    <n v="4052.8350704913014"/>
    <x v="0"/>
  </r>
  <r>
    <x v="2"/>
    <x v="2"/>
    <n v="1920"/>
    <s v="Inactive Land with street pattern but without structures"/>
    <x v="0"/>
    <n v="0.80616023176279095"/>
    <n v="4.9140330516175015E-2"/>
    <n v="0.27638752969320179"/>
    <n v="4755.54"/>
    <n v="5477.6451139491683"/>
    <n v="12015.554120100158"/>
    <n v="1924.7943141671881"/>
    <x v="2"/>
  </r>
  <r>
    <x v="2"/>
    <x v="2"/>
    <n v="4110"/>
    <s v="Pine Flatwoods"/>
    <x v="0"/>
    <n v="0.80616023176279095"/>
    <n v="4.9140330516175015E-2"/>
    <n v="0.28292799795311729"/>
    <n v="4742.2299999999996"/>
    <n v="5591.5749235881567"/>
    <n v="12265.466220123561"/>
    <n v="1964.8282056014534"/>
    <x v="2"/>
  </r>
  <r>
    <x v="1"/>
    <x v="5"/>
    <n v="2210"/>
    <s v="Citrus Groves"/>
    <x v="0"/>
    <n v="1.6671011379372187"/>
    <n v="0.16490862031309303"/>
    <n v="0.32696578480774496"/>
    <n v="4297.96"/>
    <n v="5856.5288401882908"/>
    <n v="26566.281857138751"/>
    <n v="2627.920279228128"/>
    <x v="5"/>
  </r>
  <r>
    <x v="0"/>
    <x v="0"/>
    <n v="2120"/>
    <s v="Unimproved Pastures"/>
    <x v="0"/>
    <n v="0.95337210017164864"/>
    <n v="0.22938109134459039"/>
    <n v="0.2"/>
    <n v="4183.3999999999996"/>
    <n v="3486.8638999999998"/>
    <n v="9045.3625042068743"/>
    <n v="3219.9652137213411"/>
    <x v="0"/>
  </r>
  <r>
    <x v="1"/>
    <x v="0"/>
    <n v="2110"/>
    <s v="Improved Pastures"/>
    <x v="0"/>
    <n v="1.8765006736361713"/>
    <n v="0.3700681607026059"/>
    <n v="0.58663586860269046"/>
    <n v="3566.61"/>
    <n v="8719.6658982837707"/>
    <n v="44522.250754004242"/>
    <n v="8780.3152316208998"/>
    <x v="0"/>
  </r>
  <r>
    <x v="1"/>
    <x v="6"/>
    <n v="6410"/>
    <s v="Freshwater Marshes"/>
    <x v="0"/>
    <n v="0.62640332935885068"/>
    <n v="1.7869211096790915E-2"/>
    <n v="0.24869471632328805"/>
    <n v="3527.67"/>
    <n v="3656.2014687923329"/>
    <n v="6231.7886789472641"/>
    <n v="177.77227897029061"/>
    <x v="6"/>
  </r>
  <r>
    <x v="1"/>
    <x v="0"/>
    <n v="2130"/>
    <s v="Woodland Pastures"/>
    <x v="0"/>
    <n v="0.95337210017164864"/>
    <n v="0.22938109134459039"/>
    <n v="0.2"/>
    <n v="3520.7"/>
    <n v="2934.5034500000002"/>
    <n v="7612.4701841949473"/>
    <n v="1831.5584422539821"/>
    <x v="0"/>
  </r>
  <r>
    <x v="1"/>
    <x v="6"/>
    <n v="4110"/>
    <s v="Pine Flatwoods"/>
    <x v="0"/>
    <n v="0.80616023176279095"/>
    <n v="4.9140330516175015E-2"/>
    <n v="0.28292799795311729"/>
    <n v="3476.31"/>
    <n v="4098.925573542142"/>
    <n v="8991.247340529193"/>
    <n v="548.07077880801671"/>
    <x v="6"/>
  </r>
  <r>
    <x v="2"/>
    <x v="2"/>
    <n v="1110"/>
    <s v="Fixed Single Family Units"/>
    <x v="0"/>
    <n v="0.96739227811534922"/>
    <n v="0.17065096597435325"/>
    <n v="0.27638752969320179"/>
    <n v="3216.74"/>
    <n v="3705.1859817906789"/>
    <n v="9753.0661654300384"/>
    <n v="2527.0156800707186"/>
    <x v="2"/>
  </r>
  <r>
    <x v="3"/>
    <x v="0"/>
    <n v="2130"/>
    <s v="Woodland Pastures"/>
    <x v="0"/>
    <n v="0.95337210017164864"/>
    <n v="0.22938109134459039"/>
    <n v="0.2"/>
    <n v="3155.6"/>
    <n v="2630.1925999999999"/>
    <n v="6823.0496529796837"/>
    <n v="3001.4073300967812"/>
    <x v="0"/>
  </r>
  <r>
    <x v="2"/>
    <x v="1"/>
    <n v="2110"/>
    <s v="Improved Pastures"/>
    <x v="0"/>
    <n v="1.8765006736361713"/>
    <n v="0.3700681607026059"/>
    <n v="0.58663586860269046"/>
    <n v="3115.9"/>
    <n v="7617.7678446654963"/>
    <n v="38896.005205055175"/>
    <n v="9328.9886687844155"/>
    <x v="1"/>
  </r>
  <r>
    <x v="3"/>
    <x v="0"/>
    <n v="2130"/>
    <s v="Woodland Pastures"/>
    <x v="1"/>
    <n v="0.95337210017164864"/>
    <n v="0.22938109134459039"/>
    <n v="0.2"/>
    <n v="2928.99"/>
    <n v="2441.313165"/>
    <n v="6333.072697135558"/>
    <n v="2785.8702166878475"/>
    <x v="0"/>
  </r>
  <r>
    <x v="1"/>
    <x v="3"/>
    <n v="4110"/>
    <s v="Pine Flatwoods"/>
    <x v="0"/>
    <n v="0.80616023176279095"/>
    <n v="4.9140330516175015E-2"/>
    <n v="0.28292799795311729"/>
    <n v="2900.43"/>
    <n v="3419.9040653074189"/>
    <n v="7501.7715692475876"/>
    <n v="457.27824301576544"/>
    <x v="3"/>
  </r>
  <r>
    <x v="3"/>
    <x v="7"/>
    <n v="2210"/>
    <s v="Citrus Groves"/>
    <x v="0"/>
    <n v="1.6671011379372187"/>
    <n v="0.16490862031309303"/>
    <n v="0.32696578480774496"/>
    <n v="2649.55"/>
    <n v="3610.3560732349506"/>
    <n v="16377.232941810063"/>
    <n v="3486.5438068838007"/>
    <x v="7"/>
  </r>
  <r>
    <x v="2"/>
    <x v="3"/>
    <n v="2210"/>
    <s v="Citrus Groves"/>
    <x v="0"/>
    <n v="1.6671011379372187"/>
    <n v="0.16490862031309303"/>
    <n v="0.32696578480774496"/>
    <n v="2477.96"/>
    <n v="3376.5424072892674"/>
    <n v="15316.611553089268"/>
    <n v="2250.115555664589"/>
    <x v="3"/>
  </r>
  <r>
    <x v="0"/>
    <x v="3"/>
    <n v="2210"/>
    <s v="Citrus Groves"/>
    <x v="0"/>
    <n v="1.6671011379372187"/>
    <n v="0.16490862031309303"/>
    <n v="0.32696578480774496"/>
    <n v="2398.92"/>
    <n v="3268.8401393462241"/>
    <n v="14828.054442741975"/>
    <n v="2445.1785773630354"/>
    <x v="3"/>
  </r>
  <r>
    <x v="0"/>
    <x v="8"/>
    <n v="2210"/>
    <s v="Citrus Groves"/>
    <x v="0"/>
    <n v="1.6671011379372187"/>
    <n v="0.16490862031309303"/>
    <n v="0.32696578480774496"/>
    <n v="2347.79"/>
    <n v="3199.1688721406595"/>
    <n v="14512.012880848541"/>
    <n v="2393.062633246278"/>
    <x v="8"/>
  </r>
  <r>
    <x v="0"/>
    <x v="9"/>
    <n v="6410"/>
    <s v="Freshwater Marshes"/>
    <x v="0"/>
    <n v="0.62640332935885068"/>
    <n v="1.7869211096790915E-2"/>
    <n v="0.24869471632328805"/>
    <n v="2293.67"/>
    <n v="2377.2403946301415"/>
    <n v="4051.8718415387416"/>
    <n v="827.11829832253068"/>
    <x v="9"/>
  </r>
  <r>
    <x v="0"/>
    <x v="3"/>
    <n v="2210"/>
    <s v="Citrus Groves"/>
    <x v="0"/>
    <n v="1.6671011379372187"/>
    <n v="0.16490862031309303"/>
    <n v="0.32696578480774496"/>
    <n v="2279.64"/>
    <n v="3106.3056438977642"/>
    <n v="14090.768358199652"/>
    <n v="2323.5984910292418"/>
    <x v="3"/>
  </r>
  <r>
    <x v="2"/>
    <x v="1"/>
    <n v="1210"/>
    <s v="Fixed Single Family Units"/>
    <x v="0"/>
    <n v="1.3474392445178078"/>
    <n v="0.2921616014325315"/>
    <n v="0.24052044568721381"/>
    <n v="2138.17"/>
    <n v="2143.2352336470876"/>
    <n v="7857.9194774783609"/>
    <n v="2170.3508403547758"/>
    <x v="1"/>
  </r>
  <r>
    <x v="1"/>
    <x v="0"/>
    <n v="2130"/>
    <s v="Woodland Pastures"/>
    <x v="0"/>
    <n v="0.95337210017164864"/>
    <n v="0.22938109134459039"/>
    <n v="0.2"/>
    <n v="2090.48"/>
    <n v="1742.41508"/>
    <n v="4520.0433637219458"/>
    <n v="1087.5213146144529"/>
    <x v="0"/>
  </r>
  <r>
    <x v="4"/>
    <x v="10"/>
    <n v="1210"/>
    <s v="Fixed Single Family Units"/>
    <x v="0"/>
    <n v="1.3474392445178078"/>
    <n v="0.2921616014325315"/>
    <n v="0.24052044568721381"/>
    <n v="2067.17"/>
    <n v="2072.0670376715834"/>
    <n v="7596.9896716626554"/>
    <n v="1872.7584680887774"/>
    <x v="10"/>
  </r>
  <r>
    <x v="3"/>
    <x v="0"/>
    <n v="2120"/>
    <s v="Unimproved Pastures"/>
    <x v="0"/>
    <n v="0.95337210017164864"/>
    <n v="0.22938109134459039"/>
    <n v="0.2"/>
    <n v="2053.94"/>
    <n v="1711.9589900000001"/>
    <n v="4441.0364444926781"/>
    <n v="1953.5779476419646"/>
    <x v="0"/>
  </r>
  <r>
    <x v="4"/>
    <x v="10"/>
    <n v="4110"/>
    <s v="Pine Flatwoods"/>
    <x v="0"/>
    <n v="0.80616023176279095"/>
    <n v="4.9140330516175015E-2"/>
    <n v="0.28292799795311729"/>
    <n v="2048.7600000000002"/>
    <n v="2415.6978974976914"/>
    <n v="5298.9830887874186"/>
    <n v="585.92955261668146"/>
    <x v="10"/>
  </r>
  <r>
    <x v="3"/>
    <x v="3"/>
    <n v="2210"/>
    <s v="Citrus Groves"/>
    <x v="0"/>
    <n v="1.6671011379372187"/>
    <n v="0.16490862031309303"/>
    <n v="0.32696578480774496"/>
    <n v="1951.85"/>
    <n v="2659.6491862933849"/>
    <n v="12064.653287340103"/>
    <n v="2568.4401235931182"/>
    <x v="3"/>
  </r>
  <r>
    <x v="3"/>
    <x v="0"/>
    <n v="2210"/>
    <s v="Citrus Groves"/>
    <x v="1"/>
    <n v="1.6671011379372187"/>
    <n v="0.16490862031309303"/>
    <n v="0.32696578480774496"/>
    <n v="1940.88"/>
    <n v="2644.7011362005819"/>
    <n v="11996.846208639325"/>
    <n v="2554.0046966106065"/>
    <x v="0"/>
  </r>
  <r>
    <x v="0"/>
    <x v="1"/>
    <n v="2110"/>
    <s v="Improved Pastures"/>
    <x v="0"/>
    <n v="1.8765006736361713"/>
    <n v="0.3700681607026059"/>
    <n v="0.58663586860269046"/>
    <n v="1921.94"/>
    <n v="4698.768487877147"/>
    <n v="23991.71611534508"/>
    <n v="6137.8390050212702"/>
    <x v="1"/>
  </r>
  <r>
    <x v="4"/>
    <x v="3"/>
    <n v="4110"/>
    <s v="Pine Flatwoods"/>
    <x v="0"/>
    <n v="0.80616023176279095"/>
    <n v="4.9140330516175015E-2"/>
    <n v="0.28292799795311729"/>
    <n v="1911.21"/>
    <n v="2253.5123580490454"/>
    <n v="4943.2190540236043"/>
    <n v="546.59131389549168"/>
    <x v="3"/>
  </r>
  <r>
    <x v="0"/>
    <x v="11"/>
    <n v="2110"/>
    <s v="Improved Pastures"/>
    <x v="0"/>
    <n v="1.8765006736361713"/>
    <n v="0.3700681607026059"/>
    <n v="0.58663586860269046"/>
    <n v="1819.65"/>
    <n v="4448.6893862272764"/>
    <n v="22714.822642375766"/>
    <n v="5811.1693109498501"/>
    <x v="11"/>
  </r>
  <r>
    <x v="3"/>
    <x v="3"/>
    <n v="6410"/>
    <s v="Freshwater Marshes"/>
    <x v="0"/>
    <n v="0.62640332935885068"/>
    <n v="1.7869211096790915E-2"/>
    <n v="0.24869471632328805"/>
    <n v="1774.95"/>
    <n v="1839.6207119806986"/>
    <n v="3135.5294899175506"/>
    <n v="1040.5117771436621"/>
    <x v="3"/>
  </r>
  <r>
    <x v="1"/>
    <x v="0"/>
    <n v="2120"/>
    <s v="Unimproved Pastures"/>
    <x v="0"/>
    <n v="0.95337210017164864"/>
    <n v="0.22938109134459039"/>
    <n v="0.2"/>
    <n v="1773.59"/>
    <n v="1478.2872649999999"/>
    <n v="3834.8626676474323"/>
    <n v="922.6670087190729"/>
    <x v="0"/>
  </r>
  <r>
    <x v="1"/>
    <x v="6"/>
    <n v="4110"/>
    <s v="Pine Flatwoods"/>
    <x v="0"/>
    <n v="0.80616023176279095"/>
    <n v="4.9140330516175015E-2"/>
    <n v="0.28292799795311729"/>
    <n v="1767.44"/>
    <n v="2083.9928014766588"/>
    <n v="4571.367398058549"/>
    <n v="278.65242665252555"/>
    <x v="6"/>
  </r>
  <r>
    <x v="4"/>
    <x v="0"/>
    <n v="2140"/>
    <s v="Row Crops"/>
    <x v="0"/>
    <n v="1.1942187284187931"/>
    <n v="0.52982210901985061"/>
    <n v="0.25824300484311374"/>
    <n v="1764.04"/>
    <n v="1898.5087519229126"/>
    <n v="6169.1456394158722"/>
    <n v="2943.6111622173485"/>
    <x v="0"/>
  </r>
  <r>
    <x v="4"/>
    <x v="6"/>
    <n v="4110"/>
    <s v="Pine Flatwoods"/>
    <x v="0"/>
    <n v="0.80616023176279095"/>
    <n v="4.9140330516175015E-2"/>
    <n v="0.28292799795311729"/>
    <n v="1709.92"/>
    <n v="2016.1708296185261"/>
    <n v="4422.5956984612058"/>
    <n v="489.02392696573327"/>
    <x v="6"/>
  </r>
  <r>
    <x v="2"/>
    <x v="1"/>
    <n v="4220"/>
    <s v="Brazilian Pepper"/>
    <x v="0"/>
    <n v="0.80616023176279095"/>
    <n v="4.9140330516175015E-2"/>
    <n v="0.28292799795311729"/>
    <n v="1690.03"/>
    <n v="1992.7184822565953"/>
    <n v="4371.1515206971035"/>
    <n v="700.22302003754032"/>
    <x v="1"/>
  </r>
  <r>
    <x v="4"/>
    <x v="12"/>
    <n v="2210"/>
    <s v="Citrus Groves"/>
    <x v="0"/>
    <n v="1.6671011379372187"/>
    <n v="0.16490862031309303"/>
    <n v="0.32696578480774496"/>
    <n v="1678.8"/>
    <n v="2287.583089863122"/>
    <n v="10376.893684856197"/>
    <n v="1275.4564913383233"/>
    <x v="12"/>
  </r>
  <r>
    <x v="4"/>
    <x v="0"/>
    <n v="2210"/>
    <s v="Citrus Groves"/>
    <x v="0"/>
    <n v="1.6671011379372187"/>
    <n v="0.16490862031309303"/>
    <n v="0.32696578480774496"/>
    <n v="1635.14"/>
    <n v="2228.0906680717094"/>
    <n v="10107.025220309604"/>
    <n v="1242.2861134423076"/>
    <x v="0"/>
  </r>
  <r>
    <x v="2"/>
    <x v="1"/>
    <n v="4110"/>
    <s v="Pine Flatwoods"/>
    <x v="0"/>
    <n v="0.80616023176279095"/>
    <n v="4.9140330516175015E-2"/>
    <n v="0.28292799795311729"/>
    <n v="1629.89"/>
    <n v="1921.8072620280129"/>
    <n v="4215.6033632947365"/>
    <n v="675.30546684318438"/>
    <x v="1"/>
  </r>
  <r>
    <x v="2"/>
    <x v="3"/>
    <n v="4110"/>
    <s v="Pine Flatwoods"/>
    <x v="0"/>
    <n v="0.80616023176279095"/>
    <n v="4.9140330516175015E-2"/>
    <n v="0.28292799795311729"/>
    <n v="1607.24"/>
    <n v="1895.100591955226"/>
    <n v="4157.0206269268674"/>
    <n v="665.92098763047784"/>
    <x v="3"/>
  </r>
  <r>
    <x v="2"/>
    <x v="13"/>
    <n v="8140"/>
    <s v="Roads and Highways"/>
    <x v="0"/>
    <n v="1.0171301585628862"/>
    <n v="0.19656132206470006"/>
    <n v="0.45034663738052311"/>
    <n v="1597.61"/>
    <n v="2998.4257791823607"/>
    <n v="8298.4766532433568"/>
    <n v="2256.3854340792655"/>
    <x v="13"/>
  </r>
  <r>
    <x v="1"/>
    <x v="6"/>
    <n v="6172"/>
    <s v="Mixed Shrubs"/>
    <x v="0"/>
    <n v="0.62640332935885068"/>
    <n v="1.7869211096790915E-2"/>
    <n v="0.24869471632328805"/>
    <n v="1533.65"/>
    <n v="1589.5288909147857"/>
    <n v="2709.2621213059815"/>
    <n v="77.286269872971758"/>
    <x v="6"/>
  </r>
  <r>
    <x v="0"/>
    <x v="1"/>
    <n v="2210"/>
    <s v="Citrus Groves"/>
    <x v="0"/>
    <n v="1.6671011379372187"/>
    <n v="0.16490862031309303"/>
    <n v="0.32696578480774496"/>
    <n v="1512.91"/>
    <n v="2061.5364143941006"/>
    <n v="9351.5047800546745"/>
    <n v="1542.0835715564961"/>
    <x v="1"/>
  </r>
  <r>
    <x v="5"/>
    <x v="6"/>
    <n v="1180"/>
    <s v="Rural Residential"/>
    <x v="0"/>
    <n v="0.96739227811534922"/>
    <n v="0.17065096597435325"/>
    <n v="0.27638752969320179"/>
    <n v="1486.54"/>
    <n v="1712.2637108908759"/>
    <n v="4507.1479129672807"/>
    <n v="1028.0281983674656"/>
    <x v="6"/>
  </r>
  <r>
    <x v="1"/>
    <x v="10"/>
    <n v="4110"/>
    <s v="Pine Flatwoods"/>
    <x v="0"/>
    <n v="0.80616023176279095"/>
    <n v="4.9140330516175015E-2"/>
    <n v="0.28292799795311729"/>
    <n v="1400.98"/>
    <n v="1651.8989244403028"/>
    <n v="3623.5426930091348"/>
    <n v="220.87679168269085"/>
    <x v="10"/>
  </r>
  <r>
    <x v="4"/>
    <x v="0"/>
    <n v="2130"/>
    <s v="Woodland Pastures"/>
    <x v="0"/>
    <n v="0.95337210017164864"/>
    <n v="0.22938109134459039"/>
    <n v="0.2"/>
    <n v="1372.84"/>
    <n v="1144.26214"/>
    <n v="2968.3595783992364"/>
    <n v="838.72807122044799"/>
    <x v="0"/>
  </r>
  <r>
    <x v="5"/>
    <x v="6"/>
    <n v="4110"/>
    <s v="Pine Flatwoods"/>
    <x v="0"/>
    <n v="0.80616023176279095"/>
    <n v="4.9140330516175015E-2"/>
    <n v="0.28292799795311729"/>
    <n v="1364.37"/>
    <n v="1608.7319844242002"/>
    <n v="3528.8533341381558"/>
    <n v="433.97289038254769"/>
    <x v="6"/>
  </r>
  <r>
    <x v="2"/>
    <x v="3"/>
    <n v="6410"/>
    <s v="Freshwater Marshes"/>
    <x v="0"/>
    <n v="0.62640332935885068"/>
    <n v="1.7869211096790915E-2"/>
    <n v="0.24869471632328805"/>
    <n v="1327.13"/>
    <n v="1375.4842871579169"/>
    <n v="2344.435196458649"/>
    <n v="366.29438636574207"/>
    <x v="3"/>
  </r>
  <r>
    <x v="0"/>
    <x v="9"/>
    <n v="4110"/>
    <s v="Pine Flatwoods"/>
    <x v="0"/>
    <n v="0.80616023176279095"/>
    <n v="4.9140330516175015E-2"/>
    <n v="0.28292799795311729"/>
    <n v="1321.52"/>
    <n v="1558.2074452357272"/>
    <n v="3418.0246253803994"/>
    <n v="674.73629579326064"/>
    <x v="9"/>
  </r>
  <r>
    <x v="3"/>
    <x v="9"/>
    <n v="4110"/>
    <s v="Pine Flatwoods"/>
    <x v="0"/>
    <n v="0.80616023176279095"/>
    <n v="4.9140330516175015E-2"/>
    <n v="0.28292799795311729"/>
    <n v="1321.02"/>
    <n v="1557.6178940199925"/>
    <n v="3416.7314082420362"/>
    <n v="1013.5432710012644"/>
    <x v="9"/>
  </r>
  <r>
    <x v="0"/>
    <x v="9"/>
    <n v="6430"/>
    <s v="Wet Prairies"/>
    <x v="0"/>
    <n v="0.62640332935885068"/>
    <n v="1.7869211096790915E-2"/>
    <n v="0.24869471632328805"/>
    <n v="1301.99"/>
    <n v="1349.4283054687455"/>
    <n v="2300.0242488958852"/>
    <n v="469.50945569020462"/>
    <x v="9"/>
  </r>
  <r>
    <x v="2"/>
    <x v="1"/>
    <n v="1110"/>
    <s v="Fixed Single Family Units"/>
    <x v="0"/>
    <n v="0.96739227811534922"/>
    <n v="0.17065096597435325"/>
    <n v="0.27638752969320179"/>
    <n v="1218.3"/>
    <n v="1403.2928000446366"/>
    <n v="3693.8516974773893"/>
    <n v="957.07554947871336"/>
    <x v="1"/>
  </r>
  <r>
    <x v="0"/>
    <x v="14"/>
    <n v="6410"/>
    <s v="Freshwater Marshes"/>
    <x v="0"/>
    <n v="0.62640332935885068"/>
    <n v="1.7869211096790915E-2"/>
    <n v="0.24869471632328805"/>
    <n v="1177.74"/>
    <n v="1220.6512281067905"/>
    <n v="2080.5310016932849"/>
    <n v="424.70377371913878"/>
    <x v="14"/>
  </r>
  <r>
    <x v="1"/>
    <x v="3"/>
    <n v="2110"/>
    <s v="Improved Pastures"/>
    <x v="0"/>
    <n v="1.8765006736361713"/>
    <n v="0.3700681607026059"/>
    <n v="0.58663586860269046"/>
    <n v="1151.08"/>
    <n v="2814.166119142963"/>
    <n v="14369.014946383037"/>
    <n v="2833.739953853712"/>
    <x v="3"/>
  </r>
  <r>
    <x v="0"/>
    <x v="14"/>
    <n v="6170"/>
    <s v="Mixed Wetland Hardwoods"/>
    <x v="0"/>
    <n v="0.62640332935885068"/>
    <n v="1.7869211096790915E-2"/>
    <n v="0.24869471632328805"/>
    <n v="1144.3900000000001"/>
    <n v="1186.0861131770428"/>
    <n v="2021.6167176352835"/>
    <n v="412.67745988626132"/>
    <x v="14"/>
  </r>
  <r>
    <x v="4"/>
    <x v="0"/>
    <n v="2120"/>
    <s v="Unimproved Pastures"/>
    <x v="0"/>
    <n v="0.95337210017164864"/>
    <n v="0.22938109134459039"/>
    <n v="0.2"/>
    <n v="1141.99"/>
    <n v="951.8486650000001"/>
    <n v="2469.2148793276306"/>
    <n v="697.69169754162135"/>
    <x v="0"/>
  </r>
  <r>
    <x v="1"/>
    <x v="0"/>
    <n v="2210"/>
    <s v="Citrus Groves"/>
    <x v="0"/>
    <n v="1.6671011379372187"/>
    <n v="0.16490862031309303"/>
    <n v="0.32696578480774496"/>
    <n v="1124.73"/>
    <n v="1532.5907366343515"/>
    <n v="6952.1108137766914"/>
    <n v="687.69853038563701"/>
    <x v="0"/>
  </r>
  <r>
    <x v="1"/>
    <x v="6"/>
    <n v="5250"/>
    <s v="Marshy Lakes"/>
    <x v="0"/>
    <n v="0.52096910560538079"/>
    <n v="9.3813358258152305E-2"/>
    <n v="0.2984336595879456"/>
    <n v="1111.6300000000001"/>
    <n v="1382.5589940397897"/>
    <n v="1959.8560919172808"/>
    <n v="352.92050854302931"/>
    <x v="6"/>
  </r>
  <r>
    <x v="0"/>
    <x v="2"/>
    <n v="2210"/>
    <s v="Citrus Groves"/>
    <x v="0"/>
    <n v="1.6671011379372187"/>
    <n v="0.16490862031309303"/>
    <n v="0.32696578480774496"/>
    <n v="1096"/>
    <n v="1493.4423793721596"/>
    <n v="6774.526732548481"/>
    <n v="1117.1342607464553"/>
    <x v="2"/>
  </r>
  <r>
    <x v="3"/>
    <x v="3"/>
    <n v="2110"/>
    <s v="Improved Pastures"/>
    <x v="0"/>
    <n v="1.8765006736361713"/>
    <n v="0.3700681607026059"/>
    <n v="0.58663586860269046"/>
    <n v="1078.1600000000001"/>
    <n v="2635.8909398262304"/>
    <n v="13458.749308990111"/>
    <n v="4016.9540446991823"/>
    <x v="3"/>
  </r>
  <r>
    <x v="2"/>
    <x v="2"/>
    <n v="1210"/>
    <s v="Fixed Single Family Units"/>
    <x v="1"/>
    <n v="1.3474392445178078"/>
    <n v="0.2921616014325315"/>
    <n v="0.22279788653131388"/>
    <n v="1075.28"/>
    <n v="998.40843938198771"/>
    <n v="3660.5469148377888"/>
    <n v="1011.0400209045862"/>
    <x v="2"/>
  </r>
  <r>
    <x v="4"/>
    <x v="6"/>
    <n v="6410"/>
    <s v="Freshwater Marshes"/>
    <x v="0"/>
    <n v="0.62640332935885068"/>
    <n v="1.7869211096790915E-2"/>
    <n v="0.24869471632328805"/>
    <n v="1058.1099999999999"/>
    <n v="1096.6624815087168"/>
    <n v="1869.1991935415979"/>
    <n v="172.68280298529947"/>
    <x v="6"/>
  </r>
  <r>
    <x v="1"/>
    <x v="10"/>
    <n v="2110"/>
    <s v="Improved Pastures"/>
    <x v="0"/>
    <n v="1.8765006736361713"/>
    <n v="0.3700681607026059"/>
    <n v="0.58663586860269046"/>
    <n v="1048.44"/>
    <n v="2563.2313357492517"/>
    <n v="13087.752398083394"/>
    <n v="2581.0598022886211"/>
    <x v="10"/>
  </r>
  <r>
    <x v="3"/>
    <x v="6"/>
    <n v="6410"/>
    <s v="Freshwater Marshes"/>
    <x v="1"/>
    <n v="0.62640332935885068"/>
    <n v="1.7869211096790915E-2"/>
    <n v="0.24869471632328805"/>
    <n v="1015.07"/>
    <n v="1052.0543091975819"/>
    <n v="1793.1670860196673"/>
    <n v="595.0546717514394"/>
    <x v="6"/>
  </r>
  <r>
    <x v="2"/>
    <x v="2"/>
    <n v="6410"/>
    <s v="Freshwater Marshes"/>
    <x v="0"/>
    <n v="0.62640332935885068"/>
    <n v="1.7869211096790915E-2"/>
    <n v="0.24869471632328805"/>
    <n v="992.84"/>
    <n v="1029.0143540285173"/>
    <n v="1753.8967851318296"/>
    <n v="274.02870748107819"/>
    <x v="2"/>
  </r>
  <r>
    <x v="3"/>
    <x v="6"/>
    <n v="6410"/>
    <s v="Freshwater Marshes"/>
    <x v="0"/>
    <n v="0.62640332935885068"/>
    <n v="1.7869211096790915E-2"/>
    <n v="0.24869471632328805"/>
    <n v="983.28"/>
    <n v="1019.1060332270663"/>
    <n v="1737.0086125502853"/>
    <n v="576.41872741757243"/>
    <x v="6"/>
  </r>
  <r>
    <x v="2"/>
    <x v="2"/>
    <n v="1820"/>
    <s v="Golf Courses"/>
    <x v="0"/>
    <n v="1.8765006736361713"/>
    <n v="0.3700681607026059"/>
    <n v="0.27638752969320179"/>
    <n v="981.7"/>
    <n v="1130.766265947484"/>
    <n v="5773.6454382491684"/>
    <n v="1384.7764722122424"/>
    <x v="2"/>
  </r>
  <r>
    <x v="3"/>
    <x v="9"/>
    <n v="6410"/>
    <s v="Freshwater Marshes"/>
    <x v="0"/>
    <n v="0.62640332935885068"/>
    <n v="1.7869211096790915E-2"/>
    <n v="0.24869471632328805"/>
    <n v="957.78"/>
    <n v="992.67693485499512"/>
    <n v="1691.9617086978403"/>
    <n v="561.47010896794654"/>
    <x v="9"/>
  </r>
  <r>
    <x v="2"/>
    <x v="15"/>
    <n v="1210"/>
    <s v="Fixed Single Family Units"/>
    <x v="0"/>
    <n v="1.3474392445178078"/>
    <n v="0.2921616014325315"/>
    <n v="0.24052044568721381"/>
    <n v="947.72"/>
    <n v="949.96510830851503"/>
    <n v="3482.9351488402658"/>
    <n v="961.98379849171374"/>
    <x v="15"/>
  </r>
  <r>
    <x v="1"/>
    <x v="6"/>
    <n v="6210"/>
    <s v="Cypress"/>
    <x v="0"/>
    <n v="0.62640332935885068"/>
    <n v="1.7869211096790915E-2"/>
    <n v="0.24869471632328805"/>
    <n v="933.15"/>
    <n v="967.14953513326509"/>
    <n v="1648.4516992121255"/>
    <n v="47.024864038055341"/>
    <x v="6"/>
  </r>
  <r>
    <x v="5"/>
    <x v="6"/>
    <n v="1180"/>
    <s v="Rural Residential"/>
    <x v="0"/>
    <n v="0.96739227811534922"/>
    <n v="0.17065096597435325"/>
    <n v="0.27638752969320179"/>
    <n v="927.35"/>
    <n v="1068.1634885671785"/>
    <n v="2811.6993939552299"/>
    <n v="641.31604245837252"/>
    <x v="6"/>
  </r>
  <r>
    <x v="1"/>
    <x v="6"/>
    <n v="6250"/>
    <s v="Hydric Pine Flatwoods"/>
    <x v="0"/>
    <n v="0.62640332935885068"/>
    <n v="1.7869211096790915E-2"/>
    <n v="0.24869471632328805"/>
    <n v="902.53"/>
    <n v="935.41388838217415"/>
    <n v="1594.3600836842093"/>
    <n v="45.481809505723717"/>
    <x v="6"/>
  </r>
  <r>
    <x v="3"/>
    <x v="9"/>
    <n v="6216"/>
    <e v="#N/A"/>
    <x v="1"/>
    <n v="0.62640332935885068"/>
    <n v="1.7869211096790915E-2"/>
    <n v="0.24869471632328805"/>
    <n v="874.18"/>
    <n v="906.03094960381259"/>
    <n v="1544.2785258717847"/>
    <n v="512.46208926642817"/>
    <x v="9"/>
  </r>
  <r>
    <x v="0"/>
    <x v="3"/>
    <n v="2110"/>
    <s v="Improved Pastures"/>
    <x v="0"/>
    <n v="1.8765006736361713"/>
    <n v="0.3700681607026059"/>
    <n v="0.58663586860269046"/>
    <n v="868.52"/>
    <n v="2123.3620233155352"/>
    <n v="10841.798016847304"/>
    <n v="2773.6744813267183"/>
    <x v="3"/>
  </r>
  <r>
    <x v="2"/>
    <x v="2"/>
    <n v="2140"/>
    <s v="Row Crops"/>
    <x v="0"/>
    <n v="1.1942187284187931"/>
    <n v="0.52982210901985061"/>
    <n v="0.25824300484311374"/>
    <n v="865.11"/>
    <n v="931.05536517087523"/>
    <n v="3025.4356954009349"/>
    <n v="1544.9243363618834"/>
    <x v="2"/>
  </r>
  <r>
    <x v="3"/>
    <x v="6"/>
    <n v="4110"/>
    <s v="Pine Flatwoods"/>
    <x v="0"/>
    <n v="0.80616023176279095"/>
    <n v="4.9140330516175015E-2"/>
    <n v="0.28292799795311729"/>
    <n v="853.21"/>
    <n v="1006.0219855541912"/>
    <n v="2206.7715892463307"/>
    <n v="654.61935038908484"/>
    <x v="6"/>
  </r>
  <r>
    <x v="3"/>
    <x v="0"/>
    <n v="2140"/>
    <s v="Row Crops"/>
    <x v="0"/>
    <n v="1.1942187284187931"/>
    <n v="0.52982210901985061"/>
    <n v="0.25824300484311374"/>
    <n v="848.69"/>
    <n v="913.38370596440939"/>
    <n v="2968.0121838030072"/>
    <n v="1788.9861705405094"/>
    <x v="0"/>
  </r>
  <r>
    <x v="4"/>
    <x v="6"/>
    <n v="1180"/>
    <s v="Rural Residential"/>
    <x v="0"/>
    <n v="0.96739227811534922"/>
    <n v="0.17065096597435325"/>
    <n v="0.27638752969320179"/>
    <n v="821.13"/>
    <n v="945.81450948095915"/>
    <n v="2489.6433098166367"/>
    <n v="542.12316968890161"/>
    <x v="6"/>
  </r>
  <r>
    <x v="0"/>
    <x v="14"/>
    <n v="6210"/>
    <s v="Cypress"/>
    <x v="0"/>
    <n v="0.62640332935885068"/>
    <n v="1.7869211096790915E-2"/>
    <n v="0.24869471632328805"/>
    <n v="796.78"/>
    <n v="825.81086278034934"/>
    <n v="1407.5479235902453"/>
    <n v="287.32612700930207"/>
    <x v="14"/>
  </r>
  <r>
    <x v="1"/>
    <x v="6"/>
    <n v="6430"/>
    <s v="Wet Prairies"/>
    <x v="0"/>
    <n v="0.62640332935885068"/>
    <n v="1.7869211096790915E-2"/>
    <n v="0.24869471632328805"/>
    <n v="786.43"/>
    <n v="815.08375814697922"/>
    <n v="1389.2641802618998"/>
    <n v="39.631103065367697"/>
    <x v="6"/>
  </r>
  <r>
    <x v="4"/>
    <x v="3"/>
    <n v="3300"/>
    <s v="Mixed Rangeland"/>
    <x v="0"/>
    <n v="0.80616023176279095"/>
    <n v="4.9140330516175015E-2"/>
    <n v="0.28292799795311729"/>
    <n v="759.88"/>
    <n v="895.97635562513199"/>
    <n v="1965.3796781993901"/>
    <n v="217.31981708075315"/>
    <x v="3"/>
  </r>
  <r>
    <x v="2"/>
    <x v="10"/>
    <n v="1210"/>
    <s v="Fixed Single Family Units"/>
    <x v="2"/>
    <n v="1.3474392445178078"/>
    <n v="0.2921616014325315"/>
    <n v="0.12152611992617118"/>
    <n v="757.04"/>
    <n v="383.41055773197667"/>
    <n v="1405.7296381536812"/>
    <n v="388.26135979412095"/>
    <x v="10"/>
  </r>
  <r>
    <x v="0"/>
    <x v="0"/>
    <n v="2110"/>
    <s v="Improved Pastures"/>
    <x v="1"/>
    <n v="1.8765006736361713"/>
    <n v="0.3700681607026059"/>
    <n v="0.58663586860269046"/>
    <n v="756.65"/>
    <n v="1849.8616899342558"/>
    <n v="9445.3167105507218"/>
    <n v="2416.4104410904315"/>
    <x v="0"/>
  </r>
  <r>
    <x v="4"/>
    <x v="10"/>
    <n v="1820"/>
    <s v="Golf Courses"/>
    <x v="0"/>
    <n v="1.8765006736361713"/>
    <n v="0.3700681607026059"/>
    <n v="0.27638752969320179"/>
    <n v="745.12"/>
    <n v="858.26276875093129"/>
    <n v="4382.2539359765915"/>
    <n v="957.64570538390069"/>
    <x v="10"/>
  </r>
  <r>
    <x v="5"/>
    <x v="10"/>
    <n v="1210"/>
    <s v="Fixed Single Family Units"/>
    <x v="0"/>
    <n v="1.3474392445178078"/>
    <n v="0.2921616014325315"/>
    <n v="0.24052044568721381"/>
    <n v="740.87"/>
    <n v="742.62508947002232"/>
    <n v="2722.7473976715569"/>
    <n v="691.40008625542532"/>
    <x v="10"/>
  </r>
  <r>
    <x v="0"/>
    <x v="9"/>
    <n v="6172"/>
    <s v="Mixed Shrubs"/>
    <x v="0"/>
    <n v="0.62640332935885068"/>
    <n v="1.7869211096790915E-2"/>
    <n v="0.24869471632328805"/>
    <n v="740.76"/>
    <n v="767.74976118021493"/>
    <n v="1308.5860587347954"/>
    <n v="267.12480464295118"/>
    <x v="9"/>
  </r>
  <r>
    <x v="3"/>
    <x v="9"/>
    <n v="6170"/>
    <s v="Mixed Wetland Hardwoods"/>
    <x v="0"/>
    <n v="0.62640332935885068"/>
    <n v="1.7869211096790915E-2"/>
    <n v="0.24869471632328805"/>
    <n v="734.46"/>
    <n v="761.22021922946794"/>
    <n v="1297.4568236653679"/>
    <n v="430.5553845691058"/>
    <x v="9"/>
  </r>
  <r>
    <x v="2"/>
    <x v="10"/>
    <n v="4110"/>
    <s v="Pine Flatwoods"/>
    <x v="0"/>
    <n v="0.80616023176279095"/>
    <n v="4.9140330516175015E-2"/>
    <n v="0.28292799795311729"/>
    <n v="730.84"/>
    <n v="861.73522101525441"/>
    <n v="1890.2696268032353"/>
    <n v="302.80586259666165"/>
    <x v="10"/>
  </r>
  <r>
    <x v="1"/>
    <x v="0"/>
    <n v="2210"/>
    <s v="Citrus Groves"/>
    <x v="1"/>
    <n v="1.6671011379372187"/>
    <n v="0.16490862031309303"/>
    <n v="0.32696578480774496"/>
    <n v="723.52"/>
    <n v="985.8899911709351"/>
    <n v="4472.1766254867489"/>
    <n v="442.38496412882745"/>
    <x v="0"/>
  </r>
  <r>
    <x v="2"/>
    <x v="9"/>
    <n v="4110"/>
    <s v="Pine Flatwoods"/>
    <x v="0"/>
    <n v="0.80616023176279095"/>
    <n v="4.9140330516175015E-2"/>
    <n v="0.28292799795311729"/>
    <n v="723.01"/>
    <n v="852.5028489768473"/>
    <n v="1870.0178464164621"/>
    <n v="299.56169163703731"/>
    <x v="9"/>
  </r>
  <r>
    <x v="0"/>
    <x v="2"/>
    <n v="1210"/>
    <s v="Fixed Single Family Units"/>
    <x v="0"/>
    <n v="1.3474392445178078"/>
    <n v="0.2921616014325315"/>
    <n v="0.24052044568721381"/>
    <n v="719.41"/>
    <n v="721.11425164418688"/>
    <n v="2643.8804450968382"/>
    <n v="789.1021418014268"/>
    <x v="2"/>
  </r>
  <r>
    <x v="3"/>
    <x v="3"/>
    <n v="2130"/>
    <s v="Woodland Pastures"/>
    <x v="0"/>
    <n v="0.95337210017164864"/>
    <n v="0.22938109134459039"/>
    <n v="0.2"/>
    <n v="714.38"/>
    <n v="595.43573000000004"/>
    <n v="1544.6350016147887"/>
    <n v="679.47311714873206"/>
    <x v="3"/>
  </r>
  <r>
    <x v="1"/>
    <x v="16"/>
    <n v="2110"/>
    <s v="Improved Pastures"/>
    <x v="0"/>
    <n v="1.8765006736361713"/>
    <n v="0.3700681607026059"/>
    <n v="0.58663586860269046"/>
    <n v="702.81"/>
    <n v="1718.2333896817472"/>
    <n v="8773.2280940225355"/>
    <n v="1730.18450235251"/>
    <x v="16"/>
  </r>
  <r>
    <x v="2"/>
    <x v="2"/>
    <n v="5300"/>
    <s v="Reservoirs"/>
    <x v="0"/>
    <n v="0.52096910560538079"/>
    <n v="9.3813358258152305E-2"/>
    <n v="0.2984336595879456"/>
    <n v="702.5"/>
    <n v="873.71489912376603"/>
    <n v="1238.5406156471931"/>
    <n v="413.22009583390292"/>
    <x v="2"/>
  </r>
  <r>
    <x v="1"/>
    <x v="6"/>
    <n v="6410"/>
    <s v="Freshwater Marshes"/>
    <x v="0"/>
    <n v="0.62640332935885068"/>
    <n v="1.7869211096790915E-2"/>
    <n v="0.24869471632328805"/>
    <n v="699.22"/>
    <n v="724.69624171449584"/>
    <n v="1235.2037690865377"/>
    <n v="35.236270088077013"/>
    <x v="6"/>
  </r>
  <r>
    <x v="4"/>
    <x v="6"/>
    <n v="6430"/>
    <s v="Wet Prairies"/>
    <x v="0"/>
    <n v="0.62640332935885068"/>
    <n v="1.7869211096790915E-2"/>
    <n v="0.24869471632328805"/>
    <n v="691.14"/>
    <n v="716.3218450538551"/>
    <n v="1220.9300834736844"/>
    <n v="112.79355875595154"/>
    <x v="6"/>
  </r>
  <r>
    <x v="1"/>
    <x v="6"/>
    <n v="5120"/>
    <s v=" Channelized Waterways, Canals"/>
    <x v="1"/>
    <n v="0.52096910560538079"/>
    <n v="9.3813358258152305E-2"/>
    <n v="0.2984336595879456"/>
    <n v="688.89"/>
    <n v="856.7878389428771"/>
    <n v="1214.5455440757223"/>
    <n v="218.70893114634134"/>
    <x v="6"/>
  </r>
  <r>
    <x v="2"/>
    <x v="1"/>
    <n v="1180"/>
    <s v="Rural Residential"/>
    <x v="0"/>
    <n v="0.96739227811534922"/>
    <n v="0.17065096597435325"/>
    <n v="0.27638752969320179"/>
    <n v="683.14"/>
    <n v="786.8714137917533"/>
    <n v="2071.2614697650033"/>
    <n v="536.66304758342631"/>
    <x v="1"/>
  </r>
  <r>
    <x v="2"/>
    <x v="1"/>
    <n v="6170"/>
    <s v="Mixed Wetland Hardwoods"/>
    <x v="0"/>
    <n v="0.62640332935885068"/>
    <n v="1.7869211096790915E-2"/>
    <n v="0.24869471632328805"/>
    <n v="681.68"/>
    <n v="706.51716777543186"/>
    <n v="1204.2185654170519"/>
    <n v="188.14702199317253"/>
    <x v="1"/>
  </r>
  <r>
    <x v="4"/>
    <x v="13"/>
    <n v="8140"/>
    <s v="Roads and Highways"/>
    <x v="0"/>
    <n v="1.0171301585628862"/>
    <n v="0.19656132206470006"/>
    <n v="0.45034663738052311"/>
    <n v="680.07"/>
    <n v="1276.3687130454543"/>
    <n v="3532.4922963496788"/>
    <n v="821.57729841434286"/>
    <x v="13"/>
  </r>
  <r>
    <x v="5"/>
    <x v="6"/>
    <n v="4110"/>
    <s v="Pine Flatwoods"/>
    <x v="0"/>
    <n v="0.80616023176279095"/>
    <n v="4.9140330516175015E-2"/>
    <n v="0.28292799795311729"/>
    <n v="678.69"/>
    <n v="800.24502921411386"/>
    <n v="1755.3870792719167"/>
    <n v="215.87477075407062"/>
    <x v="6"/>
  </r>
  <r>
    <x v="2"/>
    <x v="1"/>
    <n v="2130"/>
    <s v="Woodland Pastures"/>
    <x v="0"/>
    <n v="0.95337210017164864"/>
    <n v="0.22938109134459039"/>
    <n v="0.2"/>
    <n v="674.08"/>
    <n v="561.84568000000002"/>
    <n v="1457.498196881907"/>
    <n v="472.97627306579602"/>
    <x v="1"/>
  </r>
  <r>
    <x v="0"/>
    <x v="9"/>
    <n v="1820"/>
    <s v="Golf Courses"/>
    <x v="0"/>
    <n v="1.8765006736361713"/>
    <n v="0.3700681607026059"/>
    <n v="0.27638752969320179"/>
    <n v="668.93"/>
    <n v="770.50369591550418"/>
    <n v="3934.1597667393462"/>
    <n v="1006.4823688387004"/>
    <x v="9"/>
  </r>
  <r>
    <x v="2"/>
    <x v="3"/>
    <n v="2210"/>
    <s v="Citrus Groves"/>
    <x v="0"/>
    <n v="1.6671011379372187"/>
    <n v="0.16490862031309303"/>
    <n v="0.32696578480774496"/>
    <n v="658.37"/>
    <n v="897.11465265259915"/>
    <n v="4069.4755154269556"/>
    <n v="597.83393532700086"/>
    <x v="3"/>
  </r>
  <r>
    <x v="1"/>
    <x v="3"/>
    <n v="3100"/>
    <s v="Herbaceous (Dry Prairie)"/>
    <x v="0"/>
    <n v="0.80616023176279095"/>
    <n v="4.9140330516175015E-2"/>
    <n v="0.28292799795311729"/>
    <n v="655.59"/>
    <n v="773.00776304716567"/>
    <n v="1695.6404474795206"/>
    <n v="103.35951680913027"/>
    <x v="3"/>
  </r>
  <r>
    <x v="2"/>
    <x v="2"/>
    <n v="1400"/>
    <s v="Commercial and Services"/>
    <x v="0"/>
    <n v="0.73183755311232057"/>
    <n v="0.15992943931627868"/>
    <n v="0.58224006489851832"/>
    <n v="651.86"/>
    <n v="1581.728818777038"/>
    <n v="3149.7440202536191"/>
    <n v="1032.6285028082823"/>
    <x v="2"/>
  </r>
  <r>
    <x v="1"/>
    <x v="6"/>
    <n v="3210"/>
    <s v="Palmetto Prairies"/>
    <x v="0"/>
    <n v="0.80616023176279095"/>
    <n v="4.9140330516175015E-2"/>
    <n v="0.28292799795311729"/>
    <n v="648.70000000000005"/>
    <n v="764.88374729434008"/>
    <n v="1677.819915312871"/>
    <n v="102.27324784405316"/>
    <x v="6"/>
  </r>
  <r>
    <x v="3"/>
    <x v="9"/>
    <n v="6300"/>
    <s v="Wetland Forested Mixed"/>
    <x v="0"/>
    <n v="0.62640332935885068"/>
    <n v="1.7869211096790915E-2"/>
    <n v="0.24869471632328805"/>
    <n v="644.25"/>
    <n v="667.72339710615233"/>
    <n v="1138.0967767426587"/>
    <n v="377.67244847731166"/>
    <x v="9"/>
  </r>
  <r>
    <x v="2"/>
    <x v="15"/>
    <n v="1210"/>
    <s v="Fixed Single Family Units"/>
    <x v="1"/>
    <n v="1.3474392445178078"/>
    <n v="0.2921616014325315"/>
    <n v="0.22279788653131388"/>
    <n v="640.54999999999995"/>
    <n v="594.75720356198588"/>
    <n v="2180.6072151433536"/>
    <n v="602.28190368130402"/>
    <x v="15"/>
  </r>
  <r>
    <x v="2"/>
    <x v="2"/>
    <n v="1900"/>
    <s v="Open Land"/>
    <x v="0"/>
    <n v="0.80616023176279095"/>
    <n v="4.9140330516175015E-2"/>
    <n v="0.28292799795311729"/>
    <n v="639.70000000000005"/>
    <n v="754.27182541111358"/>
    <n v="1654.5420068223273"/>
    <n v="265.04420981758585"/>
    <x v="2"/>
  </r>
  <r>
    <x v="3"/>
    <x v="3"/>
    <n v="6172"/>
    <s v="Mixed Shrubs"/>
    <x v="0"/>
    <n v="0.62640332935885068"/>
    <n v="1.7869211096790915E-2"/>
    <n v="0.24869471632328805"/>
    <n v="634.89"/>
    <n v="658.02236335075679"/>
    <n v="1121.5619132109375"/>
    <n v="372.18542617580198"/>
    <x v="3"/>
  </r>
  <r>
    <x v="2"/>
    <x v="15"/>
    <n v="1110"/>
    <s v="Fixed Single Family Units"/>
    <x v="0"/>
    <n v="0.96739227811534922"/>
    <n v="0.17065096597435325"/>
    <n v="0.27638752969320179"/>
    <n v="618.24"/>
    <n v="712.11667134498578"/>
    <n v="1874.4864757846353"/>
    <n v="485.67872257220699"/>
    <x v="15"/>
  </r>
  <r>
    <x v="3"/>
    <x v="3"/>
    <n v="2110"/>
    <s v="Improved Pastures"/>
    <x v="0"/>
    <n v="1.8765006736361713"/>
    <n v="0.3700681607026059"/>
    <n v="0.58663586860269046"/>
    <n v="605"/>
    <n v="1479.107014353036"/>
    <n v="7552.2587852814204"/>
    <n v="2254.0784271750067"/>
    <x v="3"/>
  </r>
  <r>
    <x v="3"/>
    <x v="9"/>
    <n v="6410"/>
    <s v="Freshwater Marshes"/>
    <x v="1"/>
    <n v="0.62640332935885068"/>
    <n v="1.7869211096790915E-2"/>
    <n v="0.24869471632328805"/>
    <n v="598.41"/>
    <n v="620.21320615024081"/>
    <n v="1057.1183425232043"/>
    <n v="350.80010848786668"/>
    <x v="9"/>
  </r>
  <r>
    <x v="0"/>
    <x v="9"/>
    <n v="5300"/>
    <s v="Reservoirs"/>
    <x v="0"/>
    <n v="0.52096910560538079"/>
    <n v="9.3813358258152305E-2"/>
    <n v="0.2984336595879456"/>
    <n v="598.41"/>
    <n v="744.25584738028874"/>
    <n v="1055.0250388746433"/>
    <n v="412.74654083299225"/>
    <x v="9"/>
  </r>
  <r>
    <x v="0"/>
    <x v="9"/>
    <n v="6210"/>
    <s v="Cypress"/>
    <x v="0"/>
    <n v="0.62640332935885068"/>
    <n v="1.7869211096790915E-2"/>
    <n v="0.24869471632328805"/>
    <n v="592.51"/>
    <n v="614.09823829160473"/>
    <n v="1046.695725553423"/>
    <n v="213.66450402153868"/>
    <x v="9"/>
  </r>
  <r>
    <x v="2"/>
    <x v="10"/>
    <n v="1210"/>
    <s v="Fixed Single Family Units"/>
    <x v="0"/>
    <n v="1.3474392445178078"/>
    <n v="0.2921616014325315"/>
    <n v="0.24052044568721381"/>
    <n v="577.94000000000005"/>
    <n v="579.30911524060195"/>
    <n v="2123.9686193398297"/>
    <n v="586.63837051059511"/>
    <x v="10"/>
  </r>
  <r>
    <x v="1"/>
    <x v="3"/>
    <n v="6410"/>
    <s v="Freshwater Marshes"/>
    <x v="0"/>
    <n v="0.62640332935885068"/>
    <n v="1.7869211096790915E-2"/>
    <n v="0.24869471632328805"/>
    <n v="577.09"/>
    <n v="598.11640704072875"/>
    <n v="1019.455597812062"/>
    <n v="29.081689747330397"/>
    <x v="3"/>
  </r>
  <r>
    <x v="0"/>
    <x v="0"/>
    <n v="2140"/>
    <s v="Row Crops"/>
    <x v="0"/>
    <n v="1.1942187284187931"/>
    <n v="0.52982210901985061"/>
    <n v="0.25824300484311374"/>
    <n v="575.78"/>
    <n v="619.67039816680722"/>
    <n v="2013.5998482250238"/>
    <n v="1078.8188720831918"/>
    <x v="0"/>
  </r>
  <r>
    <x v="2"/>
    <x v="2"/>
    <n v="1210"/>
    <s v="Fixed Single Family Units"/>
    <x v="3"/>
    <n v="1.3474392445178078"/>
    <n v="0.2921616014325315"/>
    <n v="0.2050753273754139"/>
    <n v="572.54"/>
    <n v="489.32212792127734"/>
    <n v="1794.0419322104626"/>
    <n v="495.5128932492176"/>
    <x v="2"/>
  </r>
  <r>
    <x v="2"/>
    <x v="10"/>
    <n v="1210"/>
    <s v="Fixed Single Family Units"/>
    <x v="1"/>
    <n v="1.3474392445178078"/>
    <n v="0.2921616014325315"/>
    <n v="0.22279788653131388"/>
    <n v="560.77"/>
    <n v="520.68066043471219"/>
    <n v="1909.0142971445457"/>
    <n v="527.2681650571617"/>
    <x v="10"/>
  </r>
  <r>
    <x v="0"/>
    <x v="0"/>
    <n v="2130"/>
    <s v="Woodland Pastures"/>
    <x v="3"/>
    <n v="0.95337210017164864"/>
    <n v="0.22938109134459039"/>
    <n v="0.2"/>
    <n v="560.53"/>
    <n v="467.20175499999999"/>
    <n v="1211.9799790799539"/>
    <n v="431.44024029431154"/>
    <x v="0"/>
  </r>
  <r>
    <x v="1"/>
    <x v="10"/>
    <n v="3210"/>
    <s v="Palmetto Prairies"/>
    <x v="0"/>
    <n v="0.80616023176279095"/>
    <n v="4.9140330516175015E-2"/>
    <n v="0.28292799795311729"/>
    <n v="552.70000000000005"/>
    <n v="651.68991387325696"/>
    <n v="1429.5222247470692"/>
    <n v="87.138005369829173"/>
    <x v="10"/>
  </r>
  <r>
    <x v="1"/>
    <x v="0"/>
    <n v="2510"/>
    <s v="Horse Farms"/>
    <x v="0"/>
    <n v="1.8765006736361713"/>
    <n v="0.3700681607026059"/>
    <n v="0.58663586860269046"/>
    <n v="552.34"/>
    <n v="1350.3635839797619"/>
    <n v="6894.9001941526285"/>
    <n v="1359.7559909924239"/>
    <x v="0"/>
  </r>
  <r>
    <x v="1"/>
    <x v="6"/>
    <n v="6170"/>
    <s v="Mixed Wetland Hardwoods"/>
    <x v="0"/>
    <n v="0.62640332935885068"/>
    <n v="1.7869211096790915E-2"/>
    <n v="0.24869471632328805"/>
    <n v="550.36"/>
    <n v="570.41249333541634"/>
    <n v="972.23584330320466"/>
    <n v="27.734666636643773"/>
    <x v="6"/>
  </r>
  <r>
    <x v="2"/>
    <x v="1"/>
    <n v="1400"/>
    <s v="Commercial and Services"/>
    <x v="0"/>
    <n v="0.73183755311232057"/>
    <n v="0.15992943931627868"/>
    <n v="0.58224006489851832"/>
    <n v="542.66999999999996"/>
    <n v="1316.7808702570107"/>
    <n v="2622.1452266913616"/>
    <n v="859.65776335251496"/>
    <x v="1"/>
  </r>
  <r>
    <x v="3"/>
    <x v="9"/>
    <n v="6430"/>
    <s v="Wet Prairies"/>
    <x v="0"/>
    <n v="0.62640332935885068"/>
    <n v="1.7869211096790915E-2"/>
    <n v="0.24869471632328805"/>
    <n v="541.65"/>
    <n v="561.38514247970113"/>
    <n v="956.84923418340884"/>
    <n v="317.52624247999358"/>
    <x v="9"/>
  </r>
  <r>
    <x v="0"/>
    <x v="9"/>
    <n v="6170"/>
    <s v="Mixed Wetland Hardwoods"/>
    <x v="0"/>
    <n v="0.62640332935885068"/>
    <n v="1.7869211096790915E-2"/>
    <n v="0.24869471632328805"/>
    <n v="523.37"/>
    <n v="542.43910647023199"/>
    <n v="924.55678702957744"/>
    <n v="188.73199012633154"/>
    <x v="9"/>
  </r>
  <r>
    <x v="2"/>
    <x v="2"/>
    <n v="1210"/>
    <s v="Fixed Single Family Units"/>
    <x v="2"/>
    <n v="1.3474392445178078"/>
    <n v="0.2921616014325315"/>
    <n v="0.12152611992617118"/>
    <n v="522.63"/>
    <n v="264.69124456760932"/>
    <n v="970.45926343159988"/>
    <n v="268.04004341805114"/>
    <x v="2"/>
  </r>
  <r>
    <x v="3"/>
    <x v="14"/>
    <n v="6110"/>
    <s v="Bay Swamps"/>
    <x v="0"/>
    <n v="0.62640332935885068"/>
    <n v="1.7869211096790915E-2"/>
    <n v="0.24869471632328805"/>
    <n v="522.38"/>
    <n v="541.41303559225742"/>
    <n v="922.80790723295308"/>
    <n v="306.22977669472726"/>
    <x v="14"/>
  </r>
  <r>
    <x v="3"/>
    <x v="3"/>
    <n v="2130"/>
    <s v="Woodland Pastures"/>
    <x v="0"/>
    <n v="0.95337210017164864"/>
    <n v="0.22938109134459039"/>
    <n v="0.2"/>
    <n v="521.15"/>
    <n v="434.37852500000002"/>
    <n v="1126.8324016511481"/>
    <n v="495.68495058940857"/>
    <x v="3"/>
  </r>
  <r>
    <x v="0"/>
    <x v="11"/>
    <n v="2120"/>
    <s v="Unimproved Pastures"/>
    <x v="0"/>
    <n v="0.95337210017164864"/>
    <n v="0.22938109134459039"/>
    <n v="0.2"/>
    <n v="516.71"/>
    <n v="430.67778500000009"/>
    <n v="1117.2322177053916"/>
    <n v="397.71196289667603"/>
    <x v="11"/>
  </r>
  <r>
    <x v="2"/>
    <x v="1"/>
    <n v="2120"/>
    <s v="Unimproved Pastures"/>
    <x v="0"/>
    <n v="0.95337210017164864"/>
    <n v="0.22938109134459039"/>
    <n v="0.2"/>
    <n v="514.57000000000005"/>
    <n v="428.89409500000011"/>
    <n v="1112.6051020198242"/>
    <n v="361.05417877917563"/>
    <x v="1"/>
  </r>
  <r>
    <x v="1"/>
    <x v="6"/>
    <n v="1180"/>
    <s v="Rural Residential"/>
    <x v="0"/>
    <n v="0.96739227811534922"/>
    <n v="0.17065096597435325"/>
    <n v="0.27638752969320179"/>
    <n v="514.28"/>
    <n v="592.37086202655803"/>
    <n v="1559.2826487553734"/>
    <n v="275.06224336992739"/>
    <x v="6"/>
  </r>
  <r>
    <x v="2"/>
    <x v="3"/>
    <n v="3210"/>
    <s v="Palmetto Prairies"/>
    <x v="0"/>
    <n v="0.80616023176279095"/>
    <n v="4.9140330516175015E-2"/>
    <n v="0.28292799795311729"/>
    <n v="501.35"/>
    <n v="591.14300401729213"/>
    <n v="1296.7088246371327"/>
    <n v="207.72223634836121"/>
    <x v="3"/>
  </r>
  <r>
    <x v="1"/>
    <x v="6"/>
    <n v="4340"/>
    <s v="Hardwood - Coniferous Mixed"/>
    <x v="0"/>
    <n v="0.80616023176279095"/>
    <n v="4.9140330516175015E-2"/>
    <n v="0.28292799795311729"/>
    <n v="495.01"/>
    <n v="583.66749460177471"/>
    <n v="1280.3108313226826"/>
    <n v="78.042670595475172"/>
    <x v="6"/>
  </r>
  <r>
    <x v="3"/>
    <x v="6"/>
    <n v="1760"/>
    <s v="Correctional"/>
    <x v="0"/>
    <n v="0.73183755311232057"/>
    <n v="0.15992943931627868"/>
    <n v="0.34369105791620291"/>
    <n v="493.01"/>
    <n v="706.15423787066595"/>
    <n v="1406.1861058013685"/>
    <n v="672.37040991512663"/>
    <x v="6"/>
  </r>
  <r>
    <x v="5"/>
    <x v="10"/>
    <n v="1820"/>
    <s v="Golf Courses"/>
    <x v="0"/>
    <n v="1.8765006736361713"/>
    <n v="0.3700681607026059"/>
    <n v="0.27638752969320179"/>
    <n v="484.63"/>
    <n v="558.21865688716423"/>
    <n v="2850.2412027490009"/>
    <n v="638.04697563870718"/>
    <x v="10"/>
  </r>
  <r>
    <x v="3"/>
    <x v="3"/>
    <n v="6430"/>
    <s v="Wet Prairies"/>
    <x v="0"/>
    <n v="0.62640332935885068"/>
    <n v="1.7869211096790915E-2"/>
    <n v="0.24869471632328805"/>
    <n v="478.66"/>
    <n v="496.10008732453383"/>
    <n v="845.57454894162368"/>
    <n v="280.60022380776104"/>
    <x v="3"/>
  </r>
  <r>
    <x v="1"/>
    <x v="6"/>
    <n v="3200"/>
    <s v="Shrub and Brushland"/>
    <x v="0"/>
    <n v="0.80616023176279095"/>
    <n v="4.9140330516175015E-2"/>
    <n v="0.28292799795311729"/>
    <n v="476.83"/>
    <n v="562.2314123976571"/>
    <n v="1233.289456171784"/>
    <n v="75.176434051919017"/>
    <x v="6"/>
  </r>
  <r>
    <x v="2"/>
    <x v="2"/>
    <n v="1290"/>
    <s v="Medium Density Under Construction"/>
    <x v="0"/>
    <n v="1.3474392445178078"/>
    <n v="0.2921616014325315"/>
    <n v="0.34369105791620291"/>
    <n v="468.97"/>
    <n v="671.72096495853282"/>
    <n v="2462.7857787669059"/>
    <n v="680.21938884461724"/>
    <x v="2"/>
  </r>
  <r>
    <x v="5"/>
    <x v="0"/>
    <n v="2110"/>
    <s v="Improved Pastures"/>
    <x v="0"/>
    <n v="1.8765006736361713"/>
    <n v="0.3700681607026059"/>
    <n v="0.58663586860269046"/>
    <n v="468.33"/>
    <n v="1144.975517408194"/>
    <n v="5846.197284150162"/>
    <n v="1308.713273999962"/>
    <x v="0"/>
  </r>
  <r>
    <x v="0"/>
    <x v="0"/>
    <n v="2150"/>
    <s v="Field Crops"/>
    <x v="0"/>
    <n v="1.7303616721893005"/>
    <n v="0.38508149913584422"/>
    <n v="0.30381529981542799"/>
    <n v="453.94"/>
    <n v="574.75624992356256"/>
    <n v="2706.1329613413641"/>
    <n v="774.26377669745091"/>
    <x v="0"/>
  </r>
  <r>
    <x v="3"/>
    <x v="6"/>
    <n v="1110"/>
    <s v="Fixed Single Family Units"/>
    <x v="0"/>
    <n v="0.96739227811534922"/>
    <n v="0.17065096597435325"/>
    <n v="0.27638752969320179"/>
    <n v="453.79"/>
    <n v="522.69575616207476"/>
    <n v="1375.8786520547194"/>
    <n v="512.93769461725913"/>
    <x v="6"/>
  </r>
  <r>
    <x v="2"/>
    <x v="2"/>
    <n v="1330"/>
    <s v="Multiple Dwelling Units, Low Rise &lt;Two stories or less&gt;"/>
    <x v="0"/>
    <n v="1.6728075169398335"/>
    <n v="0.4645994885165638"/>
    <n v="0.45902383655933859"/>
    <n v="447.94"/>
    <n v="856.90108489941576"/>
    <n v="3900.364597550798"/>
    <n v="1269.8033356163342"/>
    <x v="2"/>
  </r>
  <r>
    <x v="2"/>
    <x v="1"/>
    <n v="1550"/>
    <s v="Other Light Industrial"/>
    <x v="0"/>
    <n v="1.2017295380314896"/>
    <n v="0.2322997442582819"/>
    <n v="0.34369105791620291"/>
    <n v="446.75"/>
    <n v="639.89453716703531"/>
    <n v="2092.3950331515721"/>
    <n v="543.76164774224958"/>
    <x v="1"/>
  </r>
  <r>
    <x v="4"/>
    <x v="3"/>
    <n v="6410"/>
    <s v="Freshwater Marshes"/>
    <x v="0"/>
    <n v="0.62640332935885068"/>
    <n v="1.7869211096790915E-2"/>
    <n v="0.24869471632328805"/>
    <n v="445.42"/>
    <n v="461.64898027011623"/>
    <n v="786.85458486102448"/>
    <n v="72.692228696177239"/>
    <x v="3"/>
  </r>
  <r>
    <x v="1"/>
    <x v="6"/>
    <n v="8320"/>
    <s v="Electrical Power Transmission Lines"/>
    <x v="0"/>
    <n v="0.73183755311232057"/>
    <n v="0.15992943931627868"/>
    <n v="0.28292799795311729"/>
    <n v="437.9"/>
    <n v="516.32895474054487"/>
    <n v="1028.1813281591842"/>
    <n v="224.68984083784477"/>
    <x v="6"/>
  </r>
  <r>
    <x v="4"/>
    <x v="10"/>
    <n v="1110"/>
    <s v="Fixed Single Family Units"/>
    <x v="0"/>
    <n v="0.96739227811534922"/>
    <n v="0.17065096597435325"/>
    <n v="0.27638752969320179"/>
    <n v="434.86"/>
    <n v="500.89132974424257"/>
    <n v="1318.4834188336351"/>
    <n v="287.10153273040294"/>
    <x v="10"/>
  </r>
  <r>
    <x v="1"/>
    <x v="10"/>
    <n v="4200"/>
    <s v="Upland Hardwood Forests"/>
    <x v="0"/>
    <n v="0.80616023176279095"/>
    <n v="4.9140330516175015E-2"/>
    <n v="0.28292799795311729"/>
    <n v="425.02"/>
    <n v="501.14211542321624"/>
    <n v="1099.2862962945528"/>
    <n v="67.008132879111244"/>
    <x v="10"/>
  </r>
  <r>
    <x v="2"/>
    <x v="2"/>
    <n v="1710"/>
    <s v="Educational Facilities"/>
    <x v="0"/>
    <n v="0.96739227811534922"/>
    <n v="0.17065096597435325"/>
    <n v="0.24052044568721381"/>
    <n v="424.79"/>
    <n v="425.79630941456776"/>
    <n v="1120.8127200970314"/>
    <n v="290.40214329182987"/>
    <x v="2"/>
  </r>
  <r>
    <x v="4"/>
    <x v="6"/>
    <n v="5110"/>
    <s v=" Natural River, Stream, Waterway"/>
    <x v="1"/>
    <n v="0.52096910560538079"/>
    <n v="9.3813358258152305E-2"/>
    <n v="0.2984336595879456"/>
    <n v="423.9"/>
    <n v="527.21387293745829"/>
    <n v="747.35568252362305"/>
    <n v="191.96181235274886"/>
    <x v="6"/>
  </r>
  <r>
    <x v="2"/>
    <x v="3"/>
    <n v="6172"/>
    <s v="Mixed Shrubs"/>
    <x v="0"/>
    <n v="0.62640332935885068"/>
    <n v="1.7869211096790915E-2"/>
    <n v="0.24869471632328805"/>
    <n v="419.74"/>
    <n v="435.03332355659512"/>
    <n v="741.48970286373856"/>
    <n v="115.85029781043045"/>
    <x v="3"/>
  </r>
  <r>
    <x v="4"/>
    <x v="10"/>
    <n v="5300"/>
    <s v="Reservoirs"/>
    <x v="0"/>
    <n v="0.52096910560538079"/>
    <n v="9.3813358258152305E-2"/>
    <n v="0.2984336595879456"/>
    <n v="416.94"/>
    <n v="518.55756589418229"/>
    <n v="735.08487443123249"/>
    <n v="188.80999774087076"/>
    <x v="10"/>
  </r>
  <r>
    <x v="4"/>
    <x v="6"/>
    <n v="6172"/>
    <s v="Mixed Shrubs"/>
    <x v="0"/>
    <n v="0.62640332935885068"/>
    <n v="1.7869211096790915E-2"/>
    <n v="0.24869471632328805"/>
    <n v="416.26"/>
    <n v="431.42652895523003"/>
    <n v="735.34212539681653"/>
    <n v="67.933337337952338"/>
    <x v="6"/>
  </r>
  <r>
    <x v="3"/>
    <x v="0"/>
    <n v="2110"/>
    <s v="Improved Pastures"/>
    <x v="3"/>
    <n v="1.8765006736361713"/>
    <n v="0.3700681607026059"/>
    <n v="0.58663586860269046"/>
    <n v="414.11"/>
    <n v="1012.4181912623732"/>
    <n v="5169.365100120478"/>
    <n v="1542.870111532962"/>
    <x v="0"/>
  </r>
  <r>
    <x v="0"/>
    <x v="9"/>
    <n v="1210"/>
    <s v="Fixed Single Family Units"/>
    <x v="0"/>
    <n v="1.3474392445178078"/>
    <n v="0.2921616014325315"/>
    <n v="0.24052044568721381"/>
    <n v="413.86"/>
    <n v="414.84041671016979"/>
    <n v="1520.9635131674256"/>
    <n v="453.95228368515671"/>
    <x v="9"/>
  </r>
  <r>
    <x v="4"/>
    <x v="10"/>
    <n v="1310"/>
    <s v="Fixed Single Family Units &lt;Six or more dwelling units per acre&gt;"/>
    <x v="0"/>
    <n v="1.3474392445178078"/>
    <n v="0.2921616014325315"/>
    <n v="0.45902383655933859"/>
    <n v="411.84"/>
    <n v="787.84244051653206"/>
    <n v="2888.5314879712091"/>
    <n v="712.06122928099819"/>
    <x v="10"/>
  </r>
  <r>
    <x v="1"/>
    <x v="10"/>
    <n v="2120"/>
    <s v="Unimproved Pastures"/>
    <x v="0"/>
    <n v="0.95337210017164864"/>
    <n v="0.22938109134459039"/>
    <n v="0.2"/>
    <n v="409.67"/>
    <n v="341.45994500000006"/>
    <n v="885.78994528336534"/>
    <n v="213.12084160484815"/>
    <x v="10"/>
  </r>
  <r>
    <x v="1"/>
    <x v="16"/>
    <n v="4110"/>
    <s v="Pine Flatwoods"/>
    <x v="0"/>
    <n v="0.80616023176279095"/>
    <n v="4.9140330516175015E-2"/>
    <n v="0.28292799795311729"/>
    <n v="404.46"/>
    <n v="476.89976943220091"/>
    <n v="1046.1092075650436"/>
    <n v="63.766668449214933"/>
    <x v="16"/>
  </r>
  <r>
    <x v="2"/>
    <x v="10"/>
    <n v="6410"/>
    <s v="Freshwater Marshes"/>
    <x v="0"/>
    <n v="0.62640332935885068"/>
    <n v="1.7869211096790915E-2"/>
    <n v="0.24869471632328805"/>
    <n v="399.93"/>
    <n v="414.50154164480176"/>
    <n v="706.49444147876056"/>
    <n v="110.38264069024981"/>
    <x v="10"/>
  </r>
  <r>
    <x v="2"/>
    <x v="3"/>
    <n v="6170"/>
    <s v="Mixed Wetland Hardwoods"/>
    <x v="0"/>
    <n v="0.62640332935885068"/>
    <n v="1.7869211096790915E-2"/>
    <n v="0.24869471632328805"/>
    <n v="399.28"/>
    <n v="413.82785874512143"/>
    <n v="705.34618706683534"/>
    <n v="110.20323750357046"/>
    <x v="3"/>
  </r>
  <r>
    <x v="3"/>
    <x v="0"/>
    <n v="2130"/>
    <s v="Woodland Pastures"/>
    <x v="3"/>
    <n v="0.95337210017164864"/>
    <n v="0.22938109134459039"/>
    <n v="0.2"/>
    <n v="399.19"/>
    <n v="332.72486500000002"/>
    <n v="863.13005164563333"/>
    <n v="379.6843047602149"/>
    <x v="0"/>
  </r>
  <r>
    <x v="1"/>
    <x v="3"/>
    <n v="6430"/>
    <s v="Wet Prairies"/>
    <x v="0"/>
    <n v="0.62640332935885068"/>
    <n v="1.7869211096790915E-2"/>
    <n v="0.24869471632328805"/>
    <n v="396.42"/>
    <n v="410.86365398652839"/>
    <n v="700.29386765436516"/>
    <n v="19.977063282393935"/>
    <x v="3"/>
  </r>
  <r>
    <x v="3"/>
    <x v="3"/>
    <n v="4200"/>
    <s v="Upland Hardwood Forests"/>
    <x v="0"/>
    <n v="0.80616023176279095"/>
    <n v="4.9140330516175015E-2"/>
    <n v="0.28292799795311729"/>
    <n v="395.48"/>
    <n v="466.31142959760382"/>
    <n v="1022.8830277600342"/>
    <n v="303.42923863043711"/>
    <x v="3"/>
  </r>
  <r>
    <x v="1"/>
    <x v="6"/>
    <n v="1180"/>
    <s v="Rural Residential"/>
    <x v="0"/>
    <n v="0.96739227811534922"/>
    <n v="0.17065096597435325"/>
    <n v="0.27638752969320179"/>
    <n v="394.51"/>
    <n v="454.41438278388705"/>
    <n v="1196.1433416825123"/>
    <n v="211.00335543258549"/>
    <x v="6"/>
  </r>
  <r>
    <x v="3"/>
    <x v="6"/>
    <n v="6172"/>
    <s v="Mixed Shrubs"/>
    <x v="0"/>
    <n v="0.62640332935885068"/>
    <n v="1.7869211096790915E-2"/>
    <n v="0.24869471632328805"/>
    <n v="391.82"/>
    <n v="406.0960519272528"/>
    <n v="692.16775950843385"/>
    <n v="229.692850232643"/>
    <x v="6"/>
  </r>
  <r>
    <x v="4"/>
    <x v="6"/>
    <n v="1110"/>
    <s v="Fixed Single Family Units"/>
    <x v="0"/>
    <n v="0.96739227811534922"/>
    <n v="0.17065096597435325"/>
    <n v="0.27638752969320179"/>
    <n v="386.98"/>
    <n v="445.74098970801401"/>
    <n v="1173.312591225314"/>
    <n v="255.49039032334852"/>
    <x v="6"/>
  </r>
  <r>
    <x v="0"/>
    <x v="3"/>
    <n v="2130"/>
    <s v="Woodland Pastures"/>
    <x v="0"/>
    <n v="0.95337210017164864"/>
    <n v="0.22938109134459039"/>
    <n v="0.2"/>
    <n v="379.04"/>
    <n v="315.92984000000007"/>
    <n v="819.56164927919258"/>
    <n v="291.74729038794698"/>
    <x v="3"/>
  </r>
  <r>
    <x v="2"/>
    <x v="2"/>
    <n v="5300"/>
    <s v="Reservoirs"/>
    <x v="1"/>
    <n v="0.52096910560538079"/>
    <n v="9.3813358258152305E-2"/>
    <n v="0.2984336595879456"/>
    <n v="378.56"/>
    <n v="470.82350492853084"/>
    <n v="667.41912520911251"/>
    <n v="222.67416295926304"/>
    <x v="2"/>
  </r>
  <r>
    <x v="4"/>
    <x v="6"/>
    <n v="5300"/>
    <s v="Reservoirs"/>
    <x v="0"/>
    <n v="0.52096910560538079"/>
    <n v="9.3813358258152305E-2"/>
    <n v="0.2984336595879456"/>
    <n v="377.44"/>
    <n v="469.4305359790381"/>
    <n v="665.44451241263573"/>
    <n v="170.92254412460846"/>
    <x v="6"/>
  </r>
  <r>
    <x v="2"/>
    <x v="17"/>
    <n v="1210"/>
    <s v="Fixed Single Family Units"/>
    <x v="2"/>
    <n v="1.3474392445178078"/>
    <n v="0.2921616014325315"/>
    <n v="0.12152611992617118"/>
    <n v="368.63"/>
    <n v="186.6963884295923"/>
    <n v="684.50031241756244"/>
    <n v="189.05841839388512"/>
    <x v="17"/>
  </r>
  <r>
    <x v="4"/>
    <x v="0"/>
    <n v="2150"/>
    <s v="Field Crops"/>
    <x v="0"/>
    <n v="1.7303616721893005"/>
    <n v="0.38508149913584422"/>
    <n v="0.30381529981542799"/>
    <n v="364.36"/>
    <n v="461.33450945532286"/>
    <n v="2172.107780310921"/>
    <n v="533.60106524492323"/>
    <x v="0"/>
  </r>
  <r>
    <x v="0"/>
    <x v="7"/>
    <n v="2110"/>
    <s v="Improved Pastures"/>
    <x v="0"/>
    <n v="1.8765006736361713"/>
    <n v="0.3700681607026059"/>
    <n v="0.58663586860269046"/>
    <n v="362.81"/>
    <n v="886.99969566516529"/>
    <n v="4528.9834874181033"/>
    <n v="1158.6570701539938"/>
    <x v="7"/>
  </r>
  <r>
    <x v="2"/>
    <x v="3"/>
    <n v="5250"/>
    <s v="Marshy Lakes"/>
    <x v="1"/>
    <n v="0.52096910560538079"/>
    <n v="9.3813358258152305E-2"/>
    <n v="0.2984336595879456"/>
    <n v="362.37"/>
    <n v="450.68764127470337"/>
    <n v="638.8753920171863"/>
    <n v="213.15098381114791"/>
    <x v="3"/>
  </r>
  <r>
    <x v="1"/>
    <x v="6"/>
    <n v="3200"/>
    <s v="Shrub and Brushland"/>
    <x v="0"/>
    <n v="0.80616023176279095"/>
    <n v="4.9140330516175015E-2"/>
    <n v="0.28292799795311729"/>
    <n v="361.7"/>
    <n v="426.48134946256022"/>
    <n v="935.51327789219283"/>
    <n v="57.025179197154344"/>
    <x v="6"/>
  </r>
  <r>
    <x v="0"/>
    <x v="2"/>
    <n v="2120"/>
    <s v="Unimproved Pastures"/>
    <x v="0"/>
    <n v="0.95337210017164864"/>
    <n v="0.22938109134459039"/>
    <n v="0.2"/>
    <n v="361.4"/>
    <n v="301.2269"/>
    <n v="781.42037792713211"/>
    <n v="278.16977296909033"/>
    <x v="2"/>
  </r>
  <r>
    <x v="1"/>
    <x v="0"/>
    <n v="2156"/>
    <s v="Sugar Cane"/>
    <x v="0"/>
    <n v="1.7303616721893005"/>
    <n v="0.38508149913584422"/>
    <n v="0.30381529981542799"/>
    <n v="361.31"/>
    <n v="457.47275115628145"/>
    <n v="2153.9254092220303"/>
    <n v="479.34304078787193"/>
    <x v="0"/>
  </r>
  <r>
    <x v="1"/>
    <x v="6"/>
    <n v="3100"/>
    <s v="Herbaceous (Dry Prairie)"/>
    <x v="0"/>
    <n v="0.80616023176279095"/>
    <n v="4.9140330516175015E-2"/>
    <n v="0.28292799795311729"/>
    <n v="361.27"/>
    <n v="425.97433541702821"/>
    <n v="934.40111115319996"/>
    <n v="56.957385923571877"/>
    <x v="6"/>
  </r>
  <r>
    <x v="3"/>
    <x v="9"/>
    <n v="3210"/>
    <s v="Palmetto Prairies"/>
    <x v="0"/>
    <n v="0.80616023176279095"/>
    <n v="4.9140330516175015E-2"/>
    <n v="0.28292799795311729"/>
    <n v="358.77"/>
    <n v="423.02657933835417"/>
    <n v="927.93502546138222"/>
    <n v="275.26375023627469"/>
    <x v="9"/>
  </r>
  <r>
    <x v="4"/>
    <x v="10"/>
    <n v="6410"/>
    <s v="Freshwater Marshes"/>
    <x v="0"/>
    <n v="0.62640332935885068"/>
    <n v="1.7869211096790915E-2"/>
    <n v="0.24869471632328805"/>
    <n v="358.16"/>
    <n v="371.20964207611883"/>
    <n v="632.70584642320637"/>
    <n v="58.451458465769036"/>
    <x v="10"/>
  </r>
  <r>
    <x v="2"/>
    <x v="2"/>
    <n v="5120"/>
    <s v=" Channelized Waterways, Canals"/>
    <x v="0"/>
    <n v="0.52096910560538079"/>
    <n v="9.3813358258152305E-2"/>
    <n v="0.2984336595879456"/>
    <n v="355.52"/>
    <n v="442.16814368182395"/>
    <n v="626.79851911016397"/>
    <n v="209.12172024323013"/>
    <x v="2"/>
  </r>
  <r>
    <x v="4"/>
    <x v="6"/>
    <n v="3200"/>
    <s v="Shrub and Brushland"/>
    <x v="0"/>
    <n v="0.80616023176279095"/>
    <n v="4.9140330516175015E-2"/>
    <n v="0.28292799795311729"/>
    <n v="353.19"/>
    <n v="416.44718777075377"/>
    <n v="913.50272219724513"/>
    <n v="101.00961493229353"/>
    <x v="6"/>
  </r>
  <r>
    <x v="1"/>
    <x v="3"/>
    <n v="6250"/>
    <s v="Hydric Pine Flatwoods"/>
    <x v="0"/>
    <n v="0.62640332935885068"/>
    <n v="1.7869211096790915E-2"/>
    <n v="0.24869471632328805"/>
    <n v="353.02"/>
    <n v="365.88236499249342"/>
    <n v="623.62580384275259"/>
    <n v="17.789977498488238"/>
    <x v="3"/>
  </r>
  <r>
    <x v="5"/>
    <x v="10"/>
    <n v="1210"/>
    <s v="Fixed Single Family Units"/>
    <x v="2"/>
    <n v="1.3474392445178078"/>
    <n v="0.2921616014325315"/>
    <n v="0.12152611992617118"/>
    <n v="351.54"/>
    <n v="178.0409852386916"/>
    <n v="652.76629636022551"/>
    <n v="165.76002386194816"/>
    <x v="10"/>
  </r>
  <r>
    <x v="2"/>
    <x v="2"/>
    <n v="2110"/>
    <s v="Improved Pastures"/>
    <x v="0"/>
    <n v="1.8765006736361713"/>
    <n v="0.3700681607026059"/>
    <n v="0.58663586860269046"/>
    <n v="351.14"/>
    <n v="858.46882152053729"/>
    <n v="4383.3060328325919"/>
    <n v="1051.3113646641291"/>
    <x v="2"/>
  </r>
  <r>
    <x v="0"/>
    <x v="14"/>
    <n v="6172"/>
    <s v="Mixed Shrubs"/>
    <x v="0"/>
    <n v="0.62640332935885068"/>
    <n v="1.7869211096790915E-2"/>
    <n v="0.24869471632328805"/>
    <n v="350.6"/>
    <n v="363.37419173522244"/>
    <n v="619.3507643398932"/>
    <n v="126.4295541171482"/>
    <x v="14"/>
  </r>
  <r>
    <x v="0"/>
    <x v="3"/>
    <n v="2210"/>
    <s v="Citrus Groves"/>
    <x v="1"/>
    <n v="1.6671011379372187"/>
    <n v="0.16490862031309303"/>
    <n v="0.32696578480774496"/>
    <n v="348.3"/>
    <n v="474.60399702128029"/>
    <n v="2152.890201593646"/>
    <n v="355.01629837407881"/>
    <x v="3"/>
  </r>
  <r>
    <x v="2"/>
    <x v="2"/>
    <n v="6172"/>
    <s v="Mixed Shrubs"/>
    <x v="0"/>
    <n v="0.62640332935885068"/>
    <n v="1.7869211096790915E-2"/>
    <n v="0.24869471632328805"/>
    <n v="346.71"/>
    <n v="359.34245868944367"/>
    <n v="612.47890332083387"/>
    <n v="95.69365977475185"/>
    <x v="2"/>
  </r>
  <r>
    <x v="5"/>
    <x v="10"/>
    <n v="2110"/>
    <s v="Improved Pastures"/>
    <x v="0"/>
    <n v="1.8765006736361713"/>
    <n v="0.3700681607026059"/>
    <n v="0.58663586860269046"/>
    <n v="341.95"/>
    <n v="836.00106373226561"/>
    <n v="4268.5865977305484"/>
    <n v="955.55378481901027"/>
    <x v="10"/>
  </r>
  <r>
    <x v="3"/>
    <x v="0"/>
    <n v="2150"/>
    <s v="Field Crops"/>
    <x v="0"/>
    <n v="1.7303616721893005"/>
    <n v="0.38508149913584422"/>
    <n v="0.30381529981542799"/>
    <n v="341.5"/>
    <n v="432.39031446644185"/>
    <n v="2035.8294186413973"/>
    <n v="676.6029627643461"/>
    <x v="0"/>
  </r>
  <r>
    <x v="4"/>
    <x v="10"/>
    <n v="2110"/>
    <s v="Improved Pastures"/>
    <x v="0"/>
    <n v="1.8765006736361713"/>
    <n v="0.3700681607026059"/>
    <n v="0.58663586860269046"/>
    <n v="340.55"/>
    <n v="832.57833675690324"/>
    <n v="4251.1102964092361"/>
    <n v="928.98713263688239"/>
    <x v="10"/>
  </r>
  <r>
    <x v="1"/>
    <x v="10"/>
    <n v="6410"/>
    <s v="Freshwater Marshes"/>
    <x v="0"/>
    <n v="0.62640332935885068"/>
    <n v="1.7869211096790915E-2"/>
    <n v="0.24869471632328805"/>
    <n v="337.57"/>
    <n v="349.8694406847091"/>
    <n v="596.33267974391811"/>
    <n v="17.011395116890469"/>
    <x v="10"/>
  </r>
  <r>
    <x v="5"/>
    <x v="10"/>
    <n v="1310"/>
    <s v="Fixed Single Family Units &lt;Six or more dwelling units per acre&gt;"/>
    <x v="0"/>
    <n v="1.3474392445178078"/>
    <n v="0.2921616014325315"/>
    <n v="0.45902383655933859"/>
    <n v="337.15"/>
    <n v="644.96182697200072"/>
    <n v="2364.6765519849773"/>
    <n v="600.47346786806725"/>
    <x v="10"/>
  </r>
  <r>
    <x v="0"/>
    <x v="11"/>
    <n v="2210"/>
    <s v="Citrus Groves"/>
    <x v="0"/>
    <n v="1.6671011379372187"/>
    <n v="0.16490862031309303"/>
    <n v="0.32696578480774496"/>
    <n v="335.08"/>
    <n v="456.59002963505776"/>
    <n v="2071.175563451045"/>
    <n v="341.54137599536705"/>
    <x v="11"/>
  </r>
  <r>
    <x v="2"/>
    <x v="1"/>
    <n v="4340"/>
    <s v="Hardwood - Coniferous Mixed"/>
    <x v="0"/>
    <n v="0.80616023176279095"/>
    <n v="4.9140330516175015E-2"/>
    <n v="0.28292799795311729"/>
    <n v="334.27"/>
    <n v="394.1385697673486"/>
    <n v="864.56738568156834"/>
    <n v="138.49668284465284"/>
    <x v="1"/>
  </r>
  <r>
    <x v="1"/>
    <x v="6"/>
    <n v="4110"/>
    <s v="Pine Flatwoods"/>
    <x v="1"/>
    <n v="0.80616023176279095"/>
    <n v="4.9140330516175015E-2"/>
    <n v="0.24115339422849597"/>
    <n v="326.88"/>
    <n v="328.51661312379935"/>
    <n v="720.62155583773495"/>
    <n v="43.926232076114445"/>
    <x v="6"/>
  </r>
  <r>
    <x v="0"/>
    <x v="14"/>
    <n v="6300"/>
    <s v="Wetland Forested Mixed"/>
    <x v="0"/>
    <n v="0.62640332935885068"/>
    <n v="1.7869211096790915E-2"/>
    <n v="0.24869471632328805"/>
    <n v="324.36"/>
    <n v="336.17813129274595"/>
    <n v="572.99661700310241"/>
    <n v="116.96717105943576"/>
    <x v="14"/>
  </r>
  <r>
    <x v="3"/>
    <x v="3"/>
    <n v="2120"/>
    <s v="Unimproved Pastures"/>
    <x v="0"/>
    <n v="0.95337210017164864"/>
    <n v="0.22938109134459039"/>
    <n v="0.2"/>
    <n v="322.67"/>
    <n v="268.94544500000001"/>
    <n v="697.67823283272753"/>
    <n v="306.903315756854"/>
    <x v="3"/>
  </r>
  <r>
    <x v="3"/>
    <x v="13"/>
    <n v="8140"/>
    <s v="Roads and Highways"/>
    <x v="0"/>
    <n v="1.0171301585628862"/>
    <n v="0.19656132206470006"/>
    <n v="0.45034663738052311"/>
    <n v="320.52"/>
    <n v="601.55822180853295"/>
    <n v="1664.8792489390783"/>
    <n v="632.73900407917586"/>
    <x v="13"/>
  </r>
  <r>
    <x v="0"/>
    <x v="14"/>
    <n v="6216"/>
    <e v="#N/A"/>
    <x v="0"/>
    <n v="0.62640332935885068"/>
    <n v="1.7869211096790915E-2"/>
    <n v="0.24869471632328805"/>
    <n v="320.36"/>
    <n v="332.03239037163672"/>
    <n v="565.93043600664043"/>
    <n v="115.52473461771132"/>
    <x v="14"/>
  </r>
  <r>
    <x v="2"/>
    <x v="2"/>
    <n v="4220"/>
    <s v="Brazilian Pepper"/>
    <x v="0"/>
    <n v="0.80616023176279095"/>
    <n v="4.9140330516175015E-2"/>
    <n v="0.28292799795311729"/>
    <n v="320.17"/>
    <n v="377.51322548362708"/>
    <n v="828.0986623797163"/>
    <n v="132.65468916257069"/>
    <x v="2"/>
  </r>
  <r>
    <x v="1"/>
    <x v="0"/>
    <n v="2210"/>
    <s v="Citrus Groves"/>
    <x v="4"/>
    <n v="1.6671011379372187"/>
    <n v="0.16490862031309303"/>
    <n v="0.32696578480774496"/>
    <n v="318.89999999999998"/>
    <n v="434.54267772060371"/>
    <n v="1971.1647582205387"/>
    <n v="194.98640681761813"/>
    <x v="0"/>
  </r>
  <r>
    <x v="2"/>
    <x v="2"/>
    <n v="1310"/>
    <s v="Fixed Single Family Units &lt;Six or more dwelling units per acre&gt;"/>
    <x v="0"/>
    <n v="1.3474392445178078"/>
    <n v="0.2921616014325315"/>
    <n v="0.45902383655933859"/>
    <n v="318.58"/>
    <n v="609.43775422435112"/>
    <n v="2234.431724548047"/>
    <n v="617.14818852336339"/>
    <x v="2"/>
  </r>
  <r>
    <x v="2"/>
    <x v="2"/>
    <n v="8320"/>
    <s v="Electrical Power Transmission Lines"/>
    <x v="0"/>
    <n v="0.73183755311232057"/>
    <n v="0.15992943931627868"/>
    <n v="0.28292799795311729"/>
    <n v="316.04000000000002"/>
    <n v="372.6435324416575"/>
    <n v="742.05623875640242"/>
    <n v="243.27958649949872"/>
    <x v="2"/>
  </r>
  <r>
    <x v="1"/>
    <x v="6"/>
    <n v="7430"/>
    <s v="Spoil Areas"/>
    <x v="1"/>
    <n v="0.73183755311232057"/>
    <n v="0.13401908322593187"/>
    <n v="0.24115339422849597"/>
    <n v="315.12"/>
    <n v="316.69773350333963"/>
    <n v="630.64969196254435"/>
    <n v="115.48887207837058"/>
    <x v="6"/>
  </r>
  <r>
    <x v="0"/>
    <x v="2"/>
    <n v="2110"/>
    <s v="Improved Pastures"/>
    <x v="0"/>
    <n v="1.8765006736361713"/>
    <n v="0.3700681607026059"/>
    <n v="0.58663586860269046"/>
    <n v="314.08999999999997"/>
    <n v="767.88879692255375"/>
    <n v="3920.8082014364318"/>
    <n v="1003.0666165890352"/>
    <x v="2"/>
  </r>
  <r>
    <x v="1"/>
    <x v="0"/>
    <n v="3300"/>
    <s v="Mixed Rangeland"/>
    <x v="0"/>
    <n v="0.80616023176279095"/>
    <n v="4.9140330516175015E-2"/>
    <n v="0.28292799795311729"/>
    <n v="310.55"/>
    <n v="366.17026009288929"/>
    <n v="803.2171646376014"/>
    <n v="48.960932816356873"/>
    <x v="0"/>
  </r>
  <r>
    <x v="1"/>
    <x v="0"/>
    <n v="2140"/>
    <s v="Row Crops"/>
    <x v="0"/>
    <n v="1.1942187284187931"/>
    <n v="0.52982210901985061"/>
    <n v="0.25824300484311374"/>
    <n v="309.79000000000002"/>
    <n v="333.40458621017615"/>
    <n v="1083.3879207017094"/>
    <n v="480.65137430294664"/>
    <x v="0"/>
  </r>
  <r>
    <x v="3"/>
    <x v="9"/>
    <n v="7430"/>
    <s v="Spoil Areas"/>
    <x v="1"/>
    <n v="0.73183755311232057"/>
    <n v="0.13401908322593187"/>
    <n v="0.24115339422849597"/>
    <n v="309.07"/>
    <n v="310.61744254213369"/>
    <n v="618.54182627209821"/>
    <n v="273.85770876780765"/>
    <x v="9"/>
  </r>
  <r>
    <x v="1"/>
    <x v="10"/>
    <n v="2130"/>
    <s v="Woodland Pastures"/>
    <x v="0"/>
    <n v="0.95337210017164864"/>
    <n v="0.22938109134459039"/>
    <n v="0.2"/>
    <n v="306.69"/>
    <n v="255.62611500000003"/>
    <n v="663.12621944236901"/>
    <n v="159.54800427610243"/>
    <x v="10"/>
  </r>
  <r>
    <x v="2"/>
    <x v="15"/>
    <n v="1320"/>
    <s v="Mobile Home Units &lt;Six or more dwelling units per acre&gt;"/>
    <x v="0"/>
    <n v="1.6728075169398335"/>
    <n v="0.4645994885165638"/>
    <n v="0.45902383655933859"/>
    <n v="305.58999999999997"/>
    <n v="584.58812013754618"/>
    <n v="2660.8751559707734"/>
    <n v="866.27495050898654"/>
    <x v="15"/>
  </r>
  <r>
    <x v="2"/>
    <x v="1"/>
    <n v="4200"/>
    <s v="Upland Hardwood Forests"/>
    <x v="0"/>
    <n v="0.80616023176279095"/>
    <n v="4.9140330516175015E-2"/>
    <n v="0.28292799795311729"/>
    <n v="303.02999999999997"/>
    <n v="357.3034098082378"/>
    <n v="783.76717887661368"/>
    <n v="125.55314506959986"/>
    <x v="1"/>
  </r>
  <r>
    <x v="1"/>
    <x v="10"/>
    <n v="2210"/>
    <s v="Citrus Groves"/>
    <x v="0"/>
    <n v="1.6671011379372187"/>
    <n v="0.16490862031309303"/>
    <n v="0.32696578480774496"/>
    <n v="297.41000000000003"/>
    <n v="405.25976099368069"/>
    <n v="1838.3321127073393"/>
    <n v="181.84668313461214"/>
    <x v="10"/>
  </r>
  <r>
    <x v="3"/>
    <x v="9"/>
    <n v="1660"/>
    <s v="Holding Ponds"/>
    <x v="0"/>
    <n v="0.52096910560538079"/>
    <n v="9.3813358258152305E-2"/>
    <n v="0.2984336595879456"/>
    <n v="295.64999999999998"/>
    <n v="367.70649099778143"/>
    <n v="521.24488685564802"/>
    <n v="283.96359826651519"/>
    <x v="9"/>
  </r>
  <r>
    <x v="3"/>
    <x v="2"/>
    <n v="4110"/>
    <s v="Pine Flatwoods"/>
    <x v="0"/>
    <n v="0.80616023176279095"/>
    <n v="4.9140330516175015E-2"/>
    <n v="0.28292799795311729"/>
    <n v="295.47000000000003"/>
    <n v="348.38939542632755"/>
    <n v="764.21373574455686"/>
    <n v="226.69727201915461"/>
    <x v="2"/>
  </r>
  <r>
    <x v="3"/>
    <x v="2"/>
    <n v="1110"/>
    <s v="Fixed Single Family Units"/>
    <x v="0"/>
    <n v="0.96739227811534922"/>
    <n v="0.17065096597435325"/>
    <n v="0.27638752969320179"/>
    <n v="293.64"/>
    <n v="338.22777460814831"/>
    <n v="890.30830866556721"/>
    <n v="331.91349445208567"/>
    <x v="2"/>
  </r>
  <r>
    <x v="4"/>
    <x v="6"/>
    <n v="4340"/>
    <s v="Hardwood - Coniferous Mixed"/>
    <x v="0"/>
    <n v="0.80616023176279095"/>
    <n v="4.9140330516175015E-2"/>
    <n v="0.28292799795311729"/>
    <n v="291.52999999999997"/>
    <n v="343.7437318463372"/>
    <n v="754.023184694252"/>
    <n v="83.375330675306586"/>
    <x v="6"/>
  </r>
  <r>
    <x v="3"/>
    <x v="6"/>
    <n v="1900"/>
    <s v="Open Land"/>
    <x v="0"/>
    <n v="0.80616023176279095"/>
    <n v="4.9140330516175015E-2"/>
    <n v="0.28292799795311729"/>
    <n v="291.05"/>
    <n v="343.17776267923182"/>
    <n v="752.78169624142299"/>
    <n v="223.30605821631619"/>
    <x v="6"/>
  </r>
  <r>
    <x v="4"/>
    <x v="10"/>
    <n v="6120"/>
    <s v="Mangrove Swamps"/>
    <x v="0"/>
    <n v="0.62640332935885068"/>
    <n v="1.7869211096790915E-2"/>
    <n v="0.24869471632328805"/>
    <n v="289.39999999999998"/>
    <n v="299.94435564225142"/>
    <n v="511.23819509402466"/>
    <n v="47.229875139584415"/>
    <x v="10"/>
  </r>
  <r>
    <x v="2"/>
    <x v="18"/>
    <n v="1210"/>
    <s v="Fixed Single Family Units"/>
    <x v="0"/>
    <n v="1.3474392445178078"/>
    <n v="0.2921616014325315"/>
    <n v="0.24052044568721381"/>
    <n v="289.27"/>
    <n v="289.95526830752135"/>
    <n v="1063.0868299761783"/>
    <n v="293.62370044918123"/>
    <x v="18"/>
  </r>
  <r>
    <x v="3"/>
    <x v="3"/>
    <n v="2130"/>
    <s v="Woodland Pastures"/>
    <x v="3"/>
    <n v="0.95337210017164864"/>
    <n v="0.22938109134459039"/>
    <n v="0.2"/>
    <n v="288.62"/>
    <n v="240.56477000000004"/>
    <n v="624.05520054601243"/>
    <n v="274.51710724189792"/>
    <x v="3"/>
  </r>
  <r>
    <x v="1"/>
    <x v="0"/>
    <n v="2120"/>
    <s v="Unimproved Pastures"/>
    <x v="0"/>
    <n v="0.95337210017164864"/>
    <n v="0.22938109134459039"/>
    <n v="0.2"/>
    <n v="288.44"/>
    <n v="240.41474000000002"/>
    <n v="623.66600389956284"/>
    <n v="150.05388618278712"/>
    <x v="0"/>
  </r>
  <r>
    <x v="2"/>
    <x v="2"/>
    <n v="1411"/>
    <s v="Shopping Centers (Plazas, Malls)"/>
    <x v="0"/>
    <n v="1.4884831588725165"/>
    <n v="0.30824389141964326"/>
    <n v="0.58224006489851832"/>
    <n v="287.39999999999998"/>
    <n v="697.37192421151883"/>
    <n v="2824.4697382381369"/>
    <n v="736.7118101633248"/>
    <x v="2"/>
  </r>
  <r>
    <x v="5"/>
    <x v="6"/>
    <n v="8350"/>
    <s v="Solid Waste Disposal"/>
    <x v="0"/>
    <n v="1.4884831588725165"/>
    <n v="0.30824389141964326"/>
    <n v="0.58224006489851832"/>
    <n v="286.31"/>
    <n v="694.72705504871249"/>
    <n v="2813.7575878739076"/>
    <n v="677.20717012010891"/>
    <x v="6"/>
  </r>
  <r>
    <x v="5"/>
    <x v="6"/>
    <n v="3200"/>
    <s v="Shrub and Brushland"/>
    <x v="0"/>
    <n v="0.80616023176279095"/>
    <n v="4.9140330516175015E-2"/>
    <n v="0.28292799795311729"/>
    <n v="285.42"/>
    <n v="336.53941599005788"/>
    <n v="738.22007126344943"/>
    <n v="90.785155326624576"/>
    <x v="6"/>
  </r>
  <r>
    <x v="2"/>
    <x v="1"/>
    <n v="1700"/>
    <s v="Institutional"/>
    <x v="0"/>
    <n v="0.96739227811534922"/>
    <n v="0.17065096597435325"/>
    <n v="0.24052044568721381"/>
    <n v="284.29000000000002"/>
    <n v="284.96347089966213"/>
    <n v="750.10204617901809"/>
    <n v="194.35115072490953"/>
    <x v="1"/>
  </r>
  <r>
    <x v="4"/>
    <x v="6"/>
    <n v="6250"/>
    <s v="Hydric Pine Flatwoods"/>
    <x v="0"/>
    <n v="0.62640332935885068"/>
    <n v="1.7869211096790915E-2"/>
    <n v="0.24869471632328805"/>
    <n v="284.24"/>
    <n v="294.59634985402056"/>
    <n v="502.12282160858877"/>
    <n v="46.387766792244214"/>
    <x v="6"/>
  </r>
  <r>
    <x v="2"/>
    <x v="2"/>
    <n v="1180"/>
    <s v="Rural Residential"/>
    <x v="0"/>
    <n v="0.96739227811534922"/>
    <n v="0.17065096597435325"/>
    <n v="0.27638752969320179"/>
    <n v="284.24"/>
    <n v="327.400431326182"/>
    <n v="861.80777024622273"/>
    <n v="223.29406072710293"/>
    <x v="2"/>
  </r>
  <r>
    <x v="3"/>
    <x v="3"/>
    <n v="2110"/>
    <s v="Improved Pastures"/>
    <x v="3"/>
    <n v="1.8765006736361713"/>
    <n v="0.3700681607026059"/>
    <n v="0.58663586860269046"/>
    <n v="281.57"/>
    <n v="688.38373889485013"/>
    <n v="3514.8586878870901"/>
    <n v="1049.0592772556472"/>
    <x v="3"/>
  </r>
  <r>
    <x v="5"/>
    <x v="6"/>
    <n v="4110"/>
    <s v="Pine Flatwoods"/>
    <x v="0"/>
    <n v="0.80616023176279095"/>
    <n v="4.9140330516175015E-2"/>
    <n v="0.28292799795311729"/>
    <n v="281.11"/>
    <n v="331.45748451042385"/>
    <n v="727.07253953075565"/>
    <n v="89.414249225238024"/>
    <x v="6"/>
  </r>
  <r>
    <x v="2"/>
    <x v="9"/>
    <n v="6410"/>
    <s v="Freshwater Marshes"/>
    <x v="0"/>
    <n v="0.62640332935885068"/>
    <n v="1.7869211096790915E-2"/>
    <n v="0.24869471632328805"/>
    <n v="281.04000000000002"/>
    <n v="291.27975711713322"/>
    <n v="496.46987681141923"/>
    <n v="77.568417822088378"/>
    <x v="9"/>
  </r>
  <r>
    <x v="3"/>
    <x v="14"/>
    <n v="6410"/>
    <s v="Freshwater Marshes"/>
    <x v="0"/>
    <n v="0.62640332935885068"/>
    <n v="1.7869211096790915E-2"/>
    <n v="0.24869471632328805"/>
    <n v="280.99"/>
    <n v="291.22793535561931"/>
    <n v="496.38154954896333"/>
    <n v="164.7220509082496"/>
    <x v="14"/>
  </r>
  <r>
    <x v="5"/>
    <x v="6"/>
    <n v="1180"/>
    <s v="Rural Residential"/>
    <x v="0"/>
    <n v="0.96739227811534922"/>
    <n v="0.17065096597435325"/>
    <n v="0.27638752969320179"/>
    <n v="279.74"/>
    <n v="322.21712869119813"/>
    <n v="848.16389547100459"/>
    <n v="193.45635382251058"/>
    <x v="6"/>
  </r>
  <r>
    <x v="2"/>
    <x v="1"/>
    <n v="8350"/>
    <s v="Solid Waste Disposal"/>
    <x v="0"/>
    <n v="1.4884831588725165"/>
    <n v="0.30824389141964326"/>
    <n v="0.58224006489851832"/>
    <n v="278.10000000000002"/>
    <n v="674.80560933619836"/>
    <n v="2733.0724920112248"/>
    <n v="712.87249271545113"/>
    <x v="1"/>
  </r>
  <r>
    <x v="1"/>
    <x v="3"/>
    <n v="2130"/>
    <s v="Woodland Pastures"/>
    <x v="0"/>
    <n v="0.95337210017164864"/>
    <n v="0.22938109134459039"/>
    <n v="0.2"/>
    <n v="278.08"/>
    <n v="231.77967999999998"/>
    <n v="601.26557469279714"/>
    <n v="144.66434845967771"/>
    <x v="3"/>
  </r>
  <r>
    <x v="2"/>
    <x v="1"/>
    <n v="2140"/>
    <s v="Row Crops"/>
    <x v="0"/>
    <n v="1.1942187284187931"/>
    <n v="0.52982210901985061"/>
    <n v="0.25824300484311374"/>
    <n v="275.86"/>
    <n v="296.88817957951898"/>
    <n v="964.72898352036384"/>
    <n v="492.63426319056441"/>
    <x v="1"/>
  </r>
  <r>
    <x v="4"/>
    <x v="19"/>
    <n v="1400"/>
    <s v="Commercial and Services"/>
    <x v="1"/>
    <n v="0.73183755311232057"/>
    <n v="0.15992943931627868"/>
    <n v="0.57659988543228824"/>
    <n v="275.10000000000002"/>
    <n v="661.05980420049571"/>
    <n v="1316.3882080118085"/>
    <n v="359.62182485867703"/>
    <x v="19"/>
  </r>
  <r>
    <x v="3"/>
    <x v="9"/>
    <n v="6110"/>
    <s v="Bay Swamps"/>
    <x v="0"/>
    <n v="0.62640332935885068"/>
    <n v="1.7869211096790915E-2"/>
    <n v="0.24869471632328805"/>
    <n v="274.24"/>
    <n v="284.23199755124756"/>
    <n v="484.45736911743381"/>
    <n v="160.76506367158396"/>
    <x v="9"/>
  </r>
  <r>
    <x v="3"/>
    <x v="6"/>
    <n v="7430"/>
    <s v="Spoil Areas"/>
    <x v="1"/>
    <n v="0.73183755311232057"/>
    <n v="0.13401908322593187"/>
    <n v="0.24115339422849597"/>
    <n v="271.14999999999998"/>
    <n v="272.5075858067737"/>
    <n v="542.65252594454137"/>
    <n v="240.2579277587312"/>
    <x v="6"/>
  </r>
  <r>
    <x v="2"/>
    <x v="15"/>
    <n v="1820"/>
    <s v="Golf Courses"/>
    <x v="0"/>
    <n v="1.8765006736361713"/>
    <n v="0.3700681607026059"/>
    <n v="0.27638752969320179"/>
    <n v="269.76"/>
    <n v="310.72171529183385"/>
    <n v="1586.5321314272137"/>
    <n v="380.52083237646383"/>
    <x v="15"/>
  </r>
  <r>
    <x v="3"/>
    <x v="9"/>
    <n v="6216"/>
    <e v="#N/A"/>
    <x v="0"/>
    <n v="0.62640332935885068"/>
    <n v="1.7869211096790915E-2"/>
    <n v="0.24869471632328805"/>
    <n v="268.56"/>
    <n v="278.34504544327245"/>
    <n v="474.4233921024578"/>
    <n v="157.43533218947121"/>
    <x v="9"/>
  </r>
  <r>
    <x v="2"/>
    <x v="3"/>
    <n v="4130"/>
    <s v="Sand Pine"/>
    <x v="2"/>
    <n v="0.80616023176279095"/>
    <n v="4.9140330516175015E-2"/>
    <n v="2.0887301862310671E-2"/>
    <n v="268.33999999999997"/>
    <n v="23.358414839369967"/>
    <n v="51.238130952929232"/>
    <n v="8.207932995929939"/>
    <x v="3"/>
  </r>
  <r>
    <x v="3"/>
    <x v="9"/>
    <n v="6172"/>
    <s v="Mixed Shrubs"/>
    <x v="0"/>
    <n v="0.62640332935885068"/>
    <n v="1.7869211096790915E-2"/>
    <n v="0.24869471632328805"/>
    <n v="267.31"/>
    <n v="277.04950140542581"/>
    <n v="472.21521054106336"/>
    <n v="156.70255677527385"/>
    <x v="9"/>
  </r>
  <r>
    <x v="3"/>
    <x v="3"/>
    <n v="2130"/>
    <s v="Woodland Pastures"/>
    <x v="2"/>
    <n v="0.95337210017164864"/>
    <n v="0.22938109134459039"/>
    <n v="0.2"/>
    <n v="267.27"/>
    <n v="222.76954499999999"/>
    <n v="577.89215386990759"/>
    <n v="254.21033626409138"/>
    <x v="3"/>
  </r>
  <r>
    <x v="2"/>
    <x v="2"/>
    <n v="5120"/>
    <s v=" Channelized Waterways, Canals"/>
    <x v="1"/>
    <n v="0.52096910560538079"/>
    <n v="9.3813358258152305E-2"/>
    <n v="0.2984336595879456"/>
    <n v="266.86"/>
    <n v="331.89972666216119"/>
    <n v="470.48675970335944"/>
    <n v="156.97069718752363"/>
    <x v="2"/>
  </r>
  <r>
    <x v="4"/>
    <x v="10"/>
    <n v="1210"/>
    <s v="Fixed Single Family Units"/>
    <x v="1"/>
    <n v="1.3474392445178078"/>
    <n v="0.2921616014325315"/>
    <n v="0.22279788653131388"/>
    <n v="265.94"/>
    <n v="246.92800049219352"/>
    <n v="905.33242181753747"/>
    <n v="223.17642022317619"/>
    <x v="10"/>
  </r>
  <r>
    <x v="1"/>
    <x v="6"/>
    <n v="3210"/>
    <s v="Palmetto Prairies"/>
    <x v="0"/>
    <n v="0.80616023176279095"/>
    <n v="4.9140330516175015E-2"/>
    <n v="0.28292799795311729"/>
    <n v="265.69"/>
    <n v="313.2757250171623"/>
    <n v="687.1897229836236"/>
    <n v="41.888360135172618"/>
    <x v="6"/>
  </r>
  <r>
    <x v="4"/>
    <x v="6"/>
    <n v="6210"/>
    <s v="Cypress"/>
    <x v="0"/>
    <n v="0.62640332935885068"/>
    <n v="1.7869211096790915E-2"/>
    <n v="0.24869471632328805"/>
    <n v="265.58"/>
    <n v="275.25646845704608"/>
    <n v="469.1590872600936"/>
    <n v="43.342468001281375"/>
    <x v="6"/>
  </r>
  <r>
    <x v="2"/>
    <x v="2"/>
    <n v="6250"/>
    <s v="Hydric Pine Flatwoods"/>
    <x v="0"/>
    <n v="0.62640332935885068"/>
    <n v="1.7869211096790915E-2"/>
    <n v="0.24869471632328805"/>
    <n v="264.83999999999997"/>
    <n v="274.48950638664087"/>
    <n v="467.85184377574808"/>
    <n v="73.097138400234428"/>
    <x v="2"/>
  </r>
  <r>
    <x v="0"/>
    <x v="20"/>
    <n v="2210"/>
    <s v="Citrus Groves"/>
    <x v="0"/>
    <n v="1.6671011379372187"/>
    <n v="0.16490862031309303"/>
    <n v="0.32696578480774496"/>
    <n v="263.99"/>
    <n v="359.72066946209526"/>
    <n v="1631.7584964648481"/>
    <n v="269.08054150954081"/>
    <x v="20"/>
  </r>
  <r>
    <x v="1"/>
    <x v="6"/>
    <n v="4200"/>
    <s v="Upland Hardwood Forests"/>
    <x v="0"/>
    <n v="0.80616023176279095"/>
    <n v="4.9140330516175015E-2"/>
    <n v="0.28292799795311729"/>
    <n v="263.98"/>
    <n v="311.25945985934931"/>
    <n v="682.76692037042039"/>
    <n v="41.618763628600512"/>
    <x v="6"/>
  </r>
  <r>
    <x v="5"/>
    <x v="10"/>
    <n v="1330"/>
    <s v="Multiple Dwelling Units, Low Rise &lt;Two stories or less&gt;"/>
    <x v="0"/>
    <n v="1.6728075169398335"/>
    <n v="0.4645994885165638"/>
    <n v="0.45902383655933859"/>
    <n v="262.75"/>
    <n v="502.63597816073917"/>
    <n v="2287.8528329831502"/>
    <n v="703.80356719585791"/>
    <x v="10"/>
  </r>
  <r>
    <x v="0"/>
    <x v="2"/>
    <n v="1110"/>
    <s v="Fixed Single Family Units"/>
    <x v="0"/>
    <n v="0.96739227811534922"/>
    <n v="0.17065096597435325"/>
    <n v="0.27638752969320179"/>
    <n v="257.76"/>
    <n v="296.89957493187683"/>
    <n v="781.52114712449463"/>
    <n v="226.72773995795862"/>
    <x v="2"/>
  </r>
  <r>
    <x v="4"/>
    <x v="10"/>
    <n v="1920"/>
    <s v="Inactive Land with street pattern but without structures"/>
    <x v="0"/>
    <n v="0.80616023176279095"/>
    <n v="4.9140330516175015E-2"/>
    <n v="0.27638752969320179"/>
    <n v="256.47000000000003"/>
    <n v="295.41369484318147"/>
    <n v="648.00825251855463"/>
    <n v="71.652839635123129"/>
    <x v="10"/>
  </r>
  <r>
    <x v="2"/>
    <x v="3"/>
    <n v="6410"/>
    <s v="Freshwater Marshes"/>
    <x v="1"/>
    <n v="0.62640332935885068"/>
    <n v="1.7869211096790915E-2"/>
    <n v="0.24869471632328805"/>
    <n v="255.75"/>
    <n v="265.06831014342021"/>
    <n v="451.79394746128827"/>
    <n v="70.588253835749711"/>
    <x v="3"/>
  </r>
  <r>
    <x v="1"/>
    <x v="0"/>
    <n v="2130"/>
    <s v="Woodland Pastures"/>
    <x v="2"/>
    <n v="0.95337210017164864"/>
    <n v="0.22938109134459039"/>
    <n v="0.2"/>
    <n v="253.56"/>
    <n v="211.34226000000001"/>
    <n v="548.24834263199671"/>
    <n v="131.90841554745356"/>
    <x v="0"/>
  </r>
  <r>
    <x v="1"/>
    <x v="6"/>
    <n v="7430"/>
    <s v="Spoil Areas"/>
    <x v="0"/>
    <n v="0.73183755311232057"/>
    <n v="0.13401908322593187"/>
    <n v="0.28292799795311729"/>
    <n v="250.86"/>
    <n v="295.78963595846795"/>
    <n v="589.01477045447143"/>
    <n v="107.86440133760884"/>
    <x v="6"/>
  </r>
  <r>
    <x v="1"/>
    <x v="0"/>
    <n v="2110"/>
    <s v="Improved Pastures"/>
    <x v="2"/>
    <n v="1.8765006736361713"/>
    <n v="0.3700681607026059"/>
    <n v="0.58663586860269046"/>
    <n v="247.95"/>
    <n v="606.18939538650454"/>
    <n v="3095.1777947281457"/>
    <n v="610.40572467424317"/>
    <x v="0"/>
  </r>
  <r>
    <x v="1"/>
    <x v="6"/>
    <n v="3100"/>
    <s v="Herbaceous (Dry Prairie)"/>
    <x v="0"/>
    <n v="0.80616023176279095"/>
    <n v="4.9140330516175015E-2"/>
    <n v="0.28292799795311729"/>
    <n v="246.88"/>
    <n v="291.09680828121884"/>
    <n v="638.53889423838689"/>
    <n v="38.922798562879358"/>
    <x v="6"/>
  </r>
  <r>
    <x v="5"/>
    <x v="0"/>
    <n v="2130"/>
    <s v="Woodland Pastures"/>
    <x v="0"/>
    <n v="0.95337210017164864"/>
    <n v="0.22938109134459039"/>
    <n v="0.2"/>
    <n v="245.59"/>
    <n v="204.699265"/>
    <n v="531.0155800086452"/>
    <n v="155.61155212858174"/>
    <x v="0"/>
  </r>
  <r>
    <x v="2"/>
    <x v="18"/>
    <n v="1210"/>
    <s v="Fixed Single Family Units"/>
    <x v="1"/>
    <n v="1.3474392445178078"/>
    <n v="0.2921616014325315"/>
    <n v="0.22279788653131388"/>
    <n v="245.21"/>
    <n v="227.67998420956144"/>
    <n v="834.76183783514466"/>
    <n v="230.56052704971131"/>
    <x v="18"/>
  </r>
  <r>
    <x v="0"/>
    <x v="9"/>
    <n v="8100"/>
    <s v="Transportation"/>
    <x v="0"/>
    <n v="1.0171301585628862"/>
    <n v="0.19656132206470006"/>
    <n v="0.45034663738052311"/>
    <n v="243.83"/>
    <n v="457.62492581921441"/>
    <n v="1266.5278524548094"/>
    <n v="381.72936827367323"/>
    <x v="9"/>
  </r>
  <r>
    <x v="2"/>
    <x v="9"/>
    <n v="5110"/>
    <s v=" Natural River, Stream, Waterway"/>
    <x v="1"/>
    <n v="0.52096910560538079"/>
    <n v="9.3813358258152305E-2"/>
    <n v="0.2984336595879456"/>
    <n v="242.6"/>
    <n v="301.72702423832834"/>
    <n v="427.71523609396314"/>
    <n v="142.70063380683962"/>
    <x v="9"/>
  </r>
  <r>
    <x v="4"/>
    <x v="0"/>
    <n v="2430"/>
    <s v="Ornamentals"/>
    <x v="0"/>
    <n v="1.7303616721893005"/>
    <n v="0.38508149913584422"/>
    <n v="0.30381529981542799"/>
    <n v="241.89"/>
    <n v="306.26908687053475"/>
    <n v="1442.0110631776504"/>
    <n v="354.24514675621487"/>
    <x v="0"/>
  </r>
  <r>
    <x v="0"/>
    <x v="0"/>
    <n v="2120"/>
    <s v="Unimproved Pastures"/>
    <x v="3"/>
    <n v="0.95337210017164864"/>
    <n v="0.22938109134459039"/>
    <n v="0.2"/>
    <n v="241.68"/>
    <n v="201.44028000000003"/>
    <n v="522.56136396632348"/>
    <n v="186.02122504474201"/>
    <x v="0"/>
  </r>
  <r>
    <x v="2"/>
    <x v="1"/>
    <n v="6410"/>
    <s v="Freshwater Marshes"/>
    <x v="0"/>
    <n v="0.62640332935885068"/>
    <n v="1.7869211096790915E-2"/>
    <n v="0.24869471632328805"/>
    <n v="240.56"/>
    <n v="249.32485899550798"/>
    <n v="424.96012512722388"/>
    <n v="66.395739365505193"/>
    <x v="1"/>
  </r>
  <r>
    <x v="2"/>
    <x v="2"/>
    <n v="7400"/>
    <s v="Disturbed Land"/>
    <x v="0"/>
    <n v="0.73183755311232057"/>
    <n v="0.13401908322593187"/>
    <n v="0.28292799795311729"/>
    <n v="238.96"/>
    <n v="281.75831702397949"/>
    <n v="561.07378437295893"/>
    <n v="164.08080788275046"/>
    <x v="2"/>
  </r>
  <r>
    <x v="2"/>
    <x v="1"/>
    <n v="1900"/>
    <s v="Open Land"/>
    <x v="0"/>
    <n v="0.80616023176279095"/>
    <n v="4.9140330516175015E-2"/>
    <n v="0.28292799795311729"/>
    <n v="237.99"/>
    <n v="280.61458766545394"/>
    <n v="615.54549351828291"/>
    <n v="98.605395489271928"/>
    <x v="1"/>
  </r>
  <r>
    <x v="1"/>
    <x v="3"/>
    <n v="4110"/>
    <s v="Pine Flatwoods"/>
    <x v="0"/>
    <n v="0.80616023176279095"/>
    <n v="4.9140330516175015E-2"/>
    <n v="0.28292799795311729"/>
    <n v="237.07"/>
    <n v="279.52981342850188"/>
    <n v="613.1659739836939"/>
    <n v="37.376165972544591"/>
    <x v="3"/>
  </r>
  <r>
    <x v="5"/>
    <x v="10"/>
    <n v="4110"/>
    <s v="Pine Flatwoods"/>
    <x v="0"/>
    <n v="0.80616023176279095"/>
    <n v="4.9140330516175015E-2"/>
    <n v="0.28292799795311729"/>
    <n v="236.21"/>
    <n v="278.51578533743805"/>
    <n v="610.94164050570873"/>
    <n v="75.132652020538117"/>
    <x v="10"/>
  </r>
  <r>
    <x v="5"/>
    <x v="10"/>
    <n v="1210"/>
    <s v="Fixed Single Family Units"/>
    <x v="0"/>
    <n v="1.3474392445178078"/>
    <n v="0.2921616014325315"/>
    <n v="0.24052044568721381"/>
    <n v="236.09"/>
    <n v="236.64928715291157"/>
    <n v="867.64673035252861"/>
    <n v="220.32562576976176"/>
    <x v="10"/>
  </r>
  <r>
    <x v="3"/>
    <x v="6"/>
    <n v="6170"/>
    <s v="Mixed Wetland Hardwoods"/>
    <x v="0"/>
    <n v="0.62640332935885068"/>
    <n v="1.7869211096790915E-2"/>
    <n v="0.24869471632328805"/>
    <n v="235.62"/>
    <n v="244.20486895793809"/>
    <n v="416.23339159659332"/>
    <n v="138.12523447454276"/>
    <x v="6"/>
  </r>
  <r>
    <x v="5"/>
    <x v="0"/>
    <n v="2110"/>
    <s v="Improved Pastures"/>
    <x v="0"/>
    <n v="1.8765006736361713"/>
    <n v="0.3700681607026059"/>
    <n v="0.58663586860269046"/>
    <n v="234.72"/>
    <n v="573.84462546932991"/>
    <n v="2930.0267472417436"/>
    <n v="655.9075431282879"/>
    <x v="0"/>
  </r>
  <r>
    <x v="3"/>
    <x v="14"/>
    <n v="6216"/>
    <e v="#N/A"/>
    <x v="0"/>
    <n v="0.62640332935885068"/>
    <n v="1.7869211096790915E-2"/>
    <n v="0.24869471632328805"/>
    <n v="233.72"/>
    <n v="242.23564202041121"/>
    <n v="412.87695562327383"/>
    <n v="137.01141584496278"/>
    <x v="14"/>
  </r>
  <r>
    <x v="3"/>
    <x v="6"/>
    <n v="6430"/>
    <s v="Wet Prairies"/>
    <x v="0"/>
    <n v="0.62640332935885068"/>
    <n v="1.7869211096790915E-2"/>
    <n v="0.24869471632328805"/>
    <n v="233.19"/>
    <n v="241.68633134836423"/>
    <n v="411.94068664124262"/>
    <n v="136.70071906934311"/>
    <x v="6"/>
  </r>
  <r>
    <x v="0"/>
    <x v="3"/>
    <n v="2110"/>
    <s v="Improved Pastures"/>
    <x v="0"/>
    <n v="1.8765006736361713"/>
    <n v="0.3700681607026059"/>
    <n v="0.58663586860269046"/>
    <n v="232.82"/>
    <n v="569.19949600276664"/>
    <n v="2906.3089097342481"/>
    <n v="743.52564447852274"/>
    <x v="3"/>
  </r>
  <r>
    <x v="4"/>
    <x v="3"/>
    <n v="2110"/>
    <s v="Improved Pastures"/>
    <x v="0"/>
    <n v="1.8765006736361713"/>
    <n v="0.3700681607026059"/>
    <n v="0.58663586860269046"/>
    <n v="232.08"/>
    <n v="567.39034031578944"/>
    <n v="2897.0714361786977"/>
    <n v="633.0915687633759"/>
    <x v="3"/>
  </r>
  <r>
    <x v="0"/>
    <x v="0"/>
    <n v="2110"/>
    <s v="Improved Pastures"/>
    <x v="3"/>
    <n v="1.8765006736361713"/>
    <n v="0.3700681607026059"/>
    <n v="0.58663586860269046"/>
    <n v="231.87"/>
    <n v="566.876931269485"/>
    <n v="2894.4499909805004"/>
    <n v="740.49175837657879"/>
    <x v="0"/>
  </r>
  <r>
    <x v="0"/>
    <x v="8"/>
    <n v="2210"/>
    <s v="Citrus Groves"/>
    <x v="1"/>
    <n v="1.6671011379372187"/>
    <n v="0.16490862031309303"/>
    <n v="0.32696578480774496"/>
    <n v="231.15"/>
    <n v="314.97190327725792"/>
    <n v="1428.7699399895816"/>
    <n v="235.60728501053205"/>
    <x v="8"/>
  </r>
  <r>
    <x v="3"/>
    <x v="0"/>
    <n v="2520"/>
    <s v="Dairies"/>
    <x v="0"/>
    <n v="1.8765006736361713"/>
    <n v="0.3700681607026059"/>
    <n v="0.58663586860269046"/>
    <n v="230.84"/>
    <n v="564.35878213761123"/>
    <n v="2881.5924264369637"/>
    <n v="860.05200682492307"/>
    <x v="0"/>
  </r>
  <r>
    <x v="1"/>
    <x v="10"/>
    <n v="8310"/>
    <s v="Electric Power Facilities"/>
    <x v="1"/>
    <n v="1.2017295380314896"/>
    <n v="0.2322997442582819"/>
    <n v="0.57659988543228824"/>
    <n v="230.18"/>
    <n v="553.11794158804105"/>
    <n v="1808.6437162749696"/>
    <n v="349.61899449792395"/>
    <x v="10"/>
  </r>
  <r>
    <x v="2"/>
    <x v="15"/>
    <n v="4110"/>
    <s v="Pine Flatwoods"/>
    <x v="0"/>
    <n v="0.80616023176279095"/>
    <n v="4.9140330516175015E-2"/>
    <n v="0.28292799795311729"/>
    <n v="229.52"/>
    <n v="270.62759007090631"/>
    <n v="593.63839519440444"/>
    <n v="95.096056022092071"/>
    <x v="15"/>
  </r>
  <r>
    <x v="1"/>
    <x v="10"/>
    <n v="1310"/>
    <s v="Fixed Single Family Units &lt;Six or more dwelling units per acre&gt;"/>
    <x v="0"/>
    <n v="1.3474392445178078"/>
    <n v="0.2921616014325315"/>
    <n v="0.45902383655933859"/>
    <n v="229.3"/>
    <n v="438.64673565083723"/>
    <n v="1608.246576806037"/>
    <n v="348.71174881520142"/>
    <x v="10"/>
  </r>
  <r>
    <x v="4"/>
    <x v="3"/>
    <n v="4110"/>
    <s v="Pine Flatwoods"/>
    <x v="0"/>
    <n v="0.80616023176279095"/>
    <n v="4.9140330516175015E-2"/>
    <n v="0.28292799795311729"/>
    <n v="228.78"/>
    <n v="269.7550542716188"/>
    <n v="591.72443382962638"/>
    <n v="65.429314828308037"/>
    <x v="3"/>
  </r>
  <r>
    <x v="4"/>
    <x v="3"/>
    <n v="5250"/>
    <s v="Marshy Lakes"/>
    <x v="0"/>
    <n v="0.52096910560538079"/>
    <n v="9.3813358258152305E-2"/>
    <n v="0.2984336595879456"/>
    <n v="228.3"/>
    <n v="283.94179568676986"/>
    <n v="402.50366199609147"/>
    <n v="103.38495343272605"/>
    <x v="3"/>
  </r>
  <r>
    <x v="2"/>
    <x v="3"/>
    <n v="5250"/>
    <s v="Marshy Lakes"/>
    <x v="0"/>
    <n v="0.52096910560538079"/>
    <n v="9.3813358258152305E-2"/>
    <n v="0.2984336595879456"/>
    <n v="227.3"/>
    <n v="282.69807341043708"/>
    <n v="400.74061485638015"/>
    <n v="133.70096481572403"/>
    <x v="3"/>
  </r>
  <r>
    <x v="2"/>
    <x v="1"/>
    <n v="7400"/>
    <s v="Disturbed Land"/>
    <x v="0"/>
    <n v="0.73183755311232057"/>
    <n v="0.13401908322593187"/>
    <n v="0.28292799795311729"/>
    <n v="225.7"/>
    <n v="266.12341878269234"/>
    <n v="529.93954273927352"/>
    <n v="154.97588859699019"/>
    <x v="1"/>
  </r>
  <r>
    <x v="0"/>
    <x v="14"/>
    <n v="6110"/>
    <s v="Bay Swamps"/>
    <x v="0"/>
    <n v="0.62640332935885068"/>
    <n v="1.7869211096790915E-2"/>
    <n v="0.24869471632328805"/>
    <n v="224.64"/>
    <n v="232.82481012949327"/>
    <n v="396.83672476130511"/>
    <n v="81.007230567245173"/>
    <x v="14"/>
  </r>
  <r>
    <x v="3"/>
    <x v="9"/>
    <n v="6210"/>
    <s v="Cypress"/>
    <x v="1"/>
    <n v="0.62640332935885068"/>
    <n v="1.7869211096790915E-2"/>
    <n v="0.24869471632328805"/>
    <n v="224.48"/>
    <n v="232.65898049264891"/>
    <n v="396.55407752144663"/>
    <n v="131.59473998321602"/>
    <x v="9"/>
  </r>
  <r>
    <x v="2"/>
    <x v="1"/>
    <n v="1920"/>
    <s v="Inactive Land with street pattern but without structures"/>
    <x v="0"/>
    <n v="0.80616023176279095"/>
    <n v="4.9140330516175015E-2"/>
    <n v="0.27638752969320179"/>
    <n v="222.39"/>
    <n v="256.15881622090347"/>
    <n v="561.9002428260668"/>
    <n v="90.011861434798334"/>
    <x v="1"/>
  </r>
  <r>
    <x v="3"/>
    <x v="6"/>
    <n v="3210"/>
    <s v="Palmetto Prairies"/>
    <x v="0"/>
    <n v="0.80616023176279095"/>
    <n v="4.9140330516175015E-2"/>
    <n v="0.28292799795311729"/>
    <n v="221.45"/>
    <n v="261.11223344894648"/>
    <n v="572.76587058121663"/>
    <n v="169.90594946573856"/>
    <x v="6"/>
  </r>
  <r>
    <x v="2"/>
    <x v="1"/>
    <n v="3100"/>
    <s v="Herbaceous (Dry Prairie)"/>
    <x v="0"/>
    <n v="0.80616023176279095"/>
    <n v="4.9140330516175015E-2"/>
    <n v="0.28292799795311729"/>
    <n v="221.29"/>
    <n v="260.92357705991134"/>
    <n v="572.3520410969403"/>
    <n v="91.686154745245517"/>
    <x v="1"/>
  </r>
  <r>
    <x v="2"/>
    <x v="1"/>
    <n v="2430"/>
    <s v="Ornamentals"/>
    <x v="0"/>
    <n v="1.7303616721893005"/>
    <n v="0.38508149913584422"/>
    <n v="0.30381529981542799"/>
    <n v="219"/>
    <n v="277.28690737379435"/>
    <n v="1305.5538585138097"/>
    <n v="350.90290976681001"/>
    <x v="1"/>
  </r>
  <r>
    <x v="2"/>
    <x v="2"/>
    <n v="1700"/>
    <s v="Institutional"/>
    <x v="0"/>
    <n v="0.96739227811534922"/>
    <n v="0.17065096597435325"/>
    <n v="0.24052044568721381"/>
    <n v="218.88"/>
    <n v="219.39851739603236"/>
    <n v="577.51709827170657"/>
    <n v="149.63445731706423"/>
    <x v="2"/>
  </r>
  <r>
    <x v="3"/>
    <x v="14"/>
    <n v="8350"/>
    <s v="Solid Waste Disposal"/>
    <x v="0"/>
    <n v="1.4884831588725165"/>
    <n v="0.30824389141964326"/>
    <n v="0.58224006489851832"/>
    <n v="218.54"/>
    <n v="530.28413471532815"/>
    <n v="2147.7370097235989"/>
    <n v="718.91767071200331"/>
    <x v="14"/>
  </r>
  <r>
    <x v="5"/>
    <x v="6"/>
    <n v="6410"/>
    <s v="Freshwater Marshes"/>
    <x v="0"/>
    <n v="0.62640332935885068"/>
    <n v="1.7869211096790915E-2"/>
    <n v="0.24869471632328805"/>
    <n v="218.3"/>
    <n v="226.25381076953522"/>
    <n v="385.63682788191295"/>
    <n v="41.782771660877614"/>
    <x v="6"/>
  </r>
  <r>
    <x v="1"/>
    <x v="3"/>
    <n v="2110"/>
    <s v="Improved Pastures"/>
    <x v="0"/>
    <n v="1.8765006736361713"/>
    <n v="0.3700681607026059"/>
    <n v="0.58663586860269046"/>
    <n v="218.17"/>
    <n v="533.38310301058152"/>
    <n v="2723.4318994790865"/>
    <n v="537.09303066013149"/>
    <x v="3"/>
  </r>
  <r>
    <x v="1"/>
    <x v="3"/>
    <n v="4110"/>
    <s v="Pine Flatwoods"/>
    <x v="0"/>
    <n v="0.80616023176279095"/>
    <n v="4.9140330516175015E-2"/>
    <n v="0.28292799795311729"/>
    <n v="215.16"/>
    <n v="253.69567915500261"/>
    <n v="556.49719898060323"/>
    <n v="33.921862195354514"/>
    <x v="3"/>
  </r>
  <r>
    <x v="5"/>
    <x v="10"/>
    <n v="4110"/>
    <s v="Pine Flatwoods"/>
    <x v="0"/>
    <n v="0.80616023176279095"/>
    <n v="4.9140330516175015E-2"/>
    <n v="0.28292799795311729"/>
    <n v="214.88"/>
    <n v="253.36553047419113"/>
    <n v="555.77299738311967"/>
    <n v="68.348098159151732"/>
    <x v="10"/>
  </r>
  <r>
    <x v="2"/>
    <x v="3"/>
    <n v="2110"/>
    <s v="Improved Pastures"/>
    <x v="0"/>
    <n v="1.8765006736361713"/>
    <n v="0.3700681607026059"/>
    <n v="0.58663586860269046"/>
    <n v="214.46"/>
    <n v="524.31287652587127"/>
    <n v="2677.1197009776092"/>
    <n v="642.09214349225135"/>
    <x v="3"/>
  </r>
  <r>
    <x v="0"/>
    <x v="1"/>
    <n v="2140"/>
    <s v="Row Crops"/>
    <x v="0"/>
    <n v="1.1942187284187931"/>
    <n v="0.52982210901985061"/>
    <n v="0.25824300484311374"/>
    <n v="214.29"/>
    <n v="230.62483869388504"/>
    <n v="749.40830087210463"/>
    <n v="401.50768713520301"/>
    <x v="1"/>
  </r>
  <r>
    <x v="4"/>
    <x v="10"/>
    <n v="1180"/>
    <s v="Rural Residential"/>
    <x v="0"/>
    <n v="0.96739227811534922"/>
    <n v="0.17065096597435325"/>
    <n v="0.27638752969320179"/>
    <n v="208.29"/>
    <n v="239.91780129795401"/>
    <n v="631.52948376226334"/>
    <n v="137.5163920627688"/>
    <x v="10"/>
  </r>
  <r>
    <x v="1"/>
    <x v="3"/>
    <n v="2110"/>
    <s v="Improved Pastures"/>
    <x v="2"/>
    <n v="1.8765006736361713"/>
    <n v="0.3700681607026059"/>
    <n v="0.58663586860269046"/>
    <n v="205.37"/>
    <n v="502.08959923583967"/>
    <n v="2563.6485731128023"/>
    <n v="505.58186600665181"/>
    <x v="3"/>
  </r>
  <r>
    <x v="3"/>
    <x v="6"/>
    <n v="5120"/>
    <s v=" Channelized Waterways, Canals"/>
    <x v="1"/>
    <n v="0.52096910560538079"/>
    <n v="9.3813358258152305E-2"/>
    <n v="0.2984336595879456"/>
    <n v="204.68"/>
    <n v="254.56507551978999"/>
    <n v="360.8604885561104"/>
    <n v="196.58944459053049"/>
    <x v="6"/>
  </r>
  <r>
    <x v="2"/>
    <x v="2"/>
    <n v="3300"/>
    <s v="Mixed Rangeland"/>
    <x v="0"/>
    <n v="0.80616023176279095"/>
    <n v="4.9140330516175015E-2"/>
    <n v="0.28292799795311729"/>
    <n v="204.6"/>
    <n v="241.24435747868347"/>
    <n v="529.18445301836505"/>
    <n v="84.771057259149686"/>
    <x v="2"/>
  </r>
  <r>
    <x v="2"/>
    <x v="2"/>
    <n v="1920"/>
    <s v="Inactive Land with street pattern but without structures"/>
    <x v="1"/>
    <n v="0.80616023176279095"/>
    <n v="4.9140330516175015E-2"/>
    <n v="0.24895975957097566"/>
    <n v="204.47"/>
    <n v="212.14576249952202"/>
    <n v="465.35488109143978"/>
    <n v="74.546077545967123"/>
    <x v="2"/>
  </r>
  <r>
    <x v="3"/>
    <x v="7"/>
    <n v="5300"/>
    <s v="Reservoirs"/>
    <x v="0"/>
    <n v="0.52096910560538079"/>
    <n v="9.3813358258152305E-2"/>
    <n v="0.2984336595879456"/>
    <n v="204.21"/>
    <n v="253.98052604991358"/>
    <n v="360.03185640044603"/>
    <n v="196.13802266871323"/>
    <x v="7"/>
  </r>
  <r>
    <x v="1"/>
    <x v="3"/>
    <n v="5250"/>
    <s v="Marshy Lakes"/>
    <x v="0"/>
    <n v="0.52096910560538079"/>
    <n v="9.3813358258152305E-2"/>
    <n v="0.2984336595879456"/>
    <n v="202.58"/>
    <n v="251.95325873949119"/>
    <n v="357.15808956271667"/>
    <n v="64.315137789234612"/>
    <x v="3"/>
  </r>
  <r>
    <x v="2"/>
    <x v="2"/>
    <n v="5110"/>
    <s v=" Natural River, Stream, Waterway"/>
    <x v="1"/>
    <n v="0.52096910560538079"/>
    <n v="9.3813358258152305E-2"/>
    <n v="0.2984336595879456"/>
    <n v="202.18"/>
    <n v="251.45576982895807"/>
    <n v="356.45287070683213"/>
    <n v="118.92503768782704"/>
    <x v="2"/>
  </r>
  <r>
    <x v="0"/>
    <x v="3"/>
    <n v="2110"/>
    <s v="Improved Pastures"/>
    <x v="0"/>
    <n v="1.8765006736361713"/>
    <n v="0.3700681607026059"/>
    <n v="0.58663586860269046"/>
    <n v="202.03"/>
    <n v="493.92395059461796"/>
    <n v="2521.9551113890998"/>
    <n v="645.19579913235964"/>
    <x v="3"/>
  </r>
  <r>
    <x v="2"/>
    <x v="9"/>
    <n v="1180"/>
    <s v="Rural Residential"/>
    <x v="0"/>
    <n v="0.96739227811534922"/>
    <n v="0.17065096597435325"/>
    <n v="0.27638752969320179"/>
    <n v="201.88"/>
    <n v="232.53447465567695"/>
    <n v="612.09454213800814"/>
    <n v="158.59345968050781"/>
    <x v="9"/>
  </r>
  <r>
    <x v="3"/>
    <x v="0"/>
    <n v="3300"/>
    <s v="Mixed Rangeland"/>
    <x v="0"/>
    <n v="0.80616023176279095"/>
    <n v="4.9140330516175015E-2"/>
    <n v="0.28292799795311729"/>
    <n v="199.4"/>
    <n v="235.1130248350415"/>
    <n v="515.73499477938412"/>
    <n v="152.9882425986375"/>
    <x v="0"/>
  </r>
  <r>
    <x v="2"/>
    <x v="15"/>
    <n v="1320"/>
    <s v="Mobile Home Units &lt;Six or more dwelling units per acre&gt;"/>
    <x v="1"/>
    <n v="1.6728075169398335"/>
    <n v="0.4645994885165638"/>
    <n v="0.44774347762687844"/>
    <n v="197.88"/>
    <n v="369.23833020282194"/>
    <n v="1680.6655243655184"/>
    <n v="547.15774269790325"/>
    <x v="15"/>
  </r>
  <r>
    <x v="0"/>
    <x v="9"/>
    <n v="1110"/>
    <s v="Fixed Single Family Units"/>
    <x v="0"/>
    <n v="0.96739227811534922"/>
    <n v="0.17065096597435325"/>
    <n v="0.27638752969320179"/>
    <n v="197.28"/>
    <n v="227.23598751769342"/>
    <n v="598.14747014556292"/>
    <n v="173.52905237005768"/>
    <x v="9"/>
  </r>
  <r>
    <x v="2"/>
    <x v="1"/>
    <n v="1710"/>
    <s v="Educational Facilities"/>
    <x v="0"/>
    <n v="0.96739227811534922"/>
    <n v="0.17065096597435325"/>
    <n v="0.24052044568721381"/>
    <n v="197.2"/>
    <n v="197.66715839956862"/>
    <n v="520.31419855254262"/>
    <n v="134.8132080725743"/>
    <x v="1"/>
  </r>
  <r>
    <x v="1"/>
    <x v="6"/>
    <n v="3200"/>
    <s v="Shrub and Brushland"/>
    <x v="1"/>
    <n v="0.80616023176279095"/>
    <n v="4.9140330516175015E-2"/>
    <n v="0.24115339422849597"/>
    <n v="197.16"/>
    <n v="198.1471348613812"/>
    <n v="434.6480235834797"/>
    <n v="26.494419714044067"/>
    <x v="6"/>
  </r>
  <r>
    <x v="2"/>
    <x v="19"/>
    <n v="3210"/>
    <s v="Palmetto Prairies"/>
    <x v="0"/>
    <n v="0.80616023176279095"/>
    <n v="4.9140330516175015E-2"/>
    <n v="0.28292799795311729"/>
    <n v="197.01"/>
    <n v="232.29497002382905"/>
    <n v="509.55341685800624"/>
    <n v="81.626324489858646"/>
    <x v="19"/>
  </r>
  <r>
    <x v="2"/>
    <x v="9"/>
    <n v="1920"/>
    <s v="Inactive Land with street pattern but without structures"/>
    <x v="0"/>
    <n v="0.80616023176279095"/>
    <n v="4.9140330516175015E-2"/>
    <n v="0.27638752969320179"/>
    <n v="196.47"/>
    <n v="226.30299304339633"/>
    <n v="496.40964390501972"/>
    <n v="79.520798669431315"/>
    <x v="9"/>
  </r>
  <r>
    <x v="2"/>
    <x v="2"/>
    <n v="6120"/>
    <s v="Mangrove Swamps"/>
    <x v="0"/>
    <n v="0.62640332935885068"/>
    <n v="1.7869211096790915E-2"/>
    <n v="0.24869471632328805"/>
    <n v="196.4"/>
    <n v="203.55587922646228"/>
    <n v="346.94948692628356"/>
    <n v="54.207362867414446"/>
    <x v="2"/>
  </r>
  <r>
    <x v="2"/>
    <x v="1"/>
    <n v="3200"/>
    <s v="Shrub and Brushland"/>
    <x v="0"/>
    <n v="0.80616023176279095"/>
    <n v="4.9140330516175015E-2"/>
    <n v="0.28292799795311729"/>
    <n v="195.86"/>
    <n v="230.93900222763907"/>
    <n v="506.57901743977021"/>
    <n v="81.149849827844889"/>
    <x v="1"/>
  </r>
  <r>
    <x v="2"/>
    <x v="10"/>
    <n v="1820"/>
    <s v="Golf Courses"/>
    <x v="0"/>
    <n v="1.8765006736361713"/>
    <n v="0.3700681607026059"/>
    <n v="0.27638752969320179"/>
    <n v="192.97"/>
    <n v="222.27153543840885"/>
    <n v="1134.9091985524517"/>
    <n v="272.20160521829115"/>
    <x v="10"/>
  </r>
  <r>
    <x v="4"/>
    <x v="10"/>
    <n v="3200"/>
    <s v="Shrub and Brushland"/>
    <x v="0"/>
    <n v="0.80616023176279095"/>
    <n v="4.9140330516175015E-2"/>
    <n v="0.28292799795311729"/>
    <n v="192.96"/>
    <n v="227.51960517637715"/>
    <n v="499.07835803726158"/>
    <n v="55.185071200587103"/>
    <x v="10"/>
  </r>
  <r>
    <x v="3"/>
    <x v="6"/>
    <n v="6250"/>
    <s v="Hydric Pine Flatwoods"/>
    <x v="0"/>
    <n v="0.62640332935885068"/>
    <n v="1.7869211096790915E-2"/>
    <n v="0.24869471632328805"/>
    <n v="192.3"/>
    <n v="199.30649478232536"/>
    <n v="339.70665140491002"/>
    <n v="112.73016972011958"/>
    <x v="6"/>
  </r>
  <r>
    <x v="0"/>
    <x v="9"/>
    <n v="5120"/>
    <s v=" Channelized Waterways, Canals"/>
    <x v="1"/>
    <n v="0.52096910560538079"/>
    <n v="9.3813358258152305E-2"/>
    <n v="0.2984336595879456"/>
    <n v="191.95"/>
    <n v="238.73249094207389"/>
    <n v="338.41689846758544"/>
    <n v="132.39534518623162"/>
    <x v="9"/>
  </r>
  <r>
    <x v="3"/>
    <x v="9"/>
    <n v="6300"/>
    <s v="Wetland Forested Mixed"/>
    <x v="1"/>
    <n v="0.62640332935885068"/>
    <n v="1.7869211096790915E-2"/>
    <n v="0.24869471632328805"/>
    <n v="190.95"/>
    <n v="197.90730722145096"/>
    <n v="337.32181531860402"/>
    <n v="111.93877227278644"/>
    <x v="9"/>
  </r>
  <r>
    <x v="3"/>
    <x v="9"/>
    <n v="5120"/>
    <s v=" Channelized Waterways, Canals"/>
    <x v="1"/>
    <n v="0.52096910560538079"/>
    <n v="9.3813358258152305E-2"/>
    <n v="0.2984336595879456"/>
    <n v="188.2"/>
    <n v="234.06853240582601"/>
    <n v="331.80547169366798"/>
    <n v="180.76086316170523"/>
    <x v="9"/>
  </r>
  <r>
    <x v="3"/>
    <x v="14"/>
    <n v="6172"/>
    <s v="Mixed Shrubs"/>
    <x v="0"/>
    <n v="0.62640332935885068"/>
    <n v="1.7869211096790915E-2"/>
    <n v="0.24869471632328805"/>
    <n v="188.05"/>
    <n v="194.9016450536468"/>
    <n v="332.19883409616915"/>
    <n v="110.23873331184859"/>
    <x v="14"/>
  </r>
  <r>
    <x v="0"/>
    <x v="2"/>
    <n v="1210"/>
    <s v="Fixed Single Family Units"/>
    <x v="1"/>
    <n v="1.3474392445178078"/>
    <n v="0.2921616014325315"/>
    <n v="0.22279788653131388"/>
    <n v="187.87"/>
    <n v="174.43920979344361"/>
    <n v="639.56081103580038"/>
    <n v="190.88563809174914"/>
    <x v="2"/>
  </r>
  <r>
    <x v="4"/>
    <x v="6"/>
    <n v="5120"/>
    <s v=" Channelized Waterways, Canals"/>
    <x v="1"/>
    <n v="0.52096910560538079"/>
    <n v="9.3813358258152305E-2"/>
    <n v="0.2984336595879456"/>
    <n v="187.67"/>
    <n v="233.40935959936965"/>
    <n v="330.87105670962103"/>
    <n v="84.985782788960549"/>
    <x v="6"/>
  </r>
  <r>
    <x v="1"/>
    <x v="16"/>
    <n v="6410"/>
    <s v="Freshwater Marshes"/>
    <x v="0"/>
    <n v="0.62640332935885068"/>
    <n v="1.7869211096790915E-2"/>
    <n v="0.24869471632328805"/>
    <n v="187.41"/>
    <n v="194.23832650626932"/>
    <n v="331.06824513673519"/>
    <n v="9.444279879303382"/>
    <x v="16"/>
  </r>
  <r>
    <x v="2"/>
    <x v="3"/>
    <n v="6440"/>
    <s v="Emergent Aquatic Vegetation"/>
    <x v="0"/>
    <n v="0.62640332935885068"/>
    <n v="1.7869211096790915E-2"/>
    <n v="0.24869471632328805"/>
    <n v="184.84"/>
    <n v="191.57468796445667"/>
    <n v="326.52822384650841"/>
    <n v="51.016746193548308"/>
    <x v="3"/>
  </r>
  <r>
    <x v="2"/>
    <x v="3"/>
    <n v="6120"/>
    <s v="Mangrove Swamps"/>
    <x v="0"/>
    <n v="0.62640332935885068"/>
    <n v="1.7869211096790915E-2"/>
    <n v="0.24869471632328805"/>
    <n v="183.56"/>
    <n v="190.24805086970173"/>
    <n v="324.26704592764059"/>
    <n v="50.66345991824133"/>
    <x v="3"/>
  </r>
  <r>
    <x v="2"/>
    <x v="10"/>
    <n v="1411"/>
    <s v="Shopping Centers (Plazas, Malls)"/>
    <x v="0"/>
    <n v="1.4884831588725165"/>
    <n v="0.30824389141964326"/>
    <n v="0.58224006489851832"/>
    <n v="182.29"/>
    <n v="442.32403641098739"/>
    <n v="1791.4843026563328"/>
    <n v="467.27625565300099"/>
    <x v="10"/>
  </r>
  <r>
    <x v="5"/>
    <x v="6"/>
    <n v="6410"/>
    <s v="Freshwater Marshes"/>
    <x v="0"/>
    <n v="0.62640332935885068"/>
    <n v="1.7869211096790915E-2"/>
    <n v="0.24869471632328805"/>
    <n v="181.29"/>
    <n v="187.89534289697224"/>
    <n v="320.25698821214837"/>
    <n v="34.699031948696764"/>
    <x v="6"/>
  </r>
  <r>
    <x v="1"/>
    <x v="10"/>
    <n v="8320"/>
    <s v="Electrical Power Transmission Lines"/>
    <x v="0"/>
    <n v="0.73183755311232057"/>
    <n v="0.15992943931627868"/>
    <n v="0.28292799795311729"/>
    <n v="180.76"/>
    <n v="213.13455551244783"/>
    <n v="424.42123059615022"/>
    <n v="92.749339186683784"/>
    <x v="10"/>
  </r>
  <r>
    <x v="2"/>
    <x v="19"/>
    <n v="4110"/>
    <s v="Pine Flatwoods"/>
    <x v="0"/>
    <n v="0.80616023176279095"/>
    <n v="4.9140330516175015E-2"/>
    <n v="0.28292799795311729"/>
    <n v="180.2"/>
    <n v="212.47425815082485"/>
    <n v="466.07545666622377"/>
    <n v="74.661507908596178"/>
    <x v="19"/>
  </r>
  <r>
    <x v="1"/>
    <x v="6"/>
    <n v="6430"/>
    <s v="Wet Prairies"/>
    <x v="0"/>
    <n v="0.62640332935885068"/>
    <n v="1.7869211096790915E-2"/>
    <n v="0.24869471632328805"/>
    <n v="179.15"/>
    <n v="185.67737150417881"/>
    <n v="316.47658137904119"/>
    <n v="9.0280280688181058"/>
    <x v="6"/>
  </r>
  <r>
    <x v="4"/>
    <x v="10"/>
    <n v="1320"/>
    <s v="Mobile Home Units &lt;Six or more dwelling units per acre&gt;"/>
    <x v="0"/>
    <n v="1.6728075169398335"/>
    <n v="0.4645994885165638"/>
    <n v="0.45902383655933859"/>
    <n v="178.94"/>
    <n v="342.30897024579508"/>
    <n v="1558.0909074557749"/>
    <n v="469.99542206909547"/>
    <x v="10"/>
  </r>
  <r>
    <x v="4"/>
    <x v="10"/>
    <n v="1210"/>
    <s v="Fixed Single Family Units"/>
    <x v="3"/>
    <n v="1.3474392445178078"/>
    <n v="0.2921616014325315"/>
    <n v="0.2050753273754139"/>
    <n v="178.75"/>
    <n v="152.76894254712042"/>
    <n v="560.10932927414706"/>
    <n v="138.0743603438537"/>
    <x v="10"/>
  </r>
  <r>
    <x v="2"/>
    <x v="2"/>
    <n v="1850"/>
    <s v="Parks and Zoos"/>
    <x v="0"/>
    <n v="0.96739227811534922"/>
    <n v="0.17065096597435325"/>
    <n v="0.27638752969320179"/>
    <n v="178.33"/>
    <n v="205.40852419926134"/>
    <n v="540.69159748103334"/>
    <n v="140.09298427196831"/>
    <x v="2"/>
  </r>
  <r>
    <x v="4"/>
    <x v="10"/>
    <n v="1330"/>
    <s v="Multiple Dwelling Units, Low Rise &lt;Two stories or less&gt;"/>
    <x v="0"/>
    <n v="1.6728075169398335"/>
    <n v="0.4645994885165638"/>
    <n v="0.45902383655933859"/>
    <n v="176.98"/>
    <n v="338.55952584162748"/>
    <n v="1541.0245266654915"/>
    <n v="464.84737787967214"/>
    <x v="10"/>
  </r>
  <r>
    <x v="2"/>
    <x v="3"/>
    <n v="6410"/>
    <s v="Freshwater Marshes"/>
    <x v="0"/>
    <n v="0.62640332935885068"/>
    <n v="1.7869211096790915E-2"/>
    <n v="0.24869471632328805"/>
    <n v="175.69"/>
    <n v="182.09130560741934"/>
    <n v="310.36433481710162"/>
    <n v="48.491301334908577"/>
    <x v="3"/>
  </r>
  <r>
    <x v="1"/>
    <x v="3"/>
    <n v="3210"/>
    <s v="Palmetto Prairies"/>
    <x v="0"/>
    <n v="0.80616023176279095"/>
    <n v="4.9140330516175015E-2"/>
    <n v="0.28292799795311729"/>
    <n v="175.03"/>
    <n v="206.37829858012694"/>
    <n v="452.70359145554465"/>
    <n v="27.595015523577342"/>
    <x v="3"/>
  </r>
  <r>
    <x v="1"/>
    <x v="16"/>
    <n v="6430"/>
    <s v="Wet Prairies"/>
    <x v="0"/>
    <n v="0.62640332935885068"/>
    <n v="1.7869211096790915E-2"/>
    <n v="0.24869471632328805"/>
    <n v="174.32"/>
    <n v="180.67138934193943"/>
    <n v="307.94416782581334"/>
    <n v="8.7846265864156976"/>
    <x v="16"/>
  </r>
  <r>
    <x v="4"/>
    <x v="10"/>
    <n v="6172"/>
    <s v="Mixed Shrubs"/>
    <x v="0"/>
    <n v="0.62640332935885068"/>
    <n v="1.7869211096790915E-2"/>
    <n v="0.24869471632328805"/>
    <n v="173.3"/>
    <n v="179.61422540705658"/>
    <n v="306.14229167171555"/>
    <n v="28.282437324429782"/>
    <x v="10"/>
  </r>
  <r>
    <x v="1"/>
    <x v="3"/>
    <n v="2110"/>
    <s v="Improved Pastures"/>
    <x v="0"/>
    <n v="1.8765006736361713"/>
    <n v="0.3700681607026059"/>
    <n v="0.58663586860269046"/>
    <n v="172.59"/>
    <n v="421.94889191271159"/>
    <n v="2154.4534607466453"/>
    <n v="424.88374277688098"/>
    <x v="3"/>
  </r>
  <r>
    <x v="4"/>
    <x v="6"/>
    <n v="6170"/>
    <s v="Mixed Wetland Hardwoods"/>
    <x v="0"/>
    <n v="0.62640332935885068"/>
    <n v="1.7869211096790915E-2"/>
    <n v="0.24869471632328805"/>
    <n v="172.56"/>
    <n v="178.84726333665139"/>
    <n v="304.83504818737009"/>
    <n v="28.161669848260843"/>
    <x v="6"/>
  </r>
  <r>
    <x v="0"/>
    <x v="9"/>
    <n v="3200"/>
    <s v="Shrub and Brushland"/>
    <x v="0"/>
    <n v="0.80616023176279095"/>
    <n v="4.9140330516175015E-2"/>
    <n v="0.28292799795311729"/>
    <n v="172.04"/>
    <n v="202.85278231003278"/>
    <n v="444.97015296813061"/>
    <n v="87.839482057231493"/>
    <x v="9"/>
  </r>
  <r>
    <x v="5"/>
    <x v="10"/>
    <n v="5300"/>
    <s v="Reservoirs"/>
    <x v="0"/>
    <n v="0.52096910560538079"/>
    <n v="9.3813358258152305E-2"/>
    <n v="0.2984336595879456"/>
    <n v="171.23"/>
    <n v="212.96256537645903"/>
    <n v="301.88656173276712"/>
    <n v="83.33569071307295"/>
    <x v="10"/>
  </r>
  <r>
    <x v="4"/>
    <x v="10"/>
    <n v="1400"/>
    <s v="Commercial and Services"/>
    <x v="0"/>
    <n v="0.73183755311232057"/>
    <n v="0.15992943931627868"/>
    <n v="0.58224006489851832"/>
    <n v="170.59"/>
    <n v="413.93415640655189"/>
    <n v="824.27949623395341"/>
    <n v="225.18349437127915"/>
    <x v="10"/>
  </r>
  <r>
    <x v="1"/>
    <x v="6"/>
    <n v="4340"/>
    <s v="Hardwood - Coniferous Mixed"/>
    <x v="1"/>
    <n v="0.80616023176279095"/>
    <n v="4.9140330516175015E-2"/>
    <n v="0.24115339422849597"/>
    <n v="169.87"/>
    <n v="170.72050009587554"/>
    <n v="374.48600003106964"/>
    <n v="22.827181359427193"/>
    <x v="6"/>
  </r>
  <r>
    <x v="2"/>
    <x v="9"/>
    <n v="1820"/>
    <s v="Golf Courses"/>
    <x v="0"/>
    <n v="1.8765006736361713"/>
    <n v="0.3700681607026059"/>
    <n v="0.27638752969320179"/>
    <n v="165.42"/>
    <n v="190.53820486200755"/>
    <n v="972.88013486317357"/>
    <n v="233.3398431632364"/>
    <x v="9"/>
  </r>
  <r>
    <x v="2"/>
    <x v="2"/>
    <n v="1320"/>
    <s v="Mobile Home Units &lt;Six or more dwelling units per acre&gt;"/>
    <x v="0"/>
    <n v="1.6728075169398335"/>
    <n v="0.4645994885165638"/>
    <n v="0.45902383655933859"/>
    <n v="165.3"/>
    <n v="316.21589796373047"/>
    <n v="1439.3228288948228"/>
    <n v="468.58617533013353"/>
    <x v="2"/>
  </r>
  <r>
    <x v="3"/>
    <x v="6"/>
    <n v="8320"/>
    <s v="Electrical Power Transmission Lines"/>
    <x v="1"/>
    <n v="0.73183755311232057"/>
    <n v="0.15992943931627868"/>
    <n v="0.24115339422849597"/>
    <n v="164.75"/>
    <n v="165.5748654311856"/>
    <n v="329.71419380181896"/>
    <n v="157.65343344437755"/>
    <x v="6"/>
  </r>
  <r>
    <x v="3"/>
    <x v="0"/>
    <n v="2520"/>
    <s v="Dairies"/>
    <x v="3"/>
    <n v="1.8765006736361713"/>
    <n v="0.3700681607026059"/>
    <n v="0.58663586860269046"/>
    <n v="163.76"/>
    <n v="400.36126391810438"/>
    <n v="2044.2279316986535"/>
    <n v="610.12873261847778"/>
    <x v="0"/>
  </r>
  <r>
    <x v="2"/>
    <x v="1"/>
    <n v="1130"/>
    <s v="Mixed Units &lt;Fixed and mobile home units&gt;"/>
    <x v="0"/>
    <n v="0.96739227811534922"/>
    <n v="0.17065096597435325"/>
    <n v="0.27638752969320179"/>
    <n v="162.19"/>
    <n v="186.81774541511911"/>
    <n v="491.7555666205842"/>
    <n v="127.41367755885456"/>
    <x v="1"/>
  </r>
  <r>
    <x v="1"/>
    <x v="6"/>
    <n v="6300"/>
    <s v="Wetland Forested Mixed"/>
    <x v="0"/>
    <n v="0.62640332935885068"/>
    <n v="1.7869211096790915E-2"/>
    <n v="0.24869471632328805"/>
    <n v="162.11000000000001"/>
    <n v="168.01651518025358"/>
    <n v="286.3746503341132"/>
    <n v="8.1693197333860077"/>
    <x v="6"/>
  </r>
  <r>
    <x v="1"/>
    <x v="6"/>
    <n v="4200"/>
    <s v="Upland Hardwood Forests"/>
    <x v="0"/>
    <n v="0.80616023176279095"/>
    <n v="4.9140330516175015E-2"/>
    <n v="0.28292799795311729"/>
    <n v="161.94"/>
    <n v="190.94384775218964"/>
    <n v="418.84716677318687"/>
    <n v="25.531262148706592"/>
    <x v="6"/>
  </r>
  <r>
    <x v="3"/>
    <x v="0"/>
    <n v="2410"/>
    <s v="Tree Nurseries"/>
    <x v="0"/>
    <n v="1.7303616721893005"/>
    <n v="0.38508149913584422"/>
    <n v="0.30381529981542799"/>
    <n v="161.35"/>
    <n v="204.29334477060146"/>
    <n v="961.87723776805126"/>
    <n v="319.67756381267134"/>
    <x v="0"/>
  </r>
  <r>
    <x v="2"/>
    <x v="1"/>
    <n v="5300"/>
    <s v="Reservoirs"/>
    <x v="0"/>
    <n v="0.52096910560538079"/>
    <n v="9.3813358258152305E-2"/>
    <n v="0.2984336595879456"/>
    <n v="160.56"/>
    <n v="199.69204868798843"/>
    <n v="283.07484875204744"/>
    <n v="94.443585177354365"/>
    <x v="1"/>
  </r>
  <r>
    <x v="2"/>
    <x v="2"/>
    <n v="3200"/>
    <s v="Shrub and Brushland"/>
    <x v="0"/>
    <n v="0.80616023176279095"/>
    <n v="4.9140330516175015E-2"/>
    <n v="0.28292799795311729"/>
    <n v="160.47999999999999"/>
    <n v="189.22235820224398"/>
    <n v="415.07097272916525"/>
    <n v="66.491003269542233"/>
    <x v="2"/>
  </r>
  <r>
    <x v="3"/>
    <x v="3"/>
    <n v="5250"/>
    <s v="Marshy Lakes"/>
    <x v="0"/>
    <n v="0.52096910560538079"/>
    <n v="9.3813358258152305E-2"/>
    <n v="0.2984336595879456"/>
    <n v="159.43"/>
    <n v="198.28664251573244"/>
    <n v="281.08260548417371"/>
    <n v="153.12807871344668"/>
    <x v="3"/>
  </r>
  <r>
    <x v="3"/>
    <x v="3"/>
    <n v="6410"/>
    <s v="Freshwater Marshes"/>
    <x v="0"/>
    <n v="0.62640332935885068"/>
    <n v="1.7869211096790915E-2"/>
    <n v="0.24869471632328805"/>
    <n v="158.88"/>
    <n v="164.66882938645787"/>
    <n v="280.66870917947011"/>
    <n v="93.138686246139358"/>
    <x v="3"/>
  </r>
  <r>
    <x v="4"/>
    <x v="10"/>
    <n v="6250"/>
    <s v="Hydric Pine Flatwoods"/>
    <x v="0"/>
    <n v="0.62640332935885068"/>
    <n v="1.7869211096790915E-2"/>
    <n v="0.24869471632328805"/>
    <n v="158.47"/>
    <n v="164.24389094204417"/>
    <n v="279.94442562733275"/>
    <n v="25.862191822287294"/>
    <x v="10"/>
  </r>
  <r>
    <x v="4"/>
    <x v="19"/>
    <n v="4110"/>
    <s v="Pine Flatwoods"/>
    <x v="0"/>
    <n v="0.80616023176279095"/>
    <n v="4.9140330516175015E-2"/>
    <n v="0.28292799795311729"/>
    <n v="158.38999999999999"/>
    <n v="186.7580341204725"/>
    <n v="409.66532509080565"/>
    <n v="45.298317928384073"/>
    <x v="19"/>
  </r>
  <r>
    <x v="3"/>
    <x v="6"/>
    <n v="5300"/>
    <s v="Reservoirs"/>
    <x v="0"/>
    <n v="0.52096910560538079"/>
    <n v="9.3813358258152305E-2"/>
    <n v="0.2984336595879456"/>
    <n v="158.06"/>
    <n v="196.58274299715654"/>
    <n v="278.66723090276923"/>
    <n v="151.8122318349582"/>
    <x v="6"/>
  </r>
  <r>
    <x v="2"/>
    <x v="18"/>
    <n v="1330"/>
    <s v="Multiple Dwelling Units, Low Rise &lt;Two stories or less&gt;"/>
    <x v="0"/>
    <n v="1.6728075169398335"/>
    <n v="0.4645994885165638"/>
    <n v="0.45902383655933859"/>
    <n v="157.63999999999999"/>
    <n v="301.56245707805482"/>
    <n v="1372.6246264185106"/>
    <n v="446.87189763485924"/>
    <x v="18"/>
  </r>
  <r>
    <x v="1"/>
    <x v="10"/>
    <n v="4340"/>
    <s v="Hardwood - Coniferous Mixed"/>
    <x v="0"/>
    <n v="0.80616023176279095"/>
    <n v="4.9140330516175015E-2"/>
    <n v="0.28292799795311729"/>
    <n v="157.63999999999999"/>
    <n v="185.87370729687029"/>
    <n v="407.72549938326034"/>
    <n v="24.853329412881976"/>
    <x v="10"/>
  </r>
  <r>
    <x v="1"/>
    <x v="6"/>
    <n v="8100"/>
    <s v="Transportation"/>
    <x v="0"/>
    <n v="1.0171301585628862"/>
    <n v="0.19656132206470006"/>
    <n v="0.45034663738052311"/>
    <n v="157.41999999999999"/>
    <n v="295.44894320822181"/>
    <n v="817.68779286156769"/>
    <n v="158.01890470746389"/>
    <x v="6"/>
  </r>
  <r>
    <x v="2"/>
    <x v="2"/>
    <n v="1110"/>
    <s v="Fixed Single Family Units"/>
    <x v="1"/>
    <n v="0.96739227811534922"/>
    <n v="0.17065096597435325"/>
    <n v="0.24895975957097566"/>
    <n v="156.4"/>
    <n v="162.2712244090832"/>
    <n v="427.14238804343626"/>
    <n v="110.67242792164748"/>
    <x v="2"/>
  </r>
  <r>
    <x v="3"/>
    <x v="9"/>
    <n v="8320"/>
    <s v="Electrical Power Transmission Lines"/>
    <x v="0"/>
    <n v="0.73183755311232057"/>
    <n v="0.15992943931627868"/>
    <n v="0.28292799795311729"/>
    <n v="155.47"/>
    <n v="183.31505502058121"/>
    <n v="365.04076521787709"/>
    <n v="174.54489696113214"/>
    <x v="9"/>
  </r>
  <r>
    <x v="4"/>
    <x v="10"/>
    <n v="2430"/>
    <s v="Ornamentals"/>
    <x v="0"/>
    <n v="1.7303616721893005"/>
    <n v="0.38508149913584422"/>
    <n v="0.30381529981542799"/>
    <n v="154.37"/>
    <n v="195.45561594197548"/>
    <n v="920.26643442363832"/>
    <n v="226.07310473668565"/>
    <x v="10"/>
  </r>
  <r>
    <x v="4"/>
    <x v="3"/>
    <n v="6172"/>
    <s v="Mixed Shrubs"/>
    <x v="0"/>
    <n v="0.62640332935885068"/>
    <n v="1.7869211096790915E-2"/>
    <n v="0.24869471632328805"/>
    <n v="152.68"/>
    <n v="158.24293095873861"/>
    <n v="269.71612863495403"/>
    <n v="24.917267920911367"/>
    <x v="3"/>
  </r>
  <r>
    <x v="2"/>
    <x v="1"/>
    <n v="2610"/>
    <s v="Fallow Crop Land"/>
    <x v="0"/>
    <n v="1.1942187284187931"/>
    <n v="0.52982210901985061"/>
    <n v="0.28292799795311729"/>
    <n v="152.43"/>
    <n v="179.73058362891359"/>
    <n v="584.02898861590472"/>
    <n v="298.23162297751531"/>
    <x v="1"/>
  </r>
  <r>
    <x v="2"/>
    <x v="0"/>
    <n v="2210"/>
    <s v="Citrus Groves"/>
    <x v="0"/>
    <n v="1.6671011379372187"/>
    <n v="0.16490862031309303"/>
    <n v="0.32696578480774496"/>
    <n v="151.94"/>
    <n v="207.03798824982292"/>
    <n v="939.16203626224103"/>
    <n v="137.96936089673665"/>
    <x v="0"/>
  </r>
  <r>
    <x v="1"/>
    <x v="3"/>
    <n v="8320"/>
    <s v="Electrical Power Transmission Lines"/>
    <x v="0"/>
    <n v="0.73183755311232057"/>
    <n v="0.15992943931627868"/>
    <n v="0.28292799795311729"/>
    <n v="151.58000000000001"/>
    <n v="178.72834656216443"/>
    <n v="355.90711514585337"/>
    <n v="77.776857899521616"/>
    <x v="3"/>
  </r>
  <r>
    <x v="0"/>
    <x v="3"/>
    <n v="2120"/>
    <s v="Unimproved Pastures"/>
    <x v="0"/>
    <n v="0.95337210017164864"/>
    <n v="0.22938109134459039"/>
    <n v="0.2"/>
    <n v="151.4"/>
    <n v="126.19190000000002"/>
    <n v="327.35762373593752"/>
    <n v="116.53266083984585"/>
    <x v="3"/>
  </r>
  <r>
    <x v="4"/>
    <x v="10"/>
    <n v="6170"/>
    <s v="Mixed Wetland Hardwoods"/>
    <x v="0"/>
    <n v="0.62640332935885068"/>
    <n v="1.7869211096790915E-2"/>
    <n v="0.24869471632328805"/>
    <n v="151.27000000000001"/>
    <n v="156.78155728404761"/>
    <n v="267.22529983370117"/>
    <n v="24.687156919021891"/>
    <x v="10"/>
  </r>
  <r>
    <x v="1"/>
    <x v="10"/>
    <n v="3100"/>
    <s v="Herbaceous (Dry Prairie)"/>
    <x v="0"/>
    <n v="0.80616023176279095"/>
    <n v="4.9140330516175015E-2"/>
    <n v="0.28292799795311729"/>
    <n v="149.93"/>
    <n v="176.78282755023955"/>
    <n v="387.78409110969437"/>
    <n v="23.637780251670861"/>
    <x v="10"/>
  </r>
  <r>
    <x v="1"/>
    <x v="3"/>
    <n v="6210"/>
    <s v="Cypress"/>
    <x v="0"/>
    <n v="0.62640332935885068"/>
    <n v="1.7869211096790915E-2"/>
    <n v="0.24869471632328805"/>
    <n v="149.87"/>
    <n v="155.33054796165939"/>
    <n v="264.75213648493951"/>
    <n v="7.5525010699066124"/>
    <x v="3"/>
  </r>
  <r>
    <x v="3"/>
    <x v="9"/>
    <n v="1180"/>
    <s v="Rural Residential"/>
    <x v="0"/>
    <n v="0.96739227811534922"/>
    <n v="0.17065096597435325"/>
    <n v="0.27638752969320179"/>
    <n v="149.36000000000001"/>
    <n v="172.03957368026508"/>
    <n v="452.85536365035125"/>
    <n v="168.82781477783519"/>
    <x v="9"/>
  </r>
  <r>
    <x v="2"/>
    <x v="2"/>
    <n v="1550"/>
    <s v="Other Light Industrial"/>
    <x v="0"/>
    <n v="1.2017295380314896"/>
    <n v="0.2322997442582819"/>
    <n v="0.34369105791620291"/>
    <n v="149.19999999999999"/>
    <n v="213.70400659277371"/>
    <n v="698.79202897865582"/>
    <n v="181.59874167463602"/>
    <x v="2"/>
  </r>
  <r>
    <x v="4"/>
    <x v="10"/>
    <n v="1210"/>
    <s v="Fixed Single Family Units"/>
    <x v="2"/>
    <n v="1.3474392445178078"/>
    <n v="0.2921616014325315"/>
    <n v="0.12152611992617118"/>
    <n v="148.30000000000001"/>
    <n v="75.108033540700816"/>
    <n v="275.37475607390752"/>
    <n v="67.883520792312055"/>
    <x v="10"/>
  </r>
  <r>
    <x v="1"/>
    <x v="0"/>
    <n v="3300"/>
    <s v="Mixed Rangeland"/>
    <x v="0"/>
    <n v="0.80616023176279095"/>
    <n v="4.9140330516175015E-2"/>
    <n v="0.28292799795311729"/>
    <n v="148.19"/>
    <n v="174.73118931948241"/>
    <n v="383.28369546818919"/>
    <n v="23.36345398182555"/>
    <x v="0"/>
  </r>
  <r>
    <x v="2"/>
    <x v="10"/>
    <n v="5300"/>
    <s v="Reservoirs"/>
    <x v="0"/>
    <n v="0.52096910560538079"/>
    <n v="9.3813358258152305E-2"/>
    <n v="0.2984336595879456"/>
    <n v="147.07"/>
    <n v="182.91423518025945"/>
    <n v="259.29134283734192"/>
    <n v="86.50858291002433"/>
    <x v="10"/>
  </r>
  <r>
    <x v="2"/>
    <x v="3"/>
    <n v="1900"/>
    <s v="Open Land"/>
    <x v="2"/>
    <n v="0.80616023176279095"/>
    <n v="4.9140330516175015E-2"/>
    <n v="2.0887301862310671E-2"/>
    <n v="145.44999999999999"/>
    <n v="12.661106947851088"/>
    <n v="27.772922960063934"/>
    <n v="4.4489969973094192"/>
    <x v="3"/>
  </r>
  <r>
    <x v="1"/>
    <x v="13"/>
    <n v="8140"/>
    <s v="Roads and Highways"/>
    <x v="0"/>
    <n v="1.0171301585628862"/>
    <n v="0.19656132206470006"/>
    <n v="0.45034663738052311"/>
    <n v="145.41"/>
    <n v="272.90833967670898"/>
    <n v="755.30416694194219"/>
    <n v="145.9632126382437"/>
    <x v="13"/>
  </r>
  <r>
    <x v="3"/>
    <x v="9"/>
    <n v="1600"/>
    <s v="Extractive"/>
    <x v="0"/>
    <n v="0.73183755311232057"/>
    <n v="0.13401908322593187"/>
    <n v="0.24052044568721381"/>
    <n v="145.16999999999999"/>
    <n v="145.51390154597047"/>
    <n v="289.76619494899722"/>
    <n v="128.29319353448207"/>
    <x v="9"/>
  </r>
  <r>
    <x v="3"/>
    <x v="3"/>
    <n v="6300"/>
    <s v="Wetland Forested Mixed"/>
    <x v="0"/>
    <n v="0.62640332935885068"/>
    <n v="1.7869211096790915E-2"/>
    <n v="0.24869471632328805"/>
    <n v="145.04"/>
    <n v="150.32456579942001"/>
    <n v="256.21972293171166"/>
    <n v="85.025396860146358"/>
    <x v="3"/>
  </r>
  <r>
    <x v="2"/>
    <x v="1"/>
    <n v="1210"/>
    <s v="Fixed Single Family Units"/>
    <x v="1"/>
    <n v="1.3474392445178078"/>
    <n v="0.2921616014325315"/>
    <n v="0.22279788653131388"/>
    <n v="144.44999999999999"/>
    <n v="134.12329725162576"/>
    <n v="491.74726754735389"/>
    <n v="135.82018731834265"/>
    <x v="1"/>
  </r>
  <r>
    <x v="2"/>
    <x v="13"/>
    <n v="2210"/>
    <s v="Citrus Groves"/>
    <x v="0"/>
    <n v="1.6671011379372187"/>
    <n v="0.16490862031309303"/>
    <n v="0.32696578480774496"/>
    <n v="143.61000000000001"/>
    <n v="195.68728111463125"/>
    <n v="887.67316063986084"/>
    <n v="130.40529102527543"/>
    <x v="13"/>
  </r>
  <r>
    <x v="1"/>
    <x v="3"/>
    <n v="6410"/>
    <s v="Freshwater Marshes"/>
    <x v="0"/>
    <n v="0.62640332935885068"/>
    <n v="1.7869211096790915E-2"/>
    <n v="0.24869471632328805"/>
    <n v="143.15"/>
    <n v="148.36570321419592"/>
    <n v="252.88095241088337"/>
    <n v="7.213855529172827"/>
    <x v="3"/>
  </r>
  <r>
    <x v="5"/>
    <x v="13"/>
    <n v="8140"/>
    <s v="Roads and Highways"/>
    <x v="0"/>
    <n v="1.0171301585628862"/>
    <n v="0.19656132206470006"/>
    <n v="0.45034663738052311"/>
    <n v="143.13999999999999"/>
    <n v="268.64795915909582"/>
    <n v="743.51309026937361"/>
    <n v="180.23413126226083"/>
    <x v="13"/>
  </r>
  <r>
    <x v="4"/>
    <x v="19"/>
    <n v="1330"/>
    <s v="Multiple Dwelling Units, Low Rise &lt;Two stories or less&gt;"/>
    <x v="0"/>
    <n v="1.6728075169398335"/>
    <n v="0.4645994885165638"/>
    <n v="0.45902383655933859"/>
    <n v="142.84"/>
    <n v="273.25032586291144"/>
    <n v="1243.7560367775952"/>
    <n v="375.17685307002125"/>
    <x v="19"/>
  </r>
  <r>
    <x v="2"/>
    <x v="1"/>
    <n v="1411"/>
    <s v="Shopping Centers (Plazas, Malls)"/>
    <x v="0"/>
    <n v="1.4884831588725165"/>
    <n v="0.30824389141964326"/>
    <n v="0.58224006489851832"/>
    <n v="142.74"/>
    <n v="346.35653605411341"/>
    <n v="1402.8003146698388"/>
    <n v="365.89507231284966"/>
    <x v="1"/>
  </r>
  <r>
    <x v="2"/>
    <x v="3"/>
    <n v="4110"/>
    <s v="Pine Flatwoods"/>
    <x v="0"/>
    <n v="0.80616023176279095"/>
    <n v="4.9140330516175015E-2"/>
    <n v="0.28292799795311729"/>
    <n v="142.65"/>
    <n v="168.19896184914077"/>
    <n v="368.9548495751211"/>
    <n v="59.103574379363181"/>
    <x v="3"/>
  </r>
  <r>
    <x v="2"/>
    <x v="2"/>
    <n v="8140"/>
    <s v="Roads and Highways"/>
    <x v="0"/>
    <n v="1.0171301585628862"/>
    <n v="0.19656132206470006"/>
    <n v="0.45034663738052311"/>
    <n v="141.97999999999999"/>
    <n v="266.47084841000714"/>
    <n v="737.48769426048375"/>
    <n v="200.52553747821688"/>
    <x v="2"/>
  </r>
  <r>
    <x v="0"/>
    <x v="14"/>
    <n v="6215"/>
    <e v="#N/A"/>
    <x v="0"/>
    <n v="0.62640332935885068"/>
    <n v="1.7869211096790915E-2"/>
    <n v="0.24869471632328805"/>
    <n v="141.26"/>
    <n v="146.40684062897179"/>
    <n v="249.54218189005505"/>
    <n v="50.939642939498995"/>
    <x v="14"/>
  </r>
  <r>
    <x v="0"/>
    <x v="0"/>
    <n v="2210"/>
    <s v="Citrus Groves"/>
    <x v="1"/>
    <n v="1.6671011379372187"/>
    <n v="0.16490862031309303"/>
    <n v="0.32696578480774496"/>
    <n v="141.01"/>
    <n v="192.1444433533469"/>
    <n v="871.60220306264716"/>
    <n v="143.72910776264382"/>
    <x v="0"/>
  </r>
  <r>
    <x v="2"/>
    <x v="2"/>
    <n v="6170"/>
    <s v="Mixed Wetland Hardwoods"/>
    <x v="0"/>
    <n v="0.62640332935885068"/>
    <n v="1.7869211096790915E-2"/>
    <n v="0.24869471632328805"/>
    <n v="140.84"/>
    <n v="145.97153783225534"/>
    <n v="248.80023288542654"/>
    <n v="38.872530479870932"/>
    <x v="2"/>
  </r>
  <r>
    <x v="1"/>
    <x v="10"/>
    <n v="1400"/>
    <s v="Commercial and Services"/>
    <x v="0"/>
    <n v="0.73183755311232057"/>
    <n v="0.15992943931627868"/>
    <n v="0.58224006489851832"/>
    <n v="140.52000000000001"/>
    <n v="340.9697383096821"/>
    <n v="678.98326285711425"/>
    <n v="148.37912057405686"/>
    <x v="10"/>
  </r>
  <r>
    <x v="4"/>
    <x v="6"/>
    <n v="4340"/>
    <s v="Hardwood - Coniferous Mixed"/>
    <x v="1"/>
    <n v="0.80616023176279095"/>
    <n v="4.9140330516175015E-2"/>
    <n v="0.24115339422849597"/>
    <n v="140.44999999999999"/>
    <n v="141.15320090931723"/>
    <n v="309.6282963699519"/>
    <n v="34.236827355307923"/>
    <x v="6"/>
  </r>
  <r>
    <x v="1"/>
    <x v="3"/>
    <n v="3100"/>
    <s v="Herbaceous (Dry Prairie)"/>
    <x v="0"/>
    <n v="0.80616023176279095"/>
    <n v="4.9140330516175015E-2"/>
    <n v="0.28292799795311729"/>
    <n v="140.36000000000001"/>
    <n v="165.49881728107536"/>
    <n v="363.03191508141606"/>
    <n v="22.128985767521662"/>
    <x v="3"/>
  </r>
  <r>
    <x v="3"/>
    <x v="6"/>
    <n v="3200"/>
    <s v="Shrub and Brushland"/>
    <x v="0"/>
    <n v="0.80616023176279095"/>
    <n v="4.9140330516175015E-2"/>
    <n v="0.28292799795311729"/>
    <n v="139.57"/>
    <n v="164.56732636021431"/>
    <n v="360.98863200280152"/>
    <n v="107.08409738962804"/>
    <x v="6"/>
  </r>
  <r>
    <x v="2"/>
    <x v="10"/>
    <n v="1310"/>
    <s v="Fixed Single Family Units &lt;Six or more dwelling units per acre&gt;"/>
    <x v="2"/>
    <n v="1.3474392445178078"/>
    <n v="0.2921616014325315"/>
    <n v="0.37832588419635466"/>
    <n v="138.97999999999999"/>
    <n v="219.12603054952703"/>
    <n v="803.39977453038478"/>
    <n v="221.89835118447985"/>
    <x v="10"/>
  </r>
  <r>
    <x v="3"/>
    <x v="3"/>
    <n v="6170"/>
    <s v="Mixed Wetland Hardwoods"/>
    <x v="0"/>
    <n v="0.62640332935885068"/>
    <n v="1.7869211096790915E-2"/>
    <n v="0.24869471632328805"/>
    <n v="138.35"/>
    <n v="143.39081410886484"/>
    <n v="244.40153521512894"/>
    <n v="81.103582843362162"/>
    <x v="3"/>
  </r>
  <r>
    <x v="4"/>
    <x v="10"/>
    <n v="5250"/>
    <s v="Marshy Lakes"/>
    <x v="0"/>
    <n v="0.52096910560538079"/>
    <n v="9.3813358258152305E-2"/>
    <n v="0.2984336595879456"/>
    <n v="138.34"/>
    <n v="172.05653970787446"/>
    <n v="243.89994130766226"/>
    <n v="62.64684388034744"/>
    <x v="10"/>
  </r>
  <r>
    <x v="2"/>
    <x v="1"/>
    <n v="5300"/>
    <s v="Reservoirs"/>
    <x v="1"/>
    <n v="0.52096910560538079"/>
    <n v="9.3813358258152305E-2"/>
    <n v="0.2984336595879456"/>
    <n v="136.86000000000001"/>
    <n v="170.21583073890199"/>
    <n v="241.29063154088954"/>
    <n v="80.502921446018448"/>
    <x v="1"/>
  </r>
  <r>
    <x v="1"/>
    <x v="16"/>
    <n v="2120"/>
    <s v="Unimproved Pastures"/>
    <x v="0"/>
    <n v="0.95337210017164864"/>
    <n v="0.22938109134459039"/>
    <n v="0.2"/>
    <n v="136.47999999999999"/>
    <n v="113.75608"/>
    <n v="295.09754615244879"/>
    <n v="71.000396568529965"/>
    <x v="16"/>
  </r>
  <r>
    <x v="3"/>
    <x v="9"/>
    <n v="6170"/>
    <s v="Mixed Wetland Hardwoods"/>
    <x v="1"/>
    <n v="0.62640332935885068"/>
    <n v="1.7869211096790915E-2"/>
    <n v="0.24869471632328805"/>
    <n v="136.30000000000001"/>
    <n v="141.26612188679638"/>
    <n v="240.78011745444221"/>
    <n v="79.901831164078516"/>
    <x v="9"/>
  </r>
  <r>
    <x v="0"/>
    <x v="1"/>
    <n v="1180"/>
    <s v="Rural Residential"/>
    <x v="0"/>
    <n v="0.96739227811534922"/>
    <n v="0.17065096597435325"/>
    <n v="0.27638752969320179"/>
    <n v="135.76"/>
    <n v="156.37448127231377"/>
    <n v="411.6205421074697"/>
    <n v="119.4155725352749"/>
    <x v="1"/>
  </r>
  <r>
    <x v="3"/>
    <x v="13"/>
    <n v="4110"/>
    <s v="Pine Flatwoods"/>
    <x v="0"/>
    <n v="0.80616023176279095"/>
    <n v="4.9140330516175015E-2"/>
    <n v="0.28292799795311729"/>
    <n v="135.07"/>
    <n v="159.26136541860106"/>
    <n v="349.34967775752966"/>
    <n v="103.63150415144416"/>
    <x v="13"/>
  </r>
  <r>
    <x v="5"/>
    <x v="10"/>
    <n v="1110"/>
    <s v="Fixed Single Family Units"/>
    <x v="0"/>
    <n v="0.96739227811534922"/>
    <n v="0.17065096597435325"/>
    <n v="0.27638752969320179"/>
    <n v="134.59"/>
    <n v="155.02682258721796"/>
    <n v="408.07313466591302"/>
    <n v="93.076752201943577"/>
    <x v="10"/>
  </r>
  <r>
    <x v="4"/>
    <x v="6"/>
    <n v="1650"/>
    <s v="Reclaimed Land"/>
    <x v="0"/>
    <n v="0.73183755311232057"/>
    <n v="0.13401908322593187"/>
    <n v="0.24052044568721381"/>
    <n v="134.43"/>
    <n v="134.74845894347877"/>
    <n v="268.32864632495489"/>
    <n v="63.80419375603897"/>
    <x v="6"/>
  </r>
  <r>
    <x v="0"/>
    <x v="1"/>
    <n v="1110"/>
    <s v="Fixed Single Family Units"/>
    <x v="0"/>
    <n v="0.96739227811534922"/>
    <n v="0.17065096597435325"/>
    <n v="0.27638752969320179"/>
    <n v="134.34"/>
    <n v="154.73886132971884"/>
    <n v="407.31514162284532"/>
    <n v="118.16652927510924"/>
    <x v="1"/>
  </r>
  <r>
    <x v="2"/>
    <x v="1"/>
    <n v="4270"/>
    <s v="Live Oak"/>
    <x v="0"/>
    <n v="0.80616023176279095"/>
    <n v="4.9140330516175015E-2"/>
    <n v="0.28292799795311729"/>
    <n v="133.46"/>
    <n v="157.36301050393499"/>
    <n v="345.18551857199901"/>
    <n v="55.295920341183383"/>
    <x v="1"/>
  </r>
  <r>
    <x v="1"/>
    <x v="13"/>
    <n v="2110"/>
    <s v="Improved Pastures"/>
    <x v="0"/>
    <n v="1.8765006736361713"/>
    <n v="0.3700681607026059"/>
    <n v="0.58663586860269046"/>
    <n v="133.16999999999999"/>
    <n v="325.57467950643598"/>
    <n v="1662.3707478279778"/>
    <n v="327.83920288311737"/>
    <x v="13"/>
  </r>
  <r>
    <x v="1"/>
    <x v="6"/>
    <n v="5300"/>
    <s v="Reservoirs"/>
    <x v="0"/>
    <n v="0.52096910560538079"/>
    <n v="9.3813358258152305E-2"/>
    <n v="0.2984336595879456"/>
    <n v="132.66999999999999"/>
    <n v="165.00463440106768"/>
    <n v="233.90346402549912"/>
    <n v="42.120097396079352"/>
    <x v="6"/>
  </r>
  <r>
    <x v="3"/>
    <x v="0"/>
    <n v="2130"/>
    <s v="Woodland Pastures"/>
    <x v="2"/>
    <n v="0.95337210017164864"/>
    <n v="0.22938109134459039"/>
    <n v="0.2"/>
    <n v="130.97"/>
    <n v="109.16349500000001"/>
    <n v="283.18380436390839"/>
    <n v="124.57038852287221"/>
    <x v="0"/>
  </r>
  <r>
    <x v="0"/>
    <x v="3"/>
    <n v="2120"/>
    <s v="Unimproved Pastures"/>
    <x v="0"/>
    <n v="0.95337210017164864"/>
    <n v="0.22938109134459039"/>
    <n v="0.2"/>
    <n v="130.53"/>
    <n v="108.796755"/>
    <n v="282.23243478369824"/>
    <n v="100.46901069633471"/>
    <x v="3"/>
  </r>
  <r>
    <x v="1"/>
    <x v="3"/>
    <n v="2210"/>
    <s v="Citrus Groves"/>
    <x v="1"/>
    <n v="1.6671011379372187"/>
    <n v="0.16490862031309303"/>
    <n v="0.32696578480774496"/>
    <n v="130.18"/>
    <n v="177.38716144768955"/>
    <n v="804.66048361602316"/>
    <n v="79.596520663272287"/>
    <x v="3"/>
  </r>
  <r>
    <x v="1"/>
    <x v="10"/>
    <n v="6172"/>
    <s v="Mixed Shrubs"/>
    <x v="0"/>
    <n v="0.62640332935885068"/>
    <n v="1.7869211096790915E-2"/>
    <n v="0.24869471632328805"/>
    <n v="130.01"/>
    <n v="134.74694428835213"/>
    <n v="229.66854783750568"/>
    <n v="6.5516825522022977"/>
    <x v="10"/>
  </r>
  <r>
    <x v="2"/>
    <x v="10"/>
    <n v="1330"/>
    <s v="Multiple Dwelling Units, Low Rise &lt;Two stories or less&gt;"/>
    <x v="2"/>
    <n v="1.6728075169398335"/>
    <n v="0.4645994885165638"/>
    <n v="0.37832588419635466"/>
    <n v="129.06"/>
    <n v="203.48543317543502"/>
    <n v="926.20652915606615"/>
    <n v="301.5359489547522"/>
    <x v="10"/>
  </r>
  <r>
    <x v="0"/>
    <x v="11"/>
    <n v="6430"/>
    <s v="Wet Prairies"/>
    <x v="0"/>
    <n v="0.62640332935885068"/>
    <n v="1.7869211096790915E-2"/>
    <n v="0.24869471632328805"/>
    <n v="128.30000000000001"/>
    <n v="132.97464004457797"/>
    <n v="226.64775546151824"/>
    <n v="46.266148868311781"/>
    <x v="11"/>
  </r>
  <r>
    <x v="4"/>
    <x v="3"/>
    <n v="4340"/>
    <s v="Hardwood - Coniferous Mixed"/>
    <x v="0"/>
    <n v="0.80616023176279095"/>
    <n v="4.9140330516175015E-2"/>
    <n v="0.28292799795311729"/>
    <n v="128.27000000000001"/>
    <n v="151.24346888460767"/>
    <n v="331.76192467578534"/>
    <n v="36.684230321824771"/>
    <x v="3"/>
  </r>
  <r>
    <x v="5"/>
    <x v="10"/>
    <n v="1820"/>
    <s v="Golf Courses"/>
    <x v="0"/>
    <n v="1.8765006736361713"/>
    <n v="0.3700681607026059"/>
    <n v="0.27638752969320179"/>
    <n v="127.66"/>
    <n v="147.04453652934276"/>
    <n v="750.80327660883029"/>
    <n v="168.07270889139625"/>
    <x v="10"/>
  </r>
  <r>
    <x v="3"/>
    <x v="3"/>
    <n v="6170"/>
    <s v="Mixed Wetland Hardwoods"/>
    <x v="0"/>
    <n v="0.62640332935885068"/>
    <n v="1.7869211096790915E-2"/>
    <n v="0.24869471632328805"/>
    <n v="127.37"/>
    <n v="132.01075528042006"/>
    <n v="225.00486837984079"/>
    <n v="74.666883605052675"/>
    <x v="3"/>
  </r>
  <r>
    <x v="3"/>
    <x v="6"/>
    <n v="1820"/>
    <s v="Golf Courses"/>
    <x v="0"/>
    <n v="1.8765006736361713"/>
    <n v="0.3700681607026059"/>
    <n v="0.27638752969320179"/>
    <n v="126.32"/>
    <n v="145.50106418914757"/>
    <n v="742.92237115171122"/>
    <n v="221.73568696327118"/>
    <x v="6"/>
  </r>
  <r>
    <x v="4"/>
    <x v="10"/>
    <n v="4340"/>
    <s v="Hardwood - Coniferous Mixed"/>
    <x v="0"/>
    <n v="0.80616023176279095"/>
    <n v="4.9140330516175015E-2"/>
    <n v="0.28292799795311729"/>
    <n v="126.05"/>
    <n v="148.62586148674512"/>
    <n v="326.02004058145116"/>
    <n v="36.049327450424983"/>
    <x v="10"/>
  </r>
  <r>
    <x v="0"/>
    <x v="9"/>
    <n v="1180"/>
    <s v="Rural Residential"/>
    <x v="0"/>
    <n v="0.96739227811534922"/>
    <n v="0.17065096597435325"/>
    <n v="0.27638752969320179"/>
    <n v="125.92"/>
    <n v="145.04032617714901"/>
    <n v="381.78593593232608"/>
    <n v="110.76023050708469"/>
    <x v="9"/>
  </r>
  <r>
    <x v="2"/>
    <x v="10"/>
    <n v="1210"/>
    <s v="Fixed Single Family Units"/>
    <x v="4"/>
    <n v="1.3474392445178078"/>
    <n v="0.2921616014325315"/>
    <n v="0.1586591010147235"/>
    <n v="125.83"/>
    <n v="83.200281231744967"/>
    <n v="305.04402883956129"/>
    <n v="84.252907685636359"/>
    <x v="10"/>
  </r>
  <r>
    <x v="1"/>
    <x v="3"/>
    <n v="6410"/>
    <s v="Freshwater Marshes"/>
    <x v="0"/>
    <n v="0.62640332935885068"/>
    <n v="1.7869211096790915E-2"/>
    <n v="0.24869471632328805"/>
    <n v="125.59"/>
    <n v="130.16590057052647"/>
    <n v="221.86041783641522"/>
    <n v="6.3289424792791857"/>
    <x v="3"/>
  </r>
  <r>
    <x v="1"/>
    <x v="10"/>
    <n v="1180"/>
    <s v="Rural Residential"/>
    <x v="0"/>
    <n v="0.96739227811534922"/>
    <n v="0.17065096597435325"/>
    <n v="0.27638752969320179"/>
    <n v="125.44"/>
    <n v="144.48744056275072"/>
    <n v="380.33058928963612"/>
    <n v="67.091482865994578"/>
    <x v="10"/>
  </r>
  <r>
    <x v="2"/>
    <x v="9"/>
    <n v="1110"/>
    <s v="Fixed Single Family Units"/>
    <x v="0"/>
    <n v="0.96739227811534922"/>
    <n v="0.17065096597435325"/>
    <n v="0.27638752969320179"/>
    <n v="124.9"/>
    <n v="143.86544424655267"/>
    <n v="378.69332431660996"/>
    <n v="98.119294204950592"/>
    <x v="9"/>
  </r>
  <r>
    <x v="3"/>
    <x v="9"/>
    <n v="7430"/>
    <s v="Spoil Areas"/>
    <x v="0"/>
    <n v="0.73183755311232057"/>
    <n v="0.13401908322593187"/>
    <n v="0.28292799795311729"/>
    <n v="124.05"/>
    <n v="146.26765662380589"/>
    <n v="291.2671700345897"/>
    <n v="128.95774616519955"/>
    <x v="9"/>
  </r>
  <r>
    <x v="0"/>
    <x v="2"/>
    <n v="6410"/>
    <s v="Freshwater Marshes"/>
    <x v="0"/>
    <n v="0.62640332935885068"/>
    <n v="1.7869211096790915E-2"/>
    <n v="0.24869471632328805"/>
    <n v="124"/>
    <n v="128.51796855438556"/>
    <n v="219.0516108903216"/>
    <n v="44.715529693458002"/>
    <x v="2"/>
  </r>
  <r>
    <x v="1"/>
    <x v="6"/>
    <n v="3100"/>
    <s v="Herbaceous (Dry Prairie)"/>
    <x v="1"/>
    <n v="0.80616023176279095"/>
    <n v="4.9140330516175015E-2"/>
    <n v="0.24115339422849597"/>
    <n v="123.95"/>
    <n v="124.57058919693749"/>
    <n v="273.25330961235699"/>
    <n v="16.656438037917233"/>
    <x v="6"/>
  </r>
  <r>
    <x v="3"/>
    <x v="2"/>
    <n v="1920"/>
    <s v="Inactive Land with street pattern but without structures"/>
    <x v="0"/>
    <n v="0.80616023176279095"/>
    <n v="4.9140330516175015E-2"/>
    <n v="0.27638752969320179"/>
    <n v="123.94"/>
    <n v="142.75967301775611"/>
    <n v="313.15219252602509"/>
    <n v="92.893839055774421"/>
    <x v="2"/>
  </r>
  <r>
    <x v="4"/>
    <x v="3"/>
    <n v="4110"/>
    <s v="Pine Flatwoods"/>
    <x v="0"/>
    <n v="0.80616023176279095"/>
    <n v="4.9140330516175015E-2"/>
    <n v="0.28292799795311729"/>
    <n v="123.64"/>
    <n v="145.78422462690335"/>
    <n v="319.78673397453889"/>
    <n v="35.360086044986474"/>
    <x v="3"/>
  </r>
  <r>
    <x v="2"/>
    <x v="1"/>
    <n v="4140"/>
    <s v="Pine - Mesic Oak"/>
    <x v="0"/>
    <n v="0.80616023176279095"/>
    <n v="4.9140330516175015E-2"/>
    <n v="0.28292799795311729"/>
    <n v="123.54"/>
    <n v="145.6663143837564"/>
    <n v="319.52809054686617"/>
    <n v="51.185808474073092"/>
    <x v="1"/>
  </r>
  <r>
    <x v="0"/>
    <x v="13"/>
    <n v="2110"/>
    <s v="Improved Pastures"/>
    <x v="0"/>
    <n v="1.8765006736361713"/>
    <n v="0.3700681607026059"/>
    <n v="0.58663586860269046"/>
    <n v="123.43"/>
    <n v="301.76227897784338"/>
    <n v="1540.7856229211336"/>
    <n v="394.18164375046848"/>
    <x v="13"/>
  </r>
  <r>
    <x v="1"/>
    <x v="6"/>
    <n v="6215"/>
    <e v="#N/A"/>
    <x v="0"/>
    <n v="0.62640332935885068"/>
    <n v="1.7869211096790915E-2"/>
    <n v="0.24869471632328805"/>
    <n v="122.75"/>
    <n v="127.22242451653892"/>
    <n v="216.84342932892721"/>
    <n v="6.185824423373834"/>
    <x v="6"/>
  </r>
  <r>
    <x v="3"/>
    <x v="0"/>
    <n v="2120"/>
    <s v="Unimproved Pastures"/>
    <x v="1"/>
    <n v="0.95337210017164864"/>
    <n v="0.22938109134459039"/>
    <n v="0.2"/>
    <n v="122.3"/>
    <n v="101.93705"/>
    <n v="264.43749922658617"/>
    <n v="116.32403234593622"/>
    <x v="0"/>
  </r>
  <r>
    <x v="4"/>
    <x v="10"/>
    <n v="1710"/>
    <s v="Educational Facilities"/>
    <x v="0"/>
    <n v="0.96739227811534922"/>
    <n v="0.17065096597435325"/>
    <n v="0.24052044568721381"/>
    <n v="122.16"/>
    <n v="122.44939183616277"/>
    <n v="322.320398048573"/>
    <n v="70.185698953939848"/>
    <x v="10"/>
  </r>
  <r>
    <x v="2"/>
    <x v="1"/>
    <n v="2210"/>
    <s v="Citrus Groves"/>
    <x v="1"/>
    <n v="1.6671011379372187"/>
    <n v="0.16490862031309303"/>
    <n v="0.32696578480774496"/>
    <n v="122.03"/>
    <n v="166.2817276959714"/>
    <n v="754.28421274898835"/>
    <n v="110.80953738468327"/>
    <x v="1"/>
  </r>
  <r>
    <x v="3"/>
    <x v="3"/>
    <n v="2130"/>
    <s v="Woodland Pastures"/>
    <x v="0"/>
    <n v="0.95337210017164864"/>
    <n v="0.22938109134459039"/>
    <n v="0.2"/>
    <n v="121.96"/>
    <n v="101.65366"/>
    <n v="263.70235000551475"/>
    <n v="116.00064582919363"/>
    <x v="3"/>
  </r>
  <r>
    <x v="4"/>
    <x v="10"/>
    <n v="1310"/>
    <s v="Fixed Single Family Units &lt;Six or more dwelling units per acre&gt;"/>
    <x v="1"/>
    <n v="1.3474392445178078"/>
    <n v="0.2921616014325315"/>
    <n v="0.44774347762687844"/>
    <n v="120.57"/>
    <n v="224.98011659871759"/>
    <n v="824.86309132668907"/>
    <n v="203.33966558596885"/>
    <x v="10"/>
  </r>
  <r>
    <x v="5"/>
    <x v="6"/>
    <n v="6250"/>
    <s v="Hydric Pine Flatwoods"/>
    <x v="0"/>
    <n v="0.62640332935885068"/>
    <n v="1.7869211096790915E-2"/>
    <n v="0.24869471632328805"/>
    <n v="120.09"/>
    <n v="124.46550680400129"/>
    <n v="212.14441896627997"/>
    <n v="22.985309430851089"/>
    <x v="6"/>
  </r>
  <r>
    <x v="3"/>
    <x v="13"/>
    <n v="2110"/>
    <s v="Improved Pastures"/>
    <x v="0"/>
    <n v="1.8765006736361713"/>
    <n v="0.3700681607026059"/>
    <n v="0.58663586860269046"/>
    <n v="120.06"/>
    <n v="293.52328618714961"/>
    <n v="1498.7176690262602"/>
    <n v="447.31348093658067"/>
    <x v="13"/>
  </r>
  <r>
    <x v="0"/>
    <x v="3"/>
    <n v="2130"/>
    <s v="Woodland Pastures"/>
    <x v="0"/>
    <n v="0.95337210017164864"/>
    <n v="0.22938109134459039"/>
    <n v="0.2"/>
    <n v="119.69"/>
    <n v="99.761615000000006"/>
    <n v="258.7941478530671"/>
    <n v="92.125456908329895"/>
    <x v="3"/>
  </r>
  <r>
    <x v="4"/>
    <x v="6"/>
    <n v="6215"/>
    <e v="#N/A"/>
    <x v="0"/>
    <n v="0.62640332935885068"/>
    <n v="1.7869211096790915E-2"/>
    <n v="0.24869471632328805"/>
    <n v="118.96"/>
    <n v="123.29433499378793"/>
    <n v="210.14822283477943"/>
    <n v="19.414187790618389"/>
    <x v="6"/>
  </r>
  <r>
    <x v="2"/>
    <x v="2"/>
    <n v="3100"/>
    <s v="Herbaceous (Dry Prairie)"/>
    <x v="0"/>
    <n v="0.80616023176279095"/>
    <n v="4.9140330516175015E-2"/>
    <n v="0.28292799795311729"/>
    <n v="118.79"/>
    <n v="140.06557783427573"/>
    <n v="307.24252773241244"/>
    <n v="49.217760957059603"/>
    <x v="2"/>
  </r>
  <r>
    <x v="4"/>
    <x v="19"/>
    <n v="1400"/>
    <s v="Commercial and Services"/>
    <x v="0"/>
    <n v="0.73183755311232057"/>
    <n v="0.15992943931627868"/>
    <n v="0.58224006489851832"/>
    <n v="118.61"/>
    <n v="287.80544165180322"/>
    <n v="573.11560494934758"/>
    <n v="156.56846396258524"/>
    <x v="19"/>
  </r>
  <r>
    <x v="1"/>
    <x v="0"/>
    <n v="2430"/>
    <s v="Ornamentals"/>
    <x v="0"/>
    <n v="1.7303616721893005"/>
    <n v="0.38508149913584422"/>
    <n v="0.30381529981542799"/>
    <n v="118.36"/>
    <n v="149.86154500804705"/>
    <n v="705.59522691184725"/>
    <n v="157.02593979588866"/>
    <x v="0"/>
  </r>
  <r>
    <x v="1"/>
    <x v="3"/>
    <n v="2120"/>
    <s v="Unimproved Pastures"/>
    <x v="0"/>
    <n v="0.95337210017164864"/>
    <n v="0.22938109134459039"/>
    <n v="0.2"/>
    <n v="118.29"/>
    <n v="98.594715000000008"/>
    <n v="255.76706282512578"/>
    <n v="61.53749201415161"/>
    <x v="3"/>
  </r>
  <r>
    <x v="2"/>
    <x v="9"/>
    <n v="1210"/>
    <s v="Fixed Single Family Units"/>
    <x v="0"/>
    <n v="1.3474392445178078"/>
    <n v="0.2921616014325315"/>
    <n v="0.24052044568721381"/>
    <n v="117.8"/>
    <n v="118.07906318189241"/>
    <n v="432.92297359281571"/>
    <n v="119.57296613168856"/>
    <x v="9"/>
  </r>
  <r>
    <x v="4"/>
    <x v="10"/>
    <n v="2120"/>
    <s v="Unimproved Pastures"/>
    <x v="0"/>
    <n v="0.95337210017164864"/>
    <n v="0.22938109134459039"/>
    <n v="0.2"/>
    <n v="117.36"/>
    <n v="97.81956000000001"/>
    <n v="253.75621348513621"/>
    <n v="71.70036307102923"/>
    <x v="10"/>
  </r>
  <r>
    <x v="2"/>
    <x v="15"/>
    <n v="5300"/>
    <s v="Reservoirs"/>
    <x v="0"/>
    <n v="0.52096910560538079"/>
    <n v="9.3813358258152305E-2"/>
    <n v="0.2984336595879456"/>
    <n v="116.29"/>
    <n v="144.63246351473705"/>
    <n v="205.02475187702794"/>
    <n v="68.403366469074129"/>
    <x v="15"/>
  </r>
  <r>
    <x v="0"/>
    <x v="9"/>
    <n v="6440"/>
    <s v="Emergent Aquatic Vegetation"/>
    <x v="0"/>
    <n v="0.62640332935885068"/>
    <n v="1.7869211096790915E-2"/>
    <n v="0.24869471632328805"/>
    <n v="116.24"/>
    <n v="120.47523116743368"/>
    <n v="205.34321975718532"/>
    <n v="41.91720299651255"/>
    <x v="9"/>
  </r>
  <r>
    <x v="1"/>
    <x v="3"/>
    <n v="6410"/>
    <s v="Freshwater Marshes"/>
    <x v="0"/>
    <n v="0.62640332935885068"/>
    <n v="1.7869211096790915E-2"/>
    <n v="0.24869471632328805"/>
    <n v="115.92"/>
    <n v="120.14357189374495"/>
    <n v="204.77792527746837"/>
    <n v="5.8416355776577999"/>
    <x v="3"/>
  </r>
  <r>
    <x v="2"/>
    <x v="18"/>
    <n v="1400"/>
    <s v="Commercial and Services"/>
    <x v="0"/>
    <n v="0.73183755311232057"/>
    <n v="0.15992943931627868"/>
    <n v="0.58224006489851832"/>
    <n v="114.7"/>
    <n v="278.31788346228677"/>
    <n v="554.22274587041704"/>
    <n v="181.69927480150642"/>
    <x v="18"/>
  </r>
  <r>
    <x v="0"/>
    <x v="14"/>
    <n v="6430"/>
    <s v="Wet Prairies"/>
    <x v="0"/>
    <n v="0.62640332935885068"/>
    <n v="1.7869211096790915E-2"/>
    <n v="0.24869471632328805"/>
    <n v="114.32"/>
    <n v="118.48527552530125"/>
    <n v="201.95145287888354"/>
    <n v="41.22483350448482"/>
    <x v="14"/>
  </r>
  <r>
    <x v="3"/>
    <x v="2"/>
    <n v="5300"/>
    <s v="Reservoirs"/>
    <x v="0"/>
    <n v="0.52096910560538079"/>
    <n v="9.3813358258152305E-2"/>
    <n v="0.2984336595879456"/>
    <n v="114.17"/>
    <n v="141.99577228891158"/>
    <n v="201.28709194083996"/>
    <n v="109.65710811462216"/>
    <x v="2"/>
  </r>
  <r>
    <x v="2"/>
    <x v="17"/>
    <n v="1210"/>
    <s v="Fixed Single Family Units"/>
    <x v="4"/>
    <n v="1.3474392445178078"/>
    <n v="0.2921616014325315"/>
    <n v="0.1586591010147235"/>
    <n v="114.03"/>
    <n v="75.39798195069443"/>
    <n v="276.43781775868376"/>
    <n v="76.351895918247749"/>
    <x v="17"/>
  </r>
  <r>
    <x v="2"/>
    <x v="9"/>
    <n v="6250"/>
    <s v="Hydric Pine Flatwoods"/>
    <x v="0"/>
    <n v="0.62640332935885068"/>
    <n v="1.7869211096790915E-2"/>
    <n v="0.24869471632328805"/>
    <n v="113.96"/>
    <n v="118.11215884240143"/>
    <n v="201.31549658920198"/>
    <n v="31.453518698424393"/>
    <x v="9"/>
  </r>
  <r>
    <x v="2"/>
    <x v="3"/>
    <n v="6410"/>
    <s v="Freshwater Marshes"/>
    <x v="1"/>
    <n v="0.62640332935885068"/>
    <n v="1.7869211096790915E-2"/>
    <n v="0.24869471632328805"/>
    <n v="113.85"/>
    <n v="117.99815096707091"/>
    <n v="201.12117661179926"/>
    <n v="31.42315815914019"/>
    <x v="3"/>
  </r>
  <r>
    <x v="2"/>
    <x v="13"/>
    <n v="4110"/>
    <s v="Pine Flatwoods"/>
    <x v="0"/>
    <n v="0.80616023176279095"/>
    <n v="4.9140330516175015E-2"/>
    <n v="0.28292799795311729"/>
    <n v="113.4"/>
    <n v="133.71021572865448"/>
    <n v="293.30164698085332"/>
    <n v="46.984544932490593"/>
    <x v="13"/>
  </r>
  <r>
    <x v="4"/>
    <x v="19"/>
    <n v="1210"/>
    <s v="Fixed Single Family Units"/>
    <x v="1"/>
    <n v="1.3474392445178078"/>
    <n v="0.2921616014325315"/>
    <n v="0.22279788653131388"/>
    <n v="113.37"/>
    <n v="105.26520048055944"/>
    <n v="385.94245567215995"/>
    <n v="95.139921639097125"/>
    <x v="19"/>
  </r>
  <r>
    <x v="1"/>
    <x v="6"/>
    <n v="1110"/>
    <s v="Fixed Single Family Units"/>
    <x v="1"/>
    <n v="0.96739227811534922"/>
    <n v="0.17065096597435325"/>
    <n v="0.24895975957097566"/>
    <n v="113.05"/>
    <n v="117.29387416526123"/>
    <n v="308.7496609227012"/>
    <n v="54.464387480288075"/>
    <x v="6"/>
  </r>
  <r>
    <x v="2"/>
    <x v="10"/>
    <n v="4130"/>
    <s v="Sand Pine"/>
    <x v="2"/>
    <n v="0.80616023176279095"/>
    <n v="4.9140330516175015E-2"/>
    <n v="2.0887301862310671E-2"/>
    <n v="111.93"/>
    <n v="9.743263669116347"/>
    <n v="21.372452849226242"/>
    <n v="3.4236935985482524"/>
    <x v="10"/>
  </r>
  <r>
    <x v="0"/>
    <x v="11"/>
    <n v="7400"/>
    <s v="Disturbed Land"/>
    <x v="0"/>
    <n v="0.73183755311232057"/>
    <n v="0.13401908322593187"/>
    <n v="0.28292799795311729"/>
    <n v="111.13"/>
    <n v="131.03365320921844"/>
    <n v="260.9312422889476"/>
    <n v="87.003191155702069"/>
    <x v="11"/>
  </r>
  <r>
    <x v="5"/>
    <x v="10"/>
    <n v="1920"/>
    <s v="Inactive Land with street pattern but without structures"/>
    <x v="0"/>
    <n v="0.80616023176279095"/>
    <n v="4.9140330516175015E-2"/>
    <n v="0.27638752969320179"/>
    <n v="111.12"/>
    <n v="127.99301973320202"/>
    <n v="280.76062315226648"/>
    <n v="34.527504432187364"/>
    <x v="10"/>
  </r>
  <r>
    <x v="2"/>
    <x v="1"/>
    <n v="8320"/>
    <s v="Electrical Power Transmission Lines"/>
    <x v="0"/>
    <n v="0.73183755311232057"/>
    <n v="0.15992943931627868"/>
    <n v="0.28292799795311729"/>
    <n v="111.12"/>
    <n v="131.02186218490377"/>
    <n v="260.9077624687111"/>
    <n v="85.537361257512657"/>
    <x v="1"/>
  </r>
  <r>
    <x v="2"/>
    <x v="10"/>
    <n v="1310"/>
    <s v="Fixed Single Family Units &lt;Six or more dwelling units per acre&gt;"/>
    <x v="0"/>
    <n v="1.3474392445178078"/>
    <n v="0.2921616014325315"/>
    <n v="0.45902383655933859"/>
    <n v="110.75"/>
    <n v="211.86273865386056"/>
    <n v="776.76977052450331"/>
    <n v="214.54316617164449"/>
    <x v="10"/>
  </r>
  <r>
    <x v="3"/>
    <x v="14"/>
    <n v="6170"/>
    <s v="Mixed Wetland Hardwoods"/>
    <x v="0"/>
    <n v="0.62640332935885068"/>
    <n v="1.7869211096790915E-2"/>
    <n v="0.24869471632328805"/>
    <n v="110.32"/>
    <n v="114.33953460419205"/>
    <n v="194.88527188242159"/>
    <n v="64.671826955400903"/>
    <x v="14"/>
  </r>
  <r>
    <x v="2"/>
    <x v="15"/>
    <n v="1210"/>
    <s v="Fixed Single Family Units"/>
    <x v="3"/>
    <n v="1.3474392445178078"/>
    <n v="0.2921616014325315"/>
    <n v="0.2050753273754139"/>
    <n v="109.93"/>
    <n v="93.951831352195526"/>
    <n v="344.46332065514406"/>
    <n v="95.140483380875565"/>
    <x v="15"/>
  </r>
  <r>
    <x v="2"/>
    <x v="1"/>
    <n v="1560"/>
    <s v="Other Heavy Industrial"/>
    <x v="0"/>
    <n v="1.4884831588725165"/>
    <n v="0.30824389141964326"/>
    <n v="0.58224006489851832"/>
    <n v="109.66"/>
    <n v="266.08839669114531"/>
    <n v="1077.7012926067994"/>
    <n v="281.09887648750941"/>
    <x v="1"/>
  </r>
  <r>
    <x v="1"/>
    <x v="10"/>
    <n v="3200"/>
    <s v="Shrub and Brushland"/>
    <x v="0"/>
    <n v="0.80616023176279095"/>
    <n v="4.9140330516175015E-2"/>
    <n v="0.28292799795311729"/>
    <n v="109.29"/>
    <n v="128.86410473531436"/>
    <n v="282.67140210350493"/>
    <n v="17.230527604249371"/>
    <x v="10"/>
  </r>
  <r>
    <x v="1"/>
    <x v="10"/>
    <n v="1820"/>
    <s v="Golf Courses"/>
    <x v="0"/>
    <n v="1.8765006736361713"/>
    <n v="0.3700681607026059"/>
    <n v="0.27638752969320179"/>
    <n v="109.26"/>
    <n v="125.85058797740868"/>
    <n v="642.58785839167172"/>
    <n v="126.72593737151998"/>
    <x v="10"/>
  </r>
  <r>
    <x v="3"/>
    <x v="10"/>
    <n v="2130"/>
    <s v="Woodland Pastures"/>
    <x v="0"/>
    <n v="0.95337210017164864"/>
    <n v="0.22938109134459039"/>
    <n v="0.2"/>
    <n v="109.13"/>
    <n v="90.959855000000005"/>
    <n v="235.96127792802415"/>
    <n v="103.79756050623075"/>
    <x v="10"/>
  </r>
  <r>
    <x v="2"/>
    <x v="1"/>
    <n v="1330"/>
    <s v="Multiple Dwelling Units, Low Rise &lt;Two stories or less&gt;"/>
    <x v="0"/>
    <n v="1.6728075169398335"/>
    <n v="0.4645994885165638"/>
    <n v="0.45902383655933859"/>
    <n v="108.82"/>
    <n v="208.1706837048587"/>
    <n v="947.53242734624678"/>
    <n v="308.47881185375149"/>
    <x v="1"/>
  </r>
  <r>
    <x v="0"/>
    <x v="14"/>
    <n v="4271"/>
    <e v="#N/A"/>
    <x v="0"/>
    <n v="0.80616023176279095"/>
    <n v="4.9140330516175015E-2"/>
    <n v="0.28292799795311729"/>
    <n v="108.66"/>
    <n v="128.12127020348848"/>
    <n v="281.04194850916684"/>
    <n v="55.479179960118415"/>
    <x v="14"/>
  </r>
  <r>
    <x v="4"/>
    <x v="6"/>
    <n v="5250"/>
    <s v="Marshy Lakes"/>
    <x v="0"/>
    <n v="0.52096910560538079"/>
    <n v="9.3813358258152305E-2"/>
    <n v="0.2984336595879456"/>
    <n v="108.5"/>
    <n v="134.94386698210482"/>
    <n v="191.29061465867684"/>
    <n v="49.133891578847027"/>
    <x v="6"/>
  </r>
  <r>
    <x v="4"/>
    <x v="6"/>
    <n v="4220"/>
    <s v="Brazilian Pepper"/>
    <x v="0"/>
    <n v="0.80616023176279095"/>
    <n v="4.9140330516175015E-2"/>
    <n v="0.28292799795311729"/>
    <n v="108.25"/>
    <n v="127.63783820658595"/>
    <n v="279.98151045570876"/>
    <n v="30.958664787850093"/>
    <x v="6"/>
  </r>
  <r>
    <x v="2"/>
    <x v="2"/>
    <n v="4110"/>
    <s v="Pine Flatwoods"/>
    <x v="2"/>
    <n v="0.80616023176279095"/>
    <n v="4.9140330516175015E-2"/>
    <n v="2.0887301862310671E-2"/>
    <n v="108.16"/>
    <n v="9.415093348089199"/>
    <n v="20.652590906569376"/>
    <n v="3.3083775539978464"/>
    <x v="2"/>
  </r>
  <r>
    <x v="1"/>
    <x v="16"/>
    <n v="2130"/>
    <s v="Woodland Pastures"/>
    <x v="0"/>
    <n v="0.95337210017164864"/>
    <n v="0.22938109134459039"/>
    <n v="0.2"/>
    <n v="107.46"/>
    <n v="89.567909999999998"/>
    <n v="232.35039793040843"/>
    <n v="55.903448236036276"/>
    <x v="16"/>
  </r>
  <r>
    <x v="0"/>
    <x v="3"/>
    <n v="6410"/>
    <s v="Freshwater Marshes"/>
    <x v="0"/>
    <n v="0.62640332935885068"/>
    <n v="1.7869211096790915E-2"/>
    <n v="0.24869471632328805"/>
    <n v="107.43"/>
    <n v="111.34423678869065"/>
    <n v="189.77995611247781"/>
    <n v="38.740236733614459"/>
    <x v="3"/>
  </r>
  <r>
    <x v="2"/>
    <x v="15"/>
    <n v="1330"/>
    <s v="Multiple Dwelling Units, Low Rise &lt;Two stories or less&gt;"/>
    <x v="0"/>
    <n v="1.6728075169398335"/>
    <n v="0.4645994885165638"/>
    <n v="0.45902383655933859"/>
    <n v="106.52"/>
    <n v="203.77082547547832"/>
    <n v="927.50555192907746"/>
    <n v="301.95885902096683"/>
    <x v="15"/>
  </r>
  <r>
    <x v="2"/>
    <x v="3"/>
    <n v="6440"/>
    <s v="Emergent Aquatic Vegetation"/>
    <x v="1"/>
    <n v="0.62640332935885068"/>
    <n v="1.7869211096790915E-2"/>
    <n v="0.24869471632328805"/>
    <n v="106.04"/>
    <n v="109.90359181860521"/>
    <n v="187.32445821620729"/>
    <n v="29.267559869962469"/>
    <x v="3"/>
  </r>
  <r>
    <x v="2"/>
    <x v="3"/>
    <n v="2110"/>
    <s v="Improved Pastures"/>
    <x v="0"/>
    <n v="1.8765006736361713"/>
    <n v="0.3700681607026059"/>
    <n v="0.58663586860269046"/>
    <n v="104.45"/>
    <n v="255.35988041185885"/>
    <n v="1303.856909293627"/>
    <n v="312.7227659599256"/>
    <x v="3"/>
  </r>
  <r>
    <x v="3"/>
    <x v="9"/>
    <n v="8100"/>
    <s v="Transportation"/>
    <x v="0"/>
    <n v="1.0171301585628862"/>
    <n v="0.19656132206470006"/>
    <n v="0.45034663738052311"/>
    <n v="104.42"/>
    <n v="195.97750381020532"/>
    <n v="542.3895269381585"/>
    <n v="206.13567579541854"/>
    <x v="9"/>
  </r>
  <r>
    <x v="2"/>
    <x v="1"/>
    <n v="1320"/>
    <s v="Mobile Home Units &lt;Six or more dwelling units per acre&gt;"/>
    <x v="0"/>
    <n v="1.6728075169398335"/>
    <n v="0.4645994885165638"/>
    <n v="0.45902383655933859"/>
    <n v="104.26"/>
    <n v="199.44748651965241"/>
    <n v="907.82696999742438"/>
    <n v="295.55229667223068"/>
    <x v="1"/>
  </r>
  <r>
    <x v="3"/>
    <x v="7"/>
    <n v="6440"/>
    <s v="Emergent Aquatic Vegetation"/>
    <x v="0"/>
    <n v="0.62640332935885068"/>
    <n v="1.7869211096790915E-2"/>
    <n v="0.24869471632328805"/>
    <n v="103.68"/>
    <n v="107.45760467515078"/>
    <n v="183.15541142829471"/>
    <n v="60.779323955184601"/>
    <x v="7"/>
  </r>
  <r>
    <x v="2"/>
    <x v="2"/>
    <n v="6430"/>
    <s v="Wet Prairies"/>
    <x v="0"/>
    <n v="0.62640332935885068"/>
    <n v="1.7869211096790915E-2"/>
    <n v="0.24869471632328805"/>
    <n v="103.6"/>
    <n v="107.37468985672858"/>
    <n v="183.01408780836545"/>
    <n v="28.59410790765854"/>
    <x v="2"/>
  </r>
  <r>
    <x v="0"/>
    <x v="9"/>
    <n v="6410"/>
    <s v="Freshwater Marshes"/>
    <x v="1"/>
    <n v="0.62640332935885068"/>
    <n v="1.7869211096790915E-2"/>
    <n v="0.24869471632328805"/>
    <n v="103.39"/>
    <n v="107.15703845837034"/>
    <n v="182.64311330605119"/>
    <n v="37.283375927472761"/>
    <x v="9"/>
  </r>
  <r>
    <x v="2"/>
    <x v="9"/>
    <n v="1900"/>
    <s v="Open Land"/>
    <x v="2"/>
    <n v="0.80616023176279095"/>
    <n v="4.9140330516175015E-2"/>
    <n v="2.0887301862310671E-2"/>
    <n v="102.98"/>
    <n v="8.9641855860412871"/>
    <n v="19.663496778462591"/>
    <n v="3.1499326970293842"/>
    <x v="9"/>
  </r>
  <r>
    <x v="5"/>
    <x v="10"/>
    <n v="1820"/>
    <s v="Golf Courses"/>
    <x v="2"/>
    <n v="1.8765006736361713"/>
    <n v="0.3700681607026059"/>
    <n v="8.3338224602148639E-2"/>
    <n v="102.72"/>
    <n v="35.675893881745559"/>
    <n v="182.15962765143894"/>
    <n v="40.777741685291609"/>
    <x v="10"/>
  </r>
  <r>
    <x v="3"/>
    <x v="14"/>
    <n v="1700"/>
    <s v="Institutional"/>
    <x v="0"/>
    <n v="0.96739227811534922"/>
    <n v="0.17065096597435325"/>
    <n v="0.24052044568721381"/>
    <n v="102.68"/>
    <n v="102.92324454598229"/>
    <n v="270.92222062563428"/>
    <n v="101.00179914905355"/>
    <x v="14"/>
  </r>
  <r>
    <x v="1"/>
    <x v="10"/>
    <n v="5250"/>
    <s v="Marshy Lakes"/>
    <x v="0"/>
    <n v="0.52096910560538079"/>
    <n v="9.3813358258152305E-2"/>
    <n v="0.2984336595879456"/>
    <n v="102.62"/>
    <n v="127.63077999726816"/>
    <n v="180.92389747717436"/>
    <n v="32.579817553219748"/>
    <x v="10"/>
  </r>
  <r>
    <x v="4"/>
    <x v="10"/>
    <n v="2540"/>
    <s v="Aquaculture"/>
    <x v="1"/>
    <n v="1.7303616721893005"/>
    <n v="0.38508149913584422"/>
    <n v="0.30381529981542799"/>
    <n v="102.23"/>
    <n v="129.4385412822968"/>
    <n v="609.43731030076151"/>
    <n v="149.71466928309502"/>
    <x v="10"/>
  </r>
  <r>
    <x v="3"/>
    <x v="9"/>
    <n v="1110"/>
    <s v="Fixed Single Family Units"/>
    <x v="0"/>
    <n v="0.96739227811534922"/>
    <n v="0.17065096597435325"/>
    <n v="0.27638752969320179"/>
    <n v="101.9"/>
    <n v="117.37300855663506"/>
    <n v="308.95796435438399"/>
    <n v="115.18180453844005"/>
    <x v="9"/>
  </r>
  <r>
    <x v="1"/>
    <x v="10"/>
    <n v="1320"/>
    <s v="Mobile Home Units &lt;Six or more dwelling units per acre&gt;"/>
    <x v="0"/>
    <n v="1.6728075169398335"/>
    <n v="0.4645994885165638"/>
    <n v="0.45902383655933859"/>
    <n v="101.88"/>
    <n v="194.8945897431631"/>
    <n v="887.1035076092229"/>
    <n v="246.38090857605735"/>
    <x v="10"/>
  </r>
  <r>
    <x v="0"/>
    <x v="13"/>
    <n v="8140"/>
    <s v="Roads and Highways"/>
    <x v="0"/>
    <n v="1.0171301585628862"/>
    <n v="0.19656132206470006"/>
    <n v="0.45034663738052311"/>
    <n v="101.73"/>
    <n v="190.92885905585317"/>
    <n v="528.41684136581944"/>
    <n v="159.26394879416307"/>
    <x v="13"/>
  </r>
  <r>
    <x v="0"/>
    <x v="9"/>
    <n v="6215"/>
    <e v="#N/A"/>
    <x v="0"/>
    <n v="0.62640332935885068"/>
    <n v="1.7869211096790915E-2"/>
    <n v="0.24869471632328805"/>
    <n v="101.67"/>
    <n v="105.37436986229339"/>
    <n v="179.60465547757255"/>
    <n v="36.663128257531248"/>
    <x v="9"/>
  </r>
  <r>
    <x v="5"/>
    <x v="10"/>
    <n v="2130"/>
    <s v="Woodland Pastures"/>
    <x v="0"/>
    <n v="0.95337210017164864"/>
    <n v="0.22938109134459039"/>
    <n v="0.2"/>
    <n v="101.49"/>
    <n v="84.591915"/>
    <n v="219.44204248983019"/>
    <n v="64.306431147562037"/>
    <x v="10"/>
  </r>
  <r>
    <x v="1"/>
    <x v="10"/>
    <n v="6430"/>
    <s v="Wet Prairies"/>
    <x v="0"/>
    <n v="0.62640332935885068"/>
    <n v="1.7869211096790915E-2"/>
    <n v="0.24869471632328805"/>
    <n v="101.47"/>
    <n v="105.16708281623791"/>
    <n v="179.25134642774941"/>
    <n v="5.1134468777168465"/>
    <x v="10"/>
  </r>
  <r>
    <x v="3"/>
    <x v="3"/>
    <n v="8320"/>
    <s v="Electrical Power Transmission Lines"/>
    <x v="0"/>
    <n v="0.73183755311232057"/>
    <n v="0.15992943931627868"/>
    <n v="0.28292799795311729"/>
    <n v="101.21"/>
    <n v="119.33695708903986"/>
    <n v="237.63926061427509"/>
    <n v="113.62763891063346"/>
    <x v="3"/>
  </r>
  <r>
    <x v="1"/>
    <x v="6"/>
    <n v="6110"/>
    <s v="Bay Swamps"/>
    <x v="0"/>
    <n v="0.62640332935885068"/>
    <n v="1.7869211096790915E-2"/>
    <n v="0.24869471632328805"/>
    <n v="100.89"/>
    <n v="104.56595038267709"/>
    <n v="178.22675018326245"/>
    <n v="5.0842185423558961"/>
    <x v="6"/>
  </r>
  <r>
    <x v="0"/>
    <x v="3"/>
    <n v="2110"/>
    <s v="Improved Pastures"/>
    <x v="0"/>
    <n v="1.8765006736361713"/>
    <n v="0.3700681607026059"/>
    <n v="0.58663586860269046"/>
    <n v="100.68"/>
    <n v="246.14296562820439"/>
    <n v="1256.7957264498073"/>
    <n v="321.52805551970482"/>
    <x v="3"/>
  </r>
  <r>
    <x v="2"/>
    <x v="9"/>
    <n v="1330"/>
    <s v="Multiple Dwelling Units, Low Rise &lt;Two stories or less&gt;"/>
    <x v="0"/>
    <n v="1.6728075169398335"/>
    <n v="0.4645994885165638"/>
    <n v="0.45902383655933859"/>
    <n v="100.65"/>
    <n v="192.54162208136404"/>
    <n v="876.39348292960631"/>
    <n v="285.31880548685996"/>
    <x v="9"/>
  </r>
  <r>
    <x v="3"/>
    <x v="14"/>
    <n v="6430"/>
    <s v="Wet Prairies"/>
    <x v="0"/>
    <n v="0.62640332935885068"/>
    <n v="1.7869211096790915E-2"/>
    <n v="0.24869471632328805"/>
    <n v="100.41"/>
    <n v="104.06846147214397"/>
    <n v="177.37880846368699"/>
    <n v="58.862383471644328"/>
    <x v="14"/>
  </r>
  <r>
    <x v="3"/>
    <x v="9"/>
    <n v="5250"/>
    <s v="Marshy Lakes"/>
    <x v="0"/>
    <n v="0.52096910560538079"/>
    <n v="9.3813358258152305E-2"/>
    <n v="0.2984336595879456"/>
    <n v="100.25"/>
    <n v="124.68315820235951"/>
    <n v="176.74547575605854"/>
    <n v="96.287335451439702"/>
    <x v="9"/>
  </r>
  <r>
    <x v="2"/>
    <x v="9"/>
    <n v="1400"/>
    <s v="Commercial and Services"/>
    <x v="0"/>
    <n v="0.73183755311232057"/>
    <n v="0.15992943931627868"/>
    <n v="0.58224006489851832"/>
    <n v="99.84"/>
    <n v="242.26030937118318"/>
    <n v="482.42021750394457"/>
    <n v="158.15915951336009"/>
    <x v="9"/>
  </r>
  <r>
    <x v="2"/>
    <x v="2"/>
    <n v="2140"/>
    <s v="Row Crops"/>
    <x v="1"/>
    <n v="1.1942187284187931"/>
    <n v="0.52982210901985061"/>
    <n v="0.25824300484311374"/>
    <n v="99.28"/>
    <n v="106.84788830803539"/>
    <n v="347.19891787102779"/>
    <n v="177.29547469571244"/>
    <x v="2"/>
  </r>
  <r>
    <x v="2"/>
    <x v="1"/>
    <n v="1550"/>
    <s v="Other Light Industrial"/>
    <x v="1"/>
    <n v="1.2017295380314896"/>
    <n v="0.2322997442582819"/>
    <n v="0.32565202448966185"/>
    <n v="98.71"/>
    <n v="133.96475149850829"/>
    <n v="438.05215449072227"/>
    <n v="113.83890591832753"/>
    <x v="1"/>
  </r>
  <r>
    <x v="1"/>
    <x v="6"/>
    <n v="4340"/>
    <s v="Hardwood - Coniferous Mixed"/>
    <x v="0"/>
    <n v="0.80616023176279095"/>
    <n v="4.9140330516175015E-2"/>
    <n v="0.28292799795311729"/>
    <n v="98.56"/>
    <n v="116.21233564564538"/>
    <n v="254.91896231422317"/>
    <n v="15.538848940203298"/>
    <x v="6"/>
  </r>
  <r>
    <x v="3"/>
    <x v="6"/>
    <n v="5120"/>
    <s v=" Channelized Waterways, Canals"/>
    <x v="0"/>
    <n v="0.52096910560538079"/>
    <n v="9.3813358258152305E-2"/>
    <n v="0.2984336595879456"/>
    <n v="98.02"/>
    <n v="121.90965752613744"/>
    <n v="172.81388063450231"/>
    <n v="94.145482503243073"/>
    <x v="6"/>
  </r>
  <r>
    <x v="0"/>
    <x v="11"/>
    <n v="6410"/>
    <s v="Freshwater Marshes"/>
    <x v="0"/>
    <n v="0.62640332935885068"/>
    <n v="1.7869211096790915E-2"/>
    <n v="0.24869471632328805"/>
    <n v="96.94"/>
    <n v="100.47203122308173"/>
    <n v="171.24889644925622"/>
    <n v="34.957447165192072"/>
    <x v="11"/>
  </r>
  <r>
    <x v="4"/>
    <x v="3"/>
    <n v="2120"/>
    <s v="Unimproved Pastures"/>
    <x v="0"/>
    <n v="0.95337210017164864"/>
    <n v="0.22938109134459039"/>
    <n v="0.2"/>
    <n v="96.7"/>
    <n v="80.599450000000004"/>
    <n v="209.08508728708819"/>
    <n v="59.078264391347361"/>
    <x v="3"/>
  </r>
  <r>
    <x v="2"/>
    <x v="13"/>
    <n v="8140"/>
    <s v="Roads and Highways"/>
    <x v="1"/>
    <n v="1.0171301585628862"/>
    <n v="0.19656132206470006"/>
    <n v="0.43863241848912221"/>
    <n v="96.5"/>
    <n v="176.40205829115473"/>
    <n v="488.21230542928521"/>
    <n v="132.74666914660196"/>
    <x v="13"/>
  </r>
  <r>
    <x v="0"/>
    <x v="0"/>
    <n v="2220"/>
    <s v="Fruit Orchards"/>
    <x v="0"/>
    <n v="1.6671011379372187"/>
    <n v="0.16490862031309303"/>
    <n v="0.32696578480774496"/>
    <n v="96.36"/>
    <n v="131.30301795282966"/>
    <n v="595.61441236165297"/>
    <n v="98.218118034241286"/>
    <x v="0"/>
  </r>
  <r>
    <x v="1"/>
    <x v="16"/>
    <n v="5250"/>
    <s v="Marshy Lakes"/>
    <x v="0"/>
    <n v="0.52096910560538079"/>
    <n v="9.3813358258152305E-2"/>
    <n v="0.2984336595879456"/>
    <n v="95.53"/>
    <n v="118.81278905806887"/>
    <n v="168.4238932566212"/>
    <n v="30.328882974654864"/>
    <x v="16"/>
  </r>
  <r>
    <x v="2"/>
    <x v="15"/>
    <n v="6170"/>
    <s v="Mixed Wetland Hardwoods"/>
    <x v="0"/>
    <n v="0.62640332935885068"/>
    <n v="1.7869211096790915E-2"/>
    <n v="0.24869471632328805"/>
    <n v="95.26"/>
    <n v="98.730820036215889"/>
    <n v="168.28110043074224"/>
    <n v="26.292227020111515"/>
    <x v="15"/>
  </r>
  <r>
    <x v="3"/>
    <x v="6"/>
    <n v="6430"/>
    <s v="Wet Prairies"/>
    <x v="1"/>
    <n v="0.62640332935885068"/>
    <n v="1.7869211096790915E-2"/>
    <n v="0.24869471632328805"/>
    <n v="94.63"/>
    <n v="98.077865841141161"/>
    <n v="167.16817692379942"/>
    <n v="55.474029956395817"/>
    <x v="6"/>
  </r>
  <r>
    <x v="4"/>
    <x v="0"/>
    <n v="2510"/>
    <s v="Horse Farms"/>
    <x v="0"/>
    <n v="1.8765006736361713"/>
    <n v="0.3700681607026059"/>
    <n v="0.58663586860269046"/>
    <n v="94.4"/>
    <n v="230.78959033872164"/>
    <n v="1178.4020319513488"/>
    <n v="257.51397833187985"/>
    <x v="0"/>
  </r>
  <r>
    <x v="2"/>
    <x v="2"/>
    <n v="4110"/>
    <s v="Pine Flatwoods"/>
    <x v="4"/>
    <n v="0.80616023176279095"/>
    <n v="4.9140330516175015E-2"/>
    <n v="9.4942281192321246E-2"/>
    <n v="94.38"/>
    <n v="37.343519289296104"/>
    <n v="81.915324509229492"/>
    <n v="13.122170586770306"/>
    <x v="2"/>
  </r>
  <r>
    <x v="3"/>
    <x v="2"/>
    <n v="6410"/>
    <s v="Freshwater Marshes"/>
    <x v="0"/>
    <n v="0.62640332935885068"/>
    <n v="1.7869211096790915E-2"/>
    <n v="0.24869471632328805"/>
    <n v="94.34"/>
    <n v="97.777299624360751"/>
    <n v="166.65587880155596"/>
    <n v="55.304026060302029"/>
    <x v="2"/>
  </r>
  <r>
    <x v="1"/>
    <x v="6"/>
    <n v="6170"/>
    <s v="Mixed Wetland Hardwoods"/>
    <x v="0"/>
    <n v="0.62640332935885068"/>
    <n v="1.7869211096790915E-2"/>
    <n v="0.24869471632328805"/>
    <n v="94.24"/>
    <n v="97.673656101333009"/>
    <n v="166.47922427664437"/>
    <n v="4.7491005593380864"/>
    <x v="6"/>
  </r>
  <r>
    <x v="1"/>
    <x v="10"/>
    <n v="8310"/>
    <s v="Electric Power Facilities"/>
    <x v="0"/>
    <n v="1.2017295380314896"/>
    <n v="0.2322997442582819"/>
    <n v="0.58224006489851832"/>
    <n v="94.11"/>
    <n v="228.35654762542114"/>
    <n v="746.70446188595236"/>
    <n v="144.34134307521654"/>
    <x v="10"/>
  </r>
  <r>
    <x v="2"/>
    <x v="1"/>
    <n v="6430"/>
    <s v="Wet Prairies"/>
    <x v="0"/>
    <n v="0.62640332935885068"/>
    <n v="1.7869211096790915E-2"/>
    <n v="0.24869471632328805"/>
    <n v="93.77"/>
    <n v="97.186531543102674"/>
    <n v="165.64894800956009"/>
    <n v="25.880979715261976"/>
    <x v="1"/>
  </r>
  <r>
    <x v="1"/>
    <x v="6"/>
    <n v="6172"/>
    <s v="Mixed Shrubs"/>
    <x v="0"/>
    <n v="0.62640332935885068"/>
    <n v="1.7869211096790915E-2"/>
    <n v="0.24869471632328805"/>
    <n v="93.58"/>
    <n v="96.989608849350006"/>
    <n v="165.31330441222818"/>
    <n v="4.715840729444591"/>
    <x v="6"/>
  </r>
  <r>
    <x v="2"/>
    <x v="1"/>
    <n v="6172"/>
    <s v="Mixed Shrubs"/>
    <x v="0"/>
    <n v="0.62640332935885068"/>
    <n v="1.7869211096790915E-2"/>
    <n v="0.24869471632328805"/>
    <n v="93.49"/>
    <n v="96.896329678625037"/>
    <n v="165.15431533980777"/>
    <n v="25.803698342538574"/>
    <x v="1"/>
  </r>
  <r>
    <x v="5"/>
    <x v="6"/>
    <n v="1220"/>
    <s v="Mobile Home Units"/>
    <x v="0"/>
    <n v="1.3474392445178078"/>
    <n v="0.2921616014325315"/>
    <n v="0.24052044568721381"/>
    <n v="93.06"/>
    <n v="93.280455175780205"/>
    <n v="342.00179900294933"/>
    <n v="86.846129586742464"/>
    <x v="6"/>
  </r>
  <r>
    <x v="2"/>
    <x v="6"/>
    <n v="5110"/>
    <s v=" Natural River, Stream, Waterway"/>
    <x v="1"/>
    <n v="0.52096910560538079"/>
    <n v="9.3813358258152305E-2"/>
    <n v="0.2984336595879456"/>
    <n v="92.78"/>
    <n v="115.39255279815377"/>
    <n v="163.57551362241509"/>
    <n v="54.574463333052684"/>
    <x v="6"/>
  </r>
  <r>
    <x v="0"/>
    <x v="9"/>
    <n v="7430"/>
    <s v="Spoil Areas"/>
    <x v="0"/>
    <n v="0.73183755311232057"/>
    <n v="0.13401908322593187"/>
    <n v="0.28292799795311729"/>
    <n v="92.77"/>
    <n v="109.38533256743629"/>
    <n v="217.82229233461416"/>
    <n v="72.629227422968427"/>
    <x v="9"/>
  </r>
  <r>
    <x v="2"/>
    <x v="3"/>
    <n v="6250"/>
    <s v="Hydric Pine Flatwoods"/>
    <x v="0"/>
    <n v="0.62640332935885068"/>
    <n v="1.7869211096790915E-2"/>
    <n v="0.24869471632328805"/>
    <n v="92.59"/>
    <n v="95.963537971375487"/>
    <n v="163.56442461560385"/>
    <n v="25.555293930213367"/>
    <x v="3"/>
  </r>
  <r>
    <x v="5"/>
    <x v="10"/>
    <n v="1550"/>
    <s v="Other Light Industrial"/>
    <x v="0"/>
    <n v="1.2017295380314896"/>
    <n v="0.2322997442582819"/>
    <n v="0.34369105791620291"/>
    <n v="91.64"/>
    <n v="131.25894882145968"/>
    <n v="429.20443388474547"/>
    <n v="100.82493446791635"/>
    <x v="10"/>
  </r>
  <r>
    <x v="2"/>
    <x v="15"/>
    <n v="1400"/>
    <s v="Commercial and Services"/>
    <x v="0"/>
    <n v="0.73183755311232057"/>
    <n v="0.15992943931627868"/>
    <n v="0.58224006489851832"/>
    <n v="91.24"/>
    <n v="221.39253432518782"/>
    <n v="440.86559139683396"/>
    <n v="144.53567421873973"/>
    <x v="15"/>
  </r>
  <r>
    <x v="3"/>
    <x v="3"/>
    <n v="6410"/>
    <s v="Freshwater Marshes"/>
    <x v="0"/>
    <n v="0.62640332935885068"/>
    <n v="1.7869211096790915E-2"/>
    <n v="0.24869471632328805"/>
    <n v="91.13"/>
    <n v="94.450342535170606"/>
    <n v="160.98526855189519"/>
    <n v="53.422258796643241"/>
    <x v="3"/>
  </r>
  <r>
    <x v="2"/>
    <x v="2"/>
    <n v="4340"/>
    <s v="Hardwood - Coniferous Mixed"/>
    <x v="0"/>
    <n v="0.80616023176279095"/>
    <n v="4.9140330516175015E-2"/>
    <n v="0.28292799795311729"/>
    <n v="91.07"/>
    <n v="107.38085843393793"/>
    <n v="235.54656958153711"/>
    <n v="37.732649973561884"/>
    <x v="2"/>
  </r>
  <r>
    <x v="2"/>
    <x v="19"/>
    <n v="6410"/>
    <s v="Freshwater Marshes"/>
    <x v="0"/>
    <n v="0.62640332935885068"/>
    <n v="1.7869211096790915E-2"/>
    <n v="0.24869471632328805"/>
    <n v="90.86"/>
    <n v="94.170505022995727"/>
    <n v="160.50830133463401"/>
    <n v="25.077805448743767"/>
    <x v="19"/>
  </r>
  <r>
    <x v="1"/>
    <x v="10"/>
    <n v="5300"/>
    <s v="Reservoirs"/>
    <x v="0"/>
    <n v="0.52096910560538079"/>
    <n v="9.3813358258152305E-2"/>
    <n v="0.2984336595879456"/>
    <n v="90.78"/>
    <n v="112.90510824548824"/>
    <n v="160.04941934299245"/>
    <n v="28.820852051074723"/>
    <x v="10"/>
  </r>
  <r>
    <x v="0"/>
    <x v="3"/>
    <n v="6430"/>
    <s v="Wet Prairies"/>
    <x v="0"/>
    <n v="0.62640332935885068"/>
    <n v="1.7869211096790915E-2"/>
    <n v="0.24869471632328805"/>
    <n v="90.53"/>
    <n v="93.828481397004225"/>
    <n v="159.92534140242591"/>
    <n v="32.645942767328648"/>
    <x v="3"/>
  </r>
  <r>
    <x v="0"/>
    <x v="9"/>
    <n v="4280"/>
    <s v="Cabbage Palm"/>
    <x v="0"/>
    <n v="0.80616023176279095"/>
    <n v="4.9140330516175015E-2"/>
    <n v="0.28292799795311729"/>
    <n v="90.3"/>
    <n v="106.47294956170634"/>
    <n v="233.5550151884573"/>
    <n v="46.105005985631266"/>
    <x v="9"/>
  </r>
  <r>
    <x v="4"/>
    <x v="10"/>
    <n v="1210"/>
    <s v="Fixed Single Family Units"/>
    <x v="4"/>
    <n v="1.3474392445178078"/>
    <n v="0.2921616014325315"/>
    <n v="0.1586591010147235"/>
    <n v="89.95"/>
    <n v="59.476001722923478"/>
    <n v="218.06175311228279"/>
    <n v="53.755107267104613"/>
    <x v="10"/>
  </r>
  <r>
    <x v="4"/>
    <x v="10"/>
    <n v="3100"/>
    <s v="Herbaceous (Dry Prairie)"/>
    <x v="0"/>
    <n v="0.80616023176279095"/>
    <n v="4.9140330516175015E-2"/>
    <n v="0.28292799795311729"/>
    <n v="89.94"/>
    <n v="106.04847268637728"/>
    <n v="232.62389884883552"/>
    <n v="25.722146060223899"/>
    <x v="10"/>
  </r>
  <r>
    <x v="5"/>
    <x v="0"/>
    <n v="2430"/>
    <s v="Ornamentals"/>
    <x v="0"/>
    <n v="1.7303616721893005"/>
    <n v="0.38508149913584422"/>
    <n v="0.30381529981542799"/>
    <n v="89.71"/>
    <n v="113.58634000229722"/>
    <n v="534.80016733915011"/>
    <n v="134.46995635867424"/>
    <x v="0"/>
  </r>
  <r>
    <x v="1"/>
    <x v="6"/>
    <n v="4220"/>
    <s v="Brazilian Pepper"/>
    <x v="0"/>
    <n v="0.80616023176279095"/>
    <n v="4.9140330516175015E-2"/>
    <n v="0.28292799795311729"/>
    <n v="89.26"/>
    <n v="105.24668303297796"/>
    <n v="230.86512354066113"/>
    <n v="14.07262232551285"/>
    <x v="6"/>
  </r>
  <r>
    <x v="2"/>
    <x v="1"/>
    <n v="1620"/>
    <s v="Sand and Gravel Pits"/>
    <x v="0"/>
    <n v="0.73183755311232057"/>
    <n v="0.13401908322593187"/>
    <n v="0.24052044568721381"/>
    <n v="87.78"/>
    <n v="87.987947080700465"/>
    <n v="175.21303707806692"/>
    <n v="51.239422471838985"/>
    <x v="1"/>
  </r>
  <r>
    <x v="5"/>
    <x v="0"/>
    <n v="2430"/>
    <s v="Ornamentals"/>
    <x v="0"/>
    <n v="1.7303616721893005"/>
    <n v="0.38508149913584422"/>
    <n v="0.30381529981542799"/>
    <n v="87.64"/>
    <n v="110.96540895999698"/>
    <n v="522.46000073127993"/>
    <n v="131.36714942898462"/>
    <x v="0"/>
  </r>
  <r>
    <x v="4"/>
    <x v="3"/>
    <n v="6170"/>
    <s v="Mixed Wetland Hardwoods"/>
    <x v="0"/>
    <n v="0.62640332935885068"/>
    <n v="1.7869211096790915E-2"/>
    <n v="0.24869471632328805"/>
    <n v="87.58"/>
    <n v="90.770997467686186"/>
    <n v="154.71403291753521"/>
    <n v="14.292994003886674"/>
    <x v="3"/>
  </r>
  <r>
    <x v="0"/>
    <x v="14"/>
    <n v="1630"/>
    <s v="Rock Quarries"/>
    <x v="0"/>
    <n v="0.73183755311232057"/>
    <n v="0.13401908322593187"/>
    <n v="0.24052044568721381"/>
    <n v="87.38"/>
    <n v="87.586999497739882"/>
    <n v="174.41461813489963"/>
    <n v="58.155659049580251"/>
    <x v="14"/>
  </r>
  <r>
    <x v="2"/>
    <x v="18"/>
    <n v="1320"/>
    <s v="Mobile Home Units &lt;Six or more dwelling units per acre&gt;"/>
    <x v="0"/>
    <n v="1.6728075169398335"/>
    <n v="0.4645994885165638"/>
    <n v="0.45902383655933859"/>
    <n v="87.07"/>
    <n v="166.56332870963104"/>
    <n v="758.14784459692805"/>
    <n v="246.82273615241814"/>
    <x v="18"/>
  </r>
  <r>
    <x v="5"/>
    <x v="10"/>
    <n v="2120"/>
    <s v="Unimproved Pastures"/>
    <x v="0"/>
    <n v="0.95337210017164864"/>
    <n v="0.22938109134459039"/>
    <n v="0.2"/>
    <n v="87.06"/>
    <n v="72.564509999999999"/>
    <n v="188.24144466612097"/>
    <n v="55.163246582981088"/>
    <x v="10"/>
  </r>
  <r>
    <x v="5"/>
    <x v="10"/>
    <n v="1210"/>
    <s v="Fixed Single Family Units"/>
    <x v="1"/>
    <n v="1.3474392445178078"/>
    <n v="0.2921616014325315"/>
    <n v="0.22279788653131388"/>
    <n v="86.73"/>
    <n v="80.529688962502604"/>
    <n v="295.25261692199376"/>
    <n v="74.974889327442327"/>
    <x v="10"/>
  </r>
  <r>
    <x v="5"/>
    <x v="10"/>
    <n v="3200"/>
    <s v="Shrub and Brushland"/>
    <x v="0"/>
    <n v="0.80616023176279095"/>
    <n v="4.9140330516175015E-2"/>
    <n v="0.28292799795311729"/>
    <n v="86.53"/>
    <n v="102.02773339506588"/>
    <n v="223.80415796519608"/>
    <n v="27.523086996050814"/>
    <x v="10"/>
  </r>
  <r>
    <x v="1"/>
    <x v="3"/>
    <n v="4110"/>
    <s v="Pine Flatwoods"/>
    <x v="0"/>
    <n v="0.80616023176279095"/>
    <n v="4.9140330516175015E-2"/>
    <n v="0.28292799795311729"/>
    <n v="86.26"/>
    <n v="101.70937573856911"/>
    <n v="223.10582071047983"/>
    <n v="13.599645998193347"/>
    <x v="3"/>
  </r>
  <r>
    <x v="2"/>
    <x v="15"/>
    <n v="5110"/>
    <s v=" Natural River, Stream, Waterway"/>
    <x v="1"/>
    <n v="0.52096910560538079"/>
    <n v="9.3813358258152305E-2"/>
    <n v="0.2984336595879456"/>
    <n v="85.63"/>
    <n v="106.49993852237451"/>
    <n v="150.96972657347922"/>
    <n v="50.368735667269902"/>
    <x v="15"/>
  </r>
  <r>
    <x v="1"/>
    <x v="0"/>
    <n v="2110"/>
    <s v="Improved Pastures"/>
    <x v="1"/>
    <n v="1.8765006736361713"/>
    <n v="0.3700681607026059"/>
    <n v="0.58663586860269046"/>
    <n v="85.54"/>
    <n v="209.12861819464248"/>
    <n v="1067.8020107321863"/>
    <n v="210.58320503583286"/>
    <x v="0"/>
  </r>
  <r>
    <x v="3"/>
    <x v="0"/>
    <n v="2110"/>
    <s v="Improved Pastures"/>
    <x v="2"/>
    <n v="1.8765006736361713"/>
    <n v="0.3700681607026059"/>
    <n v="0.58663586860269046"/>
    <n v="85.52"/>
    <n v="209.07972209499442"/>
    <n v="1067.552349284739"/>
    <n v="318.626094366953"/>
    <x v="0"/>
  </r>
  <r>
    <x v="3"/>
    <x v="6"/>
    <n v="6440"/>
    <s v="Emergent Aquatic Vegetation"/>
    <x v="0"/>
    <n v="0.62640332935885068"/>
    <n v="1.7869211096790915E-2"/>
    <n v="0.24869471632328805"/>
    <n v="85.39"/>
    <n v="88.501204313378892"/>
    <n v="150.84529882197225"/>
    <n v="50.057354094649043"/>
    <x v="6"/>
  </r>
  <r>
    <x v="3"/>
    <x v="6"/>
    <n v="1190"/>
    <s v="Low Density Under Construction"/>
    <x v="0"/>
    <n v="0.96739227811534922"/>
    <n v="0.17065096597435325"/>
    <n v="0.27638752969320179"/>
    <n v="85.24"/>
    <n v="98.183270356894695"/>
    <n v="258.44530796435413"/>
    <n v="96.350314218416372"/>
    <x v="6"/>
  </r>
  <r>
    <x v="4"/>
    <x v="10"/>
    <n v="1900"/>
    <s v="Open Land"/>
    <x v="0"/>
    <n v="0.80616023176279095"/>
    <n v="4.9140330516175015E-2"/>
    <n v="0.28292799795311729"/>
    <n v="85.1"/>
    <n v="100.34161691806433"/>
    <n v="220.10555694947635"/>
    <n v="24.337943403658592"/>
    <x v="10"/>
  </r>
  <r>
    <x v="3"/>
    <x v="2"/>
    <n v="1660"/>
    <s v="Holding Ponds"/>
    <x v="0"/>
    <n v="0.52096910560538079"/>
    <n v="9.3813358258152305E-2"/>
    <n v="0.2984336595879456"/>
    <n v="85.02"/>
    <n v="105.74126793381151"/>
    <n v="149.89426781825532"/>
    <n v="81.6593442402135"/>
    <x v="2"/>
  </r>
  <r>
    <x v="4"/>
    <x v="19"/>
    <n v="1210"/>
    <s v="Fixed Single Family Units"/>
    <x v="4"/>
    <n v="1.3474392445178078"/>
    <n v="0.2921616014325315"/>
    <n v="0.1586591010147235"/>
    <n v="84.98"/>
    <n v="56.189779059633537"/>
    <n v="206.01320488584534"/>
    <n v="50.784980717715946"/>
    <x v="19"/>
  </r>
  <r>
    <x v="0"/>
    <x v="2"/>
    <n v="2130"/>
    <s v="Woodland Pastures"/>
    <x v="0"/>
    <n v="0.95337210017164864"/>
    <n v="0.22938109134459039"/>
    <n v="0.2"/>
    <n v="84.42"/>
    <n v="70.364070000000012"/>
    <n v="182.53322718486027"/>
    <n v="64.978119075956315"/>
    <x v="2"/>
  </r>
  <r>
    <x v="0"/>
    <x v="3"/>
    <n v="6172"/>
    <s v="Mixed Shrubs"/>
    <x v="0"/>
    <n v="0.62640332935885068"/>
    <n v="1.7869211096790915E-2"/>
    <n v="0.24869471632328805"/>
    <n v="84.05"/>
    <n v="87.112381104807298"/>
    <n v="148.47812818815748"/>
    <n v="30.309195731735034"/>
    <x v="3"/>
  </r>
  <r>
    <x v="5"/>
    <x v="6"/>
    <n v="1110"/>
    <s v="Fixed Single Family Units"/>
    <x v="0"/>
    <n v="0.96739227811534922"/>
    <n v="0.17065096597435325"/>
    <n v="0.27638752969320179"/>
    <n v="83.92"/>
    <n v="96.662834917299449"/>
    <n v="254.44310469695685"/>
    <n v="58.035523031332978"/>
    <x v="6"/>
  </r>
  <r>
    <x v="1"/>
    <x v="16"/>
    <n v="6250"/>
    <s v="Hydric Pine Flatwoods"/>
    <x v="0"/>
    <n v="0.62640332935885068"/>
    <n v="1.7869211096790915E-2"/>
    <n v="0.24869471632328805"/>
    <n v="83.51"/>
    <n v="86.552706080457554"/>
    <n v="147.5241937536351"/>
    <n v="4.2083763551604791"/>
    <x v="16"/>
  </r>
  <r>
    <x v="5"/>
    <x v="10"/>
    <n v="6170"/>
    <s v="Mixed Wetland Hardwoods"/>
    <x v="0"/>
    <n v="0.62640332935885068"/>
    <n v="1.7869211096790915E-2"/>
    <n v="0.24869471632328805"/>
    <n v="83.46"/>
    <n v="86.50088431894369"/>
    <n v="147.43586649117933"/>
    <n v="15.97430198266993"/>
    <x v="10"/>
  </r>
  <r>
    <x v="4"/>
    <x v="6"/>
    <n v="5110"/>
    <s v=" Natural River, Stream, Waterway"/>
    <x v="0"/>
    <n v="0.52096910560538079"/>
    <n v="9.3813358258152305E-2"/>
    <n v="0.2984336595879456"/>
    <n v="83.45"/>
    <n v="103.78862395996909"/>
    <n v="147.1262838089086"/>
    <n v="37.790076057647774"/>
    <x v="6"/>
  </r>
  <r>
    <x v="3"/>
    <x v="0"/>
    <n v="2310"/>
    <s v="Cattle Feeding Operations"/>
    <x v="0"/>
    <n v="1.7303616721893005"/>
    <n v="0.38508149913584422"/>
    <n v="0.30381529981542799"/>
    <n v="82.73"/>
    <n v="104.74861117367128"/>
    <n v="493.18936399473745"/>
    <n v="163.91028728988101"/>
    <x v="0"/>
  </r>
  <r>
    <x v="1"/>
    <x v="0"/>
    <n v="2130"/>
    <s v="Woodland Pastures"/>
    <x v="1"/>
    <n v="0.95337210017164864"/>
    <n v="0.22938109134459039"/>
    <n v="0.2"/>
    <n v="81.98"/>
    <n v="68.330330000000004"/>
    <n v="177.25745042187685"/>
    <n v="42.648098700821272"/>
    <x v="0"/>
  </r>
  <r>
    <x v="4"/>
    <x v="10"/>
    <n v="1700"/>
    <s v="Institutional"/>
    <x v="0"/>
    <n v="0.96739227811534922"/>
    <n v="0.17065096597435325"/>
    <n v="0.24052044568721381"/>
    <n v="81.7"/>
    <n v="81.893543819699588"/>
    <n v="215.56627800072383"/>
    <n v="46.939846140609752"/>
    <x v="10"/>
  </r>
  <r>
    <x v="2"/>
    <x v="9"/>
    <n v="3200"/>
    <s v="Shrub and Brushland"/>
    <x v="0"/>
    <n v="0.80616023176279095"/>
    <n v="4.9140330516175015E-2"/>
    <n v="0.28292799795311729"/>
    <n v="80.91"/>
    <n v="95.401177730206641"/>
    <n v="209.2683973299898"/>
    <n v="33.523099916118291"/>
    <x v="9"/>
  </r>
  <r>
    <x v="3"/>
    <x v="9"/>
    <n v="6430"/>
    <s v="Wet Prairies"/>
    <x v="1"/>
    <n v="0.62640332935885068"/>
    <n v="1.7869211096790915E-2"/>
    <n v="0.24869471632328805"/>
    <n v="80.34"/>
    <n v="83.267206400478514"/>
    <n v="141.924245313939"/>
    <n v="47.096941421291767"/>
    <x v="9"/>
  </r>
  <r>
    <x v="4"/>
    <x v="0"/>
    <n v="2500"/>
    <s v="Specialty Farms"/>
    <x v="0"/>
    <n v="1.7303616721893005"/>
    <n v="0.38508149913584422"/>
    <n v="0.30381529981542799"/>
    <n v="79.930000000000007"/>
    <n v="101.20339044012503"/>
    <n v="476.49735119182105"/>
    <n v="117.05657356742428"/>
    <x v="0"/>
  </r>
  <r>
    <x v="1"/>
    <x v="10"/>
    <n v="1900"/>
    <s v="Open Land"/>
    <x v="0"/>
    <n v="0.80616023176279095"/>
    <n v="4.9140330516175015E-2"/>
    <n v="0.28292799795311729"/>
    <n v="79.569999999999993"/>
    <n v="93.821180472037341"/>
    <n v="205.80257539917545"/>
    <n v="12.544908788270861"/>
    <x v="10"/>
  </r>
  <r>
    <x v="2"/>
    <x v="1"/>
    <n v="6440"/>
    <s v="Emergent Aquatic Vegetation"/>
    <x v="0"/>
    <n v="0.62640332935885068"/>
    <n v="1.7869211096790915E-2"/>
    <n v="0.24869471632328805"/>
    <n v="79.38"/>
    <n v="82.2722285794123"/>
    <n v="140.22836187478811"/>
    <n v="21.909269167084314"/>
    <x v="1"/>
  </r>
  <r>
    <x v="4"/>
    <x v="19"/>
    <n v="1310"/>
    <s v="Fixed Single Family Units &lt;Six or more dwelling units per acre&gt;"/>
    <x v="1"/>
    <n v="1.3474392445178078"/>
    <n v="0.2921616014325315"/>
    <n v="0.44774347762687844"/>
    <n v="79.37"/>
    <n v="148.10211374670496"/>
    <n v="542.99895130297193"/>
    <n v="133.85642579048144"/>
    <x v="19"/>
  </r>
  <r>
    <x v="4"/>
    <x v="10"/>
    <n v="8140"/>
    <s v="Roads and Highways"/>
    <x v="0"/>
    <n v="1.0171301585628862"/>
    <n v="0.19656132206470006"/>
    <n v="0.45034663738052311"/>
    <n v="79.239999999999995"/>
    <n v="148.71918599809106"/>
    <n v="411.59687909001792"/>
    <n v="95.728064943833019"/>
    <x v="10"/>
  </r>
  <r>
    <x v="5"/>
    <x v="6"/>
    <n v="6172"/>
    <s v="Mixed Shrubs"/>
    <x v="0"/>
    <n v="0.62640332935885068"/>
    <n v="1.7869211096790915E-2"/>
    <n v="0.24869471632328805"/>
    <n v="79.23"/>
    <n v="82.116763294870708"/>
    <n v="139.9633800874208"/>
    <n v="15.16467704393648"/>
    <x v="6"/>
  </r>
  <r>
    <x v="4"/>
    <x v="10"/>
    <n v="4110"/>
    <s v="Pine Flatwoods"/>
    <x v="2"/>
    <n v="0.80616023176279095"/>
    <n v="4.9140330516175015E-2"/>
    <n v="2.0887301862310671E-2"/>
    <n v="79.09"/>
    <n v="6.8846129151292041"/>
    <n v="15.101825210804103"/>
    <n v="1.6698686410578114"/>
    <x v="10"/>
  </r>
  <r>
    <x v="0"/>
    <x v="2"/>
    <n v="4110"/>
    <s v="Pine Flatwoods"/>
    <x v="0"/>
    <n v="0.80616023176279095"/>
    <n v="4.9140330516175015E-2"/>
    <n v="0.28292799795311729"/>
    <n v="79.09"/>
    <n v="93.255211304931947"/>
    <n v="204.56108694634648"/>
    <n v="40.38144987157893"/>
    <x v="2"/>
  </r>
  <r>
    <x v="2"/>
    <x v="2"/>
    <n v="2210"/>
    <s v="Citrus Groves"/>
    <x v="0"/>
    <n v="1.6671011379372187"/>
    <n v="0.16490862031309303"/>
    <n v="0.32696578480774496"/>
    <n v="79.08"/>
    <n v="107.75677313937079"/>
    <n v="488.80435584847987"/>
    <n v="71.808720940594554"/>
    <x v="2"/>
  </r>
  <r>
    <x v="3"/>
    <x v="6"/>
    <n v="1180"/>
    <s v="Rural Residential"/>
    <x v="0"/>
    <n v="0.96739227811534922"/>
    <n v="0.17065096597435325"/>
    <n v="0.27638752969320179"/>
    <n v="78.97"/>
    <n v="90.961202018817161"/>
    <n v="239.43484244421686"/>
    <n v="89.263072663401459"/>
    <x v="6"/>
  </r>
  <r>
    <x v="3"/>
    <x v="3"/>
    <n v="5300"/>
    <s v="Reservoirs"/>
    <x v="1"/>
    <n v="0.52096910560538079"/>
    <n v="9.3813358258152305E-2"/>
    <n v="0.2984336595879456"/>
    <n v="78.56"/>
    <n v="97.706822028701879"/>
    <n v="138.50498329572031"/>
    <n v="75.454693995661884"/>
    <x v="3"/>
  </r>
  <r>
    <x v="0"/>
    <x v="9"/>
    <n v="8320"/>
    <s v="Electrical Power Transmission Lines"/>
    <x v="0"/>
    <n v="0.73183755311232057"/>
    <n v="0.15992943931627868"/>
    <n v="0.28292799795311729"/>
    <n v="78.16"/>
    <n v="92.1586460436652"/>
    <n v="183.51827496899259"/>
    <n v="67.688498432476607"/>
    <x v="9"/>
  </r>
  <r>
    <x v="1"/>
    <x v="6"/>
    <n v="5120"/>
    <s v=" Channelized Waterways, Canals"/>
    <x v="0"/>
    <n v="0.52096910560538079"/>
    <n v="9.3813358258152305E-2"/>
    <n v="0.2984336595879456"/>
    <n v="77.86"/>
    <n v="96.836216435268952"/>
    <n v="137.27085029792241"/>
    <n v="24.719007938936752"/>
    <x v="6"/>
  </r>
  <r>
    <x v="0"/>
    <x v="8"/>
    <n v="6410"/>
    <s v="Freshwater Marshes"/>
    <x v="1"/>
    <n v="0.62640332935885068"/>
    <n v="1.7869211096790915E-2"/>
    <n v="0.24869471632328805"/>
    <n v="77.8"/>
    <n v="80.634660915574159"/>
    <n v="137.43722038118563"/>
    <n v="28.05538879154058"/>
    <x v="8"/>
  </r>
  <r>
    <x v="3"/>
    <x v="2"/>
    <n v="3210"/>
    <s v="Palmetto Prairies"/>
    <x v="0"/>
    <n v="0.80616023176279095"/>
    <n v="4.9140330516175015E-2"/>
    <n v="0.28292799795311729"/>
    <n v="77.62"/>
    <n v="91.521930730671613"/>
    <n v="200.75902855955766"/>
    <n v="59.553397143963103"/>
    <x v="2"/>
  </r>
  <r>
    <x v="4"/>
    <x v="10"/>
    <n v="1550"/>
    <s v="Other Light Industrial"/>
    <x v="0"/>
    <n v="1.2017295380314896"/>
    <n v="0.2322997442582819"/>
    <n v="0.34369105791620291"/>
    <n v="77.42"/>
    <n v="110.89118090088834"/>
    <n v="362.60374586814703"/>
    <n v="82.162336983685123"/>
    <x v="10"/>
  </r>
  <r>
    <x v="2"/>
    <x v="2"/>
    <n v="7430"/>
    <s v="Spoil Areas"/>
    <x v="0"/>
    <n v="0.73183755311232057"/>
    <n v="0.13401908322593187"/>
    <n v="0.28292799795311729"/>
    <n v="76.430000000000007"/>
    <n v="90.118798837222769"/>
    <n v="179.45626606806684"/>
    <n v="52.480315310004258"/>
    <x v="2"/>
  </r>
  <r>
    <x v="3"/>
    <x v="14"/>
    <n v="6250"/>
    <s v="Hydric Pine Flatwoods"/>
    <x v="0"/>
    <n v="0.62640332935885068"/>
    <n v="1.7869211096790915E-2"/>
    <n v="0.24869471632328805"/>
    <n v="75.63"/>
    <n v="78.38559646587241"/>
    <n v="133.60381719060501"/>
    <n v="44.335843660596169"/>
    <x v="14"/>
  </r>
  <r>
    <x v="1"/>
    <x v="10"/>
    <n v="8115"/>
    <s v=" Grass airports"/>
    <x v="0"/>
    <n v="0.96739227811534922"/>
    <n v="0.17065096597435325"/>
    <n v="0.24052044568721381"/>
    <n v="75.58"/>
    <n v="75.759045800402617"/>
    <n v="199.41859597667937"/>
    <n v="35.178052178551553"/>
    <x v="10"/>
  </r>
  <r>
    <x v="0"/>
    <x v="8"/>
    <n v="4110"/>
    <s v="Pine Flatwoods"/>
    <x v="0"/>
    <n v="0.80616023176279095"/>
    <n v="4.9140330516175015E-2"/>
    <n v="0.28292799795311729"/>
    <n v="75.39"/>
    <n v="88.892532308494367"/>
    <n v="194.9912801224562"/>
    <n v="38.492318950794477"/>
    <x v="8"/>
  </r>
  <r>
    <x v="1"/>
    <x v="13"/>
    <n v="2210"/>
    <s v="Citrus Groves"/>
    <x v="0"/>
    <n v="1.6671011379372187"/>
    <n v="0.16490862031309303"/>
    <n v="0.32696578480774496"/>
    <n v="74.95"/>
    <n v="102.12911161856147"/>
    <n v="463.2762578508291"/>
    <n v="45.827002793918098"/>
    <x v="13"/>
  </r>
  <r>
    <x v="2"/>
    <x v="1"/>
    <n v="5110"/>
    <s v=" Natural River, Stream, Waterway"/>
    <x v="1"/>
    <n v="0.52096910560538079"/>
    <n v="9.3813358258152305E-2"/>
    <n v="0.2984336595879456"/>
    <n v="74.41"/>
    <n v="92.545374581920896"/>
    <n v="131.18833766591834"/>
    <n v="43.768978407118453"/>
    <x v="1"/>
  </r>
  <r>
    <x v="1"/>
    <x v="6"/>
    <n v="4220"/>
    <s v="Brazilian Pepper"/>
    <x v="0"/>
    <n v="0.80616023176279095"/>
    <n v="4.9140330516175015E-2"/>
    <n v="0.28292799795311729"/>
    <n v="74.319999999999993"/>
    <n v="87.630892706821882"/>
    <n v="192.22379544635822"/>
    <n v="11.717200215461739"/>
    <x v="6"/>
  </r>
  <r>
    <x v="0"/>
    <x v="14"/>
    <n v="3100"/>
    <s v="Herbaceous (Dry Prairie)"/>
    <x v="0"/>
    <n v="0.80616023176279095"/>
    <n v="4.9140330516175015E-2"/>
    <n v="0.28292799795311729"/>
    <n v="74.17"/>
    <n v="87.45402734210144"/>
    <n v="191.83583030484917"/>
    <n v="37.869416322860147"/>
    <x v="14"/>
  </r>
  <r>
    <x v="1"/>
    <x v="3"/>
    <n v="6410"/>
    <s v="Freshwater Marshes"/>
    <x v="0"/>
    <n v="0.62640332935885068"/>
    <n v="1.7869211096790915E-2"/>
    <n v="0.24869471632328805"/>
    <n v="73.959999999999994"/>
    <n v="76.654749631309315"/>
    <n v="130.65368662458212"/>
    <n v="3.7271166953379131"/>
    <x v="3"/>
  </r>
  <r>
    <x v="2"/>
    <x v="3"/>
    <n v="6170"/>
    <s v="Mixed Wetland Hardwoods"/>
    <x v="0"/>
    <n v="0.62640332935885068"/>
    <n v="1.7869211096790915E-2"/>
    <n v="0.24869471632328805"/>
    <n v="73.739999999999995"/>
    <n v="76.426733880648314"/>
    <n v="130.26504666977672"/>
    <n v="20.352601516512941"/>
    <x v="3"/>
  </r>
  <r>
    <x v="3"/>
    <x v="13"/>
    <n v="2130"/>
    <s v="Woodland Pastures"/>
    <x v="0"/>
    <n v="0.95337210017164864"/>
    <n v="0.22938109134459039"/>
    <n v="0.2"/>
    <n v="73.260000000000005"/>
    <n v="61.062210000000015"/>
    <n v="158.40303510498535"/>
    <n v="69.6802829898879"/>
    <x v="13"/>
  </r>
  <r>
    <x v="2"/>
    <x v="1"/>
    <n v="4220"/>
    <s v="Brazilian Pepper"/>
    <x v="1"/>
    <n v="0.80616023176279095"/>
    <n v="4.9140330516175015E-2"/>
    <n v="0.24115339422849597"/>
    <n v="73.19"/>
    <n v="73.556445529034733"/>
    <n v="161.35062307808315"/>
    <n v="25.847061132910845"/>
    <x v="1"/>
  </r>
  <r>
    <x v="2"/>
    <x v="10"/>
    <n v="1320"/>
    <s v="Mobile Home Units &lt;Six or more dwelling units per acre&gt;"/>
    <x v="4"/>
    <n v="1.6728075169398335"/>
    <n v="0.4645994885165638"/>
    <n v="0.40522520165068265"/>
    <n v="73.11"/>
    <n v="123.46641539824977"/>
    <n v="561.98322547620626"/>
    <n v="182.95935070229521"/>
    <x v="10"/>
  </r>
  <r>
    <x v="1"/>
    <x v="0"/>
    <n v="3300"/>
    <s v="Mixed Rangeland"/>
    <x v="1"/>
    <n v="0.80616023176279095"/>
    <n v="4.9140330516175015E-2"/>
    <n v="0.24115339422849597"/>
    <n v="72.849999999999994"/>
    <n v="73.214743227082664"/>
    <n v="160.60107789641148"/>
    <n v="9.7896047685540175"/>
    <x v="0"/>
  </r>
  <r>
    <x v="5"/>
    <x v="10"/>
    <n v="1310"/>
    <s v="Fixed Single Family Units &lt;Six or more dwelling units per acre&gt;"/>
    <x v="0"/>
    <n v="1.3474392445178078"/>
    <n v="0.2921616014325315"/>
    <n v="0.45902383655933859"/>
    <n v="72.739999999999995"/>
    <n v="139.1502989587523"/>
    <n v="510.17817704697399"/>
    <n v="129.55195032692635"/>
    <x v="10"/>
  </r>
  <r>
    <x v="2"/>
    <x v="10"/>
    <n v="1330"/>
    <s v="Multiple Dwelling Units, Low Rise &lt;Two stories or less&gt;"/>
    <x v="0"/>
    <n v="1.6728075169398335"/>
    <n v="0.4645994885165638"/>
    <n v="0.45902383655933859"/>
    <n v="72.73"/>
    <n v="139.13116914036371"/>
    <n v="633.28463003944637"/>
    <n v="206.17224762105636"/>
    <x v="10"/>
  </r>
  <r>
    <x v="2"/>
    <x v="9"/>
    <n v="8320"/>
    <s v="Electrical Power Transmission Lines"/>
    <x v="0"/>
    <n v="0.73183755311232057"/>
    <n v="0.15992943931627868"/>
    <n v="0.28292799795311729"/>
    <n v="72.430000000000007"/>
    <n v="85.402389111344306"/>
    <n v="170.06433797344081"/>
    <n v="55.754779300590727"/>
    <x v="9"/>
  </r>
  <r>
    <x v="2"/>
    <x v="9"/>
    <n v="5300"/>
    <s v="Reservoirs"/>
    <x v="0"/>
    <n v="0.52096910560538079"/>
    <n v="9.3813358258152305E-2"/>
    <n v="0.2984336595879456"/>
    <n v="71.69"/>
    <n v="89.162449990295784"/>
    <n v="126.39284944590361"/>
    <n v="42.169037253142342"/>
    <x v="9"/>
  </r>
  <r>
    <x v="1"/>
    <x v="3"/>
    <n v="4100"/>
    <s v="Upland Coniferous Forests"/>
    <x v="0"/>
    <n v="0.80616023176279095"/>
    <n v="4.9140330516175015E-2"/>
    <n v="0.28292799795311729"/>
    <n v="71.66"/>
    <n v="84.49448023911269"/>
    <n v="185.34388027026409"/>
    <n v="11.297827871905115"/>
    <x v="3"/>
  </r>
  <r>
    <x v="1"/>
    <x v="13"/>
    <n v="4110"/>
    <s v="Pine Flatwoods"/>
    <x v="0"/>
    <n v="0.80616023176279095"/>
    <n v="4.9140330516175015E-2"/>
    <n v="0.28292799795311729"/>
    <n v="71.63"/>
    <n v="84.459107166168607"/>
    <n v="185.26628724196229"/>
    <n v="11.29309810863192"/>
    <x v="13"/>
  </r>
  <r>
    <x v="1"/>
    <x v="10"/>
    <n v="8100"/>
    <s v="Transportation"/>
    <x v="0"/>
    <n v="1.0171301585628862"/>
    <n v="0.19656132206470006"/>
    <n v="0.45034663738052311"/>
    <n v="71.36"/>
    <n v="133.92984746117841"/>
    <n v="370.66574068480156"/>
    <n v="71.631489263909415"/>
    <x v="10"/>
  </r>
  <r>
    <x v="2"/>
    <x v="2"/>
    <n v="8340"/>
    <s v="Sewage Treatment"/>
    <x v="0"/>
    <n v="1.2017295380314896"/>
    <n v="0.2322997442582819"/>
    <n v="0.58224006489851832"/>
    <n v="71.23"/>
    <n v="172.83856006119171"/>
    <n v="565.16585718984584"/>
    <n v="146.87260908392233"/>
    <x v="2"/>
  </r>
  <r>
    <x v="4"/>
    <x v="6"/>
    <n v="1180"/>
    <s v="Rural Residential"/>
    <x v="1"/>
    <n v="0.96739227811534922"/>
    <n v="0.17065096597435325"/>
    <n v="0.24895975957097566"/>
    <n v="71.19"/>
    <n v="73.862458220477194"/>
    <n v="194.4262570640168"/>
    <n v="42.336578229777402"/>
    <x v="6"/>
  </r>
  <r>
    <x v="5"/>
    <x v="13"/>
    <n v="8140"/>
    <s v="Roads and Highways"/>
    <x v="0"/>
    <n v="1.0171301585628862"/>
    <n v="0.19656132206470006"/>
    <n v="0.45034663738052311"/>
    <n v="71.17"/>
    <n v="133.5732517350346"/>
    <n v="369.67882237300074"/>
    <n v="89.613407307077722"/>
    <x v="13"/>
  </r>
  <r>
    <x v="4"/>
    <x v="10"/>
    <n v="7400"/>
    <s v="Disturbed Land"/>
    <x v="0"/>
    <n v="0.73183755311232057"/>
    <n v="0.13401908322593187"/>
    <n v="0.28292799795311729"/>
    <n v="71.17"/>
    <n v="83.916720047692579"/>
    <n v="167.1058806236336"/>
    <n v="39.735064187562486"/>
    <x v="10"/>
  </r>
  <r>
    <x v="5"/>
    <x v="13"/>
    <n v="4110"/>
    <s v="Pine Flatwoods"/>
    <x v="0"/>
    <n v="0.80616023176279095"/>
    <n v="4.9140330516175015E-2"/>
    <n v="0.28292799795311729"/>
    <n v="70.75"/>
    <n v="83.42149702647535"/>
    <n v="182.99022507844245"/>
    <n v="22.503853056403507"/>
    <x v="13"/>
  </r>
  <r>
    <x v="1"/>
    <x v="5"/>
    <n v="4220"/>
    <s v="Brazilian Pepper"/>
    <x v="0"/>
    <n v="0.80616023176279095"/>
    <n v="4.9140330516175015E-2"/>
    <n v="0.28292799795311729"/>
    <n v="70.48"/>
    <n v="83.103139369978564"/>
    <n v="182.29188782372617"/>
    <n v="11.11179051649278"/>
    <x v="5"/>
  </r>
  <r>
    <x v="0"/>
    <x v="0"/>
    <n v="2130"/>
    <s v="Woodland Pastures"/>
    <x v="1"/>
    <n v="0.95337210017164864"/>
    <n v="0.22938109134459039"/>
    <n v="0.2"/>
    <n v="70.11"/>
    <n v="58.436685000000004"/>
    <n v="151.59209379211742"/>
    <n v="53.963704435149211"/>
    <x v="0"/>
  </r>
  <r>
    <x v="4"/>
    <x v="13"/>
    <n v="4110"/>
    <s v="Pine Flatwoods"/>
    <x v="0"/>
    <n v="0.80616023176279095"/>
    <n v="4.9140330516175015E-2"/>
    <n v="0.28292799795311729"/>
    <n v="69.69"/>
    <n v="82.171648449117555"/>
    <n v="180.24860474511172"/>
    <n v="19.930802300833932"/>
    <x v="13"/>
  </r>
  <r>
    <x v="1"/>
    <x v="13"/>
    <n v="6410"/>
    <s v="Freshwater Marshes"/>
    <x v="0"/>
    <n v="0.62640332935885068"/>
    <n v="1.7869211096790915E-2"/>
    <n v="0.24869471632328805"/>
    <n v="69.45"/>
    <n v="71.980426742758695"/>
    <n v="122.68656755107126"/>
    <n v="3.4998411910656855"/>
    <x v="13"/>
  </r>
  <r>
    <x v="3"/>
    <x v="6"/>
    <n v="8320"/>
    <s v="Electrical Power Transmission Lines"/>
    <x v="0"/>
    <n v="0.73183755311232057"/>
    <n v="0.15992943931627868"/>
    <n v="0.28292799795311729"/>
    <n v="69.400000000000006"/>
    <n v="81.829708743991375"/>
    <n v="162.94995244176161"/>
    <n v="77.914812176642272"/>
    <x v="6"/>
  </r>
  <r>
    <x v="2"/>
    <x v="15"/>
    <n v="1900"/>
    <s v="Open Land"/>
    <x v="2"/>
    <n v="0.80616023176279095"/>
    <n v="4.9140330516175015E-2"/>
    <n v="2.0887301862310671E-2"/>
    <n v="68.930000000000007"/>
    <n v="6.0002069571356182"/>
    <n v="13.161825917065707"/>
    <n v="2.1084177588486646"/>
    <x v="15"/>
  </r>
  <r>
    <x v="2"/>
    <x v="1"/>
    <n v="1310"/>
    <s v="Fixed Single Family Units &lt;Six or more dwelling units per acre&gt;"/>
    <x v="0"/>
    <n v="1.3474392445178078"/>
    <n v="0.2921616014325315"/>
    <n v="0.45902383655933859"/>
    <n v="68.72"/>
    <n v="131.46011196653089"/>
    <n v="481.98301246450438"/>
    <n v="133.12330816537613"/>
    <x v="1"/>
  </r>
  <r>
    <x v="3"/>
    <x v="6"/>
    <n v="3200"/>
    <s v="Shrub and Brushland"/>
    <x v="4"/>
    <n v="0.80616023176279095"/>
    <n v="4.9140330516175015E-2"/>
    <n v="9.4942281192321246E-2"/>
    <n v="68.61"/>
    <n v="27.147052960782009"/>
    <n v="59.548743532297479"/>
    <n v="17.664610147039305"/>
    <x v="6"/>
  </r>
  <r>
    <x v="1"/>
    <x v="6"/>
    <n v="7400"/>
    <s v="Disturbed Land"/>
    <x v="0"/>
    <n v="0.73183755311232057"/>
    <n v="0.13401908322593187"/>
    <n v="0.28292799795311729"/>
    <n v="68.5"/>
    <n v="80.768516555668711"/>
    <n v="160.83676862047074"/>
    <n v="29.453525837623388"/>
    <x v="6"/>
  </r>
  <r>
    <x v="2"/>
    <x v="15"/>
    <n v="1210"/>
    <s v="Fixed Single Family Units"/>
    <x v="2"/>
    <n v="1.3474392445178078"/>
    <n v="0.2921616014325315"/>
    <n v="0.12152611992617118"/>
    <n v="68.47"/>
    <n v="34.677323375130037"/>
    <n v="127.14032062292951"/>
    <n v="35.116051074056138"/>
    <x v="15"/>
  </r>
  <r>
    <x v="2"/>
    <x v="10"/>
    <n v="1320"/>
    <s v="Mobile Home Units &lt;Six or more dwelling units per acre&gt;"/>
    <x v="2"/>
    <n v="1.6728075169398335"/>
    <n v="0.4645994885165638"/>
    <n v="0.37832588419635466"/>
    <n v="67.61"/>
    <n v="106.5988698046735"/>
    <n v="485.20706211251843"/>
    <n v="157.96409041399968"/>
    <x v="10"/>
  </r>
  <r>
    <x v="5"/>
    <x v="10"/>
    <n v="2140"/>
    <s v="Row Crops"/>
    <x v="0"/>
    <n v="1.1942187284187931"/>
    <n v="0.52982210901985061"/>
    <n v="0.25824300484311374"/>
    <n v="67.209999999999994"/>
    <n v="72.33326524156989"/>
    <n v="235.04471464657308"/>
    <n v="114.11990024707799"/>
    <x v="10"/>
  </r>
  <r>
    <x v="0"/>
    <x v="9"/>
    <n v="6216"/>
    <e v="#N/A"/>
    <x v="0"/>
    <n v="0.62640332935885068"/>
    <n v="1.7869211096790915E-2"/>
    <n v="0.24869471632328805"/>
    <n v="67.19"/>
    <n v="69.638083122331977"/>
    <n v="118.69417528807021"/>
    <n v="24.229326129866472"/>
    <x v="9"/>
  </r>
  <r>
    <x v="3"/>
    <x v="9"/>
    <n v="3200"/>
    <s v="Shrub and Brushland"/>
    <x v="0"/>
    <n v="0.80616023176279095"/>
    <n v="4.9140330516175015E-2"/>
    <n v="0.28292799795311729"/>
    <n v="67.12"/>
    <n v="79.141355200240653"/>
    <n v="173.60146865392309"/>
    <n v="51.497346254867352"/>
    <x v="9"/>
  </r>
  <r>
    <x v="0"/>
    <x v="9"/>
    <n v="6250"/>
    <s v="Hydric Pine Flatwoods"/>
    <x v="0"/>
    <n v="0.62640332935885068"/>
    <n v="1.7869211096790915E-2"/>
    <n v="0.24869471632328805"/>
    <n v="66.77"/>
    <n v="69.202780325615507"/>
    <n v="117.9522262834417"/>
    <n v="24.077870303485401"/>
    <x v="9"/>
  </r>
  <r>
    <x v="2"/>
    <x v="1"/>
    <n v="5120"/>
    <s v=" Channelized Waterways, Canals"/>
    <x v="1"/>
    <n v="0.52096910560538079"/>
    <n v="9.3813358258152305E-2"/>
    <n v="0.2984336595879456"/>
    <n v="66.540000000000006"/>
    <n v="82.757280267182068"/>
    <n v="117.31315667639039"/>
    <n v="39.139736906459646"/>
    <x v="1"/>
  </r>
  <r>
    <x v="4"/>
    <x v="10"/>
    <n v="1290"/>
    <s v="Medium Density Under Construction"/>
    <x v="0"/>
    <n v="1.3474392445178078"/>
    <n v="0.2921616014325315"/>
    <n v="0.34369105791620291"/>
    <n v="66.17"/>
    <n v="94.77744045739837"/>
    <n v="347.49031916968283"/>
    <n v="85.660961239857897"/>
    <x v="10"/>
  </r>
  <r>
    <x v="0"/>
    <x v="13"/>
    <n v="2210"/>
    <s v="Citrus Groves"/>
    <x v="0"/>
    <n v="1.6671011379372187"/>
    <n v="0.16490862031309303"/>
    <n v="0.32696578480774496"/>
    <n v="66.14"/>
    <n v="90.124342127440357"/>
    <n v="408.82043621419393"/>
    <n v="67.415383216943923"/>
    <x v="13"/>
  </r>
  <r>
    <x v="2"/>
    <x v="6"/>
    <n v="5120"/>
    <s v=" Channelized Waterways, Canals"/>
    <x v="1"/>
    <n v="0.52096910560538079"/>
    <n v="9.3813358258152305E-2"/>
    <n v="0.2984336595879456"/>
    <n v="66.11"/>
    <n v="82.222479688358973"/>
    <n v="116.55504640631452"/>
    <n v="38.886805032853125"/>
    <x v="6"/>
  </r>
  <r>
    <x v="2"/>
    <x v="2"/>
    <n v="8100"/>
    <s v="Transportation"/>
    <x v="0"/>
    <n v="1.0171301585628862"/>
    <n v="0.19656132206470006"/>
    <n v="0.45034663738052311"/>
    <n v="65.8"/>
    <n v="123.49473042244311"/>
    <n v="341.78539429736475"/>
    <n v="92.932669151054185"/>
    <x v="2"/>
  </r>
  <r>
    <x v="2"/>
    <x v="1"/>
    <n v="6170"/>
    <s v="Mixed Wetland Hardwoods"/>
    <x v="1"/>
    <n v="0.62640332935885068"/>
    <n v="1.7869211096790915E-2"/>
    <n v="0.24869471632328805"/>
    <n v="65.739999999999995"/>
    <n v="68.135252038429883"/>
    <n v="116.13268467685273"/>
    <n v="18.144562295844324"/>
    <x v="1"/>
  </r>
  <r>
    <x v="4"/>
    <x v="6"/>
    <n v="1920"/>
    <s v="Inactive Land with street pattern but without structures"/>
    <x v="1"/>
    <n v="0.80616023176279095"/>
    <n v="4.9140330516175015E-2"/>
    <n v="0.24895975957097566"/>
    <n v="65.7"/>
    <n v="68.166364729391091"/>
    <n v="149.52714670957886"/>
    <n v="16.5338089794963"/>
    <x v="6"/>
  </r>
  <r>
    <x v="1"/>
    <x v="5"/>
    <n v="2130"/>
    <s v="Woodland Pastures"/>
    <x v="0"/>
    <n v="0.95337210017164864"/>
    <n v="0.22938109134459039"/>
    <n v="0.2"/>
    <n v="65.59"/>
    <n v="54.669265000000003"/>
    <n v="141.81893355904978"/>
    <n v="34.121600314550712"/>
    <x v="5"/>
  </r>
  <r>
    <x v="5"/>
    <x v="6"/>
    <n v="6410"/>
    <s v="Freshwater Marshes"/>
    <x v="0"/>
    <n v="0.62640332935885068"/>
    <n v="1.7869211096790915E-2"/>
    <n v="0.24869471632328805"/>
    <n v="65.52"/>
    <n v="67.907236287768882"/>
    <n v="115.74404472204733"/>
    <n v="12.540573519105367"/>
    <x v="6"/>
  </r>
  <r>
    <x v="1"/>
    <x v="10"/>
    <n v="1710"/>
    <s v="Educational Facilities"/>
    <x v="0"/>
    <n v="0.96739227811534922"/>
    <n v="0.17065096597435325"/>
    <n v="0.24052044568721381"/>
    <n v="65.06"/>
    <n v="65.214124368539231"/>
    <n v="171.66146936018473"/>
    <n v="30.281609880081561"/>
    <x v="10"/>
  </r>
  <r>
    <x v="1"/>
    <x v="10"/>
    <n v="1210"/>
    <s v="Fixed Single Family Units"/>
    <x v="0"/>
    <n v="1.3474392445178078"/>
    <n v="0.2921616014325315"/>
    <n v="0.24052044568721381"/>
    <n v="64.069999999999993"/>
    <n v="64.221779100711771"/>
    <n v="235.46158674101616"/>
    <n v="51.05449803246475"/>
    <x v="10"/>
  </r>
  <r>
    <x v="4"/>
    <x v="10"/>
    <n v="1320"/>
    <s v="Mobile Home Units &lt;Six or more dwelling units per acre&gt;"/>
    <x v="1"/>
    <n v="1.6728075169398335"/>
    <n v="0.4645994885165638"/>
    <n v="0.44774347762687844"/>
    <n v="63.98"/>
    <n v="119.3848209337808"/>
    <n v="543.40499418286765"/>
    <n v="163.91717477671023"/>
    <x v="10"/>
  </r>
  <r>
    <x v="0"/>
    <x v="0"/>
    <n v="2410"/>
    <s v="Tree Nurseries"/>
    <x v="0"/>
    <n v="1.7303616721893005"/>
    <n v="0.38508149913584422"/>
    <n v="0.30381529981542799"/>
    <n v="63.6"/>
    <n v="80.527156661978637"/>
    <n v="379.14714795195573"/>
    <n v="108.47948230593884"/>
    <x v="0"/>
  </r>
  <r>
    <x v="2"/>
    <x v="3"/>
    <n v="2130"/>
    <s v="Woodland Pastures"/>
    <x v="0"/>
    <n v="0.95337210017164864"/>
    <n v="0.22938109134459039"/>
    <n v="0.2"/>
    <n v="63.01"/>
    <n v="52.518835000000003"/>
    <n v="136.24044829327227"/>
    <n v="44.211718143062853"/>
    <x v="3"/>
  </r>
  <r>
    <x v="2"/>
    <x v="1"/>
    <n v="6300"/>
    <s v="Wetland Forested Mixed"/>
    <x v="0"/>
    <n v="0.62640332935885068"/>
    <n v="1.7869211096790915E-2"/>
    <n v="0.24869471632328805"/>
    <n v="62.46"/>
    <n v="64.735744483120342"/>
    <n v="110.33841625975393"/>
    <n v="17.239266215370197"/>
    <x v="1"/>
  </r>
  <r>
    <x v="2"/>
    <x v="9"/>
    <n v="3210"/>
    <s v="Palmetto Prairies"/>
    <x v="0"/>
    <n v="0.80616023176279095"/>
    <n v="4.9140330516175015E-2"/>
    <n v="0.28292799795311729"/>
    <n v="62.31"/>
    <n v="73.469872504871788"/>
    <n v="161.16071978286573"/>
    <n v="25.816640165286501"/>
    <x v="9"/>
  </r>
  <r>
    <x v="2"/>
    <x v="10"/>
    <n v="1310"/>
    <s v="Fixed Single Family Units &lt;Six or more dwelling units per acre&gt;"/>
    <x v="4"/>
    <n v="1.3474392445178078"/>
    <n v="0.2921616014325315"/>
    <n v="0.40522520165068265"/>
    <n v="62.14"/>
    <n v="104.94054237241473"/>
    <n v="384.75213496845896"/>
    <n v="106.26822046858884"/>
    <x v="10"/>
  </r>
  <r>
    <x v="3"/>
    <x v="7"/>
    <n v="6172"/>
    <s v="Mixed Shrubs"/>
    <x v="0"/>
    <n v="0.62640332935885068"/>
    <n v="1.7869211096790915E-2"/>
    <n v="0.24869471632328805"/>
    <n v="62.1"/>
    <n v="64.362627800220508"/>
    <n v="109.70245997007234"/>
    <n v="36.404282577324103"/>
    <x v="7"/>
  </r>
  <r>
    <x v="1"/>
    <x v="6"/>
    <n v="4200"/>
    <s v="Upland Hardwood Forests"/>
    <x v="1"/>
    <n v="0.80616023176279095"/>
    <n v="4.9140330516175015E-2"/>
    <n v="0.24115339422849597"/>
    <n v="61.97"/>
    <n v="62.280269564616511"/>
    <n v="136.61563208291861"/>
    <n v="8.3275471174645492"/>
    <x v="6"/>
  </r>
  <r>
    <x v="2"/>
    <x v="1"/>
    <n v="8100"/>
    <s v="Transportation"/>
    <x v="0"/>
    <n v="1.0171301585628862"/>
    <n v="0.19656132206470006"/>
    <n v="0.45034663738052311"/>
    <n v="61.81"/>
    <n v="116.00622017342262"/>
    <n v="321.0601097495458"/>
    <n v="87.297390277000886"/>
    <x v="1"/>
  </r>
  <r>
    <x v="3"/>
    <x v="6"/>
    <n v="3200"/>
    <s v="Shrub and Brushland"/>
    <x v="2"/>
    <n v="0.80616023176279095"/>
    <n v="4.9140330516175015E-2"/>
    <n v="2.0887301862310671E-2"/>
    <n v="61.7"/>
    <n v="5.3708511425397889"/>
    <n v="11.781294923588483"/>
    <n v="3.4948173463913643"/>
    <x v="6"/>
  </r>
  <r>
    <x v="2"/>
    <x v="3"/>
    <n v="2210"/>
    <s v="Citrus Groves"/>
    <x v="0"/>
    <n v="1.6671011379372187"/>
    <n v="0.16490862031309303"/>
    <n v="0.32696578480774496"/>
    <n v="61.65"/>
    <n v="84.006133839683983"/>
    <n v="381.0671287058521"/>
    <n v="55.981381461654706"/>
    <x v="3"/>
  </r>
  <r>
    <x v="2"/>
    <x v="18"/>
    <n v="3200"/>
    <s v="Shrub and Brushland"/>
    <x v="0"/>
    <n v="0.80616023176279095"/>
    <n v="4.9140330516175015E-2"/>
    <n v="0.28292799795311729"/>
    <n v="61.27"/>
    <n v="72.243605976143385"/>
    <n v="158.47082813506952"/>
    <n v="25.385741340508808"/>
    <x v="18"/>
  </r>
  <r>
    <x v="0"/>
    <x v="9"/>
    <n v="4220"/>
    <s v="Brazilian Pepper"/>
    <x v="0"/>
    <n v="0.80616023176279095"/>
    <n v="4.9140330516175015E-2"/>
    <n v="0.28292799795311729"/>
    <n v="61.22"/>
    <n v="72.184650854569909"/>
    <n v="158.34150642123319"/>
    <n v="31.257458100114579"/>
    <x v="9"/>
  </r>
  <r>
    <x v="3"/>
    <x v="14"/>
    <n v="5300"/>
    <s v="Reservoirs"/>
    <x v="0"/>
    <n v="0.52096910560538079"/>
    <n v="9.3813358258152305E-2"/>
    <n v="0.2984336595879456"/>
    <n v="61.21"/>
    <n v="76.128240534328441"/>
    <n v="107.91611542172912"/>
    <n v="58.790501775387781"/>
    <x v="14"/>
  </r>
  <r>
    <x v="2"/>
    <x v="9"/>
    <n v="6172"/>
    <s v="Mixed Shrubs"/>
    <x v="0"/>
    <n v="0.62640332935885068"/>
    <n v="1.7869211096790915E-2"/>
    <n v="0.24869471632328805"/>
    <n v="61.2"/>
    <n v="63.429836092970938"/>
    <n v="108.1125692458684"/>
    <n v="16.891500038114888"/>
    <x v="9"/>
  </r>
  <r>
    <x v="2"/>
    <x v="1"/>
    <n v="4370"/>
    <s v="Australian Pines"/>
    <x v="0"/>
    <n v="0.80616023176279095"/>
    <n v="4.9140330516175015E-2"/>
    <n v="0.28292799795311729"/>
    <n v="61.06"/>
    <n v="71.995994465534764"/>
    <n v="157.92767693695683"/>
    <n v="25.298732923967162"/>
    <x v="1"/>
  </r>
  <r>
    <x v="3"/>
    <x v="14"/>
    <n v="1700"/>
    <s v="Institutional"/>
    <x v="3"/>
    <n v="0.96739227811534922"/>
    <n v="0.17065096597435325"/>
    <n v="0.2050753273754139"/>
    <n v="60.72"/>
    <n v="51.894434637544911"/>
    <n v="136.60039121516715"/>
    <n v="50.925631885548668"/>
    <x v="14"/>
  </r>
  <r>
    <x v="3"/>
    <x v="9"/>
    <n v="6172"/>
    <s v="Mixed Shrubs"/>
    <x v="1"/>
    <n v="0.62640332935885068"/>
    <n v="1.7869211096790915E-2"/>
    <n v="0.24869471632328805"/>
    <n v="60.68"/>
    <n v="62.890889773226739"/>
    <n v="107.19396571632834"/>
    <n v="35.571849706795923"/>
    <x v="9"/>
  </r>
  <r>
    <x v="2"/>
    <x v="2"/>
    <n v="4240"/>
    <s v="Melaleuca"/>
    <x v="0"/>
    <n v="0.80616023176279095"/>
    <n v="4.9140330516175015E-2"/>
    <n v="0.28292799795311729"/>
    <n v="59.54"/>
    <n v="70.20375876970094"/>
    <n v="153.99629683633162"/>
    <n v="24.66895771852284"/>
    <x v="2"/>
  </r>
  <r>
    <x v="4"/>
    <x v="10"/>
    <n v="1390"/>
    <s v="High Density Under Construction"/>
    <x v="0"/>
    <n v="1.6728075169398335"/>
    <n v="0.4645994885165638"/>
    <n v="0.45902383655933859"/>
    <n v="59.26"/>
    <n v="113.36330377090543"/>
    <n v="515.99679879193707"/>
    <n v="155.64954013532244"/>
    <x v="10"/>
  </r>
  <r>
    <x v="2"/>
    <x v="10"/>
    <n v="4110"/>
    <s v="Pine Flatwoods"/>
    <x v="2"/>
    <n v="0.80616023176279095"/>
    <n v="4.9140330516175015E-2"/>
    <n v="2.0887301862310671E-2"/>
    <n v="59.2"/>
    <n v="5.15323156626184"/>
    <n v="11.303932892648918"/>
    <n v="1.8107983653538511"/>
    <x v="10"/>
  </r>
  <r>
    <x v="5"/>
    <x v="0"/>
    <n v="2210"/>
    <s v="Citrus Groves"/>
    <x v="0"/>
    <n v="1.6671011379372187"/>
    <n v="0.16490862031309303"/>
    <n v="0.32696578480774496"/>
    <n v="59.04"/>
    <n v="80.449669779317801"/>
    <n v="364.9343597533416"/>
    <n v="47.044260227951497"/>
    <x v="0"/>
  </r>
  <r>
    <x v="2"/>
    <x v="9"/>
    <n v="8100"/>
    <s v="Transportation"/>
    <x v="0"/>
    <n v="1.0171301585628862"/>
    <n v="0.19656132206470006"/>
    <n v="0.45034663738052311"/>
    <n v="58.96"/>
    <n v="110.65728428126515"/>
    <n v="306.25633507253229"/>
    <n v="83.27219108124855"/>
    <x v="9"/>
  </r>
  <r>
    <x v="1"/>
    <x v="10"/>
    <n v="1560"/>
    <s v="Other Heavy Industrial"/>
    <x v="0"/>
    <n v="1.4884831588725165"/>
    <n v="0.30824389141964326"/>
    <n v="0.58224006489851832"/>
    <n v="58.84"/>
    <n v="142.77440508213559"/>
    <n v="578.25956645070278"/>
    <n v="119.7494092902038"/>
    <x v="10"/>
  </r>
  <r>
    <x v="4"/>
    <x v="19"/>
    <n v="1411"/>
    <s v="Shopping Centers (Plazas, Malls)"/>
    <x v="0"/>
    <n v="1.4884831588725165"/>
    <n v="0.30824389141964326"/>
    <n v="0.58224006489851832"/>
    <n v="58.7"/>
    <n v="142.43469711627054"/>
    <n v="576.88369392685672"/>
    <n v="134.9670779088963"/>
    <x v="19"/>
  </r>
  <r>
    <x v="1"/>
    <x v="3"/>
    <n v="2210"/>
    <s v="Citrus Groves"/>
    <x v="0"/>
    <n v="1.6671011379372187"/>
    <n v="0.16490862031309303"/>
    <n v="0.32696578480774496"/>
    <n v="58.65"/>
    <n v="79.918244115125148"/>
    <n v="362.52371611675954"/>
    <n v="35.860623267021964"/>
    <x v="3"/>
  </r>
  <r>
    <x v="4"/>
    <x v="3"/>
    <n v="6430"/>
    <s v="Wet Prairies"/>
    <x v="0"/>
    <n v="0.62640332935885068"/>
    <n v="1.7869211096790915E-2"/>
    <n v="0.24869471632328805"/>
    <n v="58.58"/>
    <n v="60.7143757896444"/>
    <n v="103.48422069318579"/>
    <n v="9.5602145324010195"/>
    <x v="3"/>
  </r>
  <r>
    <x v="3"/>
    <x v="9"/>
    <n v="1660"/>
    <s v="Holding Ponds"/>
    <x v="1"/>
    <n v="0.52096910560538079"/>
    <n v="9.3813358258152305E-2"/>
    <n v="0.2984336595879456"/>
    <n v="58.56"/>
    <n v="72.832376502046614"/>
    <n v="103.24404050149415"/>
    <n v="56.245250514077895"/>
    <x v="9"/>
  </r>
  <r>
    <x v="1"/>
    <x v="3"/>
    <n v="6430"/>
    <s v="Wet Prairies"/>
    <x v="0"/>
    <n v="0.62640332935885068"/>
    <n v="1.7869211096790915E-2"/>
    <n v="0.24869471632328805"/>
    <n v="58.4"/>
    <n v="60.52781744819449"/>
    <n v="103.16624254834501"/>
    <n v="2.9429910087578977"/>
    <x v="3"/>
  </r>
  <r>
    <x v="2"/>
    <x v="15"/>
    <n v="6410"/>
    <s v="Freshwater Marshes"/>
    <x v="0"/>
    <n v="0.62640332935885068"/>
    <n v="1.7869211096790915E-2"/>
    <n v="0.24869471632328805"/>
    <n v="58.25"/>
    <n v="60.372352163652891"/>
    <n v="102.90126076097768"/>
    <n v="16.077285575493338"/>
    <x v="15"/>
  </r>
  <r>
    <x v="2"/>
    <x v="9"/>
    <n v="4340"/>
    <s v="Hardwood - Coniferous Mixed"/>
    <x v="0"/>
    <n v="0.80616023176279095"/>
    <n v="4.9140330516175015E-2"/>
    <n v="0.28292799795311729"/>
    <n v="58.06"/>
    <n v="68.458687171125916"/>
    <n v="150.16837410677553"/>
    <n v="24.055755544800743"/>
    <x v="9"/>
  </r>
  <r>
    <x v="2"/>
    <x v="18"/>
    <n v="1400"/>
    <s v="Commercial and Services"/>
    <x v="1"/>
    <n v="0.73183755311232057"/>
    <n v="0.15992943931627868"/>
    <n v="0.57659988543228824"/>
    <n v="57.88"/>
    <n v="139.08448370456085"/>
    <n v="276.96310243447283"/>
    <n v="90.801027626688764"/>
    <x v="18"/>
  </r>
  <r>
    <x v="3"/>
    <x v="6"/>
    <n v="4200"/>
    <s v="Upland Hardwood Forests"/>
    <x v="0"/>
    <n v="0.80616023176279095"/>
    <n v="4.9140330516175015E-2"/>
    <n v="0.28292799795311729"/>
    <n v="57.77"/>
    <n v="68.116747465999723"/>
    <n v="149.41830816652467"/>
    <n v="44.323624748863033"/>
    <x v="6"/>
  </r>
  <r>
    <x v="2"/>
    <x v="9"/>
    <n v="1320"/>
    <s v="Mobile Home Units &lt;Six or more dwelling units per acre&gt;"/>
    <x v="0"/>
    <n v="1.6728075169398335"/>
    <n v="0.4645994885165638"/>
    <n v="0.45902383655933859"/>
    <n v="57.77"/>
    <n v="110.51296083100249"/>
    <n v="503.02286645646655"/>
    <n v="163.76420658694383"/>
    <x v="9"/>
  </r>
  <r>
    <x v="3"/>
    <x v="0"/>
    <n v="2540"/>
    <s v="Aquaculture"/>
    <x v="0"/>
    <n v="1.7303616721893005"/>
    <n v="0.38508149913584422"/>
    <n v="0.30381529981542799"/>
    <n v="57.74"/>
    <n v="73.107516126771174"/>
    <n v="344.21314972870948"/>
    <n v="114.39840430457788"/>
    <x v="0"/>
  </r>
  <r>
    <x v="0"/>
    <x v="9"/>
    <n v="5120"/>
    <s v=" Channelized Waterways, Canals"/>
    <x v="0"/>
    <n v="0.52096910560538079"/>
    <n v="9.3813358258152305E-2"/>
    <n v="0.2984336595879456"/>
    <n v="57.72"/>
    <n v="71.787649789927087"/>
    <n v="101.76308090413664"/>
    <n v="39.811718281580042"/>
    <x v="9"/>
  </r>
  <r>
    <x v="2"/>
    <x v="2"/>
    <n v="5110"/>
    <s v=" Natural River, Stream, Waterway"/>
    <x v="0"/>
    <n v="0.52096910560538079"/>
    <n v="9.3813358258152305E-2"/>
    <n v="0.2984336595879456"/>
    <n v="57.62"/>
    <n v="71.663277562293814"/>
    <n v="101.58677619016552"/>
    <n v="33.89287106327329"/>
    <x v="2"/>
  </r>
  <r>
    <x v="3"/>
    <x v="9"/>
    <n v="5300"/>
    <s v="Reservoirs"/>
    <x v="0"/>
    <n v="0.52096910560538079"/>
    <n v="9.3813358258152305E-2"/>
    <n v="0.2984336595879456"/>
    <n v="57.58"/>
    <n v="71.613528671240502"/>
    <n v="101.51625430457706"/>
    <n v="55.303987783480281"/>
    <x v="9"/>
  </r>
  <r>
    <x v="2"/>
    <x v="15"/>
    <n v="6250"/>
    <s v="Hydric Pine Flatwoods"/>
    <x v="0"/>
    <n v="0.62640332935885068"/>
    <n v="1.7869211096790915E-2"/>
    <n v="0.24869471632328805"/>
    <n v="57.04"/>
    <n v="59.11826553501735"/>
    <n v="100.76374100954791"/>
    <n v="15.74331964336721"/>
    <x v="15"/>
  </r>
  <r>
    <x v="4"/>
    <x v="19"/>
    <n v="1900"/>
    <s v="Open Land"/>
    <x v="0"/>
    <n v="0.80616023176279095"/>
    <n v="4.9140330516175015E-2"/>
    <n v="0.28292799795311729"/>
    <n v="56.99"/>
    <n v="67.197047569453431"/>
    <n v="147.40088943067755"/>
    <n v="16.298700288772071"/>
    <x v="19"/>
  </r>
  <r>
    <x v="5"/>
    <x v="6"/>
    <n v="7400"/>
    <s v="Disturbed Land"/>
    <x v="0"/>
    <n v="0.73183755311232057"/>
    <n v="0.13401908322593187"/>
    <n v="0.28292799795311729"/>
    <n v="56.35"/>
    <n v="66.442422013312878"/>
    <n v="132.30878703304418"/>
    <n v="33.268778828051047"/>
    <x v="6"/>
  </r>
  <r>
    <x v="2"/>
    <x v="10"/>
    <n v="1400"/>
    <s v="Commercial and Services"/>
    <x v="2"/>
    <n v="0.73183755311232057"/>
    <n v="0.15992943931627868"/>
    <n v="0.5449281084296117"/>
    <n v="56.29"/>
    <n v="127.83390843394808"/>
    <n v="254.5594945831443"/>
    <n v="83.456112013146807"/>
    <x v="10"/>
  </r>
  <r>
    <x v="2"/>
    <x v="1"/>
    <n v="1710"/>
    <s v="Educational Facilities"/>
    <x v="1"/>
    <n v="0.96739227811534922"/>
    <n v="0.17065096597435325"/>
    <n v="0.22279788653131388"/>
    <n v="55.97"/>
    <n v="51.968715452914459"/>
    <n v="136.79591870304003"/>
    <n v="35.443769750845242"/>
    <x v="1"/>
  </r>
  <r>
    <x v="2"/>
    <x v="15"/>
    <n v="1550"/>
    <s v="Other Light Industrial"/>
    <x v="0"/>
    <n v="1.2017295380314896"/>
    <n v="0.2322997442582819"/>
    <n v="0.34369105791620291"/>
    <n v="55.86"/>
    <n v="80.010092548742222"/>
    <n v="261.62548752511873"/>
    <n v="67.989984651107008"/>
    <x v="15"/>
  </r>
  <r>
    <x v="4"/>
    <x v="10"/>
    <n v="5300"/>
    <s v="Reservoirs"/>
    <x v="1"/>
    <n v="0.52096910560538079"/>
    <n v="9.3813358258152305E-2"/>
    <n v="0.2984336595879456"/>
    <n v="55.67"/>
    <n v="69.238019123444928"/>
    <n v="98.148834267728475"/>
    <n v="25.209988425754968"/>
    <x v="10"/>
  </r>
  <r>
    <x v="2"/>
    <x v="2"/>
    <n v="4110"/>
    <s v="Pine Flatwoods"/>
    <x v="1"/>
    <n v="0.80616023176279095"/>
    <n v="4.9140330516175015E-2"/>
    <n v="0.24115339422849597"/>
    <n v="55.52"/>
    <n v="55.797975895231708"/>
    <n v="122.39631907767696"/>
    <n v="19.60689758299235"/>
    <x v="2"/>
  </r>
  <r>
    <x v="0"/>
    <x v="3"/>
    <n v="2130"/>
    <s v="Woodland Pastures"/>
    <x v="0"/>
    <n v="0.95337210017164864"/>
    <n v="0.22938109134459039"/>
    <n v="0.2"/>
    <n v="55.24"/>
    <n v="46.042540000000002"/>
    <n v="119.44012638819805"/>
    <n v="42.518257495330801"/>
    <x v="3"/>
  </r>
  <r>
    <x v="4"/>
    <x v="6"/>
    <n v="1710"/>
    <s v="Educational Facilities"/>
    <x v="0"/>
    <n v="0.96739227811534922"/>
    <n v="0.17065096597435325"/>
    <n v="0.24052044568721381"/>
    <n v="55.15"/>
    <n v="55.280648000690718"/>
    <n v="145.51383392582517"/>
    <n v="31.685832492712695"/>
    <x v="6"/>
  </r>
  <r>
    <x v="2"/>
    <x v="2"/>
    <n v="6300"/>
    <s v="Wetland Forested Mixed"/>
    <x v="0"/>
    <n v="0.62640332935885068"/>
    <n v="1.7869211096790915E-2"/>
    <n v="0.24869471632328805"/>
    <n v="55.08"/>
    <n v="57.086852483673844"/>
    <n v="97.301312321281557"/>
    <n v="15.202350034303402"/>
    <x v="2"/>
  </r>
  <r>
    <x v="5"/>
    <x v="10"/>
    <n v="1900"/>
    <s v="Open Land"/>
    <x v="0"/>
    <n v="0.80616023176279095"/>
    <n v="4.9140330516175015E-2"/>
    <n v="0.28292799795311729"/>
    <n v="54.94"/>
    <n v="64.77988758494071"/>
    <n v="142.09869916338695"/>
    <n v="17.475076846908951"/>
    <x v="10"/>
  </r>
  <r>
    <x v="2"/>
    <x v="18"/>
    <n v="4220"/>
    <s v="Brazilian Pepper"/>
    <x v="0"/>
    <n v="0.80616023176279095"/>
    <n v="4.9140330516175015E-2"/>
    <n v="0.28292799795311729"/>
    <n v="54.9"/>
    <n v="64.732723487681923"/>
    <n v="141.99524179231787"/>
    <n v="22.746486038745445"/>
    <x v="18"/>
  </r>
  <r>
    <x v="2"/>
    <x v="10"/>
    <n v="6170"/>
    <s v="Mixed Wetland Hardwoods"/>
    <x v="0"/>
    <n v="0.62640332935885068"/>
    <n v="1.7869211096790915E-2"/>
    <n v="0.24869471632328805"/>
    <n v="54.21"/>
    <n v="56.185153833332585"/>
    <n v="95.764417954551064"/>
    <n v="14.962225769055687"/>
    <x v="10"/>
  </r>
  <r>
    <x v="4"/>
    <x v="3"/>
    <n v="6120"/>
    <s v="Mangrove Swamps"/>
    <x v="0"/>
    <n v="0.62640332935885068"/>
    <n v="1.7869211096790915E-2"/>
    <n v="0.24869471632328805"/>
    <n v="54.14"/>
    <n v="56.112603367213175"/>
    <n v="95.640759787112984"/>
    <n v="8.8356096753873548"/>
    <x v="3"/>
  </r>
  <r>
    <x v="2"/>
    <x v="13"/>
    <n v="4220"/>
    <s v="Brazilian Pepper"/>
    <x v="0"/>
    <n v="0.80616023176279095"/>
    <n v="4.9140330516175015E-2"/>
    <n v="0.28292799795311729"/>
    <n v="54.12"/>
    <n v="63.813023591135625"/>
    <n v="139.97782305647075"/>
    <n v="22.423311920162178"/>
    <x v="13"/>
  </r>
  <r>
    <x v="3"/>
    <x v="9"/>
    <n v="1630"/>
    <s v="Rock Quarries"/>
    <x v="0"/>
    <n v="0.73183755311232057"/>
    <n v="0.13401908322593187"/>
    <n v="0.24052044568721381"/>
    <n v="53.86"/>
    <n v="53.987592045642828"/>
    <n v="107.50711069747875"/>
    <n v="47.598480428237259"/>
    <x v="9"/>
  </r>
  <r>
    <x v="2"/>
    <x v="18"/>
    <n v="6410"/>
    <s v="Freshwater Marshes"/>
    <x v="0"/>
    <n v="0.62640332935885068"/>
    <n v="1.7869211096790915E-2"/>
    <n v="0.24869471632328805"/>
    <n v="53.78"/>
    <n v="55.739486684313341"/>
    <n v="95.004803497431396"/>
    <n v="14.84354366094475"/>
    <x v="18"/>
  </r>
  <r>
    <x v="0"/>
    <x v="9"/>
    <n v="7430"/>
    <s v="Spoil Areas"/>
    <x v="1"/>
    <n v="0.73183755311232057"/>
    <n v="0.13401908322593187"/>
    <n v="0.24115339422849597"/>
    <n v="53.34"/>
    <n v="53.607061135656693"/>
    <n v="106.74934808733853"/>
    <n v="35.593798028618401"/>
    <x v="9"/>
  </r>
  <r>
    <x v="2"/>
    <x v="2"/>
    <n v="5250"/>
    <s v="Marshy Lakes"/>
    <x v="0"/>
    <n v="0.52096910560538079"/>
    <n v="9.3813358258152305E-2"/>
    <n v="0.2984336595879456"/>
    <n v="53.09"/>
    <n v="66.029215650506401"/>
    <n v="93.600172647273311"/>
    <n v="31.228263185511612"/>
    <x v="2"/>
  </r>
  <r>
    <x v="2"/>
    <x v="10"/>
    <n v="7430"/>
    <s v="Spoil Areas"/>
    <x v="0"/>
    <n v="0.73183755311232057"/>
    <n v="0.13401908322593187"/>
    <n v="0.28292799795311729"/>
    <n v="52.89"/>
    <n v="62.362727600428002"/>
    <n v="124.18476923119266"/>
    <n v="36.316680318541479"/>
    <x v="10"/>
  </r>
  <r>
    <x v="4"/>
    <x v="10"/>
    <n v="4220"/>
    <s v="Brazilian Pepper"/>
    <x v="0"/>
    <n v="0.80616023176279095"/>
    <n v="4.9140330516175015E-2"/>
    <n v="0.28292799795311729"/>
    <n v="52.79"/>
    <n v="62.244817357281043"/>
    <n v="136.53786546842372"/>
    <n v="15.09753269423193"/>
    <x v="10"/>
  </r>
  <r>
    <x v="4"/>
    <x v="10"/>
    <n v="3100"/>
    <s v="Herbaceous (Dry Prairie)"/>
    <x v="2"/>
    <n v="0.80616023176279095"/>
    <n v="4.9140330516175015E-2"/>
    <n v="2.0887301862310671E-2"/>
    <n v="52.59"/>
    <n v="4.5778454065829424"/>
    <n v="10.041787682844708"/>
    <n v="1.1103602457103341"/>
    <x v="10"/>
  </r>
  <r>
    <x v="3"/>
    <x v="0"/>
    <n v="2140"/>
    <s v="Row Crops"/>
    <x v="3"/>
    <n v="1.1942187284187931"/>
    <n v="0.52982210901985061"/>
    <n v="0.25824300484311374"/>
    <n v="52.47"/>
    <n v="56.469668609212505"/>
    <n v="183.49644662261107"/>
    <n v="110.60352351065822"/>
    <x v="0"/>
  </r>
  <r>
    <x v="1"/>
    <x v="3"/>
    <n v="5250"/>
    <s v="Marshy Lakes"/>
    <x v="0"/>
    <n v="0.52096910560538079"/>
    <n v="9.3813358258152305E-2"/>
    <n v="0.2984336595879456"/>
    <n v="52.32"/>
    <n v="65.071549497730174"/>
    <n v="92.242626349695598"/>
    <n v="16.610563772992176"/>
    <x v="3"/>
  </r>
  <r>
    <x v="0"/>
    <x v="14"/>
    <n v="6250"/>
    <s v="Hydric Pine Flatwoods"/>
    <x v="0"/>
    <n v="0.62640332935885068"/>
    <n v="1.7869211096790915E-2"/>
    <n v="0.24869471632328805"/>
    <n v="52.15"/>
    <n v="54.050097258961337"/>
    <n v="92.125334741373138"/>
    <n v="18.805765108982534"/>
    <x v="14"/>
  </r>
  <r>
    <x v="0"/>
    <x v="9"/>
    <n v="1550"/>
    <s v="Other Light Industrial"/>
    <x v="0"/>
    <n v="1.2017295380314896"/>
    <n v="0.2322997442582819"/>
    <n v="0.34369105791620291"/>
    <n v="51.51"/>
    <n v="73.779446243926103"/>
    <n v="241.25185933438718"/>
    <n v="68.717999465393703"/>
    <x v="9"/>
  </r>
  <r>
    <x v="2"/>
    <x v="10"/>
    <n v="1400"/>
    <s v="Commercial and Services"/>
    <x v="0"/>
    <n v="0.73183755311232057"/>
    <n v="0.15992943931627868"/>
    <n v="0.58224006489851832"/>
    <n v="51.35"/>
    <n v="124.60002890835592"/>
    <n v="248.11977332559647"/>
    <n v="81.344880218459934"/>
    <x v="10"/>
  </r>
  <r>
    <x v="4"/>
    <x v="0"/>
    <n v="2140"/>
    <s v="Row Crops"/>
    <x v="1"/>
    <n v="1.1942187284187931"/>
    <n v="0.52982210901985061"/>
    <n v="0.25824300484311374"/>
    <n v="51.05"/>
    <n v="54.941425243001675"/>
    <n v="178.53046693509231"/>
    <n v="85.185908387108924"/>
    <x v="0"/>
  </r>
  <r>
    <x v="1"/>
    <x v="10"/>
    <n v="2110"/>
    <s v="Improved Pastures"/>
    <x v="1"/>
    <n v="1.8765006736361713"/>
    <n v="0.3700681607026059"/>
    <n v="0.58663586860269046"/>
    <n v="51.04"/>
    <n v="124.78284630178341"/>
    <n v="637.13601388555992"/>
    <n v="125.65076905575066"/>
    <x v="10"/>
  </r>
  <r>
    <x v="1"/>
    <x v="3"/>
    <n v="5120"/>
    <s v=" Channelized Waterways, Canals"/>
    <x v="0"/>
    <n v="0.52096910560538079"/>
    <n v="9.3813358258152305E-2"/>
    <n v="0.2984336595879456"/>
    <n v="50.86"/>
    <n v="63.255714974284331"/>
    <n v="89.668577525717083"/>
    <n v="16.147042689112805"/>
    <x v="3"/>
  </r>
  <r>
    <x v="2"/>
    <x v="1"/>
    <n v="8140"/>
    <s v="Roads and Highways"/>
    <x v="0"/>
    <n v="1.0171301585628862"/>
    <n v="0.19656132206470006"/>
    <n v="0.45034663738052311"/>
    <n v="50.84"/>
    <n v="95.417509037644493"/>
    <n v="264.07856301030426"/>
    <n v="71.803904249841864"/>
    <x v="1"/>
  </r>
  <r>
    <x v="1"/>
    <x v="6"/>
    <n v="4110"/>
    <s v="Pine Flatwoods"/>
    <x v="2"/>
    <n v="0.80616023176279095"/>
    <n v="4.9140330516175015E-2"/>
    <n v="2.0887301862310671E-2"/>
    <n v="50.83"/>
    <n v="4.4246412248832652"/>
    <n v="9.7057248130632505"/>
    <n v="0.59162249193322558"/>
    <x v="6"/>
  </r>
  <r>
    <x v="4"/>
    <x v="10"/>
    <n v="2130"/>
    <s v="Woodland Pastures"/>
    <x v="0"/>
    <n v="0.95337210017164864"/>
    <n v="0.22938109134459039"/>
    <n v="0.2"/>
    <n v="50.44"/>
    <n v="42.041739999999997"/>
    <n v="109.06154914954216"/>
    <n v="30.816004714576636"/>
    <x v="10"/>
  </r>
  <r>
    <x v="1"/>
    <x v="10"/>
    <n v="2320"/>
    <s v="Poultry Feeding Operations"/>
    <x v="0"/>
    <n v="1.7303616721893005"/>
    <n v="0.38508149913584422"/>
    <n v="0.30381529981542799"/>
    <n v="50.4"/>
    <n v="63.81397320383212"/>
    <n v="300.45623045249317"/>
    <n v="66.864712451104992"/>
    <x v="10"/>
  </r>
  <r>
    <x v="0"/>
    <x v="3"/>
    <n v="6410"/>
    <s v="Freshwater Marshes"/>
    <x v="0"/>
    <n v="0.62640332935885068"/>
    <n v="1.7869211096790915E-2"/>
    <n v="0.24869471632328805"/>
    <n v="49.93"/>
    <n v="51.749211047745725"/>
    <n v="88.203604288336734"/>
    <n v="18.005212883825465"/>
    <x v="3"/>
  </r>
  <r>
    <x v="1"/>
    <x v="3"/>
    <n v="6172"/>
    <s v="Mixed Shrubs"/>
    <x v="0"/>
    <n v="0.62640332935885068"/>
    <n v="1.7869211096790915E-2"/>
    <n v="0.24869471632328805"/>
    <n v="49.42"/>
    <n v="51.220629080304313"/>
    <n v="87.302666211287857"/>
    <n v="2.4904557474797144"/>
    <x v="3"/>
  </r>
  <r>
    <x v="2"/>
    <x v="10"/>
    <n v="1210"/>
    <s v="Fixed Single Family Units"/>
    <x v="3"/>
    <n v="1.3474392445178078"/>
    <n v="0.2921616014325315"/>
    <n v="0.2050753273754139"/>
    <n v="49.38"/>
    <n v="42.202687457212903"/>
    <n v="154.73118142409726"/>
    <n v="42.736623936574503"/>
    <x v="10"/>
  </r>
  <r>
    <x v="3"/>
    <x v="9"/>
    <n v="5120"/>
    <s v=" Channelized Waterways, Canals"/>
    <x v="0"/>
    <n v="0.52096910560538079"/>
    <n v="9.3813358258152305E-2"/>
    <n v="0.2984336595879456"/>
    <n v="49.32"/>
    <n v="61.340382668731877"/>
    <n v="86.953484930561672"/>
    <n v="47.370487625586094"/>
    <x v="9"/>
  </r>
  <r>
    <x v="0"/>
    <x v="0"/>
    <n v="2510"/>
    <s v="Horse Farms"/>
    <x v="0"/>
    <n v="1.8765006736361713"/>
    <n v="0.3700681607026059"/>
    <n v="0.58663586860269046"/>
    <n v="49.31"/>
    <n v="120.55333368222846"/>
    <n v="615.54029868136683"/>
    <n v="157.4746565124816"/>
    <x v="0"/>
  </r>
  <r>
    <x v="2"/>
    <x v="18"/>
    <n v="1850"/>
    <s v="Parks and Zoos"/>
    <x v="0"/>
    <n v="0.96739227811534922"/>
    <n v="0.17065096597435325"/>
    <n v="0.27638752969320179"/>
    <n v="49.14"/>
    <n v="56.601664774024009"/>
    <n v="148.99111254538204"/>
    <n v="38.603539769665915"/>
    <x v="18"/>
  </r>
  <r>
    <x v="2"/>
    <x v="13"/>
    <n v="1400"/>
    <s v="Commercial and Services"/>
    <x v="0"/>
    <n v="0.73183755311232057"/>
    <n v="0.15992943931627868"/>
    <n v="0.58224006489851832"/>
    <n v="49.08"/>
    <n v="119.09190689040133"/>
    <n v="237.15128480662656"/>
    <n v="77.748913751158966"/>
    <x v="13"/>
  </r>
  <r>
    <x v="5"/>
    <x v="10"/>
    <n v="2540"/>
    <s v="Aquaculture"/>
    <x v="1"/>
    <n v="1.7303616721893005"/>
    <n v="0.38508149913584422"/>
    <n v="0.30381529981542799"/>
    <n v="49.08"/>
    <n v="62.142654858017472"/>
    <n v="292.58713870254695"/>
    <n v="73.568001985104559"/>
    <x v="10"/>
  </r>
  <r>
    <x v="4"/>
    <x v="3"/>
    <n v="5300"/>
    <s v="Reservoirs"/>
    <x v="0"/>
    <n v="0.52096910560538079"/>
    <n v="9.3813358258152305E-2"/>
    <n v="0.2984336595879456"/>
    <n v="48.79"/>
    <n v="60.681209862275516"/>
    <n v="86.019069946514676"/>
    <n v="22.094401568036371"/>
    <x v="3"/>
  </r>
  <r>
    <x v="5"/>
    <x v="10"/>
    <n v="1180"/>
    <s v="Rural Residential"/>
    <x v="0"/>
    <n v="0.96739227811534922"/>
    <n v="0.17065096597435325"/>
    <n v="0.27638752969320179"/>
    <n v="48.76"/>
    <n v="56.163963662625356"/>
    <n v="147.83896311991913"/>
    <n v="33.720353944325488"/>
    <x v="10"/>
  </r>
  <r>
    <x v="2"/>
    <x v="2"/>
    <n v="1920"/>
    <s v="Inactive Land with street pattern but without structures"/>
    <x v="4"/>
    <n v="0.80616023176279095"/>
    <n v="4.9140330516175015E-2"/>
    <n v="0.15190764990771397"/>
    <n v="48.47"/>
    <n v="30.685151599104586"/>
    <n v="67.30978222440946"/>
    <n v="10.782481175516111"/>
    <x v="2"/>
  </r>
  <r>
    <x v="2"/>
    <x v="10"/>
    <n v="7400"/>
    <s v="Disturbed Land"/>
    <x v="0"/>
    <n v="0.73183755311232057"/>
    <n v="0.13401908322593187"/>
    <n v="0.28292799795311729"/>
    <n v="48.46"/>
    <n v="57.139303829017599"/>
    <n v="113.78320886639433"/>
    <n v="33.274840768321425"/>
    <x v="10"/>
  </r>
  <r>
    <x v="2"/>
    <x v="10"/>
    <n v="1920"/>
    <s v="Inactive Land with street pattern but without structures"/>
    <x v="0"/>
    <n v="0.80616023176279095"/>
    <n v="4.9140330516175015E-2"/>
    <n v="0.27638752969320179"/>
    <n v="48.39"/>
    <n v="55.737781001526692"/>
    <n v="122.26427784681583"/>
    <n v="19.585745648769695"/>
    <x v="10"/>
  </r>
  <r>
    <x v="1"/>
    <x v="6"/>
    <n v="1180"/>
    <s v="Rural Residential"/>
    <x v="1"/>
    <n v="0.96739227811534922"/>
    <n v="0.17065096597435325"/>
    <n v="0.24895975957097566"/>
    <n v="48.31"/>
    <n v="50.1235476419617"/>
    <n v="131.93893073131972"/>
    <n v="23.274432190824566"/>
    <x v="6"/>
  </r>
  <r>
    <x v="3"/>
    <x v="7"/>
    <n v="6410"/>
    <s v="Freshwater Marshes"/>
    <x v="0"/>
    <n v="0.62640332935885068"/>
    <n v="1.7869211096790915E-2"/>
    <n v="0.24869471632328805"/>
    <n v="48.2"/>
    <n v="49.956178099366007"/>
    <n v="85.147481007366949"/>
    <n v="28.255819971449633"/>
    <x v="7"/>
  </r>
  <r>
    <x v="4"/>
    <x v="6"/>
    <n v="3100"/>
    <s v="Herbaceous (Dry Prairie)"/>
    <x v="1"/>
    <n v="0.80616023176279095"/>
    <n v="4.9140330516175015E-2"/>
    <n v="0.24115339422849597"/>
    <n v="48.11"/>
    <n v="48.350875726217531"/>
    <n v="106.06064320653888"/>
    <n v="11.727545489952755"/>
    <x v="6"/>
  </r>
  <r>
    <x v="2"/>
    <x v="2"/>
    <n v="1390"/>
    <s v="High Density Under Construction"/>
    <x v="0"/>
    <n v="1.6728075169398335"/>
    <n v="0.4645994885165638"/>
    <n v="0.45902383655933859"/>
    <n v="48.03"/>
    <n v="91.880517720495916"/>
    <n v="418.21340273332328"/>
    <n v="136.15362372115132"/>
    <x v="2"/>
  </r>
  <r>
    <x v="2"/>
    <x v="15"/>
    <n v="6172"/>
    <s v="Mixed Shrubs"/>
    <x v="0"/>
    <n v="0.62640332935885068"/>
    <n v="1.7869211096790915E-2"/>
    <n v="0.24869471632328805"/>
    <n v="47.87"/>
    <n v="49.614154473374491"/>
    <n v="84.564521075158822"/>
    <n v="13.212354686675813"/>
    <x v="15"/>
  </r>
  <r>
    <x v="2"/>
    <x v="1"/>
    <n v="2500"/>
    <s v="Specialty Farms"/>
    <x v="0"/>
    <n v="1.7303616721893005"/>
    <n v="0.38508149913584422"/>
    <n v="0.30381529981542799"/>
    <n v="47.72"/>
    <n v="60.420690501723591"/>
    <n v="284.47958962684476"/>
    <n v="76.461583808548738"/>
    <x v="1"/>
  </r>
  <r>
    <x v="5"/>
    <x v="13"/>
    <n v="4110"/>
    <s v="Pine Flatwoods"/>
    <x v="0"/>
    <n v="0.80616023176279095"/>
    <n v="4.9140330516175015E-2"/>
    <n v="0.28292799795311729"/>
    <n v="47.7"/>
    <n v="56.243185981100702"/>
    <n v="123.37291499988278"/>
    <n v="15.172209057108796"/>
    <x v="13"/>
  </r>
  <r>
    <x v="5"/>
    <x v="10"/>
    <n v="8340"/>
    <s v="Sewage Treatment"/>
    <x v="0"/>
    <n v="1.2017295380314896"/>
    <n v="0.2322997442582819"/>
    <n v="0.58224006489851832"/>
    <n v="47.56"/>
    <n v="115.4036489752952"/>
    <n v="377.359092628795"/>
    <n v="88.645882431371774"/>
    <x v="10"/>
  </r>
  <r>
    <x v="0"/>
    <x v="1"/>
    <n v="1900"/>
    <s v="Open Land"/>
    <x v="0"/>
    <n v="0.80616023176279095"/>
    <n v="4.9140330516175015E-2"/>
    <n v="0.28292799795311729"/>
    <n v="47.37"/>
    <n v="55.854082178715714"/>
    <n v="122.51939168856281"/>
    <n v="24.1859815452863"/>
    <x v="1"/>
  </r>
  <r>
    <x v="1"/>
    <x v="3"/>
    <n v="2120"/>
    <s v="Unimproved Pastures"/>
    <x v="0"/>
    <n v="0.95337210017164864"/>
    <n v="0.22938109134459039"/>
    <n v="0.2"/>
    <n v="47.1"/>
    <n v="39.257850000000005"/>
    <n v="101.83978915431081"/>
    <n v="24.502628065487706"/>
    <x v="3"/>
  </r>
  <r>
    <x v="3"/>
    <x v="2"/>
    <n v="6172"/>
    <s v="Mixed Shrubs"/>
    <x v="0"/>
    <n v="0.62640332935885068"/>
    <n v="1.7869211096790915E-2"/>
    <n v="0.24869471632328805"/>
    <n v="46.79"/>
    <n v="48.494804424675003"/>
    <n v="82.656652206114089"/>
    <n v="27.429249304235025"/>
    <x v="2"/>
  </r>
  <r>
    <x v="2"/>
    <x v="1"/>
    <n v="6250"/>
    <s v="Hydric Pine Flatwoods"/>
    <x v="0"/>
    <n v="0.62640332935885068"/>
    <n v="1.7869211096790915E-2"/>
    <n v="0.24869471632328805"/>
    <n v="46.68"/>
    <n v="48.380796549344495"/>
    <n v="82.462332228711375"/>
    <n v="12.883908852601357"/>
    <x v="1"/>
  </r>
  <r>
    <x v="1"/>
    <x v="3"/>
    <n v="7430"/>
    <s v="Spoil Areas"/>
    <x v="1"/>
    <n v="0.73183755311232057"/>
    <n v="0.13401908322593187"/>
    <n v="0.24115339422849597"/>
    <n v="46.55"/>
    <n v="46.783065164319801"/>
    <n v="93.160520312441079"/>
    <n v="17.060189753897404"/>
    <x v="3"/>
  </r>
  <r>
    <x v="3"/>
    <x v="3"/>
    <n v="6210"/>
    <s v="Cypress"/>
    <x v="0"/>
    <n v="0.62640332935885068"/>
    <n v="1.7869211096790915E-2"/>
    <n v="0.24869471632328805"/>
    <n v="46.4"/>
    <n v="48.090594684866851"/>
    <n v="81.96769955895904"/>
    <n v="27.200623375005453"/>
    <x v="3"/>
  </r>
  <r>
    <x v="1"/>
    <x v="10"/>
    <n v="3300"/>
    <s v="Mixed Rangeland"/>
    <x v="0"/>
    <n v="0.80616023176279095"/>
    <n v="4.9140330516175015E-2"/>
    <n v="0.28292799795311729"/>
    <n v="46.27"/>
    <n v="54.55706950409914"/>
    <n v="119.67431398416299"/>
    <n v="7.2948715550244163"/>
    <x v="10"/>
  </r>
  <r>
    <x v="4"/>
    <x v="10"/>
    <n v="3300"/>
    <s v="Mixed Rangeland"/>
    <x v="0"/>
    <n v="0.80616023176279095"/>
    <n v="4.9140330516175015E-2"/>
    <n v="0.28292799795311729"/>
    <n v="46.05"/>
    <n v="54.297666969175822"/>
    <n v="119.10529844328303"/>
    <n v="13.169944697279416"/>
    <x v="10"/>
  </r>
  <r>
    <x v="5"/>
    <x v="6"/>
    <n v="6172"/>
    <s v="Mixed Shrubs"/>
    <x v="0"/>
    <n v="0.62640332935885068"/>
    <n v="1.7869211096790915E-2"/>
    <n v="0.24869471632328805"/>
    <n v="45.98"/>
    <n v="47.65529188815038"/>
    <n v="81.225750554330531"/>
    <n v="8.8006039439631358"/>
    <x v="6"/>
  </r>
  <r>
    <x v="0"/>
    <x v="9"/>
    <n v="1920"/>
    <s v="Inactive Land with street pattern but without structures"/>
    <x v="0"/>
    <n v="0.80616023176279095"/>
    <n v="4.9140330516175015E-2"/>
    <n v="0.27638752969320179"/>
    <n v="45.7"/>
    <n v="52.639317870836329"/>
    <n v="115.4676068939757"/>
    <n v="22.793921606425737"/>
    <x v="9"/>
  </r>
  <r>
    <x v="3"/>
    <x v="2"/>
    <n v="3300"/>
    <s v="Mixed Rangeland"/>
    <x v="0"/>
    <n v="0.80616023176279095"/>
    <n v="4.9140330516175015E-2"/>
    <n v="0.28292799795311729"/>
    <n v="45.66"/>
    <n v="53.837817020902669"/>
    <n v="118.09658907535946"/>
    <n v="35.032312723439254"/>
    <x v="2"/>
  </r>
  <r>
    <x v="0"/>
    <x v="1"/>
    <n v="6410"/>
    <s v="Freshwater Marshes"/>
    <x v="0"/>
    <n v="0.62640332935885068"/>
    <n v="1.7869211096790915E-2"/>
    <n v="0.24869471632328805"/>
    <n v="45.47"/>
    <n v="47.126709920708954"/>
    <n v="80.324812477281625"/>
    <n v="16.396896251302699"/>
    <x v="1"/>
  </r>
  <r>
    <x v="1"/>
    <x v="5"/>
    <n v="2150"/>
    <s v="Field Crops"/>
    <x v="0"/>
    <n v="1.7303616721893005"/>
    <n v="0.38508149913584422"/>
    <n v="0.30381529981542799"/>
    <n v="45.42"/>
    <n v="57.508544899167759"/>
    <n v="270.76829339587778"/>
    <n v="60.257842054150565"/>
    <x v="5"/>
  </r>
  <r>
    <x v="2"/>
    <x v="13"/>
    <n v="3100"/>
    <s v="Herbaceous (Dry Prairie)"/>
    <x v="0"/>
    <n v="0.80616023176279095"/>
    <n v="4.9140330516175015E-2"/>
    <n v="0.28292799795311729"/>
    <n v="45.39"/>
    <n v="53.519459364405883"/>
    <n v="117.39825182064315"/>
    <n v="18.806247746787903"/>
    <x v="13"/>
  </r>
  <r>
    <x v="4"/>
    <x v="10"/>
    <n v="1330"/>
    <s v="Multiple Dwelling Units, Low Rise &lt;Two stories or less&gt;"/>
    <x v="1"/>
    <n v="1.6728075169398335"/>
    <n v="0.4645994885165638"/>
    <n v="0.44774347762687844"/>
    <n v="45.28"/>
    <n v="84.491164299493519"/>
    <n v="384.57921438887547"/>
    <n v="116.00765354625571"/>
    <x v="10"/>
  </r>
  <r>
    <x v="0"/>
    <x v="8"/>
    <n v="7430"/>
    <s v="Spoil Areas"/>
    <x v="0"/>
    <n v="0.73183755311232057"/>
    <n v="0.13401908322593187"/>
    <n v="0.28292799795311729"/>
    <n v="45.13"/>
    <n v="53.212892732223786"/>
    <n v="105.96442872761817"/>
    <n v="35.332079698162836"/>
    <x v="8"/>
  </r>
  <r>
    <x v="3"/>
    <x v="2"/>
    <n v="2210"/>
    <s v="Citrus Groves"/>
    <x v="1"/>
    <n v="1.6671011379372187"/>
    <n v="0.16490862031309303"/>
    <n v="0.32696578480774496"/>
    <n v="44.68"/>
    <n v="60.882304297762857"/>
    <n v="276.17322482688519"/>
    <n v="58.794428220478274"/>
    <x v="2"/>
  </r>
  <r>
    <x v="3"/>
    <x v="6"/>
    <n v="5300"/>
    <s v="Reservoirs"/>
    <x v="1"/>
    <n v="0.52096910560538079"/>
    <n v="9.3813358258152305E-2"/>
    <n v="0.2984336595879456"/>
    <n v="44.63"/>
    <n v="55.507325192731223"/>
    <n v="78.684793845315639"/>
    <n v="42.86587312915465"/>
    <x v="6"/>
  </r>
  <r>
    <x v="4"/>
    <x v="3"/>
    <n v="3200"/>
    <s v="Shrub and Brushland"/>
    <x v="0"/>
    <n v="0.80616023176279095"/>
    <n v="4.9140330516175015E-2"/>
    <n v="0.28292799795311729"/>
    <n v="44.44"/>
    <n v="52.399312054509743"/>
    <n v="114.9411392577524"/>
    <n v="12.709497119372362"/>
    <x v="3"/>
  </r>
  <r>
    <x v="4"/>
    <x v="3"/>
    <n v="3210"/>
    <s v="Palmetto Prairies"/>
    <x v="0"/>
    <n v="0.80616023176279095"/>
    <n v="4.9140330516175015E-2"/>
    <n v="0.28292799795311729"/>
    <n v="44.28"/>
    <n v="52.210655665474604"/>
    <n v="114.52730977347606"/>
    <n v="12.663738353866069"/>
    <x v="3"/>
  </r>
  <r>
    <x v="0"/>
    <x v="8"/>
    <n v="1110"/>
    <s v="Fixed Single Family Units"/>
    <x v="0"/>
    <n v="0.96739227811534922"/>
    <n v="0.17065096597435325"/>
    <n v="0.27638752969320179"/>
    <n v="43.95"/>
    <n v="50.623589068342596"/>
    <n v="133.25517697129712"/>
    <n v="38.658768510056966"/>
    <x v="8"/>
  </r>
  <r>
    <x v="1"/>
    <x v="0"/>
    <n v="2150"/>
    <s v="Field Crops"/>
    <x v="0"/>
    <n v="1.7303616721893005"/>
    <n v="0.38508149913584422"/>
    <n v="0.30381529981542799"/>
    <n v="43.93"/>
    <n v="55.62198100881637"/>
    <n v="261.88575801146874"/>
    <n v="58.281087658274643"/>
    <x v="0"/>
  </r>
  <r>
    <x v="5"/>
    <x v="10"/>
    <n v="1310"/>
    <s v="Fixed Single Family Units &lt;Six or more dwelling units per acre&gt;"/>
    <x v="2"/>
    <n v="1.3474392445178078"/>
    <n v="0.2921616014325315"/>
    <n v="0.37832588419635466"/>
    <n v="43.65"/>
    <n v="68.821781792249638"/>
    <n v="252.32695465715423"/>
    <n v="64.074573485487221"/>
    <x v="10"/>
  </r>
  <r>
    <x v="1"/>
    <x v="13"/>
    <n v="8100"/>
    <s v="Transportation"/>
    <x v="0"/>
    <n v="1.0171301585628862"/>
    <n v="0.19656132206470006"/>
    <n v="0.45034663738052311"/>
    <n v="43.6"/>
    <n v="81.82933505195318"/>
    <n v="226.47178102378572"/>
    <n v="43.765876287926723"/>
    <x v="13"/>
  </r>
  <r>
    <x v="2"/>
    <x v="18"/>
    <n v="1310"/>
    <s v="Fixed Single Family Units &lt;Six or more dwelling units per acre&gt;"/>
    <x v="0"/>
    <n v="1.3474392445178078"/>
    <n v="0.2921616014325315"/>
    <n v="0.45902383655933859"/>
    <n v="43.6"/>
    <n v="83.406008174341494"/>
    <n v="305.7983024367345"/>
    <n v="84.461237427392319"/>
    <x v="18"/>
  </r>
  <r>
    <x v="2"/>
    <x v="2"/>
    <n v="8310"/>
    <s v="Electric Power Facilities"/>
    <x v="0"/>
    <n v="1.2017295380314896"/>
    <n v="0.2322997442582819"/>
    <n v="0.58224006489851832"/>
    <n v="43.53"/>
    <n v="105.62491252932296"/>
    <n v="345.38354293800347"/>
    <n v="89.756628856144005"/>
    <x v="2"/>
  </r>
  <r>
    <x v="1"/>
    <x v="3"/>
    <n v="6172"/>
    <s v="Mixed Shrubs"/>
    <x v="0"/>
    <n v="0.62640332935885068"/>
    <n v="1.7869211096790915E-2"/>
    <n v="0.24869471632328805"/>
    <n v="43.41"/>
    <n v="44.991653346337706"/>
    <n v="76.685729264103685"/>
    <n v="2.1875897207222654"/>
    <x v="3"/>
  </r>
  <r>
    <x v="0"/>
    <x v="13"/>
    <n v="2120"/>
    <s v="Unimproved Pastures"/>
    <x v="0"/>
    <n v="0.95337210017164864"/>
    <n v="0.22938109134459039"/>
    <n v="0.2"/>
    <n v="43.41"/>
    <n v="36.182234999999999"/>
    <n v="93.861257902094081"/>
    <n v="33.41270017871669"/>
    <x v="13"/>
  </r>
  <r>
    <x v="4"/>
    <x v="3"/>
    <n v="3100"/>
    <s v="Herbaceous (Dry Prairie)"/>
    <x v="0"/>
    <n v="0.80616023176279095"/>
    <n v="4.9140330516175015E-2"/>
    <n v="0.28292799795311729"/>
    <n v="43.39"/>
    <n v="51.161254501466651"/>
    <n v="112.22538326718896"/>
    <n v="12.409205220737327"/>
    <x v="3"/>
  </r>
  <r>
    <x v="3"/>
    <x v="9"/>
    <n v="1650"/>
    <s v="Reclaimed Land"/>
    <x v="0"/>
    <n v="0.73183755311232057"/>
    <n v="0.13401908322593187"/>
    <n v="0.24052044568721381"/>
    <n v="43.24"/>
    <n v="43.342433718039281"/>
    <n v="86.309087756386575"/>
    <n v="38.213113511269576"/>
    <x v="9"/>
  </r>
  <r>
    <x v="4"/>
    <x v="10"/>
    <n v="2110"/>
    <s v="Improved Pastures"/>
    <x v="1"/>
    <n v="1.8765006736361713"/>
    <n v="0.3700681607026059"/>
    <n v="0.58663586860269046"/>
    <n v="43.17"/>
    <n v="105.54223109028193"/>
    <n v="538.89423431503963"/>
    <n v="117.76354284520397"/>
    <x v="10"/>
  </r>
  <r>
    <x v="2"/>
    <x v="2"/>
    <n v="4110"/>
    <s v="Pine Flatwoods"/>
    <x v="3"/>
    <n v="0.80616023176279095"/>
    <n v="4.9140330516175015E-2"/>
    <n v="0.19937879050387461"/>
    <n v="43.17"/>
    <n v="35.87043259387282"/>
    <n v="78.684017525251306"/>
    <n v="12.604541416453015"/>
    <x v="2"/>
  </r>
  <r>
    <x v="3"/>
    <x v="14"/>
    <n v="6210"/>
    <s v="Cypress"/>
    <x v="0"/>
    <n v="0.62640332935885068"/>
    <n v="1.7869211096790915E-2"/>
    <n v="0.24869471632328805"/>
    <n v="43.08"/>
    <n v="44.649629720346205"/>
    <n v="76.102769331895587"/>
    <n v="25.254371874897302"/>
    <x v="14"/>
  </r>
  <r>
    <x v="2"/>
    <x v="2"/>
    <n v="6410"/>
    <s v="Freshwater Marshes"/>
    <x v="1"/>
    <n v="0.62640332935885068"/>
    <n v="1.7869211096790915E-2"/>
    <n v="0.24869471632328805"/>
    <n v="43.03"/>
    <n v="44.597807958832341"/>
    <n v="76.014442069439824"/>
    <n v="11.876490958171301"/>
    <x v="2"/>
  </r>
  <r>
    <x v="3"/>
    <x v="3"/>
    <n v="2130"/>
    <s v="Woodland Pastures"/>
    <x v="3"/>
    <n v="0.95337210017164864"/>
    <n v="0.22938109134459039"/>
    <n v="0.2"/>
    <n v="43"/>
    <n v="35.840499999999999"/>
    <n v="92.974754429625563"/>
    <n v="40.898882999797692"/>
    <x v="3"/>
  </r>
  <r>
    <x v="5"/>
    <x v="6"/>
    <n v="4410"/>
    <s v="Coniferous Plantations"/>
    <x v="0"/>
    <n v="0.80616023176279095"/>
    <n v="4.9140330516175015E-2"/>
    <n v="0.28292799795311729"/>
    <n v="42.91"/>
    <n v="50.595285334361229"/>
    <n v="110.98389481435993"/>
    <n v="13.648626638166421"/>
    <x v="6"/>
  </r>
  <r>
    <x v="2"/>
    <x v="9"/>
    <n v="4130"/>
    <s v="Sand Pine"/>
    <x v="2"/>
    <n v="0.80616023176279095"/>
    <n v="4.9140330516175015E-2"/>
    <n v="2.0887301862310671E-2"/>
    <n v="42.64"/>
    <n v="3.7117194929967035"/>
    <n v="8.1418867997052349"/>
    <n v="1.3042642280183818"/>
    <x v="9"/>
  </r>
  <r>
    <x v="2"/>
    <x v="2"/>
    <n v="1400"/>
    <s v="Commercial and Services"/>
    <x v="1"/>
    <n v="0.73183755311232057"/>
    <n v="0.15992943931627868"/>
    <n v="0.57659988543228824"/>
    <n v="42.5"/>
    <n v="102.1266509579101"/>
    <n v="203.36786201563746"/>
    <n v="66.673180271842995"/>
    <x v="2"/>
  </r>
  <r>
    <x v="5"/>
    <x v="10"/>
    <n v="6410"/>
    <s v="Freshwater Marshes"/>
    <x v="0"/>
    <n v="0.62640332935885068"/>
    <n v="1.7869211096790915E-2"/>
    <n v="0.24869471632328805"/>
    <n v="42.32"/>
    <n v="43.861938945335453"/>
    <n v="74.760194942567807"/>
    <n v="8.1000774012292283"/>
    <x v="10"/>
  </r>
  <r>
    <x v="2"/>
    <x v="15"/>
    <n v="1110"/>
    <s v="Fixed Single Family Units"/>
    <x v="3"/>
    <n v="0.96739227811534922"/>
    <n v="0.17065096597435325"/>
    <n v="0.22153198944874952"/>
    <n v="42.25"/>
    <n v="39.006660414668787"/>
    <n v="102.67623320027386"/>
    <n v="26.603372402759586"/>
    <x v="15"/>
  </r>
  <r>
    <x v="2"/>
    <x v="9"/>
    <n v="1550"/>
    <s v="Other Light Industrial"/>
    <x v="1"/>
    <n v="1.2017295380314896"/>
    <n v="0.2322997442582819"/>
    <n v="0.32565202448966185"/>
    <n v="42.18"/>
    <n v="57.244789972718877"/>
    <n v="187.18508637846892"/>
    <n v="48.644768023858326"/>
    <x v="9"/>
  </r>
  <r>
    <x v="4"/>
    <x v="10"/>
    <n v="6170"/>
    <s v="Mixed Wetland Hardwoods"/>
    <x v="1"/>
    <n v="0.62640332935885068"/>
    <n v="1.7869211096790915E-2"/>
    <n v="0.24869471632328805"/>
    <n v="42.1"/>
    <n v="43.633923194674452"/>
    <n v="74.371554987762408"/>
    <n v="6.870690198260208"/>
    <x v="10"/>
  </r>
  <r>
    <x v="1"/>
    <x v="6"/>
    <n v="6300"/>
    <s v="Wetland Forested Mixed"/>
    <x v="0"/>
    <n v="0.62640332935885068"/>
    <n v="1.7869211096790915E-2"/>
    <n v="0.24869471632328805"/>
    <n v="42.07"/>
    <n v="43.602830137766126"/>
    <n v="74.318558630288933"/>
    <n v="2.1200621873021359"/>
    <x v="6"/>
  </r>
  <r>
    <x v="2"/>
    <x v="2"/>
    <n v="2210"/>
    <s v="Citrus Groves"/>
    <x v="1"/>
    <n v="1.6671011379372187"/>
    <n v="0.16490862031309303"/>
    <n v="0.32696578480774496"/>
    <n v="42.01"/>
    <n v="57.244082442905494"/>
    <n v="259.66958762259276"/>
    <n v="38.147247935184332"/>
    <x v="2"/>
  </r>
  <r>
    <x v="1"/>
    <x v="10"/>
    <n v="7430"/>
    <s v="Spoil Areas"/>
    <x v="1"/>
    <n v="0.73183755311232057"/>
    <n v="0.13401908322593187"/>
    <n v="0.24115339422849597"/>
    <n v="41.95"/>
    <n v="42.16003402026243"/>
    <n v="83.954539787473777"/>
    <n v="15.37432782332967"/>
    <x v="10"/>
  </r>
  <r>
    <x v="4"/>
    <x v="19"/>
    <n v="1400"/>
    <s v="Commercial and Services"/>
    <x v="4"/>
    <n v="0.73183755311232057"/>
    <n v="0.15992943931627868"/>
    <n v="0.55707618727995345"/>
    <n v="41.9"/>
    <n v="97.27566893949772"/>
    <n v="193.70795608013964"/>
    <n v="52.91874253446624"/>
    <x v="19"/>
  </r>
  <r>
    <x v="1"/>
    <x v="16"/>
    <n v="6172"/>
    <s v="Mixed Shrubs"/>
    <x v="0"/>
    <n v="0.62640332935885068"/>
    <n v="1.7869211096790915E-2"/>
    <n v="0.24869471632328805"/>
    <n v="41.88"/>
    <n v="43.405907444013444"/>
    <n v="73.982915032956996"/>
    <n v="2.1104873877873418"/>
    <x v="16"/>
  </r>
  <r>
    <x v="4"/>
    <x v="13"/>
    <n v="8140"/>
    <s v="Roads and Highways"/>
    <x v="1"/>
    <n v="1.0171301585628862"/>
    <n v="0.19656132206470006"/>
    <n v="0.43863241848912221"/>
    <n v="41.82"/>
    <n v="76.446985261513888"/>
    <n v="211.57552966893996"/>
    <n v="49.2076521315036"/>
    <x v="13"/>
  </r>
  <r>
    <x v="5"/>
    <x v="0"/>
    <n v="2120"/>
    <s v="Unimproved Pastures"/>
    <x v="0"/>
    <n v="0.95337210017164864"/>
    <n v="0.22938109134459039"/>
    <n v="0.2"/>
    <n v="41.79"/>
    <n v="34.831965000000004"/>
    <n v="90.358488084047735"/>
    <n v="26.479118707819666"/>
    <x v="0"/>
  </r>
  <r>
    <x v="5"/>
    <x v="6"/>
    <n v="5120"/>
    <s v=" Channelized Waterways, Canals"/>
    <x v="1"/>
    <n v="0.52096910560538079"/>
    <n v="9.3813358258152305E-2"/>
    <n v="0.2984336595879456"/>
    <n v="41.75"/>
    <n v="51.925405036892862"/>
    <n v="73.607218082947071"/>
    <n v="20.319249473052594"/>
    <x v="6"/>
  </r>
  <r>
    <x v="1"/>
    <x v="6"/>
    <n v="4220"/>
    <s v="Brazilian Pepper"/>
    <x v="1"/>
    <n v="0.80616023176279095"/>
    <n v="4.9140330516175015E-2"/>
    <n v="0.24115339422849597"/>
    <n v="41.66"/>
    <n v="41.868582056832722"/>
    <n v="91.841330201297225"/>
    <n v="5.5982832485650009"/>
    <x v="6"/>
  </r>
  <r>
    <x v="3"/>
    <x v="9"/>
    <n v="6250"/>
    <s v="Hydric Pine Flatwoods"/>
    <x v="0"/>
    <n v="0.62640332935885068"/>
    <n v="1.7869211096790915E-2"/>
    <n v="0.24869471632328805"/>
    <n v="41.6"/>
    <n v="43.115705579535806"/>
    <n v="73.488282363204675"/>
    <n v="24.38676578448765"/>
    <x v="9"/>
  </r>
  <r>
    <x v="4"/>
    <x v="19"/>
    <n v="1710"/>
    <s v="Educational Facilities"/>
    <x v="1"/>
    <n v="0.96739227811534922"/>
    <n v="0.17065096597435325"/>
    <n v="0.22279788653131388"/>
    <n v="41.52"/>
    <n v="38.551743176791284"/>
    <n v="101.47876620600717"/>
    <n v="22.097137439246829"/>
    <x v="19"/>
  </r>
  <r>
    <x v="2"/>
    <x v="10"/>
    <n v="1320"/>
    <s v="Mobile Home Units &lt;Six or more dwelling units per acre&gt;"/>
    <x v="0"/>
    <n v="1.6728075169398335"/>
    <n v="0.4645994885165638"/>
    <n v="0.45902383655933859"/>
    <n v="41.23"/>
    <n v="78.872241216240823"/>
    <n v="359.00351019560526"/>
    <n v="116.87724143291837"/>
    <x v="10"/>
  </r>
  <r>
    <x v="2"/>
    <x v="1"/>
    <n v="4410"/>
    <s v="Coniferous Plantations"/>
    <x v="0"/>
    <n v="0.80616023176279095"/>
    <n v="4.9140330516175015E-2"/>
    <n v="0.28292799795311729"/>
    <n v="41.19"/>
    <n v="48.567229152233487"/>
    <n v="106.53522785838932"/>
    <n v="17.066079415954917"/>
    <x v="1"/>
  </r>
  <r>
    <x v="1"/>
    <x v="0"/>
    <n v="2130"/>
    <s v="Woodland Pastures"/>
    <x v="1"/>
    <n v="0.95337210017164864"/>
    <n v="0.22938109134459039"/>
    <n v="0.2"/>
    <n v="41.09"/>
    <n v="34.248515000000005"/>
    <n v="88.844945570077087"/>
    <n v="21.376071915305516"/>
    <x v="0"/>
  </r>
  <r>
    <x v="1"/>
    <x v="3"/>
    <n v="6250"/>
    <s v="Hydric Pine Flatwoods"/>
    <x v="0"/>
    <n v="0.62640332935885068"/>
    <n v="1.7869211096790915E-2"/>
    <n v="0.24869471632328805"/>
    <n v="41.06"/>
    <n v="42.556030555186055"/>
    <n v="72.534347928682294"/>
    <n v="2.069164568828755"/>
    <x v="3"/>
  </r>
  <r>
    <x v="2"/>
    <x v="15"/>
    <n v="1320"/>
    <s v="Mobile Home Units &lt;Six or more dwelling units per acre&gt;"/>
    <x v="3"/>
    <n v="1.6728075169398335"/>
    <n v="0.4645994885165638"/>
    <n v="0.43646311869441834"/>
    <n v="41.04"/>
    <n v="74.650120335404878"/>
    <n v="339.78564351251481"/>
    <n v="110.62066961577547"/>
    <x v="15"/>
  </r>
  <r>
    <x v="3"/>
    <x v="9"/>
    <n v="6210"/>
    <s v="Cypress"/>
    <x v="0"/>
    <n v="0.62640332935885068"/>
    <n v="1.7869211096790915E-2"/>
    <n v="0.24869471632328805"/>
    <n v="40.909999999999997"/>
    <n v="42.400565270644456"/>
    <n v="72.269366141314961"/>
    <n v="23.982273755850709"/>
    <x v="9"/>
  </r>
  <r>
    <x v="2"/>
    <x v="17"/>
    <n v="1210"/>
    <s v="Fixed Single Family Units"/>
    <x v="3"/>
    <n v="1.3474392445178078"/>
    <n v="0.2921616014325315"/>
    <n v="0.2050753273754139"/>
    <n v="40.799999999999997"/>
    <n v="34.869778214951118"/>
    <n v="127.84593361893818"/>
    <n v="35.310940798141743"/>
    <x v="17"/>
  </r>
  <r>
    <x v="2"/>
    <x v="19"/>
    <n v="4340"/>
    <s v="Hardwood - Coniferous Mixed"/>
    <x v="0"/>
    <n v="0.80616023176279095"/>
    <n v="4.9140330516175015E-2"/>
    <n v="0.28292799795311729"/>
    <n v="40.71"/>
    <n v="48.00125998512808"/>
    <n v="105.29373940556032"/>
    <n v="16.867203035288291"/>
    <x v="19"/>
  </r>
  <r>
    <x v="2"/>
    <x v="13"/>
    <n v="1920"/>
    <s v="Inactive Land with street pattern but without structures"/>
    <x v="0"/>
    <n v="0.80616023176279095"/>
    <n v="4.9140330516175015E-2"/>
    <n v="0.27638752969320179"/>
    <n v="40.700000000000003"/>
    <n v="46.880092720854236"/>
    <n v="102.83438950951447"/>
    <n v="16.473235129260726"/>
    <x v="13"/>
  </r>
  <r>
    <x v="2"/>
    <x v="1"/>
    <n v="5110"/>
    <s v=" Natural River, Stream, Waterway"/>
    <x v="0"/>
    <n v="0.52096910560538079"/>
    <n v="9.3813358258152305E-2"/>
    <n v="0.2984336595879456"/>
    <n v="40.54"/>
    <n v="50.420501082530222"/>
    <n v="71.4739310438964"/>
    <n v="23.846181758158611"/>
    <x v="1"/>
  </r>
  <r>
    <x v="3"/>
    <x v="3"/>
    <n v="2110"/>
    <s v="Improved Pastures"/>
    <x v="2"/>
    <n v="1.8765006736361713"/>
    <n v="0.3700681607026059"/>
    <n v="0.58663586860269046"/>
    <n v="40.520000000000003"/>
    <n v="99.063497886917389"/>
    <n v="505.81409252826973"/>
    <n v="150.96736837872936"/>
    <x v="3"/>
  </r>
  <r>
    <x v="3"/>
    <x v="3"/>
    <n v="3200"/>
    <s v="Shrub and Brushland"/>
    <x v="0"/>
    <n v="0.80616023176279095"/>
    <n v="4.9140330516175015E-2"/>
    <n v="0.28292799795311729"/>
    <n v="40.47"/>
    <n v="47.718275401575369"/>
    <n v="104.67299517914581"/>
    <n v="31.050321855400497"/>
    <x v="3"/>
  </r>
  <r>
    <x v="2"/>
    <x v="2"/>
    <n v="1820"/>
    <s v="Golf Courses"/>
    <x v="1"/>
    <n v="1.8765006736361713"/>
    <n v="0.3700681607026059"/>
    <n v="0.24895975957097566"/>
    <n v="40.47"/>
    <n v="41.989235625547295"/>
    <n v="214.39528753705301"/>
    <n v="51.421507106698961"/>
    <x v="2"/>
  </r>
  <r>
    <x v="3"/>
    <x v="3"/>
    <n v="2110"/>
    <s v="Improved Pastures"/>
    <x v="2"/>
    <n v="1.8765006736361713"/>
    <n v="0.3700681607026059"/>
    <n v="0.58663586860269046"/>
    <n v="40.42"/>
    <n v="98.81901738867721"/>
    <n v="504.56578529103308"/>
    <n v="150.59479343208886"/>
    <x v="3"/>
  </r>
  <r>
    <x v="1"/>
    <x v="6"/>
    <n v="7430"/>
    <s v="Spoil Areas"/>
    <x v="1"/>
    <n v="0.73183755311232057"/>
    <n v="0.13401908322593187"/>
    <n v="0.24115339422849597"/>
    <n v="40.42"/>
    <n v="40.622373661478129"/>
    <n v="80.89255061286508"/>
    <n v="14.813595485553881"/>
    <x v="6"/>
  </r>
  <r>
    <x v="3"/>
    <x v="9"/>
    <n v="4271"/>
    <e v="#N/A"/>
    <x v="1"/>
    <n v="0.80616023176279095"/>
    <n v="4.9140330516175015E-2"/>
    <n v="0.24115339422849597"/>
    <n v="40.39"/>
    <n v="40.592223458364707"/>
    <n v="89.041558493288406"/>
    <n v="26.413393874811987"/>
    <x v="9"/>
  </r>
  <r>
    <x v="2"/>
    <x v="2"/>
    <n v="6440"/>
    <s v="Emergent Aquatic Vegetation"/>
    <x v="0"/>
    <n v="0.62640332935885068"/>
    <n v="1.7869211096790915E-2"/>
    <n v="0.24869471632328805"/>
    <n v="40.090000000000003"/>
    <n v="41.550688381817075"/>
    <n v="70.82079903704026"/>
    <n v="11.065036544575587"/>
    <x v="2"/>
  </r>
  <r>
    <x v="4"/>
    <x v="19"/>
    <n v="1550"/>
    <s v="Other Light Industrial"/>
    <x v="0"/>
    <n v="1.2017295380314896"/>
    <n v="0.2322997442582819"/>
    <n v="0.34369105791620291"/>
    <n v="40.090000000000003"/>
    <n v="57.422209278178947"/>
    <n v="187.76523084285733"/>
    <n v="42.545699944147977"/>
    <x v="19"/>
  </r>
  <r>
    <x v="5"/>
    <x v="6"/>
    <n v="8115"/>
    <s v=" Grass airports"/>
    <x v="0"/>
    <n v="0.96739227811534922"/>
    <n v="0.17065096597435325"/>
    <n v="0.24052044568721381"/>
    <n v="40.03"/>
    <n v="40.124829364780588"/>
    <n v="105.61956068995072"/>
    <n v="24.09059759855311"/>
    <x v="6"/>
  </r>
  <r>
    <x v="1"/>
    <x v="3"/>
    <n v="6250"/>
    <s v="Hydric Pine Flatwoods"/>
    <x v="0"/>
    <n v="0.62640332935885068"/>
    <n v="1.7869211096790915E-2"/>
    <n v="0.24869471632328805"/>
    <n v="40.020000000000003"/>
    <n v="41.478137915697666"/>
    <n v="70.69714086960218"/>
    <n v="2.0167551399056691"/>
    <x v="3"/>
  </r>
  <r>
    <x v="4"/>
    <x v="10"/>
    <n v="2540"/>
    <s v="Aquaculture"/>
    <x v="0"/>
    <n v="1.7303616721893005"/>
    <n v="0.38508149913584422"/>
    <n v="0.30381529981542799"/>
    <n v="40.020000000000003"/>
    <n v="50.671333484471461"/>
    <n v="238.57655441882497"/>
    <n v="58.608833656553479"/>
    <x v="10"/>
  </r>
  <r>
    <x v="2"/>
    <x v="3"/>
    <n v="4110"/>
    <s v="Pine Flatwoods"/>
    <x v="4"/>
    <n v="0.80616023176279095"/>
    <n v="4.9140330516175015E-2"/>
    <n v="9.4942281192321246E-2"/>
    <n v="40"/>
    <n v="15.826878274759954"/>
    <n v="34.717238613786613"/>
    <n v="5.561420041013057"/>
    <x v="3"/>
  </r>
  <r>
    <x v="1"/>
    <x v="10"/>
    <n v="1330"/>
    <s v="Multiple Dwelling Units, Low Rise &lt;Two stories or less&gt;"/>
    <x v="0"/>
    <n v="1.6728075169398335"/>
    <n v="0.4645994885165638"/>
    <n v="0.45902383655933859"/>
    <n v="39.94"/>
    <n v="76.404494644110073"/>
    <n v="347.77104528771457"/>
    <n v="96.588667928226641"/>
    <x v="10"/>
  </r>
  <r>
    <x v="4"/>
    <x v="10"/>
    <n v="2410"/>
    <s v="Tree Nurseries"/>
    <x v="0"/>
    <n v="1.7303616721893005"/>
    <n v="0.38508149913584422"/>
    <n v="0.30381529981542799"/>
    <n v="39.909999999999997"/>
    <n v="50.532056955653566"/>
    <n v="237.92079677299608"/>
    <n v="58.447739910870787"/>
    <x v="10"/>
  </r>
  <r>
    <x v="0"/>
    <x v="1"/>
    <n v="4340"/>
    <s v="Hardwood - Coniferous Mixed"/>
    <x v="0"/>
    <n v="0.80616023176279095"/>
    <n v="4.9140330516175015E-2"/>
    <n v="0.28292799795311729"/>
    <n v="39.909999999999997"/>
    <n v="47.057978039952381"/>
    <n v="103.22459198417863"/>
    <n v="20.377085148245225"/>
    <x v="1"/>
  </r>
  <r>
    <x v="2"/>
    <x v="1"/>
    <n v="5120"/>
    <s v=" Channelized Waterways, Canals"/>
    <x v="0"/>
    <n v="0.52096910560538079"/>
    <n v="9.3813358258152305E-2"/>
    <n v="0.2984336595879456"/>
    <n v="39.880000000000003"/>
    <n v="49.5996443801506"/>
    <n v="70.310319931686934"/>
    <n v="23.45796074285559"/>
    <x v="1"/>
  </r>
  <r>
    <x v="3"/>
    <x v="3"/>
    <n v="2110"/>
    <s v="Improved Pastures"/>
    <x v="3"/>
    <n v="1.8765006736361713"/>
    <n v="0.3700681607026059"/>
    <n v="0.58663586860269046"/>
    <n v="39.869999999999997"/>
    <n v="97.474374648356275"/>
    <n v="497.70009548623182"/>
    <n v="148.54563122556615"/>
    <x v="3"/>
  </r>
  <r>
    <x v="4"/>
    <x v="19"/>
    <n v="5110"/>
    <s v=" Natural River, Stream, Waterway"/>
    <x v="1"/>
    <n v="0.52096910560538079"/>
    <n v="9.3813358258152305E-2"/>
    <n v="0.2984336595879456"/>
    <n v="39.79"/>
    <n v="49.487709375280645"/>
    <n v="70.151645689112911"/>
    <n v="18.018779225090533"/>
    <x v="19"/>
  </r>
  <r>
    <x v="1"/>
    <x v="3"/>
    <n v="3210"/>
    <s v="Palmetto Prairies"/>
    <x v="0"/>
    <n v="0.80616023176279095"/>
    <n v="4.9140330516175015E-2"/>
    <n v="0.28292799795311729"/>
    <n v="39.71"/>
    <n v="46.822157553658457"/>
    <n v="102.70730512883321"/>
    <n v="6.260629985952443"/>
    <x v="3"/>
  </r>
  <r>
    <x v="4"/>
    <x v="10"/>
    <n v="1110"/>
    <s v="Fixed Single Family Units"/>
    <x v="1"/>
    <n v="0.96739227811534922"/>
    <n v="0.17065096597435325"/>
    <n v="0.24895975957097566"/>
    <n v="39.630000000000003"/>
    <n v="41.117702195217184"/>
    <n v="108.23307441279654"/>
    <n v="23.567897109791804"/>
    <x v="10"/>
  </r>
  <r>
    <x v="5"/>
    <x v="0"/>
    <n v="2410"/>
    <s v="Tree Nurseries"/>
    <x v="0"/>
    <n v="1.7303616721893005"/>
    <n v="0.38508149913584422"/>
    <n v="0.30381529981542799"/>
    <n v="39.6"/>
    <n v="50.13955037443953"/>
    <n v="236.07275249838753"/>
    <n v="59.358045611453562"/>
    <x v="0"/>
  </r>
  <r>
    <x v="2"/>
    <x v="3"/>
    <n v="5300"/>
    <s v="Reservoirs"/>
    <x v="1"/>
    <n v="0.52096910560538079"/>
    <n v="9.3813358258152305E-2"/>
    <n v="0.2984336595879456"/>
    <n v="39.43"/>
    <n v="49.039969355800849"/>
    <n v="69.516948718816835"/>
    <n v="23.193264596058064"/>
    <x v="3"/>
  </r>
  <r>
    <x v="5"/>
    <x v="10"/>
    <n v="1411"/>
    <s v="Shopping Centers (Plazas, Malls)"/>
    <x v="0"/>
    <n v="1.4884831588725165"/>
    <n v="0.30824389141964326"/>
    <n v="0.58224006489851832"/>
    <n v="39.340000000000003"/>
    <n v="95.457938408076402"/>
    <n v="386.62017920072492"/>
    <n v="93.050644659722295"/>
    <x v="10"/>
  </r>
  <r>
    <x v="2"/>
    <x v="6"/>
    <n v="1320"/>
    <s v="Mobile Home Units &lt;Six or more dwelling units per acre&gt;"/>
    <x v="1"/>
    <n v="1.6728075169398335"/>
    <n v="0.4645994885165638"/>
    <n v="0.44774347762687844"/>
    <n v="39.299999999999997"/>
    <n v="73.33265806029361"/>
    <n v="333.78893828363078"/>
    <n v="108.66838128172425"/>
    <x v="6"/>
  </r>
  <r>
    <x v="3"/>
    <x v="3"/>
    <n v="2130"/>
    <s v="Woodland Pastures"/>
    <x v="0"/>
    <n v="0.95337210017164864"/>
    <n v="0.22938109134459039"/>
    <n v="0.2"/>
    <n v="39.29"/>
    <n v="32.748215000000002"/>
    <n v="84.952979105581136"/>
    <n v="37.370165420047705"/>
    <x v="3"/>
  </r>
  <r>
    <x v="2"/>
    <x v="2"/>
    <n v="1210"/>
    <s v="Fixed Single Family Units"/>
    <x v="4"/>
    <n v="1.3474392445178078"/>
    <n v="0.2921616014325315"/>
    <n v="0.1586591010147235"/>
    <n v="39.21"/>
    <n v="25.926114814406109"/>
    <n v="95.055045464509263"/>
    <n v="26.254124694856571"/>
    <x v="2"/>
  </r>
  <r>
    <x v="2"/>
    <x v="10"/>
    <n v="4110"/>
    <s v="Pine Flatwoods"/>
    <x v="4"/>
    <n v="0.80616023176279095"/>
    <n v="4.9140330516175015E-2"/>
    <n v="9.4942281192321246E-2"/>
    <n v="39.19"/>
    <n v="15.506383989696062"/>
    <n v="34.014214531857426"/>
    <n v="5.448801285182542"/>
    <x v="10"/>
  </r>
  <r>
    <x v="0"/>
    <x v="3"/>
    <n v="6250"/>
    <s v="Hydric Pine Flatwoods"/>
    <x v="0"/>
    <n v="0.62640332935885068"/>
    <n v="1.7869211096790915E-2"/>
    <n v="0.24869471632328805"/>
    <n v="39.14"/>
    <n v="40.566074913053633"/>
    <n v="69.142581050380542"/>
    <n v="14.114240582273759"/>
    <x v="3"/>
  </r>
  <r>
    <x v="1"/>
    <x v="3"/>
    <n v="3200"/>
    <s v="Shrub and Brushland"/>
    <x v="0"/>
    <n v="0.80616023176279095"/>
    <n v="4.9140330516175015E-2"/>
    <n v="0.28292799795311729"/>
    <n v="39.14"/>
    <n v="46.15006916772078"/>
    <n v="101.23303759109876"/>
    <n v="6.1707644837617392"/>
    <x v="3"/>
  </r>
  <r>
    <x v="4"/>
    <x v="19"/>
    <n v="1330"/>
    <s v="Multiple Dwelling Units, Low Rise &lt;Two stories or less&gt;"/>
    <x v="1"/>
    <n v="1.6728075169398335"/>
    <n v="0.4645994885165638"/>
    <n v="0.44774347762687844"/>
    <n v="39.01"/>
    <n v="72.791526486820715"/>
    <n v="331.32586469324275"/>
    <n v="99.943872898397402"/>
    <x v="19"/>
  </r>
  <r>
    <x v="2"/>
    <x v="1"/>
    <n v="3300"/>
    <s v="Mixed Rangeland"/>
    <x v="0"/>
    <n v="0.80616023176279095"/>
    <n v="4.9140330516175015E-2"/>
    <n v="0.28292799795311729"/>
    <n v="38.93"/>
    <n v="45.902457657112159"/>
    <n v="100.68988639298607"/>
    <n v="16.129703123649549"/>
    <x v="1"/>
  </r>
  <r>
    <x v="2"/>
    <x v="3"/>
    <n v="5200"/>
    <s v="Lakes"/>
    <x v="0"/>
    <n v="0.52096910560538079"/>
    <n v="9.3813358258152305E-2"/>
    <n v="0.2984336595879456"/>
    <n v="38.880000000000003"/>
    <n v="48.355922103817839"/>
    <n v="68.54727279197563"/>
    <n v="22.869747083305548"/>
    <x v="3"/>
  </r>
  <r>
    <x v="5"/>
    <x v="6"/>
    <n v="3210"/>
    <s v="Palmetto Prairies"/>
    <x v="0"/>
    <n v="0.80616023176279095"/>
    <n v="4.9140330516175015E-2"/>
    <n v="0.28292799795311729"/>
    <n v="38.76"/>
    <n v="45.702010243762324"/>
    <n v="100.25019256594247"/>
    <n v="12.328612642631802"/>
    <x v="6"/>
  </r>
  <r>
    <x v="2"/>
    <x v="10"/>
    <n v="4130"/>
    <s v="Sand Pine"/>
    <x v="4"/>
    <n v="0.80616023176279095"/>
    <n v="4.9140330516175015E-2"/>
    <n v="9.4942281192321246E-2"/>
    <n v="38.72"/>
    <n v="15.320418169967633"/>
    <n v="33.606286978145434"/>
    <n v="5.383454599700638"/>
    <x v="10"/>
  </r>
  <r>
    <x v="2"/>
    <x v="9"/>
    <n v="1390"/>
    <s v="High Density Under Construction"/>
    <x v="0"/>
    <n v="1.6728075169398335"/>
    <n v="0.4645994885165638"/>
    <n v="0.45902383655933859"/>
    <n v="38.590000000000003"/>
    <n v="73.821969161647672"/>
    <n v="336.01614015155002"/>
    <n v="109.39346948572205"/>
    <x v="9"/>
  </r>
  <r>
    <x v="5"/>
    <x v="6"/>
    <n v="6300"/>
    <s v="Wetland Forested Mixed"/>
    <x v="0"/>
    <n v="0.62640332935885068"/>
    <n v="1.7869211096790915E-2"/>
    <n v="0.24869471632328805"/>
    <n v="38.42"/>
    <n v="39.819841547253979"/>
    <n v="67.870668471017382"/>
    <n v="7.3536146917586729"/>
    <x v="6"/>
  </r>
  <r>
    <x v="2"/>
    <x v="3"/>
    <n v="2120"/>
    <s v="Unimproved Pastures"/>
    <x v="0"/>
    <n v="0.95337210017164864"/>
    <n v="0.22938109134459039"/>
    <n v="0.2"/>
    <n v="38.33"/>
    <n v="31.948055"/>
    <n v="82.877263657849952"/>
    <n v="26.894701736606873"/>
    <x v="3"/>
  </r>
  <r>
    <x v="4"/>
    <x v="6"/>
    <n v="1320"/>
    <s v="Mobile Home Units &lt;Six or more dwelling units per acre&gt;"/>
    <x v="0"/>
    <n v="1.6728075169398335"/>
    <n v="0.4645994885165638"/>
    <n v="0.45902383655933859"/>
    <n v="38.200000000000003"/>
    <n v="73.075906244491861"/>
    <n v="332.62027866776913"/>
    <n v="100.33433063059937"/>
    <x v="6"/>
  </r>
  <r>
    <x v="4"/>
    <x v="10"/>
    <n v="1760"/>
    <s v="Correctional"/>
    <x v="0"/>
    <n v="0.73183755311232057"/>
    <n v="0.15992943931627868"/>
    <n v="0.34369105791620291"/>
    <n v="38.19"/>
    <n v="54.70077755883397"/>
    <n v="108.92729839263762"/>
    <n v="29.757660837793363"/>
    <x v="10"/>
  </r>
  <r>
    <x v="1"/>
    <x v="13"/>
    <n v="6172"/>
    <s v="Mixed Shrubs"/>
    <x v="0"/>
    <n v="0.62640332935885068"/>
    <n v="1.7869211096790915E-2"/>
    <n v="0.24869471632328805"/>
    <n v="38.18"/>
    <n v="39.571097091987419"/>
    <n v="67.446697611229652"/>
    <n v="1.9240307656571323"/>
    <x v="13"/>
  </r>
  <r>
    <x v="2"/>
    <x v="15"/>
    <n v="1390"/>
    <s v="High Density Under Construction"/>
    <x v="0"/>
    <n v="1.6728075169398335"/>
    <n v="0.4645994885165638"/>
    <n v="0.45902383655933859"/>
    <n v="38.01"/>
    <n v="72.712439695108259"/>
    <n v="330.96588461156813"/>
    <n v="107.74930746701982"/>
    <x v="15"/>
  </r>
  <r>
    <x v="2"/>
    <x v="10"/>
    <n v="1400"/>
    <s v="Commercial and Services"/>
    <x v="4"/>
    <n v="0.73183755311232057"/>
    <n v="0.15992943931627868"/>
    <n v="0.55707618727995345"/>
    <n v="37.869999999999997"/>
    <n v="87.919560447226218"/>
    <n v="175.07685672446033"/>
    <n v="57.398109583902752"/>
    <x v="10"/>
  </r>
  <r>
    <x v="4"/>
    <x v="6"/>
    <n v="5300"/>
    <s v="Reservoirs"/>
    <x v="1"/>
    <n v="0.52096910560538079"/>
    <n v="9.3813358258152305E-2"/>
    <n v="0.2984336595879456"/>
    <n v="37.69"/>
    <n v="46.875892594981842"/>
    <n v="66.449246695719168"/>
    <n v="17.067800678403174"/>
    <x v="6"/>
  </r>
  <r>
    <x v="0"/>
    <x v="3"/>
    <n v="2120"/>
    <s v="Unimproved Pastures"/>
    <x v="0"/>
    <n v="0.95337210017164864"/>
    <n v="0.22938109134459039"/>
    <n v="0.2"/>
    <n v="37.619999999999997"/>
    <n v="31.356269999999999"/>
    <n v="81.342099107965439"/>
    <n v="28.956134087153234"/>
    <x v="3"/>
  </r>
  <r>
    <x v="5"/>
    <x v="10"/>
    <n v="1290"/>
    <s v="Medium Density Under Construction"/>
    <x v="0"/>
    <n v="1.3474392445178078"/>
    <n v="0.2921616014325315"/>
    <n v="0.34369105791620291"/>
    <n v="37.619999999999997"/>
    <n v="53.884348043030478"/>
    <n v="197.56061367936329"/>
    <n v="50.167498261277828"/>
    <x v="10"/>
  </r>
  <r>
    <x v="2"/>
    <x v="18"/>
    <n v="1340"/>
    <s v="Multiple Dwelling Units, High Rise &lt;Three stories or more&gt;"/>
    <x v="0"/>
    <n v="1.6728075169398335"/>
    <n v="0.4645994885165638"/>
    <n v="0.45902383655933859"/>
    <n v="37.56"/>
    <n v="71.851597867620796"/>
    <n v="327.04758289951332"/>
    <n v="106.47366452147499"/>
    <x v="18"/>
  </r>
  <r>
    <x v="3"/>
    <x v="13"/>
    <n v="4340"/>
    <s v="Hardwood - Coniferous Mixed"/>
    <x v="0"/>
    <n v="0.80616023176279095"/>
    <n v="4.9140330516175015E-2"/>
    <n v="0.28292799795311729"/>
    <n v="37.54"/>
    <n v="44.263505277369397"/>
    <n v="97.094742748335406"/>
    <n v="28.802300035871877"/>
    <x v="13"/>
  </r>
  <r>
    <x v="4"/>
    <x v="3"/>
    <n v="6170"/>
    <s v="Mixed Wetland Hardwoods"/>
    <x v="0"/>
    <n v="0.62640332935885068"/>
    <n v="1.7869211096790915E-2"/>
    <n v="0.24869471632328805"/>
    <n v="37.520000000000003"/>
    <n v="38.887049840004408"/>
    <n v="66.280777746813442"/>
    <n v="6.1232374403497154"/>
    <x v="3"/>
  </r>
  <r>
    <x v="4"/>
    <x v="10"/>
    <n v="4110"/>
    <s v="Pine Flatwoods"/>
    <x v="1"/>
    <n v="0.80616023176279095"/>
    <n v="4.9140330516175015E-2"/>
    <n v="0.24115339422849597"/>
    <n v="37.46"/>
    <n v="37.647553620954248"/>
    <n v="82.582242663000343"/>
    <n v="9.1314457296535068"/>
    <x v="10"/>
  </r>
  <r>
    <x v="2"/>
    <x v="10"/>
    <n v="1900"/>
    <s v="Open Land"/>
    <x v="0"/>
    <n v="0.80616023176279095"/>
    <n v="4.9140330516175015E-2"/>
    <n v="0.28292799795311729"/>
    <n v="37.42"/>
    <n v="44.122012985593038"/>
    <n v="96.784370635128155"/>
    <n v="15.504071176135785"/>
    <x v="10"/>
  </r>
  <r>
    <x v="1"/>
    <x v="6"/>
    <n v="5300"/>
    <s v="Reservoirs"/>
    <x v="1"/>
    <n v="0.52096910560538079"/>
    <n v="9.3813358258152305E-2"/>
    <n v="0.2984336595879456"/>
    <n v="37.409999999999997"/>
    <n v="46.527650357608671"/>
    <n v="65.955593496600002"/>
    <n v="11.876934073922731"/>
    <x v="6"/>
  </r>
  <r>
    <x v="2"/>
    <x v="1"/>
    <n v="4110"/>
    <s v="Pine Flatwoods"/>
    <x v="3"/>
    <n v="0.80616023176279095"/>
    <n v="4.9140330516175015E-2"/>
    <n v="0.19937879050387461"/>
    <n v="37.369999999999997"/>
    <n v="31.051148159208413"/>
    <n v="68.112618367353278"/>
    <n v="10.911089013964538"/>
    <x v="1"/>
  </r>
  <r>
    <x v="1"/>
    <x v="5"/>
    <n v="2110"/>
    <s v="Improved Pastures"/>
    <x v="0"/>
    <n v="1.8765006736361713"/>
    <n v="0.3700681607026059"/>
    <n v="0.58663586860269046"/>
    <n v="37.17"/>
    <n v="90.873401195871665"/>
    <n v="463.99580008084371"/>
    <n v="91.505467982019042"/>
    <x v="5"/>
  </r>
  <r>
    <x v="3"/>
    <x v="7"/>
    <n v="2210"/>
    <s v="Citrus Groves"/>
    <x v="1"/>
    <n v="1.6671011379372187"/>
    <n v="0.16490862031309303"/>
    <n v="0.32696578480774496"/>
    <n v="37.08"/>
    <n v="50.526316995547148"/>
    <n v="229.196579601184"/>
    <n v="48.793585461399601"/>
    <x v="7"/>
  </r>
  <r>
    <x v="0"/>
    <x v="9"/>
    <n v="4200"/>
    <s v="Upland Hardwood Forests"/>
    <x v="0"/>
    <n v="0.80616023176279095"/>
    <n v="4.9140330516175015E-2"/>
    <n v="0.28292799795311729"/>
    <n v="37.07"/>
    <n v="43.709327134578672"/>
    <n v="95.879118638273667"/>
    <n v="18.927049522562026"/>
    <x v="9"/>
  </r>
  <r>
    <x v="2"/>
    <x v="9"/>
    <n v="4220"/>
    <s v="Brazilian Pepper"/>
    <x v="0"/>
    <n v="0.80616023176279095"/>
    <n v="4.9140330516175015E-2"/>
    <n v="0.28292799795311729"/>
    <n v="37.049999999999997"/>
    <n v="43.685745085949272"/>
    <n v="95.827389952739097"/>
    <n v="15.350770632705258"/>
    <x v="9"/>
  </r>
  <r>
    <x v="1"/>
    <x v="21"/>
    <n v="6410"/>
    <s v="Freshwater Marshes"/>
    <x v="0"/>
    <n v="0.62640332935885068"/>
    <n v="1.7869211096790915E-2"/>
    <n v="0.24869471632328805"/>
    <n v="36.9"/>
    <n v="38.244459997232475"/>
    <n v="65.185519692361822"/>
    <n v="1.8595268531364113"/>
    <x v="21"/>
  </r>
  <r>
    <x v="4"/>
    <x v="3"/>
    <n v="4200"/>
    <s v="Upland Hardwood Forests"/>
    <x v="0"/>
    <n v="0.80616023176279095"/>
    <n v="4.9140330516175015E-2"/>
    <n v="0.28292799795311729"/>
    <n v="36.81"/>
    <n v="43.402760502396575"/>
    <n v="95.206645726324624"/>
    <n v="10.527375989291103"/>
    <x v="3"/>
  </r>
  <r>
    <x v="1"/>
    <x v="6"/>
    <n v="6440"/>
    <s v="Emergent Aquatic Vegetation"/>
    <x v="0"/>
    <n v="0.62640332935885068"/>
    <n v="1.7869211096790915E-2"/>
    <n v="0.24869471632328805"/>
    <n v="36.76"/>
    <n v="38.099359064993649"/>
    <n v="64.938203357485648"/>
    <n v="1.8524717377044573"/>
    <x v="6"/>
  </r>
  <r>
    <x v="2"/>
    <x v="19"/>
    <n v="6300"/>
    <s v="Wetland Forested Mixed"/>
    <x v="0"/>
    <n v="0.62640332935885068"/>
    <n v="1.7869211096790915E-2"/>
    <n v="0.24869471632328805"/>
    <n v="36.369999999999997"/>
    <n v="37.695149325185504"/>
    <n v="64.249250710330614"/>
    <n v="10.038298306964681"/>
    <x v="19"/>
  </r>
  <r>
    <x v="5"/>
    <x v="10"/>
    <n v="5300"/>
    <s v="Reservoirs"/>
    <x v="0"/>
    <n v="0.52096910560538079"/>
    <n v="9.3813358258152305E-2"/>
    <n v="0.2984336595879456"/>
    <n v="36.200000000000003"/>
    <n v="45.022746403246032"/>
    <n v="63.822306457549331"/>
    <n v="17.618127686814468"/>
    <x v="10"/>
  </r>
  <r>
    <x v="1"/>
    <x v="10"/>
    <n v="4110"/>
    <s v="Pine Flatwoods"/>
    <x v="4"/>
    <n v="0.80616023176279095"/>
    <n v="4.9140330516175015E-2"/>
    <n v="9.4942281192321246E-2"/>
    <n v="36.07"/>
    <n v="14.271887484264788"/>
    <n v="31.306269919982075"/>
    <n v="1.9083060544087649"/>
    <x v="10"/>
  </r>
  <r>
    <x v="2"/>
    <x v="3"/>
    <n v="4110"/>
    <s v="Pine Flatwoods"/>
    <x v="3"/>
    <n v="0.80616023176279095"/>
    <n v="4.9140330516175015E-2"/>
    <n v="0.19937879050387461"/>
    <n v="36.06"/>
    <n v="29.9626546058618"/>
    <n v="65.72494028169011"/>
    <n v="10.528602350643867"/>
    <x v="3"/>
  </r>
  <r>
    <x v="3"/>
    <x v="3"/>
    <n v="6300"/>
    <s v="Wetland Forested Mixed"/>
    <x v="0"/>
    <n v="0.62640332935885068"/>
    <n v="1.7869211096790915E-2"/>
    <n v="0.24869471632328805"/>
    <n v="36"/>
    <n v="37.311668289982904"/>
    <n v="63.595628968157882"/>
    <n v="21.103931928883544"/>
    <x v="3"/>
  </r>
  <r>
    <x v="1"/>
    <x v="3"/>
    <n v="5250"/>
    <s v="Marshy Lakes"/>
    <x v="0"/>
    <n v="0.52096910560538079"/>
    <n v="9.3813358258152305E-2"/>
    <n v="0.2984336595879456"/>
    <n v="35.979999999999997"/>
    <n v="44.749127502452815"/>
    <n v="63.434436086812831"/>
    <n v="11.422937395876499"/>
    <x v="3"/>
  </r>
  <r>
    <x v="2"/>
    <x v="3"/>
    <n v="5200"/>
    <s v="Lakes"/>
    <x v="1"/>
    <n v="0.52096910560538079"/>
    <n v="9.3813358258152305E-2"/>
    <n v="0.2984336595879456"/>
    <n v="35.93"/>
    <n v="44.686941388636178"/>
    <n v="63.346283729827263"/>
    <n v="21.134516787632926"/>
    <x v="3"/>
  </r>
  <r>
    <x v="0"/>
    <x v="0"/>
    <n v="2320"/>
    <s v="Poultry Feeding Operations"/>
    <x v="0"/>
    <n v="1.7303616721893005"/>
    <n v="0.38508149913584422"/>
    <n v="0.30381529981542799"/>
    <n v="35.9"/>
    <n v="45.454794405110583"/>
    <n v="214.01544986596244"/>
    <n v="61.232915326779946"/>
    <x v="0"/>
  </r>
  <r>
    <x v="1"/>
    <x v="3"/>
    <n v="6172"/>
    <s v="Mixed Shrubs"/>
    <x v="0"/>
    <n v="0.62640332935885068"/>
    <n v="1.7869211096790915E-2"/>
    <n v="0.24869471632328805"/>
    <n v="35.69"/>
    <n v="36.990373368596934"/>
    <n v="63.047999940932065"/>
    <n v="1.7985504983316671"/>
    <x v="3"/>
  </r>
  <r>
    <x v="2"/>
    <x v="1"/>
    <n v="1110"/>
    <s v="Fixed Single Family Units"/>
    <x v="1"/>
    <n v="0.96739227811534922"/>
    <n v="0.17065096597435325"/>
    <n v="0.24895975957097566"/>
    <n v="35.68"/>
    <n v="37.019419993069626"/>
    <n v="97.445271134205925"/>
    <n v="25.248032149900144"/>
    <x v="1"/>
  </r>
  <r>
    <x v="2"/>
    <x v="10"/>
    <n v="4340"/>
    <s v="Hardwood - Coniferous Mixed"/>
    <x v="0"/>
    <n v="0.80616023176279095"/>
    <n v="4.9140330516175015E-2"/>
    <n v="0.28292799795311729"/>
    <n v="35.630000000000003"/>
    <n v="42.011419633262427"/>
    <n v="92.154653279786643"/>
    <n v="14.762428006566491"/>
    <x v="10"/>
  </r>
  <r>
    <x v="0"/>
    <x v="9"/>
    <n v="1390"/>
    <s v="High Density Under Construction"/>
    <x v="0"/>
    <n v="1.6728075169398335"/>
    <n v="0.4645994885165638"/>
    <n v="0.45902383655933859"/>
    <n v="35.549999999999997"/>
    <n v="68.00650437151009"/>
    <n v="309.54583525233483"/>
    <n v="106.32716364988779"/>
    <x v="9"/>
  </r>
  <r>
    <x v="3"/>
    <x v="3"/>
    <n v="4200"/>
    <s v="Upland Hardwood Forests"/>
    <x v="0"/>
    <n v="0.80616023176279095"/>
    <n v="4.9140330516175015E-2"/>
    <n v="0.28292799795311729"/>
    <n v="35.520000000000003"/>
    <n v="41.881718365800772"/>
    <n v="91.870145509346671"/>
    <n v="27.252469293398217"/>
    <x v="3"/>
  </r>
  <r>
    <x v="5"/>
    <x v="6"/>
    <n v="6430"/>
    <s v="Wet Prairies"/>
    <x v="0"/>
    <n v="0.62640332935885068"/>
    <n v="1.7869211096790915E-2"/>
    <n v="0.24869471632328805"/>
    <n v="35.520000000000003"/>
    <n v="36.814179379449804"/>
    <n v="62.747687248582452"/>
    <n v="6.7985526770241567"/>
    <x v="6"/>
  </r>
  <r>
    <x v="2"/>
    <x v="18"/>
    <n v="1700"/>
    <s v="Institutional"/>
    <x v="0"/>
    <n v="0.96739227811534922"/>
    <n v="0.17065096597435325"/>
    <n v="0.24052044568721381"/>
    <n v="35.28"/>
    <n v="35.363576817123636"/>
    <n v="93.086637550373752"/>
    <n v="24.118711870184693"/>
    <x v="18"/>
  </r>
  <r>
    <x v="4"/>
    <x v="3"/>
    <n v="6410"/>
    <s v="Freshwater Marshes"/>
    <x v="0"/>
    <n v="0.62640332935885068"/>
    <n v="1.7869211096790915E-2"/>
    <n v="0.24869471632328805"/>
    <n v="35.06"/>
    <n v="36.337419173522242"/>
    <n v="61.935076433989316"/>
    <n v="5.7217671817340365"/>
    <x v="3"/>
  </r>
  <r>
    <x v="4"/>
    <x v="3"/>
    <n v="4340"/>
    <s v="Hardwood - Coniferous Mixed"/>
    <x v="3"/>
    <n v="0.80616023176279095"/>
    <n v="4.9140330516175015E-2"/>
    <n v="0.19937879050387461"/>
    <n v="35.03"/>
    <n v="29.106816163154154"/>
    <n v="63.847605603649598"/>
    <n v="7.0598826907283865"/>
    <x v="3"/>
  </r>
  <r>
    <x v="2"/>
    <x v="3"/>
    <n v="5200"/>
    <s v="Lakes"/>
    <x v="1"/>
    <n v="0.52096910560538079"/>
    <n v="9.3813358258152305E-2"/>
    <n v="0.2984336595879456"/>
    <n v="35.020000000000003"/>
    <n v="43.555154117173373"/>
    <n v="61.741910832689989"/>
    <n v="20.599242357442396"/>
    <x v="3"/>
  </r>
  <r>
    <x v="4"/>
    <x v="6"/>
    <n v="3100"/>
    <s v="Herbaceous (Dry Prairie)"/>
    <x v="0"/>
    <n v="0.80616023176279095"/>
    <n v="4.9140330516175015E-2"/>
    <n v="0.28292799795311729"/>
    <n v="34.979999999999997"/>
    <n v="41.245003052807171"/>
    <n v="90.473470999914014"/>
    <n v="10.004010108812897"/>
    <x v="6"/>
  </r>
  <r>
    <x v="2"/>
    <x v="3"/>
    <n v="6170"/>
    <s v="Mixed Wetland Hardwoods"/>
    <x v="0"/>
    <n v="0.62640332935885068"/>
    <n v="1.7869211096790915E-2"/>
    <n v="0.24869471632328805"/>
    <n v="34.909999999999997"/>
    <n v="36.181953888980637"/>
    <n v="61.670094646621976"/>
    <n v="9.635331149192659"/>
    <x v="3"/>
  </r>
  <r>
    <x v="0"/>
    <x v="9"/>
    <n v="4340"/>
    <s v="Hardwood - Coniferous Mixed"/>
    <x v="0"/>
    <n v="0.80616023176279095"/>
    <n v="4.9140330516175015E-2"/>
    <n v="0.28292799795311729"/>
    <n v="34.86"/>
    <n v="41.103510761030819"/>
    <n v="90.163098886706763"/>
    <n v="17.798676729336723"/>
    <x v="9"/>
  </r>
  <r>
    <x v="1"/>
    <x v="0"/>
    <n v="2510"/>
    <s v="Horse Farms"/>
    <x v="1"/>
    <n v="1.8765006736361713"/>
    <n v="0.3700681607026059"/>
    <n v="0.58663586860269046"/>
    <n v="34.81"/>
    <n v="85.103661437403616"/>
    <n v="434.53574928205995"/>
    <n v="85.695596999033711"/>
    <x v="0"/>
  </r>
  <r>
    <x v="5"/>
    <x v="13"/>
    <n v="8140"/>
    <s v="Roads and Highways"/>
    <x v="1"/>
    <n v="1.0171301585628862"/>
    <n v="0.19656132206470006"/>
    <n v="0.43863241848912221"/>
    <n v="34.76"/>
    <n v="63.541300996896759"/>
    <n v="175.85761385204094"/>
    <n v="42.629436755435577"/>
    <x v="13"/>
  </r>
  <r>
    <x v="4"/>
    <x v="19"/>
    <n v="1210"/>
    <s v="Fixed Single Family Units"/>
    <x v="2"/>
    <n v="1.3474392445178078"/>
    <n v="0.2921616014325315"/>
    <n v="0.12152611992617118"/>
    <n v="34.68"/>
    <n v="17.5640364341976"/>
    <n v="64.396470267317"/>
    <n v="15.874581935788145"/>
    <x v="19"/>
  </r>
  <r>
    <x v="0"/>
    <x v="8"/>
    <n v="2130"/>
    <s v="Woodland Pastures"/>
    <x v="0"/>
    <n v="0.95337210017164864"/>
    <n v="0.22938109134459039"/>
    <n v="0.2"/>
    <n v="34.619999999999997"/>
    <n v="28.855770000000003"/>
    <n v="74.855488333805525"/>
    <n v="26.647032485306887"/>
    <x v="8"/>
  </r>
  <r>
    <x v="3"/>
    <x v="6"/>
    <n v="6170"/>
    <s v="Mixed Wetland Hardwoods"/>
    <x v="1"/>
    <n v="0.62640332935885068"/>
    <n v="1.7869211096790915E-2"/>
    <n v="0.24869471632328805"/>
    <n v="34.56"/>
    <n v="35.81920155838359"/>
    <n v="61.051803809431568"/>
    <n v="20.2597746517282"/>
    <x v="6"/>
  </r>
  <r>
    <x v="3"/>
    <x v="2"/>
    <n v="7430"/>
    <s v="Spoil Areas"/>
    <x v="0"/>
    <n v="0.73183755311232057"/>
    <n v="0.13401908322593187"/>
    <n v="0.28292799795311729"/>
    <n v="34.450000000000003"/>
    <n v="40.62007876412828"/>
    <n v="80.887980714966673"/>
    <n v="35.812933134954648"/>
    <x v="2"/>
  </r>
  <r>
    <x v="4"/>
    <x v="19"/>
    <n v="1900"/>
    <s v="Open Land"/>
    <x v="1"/>
    <n v="0.80616023176279095"/>
    <n v="4.9140330516175015E-2"/>
    <n v="0.24115339422849597"/>
    <n v="34.44"/>
    <n v="34.612433174203524"/>
    <n v="75.924517814034473"/>
    <n v="8.3952747178127805"/>
    <x v="19"/>
  </r>
  <r>
    <x v="2"/>
    <x v="10"/>
    <n v="1290"/>
    <s v="Medium Density Under Construction"/>
    <x v="0"/>
    <n v="1.3474392445178078"/>
    <n v="0.2921616014325315"/>
    <n v="0.34369105791620291"/>
    <n v="34.409999999999997"/>
    <n v="49.286560769821335"/>
    <n v="180.70336833351649"/>
    <n v="49.9101204131251"/>
    <x v="10"/>
  </r>
  <r>
    <x v="0"/>
    <x v="14"/>
    <n v="6240"/>
    <s v="Cypress - Pine - Cabbage Palm"/>
    <x v="0"/>
    <n v="0.62640332935885068"/>
    <n v="1.7869211096790915E-2"/>
    <n v="0.24869471632328805"/>
    <n v="34.33"/>
    <n v="35.580821455419802"/>
    <n v="60.64549840213499"/>
    <n v="12.379710761100101"/>
    <x v="14"/>
  </r>
  <r>
    <x v="4"/>
    <x v="10"/>
    <n v="1400"/>
    <s v="Commercial and Services"/>
    <x v="1"/>
    <n v="0.73183755311232057"/>
    <n v="0.15992943931627868"/>
    <n v="0.57659988543228824"/>
    <n v="34.29"/>
    <n v="82.398184972864399"/>
    <n v="164.08197620038135"/>
    <n v="44.825272171588637"/>
    <x v="10"/>
  </r>
  <r>
    <x v="0"/>
    <x v="9"/>
    <n v="6300"/>
    <s v="Wetland Forested Mixed"/>
    <x v="0"/>
    <n v="0.62640332935885068"/>
    <n v="1.7869211096790915E-2"/>
    <n v="0.24869471632328805"/>
    <n v="34.19"/>
    <n v="35.435720523180983"/>
    <n v="60.398182067258823"/>
    <n v="12.329225485639748"/>
    <x v="9"/>
  </r>
  <r>
    <x v="2"/>
    <x v="3"/>
    <n v="4220"/>
    <s v="Brazilian Pepper"/>
    <x v="0"/>
    <n v="0.80616023176279095"/>
    <n v="4.9140330516175015E-2"/>
    <n v="0.28292799795311729"/>
    <n v="33.97"/>
    <n v="40.054109597022865"/>
    <n v="87.86117238041966"/>
    <n v="14.074647190094407"/>
    <x v="3"/>
  </r>
  <r>
    <x v="2"/>
    <x v="10"/>
    <n v="1330"/>
    <s v="Multiple Dwelling Units, Low Rise &lt;Two stories or less&gt;"/>
    <x v="4"/>
    <n v="1.6728075169398335"/>
    <n v="0.4645994885165638"/>
    <n v="0.40522520165068265"/>
    <n v="33.94"/>
    <n v="57.317058386220715"/>
    <n v="260.89058504530755"/>
    <n v="84.935581491395141"/>
    <x v="10"/>
  </r>
  <r>
    <x v="5"/>
    <x v="10"/>
    <n v="1710"/>
    <s v="Educational Facilities"/>
    <x v="0"/>
    <n v="0.96739227811534922"/>
    <n v="0.17065096597435325"/>
    <n v="0.24052044568721381"/>
    <n v="33.9"/>
    <n v="33.980307655909613"/>
    <n v="89.445493564559797"/>
    <n v="20.401480354507875"/>
    <x v="10"/>
  </r>
  <r>
    <x v="2"/>
    <x v="2"/>
    <n v="1330"/>
    <s v="Multiple Dwelling Units, Low Rise &lt;Two stories or less&gt;"/>
    <x v="2"/>
    <n v="1.6728075169398335"/>
    <n v="0.4645994885165638"/>
    <n v="0.37832588419635466"/>
    <n v="33.79"/>
    <n v="53.275784805500926"/>
    <n v="242.49588269164323"/>
    <n v="78.946999187827956"/>
    <x v="2"/>
  </r>
  <r>
    <x v="2"/>
    <x v="3"/>
    <n v="4200"/>
    <s v="Upland Hardwood Forests"/>
    <x v="0"/>
    <n v="0.80616023176279095"/>
    <n v="4.9140330516175015E-2"/>
    <n v="0.28292799795311729"/>
    <n v="33.75"/>
    <n v="39.794707062099548"/>
    <n v="87.292156839539686"/>
    <n v="13.983495515622202"/>
    <x v="3"/>
  </r>
  <r>
    <x v="1"/>
    <x v="13"/>
    <n v="8100"/>
    <s v="Transportation"/>
    <x v="0"/>
    <n v="1.0171301585628862"/>
    <n v="0.19656132206470006"/>
    <n v="0.45034663738052311"/>
    <n v="33.72"/>
    <n v="63.286357292473888"/>
    <n v="175.15202881013889"/>
    <n v="33.848287808002048"/>
    <x v="13"/>
  </r>
  <r>
    <x v="3"/>
    <x v="6"/>
    <n v="3100"/>
    <s v="Herbaceous (Dry Prairie)"/>
    <x v="0"/>
    <n v="0.80616023176279095"/>
    <n v="4.9140330516175015E-2"/>
    <n v="0.28292799795311729"/>
    <n v="33.700000000000003"/>
    <n v="39.735751940526072"/>
    <n v="87.162835125703339"/>
    <n v="25.856087139288288"/>
    <x v="6"/>
  </r>
  <r>
    <x v="2"/>
    <x v="10"/>
    <n v="4200"/>
    <s v="Upland Hardwood Forests"/>
    <x v="2"/>
    <n v="0.80616023176279095"/>
    <n v="4.9140330516175015E-2"/>
    <n v="2.0887301862310671E-2"/>
    <n v="33.49"/>
    <n v="2.9152318438194089"/>
    <n v="6.3947417664664234"/>
    <n v="1.0243857644543997"/>
    <x v="10"/>
  </r>
  <r>
    <x v="2"/>
    <x v="1"/>
    <n v="1290"/>
    <s v="Medium Density Under Construction"/>
    <x v="0"/>
    <n v="1.3474392445178078"/>
    <n v="0.2921616014325315"/>
    <n v="0.34369105791620291"/>
    <n v="33.090000000000003"/>
    <n v="47.395881891118513"/>
    <n v="173.77141697634585"/>
    <n v="47.995521199369648"/>
    <x v="1"/>
  </r>
  <r>
    <x v="0"/>
    <x v="11"/>
    <n v="2130"/>
    <s v="Woodland Pastures"/>
    <x v="0"/>
    <n v="0.95337210017164864"/>
    <n v="0.22938109134459039"/>
    <n v="0.2"/>
    <n v="33"/>
    <n v="27.505500000000001"/>
    <n v="71.352718515759165"/>
    <n v="25.400117620309857"/>
    <x v="11"/>
  </r>
  <r>
    <x v="0"/>
    <x v="3"/>
    <n v="2210"/>
    <s v="Citrus Groves"/>
    <x v="1"/>
    <n v="1.6671011379372187"/>
    <n v="0.16490862031309303"/>
    <n v="0.32696578480774496"/>
    <n v="32.92"/>
    <n v="44.857776577492245"/>
    <n v="203.48304747764237"/>
    <n v="33.554799145778567"/>
    <x v="3"/>
  </r>
  <r>
    <x v="5"/>
    <x v="6"/>
    <n v="6250"/>
    <s v="Hydric Pine Flatwoods"/>
    <x v="0"/>
    <n v="0.62640332935885068"/>
    <n v="1.7869211096790915E-2"/>
    <n v="0.24869471632328805"/>
    <n v="32.909999999999997"/>
    <n v="34.109083428426032"/>
    <n v="58.137004148390986"/>
    <n v="6.2989968637630884"/>
    <x v="6"/>
  </r>
  <r>
    <x v="2"/>
    <x v="3"/>
    <n v="2130"/>
    <s v="Woodland Pastures"/>
    <x v="0"/>
    <n v="0.95337210017164864"/>
    <n v="0.22938109134459039"/>
    <n v="0.2"/>
    <n v="32.86"/>
    <n v="27.388810000000003"/>
    <n v="71.050010012965032"/>
    <n v="23.056610985257027"/>
    <x v="3"/>
  </r>
  <r>
    <x v="2"/>
    <x v="9"/>
    <n v="1550"/>
    <s v="Other Light Industrial"/>
    <x v="0"/>
    <n v="1.2017295380314896"/>
    <n v="0.2322997442582819"/>
    <n v="0.34369105791620291"/>
    <n v="32.86"/>
    <n v="47.066445419829385"/>
    <n v="153.90285571205519"/>
    <n v="39.995540559172511"/>
    <x v="9"/>
  </r>
  <r>
    <x v="4"/>
    <x v="19"/>
    <n v="1411"/>
    <s v="Shopping Centers (Plazas, Malls)"/>
    <x v="1"/>
    <n v="1.4884831588725165"/>
    <n v="0.30824389141964326"/>
    <n v="0.57659988543228824"/>
    <n v="32.86"/>
    <n v="78.961923540633549"/>
    <n v="319.80863549354399"/>
    <n v="74.822078483063692"/>
    <x v="19"/>
  </r>
  <r>
    <x v="4"/>
    <x v="19"/>
    <n v="4240"/>
    <s v="Melaleuca"/>
    <x v="4"/>
    <n v="0.80616023176279095"/>
    <n v="4.9140330516175015E-2"/>
    <n v="9.4942281192321246E-2"/>
    <n v="32.78"/>
    <n v="12.970126746165782"/>
    <n v="28.45077704399813"/>
    <n v="3.1459151285575162"/>
    <x v="19"/>
  </r>
  <r>
    <x v="2"/>
    <x v="15"/>
    <n v="5110"/>
    <s v=" Natural River, Stream, Waterway"/>
    <x v="0"/>
    <n v="0.52096910560538079"/>
    <n v="9.3813358258152305E-2"/>
    <n v="0.2984336595879456"/>
    <n v="32.74"/>
    <n v="40.719467327134673"/>
    <n v="57.722163354148208"/>
    <n v="19.258115213668304"/>
    <x v="15"/>
  </r>
  <r>
    <x v="2"/>
    <x v="3"/>
    <n v="2210"/>
    <s v="Citrus Groves"/>
    <x v="1"/>
    <n v="1.6671011379372187"/>
    <n v="0.16490862031309303"/>
    <n v="0.32696578480774496"/>
    <n v="32.67"/>
    <n v="44.517119100445676"/>
    <n v="201.93776309521797"/>
    <n v="29.666045942453515"/>
    <x v="3"/>
  </r>
  <r>
    <x v="4"/>
    <x v="10"/>
    <n v="1920"/>
    <s v="Inactive Land with street pattern but without structures"/>
    <x v="1"/>
    <n v="0.80616023176279095"/>
    <n v="4.9140330516175015E-2"/>
    <n v="0.24895975957097566"/>
    <n v="32.619999999999997"/>
    <n v="33.844548211152777"/>
    <n v="74.240114545912675"/>
    <n v="8.2090235755124699"/>
    <x v="10"/>
  </r>
  <r>
    <x v="1"/>
    <x v="13"/>
    <n v="4200"/>
    <s v="Upland Hardwood Forests"/>
    <x v="0"/>
    <n v="0.80616023176279095"/>
    <n v="4.9140330516175015E-2"/>
    <n v="0.28292799795311729"/>
    <n v="32.46"/>
    <n v="38.273664925503745"/>
    <n v="83.955656622561733"/>
    <n v="5.1176038615969865"/>
    <x v="13"/>
  </r>
  <r>
    <x v="2"/>
    <x v="3"/>
    <n v="2110"/>
    <s v="Improved Pastures"/>
    <x v="0"/>
    <n v="1.8765006736361713"/>
    <n v="0.3700681607026059"/>
    <n v="0.58663586860269046"/>
    <n v="32.409999999999997"/>
    <n v="79.236129479639487"/>
    <n v="404.5763755883815"/>
    <n v="97.035374291634156"/>
    <x v="3"/>
  </r>
  <r>
    <x v="0"/>
    <x v="9"/>
    <n v="3100"/>
    <s v="Herbaceous (Dry Prairie)"/>
    <x v="0"/>
    <n v="0.80616023176279095"/>
    <n v="4.9140330516175015E-2"/>
    <n v="0.28292799795311729"/>
    <n v="32.32"/>
    <n v="38.108590585097993"/>
    <n v="83.593555823819926"/>
    <n v="16.501813881014424"/>
    <x v="9"/>
  </r>
  <r>
    <x v="1"/>
    <x v="5"/>
    <n v="3200"/>
    <s v="Shrub and Brushland"/>
    <x v="0"/>
    <n v="0.80616023176279095"/>
    <n v="4.9140330516175015E-2"/>
    <n v="0.28292799795311729"/>
    <n v="32.31"/>
    <n v="38.096799560783303"/>
    <n v="83.567691481052663"/>
    <n v="5.0939550452310121"/>
    <x v="5"/>
  </r>
  <r>
    <x v="2"/>
    <x v="19"/>
    <n v="4110"/>
    <s v="Pine Flatwoods"/>
    <x v="4"/>
    <n v="0.80616023176279095"/>
    <n v="4.9140330516175015E-2"/>
    <n v="9.4942281192321246E-2"/>
    <n v="32.17"/>
    <n v="12.728766852475692"/>
    <n v="27.921339155137879"/>
    <n v="4.4727720679847502"/>
    <x v="19"/>
  </r>
  <r>
    <x v="2"/>
    <x v="19"/>
    <n v="4340"/>
    <s v="Hardwood - Coniferous Mixed"/>
    <x v="4"/>
    <n v="0.80616023176279095"/>
    <n v="4.9140330516175015E-2"/>
    <n v="9.4942281192321246E-2"/>
    <n v="32.14"/>
    <n v="12.716896693769622"/>
    <n v="27.895301226177541"/>
    <n v="4.4686010029539904"/>
    <x v="19"/>
  </r>
  <r>
    <x v="5"/>
    <x v="10"/>
    <n v="1400"/>
    <s v="Commercial and Services"/>
    <x v="0"/>
    <n v="0.73183755311232057"/>
    <n v="0.15992943931627868"/>
    <n v="0.58224006489851832"/>
    <n v="32.130000000000003"/>
    <n v="77.962978166026801"/>
    <n v="155.25001590947255"/>
    <n v="44.533856803487708"/>
    <x v="10"/>
  </r>
  <r>
    <x v="2"/>
    <x v="1"/>
    <n v="1560"/>
    <s v="Other Heavy Industrial"/>
    <x v="1"/>
    <n v="1.4884831588725165"/>
    <n v="0.30824389141964326"/>
    <n v="0.57659988543228824"/>
    <n v="32.1"/>
    <n v="77.135658723503866"/>
    <n v="312.41196589600617"/>
    <n v="81.48700685159352"/>
    <x v="1"/>
  </r>
  <r>
    <x v="2"/>
    <x v="10"/>
    <n v="1700"/>
    <s v="Institutional"/>
    <x v="2"/>
    <n v="0.96739227811534922"/>
    <n v="0.17065096597435325"/>
    <n v="0.12152611992617118"/>
    <n v="32.090000000000003"/>
    <n v="16.252304762785496"/>
    <n v="42.780525585270219"/>
    <n v="11.084417671524907"/>
    <x v="10"/>
  </r>
  <r>
    <x v="4"/>
    <x v="19"/>
    <n v="4220"/>
    <s v="Brazilian Pepper"/>
    <x v="0"/>
    <n v="0.80616023176279095"/>
    <n v="4.9140330516175015E-2"/>
    <n v="0.28292799795311729"/>
    <n v="32.090000000000003"/>
    <n v="37.837397025859993"/>
    <n v="82.998675940172717"/>
    <n v="9.1774924068555173"/>
    <x v="19"/>
  </r>
  <r>
    <x v="2"/>
    <x v="3"/>
    <n v="4110"/>
    <s v="Pine Flatwoods"/>
    <x v="0"/>
    <n v="0.80616023176279095"/>
    <n v="4.9140330516175015E-2"/>
    <n v="0.28292799795311729"/>
    <n v="32.01"/>
    <n v="37.743068831342413"/>
    <n v="82.791761198034521"/>
    <n v="13.262568635705676"/>
    <x v="3"/>
  </r>
  <r>
    <x v="5"/>
    <x v="6"/>
    <n v="6250"/>
    <s v="Hydric Pine Flatwoods"/>
    <x v="0"/>
    <n v="0.62640332935885068"/>
    <n v="1.7869211096790915E-2"/>
    <n v="0.24869471632328805"/>
    <n v="31.96"/>
    <n v="33.124469959662598"/>
    <n v="56.458786161731268"/>
    <n v="6.1171662037638503"/>
    <x v="6"/>
  </r>
  <r>
    <x v="5"/>
    <x v="0"/>
    <n v="2510"/>
    <s v="Horse Farms"/>
    <x v="0"/>
    <n v="1.8765006736361713"/>
    <n v="0.3700681607026059"/>
    <n v="0.58663586860269046"/>
    <n v="31.75"/>
    <n v="77.62255819125437"/>
    <n v="396.33754782262002"/>
    <n v="88.723008240981343"/>
    <x v="0"/>
  </r>
  <r>
    <x v="0"/>
    <x v="8"/>
    <n v="6440"/>
    <s v="Emergent Aquatic Vegetation"/>
    <x v="1"/>
    <n v="0.62640332935885068"/>
    <n v="1.7869211096790915E-2"/>
    <n v="0.24869471632328805"/>
    <n v="31.74"/>
    <n v="32.89645420900159"/>
    <n v="56.070146206925855"/>
    <n v="11.445733165083521"/>
    <x v="8"/>
  </r>
  <r>
    <x v="2"/>
    <x v="18"/>
    <n v="4110"/>
    <s v="Pine Flatwoods"/>
    <x v="0"/>
    <n v="0.80616023176279095"/>
    <n v="4.9140330516175015E-2"/>
    <n v="0.28292799795311729"/>
    <n v="31.46"/>
    <n v="37.094562494034129"/>
    <n v="81.369222345834629"/>
    <n v="13.034689449525171"/>
    <x v="18"/>
  </r>
  <r>
    <x v="3"/>
    <x v="6"/>
    <n v="8350"/>
    <s v="Solid Waste Disposal"/>
    <x v="0"/>
    <n v="1.4884831588725165"/>
    <n v="0.30824389141964326"/>
    <n v="0.58224006489851832"/>
    <n v="31.38"/>
    <n v="76.143114063178359"/>
    <n v="308.39199855919532"/>
    <n v="103.22886660081753"/>
    <x v="6"/>
  </r>
  <r>
    <x v="1"/>
    <x v="3"/>
    <n v="8115"/>
    <s v=" Grass airports"/>
    <x v="0"/>
    <n v="0.96739227811534922"/>
    <n v="0.17065096597435325"/>
    <n v="0.24052044568721381"/>
    <n v="31.35"/>
    <n v="31.424266814535883"/>
    <n v="82.717292721207968"/>
    <n v="14.59158422595384"/>
    <x v="3"/>
  </r>
  <r>
    <x v="4"/>
    <x v="3"/>
    <n v="4110"/>
    <s v="Pine Flatwoods"/>
    <x v="0"/>
    <n v="0.80616023176279095"/>
    <n v="4.9140330516175015E-2"/>
    <n v="0.28292799795311729"/>
    <n v="31.33"/>
    <n v="36.941279177943073"/>
    <n v="81.0329858898601"/>
    <n v="8.9601382707006323"/>
    <x v="3"/>
  </r>
  <r>
    <x v="5"/>
    <x v="10"/>
    <n v="1390"/>
    <s v="High Density Under Construction"/>
    <x v="0"/>
    <n v="1.6728075169398335"/>
    <n v="0.4645994885165638"/>
    <n v="0.45902383655933859"/>
    <n v="31.21"/>
    <n v="59.704163190853166"/>
    <n v="271.75599207385011"/>
    <n v="83.599274337517514"/>
    <x v="10"/>
  </r>
  <r>
    <x v="2"/>
    <x v="1"/>
    <n v="3100"/>
    <s v="Herbaceous (Dry Prairie)"/>
    <x v="1"/>
    <n v="0.80616023176279095"/>
    <n v="4.9140330516175015E-2"/>
    <n v="0.24115339422849597"/>
    <n v="31.06"/>
    <n v="31.2155102900918"/>
    <n v="68.473156890357458"/>
    <n v="10.968844361090461"/>
    <x v="1"/>
  </r>
  <r>
    <x v="2"/>
    <x v="2"/>
    <n v="4200"/>
    <s v="Upland Hardwood Forests"/>
    <x v="0"/>
    <n v="0.80616023176279095"/>
    <n v="4.9140330516175015E-2"/>
    <n v="0.28292799795311729"/>
    <n v="30.99"/>
    <n v="36.540384351243404"/>
    <n v="80.153598235772876"/>
    <n v="12.839956326789094"/>
    <x v="2"/>
  </r>
  <r>
    <x v="2"/>
    <x v="9"/>
    <n v="6410"/>
    <s v="Freshwater Marshes"/>
    <x v="1"/>
    <n v="0.62640332935885068"/>
    <n v="1.7869211096790915E-2"/>
    <n v="0.24869471632328805"/>
    <n v="30.97"/>
    <n v="32.098399081688065"/>
    <n v="54.709906365106924"/>
    <n v="8.5478718330133656"/>
    <x v="9"/>
  </r>
  <r>
    <x v="4"/>
    <x v="6"/>
    <n v="3200"/>
    <s v="Shrub and Brushland"/>
    <x v="1"/>
    <n v="0.80616023176279095"/>
    <n v="4.9140330516175015E-2"/>
    <n v="0.24115339422849597"/>
    <n v="30.96"/>
    <n v="31.115009613047075"/>
    <n v="68.252702425159924"/>
    <n v="7.5469716975459837"/>
    <x v="6"/>
  </r>
  <r>
    <x v="4"/>
    <x v="0"/>
    <n v="2110"/>
    <s v="Improved Pastures"/>
    <x v="1"/>
    <n v="1.8765006736361713"/>
    <n v="0.3700681607026059"/>
    <n v="0.58663586860269046"/>
    <n v="30.9"/>
    <n v="75.544473956212912"/>
    <n v="385.72693630610894"/>
    <n v="84.292181466685264"/>
    <x v="0"/>
  </r>
  <r>
    <x v="1"/>
    <x v="3"/>
    <n v="2130"/>
    <s v="Woodland Pastures"/>
    <x v="0"/>
    <n v="0.95337210017164864"/>
    <n v="0.22938109134459039"/>
    <n v="0.2"/>
    <n v="30.83"/>
    <n v="25.696805000000001"/>
    <n v="66.660736722450153"/>
    <n v="16.038556757090994"/>
    <x v="3"/>
  </r>
  <r>
    <x v="4"/>
    <x v="10"/>
    <n v="6170"/>
    <s v="Mixed Wetland Hardwoods"/>
    <x v="3"/>
    <n v="0.62640332935885068"/>
    <n v="1.7869211096790915E-2"/>
    <n v="0.24869471632328805"/>
    <n v="30.81"/>
    <n v="31.932569444843697"/>
    <n v="54.42725912524844"/>
    <n v="5.0281701902232063"/>
    <x v="10"/>
  </r>
  <r>
    <x v="5"/>
    <x v="10"/>
    <n v="1550"/>
    <s v="Other Light Industrial"/>
    <x v="0"/>
    <n v="1.2017295380314896"/>
    <n v="0.2322997442582819"/>
    <n v="0.34369105791620291"/>
    <n v="30.74"/>
    <n v="44.029900554033937"/>
    <n v="143.97363921450321"/>
    <n v="33.821022321516232"/>
    <x v="10"/>
  </r>
  <r>
    <x v="2"/>
    <x v="10"/>
    <n v="6172"/>
    <s v="Mixed Shrubs"/>
    <x v="0"/>
    <n v="0.62640332935885068"/>
    <n v="1.7869211096790915E-2"/>
    <n v="0.24869471632328805"/>
    <n v="30.72"/>
    <n v="31.839290274118742"/>
    <n v="54.268270052828051"/>
    <n v="8.4788706073674742"/>
    <x v="10"/>
  </r>
  <r>
    <x v="5"/>
    <x v="10"/>
    <n v="2110"/>
    <s v="Improved Pastures"/>
    <x v="0"/>
    <n v="1.8765006736361713"/>
    <n v="0.3700681607026059"/>
    <n v="0.58663586860269046"/>
    <n v="30.65"/>
    <n v="74.933272710612485"/>
    <n v="382.60616821301744"/>
    <n v="85.649140238931594"/>
    <x v="10"/>
  </r>
  <r>
    <x v="1"/>
    <x v="0"/>
    <n v="2430"/>
    <s v="Ornamentals"/>
    <x v="0"/>
    <n v="1.7303616721893005"/>
    <n v="0.38508149913584422"/>
    <n v="0.30381529981542799"/>
    <n v="30.57"/>
    <n v="38.706213508752938"/>
    <n v="182.24101120898248"/>
    <n v="40.556632135521426"/>
    <x v="0"/>
  </r>
  <r>
    <x v="4"/>
    <x v="10"/>
    <n v="1320"/>
    <s v="Mobile Home Units &lt;Six or more dwelling units per acre&gt;"/>
    <x v="4"/>
    <n v="1.6728075169398335"/>
    <n v="0.4645994885165638"/>
    <n v="0.40522520165068265"/>
    <n v="30.57"/>
    <n v="51.625883172267756"/>
    <n v="234.98601016013711"/>
    <n v="70.883122735045703"/>
    <x v="10"/>
  </r>
  <r>
    <x v="1"/>
    <x v="13"/>
    <n v="1180"/>
    <s v="Rural Residential"/>
    <x v="0"/>
    <n v="0.96739227811534922"/>
    <n v="0.17065096597435325"/>
    <n v="0.27638752969320179"/>
    <n v="30.55"/>
    <n v="35.188865666390583"/>
    <n v="92.626749862869772"/>
    <n v="16.339642869548268"/>
    <x v="13"/>
  </r>
  <r>
    <x v="1"/>
    <x v="10"/>
    <n v="6170"/>
    <s v="Mixed Wetland Hardwoods"/>
    <x v="0"/>
    <n v="0.62640332935885068"/>
    <n v="1.7869211096790915E-2"/>
    <n v="0.24869471632328805"/>
    <n v="30.53"/>
    <n v="31.642367580366056"/>
    <n v="53.932626455496113"/>
    <n v="1.5385191009825105"/>
    <x v="10"/>
  </r>
  <r>
    <x v="0"/>
    <x v="3"/>
    <n v="4271"/>
    <e v="#N/A"/>
    <x v="0"/>
    <n v="0.80616023176279095"/>
    <n v="4.9140330516175015E-2"/>
    <n v="0.28292799795311729"/>
    <n v="30.37"/>
    <n v="35.809340843732244"/>
    <n v="78.55000898420208"/>
    <n v="15.506190828168567"/>
    <x v="3"/>
  </r>
  <r>
    <x v="2"/>
    <x v="3"/>
    <n v="6430"/>
    <s v="Wet Prairies"/>
    <x v="0"/>
    <n v="0.62640332935885068"/>
    <n v="1.7869211096790915E-2"/>
    <n v="0.24869471632328805"/>
    <n v="30.22"/>
    <n v="31.321072658980089"/>
    <n v="53.384997428270303"/>
    <n v="8.3408681560756843"/>
    <x v="3"/>
  </r>
  <r>
    <x v="4"/>
    <x v="13"/>
    <n v="2110"/>
    <s v="Improved Pastures"/>
    <x v="0"/>
    <n v="1.8765006736361713"/>
    <n v="0.3700681607026059"/>
    <n v="0.58663586860269046"/>
    <n v="30.2"/>
    <n v="73.833110468531714"/>
    <n v="376.98878564545271"/>
    <n v="82.382649847698858"/>
    <x v="13"/>
  </r>
  <r>
    <x v="4"/>
    <x v="10"/>
    <n v="1710"/>
    <s v="Educational Facilities"/>
    <x v="1"/>
    <n v="0.96739227811534922"/>
    <n v="0.17065096597435325"/>
    <n v="0.22279788653131388"/>
    <n v="30.2"/>
    <n v="28.041007802001371"/>
    <n v="73.811626671999434"/>
    <n v="16.072580700030212"/>
    <x v="10"/>
  </r>
  <r>
    <x v="2"/>
    <x v="1"/>
    <n v="1540"/>
    <s v="Oil and Gas Processing"/>
    <x v="0"/>
    <n v="1.2017295380314896"/>
    <n v="0.2322997442582819"/>
    <n v="0.58224006489851832"/>
    <n v="30.2"/>
    <n v="73.279861208030169"/>
    <n v="239.61826319153928"/>
    <n v="62.270852089491129"/>
    <x v="1"/>
  </r>
  <r>
    <x v="4"/>
    <x v="10"/>
    <n v="4110"/>
    <s v="Pine Flatwoods"/>
    <x v="3"/>
    <n v="0.80616023176279095"/>
    <n v="4.9140330516175015E-2"/>
    <n v="0.19937879050387461"/>
    <n v="30.19"/>
    <n v="25.08520639353765"/>
    <n v="55.025955271886417"/>
    <n v="6.0844378656320286"/>
    <x v="10"/>
  </r>
  <r>
    <x v="4"/>
    <x v="10"/>
    <n v="1320"/>
    <s v="Mobile Home Units &lt;Six or more dwelling units per acre&gt;"/>
    <x v="3"/>
    <n v="1.6728075169398335"/>
    <n v="0.4645994885165638"/>
    <n v="0.43646311869441834"/>
    <n v="30.17"/>
    <n v="54.878024622786683"/>
    <n v="249.78881249445843"/>
    <n v="75.348362405999993"/>
    <x v="10"/>
  </r>
  <r>
    <x v="3"/>
    <x v="13"/>
    <n v="2210"/>
    <s v="Citrus Groves"/>
    <x v="0"/>
    <n v="1.6671011379372187"/>
    <n v="0.16490862031309303"/>
    <n v="0.32696578480774496"/>
    <n v="30.14"/>
    <n v="41.069665432734389"/>
    <n v="186.29948514508322"/>
    <n v="39.661236941925139"/>
    <x v="13"/>
  </r>
  <r>
    <x v="2"/>
    <x v="10"/>
    <n v="5300"/>
    <s v="Reservoirs"/>
    <x v="1"/>
    <n v="0.52096910560538079"/>
    <n v="9.3813358258152305E-2"/>
    <n v="0.2984336595879456"/>
    <n v="29.99"/>
    <n v="37.299231067219566"/>
    <n v="52.873783719942104"/>
    <n v="17.640527649905692"/>
    <x v="10"/>
  </r>
  <r>
    <x v="4"/>
    <x v="10"/>
    <n v="6170"/>
    <s v="Mixed Wetland Hardwoods"/>
    <x v="2"/>
    <n v="0.62640332935885068"/>
    <n v="1.7869211096790915E-2"/>
    <n v="0.24869471632328805"/>
    <n v="29.98"/>
    <n v="31.072328203713539"/>
    <n v="52.961026568482588"/>
    <n v="4.8927147777634445"/>
    <x v="10"/>
  </r>
  <r>
    <x v="1"/>
    <x v="16"/>
    <n v="1320"/>
    <s v="Mobile Home Units &lt;Six or more dwelling units per acre&gt;"/>
    <x v="0"/>
    <n v="1.6728075169398335"/>
    <n v="0.4645994885165638"/>
    <n v="0.45902383655933859"/>
    <n v="29.95"/>
    <n v="57.293806073888248"/>
    <n v="260.78474728009644"/>
    <n v="72.429409225097331"/>
    <x v="16"/>
  </r>
  <r>
    <x v="3"/>
    <x v="6"/>
    <n v="7430"/>
    <s v="Spoil Areas"/>
    <x v="0"/>
    <n v="0.73183755311232057"/>
    <n v="0.13401908322593187"/>
    <n v="0.28292799795311729"/>
    <n v="29.88"/>
    <n v="35.231580652312132"/>
    <n v="70.157702866856425"/>
    <n v="31.062131845353989"/>
    <x v="6"/>
  </r>
  <r>
    <x v="2"/>
    <x v="10"/>
    <n v="6250"/>
    <s v="Hydric Pine Flatwoods"/>
    <x v="0"/>
    <n v="0.62640332935885068"/>
    <n v="1.7869211096790915E-2"/>
    <n v="0.24869471632328805"/>
    <n v="29.85"/>
    <n v="30.937591623777493"/>
    <n v="52.731375686097579"/>
    <n v="8.2387463421197626"/>
    <x v="10"/>
  </r>
  <r>
    <x v="0"/>
    <x v="9"/>
    <n v="7400"/>
    <s v="Disturbed Land"/>
    <x v="0"/>
    <n v="0.73183755311232057"/>
    <n v="0.13401908322593187"/>
    <n v="0.28292799795311729"/>
    <n v="29.8"/>
    <n v="35.137252457794567"/>
    <n v="69.96986430496392"/>
    <n v="23.330289718707121"/>
    <x v="9"/>
  </r>
  <r>
    <x v="2"/>
    <x v="9"/>
    <n v="4200"/>
    <s v="Upland Hardwood Forests"/>
    <x v="2"/>
    <n v="0.80616023176279095"/>
    <n v="4.9140330516175015E-2"/>
    <n v="2.0887301862310671E-2"/>
    <n v="29.76"/>
    <n v="2.5905434360127084"/>
    <n v="5.6825176163045912"/>
    <n v="0.91029323231301695"/>
    <x v="9"/>
  </r>
  <r>
    <x v="2"/>
    <x v="10"/>
    <n v="1110"/>
    <s v="Fixed Single Family Units"/>
    <x v="0"/>
    <n v="0.96739227811534922"/>
    <n v="0.17065096597435325"/>
    <n v="0.27638752969320179"/>
    <n v="29.75"/>
    <n v="34.267389642393447"/>
    <n v="90.201172125053205"/>
    <n v="23.371088891891752"/>
    <x v="10"/>
  </r>
  <r>
    <x v="2"/>
    <x v="15"/>
    <n v="1180"/>
    <s v="Rural Residential"/>
    <x v="0"/>
    <n v="0.96739227811534922"/>
    <n v="0.17065096597435325"/>
    <n v="0.27638752969320179"/>
    <n v="29.65"/>
    <n v="34.152205139393807"/>
    <n v="89.897974907826139"/>
    <n v="23.292530609902204"/>
    <x v="15"/>
  </r>
  <r>
    <x v="2"/>
    <x v="10"/>
    <n v="3210"/>
    <s v="Palmetto Prairies"/>
    <x v="0"/>
    <n v="0.80616023176279095"/>
    <n v="4.9140330516175015E-2"/>
    <n v="0.28292799795311729"/>
    <n v="29.6"/>
    <n v="34.901431971500642"/>
    <n v="76.558454591122214"/>
    <n v="12.264043474441991"/>
    <x v="10"/>
  </r>
  <r>
    <x v="2"/>
    <x v="3"/>
    <n v="6170"/>
    <s v="Mixed Wetland Hardwoods"/>
    <x v="0"/>
    <n v="0.62640332935885068"/>
    <n v="1.7869211096790915E-2"/>
    <n v="0.24869471632328805"/>
    <n v="29.53"/>
    <n v="30.605932350088754"/>
    <n v="52.166081206380618"/>
    <n v="8.1504247732930182"/>
    <x v="3"/>
  </r>
  <r>
    <x v="4"/>
    <x v="19"/>
    <n v="3300"/>
    <s v="Mixed Rangeland"/>
    <x v="4"/>
    <n v="0.80616023176279095"/>
    <n v="4.9140330516175015E-2"/>
    <n v="9.4942281192321246E-2"/>
    <n v="29.44"/>
    <n v="11.648582410223325"/>
    <n v="25.551887619746942"/>
    <n v="2.8253734406569029"/>
    <x v="19"/>
  </r>
  <r>
    <x v="2"/>
    <x v="3"/>
    <n v="1850"/>
    <s v="Parks and Zoos"/>
    <x v="1"/>
    <n v="0.96739227811534922"/>
    <n v="0.17065096597435325"/>
    <n v="0.24895975957097566"/>
    <n v="29.35"/>
    <n v="30.451793071653402"/>
    <n v="80.157474994084737"/>
    <n v="20.768770840795099"/>
    <x v="3"/>
  </r>
  <r>
    <x v="0"/>
    <x v="14"/>
    <n v="4110"/>
    <s v="Pine Flatwoods"/>
    <x v="0"/>
    <n v="0.80616023176279095"/>
    <n v="4.9140330516175015E-2"/>
    <n v="0.28292799795311729"/>
    <n v="29.31"/>
    <n v="34.559492266374448"/>
    <n v="75.80838865087135"/>
    <n v="14.964980348160049"/>
    <x v="14"/>
  </r>
  <r>
    <x v="3"/>
    <x v="13"/>
    <n v="3200"/>
    <s v="Shrub and Brushland"/>
    <x v="0"/>
    <n v="0.80616023176279095"/>
    <n v="4.9140330516175015E-2"/>
    <n v="0.28292799795311729"/>
    <n v="29.23"/>
    <n v="34.465164071856883"/>
    <n v="75.601473908733183"/>
    <n v="22.426511189358948"/>
    <x v="13"/>
  </r>
  <r>
    <x v="2"/>
    <x v="13"/>
    <n v="8140"/>
    <s v="Roads and Highways"/>
    <x v="3"/>
    <n v="1.0171301585628862"/>
    <n v="0.19656132206470006"/>
    <n v="0.42691819959772126"/>
    <n v="29.21"/>
    <n v="51.969894443214535"/>
    <n v="143.8324599203988"/>
    <n v="39.108559446911819"/>
    <x v="13"/>
  </r>
  <r>
    <x v="1"/>
    <x v="0"/>
    <n v="2410"/>
    <s v="Tree Nurseries"/>
    <x v="0"/>
    <n v="1.7303616721893005"/>
    <n v="0.38508149913584422"/>
    <n v="0.30381529981542799"/>
    <n v="29.18"/>
    <n v="36.94626464459963"/>
    <n v="173.95461913896332"/>
    <n v="38.712545819905628"/>
    <x v="0"/>
  </r>
  <r>
    <x v="5"/>
    <x v="10"/>
    <n v="1480"/>
    <s v="Cemeteries"/>
    <x v="0"/>
    <n v="1.3474392445178078"/>
    <n v="0.2921616014325315"/>
    <n v="0.27638752969320179"/>
    <n v="29.15"/>
    <n v="33.576282624395596"/>
    <n v="123.10348443021218"/>
    <n v="31.260248316160297"/>
    <x v="10"/>
  </r>
  <r>
    <x v="2"/>
    <x v="9"/>
    <n v="6170"/>
    <s v="Mixed Wetland Hardwoods"/>
    <x v="0"/>
    <n v="0.62640332935885068"/>
    <n v="1.7869211096790915E-2"/>
    <n v="0.24869471632328805"/>
    <n v="29.03"/>
    <n v="30.087714734950101"/>
    <n v="51.282808581822863"/>
    <n v="8.0124223220012283"/>
    <x v="9"/>
  </r>
  <r>
    <x v="0"/>
    <x v="13"/>
    <n v="2130"/>
    <s v="Woodland Pastures"/>
    <x v="0"/>
    <n v="0.95337210017164864"/>
    <n v="0.22938109134459039"/>
    <n v="0.2"/>
    <n v="29"/>
    <n v="24.171499999999998"/>
    <n v="62.703904150212587"/>
    <n v="22.32131548451472"/>
    <x v="13"/>
  </r>
  <r>
    <x v="2"/>
    <x v="10"/>
    <n v="4130"/>
    <s v="Sand Pine"/>
    <x v="0"/>
    <n v="0.80616023176279095"/>
    <n v="4.9140330516175015E-2"/>
    <n v="0.28292799795311729"/>
    <n v="28.89"/>
    <n v="34.064269245157213"/>
    <n v="74.722086254645973"/>
    <n v="11.969872161372605"/>
    <x v="10"/>
  </r>
  <r>
    <x v="1"/>
    <x v="3"/>
    <n v="4110"/>
    <s v="Pine Flatwoods"/>
    <x v="0"/>
    <n v="0.80616023176279095"/>
    <n v="4.9140330516175015E-2"/>
    <n v="0.28292799795311729"/>
    <n v="28.87"/>
    <n v="34.04068719652782"/>
    <n v="74.670357569111431"/>
    <n v="4.5516088565713186"/>
    <x v="3"/>
  </r>
  <r>
    <x v="0"/>
    <x v="9"/>
    <n v="1330"/>
    <s v="Multiple Dwelling Units, Low Rise &lt;Two stories or less&gt;"/>
    <x v="0"/>
    <n v="1.6728075169398335"/>
    <n v="0.4645994885165638"/>
    <n v="0.45902383655933859"/>
    <n v="28.86"/>
    <n v="55.208655869529707"/>
    <n v="251.29374979978573"/>
    <n v="86.317916819571352"/>
    <x v="9"/>
  </r>
  <r>
    <x v="5"/>
    <x v="10"/>
    <n v="6300"/>
    <s v="Wetland Forested Mixed"/>
    <x v="0"/>
    <n v="0.62640332935885068"/>
    <n v="1.7869211096790915E-2"/>
    <n v="0.24869471632328805"/>
    <n v="28.83"/>
    <n v="29.880427688894638"/>
    <n v="50.92949953199976"/>
    <n v="5.5180820292400439"/>
    <x v="10"/>
  </r>
  <r>
    <x v="1"/>
    <x v="3"/>
    <n v="4340"/>
    <s v="Hardwood - Coniferous Mixed"/>
    <x v="0"/>
    <n v="0.80616023176279095"/>
    <n v="4.9140330516175015E-2"/>
    <n v="0.28292799795311729"/>
    <n v="28.71"/>
    <n v="33.852030807492682"/>
    <n v="74.256528084835097"/>
    <n v="4.5263834524476119"/>
    <x v="3"/>
  </r>
  <r>
    <x v="2"/>
    <x v="10"/>
    <n v="1110"/>
    <s v="Fixed Single Family Units"/>
    <x v="2"/>
    <n v="0.96739227811534922"/>
    <n v="0.17065096597435325"/>
    <n v="8.3338224602148639E-2"/>
    <n v="28.7"/>
    <n v="9.9678558645453421"/>
    <n v="26.238131703012783"/>
    <n v="6.798289799805783"/>
    <x v="10"/>
  </r>
  <r>
    <x v="2"/>
    <x v="1"/>
    <n v="8350"/>
    <s v="Solid Waste Disposal"/>
    <x v="1"/>
    <n v="1.4884831588725165"/>
    <n v="0.30824389141964326"/>
    <n v="0.57659988543228824"/>
    <n v="28.66"/>
    <n v="68.869407445969486"/>
    <n v="278.93230350715066"/>
    <n v="72.75444287746636"/>
    <x v="1"/>
  </r>
  <r>
    <x v="1"/>
    <x v="6"/>
    <n v="3100"/>
    <s v="Herbaceous (Dry Prairie)"/>
    <x v="2"/>
    <n v="0.80616023176279095"/>
    <n v="4.9140330516175015E-2"/>
    <n v="2.0887301862310671E-2"/>
    <n v="28.56"/>
    <n v="2.4860860393992925"/>
    <n v="5.4533838414535989"/>
    <n v="0.33241665098589263"/>
    <x v="6"/>
  </r>
  <r>
    <x v="0"/>
    <x v="14"/>
    <n v="5250"/>
    <s v="Marshy Lakes"/>
    <x v="0"/>
    <n v="0.52096910560538079"/>
    <n v="9.3813358258152305E-2"/>
    <n v="0.2984336595879456"/>
    <n v="28.54"/>
    <n v="35.495833766537061"/>
    <n v="50.317365367360708"/>
    <n v="19.685142753920555"/>
    <x v="14"/>
  </r>
  <r>
    <x v="2"/>
    <x v="2"/>
    <n v="8330"/>
    <s v="Water Supply Plants"/>
    <x v="0"/>
    <n v="1.2017295380314896"/>
    <n v="0.2322997442582819"/>
    <n v="0.58224006489851832"/>
    <n v="28.39"/>
    <n v="68.887922506489289"/>
    <n v="225.25703615919869"/>
    <n v="58.53872486161103"/>
    <x v="2"/>
  </r>
  <r>
    <x v="3"/>
    <x v="6"/>
    <n v="5250"/>
    <s v="Marshy Lakes"/>
    <x v="0"/>
    <n v="0.52096910560538079"/>
    <n v="9.3813358258152305E-2"/>
    <n v="0.2984336595879456"/>
    <n v="28.35"/>
    <n v="35.259526534033839"/>
    <n v="49.982386410815565"/>
    <n v="27.229386135145294"/>
    <x v="6"/>
  </r>
  <r>
    <x v="0"/>
    <x v="7"/>
    <n v="2120"/>
    <s v="Unimproved Pastures"/>
    <x v="0"/>
    <n v="0.95337210017164864"/>
    <n v="0.22938109134459039"/>
    <n v="0.2"/>
    <n v="28.33"/>
    <n v="23.613054999999999"/>
    <n v="61.255227743983539"/>
    <n v="21.805616126769035"/>
    <x v="7"/>
  </r>
  <r>
    <x v="1"/>
    <x v="6"/>
    <n v="6216"/>
    <e v="#N/A"/>
    <x v="0"/>
    <n v="0.62640332935885068"/>
    <n v="1.7869211096790915E-2"/>
    <n v="0.24869471632328805"/>
    <n v="28.15"/>
    <n v="29.175651732306076"/>
    <n v="49.728248762601233"/>
    <n v="1.4185821386392947"/>
    <x v="6"/>
  </r>
  <r>
    <x v="1"/>
    <x v="6"/>
    <n v="6216"/>
    <e v="#N/A"/>
    <x v="0"/>
    <n v="0.62640332935885068"/>
    <n v="1.7869211096790915E-2"/>
    <n v="0.24869471632328805"/>
    <n v="28.14"/>
    <n v="29.165287380003303"/>
    <n v="49.710583310110074"/>
    <n v="1.4180782018227269"/>
    <x v="6"/>
  </r>
  <r>
    <x v="0"/>
    <x v="2"/>
    <n v="5120"/>
    <s v=" Channelized Waterways, Canals"/>
    <x v="1"/>
    <n v="0.52096910560538079"/>
    <n v="9.3813358258152305E-2"/>
    <n v="0.2984336595879456"/>
    <n v="27.85"/>
    <n v="34.637665395867458"/>
    <n v="49.100862840959913"/>
    <n v="19.209223044733267"/>
    <x v="2"/>
  </r>
  <r>
    <x v="2"/>
    <x v="2"/>
    <n v="3210"/>
    <s v="Palmetto Prairies"/>
    <x v="0"/>
    <n v="0.80616023176279095"/>
    <n v="4.9140330516175015E-2"/>
    <n v="0.28292799795311729"/>
    <n v="27.75"/>
    <n v="32.720092473281845"/>
    <n v="71.773551179177062"/>
    <n v="11.497540757289363"/>
    <x v="2"/>
  </r>
  <r>
    <x v="3"/>
    <x v="3"/>
    <n v="2110"/>
    <s v="Improved Pastures"/>
    <x v="1"/>
    <n v="1.8765006736361713"/>
    <n v="0.3700681607026059"/>
    <n v="0.58663586860269046"/>
    <n v="27.69"/>
    <n v="67.696649962703418"/>
    <n v="345.6562739908141"/>
    <n v="103.16600272475361"/>
    <x v="3"/>
  </r>
  <r>
    <x v="2"/>
    <x v="9"/>
    <n v="1900"/>
    <s v="Open Land"/>
    <x v="0"/>
    <n v="0.80616023176279095"/>
    <n v="4.9140330516175015E-2"/>
    <n v="0.28292799795311729"/>
    <n v="27.65"/>
    <n v="32.602182230134886"/>
    <n v="71.514907751504367"/>
    <n v="11.456108177983818"/>
    <x v="9"/>
  </r>
  <r>
    <x v="2"/>
    <x v="3"/>
    <n v="3200"/>
    <s v="Shrub and Brushland"/>
    <x v="0"/>
    <n v="0.80616023176279095"/>
    <n v="4.9140330516175015E-2"/>
    <n v="0.28292799795311729"/>
    <n v="27.58"/>
    <n v="32.51964505993201"/>
    <n v="71.333857352133464"/>
    <n v="11.427105372469933"/>
    <x v="3"/>
  </r>
  <r>
    <x v="3"/>
    <x v="10"/>
    <n v="6250"/>
    <s v="Hydric Pine Flatwoods"/>
    <x v="0"/>
    <n v="0.62640332935885068"/>
    <n v="1.7869211096790915E-2"/>
    <n v="0.24869471632328805"/>
    <n v="27.53"/>
    <n v="28.533061889534149"/>
    <n v="48.632990708149627"/>
    <n v="16.13864572228233"/>
    <x v="10"/>
  </r>
  <r>
    <x v="2"/>
    <x v="15"/>
    <n v="5120"/>
    <s v=" Channelized Waterways, Canals"/>
    <x v="1"/>
    <n v="0.52096910560538079"/>
    <n v="9.3813358258152305E-2"/>
    <n v="0.2984336595879456"/>
    <n v="27.48"/>
    <n v="34.177488153624331"/>
    <n v="48.448535399266724"/>
    <n v="16.16411136443509"/>
    <x v="15"/>
  </r>
  <r>
    <x v="1"/>
    <x v="3"/>
    <n v="2110"/>
    <s v="Improved Pastures"/>
    <x v="0"/>
    <n v="1.8765006736361713"/>
    <n v="0.3700681607026059"/>
    <n v="0.58663586860269046"/>
    <n v="27.41"/>
    <n v="67.012104567630942"/>
    <n v="342.16101372655169"/>
    <n v="67.478204933740699"/>
    <x v="3"/>
  </r>
  <r>
    <x v="1"/>
    <x v="10"/>
    <n v="4110"/>
    <s v="Pine Flatwoods"/>
    <x v="1"/>
    <n v="0.80616023176279095"/>
    <n v="4.9140330516175015E-2"/>
    <n v="0.24115339422849597"/>
    <n v="27.26"/>
    <n v="27.396484562392228"/>
    <n v="60.095887212850762"/>
    <n v="3.6632069456524716"/>
    <x v="10"/>
  </r>
  <r>
    <x v="2"/>
    <x v="3"/>
    <n v="5120"/>
    <s v=" Channelized Waterways, Canals"/>
    <x v="1"/>
    <n v="0.52096910560538079"/>
    <n v="9.3813358258152305E-2"/>
    <n v="0.2984336595879456"/>
    <n v="27.14"/>
    <n v="33.754622579671192"/>
    <n v="47.849099371764879"/>
    <n v="15.964118720188077"/>
    <x v="3"/>
  </r>
  <r>
    <x v="2"/>
    <x v="19"/>
    <n v="6430"/>
    <s v="Wet Prairies"/>
    <x v="0"/>
    <n v="0.62640332935885068"/>
    <n v="1.7869211096790915E-2"/>
    <n v="0.24869471632328805"/>
    <n v="27.14"/>
    <n v="28.128852149726001"/>
    <n v="47.944038060994579"/>
    <n v="7.4907730561182699"/>
    <x v="19"/>
  </r>
  <r>
    <x v="2"/>
    <x v="2"/>
    <n v="1920"/>
    <s v="Inactive Land with street pattern but without structures"/>
    <x v="2"/>
    <n v="0.80616023176279095"/>
    <n v="4.9140330516175015E-2"/>
    <n v="8.3338224602148639E-2"/>
    <n v="27.13"/>
    <n v="9.4225759444290986"/>
    <n v="20.66900444549178"/>
    <n v="3.3110068698061252"/>
    <x v="2"/>
  </r>
  <r>
    <x v="2"/>
    <x v="10"/>
    <n v="4340"/>
    <s v="Hardwood - Coniferous Mixed"/>
    <x v="4"/>
    <n v="0.80616023176279095"/>
    <n v="4.9140330516175015E-2"/>
    <n v="9.4942281192321246E-2"/>
    <n v="27.03"/>
    <n v="10.695012994169039"/>
    <n v="23.460173993266302"/>
    <n v="3.7581295927145733"/>
    <x v="10"/>
  </r>
  <r>
    <x v="3"/>
    <x v="9"/>
    <n v="3100"/>
    <s v="Herbaceous (Dry Prairie)"/>
    <x v="0"/>
    <n v="0.80616023176279095"/>
    <n v="4.9140330516175015E-2"/>
    <n v="0.28292799795311729"/>
    <n v="26.99"/>
    <n v="31.82397462536494"/>
    <n v="69.807861128864474"/>
    <n v="20.707886999685186"/>
    <x v="9"/>
  </r>
  <r>
    <x v="2"/>
    <x v="13"/>
    <n v="6410"/>
    <s v="Freshwater Marshes"/>
    <x v="0"/>
    <n v="0.62640332935885068"/>
    <n v="1.7869211096790915E-2"/>
    <n v="0.24869471632328805"/>
    <n v="26.92"/>
    <n v="27.900836399064996"/>
    <n v="47.555398106189173"/>
    <n v="7.4300519775498834"/>
    <x v="13"/>
  </r>
  <r>
    <x v="1"/>
    <x v="0"/>
    <n v="2610"/>
    <s v="Fallow Crop Land"/>
    <x v="0"/>
    <n v="1.1942187284187931"/>
    <n v="0.52982210901985061"/>
    <n v="0.28292799795311729"/>
    <n v="26.79"/>
    <n v="31.588154139071019"/>
    <n v="102.64473269710744"/>
    <n v="45.538934755584314"/>
    <x v="0"/>
  </r>
  <r>
    <x v="4"/>
    <x v="6"/>
    <n v="6440"/>
    <s v="Emergent Aquatic Vegetation"/>
    <x v="0"/>
    <n v="0.62640332935885068"/>
    <n v="1.7869211096790915E-2"/>
    <n v="0.24869471632328805"/>
    <n v="26.66"/>
    <n v="27.631363239192893"/>
    <n v="47.096096341419141"/>
    <n v="4.3508931279243974"/>
    <x v="6"/>
  </r>
  <r>
    <x v="0"/>
    <x v="3"/>
    <n v="2120"/>
    <s v="Unimproved Pastures"/>
    <x v="0"/>
    <n v="0.95337210017164864"/>
    <n v="0.22938109134459039"/>
    <n v="0.2"/>
    <n v="26.64"/>
    <n v="22.204440000000002"/>
    <n v="57.60110367454012"/>
    <n v="20.504822224395593"/>
    <x v="3"/>
  </r>
  <r>
    <x v="1"/>
    <x v="6"/>
    <n v="8100"/>
    <s v="Transportation"/>
    <x v="0"/>
    <n v="1.0171301585628862"/>
    <n v="0.19656132206470006"/>
    <n v="0.45034663738052311"/>
    <n v="26.62"/>
    <n v="49.960938052362245"/>
    <n v="138.27244979021049"/>
    <n v="26.721275843683703"/>
    <x v="6"/>
  </r>
  <r>
    <x v="2"/>
    <x v="1"/>
    <n v="8200"/>
    <s v="Communications"/>
    <x v="0"/>
    <n v="1.2017295380314896"/>
    <n v="0.2322997442582819"/>
    <n v="0.58224006489851832"/>
    <n v="26.59"/>
    <n v="64.520248659653049"/>
    <n v="210.97515292261687"/>
    <n v="54.827217121177782"/>
    <x v="1"/>
  </r>
  <r>
    <x v="3"/>
    <x v="6"/>
    <n v="1500"/>
    <s v="Industrial"/>
    <x v="0"/>
    <n v="1.4884831588725165"/>
    <n v="0.30824389141964326"/>
    <n v="0.58224006489851832"/>
    <n v="26.48"/>
    <n v="64.253335257901952"/>
    <n v="260.23646022458553"/>
    <n v="87.109636315795058"/>
    <x v="6"/>
  </r>
  <r>
    <x v="4"/>
    <x v="19"/>
    <n v="1210"/>
    <s v="Fixed Single Family Units"/>
    <x v="0"/>
    <n v="1.3474392445178078"/>
    <n v="0.2921616014325315"/>
    <n v="0.24052044568721381"/>
    <n v="26.35"/>
    <n v="26.412422027528567"/>
    <n v="96.838033566814048"/>
    <n v="23.87185651598044"/>
    <x v="19"/>
  </r>
  <r>
    <x v="2"/>
    <x v="13"/>
    <n v="1110"/>
    <s v="Fixed Single Family Units"/>
    <x v="0"/>
    <n v="0.96739227811534922"/>
    <n v="0.17065096597435325"/>
    <n v="0.27638752969320179"/>
    <n v="26.3"/>
    <n v="30.293524288905804"/>
    <n v="79.740868130719306"/>
    <n v="20.660828163252205"/>
    <x v="13"/>
  </r>
  <r>
    <x v="0"/>
    <x v="2"/>
    <n v="5300"/>
    <s v="Reservoirs"/>
    <x v="1"/>
    <n v="0.52096910560538079"/>
    <n v="9.3813358258152305E-2"/>
    <n v="0.2984336595879456"/>
    <n v="26.04"/>
    <n v="32.386528075705151"/>
    <n v="45.909747518082433"/>
    <n v="17.960795981502844"/>
    <x v="2"/>
  </r>
  <r>
    <x v="1"/>
    <x v="0"/>
    <n v="2210"/>
    <s v="Citrus Groves"/>
    <x v="2"/>
    <n v="1.6671011379372187"/>
    <n v="0.16490862031309303"/>
    <n v="0.32696578480774496"/>
    <n v="26.02"/>
    <n v="35.455630211006927"/>
    <n v="160.83319852272945"/>
    <n v="15.9095211834256"/>
    <x v="0"/>
  </r>
  <r>
    <x v="2"/>
    <x v="9"/>
    <n v="1110"/>
    <s v="Fixed Single Family Units"/>
    <x v="2"/>
    <n v="0.96739227811534922"/>
    <n v="0.17065096597435325"/>
    <n v="8.3338224602148639E-2"/>
    <n v="25.81"/>
    <n v="8.9641240370702189"/>
    <n v="23.596034120374913"/>
    <n v="6.1137233356441545"/>
    <x v="9"/>
  </r>
  <r>
    <x v="4"/>
    <x v="19"/>
    <n v="1310"/>
    <s v="Fixed Single Family Units &lt;Six or more dwelling units per acre&gt;"/>
    <x v="4"/>
    <n v="1.3474392445178078"/>
    <n v="0.2921616014325315"/>
    <n v="0.40522520165068265"/>
    <n v="25.75"/>
    <n v="43.485982717889918"/>
    <n v="159.43623230508237"/>
    <n v="39.303140727340875"/>
    <x v="19"/>
  </r>
  <r>
    <x v="1"/>
    <x v="3"/>
    <n v="3300"/>
    <s v="Mixed Rangeland"/>
    <x v="0"/>
    <n v="0.80616023176279095"/>
    <n v="4.9140330516175015E-2"/>
    <n v="0.28292799795311729"/>
    <n v="25.69"/>
    <n v="30.291141464454441"/>
    <n v="66.445496569119243"/>
    <n v="4.0502539496126495"/>
    <x v="3"/>
  </r>
  <r>
    <x v="1"/>
    <x v="3"/>
    <n v="6430"/>
    <s v="Wet Prairies"/>
    <x v="0"/>
    <n v="0.62640332935885068"/>
    <n v="1.7869211096790915E-2"/>
    <n v="0.24869471632328805"/>
    <n v="25.66"/>
    <n v="26.594928008915591"/>
    <n v="45.329551092303646"/>
    <n v="1.2931018713138296"/>
    <x v="3"/>
  </r>
  <r>
    <x v="5"/>
    <x v="10"/>
    <n v="1400"/>
    <s v="Commercial and Services"/>
    <x v="0"/>
    <n v="0.73183755311232057"/>
    <n v="0.15992943931627868"/>
    <n v="0.58224006489851832"/>
    <n v="25.66"/>
    <n v="62.263617172120995"/>
    <n v="123.98740766377421"/>
    <n v="35.566099146513992"/>
    <x v="10"/>
  </r>
  <r>
    <x v="2"/>
    <x v="18"/>
    <n v="1330"/>
    <s v="Multiple Dwelling Units, Low Rise &lt;Two stories or less&gt;"/>
    <x v="1"/>
    <n v="1.6728075169398335"/>
    <n v="0.4645994885165638"/>
    <n v="0.44774347762687844"/>
    <n v="25.63"/>
    <n v="47.8248352693467"/>
    <n v="217.68474524705999"/>
    <n v="70.869481227750441"/>
    <x v="18"/>
  </r>
  <r>
    <x v="2"/>
    <x v="10"/>
    <n v="1710"/>
    <s v="Educational Facilities"/>
    <x v="2"/>
    <n v="0.96739227811534922"/>
    <n v="0.17065096597435325"/>
    <n v="0.12152611992617118"/>
    <n v="25.59"/>
    <n v="12.960314081635426"/>
    <n v="34.115102827269084"/>
    <n v="8.8392099786326703"/>
    <x v="10"/>
  </r>
  <r>
    <x v="4"/>
    <x v="10"/>
    <n v="1110"/>
    <s v="Fixed Single Family Units"/>
    <x v="2"/>
    <n v="0.96739227811534922"/>
    <n v="0.17065096597435325"/>
    <n v="8.3338224602148639E-2"/>
    <n v="25.53"/>
    <n v="8.8668766627819711"/>
    <n v="23.340052347662592"/>
    <n v="5.0823277011322743"/>
    <x v="10"/>
  </r>
  <r>
    <x v="0"/>
    <x v="9"/>
    <n v="1290"/>
    <s v="Medium Density Under Construction"/>
    <x v="0"/>
    <n v="1.3474392445178078"/>
    <n v="0.2921616014325315"/>
    <n v="0.34369105791620291"/>
    <n v="25.46"/>
    <n v="36.467185039222649"/>
    <n v="133.70263754057919"/>
    <n v="39.905373877034947"/>
    <x v="9"/>
  </r>
  <r>
    <x v="4"/>
    <x v="3"/>
    <n v="1800"/>
    <s v="Recreational"/>
    <x v="0"/>
    <n v="1.3474392445178078"/>
    <n v="0.2921616014325315"/>
    <n v="0.27638752969320179"/>
    <n v="25.45"/>
    <n v="29.314456013408847"/>
    <n v="107.47799927097427"/>
    <n v="26.49474883699623"/>
    <x v="3"/>
  </r>
  <r>
    <x v="4"/>
    <x v="3"/>
    <n v="6170"/>
    <s v="Mixed Wetland Hardwoods"/>
    <x v="0"/>
    <n v="0.62640332935885068"/>
    <n v="1.7869211096790915E-2"/>
    <n v="0.24869471632328805"/>
    <n v="25.44"/>
    <n v="26.366912258254587"/>
    <n v="44.94091113749824"/>
    <n v="4.1517899915377603"/>
    <x v="3"/>
  </r>
  <r>
    <x v="3"/>
    <x v="13"/>
    <n v="6430"/>
    <s v="Wet Prairies"/>
    <x v="0"/>
    <n v="0.62640332935885068"/>
    <n v="1.7869211096790915E-2"/>
    <n v="0.24869471632328805"/>
    <n v="25.43"/>
    <n v="26.35654790595181"/>
    <n v="44.923245685007075"/>
    <n v="14.907583026430787"/>
    <x v="13"/>
  </r>
  <r>
    <x v="2"/>
    <x v="1"/>
    <n v="2110"/>
    <s v="Improved Pastures"/>
    <x v="1"/>
    <n v="1.8765006736361713"/>
    <n v="0.3700681607026059"/>
    <n v="0.58663586860269046"/>
    <n v="25.42"/>
    <n v="62.146942652651539"/>
    <n v="317.31969970554337"/>
    <n v="76.107350030649215"/>
    <x v="1"/>
  </r>
  <r>
    <x v="2"/>
    <x v="15"/>
    <n v="1400"/>
    <s v="Commercial and Services"/>
    <x v="1"/>
    <n v="0.73183755311232057"/>
    <n v="0.15992943931627868"/>
    <n v="0.57659988543228824"/>
    <n v="25.39"/>
    <n v="61.01166277226676"/>
    <n v="121.49435333122433"/>
    <n v="39.831342284755145"/>
    <x v="15"/>
  </r>
  <r>
    <x v="4"/>
    <x v="3"/>
    <n v="4110"/>
    <s v="Pine Flatwoods"/>
    <x v="0"/>
    <n v="0.80616023176279095"/>
    <n v="4.9140330516175015E-2"/>
    <n v="0.28292799795311729"/>
    <n v="25.28"/>
    <n v="29.807709467551899"/>
    <n v="65.385058515661129"/>
    <n v="7.2298849499939992"/>
    <x v="3"/>
  </r>
  <r>
    <x v="2"/>
    <x v="1"/>
    <n v="4340"/>
    <s v="Hardwood - Coniferous Mixed"/>
    <x v="1"/>
    <n v="0.80616023176279095"/>
    <n v="4.9140330516175015E-2"/>
    <n v="0.24115339422849597"/>
    <n v="25.26"/>
    <n v="25.386471021497712"/>
    <n v="55.686797908899862"/>
    <n v="8.9205733599853545"/>
    <x v="1"/>
  </r>
  <r>
    <x v="2"/>
    <x v="18"/>
    <n v="1710"/>
    <s v="Educational Facilities"/>
    <x v="0"/>
    <n v="0.96739227811534922"/>
    <n v="0.17065096597435325"/>
    <n v="0.24052044568721381"/>
    <n v="25.22"/>
    <n v="25.279745105664912"/>
    <n v="66.543225595817063"/>
    <n v="17.241324075001643"/>
    <x v="18"/>
  </r>
  <r>
    <x v="2"/>
    <x v="15"/>
    <n v="4200"/>
    <s v="Upland Hardwood Forests"/>
    <x v="0"/>
    <n v="0.80616023176279095"/>
    <n v="4.9140330516175015E-2"/>
    <n v="0.28292799795311729"/>
    <n v="25.15"/>
    <n v="29.654426151460843"/>
    <n v="65.0488220596866"/>
    <n v="10.420293695345135"/>
    <x v="15"/>
  </r>
  <r>
    <x v="5"/>
    <x v="10"/>
    <n v="1700"/>
    <s v="Institutional"/>
    <x v="0"/>
    <n v="0.96739227811534922"/>
    <n v="0.17065096597435325"/>
    <n v="0.24052044568721381"/>
    <n v="25.14"/>
    <n v="25.199555589072798"/>
    <n v="66.332144785045244"/>
    <n v="15.129593395643896"/>
    <x v="10"/>
  </r>
  <r>
    <x v="1"/>
    <x v="6"/>
    <n v="6210"/>
    <s v="Cypress"/>
    <x v="0"/>
    <n v="0.62640332935885068"/>
    <n v="1.7869211096790915E-2"/>
    <n v="0.24869471632328805"/>
    <n v="25.11"/>
    <n v="26.024888632263075"/>
    <n v="44.357951205290121"/>
    <n v="1.2653853464025824"/>
    <x v="6"/>
  </r>
  <r>
    <x v="4"/>
    <x v="6"/>
    <n v="5120"/>
    <s v=" Channelized Waterways, Canals"/>
    <x v="0"/>
    <n v="0.52096910560538079"/>
    <n v="9.3813358258152305E-2"/>
    <n v="0.2984336595879456"/>
    <n v="25.11"/>
    <n v="31.229866358715682"/>
    <n v="44.270113678150921"/>
    <n v="11.370986336818882"/>
    <x v="6"/>
  </r>
  <r>
    <x v="3"/>
    <x v="14"/>
    <n v="1630"/>
    <s v="Rock Quarries"/>
    <x v="0"/>
    <n v="0.73183755311232057"/>
    <n v="0.13401908322593187"/>
    <n v="0.24052044568721381"/>
    <n v="25.05"/>
    <n v="25.109342382906664"/>
    <n v="50.000986315853012"/>
    <n v="22.137800496237347"/>
    <x v="14"/>
  </r>
  <r>
    <x v="2"/>
    <x v="13"/>
    <n v="1210"/>
    <s v="Fixed Single Family Units"/>
    <x v="0"/>
    <n v="1.3474392445178078"/>
    <n v="0.2921616014325315"/>
    <n v="0.24052044568721381"/>
    <n v="25.01"/>
    <n v="25.069247624610608"/>
    <n v="91.913442865503583"/>
    <n v="25.386416663442539"/>
    <x v="13"/>
  </r>
  <r>
    <x v="2"/>
    <x v="3"/>
    <n v="5300"/>
    <s v="Reservoirs"/>
    <x v="1"/>
    <n v="0.52096910560538079"/>
    <n v="9.3813358258152305E-2"/>
    <n v="0.2984336595879456"/>
    <n v="24.98"/>
    <n v="31.068182462792425"/>
    <n v="44.040917549988457"/>
    <n v="14.693577215559994"/>
    <x v="3"/>
  </r>
  <r>
    <x v="2"/>
    <x v="3"/>
    <n v="1900"/>
    <s v="Open Land"/>
    <x v="0"/>
    <n v="0.80616023176279095"/>
    <n v="4.9140330516175015E-2"/>
    <n v="0.28292799795311729"/>
    <n v="24.95"/>
    <n v="29.418605665166922"/>
    <n v="64.531535204341182"/>
    <n v="10.337428536734041"/>
    <x v="3"/>
  </r>
  <r>
    <x v="1"/>
    <x v="3"/>
    <n v="3200"/>
    <s v="Shrub and Brushland"/>
    <x v="0"/>
    <n v="0.80616023176279095"/>
    <n v="4.9140330516175015E-2"/>
    <n v="0.28292799795311729"/>
    <n v="24.85"/>
    <n v="29.300695422019967"/>
    <n v="64.272891776668487"/>
    <n v="3.9178205779631901"/>
    <x v="3"/>
  </r>
  <r>
    <x v="1"/>
    <x v="10"/>
    <n v="8340"/>
    <s v="Sewage Treatment"/>
    <x v="0"/>
    <n v="1.2017295380314896"/>
    <n v="0.2322997442582819"/>
    <n v="0.58224006489851832"/>
    <n v="24.85"/>
    <n v="60.298163941044692"/>
    <n v="197.16933246058778"/>
    <n v="38.113721978739044"/>
    <x v="10"/>
  </r>
  <r>
    <x v="3"/>
    <x v="2"/>
    <n v="4220"/>
    <s v="Brazilian Pepper"/>
    <x v="0"/>
    <n v="0.80616023176279095"/>
    <n v="4.9140330516175015E-2"/>
    <n v="0.28292799795311729"/>
    <n v="24.65"/>
    <n v="29.064874935726039"/>
    <n v="63.755604921323055"/>
    <n v="18.91253851582956"/>
    <x v="2"/>
  </r>
  <r>
    <x v="3"/>
    <x v="3"/>
    <n v="4220"/>
    <s v="Brazilian Pepper"/>
    <x v="0"/>
    <n v="0.80616023176279095"/>
    <n v="4.9140330516175015E-2"/>
    <n v="0.28292799795311729"/>
    <n v="24.57"/>
    <n v="28.970546741208469"/>
    <n v="63.548690179184888"/>
    <n v="18.851159080484067"/>
    <x v="3"/>
  </r>
  <r>
    <x v="1"/>
    <x v="6"/>
    <n v="7400"/>
    <s v="Disturbed Land"/>
    <x v="1"/>
    <n v="0.73183755311232057"/>
    <n v="0.13401908322593187"/>
    <n v="0.24115339422849597"/>
    <n v="24.45"/>
    <n v="24.572415537435432"/>
    <n v="48.931787790315468"/>
    <n v="8.9607226526915476"/>
    <x v="6"/>
  </r>
  <r>
    <x v="2"/>
    <x v="19"/>
    <n v="6172"/>
    <s v="Mixed Shrubs"/>
    <x v="0"/>
    <n v="0.62640332935885068"/>
    <n v="1.7869211096790915E-2"/>
    <n v="0.24869471632328805"/>
    <n v="24.4"/>
    <n v="25.28901961876619"/>
    <n v="43.103704078418119"/>
    <n v="6.7345196230392705"/>
    <x v="19"/>
  </r>
  <r>
    <x v="2"/>
    <x v="13"/>
    <n v="2110"/>
    <s v="Improved Pastures"/>
    <x v="0"/>
    <n v="1.8765006736361713"/>
    <n v="0.3700681607026059"/>
    <n v="0.58663586860269046"/>
    <n v="24.36"/>
    <n v="59.555449371305713"/>
    <n v="304.08764299083538"/>
    <n v="72.933715450299545"/>
    <x v="13"/>
  </r>
  <r>
    <x v="1"/>
    <x v="3"/>
    <n v="1850"/>
    <s v="Parks and Zoos"/>
    <x v="0"/>
    <n v="0.96739227811534922"/>
    <n v="0.17065096597435325"/>
    <n v="0.27638752969320179"/>
    <n v="24.32"/>
    <n v="28.012871129512899"/>
    <n v="73.737563229623333"/>
    <n v="13.007532392386706"/>
    <x v="3"/>
  </r>
  <r>
    <x v="0"/>
    <x v="1"/>
    <n v="2210"/>
    <s v="Citrus Groves"/>
    <x v="1"/>
    <n v="1.6671011379372187"/>
    <n v="0.16490862031309303"/>
    <n v="0.32696578480774496"/>
    <n v="24.31"/>
    <n v="33.125533068008394"/>
    <n v="150.2634533469467"/>
    <n v="24.778771787177309"/>
    <x v="1"/>
  </r>
  <r>
    <x v="2"/>
    <x v="18"/>
    <n v="3300"/>
    <s v="Mixed Rangeland"/>
    <x v="0"/>
    <n v="0.80616023176279095"/>
    <n v="4.9140330516175015E-2"/>
    <n v="0.28292799795311729"/>
    <n v="24.3"/>
    <n v="28.652189084711676"/>
    <n v="62.850352924468581"/>
    <n v="10.068116771247984"/>
    <x v="18"/>
  </r>
  <r>
    <x v="5"/>
    <x v="10"/>
    <n v="6120"/>
    <s v="Mangrove Swamps"/>
    <x v="0"/>
    <n v="0.62640332935885068"/>
    <n v="1.7869211096790915E-2"/>
    <n v="0.24869471632328805"/>
    <n v="24.3"/>
    <n v="25.185376095738462"/>
    <n v="42.927049553506571"/>
    <n v="4.6510368820857826"/>
    <x v="10"/>
  </r>
  <r>
    <x v="2"/>
    <x v="15"/>
    <n v="4220"/>
    <s v="Brazilian Pepper"/>
    <x v="0"/>
    <n v="0.80616023176279095"/>
    <n v="4.9140330516175015E-2"/>
    <n v="0.28292799795311729"/>
    <n v="24.18"/>
    <n v="28.51069679293532"/>
    <n v="62.539980811261323"/>
    <n v="10.018397676081328"/>
    <x v="15"/>
  </r>
  <r>
    <x v="2"/>
    <x v="9"/>
    <n v="1210"/>
    <s v="Fixed Single Family Units"/>
    <x v="3"/>
    <n v="1.3474392445178078"/>
    <n v="0.2921616014325315"/>
    <n v="0.2050753273754139"/>
    <n v="24.15"/>
    <n v="20.639831958114449"/>
    <n v="75.673512178856782"/>
    <n v="20.900961281253018"/>
    <x v="9"/>
  </r>
  <r>
    <x v="0"/>
    <x v="2"/>
    <n v="1920"/>
    <s v="Inactive Land with street pattern but without structures"/>
    <x v="0"/>
    <n v="0.80616023176279095"/>
    <n v="4.9140330516175015E-2"/>
    <n v="0.27638752969320179"/>
    <n v="24.14"/>
    <n v="27.805539024113543"/>
    <n v="60.993173532178844"/>
    <n v="12.04037784637018"/>
    <x v="2"/>
  </r>
  <r>
    <x v="5"/>
    <x v="6"/>
    <n v="5300"/>
    <s v="Reservoirs"/>
    <x v="0"/>
    <n v="0.52096910560538079"/>
    <n v="9.3813358258152305E-2"/>
    <n v="0.2984336595879456"/>
    <n v="24.13"/>
    <n v="30.011018527909574"/>
    <n v="42.542327481233841"/>
    <n v="11.7437961625092"/>
    <x v="6"/>
  </r>
  <r>
    <x v="2"/>
    <x v="15"/>
    <n v="1411"/>
    <s v="Shopping Centers (Plazas, Malls)"/>
    <x v="0"/>
    <n v="1.4884831588725165"/>
    <n v="0.30824389141964326"/>
    <n v="0.58224006489851832"/>
    <n v="24.12"/>
    <n v="58.526829547605551"/>
    <n v="237.04318053689585"/>
    <n v="61.828423316421009"/>
    <x v="15"/>
  </r>
  <r>
    <x v="2"/>
    <x v="3"/>
    <n v="4220"/>
    <s v="Brazilian Pepper"/>
    <x v="0"/>
    <n v="0.80616023176279095"/>
    <n v="4.9140330516175015E-2"/>
    <n v="0.28292799795311729"/>
    <n v="24.04"/>
    <n v="28.345622452529572"/>
    <n v="62.177880012519523"/>
    <n v="9.9603920650535613"/>
    <x v="3"/>
  </r>
  <r>
    <x v="2"/>
    <x v="3"/>
    <n v="4110"/>
    <s v="Pine Flatwoods"/>
    <x v="2"/>
    <n v="0.80616023176279095"/>
    <n v="4.9140330516175015E-2"/>
    <n v="2.0887301862310671E-2"/>
    <n v="23.74"/>
    <n v="2.0665154963354064"/>
    <n v="4.5330298458021163"/>
    <n v="0.7261546147550747"/>
    <x v="3"/>
  </r>
  <r>
    <x v="1"/>
    <x v="6"/>
    <n v="1110"/>
    <s v="Fixed Single Family Units"/>
    <x v="0"/>
    <n v="0.96739227811534922"/>
    <n v="0.17065096597435325"/>
    <n v="0.27638752969320179"/>
    <n v="23.69"/>
    <n v="27.287208760615155"/>
    <n v="71.827420761092796"/>
    <n v="12.670577400314189"/>
    <x v="6"/>
  </r>
  <r>
    <x v="4"/>
    <x v="3"/>
    <n v="4110"/>
    <s v="Pine Flatwoods"/>
    <x v="0"/>
    <n v="0.80616023176279095"/>
    <n v="4.9140330516175015E-2"/>
    <n v="0.28292799795311729"/>
    <n v="23.57"/>
    <n v="27.791444309738853"/>
    <n v="60.962255902457791"/>
    <n v="6.7408381436455116"/>
    <x v="3"/>
  </r>
  <r>
    <x v="1"/>
    <x v="6"/>
    <n v="8115"/>
    <s v=" Grass airports"/>
    <x v="0"/>
    <n v="0.96739227811534922"/>
    <n v="0.17065096597435325"/>
    <n v="0.24052044568721381"/>
    <n v="23.56"/>
    <n v="23.615812636378479"/>
    <n v="62.163298772301737"/>
    <n v="10.965796630413793"/>
    <x v="6"/>
  </r>
  <r>
    <x v="2"/>
    <x v="9"/>
    <n v="5110"/>
    <s v=" Natural River, Stream, Waterway"/>
    <x v="0"/>
    <n v="0.52096910560538079"/>
    <n v="9.3813358258152305E-2"/>
    <n v="0.2984336595879456"/>
    <n v="23.56"/>
    <n v="29.302096830399901"/>
    <n v="41.537390611598397"/>
    <n v="13.858313818998937"/>
    <x v="9"/>
  </r>
  <r>
    <x v="5"/>
    <x v="10"/>
    <n v="7430"/>
    <s v="Spoil Areas"/>
    <x v="1"/>
    <n v="0.73183755311232057"/>
    <n v="0.13401908322593187"/>
    <n v="0.24115339422849597"/>
    <n v="23.39"/>
    <n v="23.50710836076134"/>
    <n v="46.810409669344729"/>
    <n v="11.770383517694476"/>
    <x v="10"/>
  </r>
  <r>
    <x v="4"/>
    <x v="3"/>
    <n v="6170"/>
    <s v="Mixed Wetland Hardwoods"/>
    <x v="0"/>
    <n v="0.62640332935885068"/>
    <n v="1.7869211096790915E-2"/>
    <n v="0.24869471632328805"/>
    <n v="23.35"/>
    <n v="24.200762626975024"/>
    <n v="41.248831566846853"/>
    <n v="3.8107034710065522"/>
    <x v="3"/>
  </r>
  <r>
    <x v="4"/>
    <x v="3"/>
    <n v="1800"/>
    <s v="Recreational"/>
    <x v="1"/>
    <n v="1.3474392445178078"/>
    <n v="0.2921616014325315"/>
    <n v="0.24895975957097566"/>
    <n v="23.1"/>
    <n v="23.967169334078147"/>
    <n v="87.872802655355258"/>
    <n v="21.661808479396605"/>
    <x v="3"/>
  </r>
  <r>
    <x v="4"/>
    <x v="19"/>
    <n v="1800"/>
    <s v="Recreational"/>
    <x v="1"/>
    <n v="1.3474392445178078"/>
    <n v="0.2921616014325315"/>
    <n v="0.24895975957097566"/>
    <n v="23.09"/>
    <n v="23.956793936098023"/>
    <n v="87.834762481045559"/>
    <n v="21.652431073128465"/>
    <x v="19"/>
  </r>
  <r>
    <x v="5"/>
    <x v="6"/>
    <n v="1700"/>
    <s v="Institutional"/>
    <x v="0"/>
    <n v="0.96739227811534922"/>
    <n v="0.17065096597435325"/>
    <n v="0.24052044568721381"/>
    <n v="23.02"/>
    <n v="23.074533399381693"/>
    <n v="60.73850329959194"/>
    <n v="13.853748606512429"/>
    <x v="6"/>
  </r>
  <r>
    <x v="0"/>
    <x v="8"/>
    <n v="6410"/>
    <s v="Freshwater Marshes"/>
    <x v="0"/>
    <n v="0.62640332935885068"/>
    <n v="1.7869211096790915E-2"/>
    <n v="0.24869471632328805"/>
    <n v="23"/>
    <n v="23.838010296377963"/>
    <n v="40.630540729656417"/>
    <n v="8.2940095399155958"/>
    <x v="8"/>
  </r>
  <r>
    <x v="2"/>
    <x v="19"/>
    <n v="7400"/>
    <s v="Disturbed Land"/>
    <x v="0"/>
    <n v="0.73183755311232057"/>
    <n v="0.13401908322593187"/>
    <n v="0.28292799795311729"/>
    <n v="22.86"/>
    <n v="26.954281583395428"/>
    <n v="53.674869060787756"/>
    <n v="15.696716053731484"/>
    <x v="19"/>
  </r>
  <r>
    <x v="5"/>
    <x v="0"/>
    <n v="2140"/>
    <s v="Row Crops"/>
    <x v="0"/>
    <n v="1.1942187284187931"/>
    <n v="0.52982210901985061"/>
    <n v="0.25824300484311374"/>
    <n v="22.84"/>
    <n v="24.581041186095167"/>
    <n v="79.875335255582925"/>
    <n v="38.781409338539817"/>
    <x v="0"/>
  </r>
  <r>
    <x v="2"/>
    <x v="3"/>
    <n v="1900"/>
    <s v="Open Land"/>
    <x v="3"/>
    <n v="0.80616023176279095"/>
    <n v="4.9140330516175015E-2"/>
    <n v="0.19937879050387461"/>
    <n v="22.81"/>
    <n v="18.95308240598191"/>
    <n v="41.574761170974803"/>
    <n v="6.6599395346141597"/>
    <x v="3"/>
  </r>
  <r>
    <x v="4"/>
    <x v="10"/>
    <n v="1411"/>
    <s v="Shopping Centers (Plazas, Malls)"/>
    <x v="0"/>
    <n v="1.4884831588725165"/>
    <n v="0.30824389141964326"/>
    <n v="0.58224006489851832"/>
    <n v="22.75"/>
    <n v="55.202544453069088"/>
    <n v="223.57928512497435"/>
    <n v="52.308364947655726"/>
    <x v="10"/>
  </r>
  <r>
    <x v="2"/>
    <x v="15"/>
    <n v="1820"/>
    <s v="Golf Courses"/>
    <x v="2"/>
    <n v="1.8765006736361713"/>
    <n v="0.3700681607026059"/>
    <n v="8.3338224602148639E-2"/>
    <n v="22.73"/>
    <n v="7.8944029198994992"/>
    <n v="40.308492372636358"/>
    <n v="9.6677657928541052"/>
    <x v="15"/>
  </r>
  <r>
    <x v="2"/>
    <x v="1"/>
    <n v="1400"/>
    <s v="Commercial and Services"/>
    <x v="1"/>
    <n v="0.73183755311232057"/>
    <n v="0.15992943931627868"/>
    <n v="0.57659988543228824"/>
    <n v="22.52"/>
    <n v="54.115110107579653"/>
    <n v="107.76104123746246"/>
    <n v="35.328941640515389"/>
    <x v="1"/>
  </r>
  <r>
    <x v="2"/>
    <x v="15"/>
    <n v="5300"/>
    <s v="Reservoirs"/>
    <x v="1"/>
    <n v="0.52096910560538079"/>
    <n v="9.3813358258152305E-2"/>
    <n v="0.2984336595879456"/>
    <n v="22.44"/>
    <n v="27.909127880907207"/>
    <n v="39.562777815121734"/>
    <n v="13.199514520302891"/>
    <x v="15"/>
  </r>
  <r>
    <x v="2"/>
    <x v="18"/>
    <n v="1411"/>
    <s v="Shopping Centers (Plazas, Malls)"/>
    <x v="0"/>
    <n v="1.4884831588725165"/>
    <n v="0.30824389141964326"/>
    <n v="0.58224006489851832"/>
    <n v="22.4"/>
    <n v="54.353274538406481"/>
    <n v="220.13960381535932"/>
    <n v="57.419431272298112"/>
    <x v="18"/>
  </r>
  <r>
    <x v="5"/>
    <x v="6"/>
    <n v="5250"/>
    <s v="Marshy Lakes"/>
    <x v="0"/>
    <n v="0.52096910560538079"/>
    <n v="9.3813358258152305E-2"/>
    <n v="0.2984336595879456"/>
    <n v="22.38"/>
    <n v="27.834504544327242"/>
    <n v="39.456994986739055"/>
    <n v="10.892091094776458"/>
    <x v="6"/>
  </r>
  <r>
    <x v="2"/>
    <x v="1"/>
    <n v="1480"/>
    <s v="Cemeteries"/>
    <x v="0"/>
    <n v="1.3474392445178078"/>
    <n v="0.2921616014325315"/>
    <n v="0.27638752969320179"/>
    <n v="22.36"/>
    <n v="25.755254870719913"/>
    <n v="94.428607610962061"/>
    <n v="26.081103079431145"/>
    <x v="1"/>
  </r>
  <r>
    <x v="2"/>
    <x v="1"/>
    <n v="7400"/>
    <s v="Disturbed Land"/>
    <x v="3"/>
    <n v="0.73183755311232057"/>
    <n v="0.13401908322593187"/>
    <n v="0.19937879050387461"/>
    <n v="22.36"/>
    <n v="18.579172406740707"/>
    <n v="36.997263054635894"/>
    <n v="10.819505349442709"/>
    <x v="1"/>
  </r>
  <r>
    <x v="1"/>
    <x v="16"/>
    <n v="2210"/>
    <s v="Citrus Groves"/>
    <x v="0"/>
    <n v="1.6671011379372187"/>
    <n v="0.16490862031309303"/>
    <n v="0.32696578480774496"/>
    <n v="22.31"/>
    <n v="30.400273251635838"/>
    <n v="137.90117828755166"/>
    <n v="13.641099830984823"/>
    <x v="16"/>
  </r>
  <r>
    <x v="2"/>
    <x v="3"/>
    <n v="4130"/>
    <s v="Sand Pine"/>
    <x v="3"/>
    <n v="0.80616023176279095"/>
    <n v="4.9140330516175015E-2"/>
    <n v="0.19937879050387461"/>
    <n v="22.26"/>
    <n v="18.496081295798216"/>
    <n v="40.572300906001715"/>
    <n v="6.4993535309299082"/>
    <x v="3"/>
  </r>
  <r>
    <x v="2"/>
    <x v="15"/>
    <n v="1900"/>
    <s v="Open Land"/>
    <x v="0"/>
    <n v="0.80616023176279095"/>
    <n v="4.9140330516175015E-2"/>
    <n v="0.28292799795311729"/>
    <n v="22.24"/>
    <n v="26.223238075884264"/>
    <n v="57.522298314410747"/>
    <n v="9.2146056375537118"/>
    <x v="15"/>
  </r>
  <r>
    <x v="3"/>
    <x v="0"/>
    <n v="2310"/>
    <s v="Cattle Feeding Operations"/>
    <x v="2"/>
    <n v="1.7303616721893005"/>
    <n v="0.38508149913584422"/>
    <n v="0.30381529981542799"/>
    <n v="22.22"/>
    <n v="28.133858821213291"/>
    <n v="132.46304445742857"/>
    <n v="44.023771105779709"/>
    <x v="0"/>
  </r>
  <r>
    <x v="4"/>
    <x v="0"/>
    <n v="2130"/>
    <s v="Woodland Pastures"/>
    <x v="3"/>
    <n v="0.95337210017164864"/>
    <n v="0.22938109134459039"/>
    <n v="0.2"/>
    <n v="22.2"/>
    <n v="18.503699999999998"/>
    <n v="48.00091972878343"/>
    <n v="13.562952114662991"/>
    <x v="0"/>
  </r>
  <r>
    <x v="1"/>
    <x v="6"/>
    <n v="1480"/>
    <s v="Cemeteries"/>
    <x v="0"/>
    <n v="1.3474392445178078"/>
    <n v="0.2921616014325315"/>
    <n v="0.27638752969320179"/>
    <n v="22.14"/>
    <n v="25.501848964120708"/>
    <n v="93.499524709601985"/>
    <n v="20.273248670379544"/>
    <x v="6"/>
  </r>
  <r>
    <x v="1"/>
    <x v="0"/>
    <n v="2156"/>
    <s v="Sugar Cane"/>
    <x v="1"/>
    <n v="1.7303616721893005"/>
    <n v="0.38508149913584422"/>
    <n v="0.30381529981542799"/>
    <n v="22.12"/>
    <n v="28.007243795015214"/>
    <n v="131.86690114303869"/>
    <n v="29.346179353540528"/>
    <x v="0"/>
  </r>
  <r>
    <x v="2"/>
    <x v="10"/>
    <n v="1411"/>
    <s v="Shopping Centers (Plazas, Malls)"/>
    <x v="4"/>
    <n v="1.4884831588725165"/>
    <n v="0.30824389141964326"/>
    <n v="0.55707618727995345"/>
    <n v="22.02"/>
    <n v="51.121962530972304"/>
    <n v="207.05226453062619"/>
    <n v="54.005835692162201"/>
    <x v="10"/>
  </r>
  <r>
    <x v="2"/>
    <x v="3"/>
    <n v="4110"/>
    <s v="Pine Flatwoods"/>
    <x v="3"/>
    <n v="0.80616023176279095"/>
    <n v="4.9140330516175015E-2"/>
    <n v="0.19937879050387461"/>
    <n v="22"/>
    <n v="18.280044407347741"/>
    <n v="40.098410598923529"/>
    <n v="6.4234401473700791"/>
    <x v="3"/>
  </r>
  <r>
    <x v="5"/>
    <x v="10"/>
    <n v="6250"/>
    <s v="Hydric Pine Flatwoods"/>
    <x v="0"/>
    <n v="0.62640332935885068"/>
    <n v="1.7869211096790915E-2"/>
    <n v="0.24869471632328805"/>
    <n v="21.97"/>
    <n v="22.770482009192346"/>
    <n v="38.810999123067461"/>
    <n v="4.2050732633508074"/>
    <x v="10"/>
  </r>
  <r>
    <x v="5"/>
    <x v="10"/>
    <n v="6170"/>
    <s v="Mixed Wetland Hardwoods"/>
    <x v="2"/>
    <n v="0.62640332935885068"/>
    <n v="1.7869211096790915E-2"/>
    <n v="0.24869471632328805"/>
    <n v="21.95"/>
    <n v="22.7497533045868"/>
    <n v="38.775668218085158"/>
    <n v="4.201245249456087"/>
    <x v="10"/>
  </r>
  <r>
    <x v="2"/>
    <x v="6"/>
    <n v="7400"/>
    <s v="Disturbed Land"/>
    <x v="2"/>
    <n v="0.73183755311232057"/>
    <n v="0.13401908322593187"/>
    <n v="2.0887301862310671E-2"/>
    <n v="21.91"/>
    <n v="1.9072179664999478"/>
    <n v="3.7979003189359384"/>
    <n v="1.1106606117510804"/>
    <x v="6"/>
  </r>
  <r>
    <x v="4"/>
    <x v="6"/>
    <n v="1550"/>
    <s v="Other Light Industrial"/>
    <x v="1"/>
    <n v="1.2017295380314896"/>
    <n v="0.2322997442582819"/>
    <n v="0.32565202448966185"/>
    <n v="21.91"/>
    <n v="29.735261932249184"/>
    <n v="97.231513574022145"/>
    <n v="22.031676381543786"/>
    <x v="6"/>
  </r>
  <r>
    <x v="1"/>
    <x v="3"/>
    <n v="6172"/>
    <s v="Mixed Shrubs"/>
    <x v="0"/>
    <n v="0.62640332935885068"/>
    <n v="1.7869211096790915E-2"/>
    <n v="0.24869471632328805"/>
    <n v="21.88"/>
    <n v="22.677202838467384"/>
    <n v="38.652010050647064"/>
    <n v="1.1026137546510753"/>
    <x v="3"/>
  </r>
  <r>
    <x v="1"/>
    <x v="10"/>
    <n v="3200"/>
    <s v="Shrub and Brushland"/>
    <x v="1"/>
    <n v="0.80616023176279095"/>
    <n v="4.9140330516175015E-2"/>
    <n v="0.24115339422849597"/>
    <n v="21.88"/>
    <n v="21.989548137385981"/>
    <n v="48.235436985222833"/>
    <n v="2.9402409380365393"/>
    <x v="10"/>
  </r>
  <r>
    <x v="2"/>
    <x v="10"/>
    <n v="1820"/>
    <s v="Golf Courses"/>
    <x v="1"/>
    <n v="1.8765006736361713"/>
    <n v="0.3700681607026059"/>
    <n v="0.24895975957097566"/>
    <n v="21.88"/>
    <n v="22.701370780503453"/>
    <n v="115.91225330641758"/>
    <n v="27.800903768089281"/>
    <x v="10"/>
  </r>
  <r>
    <x v="0"/>
    <x v="9"/>
    <n v="5300"/>
    <s v="Reservoirs"/>
    <x v="1"/>
    <n v="0.52096910560538079"/>
    <n v="9.3813358258152305E-2"/>
    <n v="0.2984336595879456"/>
    <n v="21.73"/>
    <n v="27.026085064710944"/>
    <n v="38.311014345926708"/>
    <n v="14.988022145854718"/>
    <x v="9"/>
  </r>
  <r>
    <x v="0"/>
    <x v="8"/>
    <n v="3100"/>
    <s v="Herbaceous (Dry Prairie)"/>
    <x v="0"/>
    <n v="0.80616023176279095"/>
    <n v="4.9140330516175015E-2"/>
    <n v="0.28292799795311729"/>
    <n v="21.66"/>
    <n v="25.539358665631884"/>
    <n v="56.022166433909021"/>
    <n v="11.059074525457067"/>
    <x v="8"/>
  </r>
  <r>
    <x v="2"/>
    <x v="10"/>
    <n v="1920"/>
    <s v="Inactive Land with street pattern but without structures"/>
    <x v="1"/>
    <n v="0.80616023176279095"/>
    <n v="4.9140330516175015E-2"/>
    <n v="0.24895975957097566"/>
    <n v="21.64"/>
    <n v="22.452361228980568"/>
    <n v="49.250646191709087"/>
    <n v="7.8895540572931422"/>
    <x v="10"/>
  </r>
  <r>
    <x v="2"/>
    <x v="10"/>
    <n v="1400"/>
    <s v="Commercial and Services"/>
    <x v="1"/>
    <n v="0.73183755311232057"/>
    <n v="0.15992943931627868"/>
    <n v="0.57659988543228824"/>
    <n v="21.61"/>
    <n v="51.928398287069108"/>
    <n v="103.40657642724528"/>
    <n v="33.901351192341814"/>
    <x v="10"/>
  </r>
  <r>
    <x v="2"/>
    <x v="1"/>
    <n v="2230"/>
    <s v="Other Groves"/>
    <x v="0"/>
    <n v="1.6671011379372187"/>
    <n v="0.16490862031309303"/>
    <n v="0.32696578480774496"/>
    <n v="21.58"/>
    <n v="29.40555341865986"/>
    <n v="133.38894789087249"/>
    <n v="19.595753640592189"/>
    <x v="1"/>
  </r>
  <r>
    <x v="0"/>
    <x v="11"/>
    <n v="1110"/>
    <s v="Fixed Single Family Units"/>
    <x v="0"/>
    <n v="0.96739227811534922"/>
    <n v="0.17065096597435325"/>
    <n v="0.27638752969320179"/>
    <n v="21.52"/>
    <n v="24.787705045522927"/>
    <n v="65.248041147265383"/>
    <n v="18.929162647017652"/>
    <x v="11"/>
  </r>
  <r>
    <x v="2"/>
    <x v="9"/>
    <n v="5200"/>
    <s v="Lakes"/>
    <x v="1"/>
    <n v="0.52096910560538079"/>
    <n v="9.3813358258152305E-2"/>
    <n v="0.2984336595879456"/>
    <n v="21.49"/>
    <n v="26.727591718391079"/>
    <n v="37.88788303239599"/>
    <n v="12.640711543730353"/>
    <x v="9"/>
  </r>
  <r>
    <x v="2"/>
    <x v="2"/>
    <n v="4200"/>
    <s v="Upland Hardwood Forests"/>
    <x v="3"/>
    <n v="0.80616023176279095"/>
    <n v="4.9140330516175015E-2"/>
    <n v="0.19937879050387461"/>
    <n v="21.48"/>
    <n v="17.847970630446795"/>
    <n v="39.15062998476715"/>
    <n v="6.2716133802504226"/>
    <x v="2"/>
  </r>
  <r>
    <x v="1"/>
    <x v="10"/>
    <n v="1800"/>
    <s v="Recreational"/>
    <x v="0"/>
    <n v="1.3474392445178078"/>
    <n v="0.2921616014325315"/>
    <n v="0.27638752969320179"/>
    <n v="21.43"/>
    <n v="24.684038992823247"/>
    <n v="90.501120800667138"/>
    <n v="19.62311287291028"/>
    <x v="10"/>
  </r>
  <r>
    <x v="1"/>
    <x v="0"/>
    <n v="2120"/>
    <s v="Unimproved Pastures"/>
    <x v="1"/>
    <n v="0.95337210017164864"/>
    <n v="0.22938109134459039"/>
    <n v="0.2"/>
    <n v="21.34"/>
    <n v="17.786890000000003"/>
    <n v="46.141424640190927"/>
    <n v="11.101615348567043"/>
    <x v="0"/>
  </r>
  <r>
    <x v="3"/>
    <x v="6"/>
    <n v="4130"/>
    <s v="Sand Pine"/>
    <x v="2"/>
    <n v="0.80616023176279095"/>
    <n v="4.9140330516175015E-2"/>
    <n v="2.0887301862310671E-2"/>
    <n v="21.25"/>
    <n v="1.8497663983625692"/>
    <n v="4.0575772629863094"/>
    <n v="1.2036445479873015"/>
    <x v="6"/>
  </r>
  <r>
    <x v="2"/>
    <x v="2"/>
    <n v="3100"/>
    <s v="Herbaceous (Dry Prairie)"/>
    <x v="3"/>
    <n v="0.80616023176279095"/>
    <n v="4.9140330516175015E-2"/>
    <n v="0.19937879050387461"/>
    <n v="21.25"/>
    <n v="17.656861075279071"/>
    <n v="38.73141932850568"/>
    <n v="6.2044592332551902"/>
    <x v="2"/>
  </r>
  <r>
    <x v="4"/>
    <x v="3"/>
    <n v="6172"/>
    <s v="Mixed Shrubs"/>
    <x v="0"/>
    <n v="0.62640332935885068"/>
    <n v="1.7869211096790915E-2"/>
    <n v="0.24869471632328805"/>
    <n v="21.21"/>
    <n v="21.982791234181594"/>
    <n v="37.468424733739681"/>
    <n v="3.4614569858693351"/>
    <x v="3"/>
  </r>
  <r>
    <x v="3"/>
    <x v="6"/>
    <n v="8340"/>
    <s v="Sewage Treatment"/>
    <x v="0"/>
    <n v="1.2017295380314896"/>
    <n v="0.2322997442582819"/>
    <n v="0.58224006489851832"/>
    <n v="21.21"/>
    <n v="51.465756828553644"/>
    <n v="168.28819080438902"/>
    <n v="59.13814855112615"/>
    <x v="6"/>
  </r>
  <r>
    <x v="1"/>
    <x v="10"/>
    <n v="1840"/>
    <s v="Marinas and Fish Camps"/>
    <x v="1"/>
    <n v="0.73183755311232057"/>
    <n v="0.15992943931627868"/>
    <n v="0.24895975957097566"/>
    <n v="21.21"/>
    <n v="22.006219115835389"/>
    <n v="43.821643916234393"/>
    <n v="9.5764024565781654"/>
    <x v="10"/>
  </r>
  <r>
    <x v="1"/>
    <x v="3"/>
    <n v="6410"/>
    <s v="Freshwater Marshes"/>
    <x v="0"/>
    <n v="0.62640332935885068"/>
    <n v="1.7869211096790915E-2"/>
    <n v="0.24869471632328805"/>
    <n v="21.19"/>
    <n v="21.962062529576048"/>
    <n v="37.433093828757372"/>
    <n v="1.0678421143078742"/>
    <x v="3"/>
  </r>
  <r>
    <x v="1"/>
    <x v="13"/>
    <n v="3200"/>
    <s v="Shrub and Brushland"/>
    <x v="0"/>
    <n v="0.80616023176279095"/>
    <n v="4.9140330516175015E-2"/>
    <n v="0.28292799795311729"/>
    <n v="21.18"/>
    <n v="24.973389498526473"/>
    <n v="54.780677981080018"/>
    <n v="3.3392128708756683"/>
    <x v="13"/>
  </r>
  <r>
    <x v="3"/>
    <x v="13"/>
    <n v="6410"/>
    <s v="Freshwater Marshes"/>
    <x v="0"/>
    <n v="0.62640332935885068"/>
    <n v="1.7869211096790915E-2"/>
    <n v="0.24869471632328805"/>
    <n v="21.17"/>
    <n v="21.941333824970503"/>
    <n v="37.397762923775069"/>
    <n v="12.410284414846238"/>
    <x v="13"/>
  </r>
  <r>
    <x v="5"/>
    <x v="10"/>
    <n v="4110"/>
    <s v="Pine Flatwoods"/>
    <x v="2"/>
    <n v="0.80616023176279095"/>
    <n v="4.9140330516175015E-2"/>
    <n v="2.0887301862310671E-2"/>
    <n v="21.17"/>
    <n v="1.842802571921675"/>
    <n v="4.0423016779962433"/>
    <n v="0.49711596852938889"/>
    <x v="10"/>
  </r>
  <r>
    <x v="2"/>
    <x v="3"/>
    <n v="5110"/>
    <s v=" Natural River, Stream, Waterway"/>
    <x v="0"/>
    <n v="0.52096910560538079"/>
    <n v="9.3813358258152305E-2"/>
    <n v="0.2984336595879456"/>
    <n v="21.11"/>
    <n v="26.254977253384627"/>
    <n v="37.21792511930569"/>
    <n v="12.417190353101338"/>
    <x v="3"/>
  </r>
  <r>
    <x v="0"/>
    <x v="9"/>
    <n v="4271"/>
    <e v="#N/A"/>
    <x v="0"/>
    <n v="0.80616023176279095"/>
    <n v="4.9140330516175015E-2"/>
    <n v="0.28292799795311729"/>
    <n v="21.04"/>
    <n v="24.808315158120724"/>
    <n v="54.418577182338218"/>
    <n v="10.742517452244538"/>
    <x v="9"/>
  </r>
  <r>
    <x v="2"/>
    <x v="15"/>
    <n v="1700"/>
    <s v="Institutional"/>
    <x v="0"/>
    <n v="0.96739227811534922"/>
    <n v="0.17065096597435325"/>
    <n v="0.24052044568721381"/>
    <n v="21.04"/>
    <n v="21.089842863726794"/>
    <n v="55.514253232989333"/>
    <n v="14.383721591516043"/>
    <x v="15"/>
  </r>
  <r>
    <x v="5"/>
    <x v="10"/>
    <n v="1920"/>
    <s v="Inactive Land with street pattern but without structures"/>
    <x v="2"/>
    <n v="0.80616023176279095"/>
    <n v="4.9140330516175015E-2"/>
    <n v="8.3338224602148639E-2"/>
    <n v="20.98"/>
    <n v="7.2866068305979539"/>
    <n v="15.983623784239496"/>
    <n v="1.965641174522694"/>
    <x v="10"/>
  </r>
  <r>
    <x v="0"/>
    <x v="1"/>
    <n v="6430"/>
    <s v="Wet Prairies"/>
    <x v="0"/>
    <n v="0.62640332935885068"/>
    <n v="1.7869211096790915E-2"/>
    <n v="0.24869471632328805"/>
    <n v="20.88"/>
    <n v="21.640767608190085"/>
    <n v="36.885464801531569"/>
    <n v="7.5295182258016373"/>
    <x v="1"/>
  </r>
  <r>
    <x v="1"/>
    <x v="5"/>
    <n v="4200"/>
    <s v="Upland Hardwood Forests"/>
    <x v="0"/>
    <n v="0.80616023176279095"/>
    <n v="4.9140330516175015E-2"/>
    <n v="0.28292799795311729"/>
    <n v="20.85"/>
    <n v="24.584285696141503"/>
    <n v="53.927154669760085"/>
    <n v="3.2871854748705238"/>
    <x v="5"/>
  </r>
  <r>
    <x v="2"/>
    <x v="3"/>
    <n v="6172"/>
    <s v="Mixed Shrubs"/>
    <x v="1"/>
    <n v="0.62640332935885068"/>
    <n v="1.7869211096790915E-2"/>
    <n v="0.24869471632328805"/>
    <n v="20.84"/>
    <n v="21.599310198978994"/>
    <n v="36.814802991566957"/>
    <n v="5.7519421698417377"/>
    <x v="3"/>
  </r>
  <r>
    <x v="5"/>
    <x v="10"/>
    <n v="1330"/>
    <s v="Multiple Dwelling Units, Low Rise &lt;Two stories or less&gt;"/>
    <x v="0"/>
    <n v="1.6728075169398335"/>
    <n v="0.4645994885165638"/>
    <n v="0.45902383655933859"/>
    <n v="20.74"/>
    <n v="39.675243337978038"/>
    <n v="180.59017224004006"/>
    <n v="55.554275865431372"/>
    <x v="10"/>
  </r>
  <r>
    <x v="4"/>
    <x v="0"/>
    <n v="2210"/>
    <s v="Citrus Groves"/>
    <x v="1"/>
    <n v="1.6671011379372187"/>
    <n v="0.16490862031309303"/>
    <n v="0.32696578480774496"/>
    <n v="20.68"/>
    <n v="28.179186501292211"/>
    <n v="127.82592411414471"/>
    <n v="15.711484537095858"/>
    <x v="0"/>
  </r>
  <r>
    <x v="5"/>
    <x v="0"/>
    <n v="2430"/>
    <s v="Ornamentals"/>
    <x v="0"/>
    <n v="1.7303616721893005"/>
    <n v="0.38508149913584422"/>
    <n v="0.30381529981542799"/>
    <n v="20.58"/>
    <n v="26.057372391564783"/>
    <n v="122.68629410143473"/>
    <n v="30.848196431406926"/>
    <x v="0"/>
  </r>
  <r>
    <x v="4"/>
    <x v="10"/>
    <n v="1820"/>
    <s v="Golf Courses"/>
    <x v="1"/>
    <n v="1.8765006736361713"/>
    <n v="0.3700681607026059"/>
    <n v="0.24895975957097566"/>
    <n v="20.49"/>
    <n v="21.259190461266716"/>
    <n v="108.54854068777405"/>
    <n v="23.720908312030708"/>
    <x v="10"/>
  </r>
  <r>
    <x v="4"/>
    <x v="3"/>
    <n v="3300"/>
    <s v="Mixed Rangeland"/>
    <x v="1"/>
    <n v="0.80616023176279095"/>
    <n v="4.9140330516175015E-2"/>
    <n v="0.24115339422849597"/>
    <n v="20.48"/>
    <n v="20.582538658759823"/>
    <n v="45.149074472457208"/>
    <n v="4.9923120273172401"/>
    <x v="3"/>
  </r>
  <r>
    <x v="1"/>
    <x v="13"/>
    <n v="2210"/>
    <s v="Citrus Groves"/>
    <x v="1"/>
    <n v="1.6671011379372187"/>
    <n v="0.16490862031309303"/>
    <n v="0.32696578480774496"/>
    <n v="20.46"/>
    <n v="27.879407921491232"/>
    <n v="126.46607385761126"/>
    <n v="12.509946326398456"/>
    <x v="13"/>
  </r>
  <r>
    <x v="2"/>
    <x v="15"/>
    <n v="1110"/>
    <s v="Fixed Single Family Units"/>
    <x v="2"/>
    <n v="0.96739227811534922"/>
    <n v="0.17065096597435325"/>
    <n v="8.3338224602148639E-2"/>
    <n v="20.39"/>
    <n v="7.081692720490576"/>
    <n v="18.640958377157865"/>
    <n v="4.829865122579788"/>
    <x v="15"/>
  </r>
  <r>
    <x v="0"/>
    <x v="3"/>
    <n v="6170"/>
    <s v="Mixed Wetland Hardwoods"/>
    <x v="0"/>
    <n v="0.62640332935885068"/>
    <n v="1.7869211096790915E-2"/>
    <n v="0.24869471632328805"/>
    <n v="20.34"/>
    <n v="21.081092583840341"/>
    <n v="35.931530367009202"/>
    <n v="7.3347893061688367"/>
    <x v="3"/>
  </r>
  <r>
    <x v="0"/>
    <x v="1"/>
    <n v="8115"/>
    <s v=" Grass airports"/>
    <x v="0"/>
    <n v="0.96739227811534922"/>
    <n v="0.17065096597435325"/>
    <n v="0.24052044568721381"/>
    <n v="20.309999999999999"/>
    <n v="20.358113524823725"/>
    <n v="53.588140834696453"/>
    <n v="15.546499419374078"/>
    <x v="1"/>
  </r>
  <r>
    <x v="2"/>
    <x v="2"/>
    <n v="6200"/>
    <s v="Wetland Coniferous Forests"/>
    <x v="0"/>
    <n v="0.62640332935885068"/>
    <n v="1.7869211096790915E-2"/>
    <n v="0.24869471632328805"/>
    <n v="20.239999999999998"/>
    <n v="20.977449060812607"/>
    <n v="35.754875842097647"/>
    <n v="5.5863392282915898"/>
    <x v="2"/>
  </r>
  <r>
    <x v="4"/>
    <x v="10"/>
    <n v="1110"/>
    <s v="Fixed Single Family Units"/>
    <x v="3"/>
    <n v="0.96739227811534922"/>
    <n v="0.17065096597435325"/>
    <n v="0.22153198944874952"/>
    <n v="20.22"/>
    <n v="18.667802925079357"/>
    <n v="49.138779533953546"/>
    <n v="10.700035145818948"/>
    <x v="10"/>
  </r>
  <r>
    <x v="4"/>
    <x v="10"/>
    <n v="1400"/>
    <s v="Commercial and Services"/>
    <x v="4"/>
    <n v="0.73183755311232057"/>
    <n v="0.15992943931627868"/>
    <n v="0.55707618727995345"/>
    <n v="20.190000000000001"/>
    <n v="46.873407061777066"/>
    <n v="93.340420841480181"/>
    <n v="25.499508634149727"/>
    <x v="10"/>
  </r>
  <r>
    <x v="1"/>
    <x v="16"/>
    <n v="5120"/>
    <s v=" Channelized Waterways, Canals"/>
    <x v="1"/>
    <n v="0.52096910560538079"/>
    <n v="9.3813358258152305E-2"/>
    <n v="0.2984336595879456"/>
    <n v="20.190000000000001"/>
    <n v="25.11075275915849"/>
    <n v="35.595921750771296"/>
    <n v="6.4099251257016823"/>
    <x v="16"/>
  </r>
  <r>
    <x v="2"/>
    <x v="1"/>
    <n v="1180"/>
    <s v="Rural Residential"/>
    <x v="1"/>
    <n v="0.96739227811534922"/>
    <n v="0.17065096597435325"/>
    <n v="0.24895975957097566"/>
    <n v="20.13"/>
    <n v="20.885676133982383"/>
    <n v="54.976830379247893"/>
    <n v="14.244475537485702"/>
    <x v="1"/>
  </r>
  <r>
    <x v="2"/>
    <x v="2"/>
    <n v="1340"/>
    <s v="Multiple Dwelling Units, High Rise &lt;Three stories or more&gt;"/>
    <x v="0"/>
    <n v="1.6728075169398335"/>
    <n v="0.4645994885165638"/>
    <n v="0.45902383655933859"/>
    <n v="20.13"/>
    <n v="38.508324416272806"/>
    <n v="175.27869658592127"/>
    <n v="57.06376109737198"/>
    <x v="2"/>
  </r>
  <r>
    <x v="4"/>
    <x v="3"/>
    <n v="4200"/>
    <s v="Upland Hardwood Forests"/>
    <x v="0"/>
    <n v="0.80616023176279095"/>
    <n v="4.9140330516175015E-2"/>
    <n v="0.28292799795311729"/>
    <n v="20.07"/>
    <n v="23.664585799595198"/>
    <n v="51.909735933912934"/>
    <n v="5.7398651481953937"/>
    <x v="3"/>
  </r>
  <r>
    <x v="2"/>
    <x v="10"/>
    <n v="8340"/>
    <s v="Sewage Treatment"/>
    <x v="0"/>
    <n v="1.2017295380314896"/>
    <n v="0.2322997442582819"/>
    <n v="0.58224006489851832"/>
    <n v="20.07"/>
    <n v="48.699563392224015"/>
    <n v="159.24299808788717"/>
    <n v="41.383311305830695"/>
    <x v="10"/>
  </r>
  <r>
    <x v="5"/>
    <x v="10"/>
    <n v="5300"/>
    <s v="Reservoirs"/>
    <x v="1"/>
    <n v="0.52096910560538079"/>
    <n v="9.3813358258152305E-2"/>
    <n v="0.2984336595879456"/>
    <n v="20.03"/>
    <n v="24.911757194945249"/>
    <n v="35.313834208417489"/>
    <n v="9.7483728609639151"/>
    <x v="10"/>
  </r>
  <r>
    <x v="1"/>
    <x v="10"/>
    <n v="4200"/>
    <s v="Upland Hardwood Forests"/>
    <x v="1"/>
    <n v="0.80616023176279095"/>
    <n v="4.9140330516175015E-2"/>
    <n v="0.24115339422849597"/>
    <n v="20"/>
    <n v="20.100135408945139"/>
    <n v="44.090893039508991"/>
    <n v="2.6876059762674038"/>
    <x v="10"/>
  </r>
  <r>
    <x v="2"/>
    <x v="9"/>
    <n v="1710"/>
    <s v="Educational Facilities"/>
    <x v="0"/>
    <n v="0.96739227811534922"/>
    <n v="0.17065096597435325"/>
    <n v="0.24052044568721381"/>
    <n v="19.989999999999998"/>
    <n v="20.037355458455256"/>
    <n v="52.743817591609158"/>
    <n v="13.665902785855783"/>
    <x v="9"/>
  </r>
  <r>
    <x v="4"/>
    <x v="10"/>
    <n v="1800"/>
    <s v="Recreational"/>
    <x v="1"/>
    <n v="1.3474392445178078"/>
    <n v="0.2921616014325315"/>
    <n v="0.24895975957097566"/>
    <n v="19.97"/>
    <n v="20.719669766300456"/>
    <n v="75.96622809642615"/>
    <n v="18.726680317469704"/>
    <x v="10"/>
  </r>
  <r>
    <x v="4"/>
    <x v="3"/>
    <n v="5250"/>
    <s v="Marshy Lakes"/>
    <x v="0"/>
    <n v="0.52096910560538079"/>
    <n v="9.3813358258152305E-2"/>
    <n v="0.2984336595879456"/>
    <n v="19.96"/>
    <n v="24.824696635601953"/>
    <n v="35.190420908637691"/>
    <n v="9.0388246627998772"/>
    <x v="3"/>
  </r>
  <r>
    <x v="2"/>
    <x v="9"/>
    <n v="5120"/>
    <s v=" Channelized Waterways, Canals"/>
    <x v="1"/>
    <n v="0.52096910560538079"/>
    <n v="9.3813358258152305E-2"/>
    <n v="0.2984336595879456"/>
    <n v="19.91"/>
    <n v="24.762510521785316"/>
    <n v="35.102268551652131"/>
    <n v="11.711333961641293"/>
    <x v="9"/>
  </r>
  <r>
    <x v="2"/>
    <x v="3"/>
    <n v="4130"/>
    <s v="Sand Pine"/>
    <x v="0"/>
    <n v="0.80616023176279095"/>
    <n v="4.9140330516175015E-2"/>
    <n v="0.28292799795311729"/>
    <n v="19.7"/>
    <n v="23.228317899951438"/>
    <n v="50.952755251523904"/>
    <n v="8.1622181231928099"/>
    <x v="3"/>
  </r>
  <r>
    <x v="4"/>
    <x v="19"/>
    <n v="1330"/>
    <s v="Multiple Dwelling Units, Low Rise &lt;Two stories or less&gt;"/>
    <x v="4"/>
    <n v="1.6728075169398335"/>
    <n v="0.4645994885165638"/>
    <n v="0.40522520165068265"/>
    <n v="19.690000000000001"/>
    <n v="33.25199998894184"/>
    <n v="151.35343605015046"/>
    <n v="45.655501689664696"/>
    <x v="19"/>
  </r>
  <r>
    <x v="1"/>
    <x v="21"/>
    <n v="6250"/>
    <s v="Hydric Pine Flatwoods"/>
    <x v="0"/>
    <n v="0.62640332935885068"/>
    <n v="1.7869211096790915E-2"/>
    <n v="0.24869471632328805"/>
    <n v="19.66"/>
    <n v="20.376316627251775"/>
    <n v="34.730279597610668"/>
    <n v="0.99073978137294982"/>
    <x v="21"/>
  </r>
  <r>
    <x v="2"/>
    <x v="18"/>
    <n v="4200"/>
    <s v="Upland Hardwood Forests"/>
    <x v="0"/>
    <n v="0.80616023176279095"/>
    <n v="4.9140330516175015E-2"/>
    <n v="0.28292799795311729"/>
    <n v="19.559999999999999"/>
    <n v="23.063243559545693"/>
    <n v="50.590654452782111"/>
    <n v="8.104212512165045"/>
    <x v="18"/>
  </r>
  <r>
    <x v="2"/>
    <x v="10"/>
    <n v="1700"/>
    <s v="Institutional"/>
    <x v="0"/>
    <n v="0.96739227811534922"/>
    <n v="0.17065096597435325"/>
    <n v="0.24052044568721381"/>
    <n v="19.54"/>
    <n v="19.586289427624596"/>
    <n v="51.556488031017651"/>
    <n v="13.358266154858528"/>
    <x v="10"/>
  </r>
  <r>
    <x v="4"/>
    <x v="10"/>
    <n v="1400"/>
    <s v="Commercial and Services"/>
    <x v="2"/>
    <n v="0.73183755311232057"/>
    <n v="0.15992943931627868"/>
    <n v="0.5449281084296117"/>
    <n v="19.43"/>
    <n v="44.125294739236303"/>
    <n v="87.868022379649929"/>
    <n v="24.004513533753354"/>
    <x v="10"/>
  </r>
  <r>
    <x v="3"/>
    <x v="9"/>
    <n v="7400"/>
    <s v="Disturbed Land"/>
    <x v="0"/>
    <n v="0.73183755311232057"/>
    <n v="0.13401908322593187"/>
    <n v="0.28292799795311729"/>
    <n v="19.43"/>
    <n v="22.909960243454645"/>
    <n v="45.621290719645934"/>
    <n v="20.19870220064351"/>
    <x v="9"/>
  </r>
  <r>
    <x v="5"/>
    <x v="10"/>
    <n v="1330"/>
    <s v="Multiple Dwelling Units, Low Rise &lt;Two stories or less&gt;"/>
    <x v="2"/>
    <n v="1.6728075169398335"/>
    <n v="0.4645994885165638"/>
    <n v="0.37832588419635466"/>
    <n v="19.399999999999999"/>
    <n v="30.587458574333169"/>
    <n v="139.22521823669362"/>
    <n v="42.829330552193106"/>
    <x v="10"/>
  </r>
  <r>
    <x v="1"/>
    <x v="5"/>
    <n v="5120"/>
    <s v=" Channelized Waterways, Canals"/>
    <x v="0"/>
    <n v="0.52096910560538079"/>
    <n v="9.3813358258152305E-2"/>
    <n v="0.2984336595879456"/>
    <n v="19.399999999999999"/>
    <n v="24.128212160855607"/>
    <n v="34.203114510399359"/>
    <n v="6.1591157720957224"/>
    <x v="5"/>
  </r>
  <r>
    <x v="0"/>
    <x v="9"/>
    <n v="8115"/>
    <s v=" Grass airports"/>
    <x v="0"/>
    <n v="0.96739227811534922"/>
    <n v="0.17065096597435325"/>
    <n v="0.24052044568721381"/>
    <n v="19.37"/>
    <n v="19.415886704866349"/>
    <n v="51.107941308127536"/>
    <n v="14.826966703755582"/>
    <x v="9"/>
  </r>
  <r>
    <x v="2"/>
    <x v="9"/>
    <n v="8140"/>
    <s v="Roads and Highways"/>
    <x v="0"/>
    <n v="1.0171301585628862"/>
    <n v="0.19656132206470006"/>
    <n v="0.45034663738052311"/>
    <n v="19.32"/>
    <n v="36.260154889993935"/>
    <n v="100.354009389439"/>
    <n v="27.28661349541591"/>
    <x v="9"/>
  </r>
  <r>
    <x v="0"/>
    <x v="3"/>
    <n v="6410"/>
    <s v="Freshwater Marshes"/>
    <x v="0"/>
    <n v="0.62640332935885068"/>
    <n v="1.7869211096790915E-2"/>
    <n v="0.24869471632328805"/>
    <n v="19.21"/>
    <n v="19.90992077362699"/>
    <n v="33.935334235508691"/>
    <n v="6.9273010113816786"/>
    <x v="3"/>
  </r>
  <r>
    <x v="2"/>
    <x v="3"/>
    <n v="6172"/>
    <s v="Mixed Shrubs"/>
    <x v="3"/>
    <n v="0.62640332935885068"/>
    <n v="1.7869211096790915E-2"/>
    <n v="0.24869471632328805"/>
    <n v="19.18"/>
    <n v="19.878827716718668"/>
    <n v="33.882337878035223"/>
    <n v="5.2937740315529993"/>
    <x v="3"/>
  </r>
  <r>
    <x v="5"/>
    <x v="6"/>
    <n v="1120"/>
    <s v="Mobile Home Units"/>
    <x v="0"/>
    <n v="0.96739227811534922"/>
    <n v="0.17065096597435325"/>
    <n v="0.27638752969320179"/>
    <n v="19.16"/>
    <n v="22.069350774731376"/>
    <n v="58.092586820706536"/>
    <n v="13.25024572545686"/>
    <x v="6"/>
  </r>
  <r>
    <x v="4"/>
    <x v="6"/>
    <n v="4110"/>
    <s v="Pine Flatwoods"/>
    <x v="1"/>
    <n v="0.80616023176279095"/>
    <n v="4.9140330516175015E-2"/>
    <n v="0.24115339422849597"/>
    <n v="18.93"/>
    <n v="19.024778164566573"/>
    <n v="41.732030261895261"/>
    <n v="4.6144759119685226"/>
    <x v="6"/>
  </r>
  <r>
    <x v="2"/>
    <x v="2"/>
    <n v="1820"/>
    <s v="Golf Courses"/>
    <x v="2"/>
    <n v="1.8765006736361713"/>
    <n v="0.3700681607026059"/>
    <n v="8.3338224602148639E-2"/>
    <n v="18.89"/>
    <n v="6.5607246439463944"/>
    <n v="33.498786666040516"/>
    <n v="8.034496076859396"/>
    <x v="2"/>
  </r>
  <r>
    <x v="2"/>
    <x v="10"/>
    <n v="1490"/>
    <s v="Commercial and Services Under Construction"/>
    <x v="4"/>
    <n v="1.4884831588725165"/>
    <n v="0.30824389141964326"/>
    <n v="0.55707618727995345"/>
    <n v="18.8"/>
    <n v="43.646362197197071"/>
    <n v="176.77486708336843"/>
    <n v="46.108524569148479"/>
    <x v="10"/>
  </r>
  <r>
    <x v="1"/>
    <x v="3"/>
    <n v="1700"/>
    <s v="Institutional"/>
    <x v="0"/>
    <n v="0.96739227811534922"/>
    <n v="0.17065096597435325"/>
    <n v="0.24052044568721381"/>
    <n v="18.79"/>
    <n v="18.834512709573499"/>
    <n v="49.577605430031817"/>
    <n v="8.7456417099098118"/>
    <x v="3"/>
  </r>
  <r>
    <x v="2"/>
    <x v="10"/>
    <n v="6440"/>
    <s v="Emergent Aquatic Vegetation"/>
    <x v="0"/>
    <n v="0.62640332935885068"/>
    <n v="1.7869211096790915E-2"/>
    <n v="0.24869471632328805"/>
    <n v="18.79"/>
    <n v="19.474617976910519"/>
    <n v="33.193385230880182"/>
    <n v="5.1861321195454044"/>
    <x v="10"/>
  </r>
  <r>
    <x v="0"/>
    <x v="7"/>
    <n v="5300"/>
    <s v="Reservoirs"/>
    <x v="1"/>
    <n v="0.52096910560538079"/>
    <n v="9.3813358258152305E-2"/>
    <n v="0.2984336595879456"/>
    <n v="18.760000000000002"/>
    <n v="23.332229904002642"/>
    <n v="33.074764340984132"/>
    <n v="12.939498180222483"/>
    <x v="7"/>
  </r>
  <r>
    <x v="1"/>
    <x v="10"/>
    <n v="7430"/>
    <s v="Spoil Areas"/>
    <x v="0"/>
    <n v="0.73183755311232057"/>
    <n v="0.13401908322593187"/>
    <n v="0.28292799795311729"/>
    <n v="18.739999999999998"/>
    <n v="22.096379565740605"/>
    <n v="44.001183123322939"/>
    <n v="8.0577967036067477"/>
    <x v="10"/>
  </r>
  <r>
    <x v="2"/>
    <x v="10"/>
    <n v="3100"/>
    <s v="Herbaceous (Dry Prairie)"/>
    <x v="4"/>
    <n v="0.80616023176279095"/>
    <n v="4.9140330516175015E-2"/>
    <n v="9.4942281192321246E-2"/>
    <n v="18.670000000000002"/>
    <n v="7.3871954347442079"/>
    <n v="16.204271122984899"/>
    <n v="2.5957928041428442"/>
    <x v="10"/>
  </r>
  <r>
    <x v="2"/>
    <x v="3"/>
    <n v="4340"/>
    <s v="Hardwood - Coniferous Mixed"/>
    <x v="4"/>
    <n v="0.80616023176279095"/>
    <n v="4.9140330516175015E-2"/>
    <n v="9.4942281192321246E-2"/>
    <n v="18.63"/>
    <n v="7.3713685564694478"/>
    <n v="16.169553884371112"/>
    <n v="2.590231384101831"/>
    <x v="3"/>
  </r>
  <r>
    <x v="5"/>
    <x v="6"/>
    <n v="3200"/>
    <s v="Shrub and Brushland"/>
    <x v="0"/>
    <n v="0.80616023176279095"/>
    <n v="4.9140330516175015E-2"/>
    <n v="0.28292799795311729"/>
    <n v="18.62"/>
    <n v="21.954887273964257"/>
    <n v="48.15940623265864"/>
    <n v="5.9225688185191991"/>
    <x v="6"/>
  </r>
  <r>
    <x v="1"/>
    <x v="3"/>
    <n v="7430"/>
    <s v="Spoil Areas"/>
    <x v="0"/>
    <n v="0.73183755311232057"/>
    <n v="0.13401908322593187"/>
    <n v="0.28292799795311729"/>
    <n v="18.600000000000001"/>
    <n v="21.931305225334864"/>
    <n v="43.672465640011033"/>
    <n v="7.9975997164933599"/>
    <x v="3"/>
  </r>
  <r>
    <x v="4"/>
    <x v="10"/>
    <n v="1840"/>
    <s v="Marinas and Fish Camps"/>
    <x v="1"/>
    <n v="0.73183755311232057"/>
    <n v="0.15992943931627868"/>
    <n v="0.24895975957097566"/>
    <n v="18.48"/>
    <n v="19.173735467262517"/>
    <n v="38.181234303253731"/>
    <n v="10.430665568047731"/>
    <x v="10"/>
  </r>
  <r>
    <x v="2"/>
    <x v="10"/>
    <n v="1490"/>
    <s v="Commercial and Services Under Construction"/>
    <x v="0"/>
    <n v="1.4884831588725165"/>
    <n v="0.30824389141964326"/>
    <n v="0.58224006489851832"/>
    <n v="18.46"/>
    <n v="44.792921784776063"/>
    <n v="181.4186199299792"/>
    <n v="47.319763450295682"/>
    <x v="10"/>
  </r>
  <r>
    <x v="4"/>
    <x v="10"/>
    <n v="2130"/>
    <s v="Woodland Pastures"/>
    <x v="3"/>
    <n v="0.95337210017164864"/>
    <n v="0.22938109134459039"/>
    <n v="0.2"/>
    <n v="18.46"/>
    <n v="15.386410000000003"/>
    <n v="39.914278296997402"/>
    <n v="11.278022343994545"/>
    <x v="10"/>
  </r>
  <r>
    <x v="2"/>
    <x v="2"/>
    <n v="6172"/>
    <s v="Mixed Shrubs"/>
    <x v="1"/>
    <n v="0.62640332935885068"/>
    <n v="1.7869211096790915E-2"/>
    <n v="0.24869471632328805"/>
    <n v="18.46"/>
    <n v="19.13259435091901"/>
    <n v="32.61042529867207"/>
    <n v="5.0950505016928238"/>
    <x v="2"/>
  </r>
  <r>
    <x v="0"/>
    <x v="14"/>
    <n v="5300"/>
    <s v="Reservoirs"/>
    <x v="0"/>
    <n v="0.52096910560538079"/>
    <n v="9.3813358258152305E-2"/>
    <n v="0.2984336595879456"/>
    <n v="18.440000000000001"/>
    <n v="22.934238775576151"/>
    <n v="32.510589256276504"/>
    <n v="12.718781793353013"/>
    <x v="14"/>
  </r>
  <r>
    <x v="2"/>
    <x v="18"/>
    <n v="1411"/>
    <s v="Shopping Centers (Plazas, Malls)"/>
    <x v="1"/>
    <n v="1.4884831588725165"/>
    <n v="0.30824389141964326"/>
    <n v="0.57659988543228824"/>
    <n v="18.399999999999999"/>
    <n v="44.214832414718721"/>
    <n v="179.07726394038983"/>
    <n v="46.709063117424321"/>
    <x v="18"/>
  </r>
  <r>
    <x v="2"/>
    <x v="3"/>
    <n v="4110"/>
    <s v="Pine Flatwoods"/>
    <x v="0"/>
    <n v="0.80616023176279095"/>
    <n v="4.9140330516175015E-2"/>
    <n v="0.28292799795311729"/>
    <n v="18.350000000000001"/>
    <n v="21.63652961746746"/>
    <n v="47.461068977942325"/>
    <n v="7.6028783025679232"/>
    <x v="3"/>
  </r>
  <r>
    <x v="2"/>
    <x v="10"/>
    <n v="1820"/>
    <s v="Golf Courses"/>
    <x v="2"/>
    <n v="1.8765006736361713"/>
    <n v="0.3700681607026059"/>
    <n v="8.3338224602148639E-2"/>
    <n v="18.329999999999998"/>
    <n v="6.3662298953698988"/>
    <n v="32.505704583828617"/>
    <n v="7.7963109099434993"/>
    <x v="10"/>
  </r>
  <r>
    <x v="4"/>
    <x v="19"/>
    <n v="3100"/>
    <s v="Herbaceous (Dry Prairie)"/>
    <x v="0"/>
    <n v="0.80616023176279095"/>
    <n v="4.9140330516175015E-2"/>
    <n v="0.28292799795311729"/>
    <n v="18.329999999999998"/>
    <n v="21.612947568838063"/>
    <n v="47.409340292407769"/>
    <n v="5.2422385733144772"/>
    <x v="19"/>
  </r>
  <r>
    <x v="2"/>
    <x v="3"/>
    <n v="6170"/>
    <s v="Mixed Wetland Hardwoods"/>
    <x v="1"/>
    <n v="0.62640332935885068"/>
    <n v="1.7869211096790915E-2"/>
    <n v="0.24869471632328805"/>
    <n v="18.32"/>
    <n v="18.987493418680188"/>
    <n v="32.363108963795895"/>
    <n v="5.0564098153311239"/>
    <x v="3"/>
  </r>
  <r>
    <x v="2"/>
    <x v="10"/>
    <n v="5200"/>
    <s v="Lakes"/>
    <x v="1"/>
    <n v="0.52096910560538079"/>
    <n v="9.3813358258152305E-2"/>
    <n v="0.2984336595879456"/>
    <n v="18.2"/>
    <n v="22.635745429256289"/>
    <n v="32.087457942745793"/>
    <n v="10.705488603810723"/>
    <x v="10"/>
  </r>
  <r>
    <x v="4"/>
    <x v="0"/>
    <n v="2140"/>
    <s v="Row Crops"/>
    <x v="2"/>
    <n v="1.1942187284187931"/>
    <n v="0.52982210901985061"/>
    <n v="0.25824300484311374"/>
    <n v="18.16"/>
    <n v="19.544295443935564"/>
    <n v="63.508585299535298"/>
    <n v="30.303155657392718"/>
    <x v="0"/>
  </r>
  <r>
    <x v="3"/>
    <x v="0"/>
    <n v="2510"/>
    <s v="Horse Farms"/>
    <x v="0"/>
    <n v="1.8765006736361713"/>
    <n v="0.3700681607026059"/>
    <n v="0.58663586860269046"/>
    <n v="18.14"/>
    <n v="44.348762380767063"/>
    <n v="226.44293283471896"/>
    <n v="67.585095320586149"/>
    <x v="0"/>
  </r>
  <r>
    <x v="3"/>
    <x v="6"/>
    <n v="3100"/>
    <s v="Herbaceous (Dry Prairie)"/>
    <x v="1"/>
    <n v="0.80616023176279095"/>
    <n v="4.9140330516175015E-2"/>
    <n v="0.24115339422849597"/>
    <n v="18.100000000000001"/>
    <n v="18.190622545095351"/>
    <n v="39.902258200755639"/>
    <n v="11.836653358110846"/>
    <x v="6"/>
  </r>
  <r>
    <x v="4"/>
    <x v="3"/>
    <n v="4110"/>
    <s v="Pine Flatwoods"/>
    <x v="2"/>
    <n v="0.80616023176279095"/>
    <n v="4.9140330516175015E-2"/>
    <n v="2.0887301862310671E-2"/>
    <n v="17.989999999999998"/>
    <n v="1.565990470896123"/>
    <n v="3.4350971746411147"/>
    <n v="0.37983230310570265"/>
    <x v="3"/>
  </r>
  <r>
    <x v="1"/>
    <x v="3"/>
    <n v="6170"/>
    <s v="Mixed Wetland Hardwoods"/>
    <x v="0"/>
    <n v="0.62640332935885068"/>
    <n v="1.7869211096790915E-2"/>
    <n v="0.24869471632328805"/>
    <n v="17.899999999999999"/>
    <n v="18.552190621963721"/>
    <n v="31.62115995916739"/>
    <n v="0.90204690165695844"/>
    <x v="3"/>
  </r>
  <r>
    <x v="0"/>
    <x v="14"/>
    <n v="6111"/>
    <e v="#N/A"/>
    <x v="0"/>
    <n v="0.62640332935885068"/>
    <n v="1.7869211096790915E-2"/>
    <n v="0.24869471632328805"/>
    <n v="17.75"/>
    <n v="18.396725337422126"/>
    <n v="31.356178171800064"/>
    <n v="6.4008117101522535"/>
    <x v="14"/>
  </r>
  <r>
    <x v="4"/>
    <x v="10"/>
    <n v="4280"/>
    <s v="Cabbage Palm"/>
    <x v="0"/>
    <n v="0.80616023176279095"/>
    <n v="4.9140330516175015E-2"/>
    <n v="0.28292799795311729"/>
    <n v="17.739999999999998"/>
    <n v="20.917277134270989"/>
    <n v="45.883344069138779"/>
    <n v="5.0735031255100287"/>
    <x v="10"/>
  </r>
  <r>
    <x v="1"/>
    <x v="10"/>
    <n v="1500"/>
    <s v="Industrial"/>
    <x v="1"/>
    <n v="1.4884831588725165"/>
    <n v="0.30824389141964326"/>
    <n v="0.57659988543228824"/>
    <n v="17.72"/>
    <n v="42.580805999392162"/>
    <n v="172.4591911425928"/>
    <n v="35.713868760963123"/>
    <x v="10"/>
  </r>
  <r>
    <x v="2"/>
    <x v="18"/>
    <n v="4220"/>
    <s v="Brazilian Pepper"/>
    <x v="1"/>
    <n v="0.80616023176279095"/>
    <n v="4.9140330516175015E-2"/>
    <n v="0.24115339422849597"/>
    <n v="17.7"/>
    <n v="17.788619836916446"/>
    <n v="39.020440339965454"/>
    <n v="6.2507580550966244"/>
    <x v="18"/>
  </r>
  <r>
    <x v="0"/>
    <x v="2"/>
    <n v="2210"/>
    <s v="Citrus Groves"/>
    <x v="1"/>
    <n v="1.6671011379372187"/>
    <n v="0.16490862031309303"/>
    <n v="0.32696578480774496"/>
    <n v="17.670000000000002"/>
    <n v="24.07767047765152"/>
    <n v="109.22070014975519"/>
    <n v="18.010732105282727"/>
    <x v="2"/>
  </r>
  <r>
    <x v="2"/>
    <x v="19"/>
    <n v="1210"/>
    <s v="Fixed Single Family Units"/>
    <x v="0"/>
    <n v="1.3474392445178078"/>
    <n v="0.2921616014325315"/>
    <n v="0.24052044568721381"/>
    <n v="17.579999999999998"/>
    <n v="17.621646271117729"/>
    <n v="64.607689947043298"/>
    <n v="17.844590361588157"/>
    <x v="19"/>
  </r>
  <r>
    <x v="0"/>
    <x v="3"/>
    <n v="4200"/>
    <s v="Upland Hardwood Forests"/>
    <x v="0"/>
    <n v="0.80616023176279095"/>
    <n v="4.9140330516175015E-2"/>
    <n v="0.28292799795311729"/>
    <n v="17.559999999999999"/>
    <n v="20.705038696606458"/>
    <n v="45.417785899327903"/>
    <n v="8.9657132348580841"/>
    <x v="3"/>
  </r>
  <r>
    <x v="2"/>
    <x v="2"/>
    <n v="1820"/>
    <s v="Golf Courses"/>
    <x v="4"/>
    <n v="1.8765006736361713"/>
    <n v="0.3700681607026059"/>
    <n v="0.15190764990771397"/>
    <n v="17.53"/>
    <n v="11.097807046261677"/>
    <n v="56.664940365486657"/>
    <n v="13.590768095595227"/>
    <x v="2"/>
  </r>
  <r>
    <x v="2"/>
    <x v="0"/>
    <n v="3300"/>
    <s v="Mixed Rangeland"/>
    <x v="0"/>
    <n v="0.80616023176279095"/>
    <n v="4.9140330516175015E-2"/>
    <n v="0.28292799795311729"/>
    <n v="17.510000000000002"/>
    <n v="20.646083575032982"/>
    <n v="45.288464185491556"/>
    <n v="7.2548446364013266"/>
    <x v="0"/>
  </r>
  <r>
    <x v="2"/>
    <x v="9"/>
    <n v="1210"/>
    <s v="Fixed Single Family Units"/>
    <x v="2"/>
    <n v="1.3474392445178078"/>
    <n v="0.2921616014325315"/>
    <n v="0.12152611992617118"/>
    <n v="17.5"/>
    <n v="8.8630518338655708"/>
    <n v="32.495335342504255"/>
    <n v="8.9751846618370443"/>
    <x v="9"/>
  </r>
  <r>
    <x v="0"/>
    <x v="3"/>
    <n v="2210"/>
    <s v="Citrus Groves"/>
    <x v="0"/>
    <n v="1.6671011379372187"/>
    <n v="0.16490862031309303"/>
    <n v="0.32696578480774496"/>
    <n v="17.47"/>
    <n v="23.805144496014261"/>
    <n v="107.98447264381568"/>
    <n v="17.806875488358191"/>
    <x v="3"/>
  </r>
  <r>
    <x v="2"/>
    <x v="10"/>
    <n v="1710"/>
    <s v="Educational Facilities"/>
    <x v="0"/>
    <n v="0.96739227811534922"/>
    <n v="0.17065096597435325"/>
    <n v="0.24052044568721381"/>
    <n v="17.43"/>
    <n v="17.471290927507511"/>
    <n v="45.989231646910838"/>
    <n v="11.915792173960297"/>
    <x v="10"/>
  </r>
  <r>
    <x v="2"/>
    <x v="3"/>
    <n v="4340"/>
    <s v="Hardwood - Coniferous Mixed"/>
    <x v="2"/>
    <n v="0.80616023176279095"/>
    <n v="4.9140330516175015E-2"/>
    <n v="2.0887301862310671E-2"/>
    <n v="17.420000000000002"/>
    <n v="1.5163732075047509"/>
    <n v="3.3262586315868945"/>
    <n v="0.53283965412946088"/>
    <x v="3"/>
  </r>
  <r>
    <x v="4"/>
    <x v="10"/>
    <n v="1820"/>
    <s v="Golf Courses"/>
    <x v="2"/>
    <n v="1.8765006736361713"/>
    <n v="0.3700681607026059"/>
    <n v="8.3338224602148639E-2"/>
    <n v="17.38"/>
    <n v="6.0362834468919182"/>
    <n v="30.821011765790583"/>
    <n v="6.7352576971371754"/>
    <x v="10"/>
  </r>
  <r>
    <x v="2"/>
    <x v="15"/>
    <n v="1900"/>
    <s v="Open Land"/>
    <x v="3"/>
    <n v="0.80616023176279095"/>
    <n v="4.9140330516175015E-2"/>
    <n v="0.19937879050387461"/>
    <n v="17.38"/>
    <n v="14.441235081804715"/>
    <n v="31.677744373149583"/>
    <n v="5.0745177164223616"/>
    <x v="15"/>
  </r>
  <r>
    <x v="4"/>
    <x v="12"/>
    <n v="3100"/>
    <s v="Herbaceous (Dry Prairie)"/>
    <x v="0"/>
    <n v="0.80616023176279095"/>
    <n v="4.9140330516175015E-2"/>
    <n v="0.28292799795311729"/>
    <n v="17.36"/>
    <n v="20.469218210312537"/>
    <n v="44.900499043982485"/>
    <n v="4.9648260574325871"/>
    <x v="12"/>
  </r>
  <r>
    <x v="2"/>
    <x v="3"/>
    <n v="1900"/>
    <s v="Open Land"/>
    <x v="1"/>
    <n v="0.80616023176279095"/>
    <n v="4.9140330516175015E-2"/>
    <n v="0.24115339422849597"/>
    <n v="17.329999999999998"/>
    <n v="17.416767331850959"/>
    <n v="38.204758818734533"/>
    <n v="6.1200924912330219"/>
    <x v="3"/>
  </r>
  <r>
    <x v="2"/>
    <x v="10"/>
    <n v="1550"/>
    <s v="Other Light Industrial"/>
    <x v="2"/>
    <n v="1.2017295380314896"/>
    <n v="0.2322997442582819"/>
    <n v="0.21931666955426207"/>
    <n v="17.2"/>
    <n v="15.720838190319057"/>
    <n v="51.405664270918102"/>
    <n v="13.359059003852288"/>
    <x v="10"/>
  </r>
  <r>
    <x v="3"/>
    <x v="0"/>
    <n v="2230"/>
    <s v="Other Groves"/>
    <x v="0"/>
    <n v="1.6671011379372187"/>
    <n v="0.16490862031309303"/>
    <n v="0.32696578480774496"/>
    <n v="17.149999999999999"/>
    <n v="23.369102925394653"/>
    <n v="106.00650863431247"/>
    <n v="22.567691226078836"/>
    <x v="0"/>
  </r>
  <r>
    <x v="4"/>
    <x v="19"/>
    <n v="1210"/>
    <s v="Fixed Single Family Units"/>
    <x v="3"/>
    <n v="1.3474392445178078"/>
    <n v="0.2921616014325315"/>
    <n v="0.2050753273754139"/>
    <n v="17.11"/>
    <n v="14.623085913181709"/>
    <n v="53.613821672059622"/>
    <n v="13.216516394312375"/>
    <x v="19"/>
  </r>
  <r>
    <x v="4"/>
    <x v="13"/>
    <n v="8140"/>
    <s v="Roads and Highways"/>
    <x v="2"/>
    <n v="1.0171301585628862"/>
    <n v="0.19656132206470006"/>
    <n v="0.37051640493542071"/>
    <n v="17.05"/>
    <n v="26.327367354540637"/>
    <n v="72.86391574201086"/>
    <n v="16.946488208642865"/>
    <x v="13"/>
  </r>
  <r>
    <x v="2"/>
    <x v="19"/>
    <n v="1550"/>
    <s v="Other Light Industrial"/>
    <x v="0"/>
    <n v="1.2017295380314896"/>
    <n v="0.2322997442582819"/>
    <n v="0.34369105791620291"/>
    <n v="17"/>
    <n v="24.349652225718184"/>
    <n v="79.621075687916559"/>
    <n v="20.691545633168978"/>
    <x v="19"/>
  </r>
  <r>
    <x v="2"/>
    <x v="2"/>
    <n v="1330"/>
    <s v="Multiple Dwelling Units, Low Rise &lt;Two stories or less&gt;"/>
    <x v="3"/>
    <n v="1.6728075169398335"/>
    <n v="0.4645994885165638"/>
    <n v="0.43646311869441834"/>
    <n v="16.940000000000001"/>
    <n v="30.813183198873265"/>
    <n v="140.25265109897666"/>
    <n v="45.660676006121754"/>
    <x v="2"/>
  </r>
  <r>
    <x v="0"/>
    <x v="1"/>
    <n v="1110"/>
    <s v="Fixed Single Family Units"/>
    <x v="1"/>
    <n v="0.96739227811534922"/>
    <n v="0.17065096597435325"/>
    <n v="0.24895975957097566"/>
    <n v="16.89"/>
    <n v="17.524047188423371"/>
    <n v="46.128100601365972"/>
    <n v="13.382261038465588"/>
    <x v="1"/>
  </r>
  <r>
    <x v="2"/>
    <x v="2"/>
    <n v="2430"/>
    <s v="Ornamentals"/>
    <x v="0"/>
    <n v="1.7303616721893005"/>
    <n v="0.38508149913584422"/>
    <n v="0.30381529981542799"/>
    <n v="16.86"/>
    <n v="21.347293416996223"/>
    <n v="100.50976280613166"/>
    <n v="27.014717162869481"/>
    <x v="2"/>
  </r>
  <r>
    <x v="2"/>
    <x v="1"/>
    <n v="1210"/>
    <s v="Fixed Single Family Units"/>
    <x v="3"/>
    <n v="1.3474392445178078"/>
    <n v="0.2921616014325315"/>
    <n v="0.2050753273754139"/>
    <n v="16.829999999999998"/>
    <n v="14.383783513667337"/>
    <n v="52.736447617812004"/>
    <n v="14.56576307923347"/>
    <x v="1"/>
  </r>
  <r>
    <x v="3"/>
    <x v="0"/>
    <n v="2120"/>
    <s v="Unimproved Pastures"/>
    <x v="3"/>
    <n v="0.95337210017164864"/>
    <n v="0.22938109134459039"/>
    <n v="0.2"/>
    <n v="16.8"/>
    <n v="14.002800000000001"/>
    <n v="36.325020335295569"/>
    <n v="15.979098474339564"/>
    <x v="0"/>
  </r>
  <r>
    <x v="2"/>
    <x v="3"/>
    <n v="6172"/>
    <s v="Mixed Shrubs"/>
    <x v="0"/>
    <n v="0.62640332935885068"/>
    <n v="1.7869211096790915E-2"/>
    <n v="0.24869471632328805"/>
    <n v="16.8"/>
    <n v="17.412111868658688"/>
    <n v="29.677960185140343"/>
    <n v="4.6368823634040872"/>
    <x v="3"/>
  </r>
  <r>
    <x v="2"/>
    <x v="15"/>
    <n v="1411"/>
    <s v="Shopping Centers (Plazas, Malls)"/>
    <x v="1"/>
    <n v="1.4884831588725165"/>
    <n v="0.30824389141964326"/>
    <n v="0.57659988543228824"/>
    <n v="16.79"/>
    <n v="40.346034578430832"/>
    <n v="163.40800334560569"/>
    <n v="42.622020094649685"/>
    <x v="15"/>
  </r>
  <r>
    <x v="1"/>
    <x v="6"/>
    <n v="6410"/>
    <s v="Freshwater Marshes"/>
    <x v="1"/>
    <n v="0.62640332935885068"/>
    <n v="1.7869211096790915E-2"/>
    <n v="0.24869471632328805"/>
    <n v="16.73"/>
    <n v="17.339561402539278"/>
    <n v="29.554302017702259"/>
    <n v="0.84308629411848679"/>
    <x v="6"/>
  </r>
  <r>
    <x v="5"/>
    <x v="10"/>
    <n v="6430"/>
    <s v="Wet Prairies"/>
    <x v="0"/>
    <n v="0.62640332935885068"/>
    <n v="1.7869211096790915E-2"/>
    <n v="0.24869471632328805"/>
    <n v="16.7"/>
    <n v="17.308468345630956"/>
    <n v="29.501305660228791"/>
    <n v="3.1963916020918743"/>
    <x v="10"/>
  </r>
  <r>
    <x v="1"/>
    <x v="10"/>
    <n v="2210"/>
    <s v="Citrus Groves"/>
    <x v="1"/>
    <n v="1.6671011379372187"/>
    <n v="0.16490862031309303"/>
    <n v="0.32696578480774496"/>
    <n v="16.7"/>
    <n v="22.755919466710825"/>
    <n v="103.22499674594857"/>
    <n v="10.210953257617506"/>
    <x v="10"/>
  </r>
  <r>
    <x v="2"/>
    <x v="10"/>
    <n v="6430"/>
    <s v="Wet Prairies"/>
    <x v="0"/>
    <n v="0.62640332935885068"/>
    <n v="1.7869211096790915E-2"/>
    <n v="0.24869471632328805"/>
    <n v="16.7"/>
    <n v="17.308468345630956"/>
    <n v="29.501305660228791"/>
    <n v="4.6092818731457292"/>
    <x v="10"/>
  </r>
  <r>
    <x v="2"/>
    <x v="2"/>
    <n v="4130"/>
    <s v="Sand Pine"/>
    <x v="2"/>
    <n v="0.80616023176279095"/>
    <n v="4.9140330516175015E-2"/>
    <n v="2.0887301862310671E-2"/>
    <n v="16.63"/>
    <n v="1.4476054214009186"/>
    <n v="3.1754122298099912"/>
    <n v="0.50867528405125906"/>
    <x v="2"/>
  </r>
  <r>
    <x v="2"/>
    <x v="2"/>
    <n v="2120"/>
    <s v="Unimproved Pastures"/>
    <x v="0"/>
    <n v="0.95337210017164864"/>
    <n v="0.22938109134459039"/>
    <n v="0.2"/>
    <n v="16.62"/>
    <n v="13.852770000000001"/>
    <n v="35.935823688845979"/>
    <n v="11.661621259128784"/>
    <x v="2"/>
  </r>
  <r>
    <x v="2"/>
    <x v="15"/>
    <n v="1550"/>
    <s v="Other Light Industrial"/>
    <x v="1"/>
    <n v="1.2017295380314896"/>
    <n v="0.2322997442582819"/>
    <n v="0.32565202448966185"/>
    <n v="16.61"/>
    <n v="22.542341428327656"/>
    <n v="73.711339135760284"/>
    <n v="19.155751466957962"/>
    <x v="15"/>
  </r>
  <r>
    <x v="2"/>
    <x v="10"/>
    <n v="1390"/>
    <s v="High Density Under Construction"/>
    <x v="0"/>
    <n v="1.6728075169398335"/>
    <n v="0.4645994885165638"/>
    <n v="0.45902383655933859"/>
    <n v="16.579999999999998"/>
    <n v="31.7172388883161"/>
    <n v="144.36764974637725"/>
    <n v="47.000355638073891"/>
    <x v="10"/>
  </r>
  <r>
    <x v="4"/>
    <x v="19"/>
    <n v="1550"/>
    <s v="Other Light Industrial"/>
    <x v="1"/>
    <n v="1.2017295380314896"/>
    <n v="0.2322997442582819"/>
    <n v="0.32565202448966185"/>
    <n v="16.54"/>
    <n v="22.44734059148341"/>
    <n v="73.400695322424752"/>
    <n v="16.631854283465735"/>
    <x v="19"/>
  </r>
  <r>
    <x v="1"/>
    <x v="10"/>
    <n v="1110"/>
    <s v="Fixed Single Family Units"/>
    <x v="0"/>
    <n v="0.96739227811534922"/>
    <n v="0.17065096597435325"/>
    <n v="0.27638752969320179"/>
    <n v="16.5"/>
    <n v="19.005442994940903"/>
    <n v="50.027540842466486"/>
    <n v="8.8250116971373611"/>
    <x v="10"/>
  </r>
  <r>
    <x v="2"/>
    <x v="19"/>
    <n v="1210"/>
    <s v="Fixed Single Family Units"/>
    <x v="1"/>
    <n v="1.3474392445178078"/>
    <n v="0.2921616014325315"/>
    <n v="0.22279788653131388"/>
    <n v="16.47"/>
    <n v="15.292562864204056"/>
    <n v="56.068380038109503"/>
    <n v="15.486040049381121"/>
    <x v="19"/>
  </r>
  <r>
    <x v="3"/>
    <x v="3"/>
    <n v="2210"/>
    <s v="Citrus Groves"/>
    <x v="1"/>
    <n v="1.6671011379372187"/>
    <n v="0.16490862031309303"/>
    <n v="0.32696578480774496"/>
    <n v="16.420000000000002"/>
    <n v="22.374383092418672"/>
    <n v="101.49427823763328"/>
    <n v="21.607083961062074"/>
    <x v="3"/>
  </r>
  <r>
    <x v="3"/>
    <x v="14"/>
    <n v="5250"/>
    <s v="Marshy Lakes"/>
    <x v="0"/>
    <n v="0.52096910560538079"/>
    <n v="9.3813358258152305E-2"/>
    <n v="0.2984336595879456"/>
    <n v="16.41"/>
    <n v="20.409482554620645"/>
    <n v="28.931603562662552"/>
    <n v="15.761348376639656"/>
    <x v="14"/>
  </r>
  <r>
    <x v="4"/>
    <x v="10"/>
    <n v="5300"/>
    <s v="Reservoirs"/>
    <x v="2"/>
    <n v="0.52096910560538079"/>
    <n v="9.3813358258152305E-2"/>
    <n v="0.2984336595879456"/>
    <n v="16.37"/>
    <n v="20.359733663567336"/>
    <n v="28.861081677074104"/>
    <n v="7.4131041948914822"/>
    <x v="10"/>
  </r>
  <r>
    <x v="5"/>
    <x v="6"/>
    <n v="1110"/>
    <s v="Fixed Single Family Units"/>
    <x v="0"/>
    <n v="0.96739227811534922"/>
    <n v="0.17065096597435325"/>
    <n v="0.27638752969320179"/>
    <n v="16.34"/>
    <n v="18.821147790141477"/>
    <n v="49.542425294903175"/>
    <n v="11.300052982983564"/>
    <x v="6"/>
  </r>
  <r>
    <x v="2"/>
    <x v="10"/>
    <n v="6300"/>
    <s v="Wetland Forested Mixed"/>
    <x v="0"/>
    <n v="0.62640332935885068"/>
    <n v="1.7869211096790915E-2"/>
    <n v="0.24869471632328805"/>
    <n v="16.32"/>
    <n v="16.914622958125584"/>
    <n v="28.830018465564908"/>
    <n v="4.5044000101639714"/>
    <x v="10"/>
  </r>
  <r>
    <x v="0"/>
    <x v="3"/>
    <n v="5300"/>
    <s v="Reservoirs"/>
    <x v="0"/>
    <n v="0.52096910560538079"/>
    <n v="9.3813358258152305E-2"/>
    <n v="0.2984336595879456"/>
    <n v="16.260000000000002"/>
    <n v="20.222924213170732"/>
    <n v="28.667146491705857"/>
    <n v="11.215151407804775"/>
    <x v="3"/>
  </r>
  <r>
    <x v="3"/>
    <x v="10"/>
    <n v="6430"/>
    <s v="Wet Prairies"/>
    <x v="0"/>
    <n v="0.62640332935885068"/>
    <n v="1.7869211096790915E-2"/>
    <n v="0.24869471632328805"/>
    <n v="16.170000000000002"/>
    <n v="16.759157673583989"/>
    <n v="28.565036678197583"/>
    <n v="9.4791827580568579"/>
    <x v="10"/>
  </r>
  <r>
    <x v="2"/>
    <x v="15"/>
    <n v="1330"/>
    <s v="Multiple Dwelling Units, Low Rise &lt;Two stories or less&gt;"/>
    <x v="1"/>
    <n v="1.6728075169398335"/>
    <n v="0.4645994885165638"/>
    <n v="0.44774347762687844"/>
    <n v="16.149999999999999"/>
    <n v="30.135430729611752"/>
    <n v="137.16771891299334"/>
    <n v="44.656344979639861"/>
    <x v="15"/>
  </r>
  <r>
    <x v="0"/>
    <x v="0"/>
    <n v="2430"/>
    <s v="Ornamentals"/>
    <x v="0"/>
    <n v="1.7303616721893005"/>
    <n v="0.38508149913584422"/>
    <n v="0.30381529981542799"/>
    <n v="16.12"/>
    <n v="20.410342223130435"/>
    <n v="96.098302279646646"/>
    <n v="27.495114068737958"/>
    <x v="0"/>
  </r>
  <r>
    <x v="4"/>
    <x v="6"/>
    <n v="6430"/>
    <s v="Wet Prairies"/>
    <x v="1"/>
    <n v="0.62640332935885068"/>
    <n v="1.7869211096790915E-2"/>
    <n v="0.24869471632328805"/>
    <n v="16.12"/>
    <n v="16.707335912070125"/>
    <n v="28.476709415741809"/>
    <n v="2.6307725889775431"/>
    <x v="6"/>
  </r>
  <r>
    <x v="2"/>
    <x v="1"/>
    <n v="2130"/>
    <s v="Woodland Pastures"/>
    <x v="1"/>
    <n v="0.95337210017164864"/>
    <n v="0.22938109134459039"/>
    <n v="0.2"/>
    <n v="16.059999999999999"/>
    <n v="13.386009999999999"/>
    <n v="34.724989677669456"/>
    <n v="11.268690578917463"/>
    <x v="1"/>
  </r>
  <r>
    <x v="1"/>
    <x v="3"/>
    <n v="4110"/>
    <s v="Pine Flatwoods"/>
    <x v="0"/>
    <n v="0.80616023176279095"/>
    <n v="4.9140330516175015E-2"/>
    <n v="0.28292799795311729"/>
    <n v="16.04"/>
    <n v="18.912803000772644"/>
    <n v="41.486405798702712"/>
    <n v="2.5288467634015919"/>
    <x v="3"/>
  </r>
  <r>
    <x v="2"/>
    <x v="13"/>
    <n v="8320"/>
    <s v="Electrical Power Transmission Lines"/>
    <x v="0"/>
    <n v="0.73183755311232057"/>
    <n v="0.15992943931627868"/>
    <n v="0.28292799795311729"/>
    <n v="16.010000000000002"/>
    <n v="18.877429927828558"/>
    <n v="37.591192198740686"/>
    <n v="12.324092456198505"/>
    <x v="13"/>
  </r>
  <r>
    <x v="2"/>
    <x v="18"/>
    <n v="1110"/>
    <s v="Fixed Single Family Units"/>
    <x v="0"/>
    <n v="0.96739227811534922"/>
    <n v="0.17065096597435325"/>
    <n v="0.27638752969320179"/>
    <n v="15.99"/>
    <n v="18.418002029642732"/>
    <n v="48.481235034608432"/>
    <n v="12.561469290129384"/>
    <x v="18"/>
  </r>
  <r>
    <x v="2"/>
    <x v="1"/>
    <n v="4110"/>
    <s v="Pine Flatwoods"/>
    <x v="1"/>
    <n v="0.80616023176279095"/>
    <n v="4.9140330516175015E-2"/>
    <n v="0.24115339422849597"/>
    <n v="15.99"/>
    <n v="16.070058259451638"/>
    <n v="35.250668985087437"/>
    <n v="5.6468712599432225"/>
    <x v="1"/>
  </r>
  <r>
    <x v="3"/>
    <x v="2"/>
    <n v="5250"/>
    <s v="Marshy Lakes"/>
    <x v="0"/>
    <n v="0.52096910560538079"/>
    <n v="9.3813358258152305E-2"/>
    <n v="0.2984336595879456"/>
    <n v="15.99"/>
    <n v="19.887119198560885"/>
    <n v="28.191123763983803"/>
    <n v="15.357950063526394"/>
    <x v="2"/>
  </r>
  <r>
    <x v="0"/>
    <x v="3"/>
    <n v="6210"/>
    <s v="Cypress"/>
    <x v="0"/>
    <n v="0.62640332935885068"/>
    <n v="1.7869211096790915E-2"/>
    <n v="0.24869471632328805"/>
    <n v="15.98"/>
    <n v="16.562234979831299"/>
    <n v="28.229393080865634"/>
    <n v="5.7625335846891828"/>
    <x v="3"/>
  </r>
  <r>
    <x v="2"/>
    <x v="3"/>
    <n v="4340"/>
    <s v="Hardwood - Coniferous Mixed"/>
    <x v="0"/>
    <n v="0.80616023176279095"/>
    <n v="4.9140330516175015E-2"/>
    <n v="0.28292799795311729"/>
    <n v="15.98"/>
    <n v="18.842056854884468"/>
    <n v="41.331219742099087"/>
    <n v="6.6209261730264526"/>
    <x v="3"/>
  </r>
  <r>
    <x v="2"/>
    <x v="2"/>
    <n v="6250"/>
    <s v="Hydric Pine Flatwoods"/>
    <x v="2"/>
    <n v="0.62640332935885068"/>
    <n v="1.7869211096790915E-2"/>
    <n v="0.24869471632328805"/>
    <n v="15.97"/>
    <n v="16.551870627528526"/>
    <n v="28.211727628374479"/>
    <n v="4.4077982942597185"/>
    <x v="2"/>
  </r>
  <r>
    <x v="4"/>
    <x v="6"/>
    <n v="6200"/>
    <s v="Wetland Coniferous Forests"/>
    <x v="0"/>
    <n v="0.62640332935885068"/>
    <n v="1.7869211096790915E-2"/>
    <n v="0.24869471632328805"/>
    <n v="15.93"/>
    <n v="16.510413218317435"/>
    <n v="28.141065818409864"/>
    <n v="2.5997647234747054"/>
    <x v="6"/>
  </r>
  <r>
    <x v="2"/>
    <x v="3"/>
    <n v="6170"/>
    <s v="Mixed Wetland Hardwoods"/>
    <x v="0"/>
    <n v="0.62640332935885068"/>
    <n v="1.7869211096790915E-2"/>
    <n v="0.24869471632328805"/>
    <n v="15.91"/>
    <n v="16.489684513711889"/>
    <n v="28.105734913427554"/>
    <n v="4.3912380001047042"/>
    <x v="3"/>
  </r>
  <r>
    <x v="2"/>
    <x v="15"/>
    <n v="1310"/>
    <s v="Fixed Single Family Units &lt;Six or more dwelling units per acre&gt;"/>
    <x v="0"/>
    <n v="1.3474392445178078"/>
    <n v="0.2921616014325315"/>
    <n v="0.45902383655933859"/>
    <n v="15.89"/>
    <n v="30.397281419501979"/>
    <n v="111.44805104861722"/>
    <n v="30.781859236726238"/>
    <x v="15"/>
  </r>
  <r>
    <x v="4"/>
    <x v="19"/>
    <n v="5300"/>
    <s v="Reservoirs"/>
    <x v="0"/>
    <n v="0.52096910560538079"/>
    <n v="9.3813358258152305E-2"/>
    <n v="0.2984336595879456"/>
    <n v="15.88"/>
    <n v="19.75030974816428"/>
    <n v="27.99718857861556"/>
    <n v="7.1912092006644315"/>
    <x v="19"/>
  </r>
  <r>
    <x v="3"/>
    <x v="3"/>
    <n v="3200"/>
    <s v="Shrub and Brushland"/>
    <x v="0"/>
    <n v="0.80616023176279095"/>
    <n v="4.9140330516175015E-2"/>
    <n v="0.28292799795311729"/>
    <n v="15.85"/>
    <n v="18.688773538793416"/>
    <n v="40.994983286124565"/>
    <n v="12.160800627825498"/>
    <x v="3"/>
  </r>
  <r>
    <x v="2"/>
    <x v="3"/>
    <n v="6210"/>
    <s v="Cypress"/>
    <x v="0"/>
    <n v="0.62640332935885068"/>
    <n v="1.7869211096790915E-2"/>
    <n v="0.24869471632328805"/>
    <n v="15.85"/>
    <n v="16.427498399895249"/>
    <n v="27.999742198480618"/>
    <n v="4.3746777059496891"/>
    <x v="3"/>
  </r>
  <r>
    <x v="4"/>
    <x v="6"/>
    <n v="1210"/>
    <s v="Fixed Single Family Units"/>
    <x v="0"/>
    <n v="1.3474392445178078"/>
    <n v="0.2921616014325315"/>
    <n v="0.24052044568721381"/>
    <n v="15.82"/>
    <n v="15.857476906091156"/>
    <n v="58.139570816963882"/>
    <n v="14.332173437677822"/>
    <x v="6"/>
  </r>
  <r>
    <x v="2"/>
    <x v="10"/>
    <n v="7430"/>
    <s v="Spoil Areas"/>
    <x v="1"/>
    <n v="0.73183755311232057"/>
    <n v="0.13401908322593187"/>
    <n v="0.24115339422849597"/>
    <n v="15.74"/>
    <n v="15.818806566839825"/>
    <n v="31.500463796301247"/>
    <n v="9.2120175498036385"/>
    <x v="10"/>
  </r>
  <r>
    <x v="5"/>
    <x v="6"/>
    <n v="6170"/>
    <s v="Mixed Wetland Hardwoods"/>
    <x v="0"/>
    <n v="0.62640332935885068"/>
    <n v="1.7869211096790915E-2"/>
    <n v="0.24869471632328805"/>
    <n v="15.71"/>
    <n v="16.282397467656427"/>
    <n v="27.752425863604451"/>
    <n v="3.0069049143031945"/>
    <x v="6"/>
  </r>
  <r>
    <x v="2"/>
    <x v="0"/>
    <n v="2110"/>
    <s v="Improved Pastures"/>
    <x v="0"/>
    <n v="1.8765006736361713"/>
    <n v="0.3700681607026059"/>
    <n v="0.58663586860269046"/>
    <n v="15.7"/>
    <n v="38.383438223706882"/>
    <n v="195.98423624614594"/>
    <n v="47.005719727820313"/>
    <x v="0"/>
  </r>
  <r>
    <x v="4"/>
    <x v="10"/>
    <n v="4130"/>
    <s v="Sand Pine"/>
    <x v="2"/>
    <n v="0.80616023176279095"/>
    <n v="4.9140330516175015E-2"/>
    <n v="2.0887301862310671E-2"/>
    <n v="15.55"/>
    <n v="1.3535937644488447"/>
    <n v="2.9691918324440993"/>
    <n v="0.32831530368502931"/>
    <x v="10"/>
  </r>
  <r>
    <x v="4"/>
    <x v="19"/>
    <n v="1850"/>
    <s v="Parks and Zoos"/>
    <x v="3"/>
    <n v="0.96739227811534922"/>
    <n v="0.17065096597435325"/>
    <n v="0.22153198944874952"/>
    <n v="15.55"/>
    <n v="14.35629750173017"/>
    <n v="37.789714231106714"/>
    <n v="8.2287609553652157"/>
    <x v="19"/>
  </r>
  <r>
    <x v="2"/>
    <x v="2"/>
    <n v="4220"/>
    <s v="Brazilian Pepper"/>
    <x v="3"/>
    <n v="0.80616023176279095"/>
    <n v="4.9140330516175015E-2"/>
    <n v="0.19937879050387461"/>
    <n v="15.52"/>
    <n v="12.895740418274407"/>
    <n v="28.287606022513323"/>
    <n v="4.5314450494174379"/>
    <x v="2"/>
  </r>
  <r>
    <x v="2"/>
    <x v="2"/>
    <n v="6170"/>
    <s v="Mixed Wetland Hardwoods"/>
    <x v="1"/>
    <n v="0.62640332935885068"/>
    <n v="1.7869211096790915E-2"/>
    <n v="0.24869471632328805"/>
    <n v="15.47"/>
    <n v="16.033653012389877"/>
    <n v="27.328455003816735"/>
    <n v="4.2697958429679312"/>
    <x v="2"/>
  </r>
  <r>
    <x v="5"/>
    <x v="6"/>
    <n v="5110"/>
    <s v=" Natural River, Stream, Waterway"/>
    <x v="1"/>
    <n v="0.52096910560538079"/>
    <n v="9.3813358258152305E-2"/>
    <n v="0.2984336595879456"/>
    <n v="15.44"/>
    <n v="19.203071946577861"/>
    <n v="27.221447837142581"/>
    <n v="7.5144721404534618"/>
    <x v="6"/>
  </r>
  <r>
    <x v="5"/>
    <x v="10"/>
    <n v="1290"/>
    <s v="Medium Density Under Construction"/>
    <x v="2"/>
    <n v="1.3474392445178078"/>
    <n v="0.2921616014325315"/>
    <n v="0.21931666955426207"/>
    <n v="15.44"/>
    <n v="14.112194282472457"/>
    <n v="51.740697699102405"/>
    <n v="13.138759358531809"/>
    <x v="10"/>
  </r>
  <r>
    <x v="5"/>
    <x v="10"/>
    <n v="1920"/>
    <s v="Inactive Land with street pattern but without structures"/>
    <x v="0"/>
    <n v="0.80616023176279095"/>
    <n v="4.9140330516175015E-2"/>
    <n v="0.27638752969320179"/>
    <n v="15.36"/>
    <n v="17.692339660744988"/>
    <n v="38.809243805064916"/>
    <n v="4.7727003966738479"/>
    <x v="10"/>
  </r>
  <r>
    <x v="2"/>
    <x v="2"/>
    <n v="6120"/>
    <s v="Mangrove Swamps"/>
    <x v="1"/>
    <n v="0.62640332935885068"/>
    <n v="1.7869211096790915E-2"/>
    <n v="0.24869471632328805"/>
    <n v="15.34"/>
    <n v="15.898916432453825"/>
    <n v="27.098804121431716"/>
    <n v="4.2339152056320657"/>
    <x v="2"/>
  </r>
  <r>
    <x v="2"/>
    <x v="3"/>
    <n v="6410"/>
    <s v="Freshwater Marshes"/>
    <x v="0"/>
    <n v="0.62640332935885068"/>
    <n v="1.7869211096790915E-2"/>
    <n v="0.24869471632328805"/>
    <n v="15.33"/>
    <n v="15.888552080151053"/>
    <n v="27.081138668940564"/>
    <n v="4.2311551566062295"/>
    <x v="3"/>
  </r>
  <r>
    <x v="2"/>
    <x v="2"/>
    <n v="1490"/>
    <s v="Commercial and Services Under Construction"/>
    <x v="0"/>
    <n v="1.4884831588725165"/>
    <n v="0.30824389141964326"/>
    <n v="0.58224006489851832"/>
    <n v="15.33"/>
    <n v="37.198022262221933"/>
    <n v="150.65804136113653"/>
    <n v="39.29642327697902"/>
    <x v="2"/>
  </r>
  <r>
    <x v="4"/>
    <x v="10"/>
    <n v="7400"/>
    <s v="Disturbed Land"/>
    <x v="2"/>
    <n v="0.73183755311232057"/>
    <n v="0.13401908322593187"/>
    <n v="2.0887301862310671E-2"/>
    <n v="15.25"/>
    <n v="1.3274794152954907"/>
    <n v="2.6434495601904633"/>
    <n v="0.62856936906561833"/>
    <x v="10"/>
  </r>
  <r>
    <x v="2"/>
    <x v="10"/>
    <n v="1550"/>
    <s v="Other Light Industrial"/>
    <x v="0"/>
    <n v="1.2017295380314896"/>
    <n v="0.2322997442582819"/>
    <n v="0.34369105791620291"/>
    <n v="15.16"/>
    <n v="21.71416045540516"/>
    <n v="71.00326514287147"/>
    <n v="18.451990105814222"/>
    <x v="10"/>
  </r>
  <r>
    <x v="2"/>
    <x v="1"/>
    <n v="1180"/>
    <s v="Rural Residential"/>
    <x v="3"/>
    <n v="0.96739227811534922"/>
    <n v="0.17065096597435325"/>
    <n v="0.22153198944874952"/>
    <n v="15.13"/>
    <n v="13.968538983998551"/>
    <n v="36.769027415861387"/>
    <n v="9.5268408154734328"/>
    <x v="1"/>
  </r>
  <r>
    <x v="2"/>
    <x v="9"/>
    <n v="4200"/>
    <s v="Upland Hardwood Forests"/>
    <x v="0"/>
    <n v="0.80616023176279095"/>
    <n v="4.9140330516175015E-2"/>
    <n v="0.28292799795311729"/>
    <n v="15.12"/>
    <n v="17.828028763820594"/>
    <n v="39.106886264113776"/>
    <n v="6.2646059909987448"/>
    <x v="9"/>
  </r>
  <r>
    <x v="2"/>
    <x v="3"/>
    <n v="1850"/>
    <s v="Parks and Zoos"/>
    <x v="0"/>
    <n v="0.96739227811534922"/>
    <n v="0.17065096597435325"/>
    <n v="0.27638752969320179"/>
    <n v="14.75"/>
    <n v="16.98971419244717"/>
    <n v="44.721589540992767"/>
    <n v="11.587346593458935"/>
    <x v="3"/>
  </r>
  <r>
    <x v="4"/>
    <x v="19"/>
    <n v="1480"/>
    <s v="Cemeteries"/>
    <x v="4"/>
    <n v="1.3474392445178078"/>
    <n v="0.2921616014325315"/>
    <n v="0.15190764990771397"/>
    <n v="14.75"/>
    <n v="9.3378581821083682"/>
    <n v="34.236156878709835"/>
    <n v="8.4396656413233533"/>
    <x v="19"/>
  </r>
  <r>
    <x v="0"/>
    <x v="11"/>
    <n v="6172"/>
    <s v="Mixed Shrubs"/>
    <x v="0"/>
    <n v="0.62640332935885068"/>
    <n v="1.7869211096790915E-2"/>
    <n v="0.24869471632328805"/>
    <n v="14.73"/>
    <n v="15.26669094198467"/>
    <n v="26.021211519471265"/>
    <n v="5.3117721966502929"/>
    <x v="11"/>
  </r>
  <r>
    <x v="0"/>
    <x v="3"/>
    <n v="4220"/>
    <s v="Brazilian Pepper"/>
    <x v="0"/>
    <n v="0.80616023176279095"/>
    <n v="4.9140330516175015E-2"/>
    <n v="0.28292799795311729"/>
    <n v="14.7"/>
    <n v="17.332805742603359"/>
    <n v="38.020583867888398"/>
    <n v="7.5054660906841599"/>
    <x v="3"/>
  </r>
  <r>
    <x v="2"/>
    <x v="3"/>
    <n v="6410"/>
    <s v="Freshwater Marshes"/>
    <x v="0"/>
    <n v="0.62640332935885068"/>
    <n v="1.7869211096790915E-2"/>
    <n v="0.24869471632328805"/>
    <n v="14.7"/>
    <n v="15.235597885076352"/>
    <n v="25.968215161997801"/>
    <n v="4.0572720679785768"/>
    <x v="3"/>
  </r>
  <r>
    <x v="2"/>
    <x v="9"/>
    <n v="1400"/>
    <s v="Commercial and Services"/>
    <x v="1"/>
    <n v="0.73183755311232057"/>
    <n v="0.15992943931627868"/>
    <n v="0.57659988543228824"/>
    <n v="14.69"/>
    <n v="35.299776531098807"/>
    <n v="70.293503364934438"/>
    <n v="23.045388663373494"/>
    <x v="9"/>
  </r>
  <r>
    <x v="2"/>
    <x v="9"/>
    <n v="6191"/>
    <e v="#N/A"/>
    <x v="0"/>
    <n v="0.62640332935885068"/>
    <n v="1.7869211096790915E-2"/>
    <n v="0.24869471632328805"/>
    <n v="14.67"/>
    <n v="15.204504828168034"/>
    <n v="25.915218804524336"/>
    <n v="4.0489919209010692"/>
    <x v="9"/>
  </r>
  <r>
    <x v="2"/>
    <x v="15"/>
    <n v="5200"/>
    <s v="Lakes"/>
    <x v="1"/>
    <n v="0.52096910560538079"/>
    <n v="9.3813358258152305E-2"/>
    <n v="0.2984336595879456"/>
    <n v="14.66"/>
    <n v="18.23296857103831"/>
    <n v="25.846271068167766"/>
    <n v="8.6232122490035827"/>
    <x v="15"/>
  </r>
  <r>
    <x v="1"/>
    <x v="0"/>
    <n v="2500"/>
    <s v="Specialty Farms"/>
    <x v="0"/>
    <n v="1.7303616721893005"/>
    <n v="0.38508149913584422"/>
    <n v="0.30381529981542799"/>
    <n v="14.62"/>
    <n v="18.511116830159239"/>
    <n v="87.156152563798628"/>
    <n v="19.396073334030852"/>
    <x v="0"/>
  </r>
  <r>
    <x v="1"/>
    <x v="6"/>
    <n v="7400"/>
    <s v="Disturbed Land"/>
    <x v="2"/>
    <n v="0.73183755311232057"/>
    <n v="0.13401908322593187"/>
    <n v="2.0887301862310671E-2"/>
    <n v="14.61"/>
    <n v="1.2717688037683357"/>
    <n v="2.5325113491398472"/>
    <n v="0.46377074779448929"/>
    <x v="6"/>
  </r>
  <r>
    <x v="5"/>
    <x v="10"/>
    <n v="6300"/>
    <s v="Wetland Forested Mixed"/>
    <x v="1"/>
    <n v="0.62640332935885068"/>
    <n v="1.7869211096790915E-2"/>
    <n v="0.24869471632328805"/>
    <n v="14.59"/>
    <n v="15.12159000974585"/>
    <n v="25.773895184595098"/>
    <n v="2.7925361361988297"/>
    <x v="10"/>
  </r>
  <r>
    <x v="2"/>
    <x v="1"/>
    <n v="2140"/>
    <s v="Row Crops"/>
    <x v="1"/>
    <n v="1.1942187284187931"/>
    <n v="0.52982210901985061"/>
    <n v="0.25824300484311374"/>
    <n v="14.59"/>
    <n v="15.702162473954838"/>
    <n v="51.023692704857922"/>
    <n v="26.055005799863462"/>
    <x v="1"/>
  </r>
  <r>
    <x v="2"/>
    <x v="0"/>
    <n v="2430"/>
    <s v="Ornamentals"/>
    <x v="0"/>
    <n v="1.7303616721893005"/>
    <n v="0.38508149913584422"/>
    <n v="0.30381529981542799"/>
    <n v="14.54"/>
    <n v="18.409824809200774"/>
    <n v="86.679237912286723"/>
    <n v="23.297389534289575"/>
    <x v="0"/>
  </r>
  <r>
    <x v="4"/>
    <x v="19"/>
    <n v="4110"/>
    <s v="Pine Flatwoods"/>
    <x v="2"/>
    <n v="0.80616023176279095"/>
    <n v="4.9140330516175015E-2"/>
    <n v="2.0887301862310671E-2"/>
    <n v="14.54"/>
    <n v="1.2656754556325531"/>
    <n v="2.7763375719445147"/>
    <n v="0.30699064408876692"/>
    <x v="19"/>
  </r>
  <r>
    <x v="2"/>
    <x v="1"/>
    <n v="1550"/>
    <s v="Other Light Industrial"/>
    <x v="3"/>
    <n v="1.2017295380314896"/>
    <n v="0.2322997442582819"/>
    <n v="0.30761299106312084"/>
    <n v="14.52"/>
    <n v="18.614308076510675"/>
    <n v="60.867039023771483"/>
    <n v="15.81783597665434"/>
    <x v="1"/>
  </r>
  <r>
    <x v="0"/>
    <x v="8"/>
    <n v="8320"/>
    <s v="Electrical Power Transmission Lines"/>
    <x v="0"/>
    <n v="0.73183755311232057"/>
    <n v="0.15992943931627868"/>
    <n v="0.28292799795311729"/>
    <n v="14.52"/>
    <n v="17.120567304938827"/>
    <n v="34.092698983492483"/>
    <n v="12.574680107977999"/>
    <x v="8"/>
  </r>
  <r>
    <x v="0"/>
    <x v="9"/>
    <n v="5250"/>
    <s v="Marshy Lakes"/>
    <x v="0"/>
    <n v="0.52096910560538079"/>
    <n v="9.3813358258152305E-2"/>
    <n v="0.2984336595879456"/>
    <n v="14.49"/>
    <n v="18.021535784061737"/>
    <n v="25.54655305441684"/>
    <n v="9.9943138929330342"/>
    <x v="9"/>
  </r>
  <r>
    <x v="5"/>
    <x v="6"/>
    <n v="4340"/>
    <s v="Hardwood - Coniferous Mixed"/>
    <x v="0"/>
    <n v="0.80616023176279095"/>
    <n v="4.9140330516175015E-2"/>
    <n v="0.28292799795311729"/>
    <n v="14.39"/>
    <n v="16.967283988847779"/>
    <n v="37.218789242103"/>
    <n v="4.5771087700586079"/>
    <x v="6"/>
  </r>
  <r>
    <x v="4"/>
    <x v="3"/>
    <n v="6250"/>
    <s v="Hydric Pine Flatwoods"/>
    <x v="0"/>
    <n v="0.62640332935885068"/>
    <n v="1.7869211096790915E-2"/>
    <n v="0.24869471632328805"/>
    <n v="14.34"/>
    <n v="14.862481202176523"/>
    <n v="25.332258872316221"/>
    <n v="2.3402778490035958"/>
    <x v="3"/>
  </r>
  <r>
    <x v="0"/>
    <x v="9"/>
    <n v="4240"/>
    <s v="Melaleuca"/>
    <x v="0"/>
    <n v="0.80616023176279095"/>
    <n v="4.9140330516175015E-2"/>
    <n v="0.28292799795311729"/>
    <n v="14.33"/>
    <n v="16.896537842959599"/>
    <n v="37.063603185499367"/>
    <n v="7.3165529986057152"/>
    <x v="9"/>
  </r>
  <r>
    <x v="2"/>
    <x v="3"/>
    <n v="5200"/>
    <s v="Lakes"/>
    <x v="0"/>
    <n v="0.52096910560538079"/>
    <n v="9.3813358258152305E-2"/>
    <n v="0.2984336595879456"/>
    <n v="14.32"/>
    <n v="17.810102997085171"/>
    <n v="25.246835040665921"/>
    <n v="8.4232196047565697"/>
    <x v="3"/>
  </r>
  <r>
    <x v="3"/>
    <x v="7"/>
    <n v="4340"/>
    <s v="Hardwood - Coniferous Mixed"/>
    <x v="0"/>
    <n v="0.80616023176279095"/>
    <n v="4.9140330516175015E-2"/>
    <n v="0.28292799795311729"/>
    <n v="14.31"/>
    <n v="16.872955794330206"/>
    <n v="37.011874499964826"/>
    <n v="10.979246497424786"/>
    <x v="7"/>
  </r>
  <r>
    <x v="1"/>
    <x v="13"/>
    <n v="4200"/>
    <s v="Upland Hardwood Forests"/>
    <x v="1"/>
    <n v="0.80616023176279095"/>
    <n v="4.9140330516175015E-2"/>
    <n v="0.24115339422849597"/>
    <n v="14.3"/>
    <n v="14.371596817395776"/>
    <n v="31.524988523248933"/>
    <n v="1.9216382730311938"/>
    <x v="13"/>
  </r>
  <r>
    <x v="4"/>
    <x v="19"/>
    <n v="6120"/>
    <s v="Mangrove Swamps"/>
    <x v="0"/>
    <n v="0.62640332935885068"/>
    <n v="1.7869211096790915E-2"/>
    <n v="0.24869471632328805"/>
    <n v="14.26"/>
    <n v="14.779566383754338"/>
    <n v="25.190935252386979"/>
    <n v="2.32722190563398"/>
    <x v="19"/>
  </r>
  <r>
    <x v="2"/>
    <x v="10"/>
    <n v="1920"/>
    <s v="Inactive Land with street pattern but without structures"/>
    <x v="2"/>
    <n v="0.80616023176279095"/>
    <n v="4.9140330516175015E-2"/>
    <n v="8.3338224602148639E-2"/>
    <n v="14.24"/>
    <n v="4.9457236066594312"/>
    <n v="10.848751319712605"/>
    <n v="1.7378819692605685"/>
    <x v="10"/>
  </r>
  <r>
    <x v="3"/>
    <x v="13"/>
    <n v="2120"/>
    <s v="Unimproved Pastures"/>
    <x v="0"/>
    <n v="0.95337210017164864"/>
    <n v="0.22938109134459039"/>
    <n v="0.2"/>
    <n v="14.23"/>
    <n v="11.860705000000001"/>
    <n v="30.768157105431904"/>
    <n v="13.534676862491191"/>
    <x v="13"/>
  </r>
  <r>
    <x v="1"/>
    <x v="0"/>
    <n v="2120"/>
    <s v="Unimproved Pastures"/>
    <x v="2"/>
    <n v="0.95337210017164864"/>
    <n v="0.22938109134459039"/>
    <n v="0.2"/>
    <n v="14.21"/>
    <n v="11.844035"/>
    <n v="30.724913033604167"/>
    <n v="7.3924064715622135"/>
    <x v="0"/>
  </r>
  <r>
    <x v="5"/>
    <x v="6"/>
    <n v="1110"/>
    <s v="Fixed Single Family Units"/>
    <x v="0"/>
    <n v="0.96739227811534922"/>
    <n v="0.17065096597435325"/>
    <n v="0.27638752969320179"/>
    <n v="14.17"/>
    <n v="16.32164407504925"/>
    <n v="42.963045681075762"/>
    <n v="9.7993727520732641"/>
    <x v="6"/>
  </r>
  <r>
    <x v="2"/>
    <x v="19"/>
    <n v="1400"/>
    <s v="Commercial and Services"/>
    <x v="4"/>
    <n v="0.73183755311232057"/>
    <n v="0.15992943931627868"/>
    <n v="0.55707618727995345"/>
    <n v="14.14"/>
    <n v="32.827636248317368"/>
    <n v="65.370656300075765"/>
    <n v="21.431456813213227"/>
    <x v="19"/>
  </r>
  <r>
    <x v="1"/>
    <x v="10"/>
    <n v="6210"/>
    <s v="Cypress"/>
    <x v="0"/>
    <n v="0.62640332935885068"/>
    <n v="1.7869211096790915E-2"/>
    <n v="0.24869471632328805"/>
    <n v="14.13"/>
    <n v="14.64482980381829"/>
    <n v="24.96128437000197"/>
    <n v="0.71206272181077213"/>
    <x v="10"/>
  </r>
  <r>
    <x v="1"/>
    <x v="0"/>
    <n v="2500"/>
    <s v="Specialty Farms"/>
    <x v="0"/>
    <n v="1.7303616721893005"/>
    <n v="0.38508149913584422"/>
    <n v="0.30381529981542799"/>
    <n v="14.12"/>
    <n v="17.87804169916884"/>
    <n v="84.175435991849284"/>
    <n v="18.732732932730208"/>
    <x v="0"/>
  </r>
  <r>
    <x v="2"/>
    <x v="15"/>
    <n v="4340"/>
    <s v="Hardwood - Coniferous Mixed"/>
    <x v="0"/>
    <n v="0.80616023176279095"/>
    <n v="4.9140330516175015E-2"/>
    <n v="0.28292799795311729"/>
    <n v="14.09"/>
    <n v="16.613553259406892"/>
    <n v="36.442858959084866"/>
    <n v="5.8378504241516094"/>
    <x v="15"/>
  </r>
  <r>
    <x v="0"/>
    <x v="3"/>
    <n v="6430"/>
    <s v="Wet Prairies"/>
    <x v="0"/>
    <n v="0.62640332935885068"/>
    <n v="1.7869211096790915E-2"/>
    <n v="0.24869471632328805"/>
    <n v="14"/>
    <n v="14.510093223882238"/>
    <n v="24.73163348761695"/>
    <n v="5.0485275460355794"/>
    <x v="3"/>
  </r>
  <r>
    <x v="2"/>
    <x v="2"/>
    <n v="6170"/>
    <s v="Mixed Wetland Hardwoods"/>
    <x v="2"/>
    <n v="0.62640332935885068"/>
    <n v="1.7869211096790915E-2"/>
    <n v="0.24869471632328805"/>
    <n v="13.99"/>
    <n v="14.499728871579466"/>
    <n v="24.713968035125795"/>
    <n v="3.8613085871442365"/>
    <x v="2"/>
  </r>
  <r>
    <x v="1"/>
    <x v="13"/>
    <n v="2130"/>
    <s v="Woodland Pastures"/>
    <x v="0"/>
    <n v="0.95337210017164864"/>
    <n v="0.22938109134459039"/>
    <n v="0.2"/>
    <n v="13.95"/>
    <n v="11.627324999999999"/>
    <n v="30.162740099843639"/>
    <n v="7.2571478028355294"/>
    <x v="13"/>
  </r>
  <r>
    <x v="3"/>
    <x v="6"/>
    <n v="6210"/>
    <s v="Cypress"/>
    <x v="0"/>
    <n v="0.62640332935885068"/>
    <n v="1.7869211096790915E-2"/>
    <n v="0.24869471632328805"/>
    <n v="13.92"/>
    <n v="14.427178405460054"/>
    <n v="24.590309867687711"/>
    <n v="8.160187012501634"/>
    <x v="6"/>
  </r>
  <r>
    <x v="5"/>
    <x v="10"/>
    <n v="6300"/>
    <s v="Wetland Forested Mixed"/>
    <x v="2"/>
    <n v="0.62640332935885068"/>
    <n v="1.7869211096790915E-2"/>
    <n v="0.24869471632328805"/>
    <n v="13.91"/>
    <n v="14.416814053157282"/>
    <n v="24.572644415196557"/>
    <n v="2.6623836637783218"/>
    <x v="10"/>
  </r>
  <r>
    <x v="0"/>
    <x v="3"/>
    <n v="2110"/>
    <s v="Improved Pastures"/>
    <x v="0"/>
    <n v="1.8765006736361713"/>
    <n v="0.3700681607026059"/>
    <n v="0.58663586860269046"/>
    <n v="13.9"/>
    <n v="33.9827892553838"/>
    <n v="173.51470597588718"/>
    <n v="44.390544017917122"/>
    <x v="3"/>
  </r>
  <r>
    <x v="1"/>
    <x v="3"/>
    <n v="4100"/>
    <s v="Upland Coniferous Forests"/>
    <x v="1"/>
    <n v="0.80616023176279095"/>
    <n v="4.9140330516175015E-2"/>
    <n v="0.24115339422849597"/>
    <n v="13.88"/>
    <n v="13.949493973807927"/>
    <n v="30.599079769419241"/>
    <n v="1.865198547529578"/>
    <x v="3"/>
  </r>
  <r>
    <x v="2"/>
    <x v="1"/>
    <n v="7430"/>
    <s v="Spoil Areas"/>
    <x v="0"/>
    <n v="0.73183755311232057"/>
    <n v="0.13401908322593187"/>
    <n v="0.28292799795311729"/>
    <n v="13.87"/>
    <n v="16.354150724483578"/>
    <n v="32.566510668115754"/>
    <n v="9.5237730387250963"/>
    <x v="1"/>
  </r>
  <r>
    <x v="4"/>
    <x v="3"/>
    <n v="4340"/>
    <s v="Hardwood - Coniferous Mixed"/>
    <x v="0"/>
    <n v="0.80616023176279095"/>
    <n v="4.9140330516175015E-2"/>
    <n v="0.28292799795311729"/>
    <n v="13.84"/>
    <n v="16.318777651539488"/>
    <n v="35.796250389903086"/>
    <n v="3.9581332162941827"/>
    <x v="3"/>
  </r>
  <r>
    <x v="2"/>
    <x v="3"/>
    <n v="4110"/>
    <s v="Pine Flatwoods"/>
    <x v="1"/>
    <n v="0.80616023176279095"/>
    <n v="4.9140330516175015E-2"/>
    <n v="0.24115339422849597"/>
    <n v="13.81"/>
    <n v="13.879143499876619"/>
    <n v="30.444761643780961"/>
    <n v="4.8770038836657852"/>
    <x v="3"/>
  </r>
  <r>
    <x v="0"/>
    <x v="20"/>
    <n v="7430"/>
    <s v="Spoil Areas"/>
    <x v="0"/>
    <n v="0.73183755311232057"/>
    <n v="0.13401908322593187"/>
    <n v="0.28292799795311729"/>
    <n v="13.8"/>
    <n v="16.271613554280705"/>
    <n v="32.402151926459801"/>
    <n v="10.803959668394572"/>
    <x v="20"/>
  </r>
  <r>
    <x v="0"/>
    <x v="9"/>
    <n v="1210"/>
    <s v="Fixed Single Family Units"/>
    <x v="1"/>
    <n v="1.3474392445178078"/>
    <n v="0.2921616014325315"/>
    <n v="0.22279788653131388"/>
    <n v="13.79"/>
    <n v="12.804155549324465"/>
    <n v="46.944927791471159"/>
    <n v="14.011353325625276"/>
    <x v="9"/>
  </r>
  <r>
    <x v="5"/>
    <x v="10"/>
    <n v="6170"/>
    <s v="Mixed Wetland Hardwoods"/>
    <x v="0"/>
    <n v="0.62640332935885068"/>
    <n v="1.7869211096790915E-2"/>
    <n v="0.24869471632328805"/>
    <n v="13.73"/>
    <n v="14.23025571170737"/>
    <n v="24.25466627035577"/>
    <n v="2.6279315387258353"/>
    <x v="10"/>
  </r>
  <r>
    <x v="4"/>
    <x v="10"/>
    <n v="1800"/>
    <s v="Recreational"/>
    <x v="0"/>
    <n v="1.3474392445178078"/>
    <n v="0.2921616014325315"/>
    <n v="0.27638752969320179"/>
    <n v="13.73"/>
    <n v="15.814832261850826"/>
    <n v="57.983219253063922"/>
    <n v="14.293630708524882"/>
    <x v="10"/>
  </r>
  <r>
    <x v="2"/>
    <x v="2"/>
    <n v="1550"/>
    <s v="Other Light Industrial"/>
    <x v="1"/>
    <n v="1.2017295380314896"/>
    <n v="0.2322997442582819"/>
    <n v="0.32565202448966185"/>
    <n v="13.69"/>
    <n v="18.57944937711051"/>
    <n v="60.753054350906567"/>
    <n v="15.788214183182086"/>
    <x v="2"/>
  </r>
  <r>
    <x v="2"/>
    <x v="10"/>
    <n v="4110"/>
    <s v="Pine Flatwoods"/>
    <x v="3"/>
    <n v="0.80616023176279095"/>
    <n v="4.9140330516175015E-2"/>
    <n v="0.19937879050387461"/>
    <n v="13.68"/>
    <n v="11.366863976932597"/>
    <n v="24.933920772421541"/>
    <n v="3.9942118734555772"/>
    <x v="10"/>
  </r>
  <r>
    <x v="4"/>
    <x v="3"/>
    <n v="6430"/>
    <s v="Wet Prairies"/>
    <x v="0"/>
    <n v="0.62640332935885068"/>
    <n v="1.7869211096790915E-2"/>
    <n v="0.24869471632328805"/>
    <n v="13.67"/>
    <n v="14.16806959789073"/>
    <n v="24.148673555408838"/>
    <n v="2.2309343232830652"/>
    <x v="3"/>
  </r>
  <r>
    <x v="3"/>
    <x v="9"/>
    <n v="6411"/>
    <s v="Sawgrass"/>
    <x v="0"/>
    <n v="0.62640332935885068"/>
    <n v="1.7869211096790915E-2"/>
    <n v="0.24869471632328805"/>
    <n v="13.67"/>
    <n v="14.16806959789073"/>
    <n v="24.148673555408838"/>
    <n v="8.0136319296621661"/>
    <x v="9"/>
  </r>
  <r>
    <x v="3"/>
    <x v="3"/>
    <n v="2110"/>
    <s v="Improved Pastures"/>
    <x v="0"/>
    <n v="1.8765006736361713"/>
    <n v="0.3700681607026059"/>
    <n v="0.58663586860269046"/>
    <n v="13.64"/>
    <n v="33.347139959959357"/>
    <n v="170.26910715907204"/>
    <n v="50.819222721763786"/>
    <x v="3"/>
  </r>
  <r>
    <x v="2"/>
    <x v="15"/>
    <n v="2110"/>
    <s v="Improved Pastures"/>
    <x v="0"/>
    <n v="1.8765006736361713"/>
    <n v="0.3700681607026059"/>
    <n v="0.58663586860269046"/>
    <n v="13.64"/>
    <n v="33.347139959959357"/>
    <n v="170.26910715907204"/>
    <n v="40.838090260348352"/>
    <x v="15"/>
  </r>
  <r>
    <x v="3"/>
    <x v="3"/>
    <n v="2210"/>
    <s v="Citrus Groves"/>
    <x v="1"/>
    <n v="1.6671011379372187"/>
    <n v="0.16490862031309303"/>
    <n v="0.32696578480774496"/>
    <n v="13.61"/>
    <n v="18.545393050415232"/>
    <n v="84.12528177918324"/>
    <n v="17.909403940929035"/>
    <x v="3"/>
  </r>
  <r>
    <x v="3"/>
    <x v="3"/>
    <n v="6110"/>
    <s v="Bay Swamps"/>
    <x v="0"/>
    <n v="0.62640332935885068"/>
    <n v="1.7869211096790915E-2"/>
    <n v="0.24869471632328805"/>
    <n v="13.61"/>
    <n v="14.105883484074091"/>
    <n v="24.042680840461909"/>
    <n v="7.9784587097806936"/>
    <x v="3"/>
  </r>
  <r>
    <x v="1"/>
    <x v="6"/>
    <n v="8113"/>
    <s v="Private Airports"/>
    <x v="0"/>
    <n v="0.96739227811534922"/>
    <n v="0.17065096597435325"/>
    <n v="0.24052044568721381"/>
    <n v="13.6"/>
    <n v="13.632217820659903"/>
    <n v="35.883737831209828"/>
    <n v="6.3300014504935316"/>
    <x v="6"/>
  </r>
  <r>
    <x v="2"/>
    <x v="10"/>
    <n v="3200"/>
    <s v="Shrub and Brushland"/>
    <x v="2"/>
    <n v="0.80616023176279095"/>
    <n v="4.9140330516175015E-2"/>
    <n v="2.0887301862310671E-2"/>
    <n v="13.58"/>
    <n v="1.1821095383418208"/>
    <n v="2.5930305520637216"/>
    <n v="0.41538246286326519"/>
    <x v="10"/>
  </r>
  <r>
    <x v="4"/>
    <x v="10"/>
    <n v="4110"/>
    <s v="Pine Flatwoods"/>
    <x v="4"/>
    <n v="0.80616023176279095"/>
    <n v="4.9140330516175015E-2"/>
    <n v="9.4942281192321246E-2"/>
    <n v="13.55"/>
    <n v="5.3613550155749339"/>
    <n v="11.760464580420214"/>
    <n v="1.3004011589979969"/>
    <x v="10"/>
  </r>
  <r>
    <x v="4"/>
    <x v="6"/>
    <n v="8310"/>
    <s v="Electric Power Facilities"/>
    <x v="0"/>
    <n v="1.2017295380314896"/>
    <n v="0.2322997442582819"/>
    <n v="0.58224006489851832"/>
    <n v="13.48"/>
    <n v="32.709024141862471"/>
    <n v="106.955436682846"/>
    <n v="24.235018890755331"/>
    <x v="6"/>
  </r>
  <r>
    <x v="4"/>
    <x v="10"/>
    <n v="6430"/>
    <s v="Wet Prairies"/>
    <x v="0"/>
    <n v="0.62640332935885068"/>
    <n v="1.7869211096790915E-2"/>
    <n v="0.24869471632328805"/>
    <n v="13.43"/>
    <n v="13.919325142624176"/>
    <n v="23.724702695621119"/>
    <n v="2.1917664931742182"/>
    <x v="10"/>
  </r>
  <r>
    <x v="4"/>
    <x v="10"/>
    <n v="1920"/>
    <s v="Inactive Land with street pattern but without structures"/>
    <x v="2"/>
    <n v="0.80616023176279095"/>
    <n v="4.9140330516175015E-2"/>
    <n v="8.3338224602148639E-2"/>
    <n v="13.37"/>
    <n v="4.6435621222638055"/>
    <n v="10.185941372511062"/>
    <n v="1.1262998902570349"/>
    <x v="10"/>
  </r>
  <r>
    <x v="2"/>
    <x v="10"/>
    <n v="4240"/>
    <s v="Melaleuca"/>
    <x v="2"/>
    <n v="0.80616023176279095"/>
    <n v="4.9140330516175015E-2"/>
    <n v="2.0887301862310671E-2"/>
    <n v="13.33"/>
    <n v="1.1603475807140258"/>
    <n v="2.5452943489697648"/>
    <n v="0.40773551030687222"/>
    <x v="10"/>
  </r>
  <r>
    <x v="2"/>
    <x v="3"/>
    <n v="3300"/>
    <s v="Mixed Rangeland"/>
    <x v="3"/>
    <n v="0.80616023176279095"/>
    <n v="4.9140330516175015E-2"/>
    <n v="0.19937879050387461"/>
    <n v="13.3"/>
    <n v="11.051117755351136"/>
    <n v="24.241311862076497"/>
    <n v="3.8832615436373668"/>
    <x v="3"/>
  </r>
  <r>
    <x v="5"/>
    <x v="6"/>
    <n v="6430"/>
    <s v="Wet Prairies"/>
    <x v="0"/>
    <n v="0.62640332935885068"/>
    <n v="1.7869211096790915E-2"/>
    <n v="0.24869471632328805"/>
    <n v="13.3"/>
    <n v="13.784588562688128"/>
    <n v="23.495051813236106"/>
    <n v="2.5456292399893372"/>
    <x v="6"/>
  </r>
  <r>
    <x v="3"/>
    <x v="6"/>
    <n v="3220"/>
    <s v="Coastal Scrub"/>
    <x v="0"/>
    <n v="0.80616023176279095"/>
    <n v="4.9140330516175015E-2"/>
    <n v="0.28292799795311729"/>
    <n v="13.23"/>
    <n v="15.599525168343023"/>
    <n v="34.218525481099562"/>
    <n v="10.150624120260654"/>
    <x v="6"/>
  </r>
  <r>
    <x v="4"/>
    <x v="3"/>
    <n v="6300"/>
    <s v="Wetland Forested Mixed"/>
    <x v="0"/>
    <n v="0.62640332935885068"/>
    <n v="1.7869211096790915E-2"/>
    <n v="0.24869471632328805"/>
    <n v="13.16"/>
    <n v="13.639487630449304"/>
    <n v="23.247735478359932"/>
    <n v="2.1477026843017653"/>
    <x v="3"/>
  </r>
  <r>
    <x v="0"/>
    <x v="8"/>
    <n v="2110"/>
    <s v="Improved Pastures"/>
    <x v="0"/>
    <n v="1.8765006736361713"/>
    <n v="0.3700681607026059"/>
    <n v="0.58663586860269046"/>
    <n v="13.12"/>
    <n v="32.075841369110464"/>
    <n v="163.77790952544171"/>
    <n v="41.899563850005229"/>
    <x v="8"/>
  </r>
  <r>
    <x v="2"/>
    <x v="0"/>
    <n v="2140"/>
    <s v="Row Crops"/>
    <x v="0"/>
    <n v="1.1942187284187931"/>
    <n v="0.52982210901985061"/>
    <n v="0.25824300484311374"/>
    <n v="13.07"/>
    <n v="14.06629633547565"/>
    <n v="45.707996137936469"/>
    <n v="23.340570651419839"/>
    <x v="0"/>
  </r>
  <r>
    <x v="1"/>
    <x v="6"/>
    <n v="5200"/>
    <s v="Lakes"/>
    <x v="0"/>
    <n v="0.52096910560538079"/>
    <n v="9.3813358258152305E-2"/>
    <n v="0.2984336595879456"/>
    <n v="12.99"/>
    <n v="16.155952369562595"/>
    <n v="22.901982344849884"/>
    <n v="4.1240677257486302"/>
    <x v="6"/>
  </r>
  <r>
    <x v="2"/>
    <x v="9"/>
    <n v="7430"/>
    <s v="Spoil Areas"/>
    <x v="1"/>
    <n v="0.73183755311232057"/>
    <n v="0.13401908322593187"/>
    <n v="0.24115339422849597"/>
    <n v="12.98"/>
    <n v="13.044987880405396"/>
    <n v="25.97687548132085"/>
    <n v="7.5966955397999518"/>
    <x v="9"/>
  </r>
  <r>
    <x v="4"/>
    <x v="13"/>
    <n v="8140"/>
    <s v="Roads and Highways"/>
    <x v="4"/>
    <n v="1.0171301585628862"/>
    <n v="0.19656132206470006"/>
    <n v="0.39828344230763024"/>
    <n v="12.97"/>
    <n v="21.528205808247126"/>
    <n v="59.581702680889151"/>
    <n v="13.857347792116995"/>
    <x v="13"/>
  </r>
  <r>
    <x v="2"/>
    <x v="1"/>
    <n v="8300"/>
    <s v="Utilities"/>
    <x v="0"/>
    <n v="1.2017295380314896"/>
    <n v="0.2322997442582819"/>
    <n v="0.58224006489851832"/>
    <n v="12.95"/>
    <n v="31.422986842516242"/>
    <n v="102.75021550763023"/>
    <n v="26.702236243672516"/>
    <x v="1"/>
  </r>
  <r>
    <x v="2"/>
    <x v="15"/>
    <n v="1400"/>
    <s v="Commercial and Services"/>
    <x v="3"/>
    <n v="0.73183755311232057"/>
    <n v="0.15992943931627868"/>
    <n v="0.57095970596605816"/>
    <n v="12.94"/>
    <n v="30.790400995499301"/>
    <n v="61.313848660713852"/>
    <n v="20.101451843959193"/>
    <x v="15"/>
  </r>
  <r>
    <x v="4"/>
    <x v="6"/>
    <n v="4110"/>
    <s v="Pine Flatwoods"/>
    <x v="2"/>
    <n v="0.80616023176279095"/>
    <n v="4.9140330516175015E-2"/>
    <n v="2.0887301862310671E-2"/>
    <n v="12.93"/>
    <n v="1.1255284485095538"/>
    <n v="2.4689164240194343"/>
    <n v="0.27299786988086355"/>
    <x v="6"/>
  </r>
  <r>
    <x v="2"/>
    <x v="9"/>
    <n v="1210"/>
    <s v="Fixed Single Family Units"/>
    <x v="1"/>
    <n v="1.3474392445178078"/>
    <n v="0.2921616014325315"/>
    <n v="0.22279788653131388"/>
    <n v="12.91"/>
    <n v="11.987066580259524"/>
    <n v="43.949167352276483"/>
    <n v="12.138723560261704"/>
    <x v="9"/>
  </r>
  <r>
    <x v="0"/>
    <x v="14"/>
    <n v="1760"/>
    <s v="Correctional"/>
    <x v="0"/>
    <n v="0.73183755311232057"/>
    <n v="0.15992943931627868"/>
    <n v="0.34369105791620291"/>
    <n v="12.9"/>
    <n v="18.477089041868506"/>
    <n v="36.79398138950053"/>
    <n v="13.57101548621565"/>
    <x v="14"/>
  </r>
  <r>
    <x v="3"/>
    <x v="3"/>
    <n v="7430"/>
    <s v="Spoil Areas"/>
    <x v="1"/>
    <n v="0.73183755311232057"/>
    <n v="0.13401908322593187"/>
    <n v="0.24115339422849597"/>
    <n v="12.87"/>
    <n v="12.934437135656196"/>
    <n v="25.756732468767279"/>
    <n v="11.40372314311219"/>
    <x v="3"/>
  </r>
  <r>
    <x v="1"/>
    <x v="6"/>
    <n v="1180"/>
    <s v="Rural Residential"/>
    <x v="1"/>
    <n v="0.96739227811534922"/>
    <n v="0.17065096597435325"/>
    <n v="0.24895975957097566"/>
    <n v="12.84"/>
    <n v="13.322011006474606"/>
    <n v="35.067188379013565"/>
    <n v="6.1859596218213078"/>
    <x v="6"/>
  </r>
  <r>
    <x v="2"/>
    <x v="3"/>
    <n v="1210"/>
    <s v="Fixed Single Family Units"/>
    <x v="0"/>
    <n v="1.3474392445178078"/>
    <n v="0.2921616014325315"/>
    <n v="0.24052044568721381"/>
    <n v="12.82"/>
    <n v="12.850370033886763"/>
    <n v="47.114367754328505"/>
    <n v="13.012949285299213"/>
    <x v="3"/>
  </r>
  <r>
    <x v="2"/>
    <x v="1"/>
    <n v="1423"/>
    <s v="Junk Yards"/>
    <x v="0"/>
    <n v="1.4884831588725165"/>
    <n v="0.30824389141964326"/>
    <n v="0.58224006489851832"/>
    <n v="12.8"/>
    <n v="31.059014021946563"/>
    <n v="125.79405932306248"/>
    <n v="32.811103584170354"/>
    <x v="1"/>
  </r>
  <r>
    <x v="5"/>
    <x v="6"/>
    <n v="5110"/>
    <s v=" Natural River, Stream, Waterway"/>
    <x v="0"/>
    <n v="0.52096910560538079"/>
    <n v="9.3813358258152305E-2"/>
    <n v="0.2984336595879456"/>
    <n v="12.79"/>
    <n v="15.907207914296039"/>
    <n v="22.549372916907618"/>
    <n v="6.2247473236010213"/>
    <x v="6"/>
  </r>
  <r>
    <x v="1"/>
    <x v="3"/>
    <n v="3100"/>
    <s v="Herbaceous (Dry Prairie)"/>
    <x v="0"/>
    <n v="0.80616023176279095"/>
    <n v="4.9140330516175015E-2"/>
    <n v="0.28292799795311729"/>
    <n v="12.77"/>
    <n v="15.057138049867"/>
    <n v="33.028765713805093"/>
    <n v="2.0133025666233371"/>
    <x v="3"/>
  </r>
  <r>
    <x v="2"/>
    <x v="10"/>
    <n v="1820"/>
    <s v="Golf Courses"/>
    <x v="4"/>
    <n v="1.8765006736361713"/>
    <n v="0.3700681607026059"/>
    <n v="0.15190764990771397"/>
    <n v="12.76"/>
    <n v="8.0780386714374774"/>
    <n v="41.246128868431811"/>
    <n v="9.8926526468793519"/>
    <x v="10"/>
  </r>
  <r>
    <x v="4"/>
    <x v="10"/>
    <n v="1180"/>
    <s v="Rural Residential"/>
    <x v="3"/>
    <n v="0.96739227811534922"/>
    <n v="0.17065096597435325"/>
    <n v="0.22153198944874952"/>
    <n v="12.74"/>
    <n v="11.762008371192435"/>
    <n v="30.960833395774888"/>
    <n v="6.741762994942305"/>
    <x v="10"/>
  </r>
  <r>
    <x v="2"/>
    <x v="15"/>
    <n v="1850"/>
    <s v="Parks and Zoos"/>
    <x v="1"/>
    <n v="0.96739227811534922"/>
    <n v="0.17065096597435325"/>
    <n v="0.24895975957097566"/>
    <n v="12.73"/>
    <n v="13.207881628693281"/>
    <n v="34.766768540875596"/>
    <n v="9.0080563135714353"/>
    <x v="15"/>
  </r>
  <r>
    <x v="1"/>
    <x v="10"/>
    <n v="2130"/>
    <s v="Woodland Pastures"/>
    <x v="2"/>
    <n v="0.95337210017164864"/>
    <n v="0.22938109134459039"/>
    <n v="0.2"/>
    <n v="12.72"/>
    <n v="10.602120000000001"/>
    <n v="27.503229682438075"/>
    <n v="6.6172702546285267"/>
    <x v="10"/>
  </r>
  <r>
    <x v="1"/>
    <x v="3"/>
    <n v="6172"/>
    <s v="Mixed Shrubs"/>
    <x v="0"/>
    <n v="0.62640332935885068"/>
    <n v="1.7869211096790915E-2"/>
    <n v="0.24869471632328805"/>
    <n v="12.68"/>
    <n v="13.1419987199162"/>
    <n v="22.399793758784497"/>
    <n v="0.63899188340839286"/>
    <x v="3"/>
  </r>
  <r>
    <x v="4"/>
    <x v="13"/>
    <n v="1180"/>
    <s v="Rural Residential"/>
    <x v="0"/>
    <n v="0.96739227811534922"/>
    <n v="0.17065096597435325"/>
    <n v="0.27638752969320179"/>
    <n v="12.65"/>
    <n v="14.570839629454694"/>
    <n v="38.354447979224311"/>
    <n v="8.3517324864084923"/>
    <x v="13"/>
  </r>
  <r>
    <x v="1"/>
    <x v="6"/>
    <n v="1220"/>
    <s v="Mobile Home Units"/>
    <x v="0"/>
    <n v="1.3474392445178078"/>
    <n v="0.2921616014325315"/>
    <n v="0.24052044568721381"/>
    <n v="12.65"/>
    <n v="12.679967311128514"/>
    <n v="46.489606247445828"/>
    <n v="10.080215391145295"/>
    <x v="6"/>
  </r>
  <r>
    <x v="2"/>
    <x v="10"/>
    <n v="1800"/>
    <s v="Recreational"/>
    <x v="0"/>
    <n v="1.3474392445178078"/>
    <n v="0.2921616014325315"/>
    <n v="0.27638752969320179"/>
    <n v="12.63"/>
    <n v="14.547802728854768"/>
    <n v="53.337804746263465"/>
    <n v="14.731857419195682"/>
    <x v="10"/>
  </r>
  <r>
    <x v="4"/>
    <x v="3"/>
    <n v="4110"/>
    <s v="Pine Flatwoods"/>
    <x v="3"/>
    <n v="0.80616023176279095"/>
    <n v="4.9140330516175015E-2"/>
    <n v="0.19937879050387461"/>
    <n v="12.61"/>
    <n v="10.477789089847956"/>
    <n v="22.983679893292077"/>
    <n v="2.5413965381126165"/>
    <x v="3"/>
  </r>
  <r>
    <x v="2"/>
    <x v="3"/>
    <n v="5110"/>
    <s v=" Natural River, Stream, Waterway"/>
    <x v="1"/>
    <n v="0.52096910560538079"/>
    <n v="9.3813358258152305E-2"/>
    <n v="0.2984336595879456"/>
    <n v="12.6"/>
    <n v="15.670900681792816"/>
    <n v="22.214393960362472"/>
    <n v="7.4114921103305003"/>
    <x v="3"/>
  </r>
  <r>
    <x v="2"/>
    <x v="3"/>
    <n v="6170"/>
    <s v="Mixed Wetland Hardwoods"/>
    <x v="0"/>
    <n v="0.62640332935885068"/>
    <n v="1.7869211096790915E-2"/>
    <n v="0.24869471632328805"/>
    <n v="12.6"/>
    <n v="13.059083901494015"/>
    <n v="22.258470138855255"/>
    <n v="3.477661772553065"/>
    <x v="3"/>
  </r>
  <r>
    <x v="2"/>
    <x v="2"/>
    <n v="1411"/>
    <s v="Shopping Centers (Plazas, Malls)"/>
    <x v="1"/>
    <n v="1.4884831588725165"/>
    <n v="0.30824389141964326"/>
    <n v="0.57659988543228824"/>
    <n v="12.59"/>
    <n v="30.253518483766779"/>
    <n v="122.53167135921238"/>
    <n v="31.960168730889794"/>
    <x v="2"/>
  </r>
  <r>
    <x v="0"/>
    <x v="3"/>
    <n v="6410"/>
    <s v="Freshwater Marshes"/>
    <x v="0"/>
    <n v="0.62640332935885068"/>
    <n v="1.7869211096790915E-2"/>
    <n v="0.24869471632328805"/>
    <n v="12.58"/>
    <n v="13.038355196888469"/>
    <n v="22.223139233872946"/>
    <n v="4.5364626092233999"/>
    <x v="3"/>
  </r>
  <r>
    <x v="3"/>
    <x v="9"/>
    <n v="4200"/>
    <s v="Upland Hardwood Forests"/>
    <x v="1"/>
    <n v="0.80616023176279095"/>
    <n v="4.9140330516175015E-2"/>
    <n v="0.24115339422849597"/>
    <n v="12.58"/>
    <n v="12.642985172226494"/>
    <n v="27.733171721851161"/>
    <n v="8.226801063261572"/>
    <x v="9"/>
  </r>
  <r>
    <x v="5"/>
    <x v="6"/>
    <n v="4220"/>
    <s v="Brazilian Pepper"/>
    <x v="0"/>
    <n v="0.80616023176279095"/>
    <n v="4.9140330516175015E-2"/>
    <n v="0.28292799795311729"/>
    <n v="12.55"/>
    <n v="14.797735514943684"/>
    <n v="32.459750172925126"/>
    <n v="3.9918495527613289"/>
    <x v="6"/>
  </r>
  <r>
    <x v="2"/>
    <x v="18"/>
    <n v="8340"/>
    <s v="Sewage Treatment"/>
    <x v="0"/>
    <n v="1.2017295380314896"/>
    <n v="0.2322997442582819"/>
    <n v="0.58224006489851832"/>
    <n v="12.5"/>
    <n v="30.331068380807185"/>
    <n v="99.179744698484782"/>
    <n v="25.774359308564208"/>
    <x v="18"/>
  </r>
  <r>
    <x v="2"/>
    <x v="13"/>
    <n v="1411"/>
    <s v="Shopping Centers (Plazas, Malls)"/>
    <x v="0"/>
    <n v="1.4884831588725165"/>
    <n v="0.30824389141964326"/>
    <n v="0.58224006489851832"/>
    <n v="12.49"/>
    <n v="30.306803526102541"/>
    <n v="122.74748444883205"/>
    <n v="32.016459669241222"/>
    <x v="13"/>
  </r>
  <r>
    <x v="1"/>
    <x v="3"/>
    <n v="2120"/>
    <s v="Unimproved Pastures"/>
    <x v="0"/>
    <n v="0.95337210017164864"/>
    <n v="0.22938109134459039"/>
    <n v="0.2"/>
    <n v="12.46"/>
    <n v="10.385410000000002"/>
    <n v="26.941056748677553"/>
    <n v="6.4820115859018435"/>
    <x v="3"/>
  </r>
  <r>
    <x v="0"/>
    <x v="8"/>
    <n v="6172"/>
    <s v="Mixed Shrubs"/>
    <x v="0"/>
    <n v="0.62640332935885068"/>
    <n v="1.7869211096790915E-2"/>
    <n v="0.24869471632328805"/>
    <n v="12.46"/>
    <n v="12.913982969255194"/>
    <n v="22.011153803979088"/>
    <n v="4.4931895159716664"/>
    <x v="8"/>
  </r>
  <r>
    <x v="2"/>
    <x v="3"/>
    <n v="6440"/>
    <s v="Emergent Aquatic Vegetation"/>
    <x v="1"/>
    <n v="0.62640332935885068"/>
    <n v="1.7869211096790915E-2"/>
    <n v="0.24869471632328805"/>
    <n v="12.45"/>
    <n v="12.90361861695242"/>
    <n v="21.99348835148793"/>
    <n v="3.4362610371655289"/>
    <x v="3"/>
  </r>
  <r>
    <x v="2"/>
    <x v="15"/>
    <n v="6120"/>
    <s v="Mangrove Swamps"/>
    <x v="0"/>
    <n v="0.62640332935885068"/>
    <n v="1.7869211096790915E-2"/>
    <n v="0.24869471632328805"/>
    <n v="12.45"/>
    <n v="12.90361861695242"/>
    <n v="21.99348835148793"/>
    <n v="3.4362610371655289"/>
    <x v="15"/>
  </r>
  <r>
    <x v="1"/>
    <x v="13"/>
    <n v="3100"/>
    <s v="Herbaceous (Dry Prairie)"/>
    <x v="0"/>
    <n v="0.80616023176279095"/>
    <n v="4.9140330516175015E-2"/>
    <n v="0.28292799795311729"/>
    <n v="12.42"/>
    <n v="14.644452198852633"/>
    <n v="32.123513716950605"/>
    <n v="1.9581219951027287"/>
    <x v="13"/>
  </r>
  <r>
    <x v="0"/>
    <x v="2"/>
    <n v="4240"/>
    <s v="Melaleuca"/>
    <x v="0"/>
    <n v="0.80616023176279095"/>
    <n v="4.9140330516175015E-2"/>
    <n v="0.28292799795311729"/>
    <n v="12.4"/>
    <n v="14.620870150223242"/>
    <n v="32.071785031416063"/>
    <n v="6.3311414642505843"/>
    <x v="2"/>
  </r>
  <r>
    <x v="1"/>
    <x v="13"/>
    <n v="4340"/>
    <s v="Hardwood - Coniferous Mixed"/>
    <x v="0"/>
    <n v="0.80616023176279095"/>
    <n v="4.9140330516175015E-2"/>
    <n v="0.28292799795311729"/>
    <n v="12.38"/>
    <n v="14.597288101593849"/>
    <n v="32.020056345881521"/>
    <n v="1.951815644071802"/>
    <x v="13"/>
  </r>
  <r>
    <x v="3"/>
    <x v="9"/>
    <n v="6440"/>
    <s v="Emergent Aquatic Vegetation"/>
    <x v="1"/>
    <n v="0.62640332935885068"/>
    <n v="1.7869211096790915E-2"/>
    <n v="0.24869471632328805"/>
    <n v="12.35"/>
    <n v="12.799975093924688"/>
    <n v="21.816833826576381"/>
    <n v="7.2398210922697697"/>
    <x v="9"/>
  </r>
  <r>
    <x v="2"/>
    <x v="3"/>
    <n v="4110"/>
    <s v="Pine Flatwoods"/>
    <x v="0"/>
    <n v="0.80616023176279095"/>
    <n v="4.9140330516175015E-2"/>
    <n v="0.28292799795311729"/>
    <n v="12.34"/>
    <n v="14.550124004335062"/>
    <n v="31.916598974812434"/>
    <n v="5.112780286304532"/>
    <x v="3"/>
  </r>
  <r>
    <x v="4"/>
    <x v="3"/>
    <n v="6410"/>
    <s v="Freshwater Marshes"/>
    <x v="0"/>
    <n v="0.62640332935885068"/>
    <n v="1.7869211096790915E-2"/>
    <n v="0.24869471632328805"/>
    <n v="12.34"/>
    <n v="12.789610741621916"/>
    <n v="21.799168374085227"/>
    <n v="2.0138792647632053"/>
    <x v="3"/>
  </r>
  <r>
    <x v="2"/>
    <x v="2"/>
    <n v="5120"/>
    <s v=" Channelized Waterways, Canals"/>
    <x v="3"/>
    <n v="0.52096910560538079"/>
    <n v="9.3813358258152305E-2"/>
    <n v="0.2984336595879456"/>
    <n v="12.34"/>
    <n v="15.347532889946299"/>
    <n v="21.756001704037534"/>
    <n v="7.2585565588474914"/>
    <x v="2"/>
  </r>
  <r>
    <x v="3"/>
    <x v="9"/>
    <n v="6215"/>
    <e v="#N/A"/>
    <x v="1"/>
    <n v="0.62640332935885068"/>
    <n v="1.7869211096790915E-2"/>
    <n v="0.24869471632328805"/>
    <n v="12.34"/>
    <n v="12.789610741621916"/>
    <n v="21.799168374085227"/>
    <n v="7.2339588889561899"/>
    <x v="9"/>
  </r>
  <r>
    <x v="3"/>
    <x v="13"/>
    <n v="2520"/>
    <s v="Dairies"/>
    <x v="3"/>
    <n v="1.8765006736361713"/>
    <n v="0.3700681607026059"/>
    <n v="0.58663586860269046"/>
    <n v="12.29"/>
    <n v="30.046653233717041"/>
    <n v="153.41695945637792"/>
    <n v="45.789460942117067"/>
    <x v="13"/>
  </r>
  <r>
    <x v="4"/>
    <x v="13"/>
    <n v="6172"/>
    <s v="Mixed Shrubs"/>
    <x v="0"/>
    <n v="0.62640332935885068"/>
    <n v="1.7869211096790915E-2"/>
    <n v="0.24869471632328805"/>
    <n v="12.29"/>
    <n v="12.737788980108052"/>
    <n v="21.710841111629453"/>
    <n v="2.0057193001571956"/>
    <x v="13"/>
  </r>
  <r>
    <x v="3"/>
    <x v="2"/>
    <n v="6430"/>
    <s v="Wet Prairies"/>
    <x v="0"/>
    <n v="0.62640332935885068"/>
    <n v="1.7869211096790915E-2"/>
    <n v="0.24869471632328805"/>
    <n v="12.28"/>
    <n v="12.727424627805277"/>
    <n v="21.693175659138294"/>
    <n v="7.1987856690747174"/>
    <x v="2"/>
  </r>
  <r>
    <x v="0"/>
    <x v="2"/>
    <n v="5250"/>
    <s v="Marshy Lakes"/>
    <x v="0"/>
    <n v="0.52096910560538079"/>
    <n v="9.3813358258152305E-2"/>
    <n v="0.2984336595879456"/>
    <n v="12.24"/>
    <n v="15.223160662313022"/>
    <n v="21.579696990066402"/>
    <n v="8.4424017977570998"/>
    <x v="2"/>
  </r>
  <r>
    <x v="2"/>
    <x v="3"/>
    <n v="5250"/>
    <s v="Marshy Lakes"/>
    <x v="1"/>
    <n v="0.52096910560538079"/>
    <n v="9.3813358258152305E-2"/>
    <n v="0.2984336595879456"/>
    <n v="12.21"/>
    <n v="15.18584899402304"/>
    <n v="21.526805575875063"/>
    <n v="7.1820887831059856"/>
    <x v="3"/>
  </r>
  <r>
    <x v="2"/>
    <x v="3"/>
    <n v="6172"/>
    <s v="Mixed Shrubs"/>
    <x v="1"/>
    <n v="0.62640332935885068"/>
    <n v="1.7869211096790915E-2"/>
    <n v="0.24869471632328805"/>
    <n v="12.19"/>
    <n v="12.634145457080322"/>
    <n v="21.534186586717905"/>
    <n v="3.3644997624937991"/>
    <x v="3"/>
  </r>
  <r>
    <x v="5"/>
    <x v="10"/>
    <n v="6172"/>
    <s v="Mixed Shrubs"/>
    <x v="1"/>
    <n v="0.62640332935885068"/>
    <n v="1.7869211096790915E-2"/>
    <n v="0.24869471632328805"/>
    <n v="12.19"/>
    <n v="12.634145457080322"/>
    <n v="21.534186586717905"/>
    <n v="2.3331744688323326"/>
    <x v="10"/>
  </r>
  <r>
    <x v="0"/>
    <x v="11"/>
    <n v="2120"/>
    <s v="Unimproved Pastures"/>
    <x v="3"/>
    <n v="0.95337210017164864"/>
    <n v="0.22938109134459039"/>
    <n v="0.2"/>
    <n v="12.18"/>
    <n v="10.15203"/>
    <n v="26.335639743089288"/>
    <n v="9.374952503496182"/>
    <x v="11"/>
  </r>
  <r>
    <x v="5"/>
    <x v="6"/>
    <n v="6120"/>
    <s v="Mangrove Swamps"/>
    <x v="0"/>
    <n v="0.62640332935885068"/>
    <n v="1.7869211096790915E-2"/>
    <n v="0.24869471632328805"/>
    <n v="12.15"/>
    <n v="12.592688047869231"/>
    <n v="21.463524776753285"/>
    <n v="2.3255184410428913"/>
    <x v="6"/>
  </r>
  <r>
    <x v="2"/>
    <x v="9"/>
    <n v="1310"/>
    <s v="Fixed Single Family Units &lt;Six or more dwelling units per acre&gt;"/>
    <x v="0"/>
    <n v="1.3474392445178078"/>
    <n v="0.2921616014325315"/>
    <n v="0.45902383655933859"/>
    <n v="12.14"/>
    <n v="23.223599523773071"/>
    <n v="85.146591550044889"/>
    <n v="23.517417944232637"/>
    <x v="9"/>
  </r>
  <r>
    <x v="2"/>
    <x v="19"/>
    <n v="1330"/>
    <s v="Multiple Dwelling Units, Low Rise &lt;Two stories or less&gt;"/>
    <x v="1"/>
    <n v="1.6728075169398335"/>
    <n v="0.4645994885165638"/>
    <n v="0.44774347762687844"/>
    <n v="12.11"/>
    <n v="22.596908119851289"/>
    <n v="102.85455579172441"/>
    <n v="33.485345987829021"/>
    <x v="19"/>
  </r>
  <r>
    <x v="2"/>
    <x v="19"/>
    <n v="4340"/>
    <s v="Hardwood - Coniferous Mixed"/>
    <x v="2"/>
    <n v="0.80616023176279095"/>
    <n v="4.9140330516175015E-2"/>
    <n v="2.0887301862310671E-2"/>
    <n v="12.05"/>
    <n v="1.0489263576597156"/>
    <n v="2.3008849891287069"/>
    <n v="0.36858311321814025"/>
    <x v="19"/>
  </r>
  <r>
    <x v="2"/>
    <x v="19"/>
    <n v="1310"/>
    <s v="Fixed Single Family Units &lt;Six or more dwelling units per acre&gt;"/>
    <x v="0"/>
    <n v="1.3474392445178078"/>
    <n v="0.2921616014325315"/>
    <n v="0.45902383655933859"/>
    <n v="12.04"/>
    <n v="23.03230133988696"/>
    <n v="84.445219296749599"/>
    <n v="23.323699509766136"/>
    <x v="19"/>
  </r>
  <r>
    <x v="2"/>
    <x v="1"/>
    <n v="8115"/>
    <s v=" Grass airports"/>
    <x v="0"/>
    <n v="0.96739227811534922"/>
    <n v="0.17065096597435325"/>
    <n v="0.24052044568721381"/>
    <n v="12.03"/>
    <n v="12.058498557539606"/>
    <n v="31.741276919812812"/>
    <n v="8.2241526019932483"/>
    <x v="1"/>
  </r>
  <r>
    <x v="4"/>
    <x v="10"/>
    <n v="4240"/>
    <s v="Melaleuca"/>
    <x v="0"/>
    <n v="0.80616023176279095"/>
    <n v="4.9140330516175015E-2"/>
    <n v="0.28292799795311729"/>
    <n v="12.01"/>
    <n v="14.161020201950089"/>
    <n v="31.063075663492491"/>
    <n v="3.4347673358159776"/>
    <x v="10"/>
  </r>
  <r>
    <x v="2"/>
    <x v="13"/>
    <n v="6170"/>
    <s v="Mixed Wetland Hardwoods"/>
    <x v="0"/>
    <n v="0.62640332935885068"/>
    <n v="1.7869211096790915E-2"/>
    <n v="0.24869471632328805"/>
    <n v="11.99"/>
    <n v="12.426858411024861"/>
    <n v="21.180877536894805"/>
    <n v="3.309298781977084"/>
    <x v="13"/>
  </r>
  <r>
    <x v="1"/>
    <x v="3"/>
    <n v="6172"/>
    <s v="Mixed Shrubs"/>
    <x v="0"/>
    <n v="0.62640332935885068"/>
    <n v="1.7869211096790915E-2"/>
    <n v="0.24869471632328805"/>
    <n v="11.97"/>
    <n v="12.406129706419316"/>
    <n v="21.145546631912495"/>
    <n v="0.60321236943205536"/>
    <x v="3"/>
  </r>
  <r>
    <x v="3"/>
    <x v="6"/>
    <n v="6300"/>
    <s v="Wetland Forested Mixed"/>
    <x v="0"/>
    <n v="0.62640332935885068"/>
    <n v="1.7869211096790915E-2"/>
    <n v="0.24869471632328805"/>
    <n v="11.97"/>
    <n v="12.406129706419316"/>
    <n v="21.145546631912495"/>
    <n v="7.017057366353777"/>
    <x v="6"/>
  </r>
  <r>
    <x v="1"/>
    <x v="3"/>
    <n v="5250"/>
    <s v="Marshy Lakes"/>
    <x v="0"/>
    <n v="0.52096910560538079"/>
    <n v="9.3813358258152305E-2"/>
    <n v="0.2984336595879456"/>
    <n v="11.93"/>
    <n v="14.837606756649864"/>
    <n v="21.033152376755893"/>
    <n v="3.7875387196444312"/>
    <x v="3"/>
  </r>
  <r>
    <x v="4"/>
    <x v="3"/>
    <n v="6120"/>
    <s v="Mangrove Swamps"/>
    <x v="0"/>
    <n v="0.62640332935885068"/>
    <n v="1.7869211096790915E-2"/>
    <n v="0.24869471632328805"/>
    <n v="11.93"/>
    <n v="12.364672297208223"/>
    <n v="21.074884821947876"/>
    <n v="1.9469675549939258"/>
    <x v="3"/>
  </r>
  <r>
    <x v="2"/>
    <x v="2"/>
    <n v="1630"/>
    <s v="Rock Quarries"/>
    <x v="0"/>
    <n v="0.73183755311232057"/>
    <n v="0.13401908322593187"/>
    <n v="0.24052044568721381"/>
    <n v="11.84"/>
    <n v="11.868048455633328"/>
    <n v="23.633200717752477"/>
    <n v="6.9113096612733376"/>
    <x v="2"/>
  </r>
  <r>
    <x v="2"/>
    <x v="15"/>
    <n v="1700"/>
    <s v="Institutional"/>
    <x v="1"/>
    <n v="0.96739227811534922"/>
    <n v="0.17065096597435325"/>
    <n v="0.22279788653131388"/>
    <n v="11.83"/>
    <n v="10.984275572770734"/>
    <n v="28.913627269197129"/>
    <n v="7.4915096686171019"/>
    <x v="15"/>
  </r>
  <r>
    <x v="4"/>
    <x v="19"/>
    <n v="1700"/>
    <s v="Institutional"/>
    <x v="1"/>
    <n v="0.96739227811534922"/>
    <n v="0.17065096597435325"/>
    <n v="0.22279788653131388"/>
    <n v="11.83"/>
    <n v="10.984275572770734"/>
    <n v="28.913627269197129"/>
    <n v="6.2959811152767342"/>
    <x v="19"/>
  </r>
  <r>
    <x v="4"/>
    <x v="10"/>
    <n v="1330"/>
    <s v="Multiple Dwelling Units, Low Rise &lt;Two stories or less&gt;"/>
    <x v="2"/>
    <n v="1.6728075169398335"/>
    <n v="0.4645994885165638"/>
    <n v="0.37832588419635466"/>
    <n v="11.8"/>
    <n v="18.604742844182034"/>
    <n v="84.683380164586865"/>
    <n v="25.544594870708714"/>
    <x v="10"/>
  </r>
  <r>
    <x v="2"/>
    <x v="3"/>
    <n v="3100"/>
    <s v="Herbaceous (Dry Prairie)"/>
    <x v="0"/>
    <n v="0.80616023176279095"/>
    <n v="4.9140330516175015E-2"/>
    <n v="0.28292799795311729"/>
    <n v="11.77"/>
    <n v="13.878035618397382"/>
    <n v="30.442331437077986"/>
    <n v="4.8766145842629118"/>
    <x v="3"/>
  </r>
  <r>
    <x v="3"/>
    <x v="9"/>
    <n v="8115"/>
    <s v=" Grass airports"/>
    <x v="0"/>
    <n v="0.96739227811534922"/>
    <n v="0.17065096597435325"/>
    <n v="0.24052044568721381"/>
    <n v="11.77"/>
    <n v="11.797882628615227"/>
    <n v="31.055264284804394"/>
    <n v="11.577631242543438"/>
    <x v="9"/>
  </r>
  <r>
    <x v="0"/>
    <x v="1"/>
    <n v="5120"/>
    <s v=" Channelized Waterways, Canals"/>
    <x v="0"/>
    <n v="0.52096910560538079"/>
    <n v="9.3813358258152305E-2"/>
    <n v="0.2984336595879456"/>
    <n v="11.73"/>
    <n v="14.588862301383314"/>
    <n v="20.680542948813635"/>
    <n v="8.0906350561838867"/>
    <x v="1"/>
  </r>
  <r>
    <x v="1"/>
    <x v="6"/>
    <n v="8320"/>
    <s v="Electrical Power Transmission Lines"/>
    <x v="1"/>
    <n v="0.73183755311232057"/>
    <n v="0.15992943931627868"/>
    <n v="0.24115339422849597"/>
    <n v="11.72"/>
    <n v="11.778679349641854"/>
    <n v="23.455237337525453"/>
    <n v="5.1257043868107832"/>
    <x v="6"/>
  </r>
  <r>
    <x v="4"/>
    <x v="0"/>
    <n v="2430"/>
    <s v="Ornamentals"/>
    <x v="1"/>
    <n v="1.7303616721893005"/>
    <n v="0.38508149913584422"/>
    <n v="0.30381529981542799"/>
    <n v="11.69"/>
    <n v="14.801296562555507"/>
    <n v="69.689153452175503"/>
    <n v="17.119871700277614"/>
    <x v="0"/>
  </r>
  <r>
    <x v="2"/>
    <x v="18"/>
    <n v="1320"/>
    <s v="Mobile Home Units &lt;Six or more dwelling units per acre&gt;"/>
    <x v="1"/>
    <n v="1.6728075169398335"/>
    <n v="0.4645994885165638"/>
    <n v="0.44774347762687844"/>
    <n v="11.66"/>
    <n v="21.757221195496783"/>
    <n v="99.032545048018719"/>
    <n v="32.241051545671873"/>
    <x v="18"/>
  </r>
  <r>
    <x v="4"/>
    <x v="6"/>
    <n v="6120"/>
    <s v="Mangrove Swamps"/>
    <x v="0"/>
    <n v="0.62640332935885068"/>
    <n v="1.7869211096790915E-2"/>
    <n v="0.24869471632328805"/>
    <n v="11.66"/>
    <n v="12.084834785033351"/>
    <n v="20.597917604686689"/>
    <n v="1.9029037461214733"/>
    <x v="6"/>
  </r>
  <r>
    <x v="5"/>
    <x v="6"/>
    <n v="5300"/>
    <s v="Reservoirs"/>
    <x v="0"/>
    <n v="0.52096910560538079"/>
    <n v="9.3813358258152305E-2"/>
    <n v="0.2984336595879456"/>
    <n v="11.59"/>
    <n v="14.414741182696725"/>
    <n v="20.433716349254048"/>
    <n v="5.6407209914414267"/>
    <x v="6"/>
  </r>
  <r>
    <x v="5"/>
    <x v="10"/>
    <n v="1800"/>
    <s v="Recreational"/>
    <x v="0"/>
    <n v="1.3474392445178078"/>
    <n v="0.2921616014325315"/>
    <n v="0.27638752969320179"/>
    <n v="11.59"/>
    <n v="13.349883897658488"/>
    <n v="48.945776485288469"/>
    <n v="12.42903183479581"/>
    <x v="10"/>
  </r>
  <r>
    <x v="1"/>
    <x v="3"/>
    <n v="6430"/>
    <s v="Wet Prairies"/>
    <x v="0"/>
    <n v="0.62640332935885068"/>
    <n v="1.7869211096790915E-2"/>
    <n v="0.24869471632328805"/>
    <n v="11.52"/>
    <n v="11.939733852794527"/>
    <n v="20.350601269810518"/>
    <n v="0.58053521268648922"/>
    <x v="3"/>
  </r>
  <r>
    <x v="2"/>
    <x v="3"/>
    <n v="1620"/>
    <s v="Sand and Gravel Pits"/>
    <x v="0"/>
    <n v="0.73183755311232057"/>
    <n v="0.13401908322593187"/>
    <n v="0.24052044568721381"/>
    <n v="11.5"/>
    <n v="11.527243010116832"/>
    <n v="22.954544616060264"/>
    <n v="6.712842998702989"/>
    <x v="3"/>
  </r>
  <r>
    <x v="1"/>
    <x v="13"/>
    <n v="2130"/>
    <s v="Woodland Pastures"/>
    <x v="1"/>
    <n v="0.95337210017164864"/>
    <n v="0.22938109134459039"/>
    <n v="0.2"/>
    <n v="11.49"/>
    <n v="9.5769150000000014"/>
    <n v="24.843719265032508"/>
    <n v="5.977392706421524"/>
    <x v="13"/>
  </r>
  <r>
    <x v="4"/>
    <x v="10"/>
    <n v="6120"/>
    <s v="Mangrove Swamps"/>
    <x v="3"/>
    <n v="0.62640332935885068"/>
    <n v="1.7869211096790915E-2"/>
    <n v="0.24869471632328805"/>
    <n v="11.48"/>
    <n v="11.898276443583436"/>
    <n v="20.279939459845899"/>
    <n v="1.873527873539838"/>
    <x v="10"/>
  </r>
  <r>
    <x v="4"/>
    <x v="19"/>
    <n v="4110"/>
    <s v="Pine Flatwoods"/>
    <x v="4"/>
    <n v="0.80616023176279095"/>
    <n v="4.9140330516175015E-2"/>
    <n v="9.4942281192321246E-2"/>
    <n v="11.41"/>
    <n v="4.5146170278752766"/>
    <n v="9.9030923145826311"/>
    <n v="1.0950241493850292"/>
    <x v="19"/>
  </r>
  <r>
    <x v="0"/>
    <x v="13"/>
    <n v="4110"/>
    <s v="Pine Flatwoods"/>
    <x v="0"/>
    <n v="0.80616023176279095"/>
    <n v="4.9140330516175015E-2"/>
    <n v="0.28292799795311729"/>
    <n v="11.39"/>
    <n v="13.429976694438929"/>
    <n v="29.459486411921691"/>
    <n v="5.8154597804688839"/>
    <x v="13"/>
  </r>
  <r>
    <x v="3"/>
    <x v="3"/>
    <n v="6170"/>
    <s v="Mixed Wetland Hardwoods"/>
    <x v="0"/>
    <n v="0.62640332935885068"/>
    <n v="1.7869211096790915E-2"/>
    <n v="0.24869471632328805"/>
    <n v="11.38"/>
    <n v="11.794632920555706"/>
    <n v="20.103284934934351"/>
    <n v="6.671187370852631"/>
    <x v="3"/>
  </r>
  <r>
    <x v="4"/>
    <x v="10"/>
    <n v="1900"/>
    <s v="Open Land"/>
    <x v="1"/>
    <n v="0.80616023176279095"/>
    <n v="4.9140330516175015E-2"/>
    <n v="0.24115339422849597"/>
    <n v="11.37"/>
    <n v="11.426926979985311"/>
    <n v="25.06567269296086"/>
    <n v="2.7716107300096198"/>
    <x v="10"/>
  </r>
  <r>
    <x v="0"/>
    <x v="2"/>
    <n v="8320"/>
    <s v="Electrical Power Transmission Lines"/>
    <x v="0"/>
    <n v="0.73183755311232057"/>
    <n v="0.15992943931627868"/>
    <n v="0.28292799795311729"/>
    <n v="11.37"/>
    <n v="13.406394645809534"/>
    <n v="26.696555608974482"/>
    <n v="9.8467019853794628"/>
    <x v="2"/>
  </r>
  <r>
    <x v="0"/>
    <x v="9"/>
    <n v="6240"/>
    <s v="Cypress - Pine - Cabbage Palm"/>
    <x v="0"/>
    <n v="0.62640332935885068"/>
    <n v="1.7869211096790915E-2"/>
    <n v="0.24869471632328805"/>
    <n v="11.36"/>
    <n v="11.773904215950161"/>
    <n v="20.067954029952041"/>
    <n v="4.0965194944974419"/>
    <x v="9"/>
  </r>
  <r>
    <x v="2"/>
    <x v="2"/>
    <n v="8200"/>
    <s v="Communications"/>
    <x v="0"/>
    <n v="1.2017295380314896"/>
    <n v="0.2322997442582819"/>
    <n v="0.58224006489851832"/>
    <n v="11.33"/>
    <n v="27.492080380363635"/>
    <n v="89.896520594706615"/>
    <n v="23.3618792772826"/>
    <x v="2"/>
  </r>
  <r>
    <x v="3"/>
    <x v="3"/>
    <n v="4200"/>
    <s v="Upland Hardwood Forests"/>
    <x v="0"/>
    <n v="0.80616023176279095"/>
    <n v="4.9140330516175015E-2"/>
    <n v="0.28292799795311729"/>
    <n v="11.31"/>
    <n v="13.33564849992136"/>
    <n v="29.252571669783524"/>
    <n v="8.6775176719688591"/>
    <x v="3"/>
  </r>
  <r>
    <x v="0"/>
    <x v="9"/>
    <n v="6110"/>
    <s v="Bay Swamps"/>
    <x v="0"/>
    <n v="0.62640332935885068"/>
    <n v="1.7869211096790915E-2"/>
    <n v="0.24869471632328805"/>
    <n v="11.25"/>
    <n v="11.659896340619659"/>
    <n v="19.873634052549338"/>
    <n v="4.0568524923500204"/>
    <x v="9"/>
  </r>
  <r>
    <x v="2"/>
    <x v="1"/>
    <n v="8110"/>
    <s v="Airports"/>
    <x v="0"/>
    <n v="1.4884831588725165"/>
    <n v="0.30824389141964326"/>
    <n v="0.34369105791620291"/>
    <n v="11.22"/>
    <n v="16.070770468974004"/>
    <n v="65.089234716625313"/>
    <n v="16.977348803227866"/>
    <x v="1"/>
  </r>
  <r>
    <x v="2"/>
    <x v="10"/>
    <n v="1411"/>
    <s v="Shopping Centers (Plazas, Malls)"/>
    <x v="1"/>
    <n v="1.4884831588725165"/>
    <n v="0.30824389141964326"/>
    <n v="0.57659988543228824"/>
    <n v="11.19"/>
    <n v="26.889346452212092"/>
    <n v="108.90622736374793"/>
    <n v="28.406218276303161"/>
    <x v="10"/>
  </r>
  <r>
    <x v="3"/>
    <x v="14"/>
    <n v="8350"/>
    <s v="Solid Waste Disposal"/>
    <x v="3"/>
    <n v="1.4884831588725165"/>
    <n v="0.30824389141964326"/>
    <n v="0.57095970596605816"/>
    <n v="11.19"/>
    <n v="26.626320489925593"/>
    <n v="107.84092942866236"/>
    <n v="36.097878576972029"/>
    <x v="14"/>
  </r>
  <r>
    <x v="0"/>
    <x v="3"/>
    <n v="6430"/>
    <s v="Wet Prairies"/>
    <x v="0"/>
    <n v="0.62640332935885068"/>
    <n v="1.7869211096790915E-2"/>
    <n v="0.24869471632328805"/>
    <n v="11.18"/>
    <n v="11.587345874500246"/>
    <n v="19.749975885111251"/>
    <n v="4.031609854619842"/>
    <x v="3"/>
  </r>
  <r>
    <x v="2"/>
    <x v="3"/>
    <n v="3200"/>
    <s v="Shrub and Brushland"/>
    <x v="0"/>
    <n v="0.80616023176279095"/>
    <n v="4.9140330516175015E-2"/>
    <n v="0.28292799795311729"/>
    <n v="11.18"/>
    <n v="13.182365183830308"/>
    <n v="28.916335213808996"/>
    <n v="4.6321623663601832"/>
    <x v="3"/>
  </r>
  <r>
    <x v="2"/>
    <x v="10"/>
    <n v="7400"/>
    <s v="Disturbed Land"/>
    <x v="4"/>
    <n v="0.73183755311232057"/>
    <n v="0.13401908322593187"/>
    <n v="9.4942281192321246E-2"/>
    <n v="11.18"/>
    <n v="4.4236124777954062"/>
    <n v="8.8088721558656893"/>
    <n v="2.5760727022482635"/>
    <x v="10"/>
  </r>
  <r>
    <x v="2"/>
    <x v="10"/>
    <n v="1550"/>
    <s v="Other Light Industrial"/>
    <x v="4"/>
    <n v="1.2017295380314896"/>
    <n v="0.2322997442582819"/>
    <n v="0.25919242765503703"/>
    <n v="11.17"/>
    <n v="12.065660219958936"/>
    <n v="39.453575627801371"/>
    <n v="10.253007177322363"/>
    <x v="10"/>
  </r>
  <r>
    <x v="1"/>
    <x v="0"/>
    <n v="2610"/>
    <s v="Fallow Crop Land"/>
    <x v="0"/>
    <n v="1.1942187284187931"/>
    <n v="0.52982210901985061"/>
    <n v="0.28292799795311729"/>
    <n v="11.13"/>
    <n v="13.123410062256829"/>
    <n v="42.644116271698614"/>
    <n v="18.919311079867615"/>
    <x v="0"/>
  </r>
  <r>
    <x v="2"/>
    <x v="6"/>
    <n v="1411"/>
    <s v="Shopping Centers (Plazas, Malls)"/>
    <x v="2"/>
    <n v="1.4884831588725165"/>
    <n v="0.30824389141964326"/>
    <n v="0.5449281084296117"/>
    <n v="11.11"/>
    <n v="25.230675478791316"/>
    <n v="102.18834009660867"/>
    <n v="26.653978972038374"/>
    <x v="6"/>
  </r>
  <r>
    <x v="2"/>
    <x v="2"/>
    <n v="1340"/>
    <s v="Multiple Dwelling Units, High Rise &lt;Three stories or more&gt;"/>
    <x v="2"/>
    <n v="1.6728075169398335"/>
    <n v="0.4645994885165638"/>
    <n v="0.37832588419635466"/>
    <n v="11.09"/>
    <n v="17.485304927286332"/>
    <n v="79.588024239429501"/>
    <n v="25.910690174401065"/>
    <x v="2"/>
  </r>
  <r>
    <x v="2"/>
    <x v="3"/>
    <n v="4280"/>
    <s v="Cabbage Palm"/>
    <x v="0"/>
    <n v="0.80616023176279095"/>
    <n v="4.9140330516175015E-2"/>
    <n v="0.28292799795311729"/>
    <n v="11.04"/>
    <n v="13.017290843424561"/>
    <n v="28.554234415067199"/>
    <n v="4.5741567553324174"/>
    <x v="3"/>
  </r>
  <r>
    <x v="2"/>
    <x v="13"/>
    <n v="6410"/>
    <s v="Freshwater Marshes"/>
    <x v="1"/>
    <n v="0.62640332935885068"/>
    <n v="1.7869211096790915E-2"/>
    <n v="0.24869471632328805"/>
    <n v="11.02"/>
    <n v="11.421516237655878"/>
    <n v="19.467328645252774"/>
    <n v="3.0415740264710145"/>
    <x v="13"/>
  </r>
  <r>
    <x v="2"/>
    <x v="9"/>
    <n v="1320"/>
    <s v="Mobile Home Units &lt;Six or more dwelling units per acre&gt;"/>
    <x v="1"/>
    <n v="1.6728075169398335"/>
    <n v="0.4645994885165638"/>
    <n v="0.44774347762687844"/>
    <n v="11.02"/>
    <n v="20.562999791970373"/>
    <n v="93.596796434748398"/>
    <n v="30.471388339048378"/>
    <x v="9"/>
  </r>
  <r>
    <x v="2"/>
    <x v="19"/>
    <n v="4130"/>
    <s v="Sand Pine"/>
    <x v="2"/>
    <n v="0.80616023176279095"/>
    <n v="4.9140330516175015E-2"/>
    <n v="2.0887301862310671E-2"/>
    <n v="11.01"/>
    <n v="0.95839661392808873"/>
    <n v="2.1023023842578477"/>
    <n v="0.33677179058354556"/>
    <x v="19"/>
  </r>
  <r>
    <x v="2"/>
    <x v="3"/>
    <n v="6170"/>
    <s v="Mixed Wetland Hardwoods"/>
    <x v="1"/>
    <n v="0.62640332935885068"/>
    <n v="1.7869211096790915E-2"/>
    <n v="0.24869471632328805"/>
    <n v="11"/>
    <n v="11.400787533050332"/>
    <n v="19.431997740270464"/>
    <n v="3.0360539284193431"/>
    <x v="3"/>
  </r>
  <r>
    <x v="4"/>
    <x v="3"/>
    <n v="3100"/>
    <s v="Herbaceous (Dry Prairie)"/>
    <x v="0"/>
    <n v="0.80616023176279095"/>
    <n v="4.9140330516175015E-2"/>
    <n v="0.28292799795311729"/>
    <n v="11"/>
    <n v="12.970126746165777"/>
    <n v="28.450777043998116"/>
    <n v="3.1459151285575149"/>
    <x v="3"/>
  </r>
  <r>
    <x v="2"/>
    <x v="1"/>
    <n v="6210"/>
    <s v="Cypress"/>
    <x v="0"/>
    <n v="0.62640332935885068"/>
    <n v="1.7869211096790915E-2"/>
    <n v="0.24869471632328805"/>
    <n v="10.97"/>
    <n v="11.369694476142014"/>
    <n v="19.379001382797"/>
    <n v="3.0277737813418359"/>
    <x v="1"/>
  </r>
  <r>
    <x v="2"/>
    <x v="2"/>
    <n v="1660"/>
    <s v="Holding Ponds"/>
    <x v="0"/>
    <n v="0.52096910560538079"/>
    <n v="9.3813358258152305E-2"/>
    <n v="0.2984336595879456"/>
    <n v="10.94"/>
    <n v="13.606321703080427"/>
    <n v="19.287735708441698"/>
    <n v="6.4350574354774333"/>
    <x v="2"/>
  </r>
  <r>
    <x v="3"/>
    <x v="3"/>
    <n v="2110"/>
    <s v="Improved Pastures"/>
    <x v="1"/>
    <n v="1.8765006736361713"/>
    <n v="0.3700681607026059"/>
    <n v="0.58663586860269046"/>
    <n v="10.93"/>
    <n v="26.721718457650713"/>
    <n v="136.43998102996019"/>
    <n v="40.722441667806315"/>
    <x v="3"/>
  </r>
  <r>
    <x v="4"/>
    <x v="6"/>
    <n v="7400"/>
    <s v="Disturbed Land"/>
    <x v="0"/>
    <n v="0.73183755311232057"/>
    <n v="0.13401908322593187"/>
    <n v="0.28292799795311729"/>
    <n v="10.9"/>
    <n v="12.852216503018816"/>
    <n v="25.593004057855925"/>
    <n v="6.0856006694454292"/>
    <x v="6"/>
  </r>
  <r>
    <x v="4"/>
    <x v="3"/>
    <n v="4340"/>
    <s v="Hardwood - Coniferous Mixed"/>
    <x v="2"/>
    <n v="0.80616023176279095"/>
    <n v="4.9140330516175015E-2"/>
    <n v="2.0887301862310671E-2"/>
    <n v="10.88"/>
    <n v="0.94708039596163551"/>
    <n v="2.0774795586489905"/>
    <n v="0.22971514495775688"/>
    <x v="3"/>
  </r>
  <r>
    <x v="0"/>
    <x v="3"/>
    <n v="5120"/>
    <s v=" Channelized Waterways, Canals"/>
    <x v="0"/>
    <n v="0.52096910560538079"/>
    <n v="9.3813358258152305E-2"/>
    <n v="0.2984336595879456"/>
    <n v="10.87"/>
    <n v="13.519261143737134"/>
    <n v="19.164322408661906"/>
    <n v="7.4974597664721934"/>
    <x v="3"/>
  </r>
  <r>
    <x v="4"/>
    <x v="3"/>
    <n v="6410"/>
    <s v="Freshwater Marshes"/>
    <x v="0"/>
    <n v="0.62640332935885068"/>
    <n v="1.7869211096790915E-2"/>
    <n v="0.24869471632328805"/>
    <n v="10.87"/>
    <n v="11.266050953114281"/>
    <n v="19.202346857885445"/>
    <n v="1.773976305346519"/>
    <x v="3"/>
  </r>
  <r>
    <x v="2"/>
    <x v="9"/>
    <n v="5250"/>
    <s v="Marshy Lakes"/>
    <x v="0"/>
    <n v="0.52096910560538079"/>
    <n v="9.3813358258152305E-2"/>
    <n v="0.2984336595879456"/>
    <n v="10.87"/>
    <n v="13.519261143737134"/>
    <n v="19.164322408661906"/>
    <n v="6.3938824793089308"/>
    <x v="9"/>
  </r>
  <r>
    <x v="5"/>
    <x v="13"/>
    <n v="4110"/>
    <s v="Pine Flatwoods"/>
    <x v="0"/>
    <n v="0.80616023176279095"/>
    <n v="4.9140330516175015E-2"/>
    <n v="0.28292799795311729"/>
    <n v="10.86"/>
    <n v="12.805052405760032"/>
    <n v="28.088676245256323"/>
    <n v="3.454301684700241"/>
    <x v="13"/>
  </r>
  <r>
    <x v="4"/>
    <x v="10"/>
    <n v="1423"/>
    <s v="Junk Yards"/>
    <x v="0"/>
    <n v="1.4884831588725165"/>
    <n v="0.30824389141964326"/>
    <n v="0.58224006489851832"/>
    <n v="10.86"/>
    <n v="26.351632209245281"/>
    <n v="106.7283972069108"/>
    <n v="24.970059047540268"/>
    <x v="10"/>
  </r>
  <r>
    <x v="5"/>
    <x v="10"/>
    <n v="1820"/>
    <s v="Golf Courses"/>
    <x v="1"/>
    <n v="1.8765006736361713"/>
    <n v="0.3700681607026059"/>
    <n v="0.24895975957097566"/>
    <n v="10.82"/>
    <n v="11.226180614490284"/>
    <n v="57.320410455915841"/>
    <n v="12.831585796490623"/>
    <x v="10"/>
  </r>
  <r>
    <x v="2"/>
    <x v="6"/>
    <n v="4130"/>
    <s v="Sand Pine"/>
    <x v="2"/>
    <n v="0.80616023176279095"/>
    <n v="4.9140330516175015E-2"/>
    <n v="2.0887301862310671E-2"/>
    <n v="10.76"/>
    <n v="0.93663465630029374"/>
    <n v="2.0545661811638909"/>
    <n v="0.32912483802715259"/>
    <x v="6"/>
  </r>
  <r>
    <x v="4"/>
    <x v="10"/>
    <n v="1700"/>
    <s v="Institutional"/>
    <x v="2"/>
    <n v="0.96739227811534922"/>
    <n v="0.17065096597435325"/>
    <n v="0.12152611992617118"/>
    <n v="10.75"/>
    <n v="5.4444461265174224"/>
    <n v="14.331276099771108"/>
    <n v="3.1206545910654673"/>
    <x v="10"/>
  </r>
  <r>
    <x v="0"/>
    <x v="3"/>
    <n v="6430"/>
    <s v="Wet Prairies"/>
    <x v="0"/>
    <n v="0.62640332935885068"/>
    <n v="1.7869211096790915E-2"/>
    <n v="0.24869471632328805"/>
    <n v="10.73"/>
    <n v="11.12095002087546"/>
    <n v="18.955030523009281"/>
    <n v="3.8693357549258409"/>
    <x v="3"/>
  </r>
  <r>
    <x v="3"/>
    <x v="3"/>
    <n v="6110"/>
    <s v="Bay Swamps"/>
    <x v="0"/>
    <n v="0.62640332935885068"/>
    <n v="1.7869211096790915E-2"/>
    <n v="0.24869471632328805"/>
    <n v="10.7"/>
    <n v="11.089856963967138"/>
    <n v="18.90203416553581"/>
    <n v="6.2725575455292732"/>
    <x v="3"/>
  </r>
  <r>
    <x v="2"/>
    <x v="3"/>
    <n v="6410"/>
    <s v="Freshwater Marshes"/>
    <x v="0"/>
    <n v="0.62640332935885068"/>
    <n v="1.7869211096790915E-2"/>
    <n v="0.24869471632328805"/>
    <n v="10.7"/>
    <n v="11.089856963967138"/>
    <n v="18.90203416553581"/>
    <n v="2.9532524576442691"/>
    <x v="3"/>
  </r>
  <r>
    <x v="2"/>
    <x v="2"/>
    <n v="1411"/>
    <s v="Shopping Centers (Plazas, Malls)"/>
    <x v="2"/>
    <n v="1.4884831588725165"/>
    <n v="0.30824389141964326"/>
    <n v="0.5449281084296117"/>
    <n v="10.69"/>
    <n v="24.276860564201545"/>
    <n v="98.325234530400238"/>
    <n v="25.646357804778599"/>
    <x v="2"/>
  </r>
  <r>
    <x v="2"/>
    <x v="1"/>
    <n v="8310"/>
    <s v="Electric Power Facilities"/>
    <x v="0"/>
    <n v="1.2017295380314896"/>
    <n v="0.2322997442582819"/>
    <n v="0.58224006489851832"/>
    <n v="10.68"/>
    <n v="25.914864824561661"/>
    <n v="84.739173870385414"/>
    <n v="22.021612593237261"/>
    <x v="1"/>
  </r>
  <r>
    <x v="3"/>
    <x v="2"/>
    <n v="6440"/>
    <s v="Emergent Aquatic Vegetation"/>
    <x v="0"/>
    <n v="0.62640332935885068"/>
    <n v="1.7869211096790915E-2"/>
    <n v="0.24869471632328805"/>
    <n v="10.66"/>
    <n v="11.048399554756047"/>
    <n v="18.83137235557119"/>
    <n v="6.2491087322749586"/>
    <x v="2"/>
  </r>
  <r>
    <x v="4"/>
    <x v="3"/>
    <n v="6250"/>
    <s v="Hydric Pine Flatwoods"/>
    <x v="0"/>
    <n v="0.62640332935885068"/>
    <n v="1.7869211096790915E-2"/>
    <n v="0.24869471632328805"/>
    <n v="10.64"/>
    <n v="11.027670850150502"/>
    <n v="18.796041450588884"/>
    <n v="1.7364404681588743"/>
    <x v="3"/>
  </r>
  <r>
    <x v="2"/>
    <x v="3"/>
    <n v="4220"/>
    <s v="Brazilian Pepper"/>
    <x v="1"/>
    <n v="0.80616023176279095"/>
    <n v="4.9140330516175015E-2"/>
    <n v="0.24115339422849597"/>
    <n v="10.62"/>
    <n v="10.673171902149868"/>
    <n v="23.412264203979273"/>
    <n v="3.7504548330579741"/>
    <x v="3"/>
  </r>
  <r>
    <x v="2"/>
    <x v="10"/>
    <n v="5300"/>
    <s v="Reservoirs"/>
    <x v="2"/>
    <n v="0.52096910560538079"/>
    <n v="9.3813358258152305E-2"/>
    <n v="0.2984336595879456"/>
    <n v="10.6"/>
    <n v="13.183456129127288"/>
    <n v="18.688299680939853"/>
    <n v="6.2350647912304211"/>
    <x v="10"/>
  </r>
  <r>
    <x v="4"/>
    <x v="6"/>
    <n v="1330"/>
    <s v="Multiple Dwelling Units, Low Rise &lt;Two stories or less&gt;"/>
    <x v="1"/>
    <n v="1.6728075169398335"/>
    <n v="0.4645994885165638"/>
    <n v="0.44774347762687844"/>
    <n v="10.54"/>
    <n v="19.667333739325564"/>
    <n v="89.519984974795648"/>
    <n v="27.003548329892553"/>
    <x v="6"/>
  </r>
  <r>
    <x v="1"/>
    <x v="6"/>
    <n v="4110"/>
    <s v="Pine Flatwoods"/>
    <x v="1"/>
    <n v="0.80616023176279095"/>
    <n v="4.9140330516175015E-2"/>
    <n v="0.24115339422849597"/>
    <n v="10.52"/>
    <n v="10.572671225105143"/>
    <n v="23.191809738781728"/>
    <n v="1.4136807435166543"/>
    <x v="6"/>
  </r>
  <r>
    <x v="1"/>
    <x v="13"/>
    <n v="1400"/>
    <s v="Commercial and Services"/>
    <x v="0"/>
    <n v="0.73183755311232057"/>
    <n v="0.15992943931627868"/>
    <n v="0.58224006489851832"/>
    <n v="10.48"/>
    <n v="25.429567730468747"/>
    <n v="50.638660651455723"/>
    <n v="11.066134241503812"/>
    <x v="13"/>
  </r>
  <r>
    <x v="5"/>
    <x v="10"/>
    <n v="2430"/>
    <s v="Ornamentals"/>
    <x v="0"/>
    <n v="1.7303616721893005"/>
    <n v="0.38508149913584422"/>
    <n v="0.30381529981542799"/>
    <n v="10.46"/>
    <n v="13.243931740319129"/>
    <n v="62.356590685180144"/>
    <n v="15.678918108479909"/>
    <x v="10"/>
  </r>
  <r>
    <x v="2"/>
    <x v="3"/>
    <n v="4110"/>
    <s v="Pine Flatwoods"/>
    <x v="2"/>
    <n v="0.80616023176279095"/>
    <n v="4.9140330516175015E-2"/>
    <n v="2.0887301862310671E-2"/>
    <n v="10.44"/>
    <n v="0.90877935053671621"/>
    <n v="1.9934638412036265"/>
    <n v="0.31933673875496965"/>
    <x v="3"/>
  </r>
  <r>
    <x v="3"/>
    <x v="9"/>
    <n v="6215"/>
    <e v="#N/A"/>
    <x v="0"/>
    <n v="0.62640332935885068"/>
    <n v="1.7869211096790915E-2"/>
    <n v="0.24869471632328805"/>
    <n v="10.44"/>
    <n v="10.820383804095043"/>
    <n v="18.442732400765784"/>
    <n v="6.1201402593762273"/>
    <x v="9"/>
  </r>
  <r>
    <x v="4"/>
    <x v="3"/>
    <n v="6172"/>
    <s v="Mixed Shrubs"/>
    <x v="0"/>
    <n v="0.62640332935885068"/>
    <n v="1.7869211096790915E-2"/>
    <n v="0.24869471632328805"/>
    <n v="10.43"/>
    <n v="10.81001945179227"/>
    <n v="18.425066948274633"/>
    <n v="1.7021686168136336"/>
    <x v="3"/>
  </r>
  <r>
    <x v="2"/>
    <x v="10"/>
    <n v="4340"/>
    <s v="Hardwood - Coniferous Mixed"/>
    <x v="2"/>
    <n v="0.80616023176279095"/>
    <n v="4.9140330516175015E-2"/>
    <n v="2.0887301862310671E-2"/>
    <n v="10.43"/>
    <n v="0.90790887223160455"/>
    <n v="1.9915543930798685"/>
    <n v="0.31903086065271397"/>
    <x v="10"/>
  </r>
  <r>
    <x v="4"/>
    <x v="10"/>
    <n v="1220"/>
    <s v="Mobile Home Units"/>
    <x v="0"/>
    <n v="1.3474392445178078"/>
    <n v="0.2921616014325315"/>
    <n v="0.24052044568721381"/>
    <n v="10.4"/>
    <n v="10.424637156975221"/>
    <n v="38.2207039504693"/>
    <n v="9.4219092131383899"/>
    <x v="10"/>
  </r>
  <r>
    <x v="3"/>
    <x v="3"/>
    <n v="2130"/>
    <s v="Woodland Pastures"/>
    <x v="2"/>
    <n v="0.95337210017164864"/>
    <n v="0.22938109134459039"/>
    <n v="0.2"/>
    <n v="10.38"/>
    <n v="8.6517300000000024"/>
    <n v="22.443673278593341"/>
    <n v="9.8728001287883753"/>
    <x v="3"/>
  </r>
  <r>
    <x v="1"/>
    <x v="6"/>
    <n v="6215"/>
    <e v="#N/A"/>
    <x v="0"/>
    <n v="0.62640332935885068"/>
    <n v="1.7869211096790915E-2"/>
    <n v="0.24869471632328805"/>
    <n v="10.38"/>
    <n v="10.758197690278406"/>
    <n v="18.336739685818859"/>
    <n v="0.52308641559772229"/>
    <x v="6"/>
  </r>
  <r>
    <x v="2"/>
    <x v="10"/>
    <n v="1290"/>
    <s v="Medium Density Under Construction"/>
    <x v="4"/>
    <n v="1.3474392445178078"/>
    <n v="0.2921616014325315"/>
    <n v="0.25919242765503703"/>
    <n v="10.37"/>
    <n v="11.201512666157043"/>
    <n v="41.069026476778127"/>
    <n v="11.343231039958615"/>
    <x v="10"/>
  </r>
  <r>
    <x v="2"/>
    <x v="13"/>
    <n v="3200"/>
    <s v="Shrub and Brushland"/>
    <x v="0"/>
    <n v="0.80616023176279095"/>
    <n v="4.9140330516175015E-2"/>
    <n v="0.28292799795311729"/>
    <n v="10.33"/>
    <n v="12.180128117081134"/>
    <n v="26.717866078590959"/>
    <n v="4.2799854422630315"/>
    <x v="13"/>
  </r>
  <r>
    <x v="5"/>
    <x v="10"/>
    <n v="2210"/>
    <s v="Citrus Groves"/>
    <x v="0"/>
    <n v="1.6671011379372187"/>
    <n v="0.16490862031309303"/>
    <n v="0.32696578480774496"/>
    <n v="10.32"/>
    <n v="14.062340652482378"/>
    <n v="63.789339306478396"/>
    <n v="8.2231836983817654"/>
    <x v="10"/>
  </r>
  <r>
    <x v="1"/>
    <x v="13"/>
    <n v="2510"/>
    <s v="Horse Farms"/>
    <x v="0"/>
    <n v="1.8765006736361713"/>
    <n v="0.3700681607026059"/>
    <n v="0.58663586860269046"/>
    <n v="10.31"/>
    <n v="25.205939368561658"/>
    <n v="128.70047615909331"/>
    <n v="25.381258404482548"/>
    <x v="13"/>
  </r>
  <r>
    <x v="2"/>
    <x v="2"/>
    <n v="2130"/>
    <s v="Woodland Pastures"/>
    <x v="0"/>
    <n v="0.95337210017164864"/>
    <n v="0.22938109134459039"/>
    <n v="0.2"/>
    <n v="10.29"/>
    <n v="8.5767150000000001"/>
    <n v="22.249074955368535"/>
    <n v="7.2201012488829832"/>
    <x v="2"/>
  </r>
  <r>
    <x v="4"/>
    <x v="10"/>
    <n v="4340"/>
    <s v="Hardwood - Coniferous Mixed"/>
    <x v="1"/>
    <n v="0.80616023176279095"/>
    <n v="4.9140330516175015E-2"/>
    <n v="0.24115339422849597"/>
    <n v="10.26"/>
    <n v="10.311369464788855"/>
    <n v="22.61862812926811"/>
    <n v="2.5010313183727968"/>
    <x v="10"/>
  </r>
  <r>
    <x v="5"/>
    <x v="6"/>
    <n v="3100"/>
    <s v="Herbaceous (Dry Prairie)"/>
    <x v="0"/>
    <n v="0.80616023176279095"/>
    <n v="4.9140330516175015E-2"/>
    <n v="0.28292799795311729"/>
    <n v="10.210000000000001"/>
    <n v="12.038635825304782"/>
    <n v="26.407493965383711"/>
    <n v="3.2475525046767464"/>
    <x v="6"/>
  </r>
  <r>
    <x v="4"/>
    <x v="3"/>
    <n v="6410"/>
    <s v="Freshwater Marshes"/>
    <x v="0"/>
    <n v="0.62640332935885068"/>
    <n v="1.7869211096790915E-2"/>
    <n v="0.24869471632328805"/>
    <n v="10.19"/>
    <n v="10.561274996525716"/>
    <n v="18.001096088486911"/>
    <n v="1.6630007867047867"/>
    <x v="3"/>
  </r>
  <r>
    <x v="2"/>
    <x v="3"/>
    <n v="6170"/>
    <s v="Mixed Wetland Hardwoods"/>
    <x v="0"/>
    <n v="0.62640332935885068"/>
    <n v="1.7869211096790915E-2"/>
    <n v="0.24869471632328805"/>
    <n v="10.18"/>
    <n v="10.550910644222943"/>
    <n v="17.983430635995756"/>
    <n v="2.80972990830081"/>
    <x v="3"/>
  </r>
  <r>
    <x v="2"/>
    <x v="0"/>
    <n v="2410"/>
    <s v="Tree Nurseries"/>
    <x v="0"/>
    <n v="1.7303616721893005"/>
    <n v="0.38508149913584422"/>
    <n v="0.30381529981542799"/>
    <n v="10.17"/>
    <n v="12.876748164344697"/>
    <n v="60.627775073449527"/>
    <n v="16.295354302869669"/>
    <x v="0"/>
  </r>
  <r>
    <x v="2"/>
    <x v="13"/>
    <n v="1400"/>
    <s v="Commercial and Services"/>
    <x v="3"/>
    <n v="0.73183755311232057"/>
    <n v="0.15992943931627868"/>
    <n v="0.57095970596605816"/>
    <n v="10.15"/>
    <n v="24.151666932327505"/>
    <n v="48.093938478071536"/>
    <n v="15.767367559210651"/>
    <x v="13"/>
  </r>
  <r>
    <x v="5"/>
    <x v="10"/>
    <n v="4240"/>
    <s v="Melaleuca"/>
    <x v="0"/>
    <n v="0.80616023176279095"/>
    <n v="4.9140330516175015E-2"/>
    <n v="0.28292799795311729"/>
    <n v="10.119999999999999"/>
    <n v="11.932516606472516"/>
    <n v="26.17471488047827"/>
    <n v="3.2189256951350314"/>
    <x v="10"/>
  </r>
  <r>
    <x v="1"/>
    <x v="10"/>
    <n v="1400"/>
    <s v="Commercial and Services"/>
    <x v="4"/>
    <n v="0.73183755311232057"/>
    <n v="0.15992943931627868"/>
    <n v="0.55707618727995345"/>
    <n v="10.039999999999999"/>
    <n v="23.309014705311625"/>
    <n v="46.415939834000049"/>
    <n v="10.143337413365076"/>
    <x v="10"/>
  </r>
  <r>
    <x v="4"/>
    <x v="10"/>
    <n v="1310"/>
    <s v="Fixed Single Family Units &lt;Six or more dwelling units per acre&gt;"/>
    <x v="2"/>
    <n v="1.3474392445178078"/>
    <n v="0.2921616014325315"/>
    <n v="0.37832588419635466"/>
    <n v="10.029999999999999"/>
    <n v="15.814031417554729"/>
    <n v="57.980283051804285"/>
    <n v="14.292906896066176"/>
    <x v="10"/>
  </r>
  <r>
    <x v="2"/>
    <x v="3"/>
    <n v="4270"/>
    <s v="Live Oak"/>
    <x v="0"/>
    <n v="0.80616023176279095"/>
    <n v="4.9140330516175015E-2"/>
    <n v="0.28292799795311729"/>
    <n v="9.99"/>
    <n v="11.779233290381468"/>
    <n v="25.838478424503752"/>
    <n v="4.1391146726241725"/>
    <x v="3"/>
  </r>
  <r>
    <x v="4"/>
    <x v="13"/>
    <n v="1400"/>
    <s v="Commercial and Services"/>
    <x v="0"/>
    <n v="0.73183755311232057"/>
    <n v="0.15992943931627868"/>
    <n v="0.58224006489851832"/>
    <n v="9.98"/>
    <n v="24.216324995236459"/>
    <n v="48.22269401732138"/>
    <n v="13.173874634066275"/>
    <x v="13"/>
  </r>
  <r>
    <x v="1"/>
    <x v="6"/>
    <n v="8320"/>
    <s v="Electrical Power Transmission Lines"/>
    <x v="2"/>
    <n v="0.73183755311232057"/>
    <n v="0.15992943931627868"/>
    <n v="2.0887301862310671E-2"/>
    <n v="9.9700000000000006"/>
    <n v="0.8678668701964618"/>
    <n v="1.72820931902288"/>
    <n v="0.37766789397055867"/>
    <x v="6"/>
  </r>
  <r>
    <x v="4"/>
    <x v="3"/>
    <n v="6250"/>
    <s v="Hydric Pine Flatwoods"/>
    <x v="1"/>
    <n v="0.62640332935885068"/>
    <n v="1.7869211096790915E-2"/>
    <n v="0.24869471632328805"/>
    <n v="9.9600000000000009"/>
    <n v="10.322894893561937"/>
    <n v="17.594790681190347"/>
    <n v="1.6254649495171418"/>
    <x v="3"/>
  </r>
  <r>
    <x v="2"/>
    <x v="18"/>
    <n v="8100"/>
    <s v="Transportation"/>
    <x v="0"/>
    <n v="1.0171301585628862"/>
    <n v="0.19656132206470006"/>
    <n v="0.45034663738052311"/>
    <n v="9.9499999999999993"/>
    <n v="18.674355132269131"/>
    <n v="51.683353696941921"/>
    <n v="14.05288842025819"/>
    <x v="18"/>
  </r>
  <r>
    <x v="3"/>
    <x v="7"/>
    <n v="6440"/>
    <s v="Emergent Aquatic Vegetation"/>
    <x v="1"/>
    <n v="0.62640332935885068"/>
    <n v="1.7869211096790915E-2"/>
    <n v="0.24869471632328805"/>
    <n v="9.94"/>
    <n v="10.30216618895639"/>
    <n v="17.559459776208037"/>
    <n v="5.8270300936972879"/>
    <x v="7"/>
  </r>
  <r>
    <x v="2"/>
    <x v="2"/>
    <n v="4220"/>
    <s v="Brazilian Pepper"/>
    <x v="1"/>
    <n v="0.80616023176279095"/>
    <n v="4.9140330516175015E-2"/>
    <n v="0.24115339422849597"/>
    <n v="9.89"/>
    <n v="9.9395169597233721"/>
    <n v="21.8029466080372"/>
    <n v="3.4926552070568149"/>
    <x v="2"/>
  </r>
  <r>
    <x v="2"/>
    <x v="3"/>
    <n v="5120"/>
    <s v=" Channelized Waterways, Canals"/>
    <x v="0"/>
    <n v="0.52096910560538079"/>
    <n v="9.3813358258152305E-2"/>
    <n v="0.2984336595879456"/>
    <n v="9.8800000000000008"/>
    <n v="12.287976090167701"/>
    <n v="17.418905740347718"/>
    <n v="5.8115509563543934"/>
    <x v="3"/>
  </r>
  <r>
    <x v="2"/>
    <x v="10"/>
    <n v="3100"/>
    <s v="Herbaceous (Dry Prairie)"/>
    <x v="0"/>
    <n v="0.80616023176279095"/>
    <n v="4.9140330516175015E-2"/>
    <n v="0.28292799795311729"/>
    <n v="9.8800000000000008"/>
    <n v="11.649532022919809"/>
    <n v="25.553970654063768"/>
    <n v="4.0935388353880704"/>
    <x v="10"/>
  </r>
  <r>
    <x v="3"/>
    <x v="3"/>
    <n v="2120"/>
    <s v="Unimproved Pastures"/>
    <x v="1"/>
    <n v="0.95337210017164864"/>
    <n v="0.22938109134459039"/>
    <n v="0.2"/>
    <n v="9.85"/>
    <n v="8.209975"/>
    <n v="21.297705375158415"/>
    <n v="9.368697617395517"/>
    <x v="3"/>
  </r>
  <r>
    <x v="0"/>
    <x v="3"/>
    <n v="4271"/>
    <e v="#N/A"/>
    <x v="1"/>
    <n v="0.80616023176279095"/>
    <n v="4.9140330516175015E-2"/>
    <n v="0.24115339422849597"/>
    <n v="9.85"/>
    <n v="9.8993166889054809"/>
    <n v="21.714764821958177"/>
    <n v="4.2866104214679961"/>
    <x v="3"/>
  </r>
  <r>
    <x v="4"/>
    <x v="6"/>
    <n v="1411"/>
    <s v="Shopping Centers (Plazas, Malls)"/>
    <x v="0"/>
    <n v="1.4884831588725165"/>
    <n v="0.30824389141964326"/>
    <n v="0.58224006489851832"/>
    <n v="9.82"/>
    <n v="23.828087319962126"/>
    <n v="96.507629886911985"/>
    <n v="22.578819507076009"/>
    <x v="6"/>
  </r>
  <r>
    <x v="4"/>
    <x v="19"/>
    <n v="4110"/>
    <s v="Pine Flatwoods"/>
    <x v="3"/>
    <n v="0.80616023176279095"/>
    <n v="4.9140330516175015E-2"/>
    <n v="0.19937879050387461"/>
    <n v="9.82"/>
    <n v="8.1595470945524919"/>
    <n v="17.898472367337682"/>
    <n v="1.9791049963731875"/>
    <x v="19"/>
  </r>
  <r>
    <x v="4"/>
    <x v="13"/>
    <n v="3200"/>
    <s v="Shrub and Brushland"/>
    <x v="0"/>
    <n v="0.80616023176279095"/>
    <n v="4.9140330516175015E-2"/>
    <n v="0.28292799795311729"/>
    <n v="9.8000000000000007"/>
    <n v="11.55520382840224"/>
    <n v="25.347055911925601"/>
    <n v="2.8027243872603318"/>
    <x v="13"/>
  </r>
  <r>
    <x v="0"/>
    <x v="14"/>
    <n v="6440"/>
    <s v="Emergent Aquatic Vegetation"/>
    <x v="0"/>
    <n v="0.62640332935885068"/>
    <n v="1.7869211096790915E-2"/>
    <n v="0.24869471632328805"/>
    <n v="9.7799999999999994"/>
    <n v="10.136336552112022"/>
    <n v="17.276812536349556"/>
    <n v="3.5267571000162836"/>
    <x v="14"/>
  </r>
  <r>
    <x v="2"/>
    <x v="2"/>
    <n v="1850"/>
    <s v="Parks and Zoos"/>
    <x v="2"/>
    <n v="0.96739227811534922"/>
    <n v="0.17065096597435325"/>
    <n v="8.3338224602148639E-2"/>
    <n v="9.7799999999999994"/>
    <n v="3.3967118590680641"/>
    <n v="8.9410776325946006"/>
    <n v="2.3166297645331202"/>
    <x v="2"/>
  </r>
  <r>
    <x v="4"/>
    <x v="6"/>
    <n v="1330"/>
    <s v="Multiple Dwelling Units, Low Rise &lt;Two stories or less&gt;"/>
    <x v="4"/>
    <n v="1.6728075169398335"/>
    <n v="0.4645994885165638"/>
    <n v="0.40522520165068265"/>
    <n v="9.68"/>
    <n v="16.347351949870848"/>
    <n v="74.408393141973406"/>
    <n v="22.445162841846326"/>
    <x v="6"/>
  </r>
  <r>
    <x v="5"/>
    <x v="10"/>
    <n v="6170"/>
    <s v="Mixed Wetland Hardwoods"/>
    <x v="1"/>
    <n v="0.62640332935885068"/>
    <n v="1.7869211096790915E-2"/>
    <n v="0.24869471632328805"/>
    <n v="9.65"/>
    <n v="10.001599972175972"/>
    <n v="17.04716165396454"/>
    <n v="1.8470167042027896"/>
    <x v="10"/>
  </r>
  <r>
    <x v="3"/>
    <x v="13"/>
    <n v="6170"/>
    <s v="Mixed Wetland Hardwoods"/>
    <x v="0"/>
    <n v="0.62640332935885068"/>
    <n v="1.7869211096790915E-2"/>
    <n v="0.24869471632328805"/>
    <n v="9.64"/>
    <n v="9.9912356198731995"/>
    <n v="17.029496201473389"/>
    <n v="5.6511639942899254"/>
    <x v="13"/>
  </r>
  <r>
    <x v="2"/>
    <x v="2"/>
    <n v="5120"/>
    <s v=" Channelized Waterways, Canals"/>
    <x v="2"/>
    <n v="0.52096910560538079"/>
    <n v="9.3813358258152305E-2"/>
    <n v="0.2984336595879456"/>
    <n v="9.64"/>
    <n v="11.989482743847837"/>
    <n v="16.995774426817"/>
    <n v="5.6703796780623827"/>
    <x v="2"/>
  </r>
  <r>
    <x v="5"/>
    <x v="10"/>
    <n v="6172"/>
    <s v="Mixed Shrubs"/>
    <x v="0"/>
    <n v="0.62640332935885068"/>
    <n v="1.7869211096790915E-2"/>
    <n v="0.24869471632328805"/>
    <n v="9.61"/>
    <n v="9.9601425629648794"/>
    <n v="16.976499843999921"/>
    <n v="1.8393606764133481"/>
    <x v="10"/>
  </r>
  <r>
    <x v="2"/>
    <x v="13"/>
    <n v="1400"/>
    <s v="Commercial and Services"/>
    <x v="1"/>
    <n v="0.73183755311232057"/>
    <n v="0.15992943931627868"/>
    <n v="0.57659988543228824"/>
    <n v="9.58"/>
    <n v="23.020548615924202"/>
    <n v="45.841508661407211"/>
    <n v="15.028919223629547"/>
    <x v="13"/>
  </r>
  <r>
    <x v="2"/>
    <x v="13"/>
    <n v="1180"/>
    <s v="Rural Residential"/>
    <x v="0"/>
    <n v="0.96739227811534922"/>
    <n v="0.17065096597435325"/>
    <n v="0.27638752969320179"/>
    <n v="9.57"/>
    <n v="11.023156937065727"/>
    <n v="29.015973688630567"/>
    <n v="7.5180275864001382"/>
    <x v="13"/>
  </r>
  <r>
    <x v="1"/>
    <x v="6"/>
    <n v="4280"/>
    <s v="Cabbage Palm"/>
    <x v="0"/>
    <n v="0.80616023176279095"/>
    <n v="4.9140330516175015E-2"/>
    <n v="0.28292799795311729"/>
    <n v="9.57"/>
    <n v="11.284010269164227"/>
    <n v="24.752176028278363"/>
    <n v="1.508794484149204"/>
    <x v="6"/>
  </r>
  <r>
    <x v="3"/>
    <x v="6"/>
    <n v="4340"/>
    <s v="Hardwood - Coniferous Mixed"/>
    <x v="0"/>
    <n v="0.80616023176279095"/>
    <n v="4.9140330516175015E-2"/>
    <n v="0.28292799795311729"/>
    <n v="9.5500000000000007"/>
    <n v="11.260428220534836"/>
    <n v="24.700447342743825"/>
    <n v="7.3271700943680456"/>
    <x v="6"/>
  </r>
  <r>
    <x v="2"/>
    <x v="3"/>
    <n v="5300"/>
    <s v="Reservoirs"/>
    <x v="1"/>
    <n v="0.52096910560538079"/>
    <n v="9.3813358258152305E-2"/>
    <n v="0.2984336595879456"/>
    <n v="9.52"/>
    <n v="11.840236070687906"/>
    <n v="16.784208770051645"/>
    <n v="5.5997940389163796"/>
    <x v="3"/>
  </r>
  <r>
    <x v="2"/>
    <x v="3"/>
    <n v="6172"/>
    <s v="Mixed Shrubs"/>
    <x v="0"/>
    <n v="0.62640332935885068"/>
    <n v="1.7869211096790915E-2"/>
    <n v="0.24869471632328805"/>
    <n v="9.51"/>
    <n v="9.8564990399371499"/>
    <n v="16.799845319088373"/>
    <n v="2.6248066235698135"/>
    <x v="3"/>
  </r>
  <r>
    <x v="2"/>
    <x v="3"/>
    <n v="6240"/>
    <s v="Cypress - Pine - Cabbage Palm"/>
    <x v="0"/>
    <n v="0.62640332935885068"/>
    <n v="1.7869211096790915E-2"/>
    <n v="0.24869471632328805"/>
    <n v="9.5"/>
    <n v="9.8461346876343772"/>
    <n v="16.782179866597218"/>
    <n v="2.6220465745439778"/>
    <x v="3"/>
  </r>
  <r>
    <x v="2"/>
    <x v="2"/>
    <n v="1330"/>
    <s v="Multiple Dwelling Units, Low Rise &lt;Two stories or less&gt;"/>
    <x v="1"/>
    <n v="1.6728075169398335"/>
    <n v="0.4645994885165638"/>
    <n v="0.44774347762687844"/>
    <n v="9.49"/>
    <n v="17.708064249165052"/>
    <n v="80.601959906149034"/>
    <n v="26.240787235714077"/>
    <x v="2"/>
  </r>
  <r>
    <x v="2"/>
    <x v="15"/>
    <n v="1320"/>
    <s v="Mobile Home Units &lt;Six or more dwelling units per acre&gt;"/>
    <x v="2"/>
    <n v="1.6728075169398335"/>
    <n v="0.4645994885165638"/>
    <n v="0.37832588419635466"/>
    <n v="9.4499999999999993"/>
    <n v="14.899561006569508"/>
    <n v="67.818469708080144"/>
    <n v="22.07899207827683"/>
    <x v="15"/>
  </r>
  <r>
    <x v="2"/>
    <x v="13"/>
    <n v="4220"/>
    <s v="Brazilian Pepper"/>
    <x v="1"/>
    <n v="0.80616023176279095"/>
    <n v="4.9140330516175015E-2"/>
    <n v="0.24115339422849597"/>
    <n v="9.44"/>
    <n v="9.4872639130221046"/>
    <n v="20.810901514648243"/>
    <n v="3.3337376293848662"/>
    <x v="13"/>
  </r>
  <r>
    <x v="2"/>
    <x v="3"/>
    <n v="1110"/>
    <s v="Fixed Single Family Units"/>
    <x v="2"/>
    <n v="0.96739227811534922"/>
    <n v="0.17065096597435325"/>
    <n v="8.3338224602148639E-2"/>
    <n v="9.43"/>
    <n v="3.2751526412077552"/>
    <n v="8.6211004167042002"/>
    <n v="2.2337237913647572"/>
    <x v="3"/>
  </r>
  <r>
    <x v="2"/>
    <x v="2"/>
    <n v="8340"/>
    <s v="Sewage Treatment"/>
    <x v="1"/>
    <n v="1.2017295380314896"/>
    <n v="0.2322997442582819"/>
    <n v="0.57659988543228824"/>
    <n v="9.43"/>
    <n v="22.660101612543343"/>
    <n v="74.096403877282839"/>
    <n v="19.255820256560455"/>
    <x v="2"/>
  </r>
  <r>
    <x v="2"/>
    <x v="9"/>
    <n v="7430"/>
    <s v="Spoil Areas"/>
    <x v="0"/>
    <n v="0.73183755311232057"/>
    <n v="0.13401908322593187"/>
    <n v="0.28292799795311729"/>
    <n v="9.41"/>
    <n v="11.095353880129089"/>
    <n v="22.094510842607733"/>
    <n v="6.4613341236051305"/>
    <x v="9"/>
  </r>
  <r>
    <x v="4"/>
    <x v="10"/>
    <n v="4340"/>
    <s v="Hardwood - Coniferous Mixed"/>
    <x v="2"/>
    <n v="0.80616023176279095"/>
    <n v="4.9140330516175015E-2"/>
    <n v="2.0887301862310671E-2"/>
    <n v="9.4"/>
    <n v="0.8182496068050894"/>
    <n v="1.7948812363327673"/>
    <n v="0.198467128915709"/>
    <x v="10"/>
  </r>
  <r>
    <x v="2"/>
    <x v="9"/>
    <n v="3200"/>
    <s v="Shrub and Brushland"/>
    <x v="2"/>
    <n v="0.80616023176279095"/>
    <n v="4.9140330516175015E-2"/>
    <n v="2.0887301862310671E-2"/>
    <n v="9.3800000000000008"/>
    <n v="0.81650865019486585"/>
    <n v="1.791062340085251"/>
    <n v="0.28691365991586354"/>
    <x v="9"/>
  </r>
  <r>
    <x v="0"/>
    <x v="8"/>
    <n v="6440"/>
    <s v="Emergent Aquatic Vegetation"/>
    <x v="0"/>
    <n v="0.62640332935885068"/>
    <n v="1.7869211096790915E-2"/>
    <n v="0.24869471632328805"/>
    <n v="9.31"/>
    <n v="9.6492119938816909"/>
    <n v="16.446536269265277"/>
    <n v="3.357270818113661"/>
    <x v="8"/>
  </r>
  <r>
    <x v="2"/>
    <x v="3"/>
    <n v="5120"/>
    <s v=" Channelized Waterways, Canals"/>
    <x v="1"/>
    <n v="0.52096910560538079"/>
    <n v="9.3813358258152305E-2"/>
    <n v="0.2984336595879456"/>
    <n v="9.2899999999999991"/>
    <n v="11.554179947131368"/>
    <n v="16.378707927918043"/>
    <n v="5.4645048972198689"/>
    <x v="3"/>
  </r>
  <r>
    <x v="1"/>
    <x v="10"/>
    <n v="1850"/>
    <s v="Parks and Zoos"/>
    <x v="0"/>
    <n v="0.96739227811534922"/>
    <n v="0.17065096597435325"/>
    <n v="0.27638752969320179"/>
    <n v="9.2799999999999994"/>
    <n v="10.689121878366763"/>
    <n v="28.136701758672057"/>
    <n v="4.9634005181475578"/>
    <x v="10"/>
  </r>
  <r>
    <x v="2"/>
    <x v="15"/>
    <n v="4110"/>
    <s v="Pine Flatwoods"/>
    <x v="2"/>
    <n v="0.80616023176279095"/>
    <n v="4.9140330516175015E-2"/>
    <n v="2.0887301862310671E-2"/>
    <n v="9.2799999999999994"/>
    <n v="0.80780386714374774"/>
    <n v="1.7719678588476679"/>
    <n v="0.28385487889330635"/>
    <x v="15"/>
  </r>
  <r>
    <x v="1"/>
    <x v="3"/>
    <n v="2130"/>
    <s v="Woodland Pastures"/>
    <x v="2"/>
    <n v="0.95337210017164864"/>
    <n v="0.22938109134459039"/>
    <n v="0.2"/>
    <n v="9.27"/>
    <n v="7.7265450000000007"/>
    <n v="20.043627292154163"/>
    <n v="4.8224917657552231"/>
    <x v="3"/>
  </r>
  <r>
    <x v="5"/>
    <x v="6"/>
    <n v="5300"/>
    <s v="Reservoirs"/>
    <x v="1"/>
    <n v="0.52096910560538079"/>
    <n v="9.3813358258152305E-2"/>
    <n v="0.2984336595879456"/>
    <n v="9.27"/>
    <n v="11.529305501604716"/>
    <n v="16.343446985123819"/>
    <n v="4.5116034159328757"/>
    <x v="6"/>
  </r>
  <r>
    <x v="5"/>
    <x v="0"/>
    <n v="2510"/>
    <s v="Horse Farms"/>
    <x v="0"/>
    <n v="1.8765006736361713"/>
    <n v="0.3700681607026059"/>
    <n v="0.58663586860269046"/>
    <n v="9.24"/>
    <n v="22.589998037391823"/>
    <n v="115.3435887206617"/>
    <n v="25.820491217217878"/>
    <x v="0"/>
  </r>
  <r>
    <x v="2"/>
    <x v="15"/>
    <n v="1920"/>
    <s v="Inactive Land with street pattern but without structures"/>
    <x v="0"/>
    <n v="0.80616023176279095"/>
    <n v="4.9140330516175015E-2"/>
    <n v="0.27638752969320179"/>
    <n v="9.24"/>
    <n v="10.643048077166908"/>
    <n v="23.346185726484364"/>
    <n v="3.7398695969132461"/>
    <x v="15"/>
  </r>
  <r>
    <x v="2"/>
    <x v="3"/>
    <n v="6172"/>
    <s v="Mixed Shrubs"/>
    <x v="0"/>
    <n v="0.62640332935885068"/>
    <n v="1.7869211096790915E-2"/>
    <n v="0.24869471632328805"/>
    <n v="9.1999999999999993"/>
    <n v="9.5352041185511851"/>
    <n v="16.252216291862567"/>
    <n v="2.5392451037689048"/>
    <x v="3"/>
  </r>
  <r>
    <x v="0"/>
    <x v="3"/>
    <n v="7430"/>
    <s v="Spoil Areas"/>
    <x v="1"/>
    <n v="0.73183755311232057"/>
    <n v="0.13401908322593187"/>
    <n v="0.24115339422849597"/>
    <n v="9.15"/>
    <n v="9.195811949592402"/>
    <n v="18.31189604422849"/>
    <n v="6.1057977495661495"/>
    <x v="3"/>
  </r>
  <r>
    <x v="2"/>
    <x v="10"/>
    <n v="6120"/>
    <s v="Mangrove Swamps"/>
    <x v="0"/>
    <n v="0.62640332935885068"/>
    <n v="1.7869211096790915E-2"/>
    <n v="0.24869471632328805"/>
    <n v="9.1199999999999992"/>
    <n v="9.4522893001290011"/>
    <n v="16.110892671933328"/>
    <n v="2.5171647115622187"/>
    <x v="10"/>
  </r>
  <r>
    <x v="0"/>
    <x v="11"/>
    <n v="2110"/>
    <s v="Improved Pastures"/>
    <x v="3"/>
    <n v="1.8765006736361713"/>
    <n v="0.3700681607026059"/>
    <n v="0.58663586860269046"/>
    <n v="9.1199999999999992"/>
    <n v="22.296621439503614"/>
    <n v="113.84562003597776"/>
    <n v="29.125306578662173"/>
    <x v="11"/>
  </r>
  <r>
    <x v="2"/>
    <x v="13"/>
    <n v="4340"/>
    <s v="Hardwood - Coniferous Mixed"/>
    <x v="0"/>
    <n v="0.80616023176279095"/>
    <n v="4.9140330516175015E-2"/>
    <n v="0.28292799795311729"/>
    <n v="9.1"/>
    <n v="10.729832126373507"/>
    <n v="23.536551918216627"/>
    <n v="3.7703647168048007"/>
    <x v="13"/>
  </r>
  <r>
    <x v="2"/>
    <x v="15"/>
    <n v="1900"/>
    <s v="Open Land"/>
    <x v="1"/>
    <n v="0.80616023176279095"/>
    <n v="4.9140330516175015E-2"/>
    <n v="0.24115339422849597"/>
    <n v="9.07"/>
    <n v="9.1154114079566213"/>
    <n v="19.995219993417329"/>
    <n v="3.203072065521265"/>
    <x v="15"/>
  </r>
  <r>
    <x v="2"/>
    <x v="10"/>
    <n v="3210"/>
    <s v="Palmetto Prairies"/>
    <x v="4"/>
    <n v="0.80616023176279095"/>
    <n v="4.9140330516175015E-2"/>
    <n v="9.4942281192321246E-2"/>
    <n v="9.0500000000000007"/>
    <n v="3.5808312096644399"/>
    <n v="7.854775236369222"/>
    <n v="1.2582712842792043"/>
    <x v="10"/>
  </r>
  <r>
    <x v="2"/>
    <x v="2"/>
    <n v="1800"/>
    <s v="Recreational"/>
    <x v="0"/>
    <n v="1.3474392445178078"/>
    <n v="0.2921616014325315"/>
    <n v="0.27638752969320179"/>
    <n v="9.0500000000000007"/>
    <n v="10.424197521467589"/>
    <n v="38.219092078676518"/>
    <n v="10.556081523651697"/>
    <x v="2"/>
  </r>
  <r>
    <x v="2"/>
    <x v="18"/>
    <n v="4200"/>
    <s v="Upland Hardwood Forests"/>
    <x v="2"/>
    <n v="0.80616023176279095"/>
    <n v="4.9140330516175015E-2"/>
    <n v="2.0887301862310671E-2"/>
    <n v="9.0299999999999994"/>
    <n v="0.78604190951595276"/>
    <n v="1.7242316557537114"/>
    <n v="0.27620792633691338"/>
    <x v="18"/>
  </r>
  <r>
    <x v="4"/>
    <x v="3"/>
    <n v="6172"/>
    <s v="Mixed Shrubs"/>
    <x v="0"/>
    <n v="0.62640332935885068"/>
    <n v="1.7869211096790915E-2"/>
    <n v="0.24869471632328805"/>
    <n v="9"/>
    <n v="9.3279170724957261"/>
    <n v="15.898907242039471"/>
    <n v="1.4687936290817547"/>
    <x v="3"/>
  </r>
  <r>
    <x v="4"/>
    <x v="10"/>
    <n v="1411"/>
    <s v="Shopping Centers (Plazas, Malls)"/>
    <x v="1"/>
    <n v="1.4884831588725165"/>
    <n v="0.30824389141964326"/>
    <n v="0.57659988543228824"/>
    <n v="9"/>
    <n v="21.626820202851547"/>
    <n v="87.592139970842837"/>
    <n v="20.492961240035704"/>
    <x v="10"/>
  </r>
  <r>
    <x v="1"/>
    <x v="10"/>
    <n v="1310"/>
    <s v="Fixed Single Family Units &lt;Six or more dwelling units per acre&gt;"/>
    <x v="1"/>
    <n v="1.3474392445178078"/>
    <n v="0.2921616014325315"/>
    <n v="0.44774347762687844"/>
    <n v="8.99"/>
    <n v="16.775078777660042"/>
    <n v="61.503849971194626"/>
    <n v="13.335713187039284"/>
    <x v="10"/>
  </r>
  <r>
    <x v="0"/>
    <x v="8"/>
    <n v="6430"/>
    <s v="Wet Prairies"/>
    <x v="0"/>
    <n v="0.62640332935885068"/>
    <n v="1.7869211096790915E-2"/>
    <n v="0.24869471632328805"/>
    <n v="8.99"/>
    <n v="9.3175527201929533"/>
    <n v="15.881241789548316"/>
    <n v="3.2418759027757047"/>
    <x v="8"/>
  </r>
  <r>
    <x v="5"/>
    <x v="13"/>
    <n v="2110"/>
    <s v="Improved Pastures"/>
    <x v="0"/>
    <n v="1.8765006736361713"/>
    <n v="0.3700681607026059"/>
    <n v="0.58663586860269046"/>
    <n v="8.9600000000000009"/>
    <n v="21.905452642319347"/>
    <n v="111.84832845639924"/>
    <n v="25.038052089423402"/>
    <x v="13"/>
  </r>
  <r>
    <x v="2"/>
    <x v="9"/>
    <n v="6440"/>
    <s v="Emergent Aquatic Vegetation"/>
    <x v="0"/>
    <n v="0.62640332935885068"/>
    <n v="1.7869211096790915E-2"/>
    <n v="0.24869471632328805"/>
    <n v="8.9"/>
    <n v="9.2242735494679966"/>
    <n v="15.722252717127922"/>
    <n v="2.4564436329938322"/>
    <x v="9"/>
  </r>
  <r>
    <x v="5"/>
    <x v="10"/>
    <n v="1900"/>
    <s v="Open Land"/>
    <x v="0"/>
    <n v="0.80616023176279095"/>
    <n v="4.9140330516175015E-2"/>
    <n v="0.28292799795311729"/>
    <n v="8.89"/>
    <n v="10.48222061576489"/>
    <n v="22.993400720103939"/>
    <n v="2.8276926313982642"/>
    <x v="10"/>
  </r>
  <r>
    <x v="4"/>
    <x v="13"/>
    <n v="2130"/>
    <s v="Woodland Pastures"/>
    <x v="0"/>
    <n v="0.95337210017164864"/>
    <n v="0.22938109134459039"/>
    <n v="0.2"/>
    <n v="8.8699999999999992"/>
    <n v="7.3931449999999996"/>
    <n v="19.178745855599505"/>
    <n v="5.419071407975709"/>
    <x v="13"/>
  </r>
  <r>
    <x v="0"/>
    <x v="13"/>
    <n v="8320"/>
    <s v="Electrical Power Transmission Lines"/>
    <x v="0"/>
    <n v="0.73183755311232057"/>
    <n v="0.15992943931627868"/>
    <n v="0.28292799795311729"/>
    <n v="8.86"/>
    <n v="10.4468475428208"/>
    <n v="20.803120729596653"/>
    <n v="7.6729797353088891"/>
    <x v="13"/>
  </r>
  <r>
    <x v="4"/>
    <x v="3"/>
    <n v="6170"/>
    <s v="Mixed Wetland Hardwoods"/>
    <x v="1"/>
    <n v="0.62640332935885068"/>
    <n v="1.7869211096790915E-2"/>
    <n v="0.24869471632328805"/>
    <n v="8.7899999999999991"/>
    <n v="9.1102656741374908"/>
    <n v="15.527932739725212"/>
    <n v="1.4345217777365133"/>
    <x v="3"/>
  </r>
  <r>
    <x v="5"/>
    <x v="10"/>
    <n v="1110"/>
    <s v="Fixed Single Family Units"/>
    <x v="2"/>
    <n v="0.96739227811534922"/>
    <n v="0.17065096597435325"/>
    <n v="8.3338224602148639E-2"/>
    <n v="8.77"/>
    <n v="3.0459266875283153"/>
    <n v="8.0177148095965887"/>
    <n v="1.828747817887193"/>
    <x v="10"/>
  </r>
  <r>
    <x v="5"/>
    <x v="10"/>
    <n v="2110"/>
    <s v="Improved Pastures"/>
    <x v="2"/>
    <n v="1.8765006736361713"/>
    <n v="0.3700681607026059"/>
    <n v="0.58663586860269046"/>
    <n v="8.76"/>
    <n v="21.416491645839002"/>
    <n v="109.35171398192604"/>
    <n v="24.479166998141629"/>
    <x v="10"/>
  </r>
  <r>
    <x v="4"/>
    <x v="13"/>
    <n v="1820"/>
    <s v="Golf Courses"/>
    <x v="3"/>
    <n v="1.8765006736361713"/>
    <n v="0.3700681607026059"/>
    <n v="0.22153198944874952"/>
    <n v="8.74"/>
    <n v="8.0690701070817799"/>
    <n v="41.200335752525113"/>
    <n v="9.0034318344420132"/>
    <x v="13"/>
  </r>
  <r>
    <x v="5"/>
    <x v="10"/>
    <n v="4110"/>
    <s v="Pine Flatwoods"/>
    <x v="3"/>
    <n v="0.80616023176279095"/>
    <n v="4.9140330516175015E-2"/>
    <n v="0.19937879050387461"/>
    <n v="8.74"/>
    <n v="7.2621630963736026"/>
    <n v="15.930004937935982"/>
    <n v="1.9590472122618632"/>
    <x v="10"/>
  </r>
  <r>
    <x v="4"/>
    <x v="19"/>
    <n v="6172"/>
    <s v="Mixed Shrubs"/>
    <x v="0"/>
    <n v="0.62640332935885068"/>
    <n v="1.7869211096790915E-2"/>
    <n v="0.24869471632328805"/>
    <n v="8.74"/>
    <n v="9.0584439126236269"/>
    <n v="15.43960547726944"/>
    <n v="1.4263618131305038"/>
    <x v="19"/>
  </r>
  <r>
    <x v="3"/>
    <x v="9"/>
    <n v="4200"/>
    <s v="Upland Hardwood Forests"/>
    <x v="0"/>
    <n v="0.80616023176279095"/>
    <n v="4.9140330516175015E-2"/>
    <n v="0.28292799795311729"/>
    <n v="8.7200000000000006"/>
    <n v="10.281773202415055"/>
    <n v="22.55370689306033"/>
    <n v="6.6903584526585718"/>
    <x v="9"/>
  </r>
  <r>
    <x v="2"/>
    <x v="9"/>
    <n v="5250"/>
    <s v="Marshy Lakes"/>
    <x v="1"/>
    <n v="0.52096910560538079"/>
    <n v="9.3813358258152305E-2"/>
    <n v="0.2984336595879456"/>
    <n v="8.7100000000000009"/>
    <n v="10.832821026858369"/>
    <n v="15.356140586885488"/>
    <n v="5.1233409746808469"/>
    <x v="9"/>
  </r>
  <r>
    <x v="4"/>
    <x v="3"/>
    <n v="4110"/>
    <s v="Pine Flatwoods"/>
    <x v="0"/>
    <n v="0.80616023176279095"/>
    <n v="4.9140330516175015E-2"/>
    <n v="0.28292799795311729"/>
    <n v="8.69"/>
    <n v="10.246400129470965"/>
    <n v="22.476113864758513"/>
    <n v="2.4852729515604373"/>
    <x v="3"/>
  </r>
  <r>
    <x v="2"/>
    <x v="6"/>
    <n v="3220"/>
    <s v="Coastal Scrub"/>
    <x v="2"/>
    <n v="0.80616023176279095"/>
    <n v="4.9140330516175015E-2"/>
    <n v="2.0887301862310671E-2"/>
    <n v="8.69"/>
    <n v="0.75644564714215168"/>
    <n v="1.6593104195459305"/>
    <n v="0.26580807086021896"/>
    <x v="6"/>
  </r>
  <r>
    <x v="2"/>
    <x v="15"/>
    <n v="1110"/>
    <s v="Fixed Single Family Units"/>
    <x v="4"/>
    <n v="0.96739227811534922"/>
    <n v="0.17065096597435325"/>
    <n v="0.15190764990771397"/>
    <n v="8.67"/>
    <n v="5.4887613856867503"/>
    <n v="14.447926021513432"/>
    <n v="3.7434520571876346"/>
    <x v="15"/>
  </r>
  <r>
    <x v="2"/>
    <x v="3"/>
    <n v="6170"/>
    <s v="Mixed Wetland Hardwoods"/>
    <x v="0"/>
    <n v="0.62640332935885068"/>
    <n v="1.7869211096790915E-2"/>
    <n v="0.24869471632328805"/>
    <n v="8.66"/>
    <n v="8.975529094201443"/>
    <n v="15.298281857340202"/>
    <n v="2.3902024563737734"/>
    <x v="3"/>
  </r>
  <r>
    <x v="4"/>
    <x v="10"/>
    <n v="6410"/>
    <s v="Freshwater Marshes"/>
    <x v="1"/>
    <n v="0.62640332935885068"/>
    <n v="1.7869211096790915E-2"/>
    <n v="0.24869471632328805"/>
    <n v="8.66"/>
    <n v="8.975529094201443"/>
    <n v="15.298281857340202"/>
    <n v="1.4133058697608882"/>
    <x v="10"/>
  </r>
  <r>
    <x v="4"/>
    <x v="10"/>
    <n v="8140"/>
    <s v="Roads and Highways"/>
    <x v="2"/>
    <n v="1.0171301585628862"/>
    <n v="0.19656132206470006"/>
    <n v="0.37051640493542071"/>
    <n v="8.66"/>
    <n v="13.372140838142046"/>
    <n v="37.008886236118123"/>
    <n v="8.607424509492505"/>
    <x v="10"/>
  </r>
  <r>
    <x v="3"/>
    <x v="2"/>
    <n v="3100"/>
    <s v="Herbaceous (Dry Prairie)"/>
    <x v="0"/>
    <n v="0.80616023176279095"/>
    <n v="4.9140330516175015E-2"/>
    <n v="0.28292799795311729"/>
    <n v="8.64"/>
    <n v="10.187445007897486"/>
    <n v="22.346792150922163"/>
    <n v="6.62897901731308"/>
    <x v="2"/>
  </r>
  <r>
    <x v="2"/>
    <x v="13"/>
    <n v="6172"/>
    <s v="Mixed Shrubs"/>
    <x v="0"/>
    <n v="0.62640332935885068"/>
    <n v="1.7869211096790915E-2"/>
    <n v="0.24869471632328805"/>
    <n v="8.58"/>
    <n v="8.892614275779259"/>
    <n v="15.156958237410961"/>
    <n v="2.3681220641670877"/>
    <x v="13"/>
  </r>
  <r>
    <x v="4"/>
    <x v="10"/>
    <n v="1550"/>
    <s v="Other Light Industrial"/>
    <x v="1"/>
    <n v="1.2017295380314896"/>
    <n v="0.2322997442582819"/>
    <n v="0.32565202448966185"/>
    <n v="8.57"/>
    <n v="11.630816739359906"/>
    <n v="38.031678289793241"/>
    <n v="8.6175931807316424"/>
    <x v="10"/>
  </r>
  <r>
    <x v="1"/>
    <x v="6"/>
    <n v="4280"/>
    <s v="Cabbage Palm"/>
    <x v="0"/>
    <n v="0.80616023176279095"/>
    <n v="4.9140330516175015E-2"/>
    <n v="0.28292799795311729"/>
    <n v="8.5299999999999994"/>
    <n v="10.057743740435825"/>
    <n v="22.062284380482176"/>
    <n v="1.3448293573451107"/>
    <x v="6"/>
  </r>
  <r>
    <x v="2"/>
    <x v="1"/>
    <n v="8140"/>
    <s v="Roads and Highways"/>
    <x v="1"/>
    <n v="1.0171301585628862"/>
    <n v="0.19656132206470006"/>
    <n v="0.43863241848912221"/>
    <n v="8.5299999999999994"/>
    <n v="15.592845152575643"/>
    <n v="43.154932283023854"/>
    <n v="11.733980184668546"/>
    <x v="1"/>
  </r>
  <r>
    <x v="4"/>
    <x v="19"/>
    <n v="1400"/>
    <s v="Commercial and Services"/>
    <x v="2"/>
    <n v="0.73183755311232057"/>
    <n v="0.15992943931627868"/>
    <n v="0.5449281084296117"/>
    <n v="8.5299999999999994"/>
    <n v="19.371526717739869"/>
    <n v="38.575101950510231"/>
    <n v="10.538265591503659"/>
    <x v="19"/>
  </r>
  <r>
    <x v="2"/>
    <x v="10"/>
    <n v="1700"/>
    <s v="Institutional"/>
    <x v="1"/>
    <n v="0.96739227811534922"/>
    <n v="0.17065096597435325"/>
    <n v="0.22279788653131388"/>
    <n v="8.4700000000000006"/>
    <n v="7.8644813272500533"/>
    <n v="20.701472778537592"/>
    <n v="5.3637436088915349"/>
    <x v="10"/>
  </r>
  <r>
    <x v="0"/>
    <x v="2"/>
    <n v="6172"/>
    <s v="Mixed Shrubs"/>
    <x v="0"/>
    <n v="0.62640332935885068"/>
    <n v="1.7869211096790915E-2"/>
    <n v="0.24869471632328805"/>
    <n v="8.44"/>
    <n v="8.7475133435404349"/>
    <n v="14.909641902534789"/>
    <n v="3.043540892038592"/>
    <x v="2"/>
  </r>
  <r>
    <x v="2"/>
    <x v="10"/>
    <n v="1840"/>
    <s v="Marinas and Fish Camps"/>
    <x v="2"/>
    <n v="0.73183755311232057"/>
    <n v="0.15992943931627868"/>
    <n v="8.3338224602148639E-2"/>
    <n v="8.42"/>
    <n v="2.9243674696680064"/>
    <n v="5.8233806207898411"/>
    <n v="1.9091674666453617"/>
    <x v="10"/>
  </r>
  <r>
    <x v="0"/>
    <x v="1"/>
    <n v="5120"/>
    <s v=" Channelized Waterways, Canals"/>
    <x v="1"/>
    <n v="0.52096910560538079"/>
    <n v="9.3813358258152305E-2"/>
    <n v="0.2984336595879456"/>
    <n v="8.42"/>
    <n v="10.472141566721866"/>
    <n v="14.844856916369208"/>
    <n v="5.8075999295028407"/>
    <x v="1"/>
  </r>
  <r>
    <x v="0"/>
    <x v="1"/>
    <n v="3100"/>
    <s v="Herbaceous (Dry Prairie)"/>
    <x v="0"/>
    <n v="0.80616023176279095"/>
    <n v="4.9140330516175015E-2"/>
    <n v="0.28292799795311729"/>
    <n v="8.41"/>
    <n v="9.9162514486594713"/>
    <n v="21.751912267274925"/>
    <n v="4.2939435253505973"/>
    <x v="1"/>
  </r>
  <r>
    <x v="3"/>
    <x v="0"/>
    <n v="2150"/>
    <s v="Field Crops"/>
    <x v="1"/>
    <n v="1.7303616721893005"/>
    <n v="0.38508149913584422"/>
    <n v="0.30381529981542799"/>
    <n v="8.39"/>
    <n v="10.623000698018879"/>
    <n v="50.016424077309878"/>
    <n v="16.622837064693599"/>
    <x v="0"/>
  </r>
  <r>
    <x v="0"/>
    <x v="1"/>
    <n v="4420"/>
    <s v="Hardwood Plantations"/>
    <x v="0"/>
    <n v="0.80616023176279095"/>
    <n v="4.9140330516175015E-2"/>
    <n v="0.28292799795311729"/>
    <n v="8.39"/>
    <n v="9.8926694000300817"/>
    <n v="21.700183581740387"/>
    <n v="4.2837320068598714"/>
    <x v="1"/>
  </r>
  <r>
    <x v="2"/>
    <x v="1"/>
    <n v="1800"/>
    <s v="Recreational"/>
    <x v="0"/>
    <n v="1.3474392445178078"/>
    <n v="0.2921616014325315"/>
    <n v="0.27638752969320179"/>
    <n v="8.39"/>
    <n v="9.6639798016699512"/>
    <n v="35.431843374596234"/>
    <n v="9.7862457440262673"/>
    <x v="1"/>
  </r>
  <r>
    <x v="0"/>
    <x v="9"/>
    <n v="1900"/>
    <s v="Open Land"/>
    <x v="0"/>
    <n v="0.80616023176279095"/>
    <n v="4.9140330516175015E-2"/>
    <n v="0.28292799795311729"/>
    <n v="8.39"/>
    <n v="9.8926694000300817"/>
    <n v="21.700183581740387"/>
    <n v="4.2837320068598714"/>
    <x v="9"/>
  </r>
  <r>
    <x v="0"/>
    <x v="3"/>
    <n v="2210"/>
    <s v="Citrus Groves"/>
    <x v="3"/>
    <n v="1.6671011379372187"/>
    <n v="0.16490862031309303"/>
    <n v="0.32696578480774496"/>
    <n v="8.36"/>
    <n v="11.391586032437276"/>
    <n v="51.674309748271263"/>
    <n v="8.5212065874455902"/>
    <x v="3"/>
  </r>
  <r>
    <x v="3"/>
    <x v="3"/>
    <n v="6410"/>
    <s v="Freshwater Marshes"/>
    <x v="1"/>
    <n v="0.62640332935885068"/>
    <n v="1.7869211096790915E-2"/>
    <n v="0.24869471632328805"/>
    <n v="8.34"/>
    <n v="8.6438698205127054"/>
    <n v="14.732987377623241"/>
    <n v="4.8890775635246859"/>
    <x v="3"/>
  </r>
  <r>
    <x v="2"/>
    <x v="3"/>
    <n v="6120"/>
    <s v="Mangrove Swamps"/>
    <x v="0"/>
    <n v="0.62640332935885068"/>
    <n v="1.7869211096790915E-2"/>
    <n v="0.24869471632328805"/>
    <n v="8.33"/>
    <n v="8.6335054682099326"/>
    <n v="14.715321925132086"/>
    <n v="2.2991208385211932"/>
    <x v="3"/>
  </r>
  <r>
    <x v="4"/>
    <x v="3"/>
    <n v="5300"/>
    <s v="Reservoirs"/>
    <x v="0"/>
    <n v="0.52096910560538079"/>
    <n v="9.3813358258152305E-2"/>
    <n v="0.2984336595879456"/>
    <n v="8.32"/>
    <n v="10.34776933908859"/>
    <n v="14.668552202398075"/>
    <n v="3.7676864325899282"/>
    <x v="3"/>
  </r>
  <r>
    <x v="0"/>
    <x v="8"/>
    <n v="5300"/>
    <s v="Reservoirs"/>
    <x v="1"/>
    <n v="0.52096910560538079"/>
    <n v="9.3813358258152305E-2"/>
    <n v="0.2984336595879456"/>
    <n v="8.31"/>
    <n v="10.335332116325263"/>
    <n v="14.650921731000965"/>
    <n v="5.7317286715164624"/>
    <x v="8"/>
  </r>
  <r>
    <x v="2"/>
    <x v="15"/>
    <n v="6440"/>
    <s v="Emergent Aquatic Vegetation"/>
    <x v="0"/>
    <n v="0.62640332935885068"/>
    <n v="1.7869211096790915E-2"/>
    <n v="0.24869471632328805"/>
    <n v="8.3000000000000007"/>
    <n v="8.6024124113016143"/>
    <n v="14.662325567658623"/>
    <n v="2.2908406914436861"/>
    <x v="15"/>
  </r>
  <r>
    <x v="4"/>
    <x v="6"/>
    <n v="1210"/>
    <s v="Fixed Single Family Units"/>
    <x v="1"/>
    <n v="1.3474392445178078"/>
    <n v="0.2921616014325315"/>
    <n v="0.22279788653131388"/>
    <n v="8.26"/>
    <n v="7.6694941869050099"/>
    <n v="28.119296849713692"/>
    <n v="6.9317787134069171"/>
    <x v="6"/>
  </r>
  <r>
    <x v="5"/>
    <x v="6"/>
    <n v="6172"/>
    <s v="Mixed Shrubs"/>
    <x v="0"/>
    <n v="0.62640332935885068"/>
    <n v="1.7869211096790915E-2"/>
    <n v="0.24869471632328805"/>
    <n v="8.2200000000000006"/>
    <n v="8.5194975928794303"/>
    <n v="14.521001947729383"/>
    <n v="1.5733137107302522"/>
    <x v="6"/>
  </r>
  <r>
    <x v="1"/>
    <x v="6"/>
    <n v="1210"/>
    <s v="Fixed Single Family Units"/>
    <x v="0"/>
    <n v="1.3474392445178078"/>
    <n v="0.2921616014325315"/>
    <n v="0.24052044568721381"/>
    <n v="8.2200000000000006"/>
    <n v="8.2394728298400306"/>
    <n v="30.209056391620926"/>
    <n v="6.5501478668153617"/>
    <x v="6"/>
  </r>
  <r>
    <x v="2"/>
    <x v="1"/>
    <n v="6410"/>
    <s v="Freshwater Marshes"/>
    <x v="1"/>
    <n v="0.62640332935885068"/>
    <n v="1.7869211096790915E-2"/>
    <n v="0.24869471632328805"/>
    <n v="8.2100000000000009"/>
    <n v="8.5091332405766575"/>
    <n v="14.503336495238228"/>
    <n v="2.2660002502111647"/>
    <x v="1"/>
  </r>
  <r>
    <x v="2"/>
    <x v="3"/>
    <n v="6440"/>
    <s v="Emergent Aquatic Vegetation"/>
    <x v="0"/>
    <n v="0.62640332935885068"/>
    <n v="1.7869211096790915E-2"/>
    <n v="0.24869471632328805"/>
    <n v="8.19"/>
    <n v="8.4884045359711102"/>
    <n v="14.468005590255917"/>
    <n v="2.2604801521594928"/>
    <x v="3"/>
  </r>
  <r>
    <x v="4"/>
    <x v="3"/>
    <n v="5110"/>
    <s v=" Natural River, Stream, Waterway"/>
    <x v="0"/>
    <n v="0.52096910560538079"/>
    <n v="9.3813358258152305E-2"/>
    <n v="0.2984336595879456"/>
    <n v="8.17"/>
    <n v="10.161210997638674"/>
    <n v="14.404095131441379"/>
    <n v="3.6997593935408308"/>
    <x v="3"/>
  </r>
  <r>
    <x v="2"/>
    <x v="11"/>
    <n v="5120"/>
    <s v=" Channelized Waterways, Canals"/>
    <x v="1"/>
    <n v="0.52096910560538079"/>
    <n v="9.3813358258152305E-2"/>
    <n v="0.2984336595879456"/>
    <n v="8.16"/>
    <n v="10.148773774875348"/>
    <n v="14.386464660044268"/>
    <n v="4.7998234619283249"/>
    <x v="11"/>
  </r>
  <r>
    <x v="3"/>
    <x v="3"/>
    <n v="2130"/>
    <s v="Woodland Pastures"/>
    <x v="1"/>
    <n v="0.95337210017164864"/>
    <n v="0.22938109134459039"/>
    <n v="0.2"/>
    <n v="8.15"/>
    <n v="6.793025000000001"/>
    <n v="17.621959269801128"/>
    <n v="7.7517650336825872"/>
    <x v="3"/>
  </r>
  <r>
    <x v="4"/>
    <x v="6"/>
    <n v="8140"/>
    <s v="Roads and Highways"/>
    <x v="0"/>
    <n v="1.0171301585628862"/>
    <n v="0.19656132206470006"/>
    <n v="0.45034663738052311"/>
    <n v="8.15"/>
    <n v="15.29607983195914"/>
    <n v="42.333601269354446"/>
    <n v="9.845832020346279"/>
    <x v="6"/>
  </r>
  <r>
    <x v="2"/>
    <x v="2"/>
    <n v="6250"/>
    <s v="Hydric Pine Flatwoods"/>
    <x v="3"/>
    <n v="0.62640332935885068"/>
    <n v="1.7869211096790915E-2"/>
    <n v="0.24869471632328805"/>
    <n v="8.14"/>
    <n v="8.4365827744572464"/>
    <n v="14.379678327800145"/>
    <n v="2.2466799070303138"/>
    <x v="2"/>
  </r>
  <r>
    <x v="5"/>
    <x v="6"/>
    <n v="5250"/>
    <s v="Marshy Lakes"/>
    <x v="0"/>
    <n v="0.52096910560538079"/>
    <n v="9.3813358258152305E-2"/>
    <n v="0.2984336595879456"/>
    <n v="8.1300000000000008"/>
    <n v="10.111462106585366"/>
    <n v="14.333573245852929"/>
    <n v="3.9567784003812605"/>
    <x v="6"/>
  </r>
  <r>
    <x v="5"/>
    <x v="10"/>
    <n v="2540"/>
    <s v="Aquaculture"/>
    <x v="0"/>
    <n v="1.7303616721893005"/>
    <n v="0.38508149913584422"/>
    <n v="0.30381529981542799"/>
    <n v="8.11"/>
    <n v="10.268478624664256"/>
    <n v="48.347222797018247"/>
    <n v="12.156407825982031"/>
    <x v="10"/>
  </r>
  <r>
    <x v="2"/>
    <x v="2"/>
    <n v="7430"/>
    <s v="Spoil Areas"/>
    <x v="1"/>
    <n v="0.73183755311232057"/>
    <n v="0.13401908322593187"/>
    <n v="0.24115339422849597"/>
    <n v="8.11"/>
    <n v="8.1506049083272529"/>
    <n v="16.230543925540221"/>
    <n v="4.7464715583804002"/>
    <x v="2"/>
  </r>
  <r>
    <x v="4"/>
    <x v="10"/>
    <n v="4130"/>
    <s v="Sand Pine"/>
    <x v="0"/>
    <n v="0.80616023176279095"/>
    <n v="4.9140330516175015E-2"/>
    <n v="0.28292799795311729"/>
    <n v="8.06"/>
    <n v="9.5035655976451068"/>
    <n v="20.84666027042044"/>
    <n v="2.3050978123794157"/>
    <x v="10"/>
  </r>
  <r>
    <x v="0"/>
    <x v="9"/>
    <n v="5200"/>
    <s v="Lakes"/>
    <x v="0"/>
    <n v="0.52096910560538079"/>
    <n v="9.3813358258152305E-2"/>
    <n v="0.2984336595879456"/>
    <n v="8.0399999999999991"/>
    <n v="9.9995271017154153"/>
    <n v="14.17489900327891"/>
    <n v="5.5454992200953486"/>
    <x v="9"/>
  </r>
  <r>
    <x v="4"/>
    <x v="6"/>
    <n v="1650"/>
    <s v="Reclaimed Land"/>
    <x v="1"/>
    <n v="0.73183755311232057"/>
    <n v="0.13401908322593187"/>
    <n v="0.22279788653131388"/>
    <n v="8"/>
    <n v="7.4280815369540045"/>
    <n v="14.791761473415493"/>
    <n v="3.5172406225311112"/>
    <x v="6"/>
  </r>
  <r>
    <x v="2"/>
    <x v="11"/>
    <n v="2110"/>
    <s v="Improved Pastures"/>
    <x v="0"/>
    <n v="1.8765006736361713"/>
    <n v="0.3700681607026059"/>
    <n v="0.58663586860269046"/>
    <n v="8"/>
    <n v="19.558439859213699"/>
    <n v="99.864578978927881"/>
    <n v="23.951959096978506"/>
    <x v="11"/>
  </r>
  <r>
    <x v="5"/>
    <x v="13"/>
    <n v="8340"/>
    <s v="Sewage Treatment"/>
    <x v="0"/>
    <n v="1.2017295380314896"/>
    <n v="0.2322997442582819"/>
    <n v="0.58224006489851832"/>
    <n v="7.9"/>
    <n v="19.169235216670142"/>
    <n v="62.681598649442392"/>
    <n v="14.724610412275796"/>
    <x v="13"/>
  </r>
  <r>
    <x v="4"/>
    <x v="6"/>
    <n v="6170"/>
    <s v="Mixed Wetland Hardwoods"/>
    <x v="1"/>
    <n v="0.62640332935885068"/>
    <n v="1.7869211096790915E-2"/>
    <n v="0.24869471632328805"/>
    <n v="7.86"/>
    <n v="8.1463809099795998"/>
    <n v="13.885045658047803"/>
    <n v="1.2827464360647323"/>
    <x v="6"/>
  </r>
  <r>
    <x v="1"/>
    <x v="3"/>
    <n v="5300"/>
    <s v="Reservoirs"/>
    <x v="0"/>
    <n v="0.52096910560538079"/>
    <n v="9.3813358258152305E-2"/>
    <n v="0.2984336595879456"/>
    <n v="7.83"/>
    <n v="9.7383454236855354"/>
    <n v="13.804659103939535"/>
    <n v="2.4858699224489436"/>
    <x v="3"/>
  </r>
  <r>
    <x v="2"/>
    <x v="1"/>
    <n v="3200"/>
    <s v="Shrub and Brushland"/>
    <x v="1"/>
    <n v="0.80616023176279095"/>
    <n v="4.9140330516175015E-2"/>
    <n v="0.24115339422849597"/>
    <n v="7.8"/>
    <n v="7.8390528094886038"/>
    <n v="17.195448285408506"/>
    <n v="2.7545713463137664"/>
    <x v="1"/>
  </r>
  <r>
    <x v="2"/>
    <x v="10"/>
    <n v="1900"/>
    <s v="Open Land"/>
    <x v="2"/>
    <n v="0.80616023176279095"/>
    <n v="4.9140330516175015E-2"/>
    <n v="2.0887301862310671E-2"/>
    <n v="7.79"/>
    <n v="0.67810259968209008"/>
    <n v="1.4874600884076872"/>
    <n v="0.23827904165720437"/>
    <x v="10"/>
  </r>
  <r>
    <x v="1"/>
    <x v="6"/>
    <n v="5300"/>
    <s v="Reservoirs"/>
    <x v="1"/>
    <n v="0.52096910560538079"/>
    <n v="9.3813358258152305E-2"/>
    <n v="0.2984336595879456"/>
    <n v="7.77"/>
    <n v="9.6637220871055689"/>
    <n v="13.698876275556856"/>
    <n v="2.4668211107826679"/>
    <x v="6"/>
  </r>
  <r>
    <x v="3"/>
    <x v="2"/>
    <n v="2120"/>
    <s v="Unimproved Pastures"/>
    <x v="0"/>
    <n v="0.95337210017164864"/>
    <n v="0.22938109134459039"/>
    <n v="0.2"/>
    <n v="7.77"/>
    <n v="6.4762950000000004"/>
    <n v="16.800321905074203"/>
    <n v="7.3903330443820483"/>
    <x v="2"/>
  </r>
  <r>
    <x v="2"/>
    <x v="3"/>
    <n v="4130"/>
    <s v="Sand Pine"/>
    <x v="2"/>
    <n v="0.80616023176279095"/>
    <n v="4.9140330516175015E-2"/>
    <n v="2.0887301862310671E-2"/>
    <n v="7.76"/>
    <n v="0.67549116476675464"/>
    <n v="1.4817317440364122"/>
    <n v="0.2373614073504372"/>
    <x v="3"/>
  </r>
  <r>
    <x v="2"/>
    <x v="9"/>
    <n v="1900"/>
    <s v="Open Land"/>
    <x v="3"/>
    <n v="0.80616023176279095"/>
    <n v="4.9140330516175015E-2"/>
    <n v="0.19937879050387461"/>
    <n v="7.75"/>
    <n v="6.4395610980429545"/>
    <n v="14.125576460984425"/>
    <n v="2.262802779187187"/>
    <x v="9"/>
  </r>
  <r>
    <x v="4"/>
    <x v="10"/>
    <n v="1840"/>
    <s v="Marinas and Fish Camps"/>
    <x v="0"/>
    <n v="0.73183755311232057"/>
    <n v="0.15992943931627868"/>
    <n v="0.27638752969320179"/>
    <n v="7.72"/>
    <n v="8.8922436315723505"/>
    <n v="17.707391350964194"/>
    <n v="4.8374517124688312"/>
    <x v="10"/>
  </r>
  <r>
    <x v="1"/>
    <x v="6"/>
    <n v="6500"/>
    <s v="Non-Vegetated"/>
    <x v="0"/>
    <n v="0.62640332935885068"/>
    <n v="1.7869211096790915E-2"/>
    <n v="0.24869471632328805"/>
    <n v="7.7"/>
    <n v="7.9805512731352328"/>
    <n v="13.602398418189326"/>
    <n v="0.38803134875746254"/>
    <x v="6"/>
  </r>
  <r>
    <x v="2"/>
    <x v="15"/>
    <n v="1800"/>
    <s v="Recreational"/>
    <x v="0"/>
    <n v="1.3474392445178078"/>
    <n v="0.2921616014325315"/>
    <n v="0.27638752969320179"/>
    <n v="7.67"/>
    <n v="8.834651380072529"/>
    <n v="32.391208424690475"/>
    <n v="8.9464248935257995"/>
    <x v="15"/>
  </r>
  <r>
    <x v="2"/>
    <x v="3"/>
    <n v="4340"/>
    <s v="Hardwood - Coniferous Mixed"/>
    <x v="0"/>
    <n v="0.80616023176279095"/>
    <n v="4.9140330516175015E-2"/>
    <n v="0.28292799795311729"/>
    <n v="7.65"/>
    <n v="9.0201336007425645"/>
    <n v="19.786222216962329"/>
    <n v="3.169592316874366"/>
    <x v="3"/>
  </r>
  <r>
    <x v="2"/>
    <x v="3"/>
    <n v="8350"/>
    <s v="Solid Waste Disposal"/>
    <x v="0"/>
    <n v="1.4884831588725165"/>
    <n v="0.30824389141964326"/>
    <n v="0.58224006489851832"/>
    <n v="7.65"/>
    <n v="18.562613849053999"/>
    <n v="75.181605767299061"/>
    <n v="19.609761126476812"/>
    <x v="3"/>
  </r>
  <r>
    <x v="2"/>
    <x v="10"/>
    <n v="5120"/>
    <s v=" Channelized Waterways, Canals"/>
    <x v="0"/>
    <n v="0.52096910560538079"/>
    <n v="9.3813358258152305E-2"/>
    <n v="0.2984336595879456"/>
    <n v="7.65"/>
    <n v="9.5144754139456378"/>
    <n v="13.487310618791499"/>
    <n v="4.4998344955578036"/>
    <x v="10"/>
  </r>
  <r>
    <x v="2"/>
    <x v="2"/>
    <n v="6120"/>
    <s v="Mangrove Swamps"/>
    <x v="3"/>
    <n v="0.62640332935885068"/>
    <n v="1.7869211096790915E-2"/>
    <n v="0.24869471632328805"/>
    <n v="7.64"/>
    <n v="7.9183651593185935"/>
    <n v="13.496405703242393"/>
    <n v="2.1086774557385253"/>
    <x v="2"/>
  </r>
  <r>
    <x v="1"/>
    <x v="6"/>
    <n v="5300"/>
    <s v="Reservoirs"/>
    <x v="0"/>
    <n v="0.52096910560538079"/>
    <n v="9.3813358258152305E-2"/>
    <n v="0.2984336595879456"/>
    <n v="7.62"/>
    <n v="9.4771637456556554"/>
    <n v="13.434419204600161"/>
    <n v="2.4191990816169797"/>
    <x v="6"/>
  </r>
  <r>
    <x v="2"/>
    <x v="3"/>
    <n v="6170"/>
    <s v="Mixed Wetland Hardwoods"/>
    <x v="3"/>
    <n v="0.62640332935885068"/>
    <n v="1.7869211096790915E-2"/>
    <n v="0.24869471632328805"/>
    <n v="7.61"/>
    <n v="7.8872721024102752"/>
    <n v="13.443409345768931"/>
    <n v="2.1003973086610181"/>
    <x v="3"/>
  </r>
  <r>
    <x v="3"/>
    <x v="2"/>
    <n v="5300"/>
    <s v="Reservoirs"/>
    <x v="1"/>
    <n v="0.52096910560538079"/>
    <n v="9.3813358258152305E-2"/>
    <n v="0.2984336595879456"/>
    <n v="7.61"/>
    <n v="9.4647265228923292"/>
    <n v="13.416788733203051"/>
    <n v="7.3091932447427066"/>
    <x v="2"/>
  </r>
  <r>
    <x v="2"/>
    <x v="3"/>
    <n v="6210"/>
    <s v="Cypress"/>
    <x v="0"/>
    <n v="0.62640332935885068"/>
    <n v="1.7869211096790915E-2"/>
    <n v="0.24869471632328805"/>
    <n v="7.6"/>
    <n v="7.8769077501075015"/>
    <n v="13.425743893277774"/>
    <n v="2.097637259635182"/>
    <x v="3"/>
  </r>
  <r>
    <x v="1"/>
    <x v="6"/>
    <n v="4100"/>
    <s v="Upland Coniferous Forests"/>
    <x v="1"/>
    <n v="0.80616023176279095"/>
    <n v="4.9140330516175015E-2"/>
    <n v="0.24115339422849597"/>
    <n v="7.6"/>
    <n v="7.638051455399153"/>
    <n v="16.754539355013417"/>
    <n v="1.0212902709816134"/>
    <x v="6"/>
  </r>
  <r>
    <x v="0"/>
    <x v="8"/>
    <n v="8100"/>
    <s v="Transportation"/>
    <x v="0"/>
    <n v="1.0171301585628862"/>
    <n v="0.19656132206470006"/>
    <n v="0.45034663738052311"/>
    <n v="7.6"/>
    <n v="14.263829045753306"/>
    <n v="39.476732472036041"/>
    <n v="11.898220887011098"/>
    <x v="8"/>
  </r>
  <r>
    <x v="2"/>
    <x v="15"/>
    <n v="1820"/>
    <s v="Golf Courses"/>
    <x v="3"/>
    <n v="1.8765006736361713"/>
    <n v="0.3700681607026059"/>
    <n v="0.22153198944874952"/>
    <n v="7.59"/>
    <n v="7.007350356149967"/>
    <n v="35.779238942982339"/>
    <n v="8.5814497637261642"/>
    <x v="15"/>
  </r>
  <r>
    <x v="2"/>
    <x v="1"/>
    <n v="4240"/>
    <s v="Melaleuca"/>
    <x v="0"/>
    <n v="0.80616023176279095"/>
    <n v="4.9140330516175015E-2"/>
    <n v="0.28292799795311729"/>
    <n v="7.55"/>
    <n v="8.9022233575956022"/>
    <n v="19.527578789289617"/>
    <n v="3.1281597375688182"/>
    <x v="1"/>
  </r>
  <r>
    <x v="2"/>
    <x v="2"/>
    <n v="8300"/>
    <s v="Utilities"/>
    <x v="0"/>
    <n v="1.2017295380314896"/>
    <n v="0.2322997442582819"/>
    <n v="0.58224006489851832"/>
    <n v="7.55"/>
    <n v="18.319965302007542"/>
    <n v="59.904565797884821"/>
    <n v="15.567713022372782"/>
    <x v="2"/>
  </r>
  <r>
    <x v="0"/>
    <x v="9"/>
    <n v="6170"/>
    <s v="Mixed Wetland Hardwoods"/>
    <x v="1"/>
    <n v="0.62640332935885068"/>
    <n v="1.7869211096790915E-2"/>
    <n v="0.24869471632328805"/>
    <n v="7.55"/>
    <n v="7.8250859885936359"/>
    <n v="13.337416630821998"/>
    <n v="2.7225987837549015"/>
    <x v="9"/>
  </r>
  <r>
    <x v="0"/>
    <x v="9"/>
    <n v="8100"/>
    <s v="Transportation"/>
    <x v="1"/>
    <n v="1.0171301585628862"/>
    <n v="0.19656132206470006"/>
    <n v="0.43863241848912221"/>
    <n v="7.55"/>
    <n v="13.801404560603295"/>
    <n v="38.196921305607283"/>
    <n v="11.512487950207898"/>
    <x v="9"/>
  </r>
  <r>
    <x v="4"/>
    <x v="10"/>
    <n v="2130"/>
    <s v="Woodland Pastures"/>
    <x v="1"/>
    <n v="0.95337210017164864"/>
    <n v="0.22938109134459039"/>
    <n v="0.2"/>
    <n v="7.53"/>
    <n v="6.2762549999999999"/>
    <n v="16.281393043141406"/>
    <n v="4.6004067307843393"/>
    <x v="10"/>
  </r>
  <r>
    <x v="2"/>
    <x v="2"/>
    <n v="8330"/>
    <s v="Water Supply Plants"/>
    <x v="1"/>
    <n v="1.2017295380314896"/>
    <n v="0.2322997442582819"/>
    <n v="0.57659988543228824"/>
    <n v="7.52"/>
    <n v="18.07040976949374"/>
    <n v="59.088542646571263"/>
    <n v="15.355648815411945"/>
    <x v="2"/>
  </r>
  <r>
    <x v="0"/>
    <x v="9"/>
    <n v="6430"/>
    <s v="Wet Prairies"/>
    <x v="1"/>
    <n v="0.62640332935885068"/>
    <n v="1.7869211096790915E-2"/>
    <n v="0.24869471632328805"/>
    <n v="7.52"/>
    <n v="7.7939929316853167"/>
    <n v="13.284420273348534"/>
    <n v="2.7117805104419688"/>
    <x v="9"/>
  </r>
  <r>
    <x v="5"/>
    <x v="6"/>
    <n v="6430"/>
    <s v="Wet Prairies"/>
    <x v="0"/>
    <n v="0.62640332935885068"/>
    <n v="1.7869211096790915E-2"/>
    <n v="0.24869471632328805"/>
    <n v="7.51"/>
    <n v="7.7836285793825439"/>
    <n v="13.266754820857379"/>
    <n v="1.4374192174676632"/>
    <x v="6"/>
  </r>
  <r>
    <x v="2"/>
    <x v="2"/>
    <n v="5300"/>
    <s v="Reservoirs"/>
    <x v="2"/>
    <n v="0.52096910560538079"/>
    <n v="9.3813358258152305E-2"/>
    <n v="0.2984336595879456"/>
    <n v="7.51"/>
    <n v="9.3403542952590524"/>
    <n v="13.240484019231918"/>
    <n v="4.4174845832207987"/>
    <x v="2"/>
  </r>
  <r>
    <x v="2"/>
    <x v="2"/>
    <n v="8140"/>
    <s v="Roads and Highways"/>
    <x v="3"/>
    <n v="1.0171301585628862"/>
    <n v="0.19656132206470006"/>
    <n v="0.42691819959772126"/>
    <n v="7.49"/>
    <n v="13.32607016020804"/>
    <n v="36.881380513652417"/>
    <n v="10.028179057082147"/>
    <x v="2"/>
  </r>
  <r>
    <x v="2"/>
    <x v="10"/>
    <n v="1710"/>
    <s v="Educational Facilities"/>
    <x v="4"/>
    <n v="0.96739227811534922"/>
    <n v="0.17065096597435325"/>
    <n v="0.1586591010147235"/>
    <n v="7.47"/>
    <n v="4.9392521719870857"/>
    <n v="13.001466991908629"/>
    <n v="3.3686750807586998"/>
    <x v="10"/>
  </r>
  <r>
    <x v="2"/>
    <x v="1"/>
    <n v="1710"/>
    <s v="Educational Facilities"/>
    <x v="3"/>
    <n v="0.96739227811534922"/>
    <n v="0.17065096597435325"/>
    <n v="0.2050753273754139"/>
    <n v="7.46"/>
    <n v="6.3756996442042988"/>
    <n v="16.782590883813356"/>
    <n v="4.3483628221380251"/>
    <x v="1"/>
  </r>
  <r>
    <x v="2"/>
    <x v="19"/>
    <n v="1900"/>
    <s v="Open Land"/>
    <x v="0"/>
    <n v="0.80616023176279095"/>
    <n v="4.9140330516175015E-2"/>
    <n v="0.28292799795311729"/>
    <n v="7.46"/>
    <n v="8.7961041387633365"/>
    <n v="19.294799704384179"/>
    <n v="3.0908704161938259"/>
    <x v="19"/>
  </r>
  <r>
    <x v="5"/>
    <x v="6"/>
    <n v="7400"/>
    <s v="Disturbed Land"/>
    <x v="0"/>
    <n v="0.73183755311232057"/>
    <n v="0.13401908322593187"/>
    <n v="0.28292799795311729"/>
    <n v="7.41"/>
    <n v="8.7371490171898554"/>
    <n v="17.398546795294717"/>
    <n v="4.3748296560045823"/>
    <x v="6"/>
  </r>
  <r>
    <x v="1"/>
    <x v="10"/>
    <n v="6410"/>
    <s v="Freshwater Marshes"/>
    <x v="1"/>
    <n v="0.62640332935885068"/>
    <n v="1.7869211096790915E-2"/>
    <n v="0.24869471632328805"/>
    <n v="7.38"/>
    <n v="7.6488919994464943"/>
    <n v="13.037103938472363"/>
    <n v="0.37190537062728224"/>
    <x v="10"/>
  </r>
  <r>
    <x v="2"/>
    <x v="2"/>
    <n v="1320"/>
    <s v="Mobile Home Units &lt;Six or more dwelling units per acre&gt;"/>
    <x v="1"/>
    <n v="1.6728075169398335"/>
    <n v="0.4645994885165638"/>
    <n v="0.44774347762687844"/>
    <n v="7.37"/>
    <n v="13.752205849983817"/>
    <n v="62.59604262469108"/>
    <n v="20.378777863773735"/>
    <x v="2"/>
  </r>
  <r>
    <x v="2"/>
    <x v="9"/>
    <n v="1850"/>
    <s v="Parks and Zoos"/>
    <x v="1"/>
    <n v="0.96739227811534922"/>
    <n v="0.17065096597435325"/>
    <n v="0.24895975957097566"/>
    <n v="7.37"/>
    <n v="7.6466683113487415"/>
    <n v="20.128129155243766"/>
    <n v="5.2151904973308305"/>
    <x v="9"/>
  </r>
  <r>
    <x v="2"/>
    <x v="15"/>
    <n v="3100"/>
    <s v="Herbaceous (Dry Prairie)"/>
    <x v="0"/>
    <n v="0.80616023176279095"/>
    <n v="4.9140330516175015E-2"/>
    <n v="0.28292799795311729"/>
    <n v="7.36"/>
    <n v="8.678193895616376"/>
    <n v="19.03615627671147"/>
    <n v="3.0494378368882784"/>
    <x v="15"/>
  </r>
  <r>
    <x v="1"/>
    <x v="3"/>
    <n v="8115"/>
    <s v=" Grass airports"/>
    <x v="0"/>
    <n v="0.96739227811534922"/>
    <n v="0.17065096597435325"/>
    <n v="0.24052044568721381"/>
    <n v="7.34"/>
    <n v="7.3573881473267422"/>
    <n v="19.366664388314717"/>
    <n v="3.4163390181340088"/>
    <x v="3"/>
  </r>
  <r>
    <x v="4"/>
    <x v="13"/>
    <n v="3100"/>
    <s v="Herbaceous (Dry Prairie)"/>
    <x v="0"/>
    <n v="0.80616023176279095"/>
    <n v="4.9140330516175015E-2"/>
    <n v="0.28292799795311729"/>
    <n v="7.34"/>
    <n v="8.6546118469869828"/>
    <n v="18.984427591176928"/>
    <n v="2.0991833676011056"/>
    <x v="13"/>
  </r>
  <r>
    <x v="5"/>
    <x v="10"/>
    <n v="1110"/>
    <s v="Fixed Single Family Units"/>
    <x v="1"/>
    <n v="0.96739227811534922"/>
    <n v="0.17065096597435325"/>
    <n v="0.24895975957097566"/>
    <n v="7.34"/>
    <n v="7.6155421174083804"/>
    <n v="20.046196472115231"/>
    <n v="4.5723050677033479"/>
    <x v="10"/>
  </r>
  <r>
    <x v="4"/>
    <x v="10"/>
    <n v="5120"/>
    <s v=" Channelized Waterways, Canals"/>
    <x v="1"/>
    <n v="0.52096910560538079"/>
    <n v="9.3813358258152305E-2"/>
    <n v="0.2984336595879456"/>
    <n v="7.33"/>
    <n v="9.1164842855191548"/>
    <n v="12.923135534083883"/>
    <n v="3.3193679748658864"/>
    <x v="10"/>
  </r>
  <r>
    <x v="2"/>
    <x v="19"/>
    <n v="1411"/>
    <s v="Shopping Centers (Plazas, Malls)"/>
    <x v="0"/>
    <n v="1.4884831588725165"/>
    <n v="0.30824389141964326"/>
    <n v="0.58224006489851832"/>
    <n v="7.31"/>
    <n v="17.737608789096043"/>
    <n v="71.840201066530213"/>
    <n v="18.738216187522287"/>
    <x v="19"/>
  </r>
  <r>
    <x v="4"/>
    <x v="6"/>
    <n v="5110"/>
    <s v=" Natural River, Stream, Waterway"/>
    <x v="3"/>
    <n v="0.52096910560538079"/>
    <n v="9.3813358258152305E-2"/>
    <n v="0.2984336595879456"/>
    <n v="7.29"/>
    <n v="9.0667353944658426"/>
    <n v="12.852613648495428"/>
    <n v="3.3012540977861269"/>
    <x v="6"/>
  </r>
  <r>
    <x v="4"/>
    <x v="19"/>
    <n v="4240"/>
    <s v="Melaleuca"/>
    <x v="1"/>
    <n v="0.80616023176279095"/>
    <n v="4.9140330516175015E-2"/>
    <n v="0.24115339422849597"/>
    <n v="7.29"/>
    <n v="7.326499356560503"/>
    <n v="16.071130512901028"/>
    <n v="1.7770485683175137"/>
    <x v="19"/>
  </r>
  <r>
    <x v="2"/>
    <x v="3"/>
    <n v="6120"/>
    <s v="Mangrove Swamps"/>
    <x v="0"/>
    <n v="0.62640332935885068"/>
    <n v="1.7869211096790915E-2"/>
    <n v="0.24869471632328805"/>
    <n v="7.25"/>
    <n v="7.5141554195104456"/>
    <n v="12.807453056087351"/>
    <n v="2.0010355437309304"/>
    <x v="3"/>
  </r>
  <r>
    <x v="4"/>
    <x v="6"/>
    <n v="1210"/>
    <s v="Fixed Single Family Units"/>
    <x v="4"/>
    <n v="1.3474392445178078"/>
    <n v="0.2921616014325315"/>
    <n v="0.1586591010147235"/>
    <n v="7.25"/>
    <n v="4.7937855752217358"/>
    <n v="17.575850028505279"/>
    <n v="4.3326795740579023"/>
    <x v="6"/>
  </r>
  <r>
    <x v="2"/>
    <x v="18"/>
    <n v="5300"/>
    <s v="Reservoirs"/>
    <x v="1"/>
    <n v="0.52096910560538079"/>
    <n v="9.3813358258152305E-2"/>
    <n v="0.2984336595879456"/>
    <n v="7.23"/>
    <n v="8.992112057885878"/>
    <n v="12.746830820112752"/>
    <n v="4.2527847585467873"/>
    <x v="18"/>
  </r>
  <r>
    <x v="5"/>
    <x v="6"/>
    <n v="8200"/>
    <s v="Communications"/>
    <x v="0"/>
    <n v="1.2017295380314896"/>
    <n v="0.2322997442582819"/>
    <n v="0.58224006489851832"/>
    <n v="7.23"/>
    <n v="17.543489951458877"/>
    <n v="57.365564333603608"/>
    <n v="13.475814339335951"/>
    <x v="6"/>
  </r>
  <r>
    <x v="1"/>
    <x v="6"/>
    <n v="6430"/>
    <s v="Wet Prairies"/>
    <x v="1"/>
    <n v="0.62640332935885068"/>
    <n v="1.7869211096790915E-2"/>
    <n v="0.24869471632328805"/>
    <n v="7.23"/>
    <n v="7.4934267149049001"/>
    <n v="12.772122151105041"/>
    <n v="0.3643463183787603"/>
    <x v="6"/>
  </r>
  <r>
    <x v="3"/>
    <x v="7"/>
    <n v="6170"/>
    <s v="Mixed Wetland Hardwoods"/>
    <x v="0"/>
    <n v="0.62640332935885068"/>
    <n v="1.7869211096790915E-2"/>
    <n v="0.24869471632328805"/>
    <n v="7.23"/>
    <n v="7.4934267149049001"/>
    <n v="12.772122151105041"/>
    <n v="4.2383729957174445"/>
    <x v="7"/>
  </r>
  <r>
    <x v="3"/>
    <x v="6"/>
    <n v="6172"/>
    <s v="Mixed Shrubs"/>
    <x v="1"/>
    <n v="0.62640332935885068"/>
    <n v="1.7869211096790915E-2"/>
    <n v="0.24869471632328805"/>
    <n v="7.21"/>
    <n v="7.4726980102993537"/>
    <n v="12.736791246122731"/>
    <n v="4.2266485890902867"/>
    <x v="6"/>
  </r>
  <r>
    <x v="2"/>
    <x v="2"/>
    <n v="1700"/>
    <s v="Institutional"/>
    <x v="1"/>
    <n v="0.96739227811534922"/>
    <n v="0.17065096597435325"/>
    <n v="0.22279788653131388"/>
    <n v="7.2"/>
    <n v="6.685273383258604"/>
    <n v="17.597473908556154"/>
    <n v="4.5594986994119298"/>
    <x v="2"/>
  </r>
  <r>
    <x v="3"/>
    <x v="11"/>
    <n v="2210"/>
    <s v="Citrus Groves"/>
    <x v="0"/>
    <n v="1.6671011379372187"/>
    <n v="0.16490862031309303"/>
    <n v="0.32696578480774496"/>
    <n v="7.18"/>
    <n v="9.7836827407774702"/>
    <n v="44.380567463228196"/>
    <n v="9.4481646066032692"/>
    <x v="11"/>
  </r>
  <r>
    <x v="2"/>
    <x v="3"/>
    <n v="5300"/>
    <s v="Reservoirs"/>
    <x v="0"/>
    <n v="0.52096910560538079"/>
    <n v="9.3813358258152305E-2"/>
    <n v="0.2984336595879456"/>
    <n v="7.17"/>
    <n v="8.9174887213059115"/>
    <n v="12.641047991730073"/>
    <n v="4.2174919389737848"/>
    <x v="3"/>
  </r>
  <r>
    <x v="3"/>
    <x v="9"/>
    <n v="6191"/>
    <e v="#N/A"/>
    <x v="1"/>
    <n v="0.62640332935885068"/>
    <n v="1.7869211096790915E-2"/>
    <n v="0.24869471632328805"/>
    <n v="7.17"/>
    <n v="7.4312406010882617"/>
    <n v="12.66612943615811"/>
    <n v="4.203199775835972"/>
    <x v="9"/>
  </r>
  <r>
    <x v="2"/>
    <x v="9"/>
    <n v="6172"/>
    <s v="Mixed Shrubs"/>
    <x v="1"/>
    <n v="0.62640332935885068"/>
    <n v="1.7869211096790915E-2"/>
    <n v="0.24869471632328805"/>
    <n v="7.12"/>
    <n v="7.379418839574396"/>
    <n v="12.577802173702336"/>
    <n v="1.9651549063950655"/>
    <x v="9"/>
  </r>
  <r>
    <x v="2"/>
    <x v="1"/>
    <n v="1480"/>
    <s v="Cemeteries"/>
    <x v="3"/>
    <n v="1.3474392445178078"/>
    <n v="0.2921616014325315"/>
    <n v="0.22153198944874952"/>
    <n v="7.11"/>
    <n v="6.5641977644566891"/>
    <n v="24.066857738042216"/>
    <n v="6.6472461401730625"/>
    <x v="1"/>
  </r>
  <r>
    <x v="5"/>
    <x v="13"/>
    <n v="2130"/>
    <s v="Woodland Pastures"/>
    <x v="0"/>
    <n v="0.95337210017164864"/>
    <n v="0.22938109134459039"/>
    <n v="0.2"/>
    <n v="7.1"/>
    <n v="5.9178500000000005"/>
    <n v="15.351645498845153"/>
    <n v="4.4987256000363631"/>
    <x v="13"/>
  </r>
  <r>
    <x v="2"/>
    <x v="10"/>
    <n v="5300"/>
    <s v="Reservoirs"/>
    <x v="4"/>
    <n v="0.52096910560538079"/>
    <n v="9.3813358258152305E-2"/>
    <n v="0.2984336595879456"/>
    <n v="7.08"/>
    <n v="8.8055537164359645"/>
    <n v="12.482373749156057"/>
    <n v="4.1645527096142825"/>
    <x v="10"/>
  </r>
  <r>
    <x v="0"/>
    <x v="9"/>
    <n v="1230"/>
    <s v="Mixed Units &lt;Fixed and mobile home units&gt;"/>
    <x v="0"/>
    <n v="1.3474392445178078"/>
    <n v="0.2921616014325315"/>
    <n v="0.24052044568721381"/>
    <n v="7.07"/>
    <n v="7.0867485288283483"/>
    <n v="25.982728550944035"/>
    <n v="7.7548993516021305"/>
    <x v="9"/>
  </r>
  <r>
    <x v="4"/>
    <x v="3"/>
    <n v="6120"/>
    <s v="Mangrove Swamps"/>
    <x v="0"/>
    <n v="0.62640332935885068"/>
    <n v="1.7869211096790915E-2"/>
    <n v="0.24869471632328805"/>
    <n v="7.04"/>
    <n v="7.2965040211522121"/>
    <n v="12.436478553773096"/>
    <n v="1.1489230165261726"/>
    <x v="3"/>
  </r>
  <r>
    <x v="2"/>
    <x v="3"/>
    <n v="4200"/>
    <s v="Upland Hardwood Forests"/>
    <x v="2"/>
    <n v="0.80616023176279095"/>
    <n v="4.9140330516175015E-2"/>
    <n v="2.0887301862310671E-2"/>
    <n v="7.03"/>
    <n v="0.61194624849359347"/>
    <n v="1.3423420310020591"/>
    <n v="0.21503230588576983"/>
    <x v="3"/>
  </r>
  <r>
    <x v="4"/>
    <x v="12"/>
    <n v="4110"/>
    <s v="Pine Flatwoods"/>
    <x v="0"/>
    <n v="0.80616023176279095"/>
    <n v="4.9140330516175015E-2"/>
    <n v="0.28292799795311729"/>
    <n v="7.03"/>
    <n v="8.2890900932314029"/>
    <n v="18.182632965391527"/>
    <n v="2.0105257594326669"/>
    <x v="12"/>
  </r>
  <r>
    <x v="0"/>
    <x v="2"/>
    <n v="7400"/>
    <s v="Disturbed Land"/>
    <x v="0"/>
    <n v="0.73183755311232057"/>
    <n v="0.13401908322593187"/>
    <n v="0.28292799795311729"/>
    <n v="7.03"/>
    <n v="8.2890900932314029"/>
    <n v="16.506313626305246"/>
    <n v="5.5037562658560759"/>
    <x v="2"/>
  </r>
  <r>
    <x v="4"/>
    <x v="10"/>
    <n v="4200"/>
    <s v="Upland Hardwood Forests"/>
    <x v="0"/>
    <n v="0.80616023176279095"/>
    <n v="4.9140330516175015E-2"/>
    <n v="0.28292799795311729"/>
    <n v="7.02"/>
    <n v="8.2772990689167063"/>
    <n v="18.156768622624256"/>
    <n v="2.0076658365885236"/>
    <x v="10"/>
  </r>
  <r>
    <x v="2"/>
    <x v="2"/>
    <n v="1550"/>
    <s v="Other Light Industrial"/>
    <x v="3"/>
    <n v="1.2017295380314896"/>
    <n v="0.2322997442582819"/>
    <n v="0.30761299106312084"/>
    <n v="7.02"/>
    <n v="8.9994795245940029"/>
    <n v="29.427452751162242"/>
    <n v="7.6474661540023048"/>
    <x v="2"/>
  </r>
  <r>
    <x v="2"/>
    <x v="10"/>
    <n v="1330"/>
    <s v="Multiple Dwelling Units, Low Rise &lt;Two stories or less&gt;"/>
    <x v="1"/>
    <n v="1.6728075169398335"/>
    <n v="0.4645994885165638"/>
    <n v="0.44774347762687844"/>
    <n v="7"/>
    <n v="13.061796601070109"/>
    <n v="59.453500457644161"/>
    <n v="19.355691322444521"/>
    <x v="10"/>
  </r>
  <r>
    <x v="4"/>
    <x v="19"/>
    <n v="2430"/>
    <s v="Ornamentals"/>
    <x v="4"/>
    <n v="1.7303616721893005"/>
    <n v="0.38508149913584422"/>
    <n v="0.30381529981542799"/>
    <n v="6.99"/>
    <n v="8.8503903312457641"/>
    <n v="41.670417675851731"/>
    <n v="10.236775293835802"/>
    <x v="19"/>
  </r>
  <r>
    <x v="3"/>
    <x v="2"/>
    <n v="3200"/>
    <s v="Shrub and Brushland"/>
    <x v="0"/>
    <n v="0.80616023176279095"/>
    <n v="4.9140330516175015E-2"/>
    <n v="0.28292799795311729"/>
    <n v="6.96"/>
    <n v="8.2065529230285286"/>
    <n v="18.001582566020627"/>
    <n v="5.3400108750577582"/>
    <x v="2"/>
  </r>
  <r>
    <x v="2"/>
    <x v="10"/>
    <n v="4340"/>
    <s v="Hardwood - Coniferous Mixed"/>
    <x v="1"/>
    <n v="0.80616023176279095"/>
    <n v="4.9140330516175015E-2"/>
    <n v="0.24115339422849597"/>
    <n v="6.95"/>
    <n v="6.9847970546084355"/>
    <n v="15.321585331229373"/>
    <n v="2.4543936996000872"/>
    <x v="10"/>
  </r>
  <r>
    <x v="5"/>
    <x v="0"/>
    <n v="2110"/>
    <s v="Improved Pastures"/>
    <x v="0"/>
    <n v="1.8765006736361713"/>
    <n v="0.3700681607026059"/>
    <n v="0.58663586860269046"/>
    <n v="6.94"/>
    <n v="16.966946577867883"/>
    <n v="86.632522264219929"/>
    <n v="19.393312667477495"/>
    <x v="0"/>
  </r>
  <r>
    <x v="4"/>
    <x v="13"/>
    <n v="4340"/>
    <s v="Hardwood - Coniferous Mixed"/>
    <x v="0"/>
    <n v="0.80616023176279095"/>
    <n v="4.9140330516175015E-2"/>
    <n v="0.28292799795311729"/>
    <n v="6.93"/>
    <n v="8.1711798500844406"/>
    <n v="17.923989537718818"/>
    <n v="1.9819265309912346"/>
    <x v="13"/>
  </r>
  <r>
    <x v="2"/>
    <x v="2"/>
    <n v="1850"/>
    <s v="Parks and Zoos"/>
    <x v="1"/>
    <n v="0.96739227811534922"/>
    <n v="0.17065096597435325"/>
    <n v="0.24895975957097566"/>
    <n v="6.91"/>
    <n v="7.1694000042632027"/>
    <n v="18.871828013939542"/>
    <n v="4.8896833563848086"/>
    <x v="2"/>
  </r>
  <r>
    <x v="1"/>
    <x v="6"/>
    <n v="1320"/>
    <s v="Mobile Home Units &lt;Six or more dwelling units per acre&gt;"/>
    <x v="0"/>
    <n v="1.6728075169398335"/>
    <n v="0.4645994885165638"/>
    <n v="0.45902383655933859"/>
    <n v="6.86"/>
    <n v="13.123055414586759"/>
    <n v="59.732332765992048"/>
    <n v="16.589841311658358"/>
    <x v="6"/>
  </r>
  <r>
    <x v="4"/>
    <x v="10"/>
    <n v="2430"/>
    <s v="Ornamentals"/>
    <x v="1"/>
    <n v="1.7303616721893005"/>
    <n v="0.38508149913584422"/>
    <n v="0.30381529981542799"/>
    <n v="6.86"/>
    <n v="8.6857907971882629"/>
    <n v="40.895431367144916"/>
    <n v="10.046391776210818"/>
    <x v="10"/>
  </r>
  <r>
    <x v="4"/>
    <x v="10"/>
    <n v="8310"/>
    <s v="Electric Power Facilities"/>
    <x v="0"/>
    <n v="1.2017295380314896"/>
    <n v="0.2322997442582819"/>
    <n v="0.58224006489851832"/>
    <n v="6.86"/>
    <n v="16.645690327386983"/>
    <n v="54.429843890528453"/>
    <n v="12.333251453307239"/>
    <x v="10"/>
  </r>
  <r>
    <x v="2"/>
    <x v="3"/>
    <n v="6300"/>
    <s v="Wetland Forested Mixed"/>
    <x v="0"/>
    <n v="0.62640332935885068"/>
    <n v="1.7869211096790915E-2"/>
    <n v="0.24869471632328805"/>
    <n v="6.85"/>
    <n v="7.0995813273995241"/>
    <n v="12.100834956441151"/>
    <n v="1.8906335826974996"/>
    <x v="3"/>
  </r>
  <r>
    <x v="2"/>
    <x v="18"/>
    <n v="1730"/>
    <s v="Military"/>
    <x v="0"/>
    <n v="0.73183755311232057"/>
    <n v="0.15992943931627868"/>
    <n v="0.34369105791620291"/>
    <n v="6.85"/>
    <n v="9.811477514480563"/>
    <n v="19.537889342486718"/>
    <n v="6.405403515343898"/>
    <x v="18"/>
  </r>
  <r>
    <x v="3"/>
    <x v="2"/>
    <n v="1630"/>
    <s v="Rock Quarries"/>
    <x v="0"/>
    <n v="0.73183755311232057"/>
    <n v="0.13401908322593187"/>
    <n v="0.24052044568721381"/>
    <n v="6.84"/>
    <n v="6.8562036686260113"/>
    <n v="13.652963928161061"/>
    <n v="6.0448125905893599"/>
    <x v="2"/>
  </r>
  <r>
    <x v="3"/>
    <x v="3"/>
    <n v="4110"/>
    <s v="Pine Flatwoods"/>
    <x v="0"/>
    <n v="0.80616023176279095"/>
    <n v="4.9140330516175015E-2"/>
    <n v="0.28292799795311729"/>
    <n v="6.83"/>
    <n v="8.0532696069374783"/>
    <n v="17.665346110046105"/>
    <n v="5.2402692926213339"/>
    <x v="3"/>
  </r>
  <r>
    <x v="3"/>
    <x v="6"/>
    <n v="5250"/>
    <s v="Marshy Lakes"/>
    <x v="1"/>
    <n v="0.52096910560538079"/>
    <n v="9.3813358258152305E-2"/>
    <n v="0.2984336595879456"/>
    <n v="6.82"/>
    <n v="8.4821859245894462"/>
    <n v="12.023981492831117"/>
    <n v="6.5504202272201386"/>
    <x v="6"/>
  </r>
  <r>
    <x v="5"/>
    <x v="10"/>
    <n v="1310"/>
    <s v="Fixed Single Family Units &lt;Six or more dwelling units per acre&gt;"/>
    <x v="1"/>
    <n v="1.3474392445178078"/>
    <n v="0.2921616014325315"/>
    <n v="0.44774347762687844"/>
    <n v="6.81"/>
    <n v="12.707262121898205"/>
    <n v="46.589679455376562"/>
    <n v="11.830737005425908"/>
    <x v="10"/>
  </r>
  <r>
    <x v="0"/>
    <x v="2"/>
    <n v="4271"/>
    <e v="#N/A"/>
    <x v="1"/>
    <n v="0.80616023176279095"/>
    <n v="4.9140330516175015E-2"/>
    <n v="0.24115339422849597"/>
    <n v="6.81"/>
    <n v="6.8440961067458197"/>
    <n v="15.012949079952811"/>
    <n v="2.9636362406291421"/>
    <x v="2"/>
  </r>
  <r>
    <x v="5"/>
    <x v="0"/>
    <n v="2510"/>
    <s v="Horse Farms"/>
    <x v="0"/>
    <n v="1.8765006736361713"/>
    <n v="0.3700681607026059"/>
    <n v="0.58663586860269046"/>
    <n v="6.8"/>
    <n v="16.624673880331645"/>
    <n v="84.884892132088694"/>
    <n v="19.002093103580258"/>
    <x v="0"/>
  </r>
  <r>
    <x v="2"/>
    <x v="9"/>
    <n v="3100"/>
    <s v="Herbaceous (Dry Prairie)"/>
    <x v="0"/>
    <n v="0.80616023176279095"/>
    <n v="4.9140330516175015E-2"/>
    <n v="0.28292799795311729"/>
    <n v="6.78"/>
    <n v="7.994314485363998"/>
    <n v="17.536024396209751"/>
    <n v="2.8091288769161045"/>
    <x v="9"/>
  </r>
  <r>
    <x v="2"/>
    <x v="13"/>
    <n v="5300"/>
    <s v="Reservoirs"/>
    <x v="0"/>
    <n v="0.52096910560538079"/>
    <n v="9.3813358258152305E-2"/>
    <n v="0.2984336595879456"/>
    <n v="6.77"/>
    <n v="8.419999810772806"/>
    <n v="11.935829135845548"/>
    <n v="3.9822064751537689"/>
    <x v="13"/>
  </r>
  <r>
    <x v="2"/>
    <x v="19"/>
    <n v="1400"/>
    <s v="Commercial and Services"/>
    <x v="1"/>
    <n v="0.73183755311232057"/>
    <n v="0.15992943931627868"/>
    <n v="0.57659988543228824"/>
    <n v="6.77"/>
    <n v="16.268174752589442"/>
    <n v="32.395304137549772"/>
    <n v="10.620645422126517"/>
    <x v="19"/>
  </r>
  <r>
    <x v="1"/>
    <x v="3"/>
    <n v="4220"/>
    <s v="Brazilian Pepper"/>
    <x v="0"/>
    <n v="0.80616023176279095"/>
    <n v="4.9140330516175015E-2"/>
    <n v="0.28292799795311729"/>
    <n v="6.75"/>
    <n v="7.95894141241991"/>
    <n v="17.458431367907938"/>
    <n v="1.0641967364688742"/>
    <x v="3"/>
  </r>
  <r>
    <x v="5"/>
    <x v="10"/>
    <n v="3100"/>
    <s v="Herbaceous (Dry Prairie)"/>
    <x v="1"/>
    <n v="0.80616023176279095"/>
    <n v="4.9140330516175015E-2"/>
    <n v="0.24115339422849597"/>
    <n v="6.74"/>
    <n v="6.7737456328145127"/>
    <n v="14.858630954314533"/>
    <n v="1.8272913073465296"/>
    <x v="10"/>
  </r>
  <r>
    <x v="2"/>
    <x v="15"/>
    <n v="1400"/>
    <s v="Commercial and Services"/>
    <x v="2"/>
    <n v="0.73183755311232057"/>
    <n v="0.15992943931627868"/>
    <n v="0.5449281084296117"/>
    <n v="6.74"/>
    <n v="15.306458391273942"/>
    <n v="30.480209513064359"/>
    <n v="9.992790814862488"/>
    <x v="15"/>
  </r>
  <r>
    <x v="4"/>
    <x v="10"/>
    <n v="4370"/>
    <s v="Australian Pines"/>
    <x v="1"/>
    <n v="0.80616023176279095"/>
    <n v="4.9140330516175015E-2"/>
    <n v="0.24115339422849597"/>
    <n v="6.73"/>
    <n v="6.7636955651100399"/>
    <n v="14.836585507794776"/>
    <n v="1.640540036320558"/>
    <x v="10"/>
  </r>
  <r>
    <x v="2"/>
    <x v="15"/>
    <n v="1330"/>
    <s v="Multiple Dwelling Units, Low Rise &lt;Two stories or less&gt;"/>
    <x v="2"/>
    <n v="1.6728075169398335"/>
    <n v="0.4645994885165638"/>
    <n v="0.37832588419635466"/>
    <n v="6.72"/>
    <n v="10.595243382449429"/>
    <n v="48.226467347968104"/>
    <n v="15.700616588996859"/>
    <x v="15"/>
  </r>
  <r>
    <x v="2"/>
    <x v="0"/>
    <n v="2130"/>
    <s v="Woodland Pastures"/>
    <x v="0"/>
    <n v="0.95337210017164864"/>
    <n v="0.22938109134459039"/>
    <n v="0.2"/>
    <n v="6.7"/>
    <n v="5.5844500000000004"/>
    <n v="14.486764062290495"/>
    <n v="4.7011349239568503"/>
    <x v="0"/>
  </r>
  <r>
    <x v="2"/>
    <x v="9"/>
    <n v="4240"/>
    <s v="Melaleuca"/>
    <x v="0"/>
    <n v="0.80616023176279095"/>
    <n v="4.9140330516175015E-2"/>
    <n v="0.28292799795311729"/>
    <n v="6.67"/>
    <n v="7.8646132179023391"/>
    <n v="17.251516625769767"/>
    <n v="2.7635530396800019"/>
    <x v="9"/>
  </r>
  <r>
    <x v="1"/>
    <x v="3"/>
    <n v="6216"/>
    <e v="#N/A"/>
    <x v="0"/>
    <n v="0.62640332935885068"/>
    <n v="1.7869211096790915E-2"/>
    <n v="0.24869471632328805"/>
    <n v="6.65"/>
    <n v="6.8922942813440642"/>
    <n v="11.747525906618053"/>
    <n v="0.33511798301780854"/>
    <x v="3"/>
  </r>
  <r>
    <x v="1"/>
    <x v="13"/>
    <n v="3300"/>
    <s v="Mixed Rangeland"/>
    <x v="0"/>
    <n v="0.80616023176279095"/>
    <n v="4.9140330516175015E-2"/>
    <n v="0.28292799795311729"/>
    <n v="6.65"/>
    <n v="7.8410311692729486"/>
    <n v="17.199787940235229"/>
    <n v="1.0484308588915576"/>
    <x v="13"/>
  </r>
  <r>
    <x v="2"/>
    <x v="1"/>
    <n v="1900"/>
    <s v="Open Land"/>
    <x v="1"/>
    <n v="0.80616023176279095"/>
    <n v="4.9140330516175015E-2"/>
    <n v="0.24115339422849597"/>
    <n v="6.64"/>
    <n v="6.6732449557697855"/>
    <n v="14.638176489116983"/>
    <n v="2.3449171460927447"/>
    <x v="1"/>
  </r>
  <r>
    <x v="4"/>
    <x v="19"/>
    <n v="4200"/>
    <s v="Upland Hardwood Forests"/>
    <x v="0"/>
    <n v="0.80616023176279095"/>
    <n v="4.9140330516175015E-2"/>
    <n v="0.28292799795311729"/>
    <n v="6.64"/>
    <n v="7.8292401449582512"/>
    <n v="17.173923597467954"/>
    <n v="1.898988768511082"/>
    <x v="19"/>
  </r>
  <r>
    <x v="2"/>
    <x v="13"/>
    <n v="7400"/>
    <s v="Disturbed Land"/>
    <x v="0"/>
    <n v="0.73183755311232057"/>
    <n v="0.13401908322593187"/>
    <n v="0.28292799795311729"/>
    <n v="6.6"/>
    <n v="7.7820760476994666"/>
    <n v="15.496681356132946"/>
    <n v="4.5318602779802184"/>
    <x v="13"/>
  </r>
  <r>
    <x v="0"/>
    <x v="9"/>
    <n v="6172"/>
    <s v="Mixed Shrubs"/>
    <x v="1"/>
    <n v="0.62640332935885068"/>
    <n v="1.7869211096790915E-2"/>
    <n v="0.24869471632328805"/>
    <n v="6.59"/>
    <n v="6.8301081675274249"/>
    <n v="11.641533191671121"/>
    <n v="2.3764140377410334"/>
    <x v="9"/>
  </r>
  <r>
    <x v="1"/>
    <x v="10"/>
    <n v="1110"/>
    <s v="Fixed Single Family Units"/>
    <x v="1"/>
    <n v="0.96739227811534922"/>
    <n v="0.17065096597435325"/>
    <n v="0.24895975957097566"/>
    <n v="6.55"/>
    <n v="6.7958856769788687"/>
    <n v="17.888635816397105"/>
    <n v="3.1556102432188138"/>
    <x v="10"/>
  </r>
  <r>
    <x v="2"/>
    <x v="15"/>
    <n v="6420"/>
    <s v="Saltwater Marshes"/>
    <x v="0"/>
    <n v="0.62640332935885068"/>
    <n v="1.7869211096790915E-2"/>
    <n v="0.24869471632328805"/>
    <n v="6.55"/>
    <n v="6.7886507583163329"/>
    <n v="11.570871381706501"/>
    <n v="1.8078321119224265"/>
    <x v="15"/>
  </r>
  <r>
    <x v="4"/>
    <x v="0"/>
    <n v="2420"/>
    <s v="Sod Farms"/>
    <x v="0"/>
    <n v="1.7303616721893005"/>
    <n v="0.38508149913584422"/>
    <n v="0.30381529981542799"/>
    <n v="6.52"/>
    <n v="8.2552997081147907"/>
    <n v="38.86854409821936"/>
    <n v="9.5484656531916201"/>
    <x v="0"/>
  </r>
  <r>
    <x v="4"/>
    <x v="10"/>
    <n v="1180"/>
    <s v="Rural Residential"/>
    <x v="1"/>
    <n v="0.96739227811534922"/>
    <n v="0.17065096597435325"/>
    <n v="0.24895975957097566"/>
    <n v="6.52"/>
    <n v="6.7647594830385067"/>
    <n v="17.80670313326857"/>
    <n v="3.8774334886662269"/>
    <x v="10"/>
  </r>
  <r>
    <x v="2"/>
    <x v="2"/>
    <n v="1180"/>
    <s v="Rural Residential"/>
    <x v="1"/>
    <n v="0.96739227811534922"/>
    <n v="0.17065096597435325"/>
    <n v="0.24895975957097566"/>
    <n v="6.51"/>
    <n v="6.7543840850583869"/>
    <n v="17.779392238892392"/>
    <n v="4.6066336686056593"/>
    <x v="2"/>
  </r>
  <r>
    <x v="4"/>
    <x v="3"/>
    <n v="4340"/>
    <s v="Hardwood - Coniferous Mixed"/>
    <x v="0"/>
    <n v="0.80616023176279095"/>
    <n v="4.9140330516175015E-2"/>
    <n v="0.28292799795311729"/>
    <n v="6.46"/>
    <n v="7.6170017072937206"/>
    <n v="16.708365427657078"/>
    <n v="1.8475101573165045"/>
    <x v="3"/>
  </r>
  <r>
    <x v="1"/>
    <x v="13"/>
    <n v="3300"/>
    <s v="Mixed Rangeland"/>
    <x v="1"/>
    <n v="0.80616023176279095"/>
    <n v="4.9140330516175015E-2"/>
    <n v="0.24115339422849597"/>
    <n v="6.46"/>
    <n v="6.4923437370892794"/>
    <n v="14.241358451761403"/>
    <n v="0.86809673033437129"/>
    <x v="13"/>
  </r>
  <r>
    <x v="2"/>
    <x v="6"/>
    <n v="7430"/>
    <s v="Spoil Areas"/>
    <x v="1"/>
    <n v="0.73183755311232057"/>
    <n v="0.13401908322593187"/>
    <n v="0.24115339422849597"/>
    <n v="6.46"/>
    <n v="6.4923437370892794"/>
    <n v="12.928398737236723"/>
    <n v="3.7807899219651531"/>
    <x v="6"/>
  </r>
  <r>
    <x v="3"/>
    <x v="2"/>
    <n v="6172"/>
    <s v="Mixed Shrubs"/>
    <x v="1"/>
    <n v="0.62640332935885068"/>
    <n v="1.7869211096790915E-2"/>
    <n v="0.24869471632328805"/>
    <n v="6.46"/>
    <n v="6.6953715875913771"/>
    <n v="11.41188230928611"/>
    <n v="3.7869833405718798"/>
    <x v="2"/>
  </r>
  <r>
    <x v="0"/>
    <x v="11"/>
    <n v="6440"/>
    <s v="Emergent Aquatic Vegetation"/>
    <x v="1"/>
    <n v="0.62640332935885068"/>
    <n v="1.7869211096790915E-2"/>
    <n v="0.24869471632328805"/>
    <n v="6.46"/>
    <n v="6.6953715875913771"/>
    <n v="11.41188230928611"/>
    <n v="2.3295348533849891"/>
    <x v="11"/>
  </r>
  <r>
    <x v="1"/>
    <x v="6"/>
    <n v="1110"/>
    <s v="Fixed Single Family Units"/>
    <x v="0"/>
    <n v="0.96739227811534922"/>
    <n v="0.17065096597435325"/>
    <n v="0.27638752969320179"/>
    <n v="6.45"/>
    <n v="7.4294004434768999"/>
    <n v="19.556220511145991"/>
    <n v="3.44977729979006"/>
    <x v="6"/>
  </r>
  <r>
    <x v="4"/>
    <x v="10"/>
    <n v="1310"/>
    <s v="Fixed Single Family Units &lt;Six or more dwelling units per acre&gt;"/>
    <x v="3"/>
    <n v="1.3474392445178078"/>
    <n v="0.2921616014325315"/>
    <n v="0.43646311869441834"/>
    <n v="6.45"/>
    <n v="11.732292304175475"/>
    <n v="43.015067485415599"/>
    <n v="10.603783257624444"/>
    <x v="10"/>
  </r>
  <r>
    <x v="1"/>
    <x v="13"/>
    <n v="5120"/>
    <s v=" Channelized Waterways, Canals"/>
    <x v="0"/>
    <n v="0.52096910560538079"/>
    <n v="9.3813358258152305E-2"/>
    <n v="0.2984336595879456"/>
    <n v="6.44"/>
    <n v="8.009571459582995"/>
    <n v="11.354023579740819"/>
    <n v="2.0445724521802298"/>
    <x v="13"/>
  </r>
  <r>
    <x v="4"/>
    <x v="3"/>
    <n v="6172"/>
    <s v="Mixed Shrubs"/>
    <x v="0"/>
    <n v="0.62640332935885068"/>
    <n v="1.7869211096790915E-2"/>
    <n v="0.24869471632328805"/>
    <n v="6.37"/>
    <n v="6.6020924168664195"/>
    <n v="11.252893236865713"/>
    <n v="1.0395794908056419"/>
    <x v="3"/>
  </r>
  <r>
    <x v="1"/>
    <x v="13"/>
    <n v="1400"/>
    <s v="Commercial and Services"/>
    <x v="1"/>
    <n v="0.73183755311232057"/>
    <n v="0.15992943931627868"/>
    <n v="0.57659988543228824"/>
    <n v="6.35"/>
    <n v="15.258923143123036"/>
    <n v="30.385551148218767"/>
    <n v="6.6401951331744584"/>
    <x v="13"/>
  </r>
  <r>
    <x v="3"/>
    <x v="9"/>
    <n v="1500"/>
    <s v="Industrial"/>
    <x v="0"/>
    <n v="1.4884831588725165"/>
    <n v="0.30824389141964326"/>
    <n v="0.58224006489851832"/>
    <n v="6.35"/>
    <n v="15.40818273745005"/>
    <n v="62.405646617300519"/>
    <n v="20.889206593855683"/>
    <x v="9"/>
  </r>
  <r>
    <x v="2"/>
    <x v="3"/>
    <n v="8350"/>
    <s v="Solid Waste Disposal"/>
    <x v="1"/>
    <n v="1.4884831588725165"/>
    <n v="0.30824389141964326"/>
    <n v="0.57659988543228824"/>
    <n v="6.34"/>
    <n v="15.234893342897648"/>
    <n v="61.703796379460407"/>
    <n v="16.094318487199466"/>
    <x v="3"/>
  </r>
  <r>
    <x v="3"/>
    <x v="13"/>
    <n v="6172"/>
    <s v="Mixed Shrubs"/>
    <x v="0"/>
    <n v="0.62640332935885068"/>
    <n v="1.7869211096790915E-2"/>
    <n v="0.24869471632328805"/>
    <n v="6.34"/>
    <n v="6.5709993599581002"/>
    <n v="11.199896879392249"/>
    <n v="3.7166369008089348"/>
    <x v="13"/>
  </r>
  <r>
    <x v="2"/>
    <x v="17"/>
    <n v="5110"/>
    <s v=" Natural River, Stream, Waterway"/>
    <x v="2"/>
    <n v="0.52096910560538079"/>
    <n v="9.3813358258152305E-2"/>
    <n v="0.2984336595879456"/>
    <n v="6.34"/>
    <n v="7.8851992319497191"/>
    <n v="11.177718865769688"/>
    <n v="3.7292746015472522"/>
    <x v="17"/>
  </r>
  <r>
    <x v="2"/>
    <x v="17"/>
    <n v="1210"/>
    <s v="Fixed Single Family Units"/>
    <x v="1"/>
    <n v="1.3474392445178078"/>
    <n v="0.2921616014325315"/>
    <n v="0.22279788653131388"/>
    <n v="6.28"/>
    <n v="5.8310440065088942"/>
    <n v="21.378835861525666"/>
    <n v="5.9048167279971748"/>
    <x v="17"/>
  </r>
  <r>
    <x v="2"/>
    <x v="15"/>
    <n v="4370"/>
    <s v="Australian Pines"/>
    <x v="0"/>
    <n v="0.80616023176279095"/>
    <n v="4.9140330516175015E-2"/>
    <n v="0.28292799795311729"/>
    <n v="6.26"/>
    <n v="7.3811812209997969"/>
    <n v="16.191078572311657"/>
    <n v="2.5936794645272583"/>
    <x v="15"/>
  </r>
  <r>
    <x v="5"/>
    <x v="13"/>
    <n v="8140"/>
    <s v="Roads and Highways"/>
    <x v="2"/>
    <n v="1.0171301585628862"/>
    <n v="0.19656132206470006"/>
    <n v="0.37051640493542071"/>
    <n v="6.25"/>
    <n v="9.6507944848022849"/>
    <n v="26.70964653299518"/>
    <n v="6.474653912888531"/>
    <x v="13"/>
  </r>
  <r>
    <x v="4"/>
    <x v="0"/>
    <n v="3300"/>
    <s v="Mixed Rangeland"/>
    <x v="1"/>
    <n v="0.80616023176279095"/>
    <n v="4.9140330516175015E-2"/>
    <n v="0.24115339422849597"/>
    <n v="6.24"/>
    <n v="6.2712422475908838"/>
    <n v="13.756358628326806"/>
    <n v="1.5210950708232216"/>
    <x v="0"/>
  </r>
  <r>
    <x v="5"/>
    <x v="13"/>
    <n v="1550"/>
    <s v="Other Light Industrial"/>
    <x v="0"/>
    <n v="1.2017295380314896"/>
    <n v="0.2322997442582819"/>
    <n v="0.34369105791620291"/>
    <n v="6.22"/>
    <n v="8.9091080496451234"/>
    <n v="29.131946516402408"/>
    <n v="6.8434209121610605"/>
    <x v="13"/>
  </r>
  <r>
    <x v="2"/>
    <x v="19"/>
    <n v="6172"/>
    <s v="Mixed Shrubs"/>
    <x v="1"/>
    <n v="0.62640332935885068"/>
    <n v="1.7869211096790915E-2"/>
    <n v="0.24869471632328805"/>
    <n v="6.22"/>
    <n v="6.4466271323248234"/>
    <n v="10.987911449498389"/>
    <n v="1.7167504940698464"/>
    <x v="19"/>
  </r>
  <r>
    <x v="1"/>
    <x v="6"/>
    <n v="8140"/>
    <s v="Roads and Highways"/>
    <x v="0"/>
    <n v="1.0171301585628862"/>
    <n v="0.19656132206470006"/>
    <n v="0.45034663738052311"/>
    <n v="6.21"/>
    <n v="11.655049786069478"/>
    <n v="32.256645875176822"/>
    <n v="6.2336259575235076"/>
    <x v="6"/>
  </r>
  <r>
    <x v="3"/>
    <x v="13"/>
    <n v="3220"/>
    <s v="Coastal Scrub"/>
    <x v="0"/>
    <n v="0.80616023176279095"/>
    <n v="4.9140330516175015E-2"/>
    <n v="0.28292799795311729"/>
    <n v="6.2"/>
    <n v="7.3104350751116209"/>
    <n v="16.035892515708031"/>
    <n v="4.7569062392755894"/>
    <x v="13"/>
  </r>
  <r>
    <x v="4"/>
    <x v="6"/>
    <n v="3210"/>
    <s v="Palmetto Prairies"/>
    <x v="0"/>
    <n v="0.80616023176279095"/>
    <n v="4.9140330516175015E-2"/>
    <n v="0.28292799795311729"/>
    <n v="6.2"/>
    <n v="7.3104350751116209"/>
    <n v="16.035892515708031"/>
    <n v="1.7731521633687815"/>
    <x v="6"/>
  </r>
  <r>
    <x v="5"/>
    <x v="10"/>
    <n v="2510"/>
    <s v="Horse Farms"/>
    <x v="0"/>
    <n v="1.8765006736361713"/>
    <n v="0.3700681607026059"/>
    <n v="0.58663586860269046"/>
    <n v="6.18"/>
    <n v="15.108894791242582"/>
    <n v="77.145387261221785"/>
    <n v="17.269549320606764"/>
    <x v="10"/>
  </r>
  <r>
    <x v="2"/>
    <x v="2"/>
    <n v="1110"/>
    <s v="Fixed Single Family Units"/>
    <x v="2"/>
    <n v="0.96739227811534922"/>
    <n v="0.17065096597435325"/>
    <n v="8.3338224602148639E-2"/>
    <n v="6.18"/>
    <n v="2.1463884753620284"/>
    <n v="5.6498834120076307"/>
    <n v="1.4638826119442419"/>
    <x v="2"/>
  </r>
  <r>
    <x v="2"/>
    <x v="2"/>
    <n v="8310"/>
    <s v="Electric Power Facilities"/>
    <x v="1"/>
    <n v="1.2017295380314896"/>
    <n v="0.2322997442582819"/>
    <n v="0.57659988543228824"/>
    <n v="6.18"/>
    <n v="14.850416539291396"/>
    <n v="48.55946722816627"/>
    <n v="12.619402882878433"/>
    <x v="2"/>
  </r>
  <r>
    <x v="3"/>
    <x v="14"/>
    <n v="8350"/>
    <s v="Solid Waste Disposal"/>
    <x v="1"/>
    <n v="1.4884831588725165"/>
    <n v="0.30824389141964326"/>
    <n v="0.57659988543228824"/>
    <n v="6.16"/>
    <n v="14.802356938840617"/>
    <n v="59.951953580043558"/>
    <n v="20.067875455545568"/>
    <x v="14"/>
  </r>
  <r>
    <x v="2"/>
    <x v="0"/>
    <n v="2120"/>
    <s v="Unimproved Pastures"/>
    <x v="0"/>
    <n v="0.95337210017164864"/>
    <n v="0.22938109134459039"/>
    <n v="0.2"/>
    <n v="6.14"/>
    <n v="5.1176900000000005"/>
    <n v="13.275930051113978"/>
    <n v="4.3082042437455312"/>
    <x v="0"/>
  </r>
  <r>
    <x v="2"/>
    <x v="3"/>
    <n v="4200"/>
    <s v="Upland Hardwood Forests"/>
    <x v="0"/>
    <n v="0.80616023176279095"/>
    <n v="4.9140330516175015E-2"/>
    <n v="0.28292799795311729"/>
    <n v="6.13"/>
    <n v="7.2278979049087475"/>
    <n v="15.854842116337135"/>
    <n v="2.5398171114300472"/>
    <x v="3"/>
  </r>
  <r>
    <x v="2"/>
    <x v="9"/>
    <n v="6120"/>
    <s v="Mangrove Swamps"/>
    <x v="0"/>
    <n v="0.62640332935885068"/>
    <n v="1.7869211096790915E-2"/>
    <n v="0.24869471632328805"/>
    <n v="6.13"/>
    <n v="6.3533479615998658"/>
    <n v="10.828922377077992"/>
    <n v="1.6919100528373245"/>
    <x v="9"/>
  </r>
  <r>
    <x v="0"/>
    <x v="3"/>
    <n v="4270"/>
    <s v="Live Oak"/>
    <x v="0"/>
    <n v="0.80616023176279095"/>
    <n v="4.9140330516175015E-2"/>
    <n v="0.28292799795311729"/>
    <n v="6.12"/>
    <n v="7.2161068805940509"/>
    <n v="15.828977773569862"/>
    <n v="3.1247246581623851"/>
    <x v="3"/>
  </r>
  <r>
    <x v="2"/>
    <x v="13"/>
    <n v="8140"/>
    <s v="Roads and Highways"/>
    <x v="4"/>
    <n v="1.0171301585628862"/>
    <n v="0.19656132206470006"/>
    <n v="0.39828344230763024"/>
    <n v="6.12"/>
    <n v="10.158259024400341"/>
    <n v="28.114111056826648"/>
    <n v="7.644327185751278"/>
    <x v="13"/>
  </r>
  <r>
    <x v="2"/>
    <x v="2"/>
    <n v="1700"/>
    <s v="Institutional"/>
    <x v="3"/>
    <n v="0.96739227811534922"/>
    <n v="0.17065096597435325"/>
    <n v="0.2050753273754139"/>
    <n v="6.12"/>
    <n v="5.230466732242669"/>
    <n v="13.768023620501037"/>
    <n v="3.5672896074376288"/>
    <x v="2"/>
  </r>
  <r>
    <x v="4"/>
    <x v="19"/>
    <n v="1850"/>
    <s v="Parks and Zoos"/>
    <x v="1"/>
    <n v="0.96739227811534922"/>
    <n v="0.17065096597435325"/>
    <n v="0.24895975957097566"/>
    <n v="6.12"/>
    <n v="6.349743563833691"/>
    <n v="16.71426735822142"/>
    <n v="3.6395541335333301"/>
    <x v="19"/>
  </r>
  <r>
    <x v="2"/>
    <x v="18"/>
    <n v="5120"/>
    <s v=" Channelized Waterways, Canals"/>
    <x v="0"/>
    <n v="0.52096910560538079"/>
    <n v="9.3813358258152305E-2"/>
    <n v="0.2984336595879456"/>
    <n v="6.11"/>
    <n v="7.5991431083931831"/>
    <n v="10.772218023636087"/>
    <n v="3.5939854598507428"/>
    <x v="18"/>
  </r>
  <r>
    <x v="4"/>
    <x v="10"/>
    <n v="5110"/>
    <s v=" Natural River, Stream, Waterway"/>
    <x v="1"/>
    <n v="0.52096910560538079"/>
    <n v="9.3813358258152305E-2"/>
    <n v="0.2984336595879456"/>
    <n v="6.11"/>
    <n v="7.5991431083931831"/>
    <n v="10.772218023636087"/>
    <n v="2.7668947239332287"/>
    <x v="10"/>
  </r>
  <r>
    <x v="4"/>
    <x v="6"/>
    <n v="1550"/>
    <s v="Other Light Industrial"/>
    <x v="0"/>
    <n v="1.2017295380314896"/>
    <n v="0.2322997442582819"/>
    <n v="0.34369105791620291"/>
    <n v="6.09"/>
    <n v="8.7229048267425728"/>
    <n v="28.523079467024221"/>
    <n v="6.4630409743043442"/>
    <x v="6"/>
  </r>
  <r>
    <x v="2"/>
    <x v="2"/>
    <n v="8140"/>
    <s v="Roads and Highways"/>
    <x v="2"/>
    <n v="1.0171301585628862"/>
    <n v="0.19656132206470006"/>
    <n v="0.37051640493542071"/>
    <n v="6.08"/>
    <n v="9.3882928748156633"/>
    <n v="25.983144147297711"/>
    <n v="7.0649096738291659"/>
    <x v="2"/>
  </r>
  <r>
    <x v="0"/>
    <x v="8"/>
    <n v="5120"/>
    <s v=" Channelized Waterways, Canals"/>
    <x v="1"/>
    <n v="0.52096910560538079"/>
    <n v="9.3813358258152305E-2"/>
    <n v="0.2984336595879456"/>
    <n v="6.07"/>
    <n v="7.5493942173398727"/>
    <n v="10.701696138047636"/>
    <n v="4.1867139634301953"/>
    <x v="8"/>
  </r>
  <r>
    <x v="1"/>
    <x v="6"/>
    <n v="5120"/>
    <s v=" Channelized Waterways, Canals"/>
    <x v="1"/>
    <n v="0.52096910560538079"/>
    <n v="9.3813358258152305E-2"/>
    <n v="0.2984336595879456"/>
    <n v="6.04"/>
    <n v="7.5120825490498895"/>
    <n v="10.648804723856296"/>
    <n v="1.9175803744050597"/>
    <x v="6"/>
  </r>
  <r>
    <x v="1"/>
    <x v="6"/>
    <n v="7430"/>
    <s v="Spoil Areas"/>
    <x v="0"/>
    <n v="0.73183755311232057"/>
    <n v="0.13401908322593187"/>
    <n v="0.28292799795311729"/>
    <n v="6.03"/>
    <n v="7.1099876617617861"/>
    <n v="14.158331602648738"/>
    <n v="2.592770230669621"/>
    <x v="6"/>
  </r>
  <r>
    <x v="4"/>
    <x v="13"/>
    <n v="5110"/>
    <s v=" Natural River, Stream, Waterway"/>
    <x v="1"/>
    <n v="0.52096910560538079"/>
    <n v="9.3813358258152305E-2"/>
    <n v="0.2984336595879456"/>
    <n v="6"/>
    <n v="7.4623336579965782"/>
    <n v="10.578282838267842"/>
    <n v="2.7170815619638904"/>
    <x v="13"/>
  </r>
  <r>
    <x v="1"/>
    <x v="6"/>
    <n v="1110"/>
    <s v="Fixed Single Family Units"/>
    <x v="2"/>
    <n v="0.96739227811534922"/>
    <n v="0.17065096597435325"/>
    <n v="8.3338224602148639E-2"/>
    <n v="6"/>
    <n v="2.0838723061767266"/>
    <n v="5.4853237009782827"/>
    <n v="0.96762793070624786"/>
    <x v="6"/>
  </r>
  <r>
    <x v="2"/>
    <x v="3"/>
    <n v="3200"/>
    <s v="Shrub and Brushland"/>
    <x v="2"/>
    <n v="0.80616023176279095"/>
    <n v="4.9140330516175015E-2"/>
    <n v="2.0887301862310671E-2"/>
    <n v="5.99"/>
    <n v="0.52141650476196655"/>
    <n v="1.1437594261311996"/>
    <n v="0.18322098325117514"/>
    <x v="3"/>
  </r>
  <r>
    <x v="2"/>
    <x v="9"/>
    <n v="5120"/>
    <s v=" Channelized Waterways, Canals"/>
    <x v="0"/>
    <n v="0.52096910560538079"/>
    <n v="9.3813358258152305E-2"/>
    <n v="0.2984336595879456"/>
    <n v="5.98"/>
    <n v="7.4374592124699248"/>
    <n v="10.543021895473618"/>
    <n v="3.5175176841092379"/>
    <x v="9"/>
  </r>
  <r>
    <x v="4"/>
    <x v="3"/>
    <n v="6210"/>
    <s v="Cypress"/>
    <x v="0"/>
    <n v="0.62640332935885068"/>
    <n v="1.7869211096790915E-2"/>
    <n v="0.24869471632328805"/>
    <n v="5.97"/>
    <n v="6.1875183247554979"/>
    <n v="10.546275137219515"/>
    <n v="0.97429977395756373"/>
    <x v="3"/>
  </r>
  <r>
    <x v="3"/>
    <x v="2"/>
    <n v="1660"/>
    <s v="Holding Ponds"/>
    <x v="1"/>
    <n v="0.52096910560538079"/>
    <n v="9.3813358258152305E-2"/>
    <n v="0.2984336595879456"/>
    <n v="5.97"/>
    <n v="7.4250219897065959"/>
    <n v="10.525391424076503"/>
    <n v="5.7340188792528179"/>
    <x v="2"/>
  </r>
  <r>
    <x v="4"/>
    <x v="10"/>
    <n v="1850"/>
    <s v="Parks and Zoos"/>
    <x v="0"/>
    <n v="0.96739227811534922"/>
    <n v="0.17065096597435325"/>
    <n v="0.27638752969320179"/>
    <n v="5.95"/>
    <n v="6.8534779284786902"/>
    <n v="18.040234425010642"/>
    <n v="3.9282852406427304"/>
    <x v="10"/>
  </r>
  <r>
    <x v="5"/>
    <x v="0"/>
    <n v="2110"/>
    <s v="Improved Pastures"/>
    <x v="2"/>
    <n v="1.8765006736361713"/>
    <n v="0.3700681607026059"/>
    <n v="0.58663586860269046"/>
    <n v="5.94"/>
    <n v="14.522141595466174"/>
    <n v="74.149449891853962"/>
    <n v="16.598887211068639"/>
    <x v="0"/>
  </r>
  <r>
    <x v="1"/>
    <x v="16"/>
    <n v="5120"/>
    <s v=" Channelized Waterways, Canals"/>
    <x v="0"/>
    <n v="0.52096910560538079"/>
    <n v="9.3813358258152305E-2"/>
    <n v="0.2984336595879456"/>
    <n v="5.94"/>
    <n v="7.3877103214166135"/>
    <n v="10.472500009885165"/>
    <n v="1.8858323549612677"/>
    <x v="16"/>
  </r>
  <r>
    <x v="1"/>
    <x v="13"/>
    <n v="1320"/>
    <s v="Mobile Home Units &lt;Six or more dwelling units per acre&gt;"/>
    <x v="0"/>
    <n v="1.6728075169398335"/>
    <n v="0.4645994885165638"/>
    <n v="0.45902383655933859"/>
    <n v="5.93"/>
    <n v="11.343982304445987"/>
    <n v="51.634509227745305"/>
    <n v="14.340781192147819"/>
    <x v="13"/>
  </r>
  <r>
    <x v="1"/>
    <x v="10"/>
    <n v="4220"/>
    <s v="Brazilian Pepper"/>
    <x v="0"/>
    <n v="0.80616023176279095"/>
    <n v="4.9140330516175015E-2"/>
    <n v="0.28292799795311729"/>
    <n v="5.93"/>
    <n v="6.9920774186148238"/>
    <n v="15.337555260991714"/>
    <n v="0.93491654033487759"/>
    <x v="10"/>
  </r>
  <r>
    <x v="2"/>
    <x v="9"/>
    <n v="6430"/>
    <s v="Wet Prairies"/>
    <x v="0"/>
    <n v="0.62640332935885068"/>
    <n v="1.7869211096790915E-2"/>
    <n v="0.24869471632328805"/>
    <n v="5.93"/>
    <n v="6.1460609155444059"/>
    <n v="10.475613327254894"/>
    <n v="1.6367090723206095"/>
    <x v="9"/>
  </r>
  <r>
    <x v="1"/>
    <x v="3"/>
    <n v="3100"/>
    <s v="Herbaceous (Dry Prairie)"/>
    <x v="1"/>
    <n v="0.80616023176279095"/>
    <n v="4.9140330516175015E-2"/>
    <n v="0.24115339422849597"/>
    <n v="5.91"/>
    <n v="5.9395900133432882"/>
    <n v="13.028858893174906"/>
    <n v="0.79418756598701779"/>
    <x v="3"/>
  </r>
  <r>
    <x v="0"/>
    <x v="7"/>
    <n v="6430"/>
    <s v="Wet Prairies"/>
    <x v="0"/>
    <n v="0.62640332935885068"/>
    <n v="1.7869211096790915E-2"/>
    <n v="0.24869471632328805"/>
    <n v="5.9"/>
    <n v="6.1149678586360876"/>
    <n v="10.422616969781432"/>
    <n v="2.1275937515435661"/>
    <x v="7"/>
  </r>
  <r>
    <x v="2"/>
    <x v="15"/>
    <n v="1411"/>
    <s v="Shopping Centers (Plazas, Malls)"/>
    <x v="3"/>
    <n v="1.4884831588725165"/>
    <n v="0.30824389141964326"/>
    <n v="0.57095970596605816"/>
    <n v="5.9"/>
    <n v="14.03889999021993"/>
    <n v="56.859828742547634"/>
    <n v="14.830857201758818"/>
    <x v="15"/>
  </r>
  <r>
    <x v="0"/>
    <x v="9"/>
    <n v="1820"/>
    <s v="Golf Courses"/>
    <x v="1"/>
    <n v="1.8765006736361713"/>
    <n v="0.3700681607026059"/>
    <n v="0.24895975957097566"/>
    <n v="5.88"/>
    <n v="6.1007340123108014"/>
    <n v="31.150093667355375"/>
    <n v="7.9691781530906063"/>
    <x v="9"/>
  </r>
  <r>
    <x v="4"/>
    <x v="10"/>
    <n v="3200"/>
    <s v="Shrub and Brushland"/>
    <x v="1"/>
    <n v="0.80616023176279095"/>
    <n v="4.9140330516175015E-2"/>
    <n v="0.24115339422849597"/>
    <n v="5.86"/>
    <n v="5.8893396748209268"/>
    <n v="12.918631660576137"/>
    <n v="1.4284642812538588"/>
    <x v="10"/>
  </r>
  <r>
    <x v="0"/>
    <x v="8"/>
    <n v="5120"/>
    <s v=" Channelized Waterways, Canals"/>
    <x v="0"/>
    <n v="0.52096910560538079"/>
    <n v="9.3813358258152305E-2"/>
    <n v="0.2984336595879456"/>
    <n v="5.86"/>
    <n v="7.2882125393099928"/>
    <n v="10.331456238708261"/>
    <n v="4.0418688345471079"/>
    <x v="8"/>
  </r>
  <r>
    <x v="2"/>
    <x v="18"/>
    <n v="1900"/>
    <s v="Open Land"/>
    <x v="0"/>
    <n v="0.80616023176279095"/>
    <n v="4.9140330516175015E-2"/>
    <n v="0.28292799795311729"/>
    <n v="5.84"/>
    <n v="6.8859581997825581"/>
    <n v="15.104776176086274"/>
    <n v="2.41966263144396"/>
    <x v="18"/>
  </r>
  <r>
    <x v="2"/>
    <x v="19"/>
    <n v="1330"/>
    <s v="Multiple Dwelling Units, Low Rise &lt;Two stories or less&gt;"/>
    <x v="2"/>
    <n v="1.6728075169398335"/>
    <n v="0.4645994885165638"/>
    <n v="0.37832588419635466"/>
    <n v="5.84"/>
    <n v="9.2077710347477186"/>
    <n v="41.91109662382943"/>
    <n v="13.644583464247273"/>
    <x v="19"/>
  </r>
  <r>
    <x v="2"/>
    <x v="3"/>
    <n v="1620"/>
    <s v="Sand and Gravel Pits"/>
    <x v="3"/>
    <n v="0.73183755311232057"/>
    <n v="0.13401908322593187"/>
    <n v="0.2050753273754139"/>
    <n v="5.83"/>
    <n v="4.9826178184599277"/>
    <n v="9.9220362508394846"/>
    <n v="2.9016071846933751"/>
    <x v="3"/>
  </r>
  <r>
    <x v="1"/>
    <x v="13"/>
    <n v="2110"/>
    <s v="Improved Pastures"/>
    <x v="1"/>
    <n v="1.8765006736361713"/>
    <n v="0.3700681607026059"/>
    <n v="0.58663586860269046"/>
    <n v="5.83"/>
    <n v="14.253213047401983"/>
    <n v="72.776311930893684"/>
    <n v="14.35235077576462"/>
    <x v="13"/>
  </r>
  <r>
    <x v="2"/>
    <x v="18"/>
    <n v="4370"/>
    <s v="Australian Pines"/>
    <x v="0"/>
    <n v="0.80616023176279095"/>
    <n v="4.9140330516175015E-2"/>
    <n v="0.28292799795311729"/>
    <n v="5.83"/>
    <n v="6.8741671754678633"/>
    <n v="15.078911833319005"/>
    <n v="2.4155193735134057"/>
    <x v="18"/>
  </r>
  <r>
    <x v="1"/>
    <x v="10"/>
    <n v="4220"/>
    <s v="Brazilian Pepper"/>
    <x v="1"/>
    <n v="0.80616023176279095"/>
    <n v="4.9140330516175015E-2"/>
    <n v="0.24115339422849597"/>
    <n v="5.83"/>
    <n v="5.8591894717075084"/>
    <n v="12.852495321016871"/>
    <n v="0.78343714208194826"/>
    <x v="10"/>
  </r>
  <r>
    <x v="2"/>
    <x v="19"/>
    <n v="4340"/>
    <s v="Hardwood - Coniferous Mixed"/>
    <x v="1"/>
    <n v="0.80616023176279095"/>
    <n v="4.9140330516175015E-2"/>
    <n v="0.24115339422849597"/>
    <n v="5.83"/>
    <n v="5.8591894717075084"/>
    <n v="12.852495321016871"/>
    <n v="2.0588655062832388"/>
    <x v="19"/>
  </r>
  <r>
    <x v="4"/>
    <x v="19"/>
    <n v="1900"/>
    <s v="Open Land"/>
    <x v="2"/>
    <n v="0.80616023176279095"/>
    <n v="4.9140330516175015E-2"/>
    <n v="2.0887301862310671E-2"/>
    <n v="5.83"/>
    <n v="0.50748885188017778"/>
    <n v="1.1132082561510674"/>
    <n v="0.12309184697644507"/>
    <x v="19"/>
  </r>
  <r>
    <x v="2"/>
    <x v="3"/>
    <n v="1180"/>
    <s v="Rural Residential"/>
    <x v="0"/>
    <n v="0.96739227811534922"/>
    <n v="0.17065096597435325"/>
    <n v="0.27638752969320179"/>
    <n v="5.81"/>
    <n v="6.6922196242791907"/>
    <n v="17.615758320892745"/>
    <n v="4.5642361835929774"/>
    <x v="3"/>
  </r>
  <r>
    <x v="2"/>
    <x v="19"/>
    <n v="4240"/>
    <s v="Melaleuca"/>
    <x v="1"/>
    <n v="0.80616023176279095"/>
    <n v="4.9140330516175015E-2"/>
    <n v="0.24115339422849597"/>
    <n v="5.81"/>
    <n v="5.8390893362985627"/>
    <n v="12.808404427977361"/>
    <n v="2.0518025028311517"/>
    <x v="19"/>
  </r>
  <r>
    <x v="5"/>
    <x v="10"/>
    <n v="4340"/>
    <s v="Hardwood - Coniferous Mixed"/>
    <x v="0"/>
    <n v="0.80616023176279095"/>
    <n v="4.9140330516175015E-2"/>
    <n v="0.28292799795311729"/>
    <n v="5.78"/>
    <n v="6.8152120538943821"/>
    <n v="14.94959011948265"/>
    <n v="1.8384773239012335"/>
    <x v="10"/>
  </r>
  <r>
    <x v="1"/>
    <x v="0"/>
    <n v="2430"/>
    <s v="Ornamentals"/>
    <x v="2"/>
    <n v="1.7303616721893005"/>
    <n v="0.38508149913584422"/>
    <n v="0.30381529981542799"/>
    <n v="5.77"/>
    <n v="7.3056870116291925"/>
    <n v="34.397469240295351"/>
    <n v="7.6549482310094401"/>
    <x v="0"/>
  </r>
  <r>
    <x v="3"/>
    <x v="7"/>
    <n v="6250"/>
    <s v="Hydric Pine Flatwoods"/>
    <x v="0"/>
    <n v="0.62640332935885068"/>
    <n v="1.7869211096790915E-2"/>
    <n v="0.24869471632328805"/>
    <n v="5.77"/>
    <n v="5.9802312787000362"/>
    <n v="10.192966087396414"/>
    <n v="3.3824913119349445"/>
    <x v="7"/>
  </r>
  <r>
    <x v="2"/>
    <x v="3"/>
    <n v="3210"/>
    <s v="Palmetto Prairies"/>
    <x v="1"/>
    <n v="0.80616023176279095"/>
    <n v="4.9140330516175015E-2"/>
    <n v="0.24115339422849597"/>
    <n v="5.75"/>
    <n v="5.7787889300717277"/>
    <n v="12.676131748858836"/>
    <n v="2.0306134924748922"/>
    <x v="3"/>
  </r>
  <r>
    <x v="3"/>
    <x v="6"/>
    <n v="1400"/>
    <s v="Commercial and Services"/>
    <x v="0"/>
    <n v="0.73183755311232057"/>
    <n v="0.15992943931627868"/>
    <n v="0.58224006489851832"/>
    <n v="5.75"/>
    <n v="13.952291455171306"/>
    <n v="27.783616292544881"/>
    <n v="13.284785988478378"/>
    <x v="6"/>
  </r>
  <r>
    <x v="4"/>
    <x v="6"/>
    <n v="1110"/>
    <s v="Fixed Single Family Units"/>
    <x v="1"/>
    <n v="0.96739227811534922"/>
    <n v="0.17065096597435325"/>
    <n v="0.24895975957097566"/>
    <n v="5.75"/>
    <n v="5.9658538385692355"/>
    <n v="15.703764266302803"/>
    <n v="3.4195157300353989"/>
    <x v="6"/>
  </r>
  <r>
    <x v="2"/>
    <x v="10"/>
    <n v="1320"/>
    <s v="Mobile Home Units &lt;Six or more dwelling units per acre&gt;"/>
    <x v="1"/>
    <n v="1.6728075169398335"/>
    <n v="0.4645994885165638"/>
    <n v="0.44774347762687844"/>
    <n v="5.75"/>
    <n v="10.729332922307592"/>
    <n v="48.836803947350575"/>
    <n v="15.899317872008004"/>
    <x v="10"/>
  </r>
  <r>
    <x v="2"/>
    <x v="1"/>
    <n v="1660"/>
    <s v="Holding Ponds"/>
    <x v="0"/>
    <n v="0.52096910560538079"/>
    <n v="9.3813358258152305E-2"/>
    <n v="0.2984336595879456"/>
    <n v="5.73"/>
    <n v="7.1265286433867336"/>
    <n v="10.102260110545791"/>
    <n v="3.3704642692217277"/>
    <x v="1"/>
  </r>
  <r>
    <x v="2"/>
    <x v="17"/>
    <n v="4240"/>
    <s v="Melaleuca"/>
    <x v="2"/>
    <n v="0.80616023176279095"/>
    <n v="4.9140330516175015E-2"/>
    <n v="2.0887301862310671E-2"/>
    <n v="5.72"/>
    <n v="0.49791359052394801"/>
    <n v="1.0922043267897266"/>
    <n v="0.17496227449027071"/>
    <x v="17"/>
  </r>
  <r>
    <x v="3"/>
    <x v="6"/>
    <n v="4130"/>
    <s v="Sand Pine"/>
    <x v="4"/>
    <n v="0.80616023176279095"/>
    <n v="4.9140330516175015E-2"/>
    <n v="9.4942281192321246E-2"/>
    <n v="5.71"/>
    <n v="2.2592868737219831"/>
    <n v="4.955885812118038"/>
    <n v="1.4701198650283405"/>
    <x v="6"/>
  </r>
  <r>
    <x v="2"/>
    <x v="0"/>
    <n v="2610"/>
    <s v="Fallow Crop Land"/>
    <x v="0"/>
    <n v="1.1942187284187931"/>
    <n v="0.52982210901985061"/>
    <n v="0.28292799795311729"/>
    <n v="5.69"/>
    <n v="6.7090928350621164"/>
    <n v="21.800990259296057"/>
    <n v="11.13257190016442"/>
    <x v="0"/>
  </r>
  <r>
    <x v="2"/>
    <x v="13"/>
    <n v="1210"/>
    <s v="Fixed Single Family Units"/>
    <x v="1"/>
    <n v="1.3474392445178078"/>
    <n v="0.2921616014325315"/>
    <n v="0.22279788653131388"/>
    <n v="5.68"/>
    <n v="5.2739378912373427"/>
    <n v="19.336271925711106"/>
    <n v="5.3406622635388441"/>
    <x v="13"/>
  </r>
  <r>
    <x v="4"/>
    <x v="6"/>
    <n v="1920"/>
    <s v="Inactive Land with street pattern but without structures"/>
    <x v="0"/>
    <n v="0.80616023176279095"/>
    <n v="4.9140330516175015E-2"/>
    <n v="0.27638752969320179"/>
    <n v="5.68"/>
    <n v="6.5424797703796571"/>
    <n v="14.351334948747963"/>
    <n v="1.5868839596346525"/>
    <x v="6"/>
  </r>
  <r>
    <x v="2"/>
    <x v="2"/>
    <n v="7400"/>
    <s v="Disturbed Land"/>
    <x v="1"/>
    <n v="0.73183755311232057"/>
    <n v="0.13401908322593187"/>
    <n v="0.24115339422849597"/>
    <n v="5.66"/>
    <n v="5.6883383207314751"/>
    <n v="11.327358645938061"/>
    <n v="3.3125806437032148"/>
    <x v="2"/>
  </r>
  <r>
    <x v="5"/>
    <x v="10"/>
    <n v="1180"/>
    <s v="Rural Residential"/>
    <x v="2"/>
    <n v="0.96739227811534922"/>
    <n v="0.17065096597435325"/>
    <n v="8.3338224602148639E-2"/>
    <n v="5.65"/>
    <n v="1.9623130883164175"/>
    <n v="5.1653464850878823"/>
    <n v="1.1781556637471653"/>
    <x v="10"/>
  </r>
  <r>
    <x v="3"/>
    <x v="14"/>
    <n v="1180"/>
    <s v="Rural Residential"/>
    <x v="0"/>
    <n v="0.96739227811534922"/>
    <n v="0.17065096597435325"/>
    <n v="0.27638752969320179"/>
    <n v="5.64"/>
    <n v="6.4964059691797997"/>
    <n v="17.100323051606725"/>
    <n v="6.3751263748459444"/>
    <x v="14"/>
  </r>
  <r>
    <x v="2"/>
    <x v="10"/>
    <n v="1700"/>
    <s v="Institutional"/>
    <x v="4"/>
    <n v="0.96739227811534922"/>
    <n v="0.17065096597435325"/>
    <n v="0.1586591010147235"/>
    <n v="5.62"/>
    <n v="3.7160103355511942"/>
    <n v="9.7815588346086333"/>
    <n v="2.5343981196604948"/>
    <x v="10"/>
  </r>
  <r>
    <x v="4"/>
    <x v="10"/>
    <n v="5110"/>
    <s v=" Natural River, Stream, Waterway"/>
    <x v="0"/>
    <n v="0.52096910560538079"/>
    <n v="9.3813358258152305E-2"/>
    <n v="0.2984336595879456"/>
    <n v="5.62"/>
    <n v="6.9897191929901297"/>
    <n v="9.9083249251775474"/>
    <n v="2.5449997297061779"/>
    <x v="10"/>
  </r>
  <r>
    <x v="3"/>
    <x v="9"/>
    <n v="5300"/>
    <s v="Reservoirs"/>
    <x v="1"/>
    <n v="0.52096910560538079"/>
    <n v="9.3813358258152305E-2"/>
    <n v="0.2984336595879456"/>
    <n v="5.61"/>
    <n v="6.9772819702268016"/>
    <n v="9.8906944537804335"/>
    <n v="5.3882488965843063"/>
    <x v="9"/>
  </r>
  <r>
    <x v="4"/>
    <x v="19"/>
    <n v="2430"/>
    <s v="Ornamentals"/>
    <x v="0"/>
    <n v="1.7303616721893005"/>
    <n v="0.38508149913584422"/>
    <n v="0.30381529981542799"/>
    <n v="5.61"/>
    <n v="7.1031029697122667"/>
    <n v="33.44363993727157"/>
    <n v="8.2157810298167178"/>
    <x v="19"/>
  </r>
  <r>
    <x v="2"/>
    <x v="10"/>
    <n v="5300"/>
    <s v="Reservoirs"/>
    <x v="3"/>
    <n v="0.52096910560538079"/>
    <n v="9.3813358258152305E-2"/>
    <n v="0.2984336595879456"/>
    <n v="5.59"/>
    <n v="6.9524075247001456"/>
    <n v="9.8554335109862059"/>
    <n v="3.2881143568847215"/>
    <x v="10"/>
  </r>
  <r>
    <x v="1"/>
    <x v="6"/>
    <n v="8200"/>
    <s v="Communications"/>
    <x v="0"/>
    <n v="1.2017295380314896"/>
    <n v="0.2322997442582819"/>
    <n v="0.58224006489851832"/>
    <n v="5.58"/>
    <n v="13.539788925192328"/>
    <n v="44.273838033403614"/>
    <n v="8.5583327421071971"/>
    <x v="6"/>
  </r>
  <r>
    <x v="2"/>
    <x v="10"/>
    <n v="1310"/>
    <s v="Fixed Single Family Units &lt;Six or more dwelling units per acre&gt;"/>
    <x v="3"/>
    <n v="1.3474392445178078"/>
    <n v="0.2921616014325315"/>
    <n v="0.43646311869441834"/>
    <n v="5.58"/>
    <n v="10.149797063147156"/>
    <n v="37.213035126917681"/>
    <n v="10.278209428251294"/>
    <x v="10"/>
  </r>
  <r>
    <x v="4"/>
    <x v="13"/>
    <n v="1820"/>
    <s v="Golf Courses"/>
    <x v="0"/>
    <n v="1.8765006736361713"/>
    <n v="0.3700681607026059"/>
    <n v="0.27638752969320179"/>
    <n v="5.57"/>
    <n v="6.4157768170800509"/>
    <n v="32.758689101607281"/>
    <n v="7.1586946786938039"/>
    <x v="13"/>
  </r>
  <r>
    <x v="5"/>
    <x v="10"/>
    <n v="6172"/>
    <s v="Mixed Shrubs"/>
    <x v="0"/>
    <n v="0.62640332935885068"/>
    <n v="1.7869211096790915E-2"/>
    <n v="0.24869471632328805"/>
    <n v="5.57"/>
    <n v="5.7729442326445772"/>
    <n v="9.8396570375733159"/>
    <n v="1.0661018696797451"/>
    <x v="10"/>
  </r>
  <r>
    <x v="1"/>
    <x v="16"/>
    <n v="3100"/>
    <s v="Herbaceous (Dry Prairie)"/>
    <x v="0"/>
    <n v="0.80616023176279095"/>
    <n v="4.9140330516175015E-2"/>
    <n v="0.28292799795311729"/>
    <n v="5.57"/>
    <n v="6.5676005432857627"/>
    <n v="14.406438921369958"/>
    <n v="0.87815938105653779"/>
    <x v="16"/>
  </r>
  <r>
    <x v="3"/>
    <x v="0"/>
    <n v="3300"/>
    <s v="Mixed Rangeland"/>
    <x v="1"/>
    <n v="0.80616023176279095"/>
    <n v="4.9140330516175015E-2"/>
    <n v="0.24115339422849597"/>
    <n v="5.54"/>
    <n v="5.567737508277804"/>
    <n v="12.213177371943992"/>
    <n v="3.6229314698306125"/>
    <x v="0"/>
  </r>
  <r>
    <x v="2"/>
    <x v="18"/>
    <n v="3300"/>
    <s v="Mixed Rangeland"/>
    <x v="2"/>
    <n v="0.80616023176279095"/>
    <n v="4.9140330516175015E-2"/>
    <n v="2.0887301862310671E-2"/>
    <n v="5.53"/>
    <n v="0.48137450272682386"/>
    <n v="1.0559248124383196"/>
    <n v="0.16915059054741211"/>
    <x v="18"/>
  </r>
  <r>
    <x v="1"/>
    <x v="13"/>
    <n v="1900"/>
    <s v="Open Land"/>
    <x v="0"/>
    <n v="0.80616023176279095"/>
    <n v="4.9140330516175015E-2"/>
    <n v="0.28292799795311729"/>
    <n v="5.51"/>
    <n v="6.496854397397585"/>
    <n v="14.251252864766331"/>
    <n v="0.86869985451014775"/>
    <x v="13"/>
  </r>
  <r>
    <x v="1"/>
    <x v="3"/>
    <n v="1850"/>
    <s v="Parks and Zoos"/>
    <x v="1"/>
    <n v="0.96739227811534922"/>
    <n v="0.17065096597435325"/>
    <n v="0.24895975957097566"/>
    <n v="5.49"/>
    <n v="5.6960934910861054"/>
    <n v="14.993681012522156"/>
    <n v="2.6449313336292044"/>
    <x v="3"/>
  </r>
  <r>
    <x v="2"/>
    <x v="18"/>
    <n v="5300"/>
    <s v="Reservoirs"/>
    <x v="0"/>
    <n v="0.52096910560538079"/>
    <n v="9.3813358258152305E-2"/>
    <n v="0.2984336595879456"/>
    <n v="5.49"/>
    <n v="6.8280352970668696"/>
    <n v="9.6791287970150766"/>
    <n v="3.2292929909297183"/>
    <x v="18"/>
  </r>
  <r>
    <x v="2"/>
    <x v="3"/>
    <n v="6170"/>
    <s v="Mixed Wetland Hardwoods"/>
    <x v="0"/>
    <n v="0.62640332935885068"/>
    <n v="1.7869211096790915E-2"/>
    <n v="0.24869471632328805"/>
    <n v="5.45"/>
    <n v="5.6485720050113004"/>
    <n v="9.6276716076794564"/>
    <n v="1.5042267190804925"/>
    <x v="3"/>
  </r>
  <r>
    <x v="3"/>
    <x v="10"/>
    <n v="6172"/>
    <s v="Mixed Shrubs"/>
    <x v="0"/>
    <n v="0.62640332935885068"/>
    <n v="1.7869211096790915E-2"/>
    <n v="0.24869471632328805"/>
    <n v="5.45"/>
    <n v="5.6485720050113004"/>
    <n v="9.6276716076794564"/>
    <n v="3.1949008059004247"/>
    <x v="10"/>
  </r>
  <r>
    <x v="2"/>
    <x v="2"/>
    <n v="1820"/>
    <s v="Golf Courses"/>
    <x v="3"/>
    <n v="1.8765006736361713"/>
    <n v="0.3700681607026059"/>
    <n v="0.22153198944874952"/>
    <n v="5.43"/>
    <n v="5.0131636935302133"/>
    <n v="25.597004935493292"/>
    <n v="6.1392980523100222"/>
    <x v="2"/>
  </r>
  <r>
    <x v="4"/>
    <x v="13"/>
    <n v="1920"/>
    <s v="Inactive Land with street pattern but without structures"/>
    <x v="0"/>
    <n v="0.80616023176279095"/>
    <n v="4.9140330516175015E-2"/>
    <n v="0.27638752969320179"/>
    <n v="5.42"/>
    <n v="6.2430000625805881"/>
    <n v="13.694407644755978"/>
    <n v="1.5142449051443339"/>
    <x v="13"/>
  </r>
  <r>
    <x v="1"/>
    <x v="6"/>
    <n v="4271"/>
    <e v="#N/A"/>
    <x v="0"/>
    <n v="0.80616023176279095"/>
    <n v="4.9140330516175015E-2"/>
    <n v="0.28292799795311729"/>
    <n v="5.42"/>
    <n v="6.3907351785653193"/>
    <n v="14.018473779860891"/>
    <n v="0.85451056469056264"/>
    <x v="6"/>
  </r>
  <r>
    <x v="2"/>
    <x v="2"/>
    <n v="5300"/>
    <s v="Reservoirs"/>
    <x v="4"/>
    <n v="0.52096910560538079"/>
    <n v="9.3813358258152305E-2"/>
    <n v="0.2984336595879456"/>
    <n v="5.42"/>
    <n v="6.740974737723576"/>
    <n v="9.5557154972352851"/>
    <n v="3.188118034761215"/>
    <x v="2"/>
  </r>
  <r>
    <x v="1"/>
    <x v="6"/>
    <n v="3200"/>
    <s v="Shrub and Brushland"/>
    <x v="1"/>
    <n v="0.80616023176279095"/>
    <n v="4.9140330516175015E-2"/>
    <n v="0.24115339422849597"/>
    <n v="5.41"/>
    <n v="5.437086628119661"/>
    <n v="11.926586567187185"/>
    <n v="0.72699741658033279"/>
    <x v="6"/>
  </r>
  <r>
    <x v="2"/>
    <x v="9"/>
    <n v="8320"/>
    <s v="Electrical Power Transmission Lines"/>
    <x v="1"/>
    <n v="0.73183755311232057"/>
    <n v="0.15992943931627868"/>
    <n v="0.24115339422849597"/>
    <n v="5.41"/>
    <n v="5.437086628119661"/>
    <n v="10.827033617407228"/>
    <n v="3.5495911548068984"/>
    <x v="9"/>
  </r>
  <r>
    <x v="2"/>
    <x v="3"/>
    <n v="5120"/>
    <s v=" Channelized Waterways, Canals"/>
    <x v="0"/>
    <n v="0.52096910560538079"/>
    <n v="9.3813358258152305E-2"/>
    <n v="0.2984336595879456"/>
    <n v="5.4"/>
    <n v="6.7161002921969208"/>
    <n v="9.5204545544410593"/>
    <n v="3.1763537615702142"/>
    <x v="3"/>
  </r>
  <r>
    <x v="2"/>
    <x v="3"/>
    <n v="6170"/>
    <s v="Mixed Wetland Hardwoods"/>
    <x v="0"/>
    <n v="0.62640332935885068"/>
    <n v="1.7869211096790915E-2"/>
    <n v="0.24869471632328805"/>
    <n v="5.4"/>
    <n v="5.5967502434974357"/>
    <n v="9.5393443452236824"/>
    <n v="1.4904264739513138"/>
    <x v="3"/>
  </r>
  <r>
    <x v="5"/>
    <x v="10"/>
    <n v="5300"/>
    <s v="Reservoirs"/>
    <x v="2"/>
    <n v="0.52096910560538079"/>
    <n v="9.3813358258152305E-2"/>
    <n v="0.2984336595879456"/>
    <n v="5.4"/>
    <n v="6.7161002921969208"/>
    <n v="9.5204545544410593"/>
    <n v="2.6281184947181795"/>
    <x v="10"/>
  </r>
  <r>
    <x v="0"/>
    <x v="13"/>
    <n v="5300"/>
    <s v="Reservoirs"/>
    <x v="0"/>
    <n v="0.52096910560538079"/>
    <n v="9.3813358258152305E-2"/>
    <n v="0.2984336595879456"/>
    <n v="5.38"/>
    <n v="6.6912258466702665"/>
    <n v="9.4851936116468334"/>
    <n v="3.710794254242908"/>
    <x v="13"/>
  </r>
  <r>
    <x v="2"/>
    <x v="15"/>
    <n v="4110"/>
    <s v="Pine Flatwoods"/>
    <x v="3"/>
    <n v="0.80616023176279095"/>
    <n v="4.9140330516175015E-2"/>
    <n v="0.19937879050387461"/>
    <n v="5.38"/>
    <n v="4.4703017687059479"/>
    <n v="9.8058840464640262"/>
    <n v="1.5708230905841376"/>
    <x v="15"/>
  </r>
  <r>
    <x v="4"/>
    <x v="10"/>
    <n v="6172"/>
    <s v="Mixed Shrubs"/>
    <x v="1"/>
    <n v="0.62640332935885068"/>
    <n v="1.7869211096790915E-2"/>
    <n v="0.24869471632328805"/>
    <n v="5.37"/>
    <n v="5.5656571865891165"/>
    <n v="9.4863479877502161"/>
    <n v="0.87638019868544692"/>
    <x v="10"/>
  </r>
  <r>
    <x v="1"/>
    <x v="3"/>
    <n v="6172"/>
    <s v="Mixed Shrubs"/>
    <x v="0"/>
    <n v="0.62640332935885068"/>
    <n v="1.7869211096790915E-2"/>
    <n v="0.24869471632328805"/>
    <n v="5.34"/>
    <n v="5.5345641296807964"/>
    <n v="9.4333516302767499"/>
    <n v="0.26910226004738308"/>
    <x v="3"/>
  </r>
  <r>
    <x v="5"/>
    <x v="6"/>
    <n v="5300"/>
    <s v="Reservoirs"/>
    <x v="0"/>
    <n v="0.52096910560538079"/>
    <n v="9.3813358258152305E-2"/>
    <n v="0.2984336595879456"/>
    <n v="5.32"/>
    <n v="6.6166025100903001"/>
    <n v="9.379410783264154"/>
    <n v="2.5891834059075398"/>
    <x v="6"/>
  </r>
  <r>
    <x v="2"/>
    <x v="11"/>
    <n v="6440"/>
    <s v="Emergent Aquatic Vegetation"/>
    <x v="1"/>
    <n v="0.62640332935885068"/>
    <n v="1.7869211096790915E-2"/>
    <n v="0.24869471632328805"/>
    <n v="5.32"/>
    <n v="5.5138354250752508"/>
    <n v="9.3980207252944421"/>
    <n v="1.4683460817446277"/>
    <x v="11"/>
  </r>
  <r>
    <x v="2"/>
    <x v="13"/>
    <n v="6250"/>
    <s v="Hydric Pine Flatwoods"/>
    <x v="0"/>
    <n v="0.62640332935885068"/>
    <n v="1.7869211096790915E-2"/>
    <n v="0.24869471632328805"/>
    <n v="5.3"/>
    <n v="5.4931067204697044"/>
    <n v="9.3626898203121307"/>
    <n v="1.4628259836929558"/>
    <x v="13"/>
  </r>
  <r>
    <x v="0"/>
    <x v="3"/>
    <n v="6172"/>
    <s v="Mixed Shrubs"/>
    <x v="0"/>
    <n v="0.62640332935885068"/>
    <n v="1.7869211096790915E-2"/>
    <n v="0.24869471632328805"/>
    <n v="5.29"/>
    <n v="5.4827423681669316"/>
    <n v="9.3450243678209759"/>
    <n v="1.9076221941805869"/>
    <x v="3"/>
  </r>
  <r>
    <x v="4"/>
    <x v="3"/>
    <n v="4370"/>
    <s v="Australian Pines"/>
    <x v="0"/>
    <n v="0.80616023176279095"/>
    <n v="4.9140330516175015E-2"/>
    <n v="0.28292799795311729"/>
    <n v="5.29"/>
    <n v="6.2374518624742699"/>
    <n v="13.682237323886369"/>
    <n v="1.5128991845517508"/>
    <x v="3"/>
  </r>
  <r>
    <x v="0"/>
    <x v="3"/>
    <n v="2130"/>
    <s v="Woodland Pastures"/>
    <x v="0"/>
    <n v="0.95337210017164864"/>
    <n v="0.22938109134459039"/>
    <n v="0.2"/>
    <n v="5.27"/>
    <n v="4.3925450000000001"/>
    <n v="11.394812926607599"/>
    <n v="4.0563218139100892"/>
    <x v="3"/>
  </r>
  <r>
    <x v="2"/>
    <x v="1"/>
    <n v="1700"/>
    <s v="Institutional"/>
    <x v="1"/>
    <n v="0.96739227811534922"/>
    <n v="0.17065096597435325"/>
    <n v="0.22279788653131388"/>
    <n v="5.27"/>
    <n v="4.8932487124684503"/>
    <n v="12.88037326362374"/>
    <n v="3.3372997424862318"/>
    <x v="1"/>
  </r>
  <r>
    <x v="5"/>
    <x v="6"/>
    <n v="4110"/>
    <s v="Pine Flatwoods"/>
    <x v="2"/>
    <n v="0.80616023176279095"/>
    <n v="4.9140330516175015E-2"/>
    <n v="2.0887301862310671E-2"/>
    <n v="5.26"/>
    <n v="0.45787158848880533"/>
    <n v="1.0043697130968463"/>
    <n v="0.12351582401816651"/>
    <x v="6"/>
  </r>
  <r>
    <x v="1"/>
    <x v="10"/>
    <n v="3100"/>
    <s v="Herbaceous (Dry Prairie)"/>
    <x v="1"/>
    <n v="0.80616023176279095"/>
    <n v="4.9140330516175015E-2"/>
    <n v="0.24115339422849597"/>
    <n v="5.26"/>
    <n v="5.2863356125525716"/>
    <n v="11.595904869390864"/>
    <n v="0.70684037175832715"/>
    <x v="10"/>
  </r>
  <r>
    <x v="0"/>
    <x v="2"/>
    <n v="6410"/>
    <s v="Freshwater Marshes"/>
    <x v="1"/>
    <n v="0.62640332935885068"/>
    <n v="1.7869211096790915E-2"/>
    <n v="0.24869471632328805"/>
    <n v="5.26"/>
    <n v="5.4516493112586133"/>
    <n v="9.2920280103475132"/>
    <n v="1.8968039208676537"/>
    <x v="2"/>
  </r>
  <r>
    <x v="2"/>
    <x v="13"/>
    <n v="8140"/>
    <s v="Roads and Highways"/>
    <x v="2"/>
    <n v="1.0171301585628862"/>
    <n v="0.19656132206470006"/>
    <n v="0.37051640493542071"/>
    <n v="5.24"/>
    <n v="8.0912260960582358"/>
    <n v="22.393367653263159"/>
    <n v="6.0888366267869793"/>
    <x v="13"/>
  </r>
  <r>
    <x v="2"/>
    <x v="3"/>
    <n v="3200"/>
    <s v="Shrub and Brushland"/>
    <x v="0"/>
    <n v="0.80616023176279095"/>
    <n v="4.9140330516175015E-2"/>
    <n v="0.28292799795311729"/>
    <n v="5.22"/>
    <n v="6.1549146922713964"/>
    <n v="13.501186924515471"/>
    <n v="2.1627806397495668"/>
    <x v="3"/>
  </r>
  <r>
    <x v="0"/>
    <x v="20"/>
    <n v="2210"/>
    <s v="Citrus Groves"/>
    <x v="1"/>
    <n v="1.6671011379372187"/>
    <n v="0.16490862031309303"/>
    <n v="0.32696578480774496"/>
    <n v="5.21"/>
    <n v="7.0993018216505037"/>
    <n v="32.203726529724079"/>
    <n v="5.3104648708841538"/>
    <x v="20"/>
  </r>
  <r>
    <x v="2"/>
    <x v="2"/>
    <n v="7400"/>
    <s v="Disturbed Land"/>
    <x v="4"/>
    <n v="0.73183755311232057"/>
    <n v="0.13401908322593187"/>
    <n v="9.4942281192321246E-2"/>
    <n v="5.21"/>
    <n v="2.0614508952874835"/>
    <n v="4.1050289742451014"/>
    <n v="1.2004775294019188"/>
    <x v="2"/>
  </r>
  <r>
    <x v="2"/>
    <x v="2"/>
    <n v="5200"/>
    <s v="Lakes"/>
    <x v="1"/>
    <n v="0.52096910560538079"/>
    <n v="9.3813358258152305E-2"/>
    <n v="0.2984336595879456"/>
    <n v="5.2"/>
    <n v="6.467355836930369"/>
    <n v="9.1678451264987988"/>
    <n v="3.0587110296602069"/>
    <x v="2"/>
  </r>
  <r>
    <x v="2"/>
    <x v="3"/>
    <n v="6430"/>
    <s v="Wet Prairies"/>
    <x v="0"/>
    <n v="0.62640332935885068"/>
    <n v="1.7869211096790915E-2"/>
    <n v="0.24869471632328805"/>
    <n v="5.18"/>
    <n v="5.3687344928364285"/>
    <n v="9.1507043904182712"/>
    <n v="1.4297053953829268"/>
    <x v="3"/>
  </r>
  <r>
    <x v="4"/>
    <x v="10"/>
    <n v="1310"/>
    <s v="Fixed Single Family Units &lt;Six or more dwelling units per acre&gt;"/>
    <x v="4"/>
    <n v="1.3474392445178078"/>
    <n v="0.2921616014325315"/>
    <n v="0.40522520165068265"/>
    <n v="5.18"/>
    <n v="8.7478598244143591"/>
    <n v="32.07299741127482"/>
    <n v="7.9064182123349784"/>
    <x v="10"/>
  </r>
  <r>
    <x v="2"/>
    <x v="19"/>
    <n v="1840"/>
    <s v="Marinas and Fish Camps"/>
    <x v="4"/>
    <n v="0.73183755311232057"/>
    <n v="0.15992943931627868"/>
    <n v="0.15190764990771397"/>
    <n v="5.18"/>
    <n v="3.279329178530261"/>
    <n v="6.5302265141158147"/>
    <n v="2.1409035099072553"/>
    <x v="19"/>
  </r>
  <r>
    <x v="3"/>
    <x v="7"/>
    <n v="6430"/>
    <s v="Wet Prairies"/>
    <x v="0"/>
    <n v="0.62640332935885068"/>
    <n v="1.7869211096790915E-2"/>
    <n v="0.24869471632328805"/>
    <n v="5.15"/>
    <n v="5.3376414359281101"/>
    <n v="9.0977080329448086"/>
    <n v="3.0190347064930623"/>
    <x v="7"/>
  </r>
  <r>
    <x v="3"/>
    <x v="9"/>
    <n v="1120"/>
    <s v="Mobile Home Units"/>
    <x v="0"/>
    <n v="0.96739227811534922"/>
    <n v="0.17065096597435325"/>
    <n v="0.27638752969320179"/>
    <n v="5.15"/>
    <n v="5.932001904481556"/>
    <n v="15.614656687194088"/>
    <n v="5.8212590124923089"/>
    <x v="9"/>
  </r>
  <r>
    <x v="2"/>
    <x v="9"/>
    <n v="3200"/>
    <s v="Shrub and Brushland"/>
    <x v="1"/>
    <n v="0.80616023176279095"/>
    <n v="4.9140330516175015E-2"/>
    <n v="0.24115339422849597"/>
    <n v="5.15"/>
    <n v="5.1757848678033733"/>
    <n v="11.353404957673565"/>
    <n v="1.8187233889122947"/>
    <x v="9"/>
  </r>
  <r>
    <x v="5"/>
    <x v="10"/>
    <n v="8340"/>
    <s v="Sewage Treatment"/>
    <x v="2"/>
    <n v="1.2017295380314896"/>
    <n v="0.2322997442582819"/>
    <n v="0.5449281084296117"/>
    <n v="5.14"/>
    <n v="11.672877764265289"/>
    <n v="38.169213890567271"/>
    <n v="8.9663763591075636"/>
    <x v="10"/>
  </r>
  <r>
    <x v="3"/>
    <x v="2"/>
    <n v="6410"/>
    <s v="Freshwater Marshes"/>
    <x v="1"/>
    <n v="0.62640332935885068"/>
    <n v="1.7869211096790915E-2"/>
    <n v="0.24869471632328805"/>
    <n v="5.14"/>
    <n v="5.3272770836253365"/>
    <n v="9.080042580453652"/>
    <n v="3.0131725031794829"/>
    <x v="2"/>
  </r>
  <r>
    <x v="2"/>
    <x v="10"/>
    <n v="4110"/>
    <s v="Pine Flatwoods"/>
    <x v="1"/>
    <n v="0.80616023176279095"/>
    <n v="4.9140330516175015E-2"/>
    <n v="0.24115339422849597"/>
    <n v="5.13"/>
    <n v="5.1556847323944277"/>
    <n v="11.309314064634055"/>
    <n v="1.811660385460208"/>
    <x v="10"/>
  </r>
  <r>
    <x v="2"/>
    <x v="10"/>
    <n v="1490"/>
    <s v="Commercial and Services Under Construction"/>
    <x v="3"/>
    <n v="1.4884831588725165"/>
    <n v="0.30824389141964326"/>
    <n v="0.57095970596605816"/>
    <n v="5.1100000000000003"/>
    <n v="12.159115076275228"/>
    <n v="49.246394046511597"/>
    <n v="12.845030559489418"/>
    <x v="10"/>
  </r>
  <r>
    <x v="5"/>
    <x v="10"/>
    <n v="6250"/>
    <s v="Hydric Pine Flatwoods"/>
    <x v="0"/>
    <n v="0.62640332935885068"/>
    <n v="1.7869211096790915E-2"/>
    <n v="0.24869471632328805"/>
    <n v="5.08"/>
    <n v="5.265090969808699"/>
    <n v="8.9740498655067231"/>
    <n v="0.97231552925908526"/>
    <x v="10"/>
  </r>
  <r>
    <x v="2"/>
    <x v="9"/>
    <n v="5110"/>
    <s v=" Natural River, Stream, Waterway"/>
    <x v="3"/>
    <n v="0.52096910560538079"/>
    <n v="9.3813358258152305E-2"/>
    <n v="0.2984336595879456"/>
    <n v="5.08"/>
    <n v="6.318109163770437"/>
    <n v="8.95627946973344"/>
    <n v="2.9881253905142016"/>
    <x v="9"/>
  </r>
  <r>
    <x v="4"/>
    <x v="19"/>
    <n v="1320"/>
    <s v="Mobile Home Units &lt;Six or more dwelling units per acre&gt;"/>
    <x v="1"/>
    <n v="1.6728075169398335"/>
    <n v="0.4645994885165638"/>
    <n v="0.44774347762687844"/>
    <n v="5.08"/>
    <n v="9.4791323904908804"/>
    <n v="43.1462546178332"/>
    <n v="13.014992933192998"/>
    <x v="19"/>
  </r>
  <r>
    <x v="5"/>
    <x v="10"/>
    <n v="8310"/>
    <s v="Electric Power Facilities"/>
    <x v="0"/>
    <n v="1.2017295380314896"/>
    <n v="0.2322997442582819"/>
    <n v="0.58224006489851832"/>
    <n v="5.07"/>
    <n v="12.302281335255396"/>
    <n v="40.227304449705436"/>
    <n v="9.4498449101567452"/>
    <x v="10"/>
  </r>
  <r>
    <x v="3"/>
    <x v="13"/>
    <n v="5300"/>
    <s v="Reservoirs"/>
    <x v="0"/>
    <n v="0.52096910560538079"/>
    <n v="9.3813358258152305E-2"/>
    <n v="0.2984336595879456"/>
    <n v="5.0599999999999996"/>
    <n v="6.2932347182437809"/>
    <n v="8.9210185269392142"/>
    <n v="4.8599892008407473"/>
    <x v="13"/>
  </r>
  <r>
    <x v="4"/>
    <x v="6"/>
    <n v="1600"/>
    <s v="Extractive"/>
    <x v="0"/>
    <n v="0.73183755311232057"/>
    <n v="0.13401908322593187"/>
    <n v="0.24052044568721381"/>
    <n v="5.04"/>
    <n v="5.0519395453033766"/>
    <n v="10.06007868390815"/>
    <n v="2.3921233097555339"/>
    <x v="6"/>
  </r>
  <r>
    <x v="3"/>
    <x v="7"/>
    <n v="5120"/>
    <s v=" Channelized Waterways, Canals"/>
    <x v="1"/>
    <n v="0.52096910560538079"/>
    <n v="9.3813358258152305E-2"/>
    <n v="0.2984336595879456"/>
    <n v="5.0199999999999996"/>
    <n v="6.2434858271904714"/>
    <n v="8.8504966413507624"/>
    <n v="4.8215703138775785"/>
    <x v="7"/>
  </r>
  <r>
    <x v="2"/>
    <x v="3"/>
    <n v="6440"/>
    <s v="Emergent Aquatic Vegetation"/>
    <x v="0"/>
    <n v="0.62640332935885068"/>
    <n v="1.7869211096790915E-2"/>
    <n v="0.24869471632328805"/>
    <n v="5.01"/>
    <n v="5.1925405036892869"/>
    <n v="8.8503916980686377"/>
    <n v="1.3827845619437189"/>
    <x v="3"/>
  </r>
  <r>
    <x v="4"/>
    <x v="19"/>
    <n v="1490"/>
    <s v="Commercial and Services Under Construction"/>
    <x v="0"/>
    <n v="1.4884831588725165"/>
    <n v="0.30824389141964326"/>
    <n v="0.58224006489851832"/>
    <n v="5"/>
    <n v="12.132427352322877"/>
    <n v="49.138304423071283"/>
    <n v="11.496343944539722"/>
    <x v="19"/>
  </r>
  <r>
    <x v="5"/>
    <x v="0"/>
    <n v="2230"/>
    <s v="Other Groves"/>
    <x v="0"/>
    <n v="1.6671011379372187"/>
    <n v="0.16490862031309303"/>
    <n v="0.32696578480774496"/>
    <n v="4.99"/>
    <n v="6.7995232418495233"/>
    <n v="30.843876273190627"/>
    <n v="3.9761324278028116"/>
    <x v="0"/>
  </r>
  <r>
    <x v="2"/>
    <x v="1"/>
    <n v="4200"/>
    <s v="Upland Hardwood Forests"/>
    <x v="1"/>
    <n v="0.80616023176279095"/>
    <n v="4.9140330516175015E-2"/>
    <n v="0.24115339422849597"/>
    <n v="4.99"/>
    <n v="5.0149837845318119"/>
    <n v="11.000677813357493"/>
    <n v="1.7622193612956019"/>
    <x v="1"/>
  </r>
  <r>
    <x v="4"/>
    <x v="3"/>
    <n v="6170"/>
    <s v="Mixed Wetland Hardwoods"/>
    <x v="2"/>
    <n v="0.62640332935885068"/>
    <n v="1.7869211096790915E-2"/>
    <n v="0.24869471632328805"/>
    <n v="4.9800000000000004"/>
    <n v="5.1614474467809686"/>
    <n v="8.7973953405951733"/>
    <n v="0.81273247475857091"/>
    <x v="3"/>
  </r>
  <r>
    <x v="2"/>
    <x v="19"/>
    <n v="5200"/>
    <s v="Lakes"/>
    <x v="1"/>
    <n v="0.52096910560538079"/>
    <n v="9.3813358258152305E-2"/>
    <n v="0.2984336595879456"/>
    <n v="4.9800000000000004"/>
    <n v="6.193736936137161"/>
    <n v="8.7799747557623107"/>
    <n v="2.9293040245591984"/>
    <x v="19"/>
  </r>
  <r>
    <x v="5"/>
    <x v="10"/>
    <n v="6430"/>
    <s v="Wet Prairies"/>
    <x v="0"/>
    <n v="0.62640332935885068"/>
    <n v="1.7869211096790915E-2"/>
    <n v="0.24869471632328805"/>
    <n v="4.97"/>
    <n v="5.1510830944781949"/>
    <n v="8.7797298881040184"/>
    <n v="0.95126145283812069"/>
    <x v="10"/>
  </r>
  <r>
    <x v="2"/>
    <x v="1"/>
    <n v="6170"/>
    <s v="Mixed Wetland Hardwoods"/>
    <x v="3"/>
    <n v="0.62640332935885068"/>
    <n v="1.7869211096790915E-2"/>
    <n v="0.24869471632328805"/>
    <n v="4.97"/>
    <n v="5.1510830944781949"/>
    <n v="8.7797298881040184"/>
    <n v="1.3717443658403756"/>
    <x v="1"/>
  </r>
  <r>
    <x v="4"/>
    <x v="19"/>
    <n v="5300"/>
    <s v="Reservoirs"/>
    <x v="1"/>
    <n v="0.52096910560538079"/>
    <n v="9.3813358258152305E-2"/>
    <n v="0.2984336595879456"/>
    <n v="4.9400000000000004"/>
    <n v="6.1439880450838507"/>
    <n v="8.7094528701738589"/>
    <n v="2.2370638193502703"/>
    <x v="19"/>
  </r>
  <r>
    <x v="1"/>
    <x v="10"/>
    <n v="8350"/>
    <s v="Solid Waste Disposal"/>
    <x v="0"/>
    <n v="1.4884831588725165"/>
    <n v="0.30824389141964326"/>
    <n v="0.58224006489851832"/>
    <n v="4.93"/>
    <n v="11.962573369390354"/>
    <n v="48.450368161148276"/>
    <n v="10.033388643791717"/>
    <x v="10"/>
  </r>
  <r>
    <x v="2"/>
    <x v="9"/>
    <n v="1330"/>
    <s v="Multiple Dwelling Units, Low Rise &lt;Two stories or less&gt;"/>
    <x v="3"/>
    <n v="1.6728075169398335"/>
    <n v="0.4645994885165638"/>
    <n v="0.43646311869441834"/>
    <n v="4.93"/>
    <n v="8.9674730324938121"/>
    <n v="40.817329983350341"/>
    <n v="13.288496618074394"/>
    <x v="9"/>
  </r>
  <r>
    <x v="2"/>
    <x v="1"/>
    <n v="1340"/>
    <s v="Multiple Dwelling Units, High Rise &lt;Three stories or more&gt;"/>
    <x v="0"/>
    <n v="1.6728075169398335"/>
    <n v="0.4645994885165638"/>
    <n v="0.45902383655933859"/>
    <n v="4.91"/>
    <n v="9.3927408288077228"/>
    <n v="42.753025347087593"/>
    <n v="13.91868191694468"/>
    <x v="1"/>
  </r>
  <r>
    <x v="4"/>
    <x v="6"/>
    <n v="8340"/>
    <s v="Sewage Treatment"/>
    <x v="0"/>
    <n v="1.2017295380314896"/>
    <n v="0.2322997442582819"/>
    <n v="0.58224006489851832"/>
    <n v="4.88"/>
    <n v="11.841249095867125"/>
    <n v="38.719772330288464"/>
    <n v="8.77350832246929"/>
    <x v="6"/>
  </r>
  <r>
    <x v="5"/>
    <x v="10"/>
    <n v="6410"/>
    <s v="Freshwater Marshes"/>
    <x v="0"/>
    <n v="0.62640332935885068"/>
    <n v="1.7869211096790915E-2"/>
    <n v="0.24869471632328805"/>
    <n v="4.87"/>
    <n v="5.0474395714504654"/>
    <n v="8.6030753631924686"/>
    <n v="0.93212138336451678"/>
    <x v="10"/>
  </r>
  <r>
    <x v="1"/>
    <x v="10"/>
    <n v="1180"/>
    <s v="Rural Residential"/>
    <x v="4"/>
    <n v="0.96739227811534922"/>
    <n v="0.17065096597435325"/>
    <n v="0.15190764990771397"/>
    <n v="4.87"/>
    <n v="3.0830758879232381"/>
    <n v="8.1155016983587558"/>
    <n v="1.4315993992524843"/>
    <x v="10"/>
  </r>
  <r>
    <x v="4"/>
    <x v="19"/>
    <n v="1700"/>
    <s v="Institutional"/>
    <x v="0"/>
    <n v="0.96739227811534922"/>
    <n v="0.17065096597435325"/>
    <n v="0.24052044568721381"/>
    <n v="4.87"/>
    <n v="4.8815368225451277"/>
    <n v="12.849544355734698"/>
    <n v="2.7980055165822457"/>
    <x v="19"/>
  </r>
  <r>
    <x v="4"/>
    <x v="19"/>
    <n v="4220"/>
    <s v="Brazilian Pepper"/>
    <x v="2"/>
    <n v="0.80616023176279095"/>
    <n v="4.9140330516175015E-2"/>
    <n v="2.0887301862310671E-2"/>
    <n v="4.8600000000000003"/>
    <n v="0.42305245628433347"/>
    <n v="0.92799178814651595"/>
    <n v="0.10261172835429212"/>
    <x v="19"/>
  </r>
  <r>
    <x v="5"/>
    <x v="0"/>
    <n v="2140"/>
    <s v="Row Crops"/>
    <x v="0"/>
    <n v="1.1942187284187931"/>
    <n v="0.52982210901985061"/>
    <n v="0.25824300484311374"/>
    <n v="4.8499999999999996"/>
    <n v="5.2197044550158305"/>
    <n v="16.961268651032277"/>
    <n v="8.2351066239894095"/>
    <x v="0"/>
  </r>
  <r>
    <x v="2"/>
    <x v="19"/>
    <n v="1400"/>
    <s v="Commercial and Services"/>
    <x v="0"/>
    <n v="0.73183755311232057"/>
    <n v="0.15992943931627868"/>
    <n v="0.58224006489851832"/>
    <n v="4.8499999999999996"/>
    <n v="11.768454531753187"/>
    <n v="23.434876351103071"/>
    <n v="7.6830120556870618"/>
    <x v="19"/>
  </r>
  <r>
    <x v="4"/>
    <x v="19"/>
    <n v="6120"/>
    <s v="Mangrove Swamps"/>
    <x v="4"/>
    <n v="0.62640332935885068"/>
    <n v="1.7869211096790915E-2"/>
    <n v="0.24869471632328805"/>
    <n v="4.8499999999999996"/>
    <n v="5.0267108668449181"/>
    <n v="8.5677444582101572"/>
    <n v="0.79151656678294546"/>
    <x v="19"/>
  </r>
  <r>
    <x v="4"/>
    <x v="19"/>
    <n v="1550"/>
    <s v="Other Light Industrial"/>
    <x v="3"/>
    <n v="1.2017295380314896"/>
    <n v="0.2322997442582819"/>
    <n v="0.30761299106312084"/>
    <n v="4.83"/>
    <n v="6.191949587434336"/>
    <n v="20.247093559560348"/>
    <n v="4.587786372691558"/>
    <x v="19"/>
  </r>
  <r>
    <x v="0"/>
    <x v="14"/>
    <n v="6410"/>
    <s v="Freshwater Marshes"/>
    <x v="3"/>
    <n v="0.62640332935885068"/>
    <n v="1.7869211096790915E-2"/>
    <n v="0.24869471632328805"/>
    <n v="4.82"/>
    <n v="4.9956178099365998"/>
    <n v="8.5147481007366945"/>
    <n v="1.7381359122779638"/>
    <x v="14"/>
  </r>
  <r>
    <x v="1"/>
    <x v="3"/>
    <n v="2130"/>
    <s v="Woodland Pastures"/>
    <x v="0"/>
    <n v="0.95337210017164864"/>
    <n v="0.22938109134459039"/>
    <n v="0.2"/>
    <n v="4.8099999999999996"/>
    <n v="4.0091349999999997"/>
    <n v="10.400199274569742"/>
    <n v="2.5022853714436484"/>
    <x v="3"/>
  </r>
  <r>
    <x v="2"/>
    <x v="1"/>
    <n v="2110"/>
    <s v="Improved Pastures"/>
    <x v="3"/>
    <n v="1.8765006736361713"/>
    <n v="0.3700681607026059"/>
    <n v="0.58663586860269046"/>
    <n v="4.8099999999999996"/>
    <n v="11.759511965352237"/>
    <n v="60.043578111080386"/>
    <n v="14.401115407058327"/>
    <x v="1"/>
  </r>
  <r>
    <x v="2"/>
    <x v="15"/>
    <n v="1820"/>
    <s v="Golf Courses"/>
    <x v="1"/>
    <n v="1.8765006736361713"/>
    <n v="0.3700681607026059"/>
    <n v="0.24895975957097566"/>
    <n v="4.8099999999999996"/>
    <n v="4.9905664284379165"/>
    <n v="25.48162424149308"/>
    <n v="6.1116246400598468"/>
    <x v="15"/>
  </r>
  <r>
    <x v="3"/>
    <x v="3"/>
    <n v="6170"/>
    <s v="Mixed Wetland Hardwoods"/>
    <x v="1"/>
    <n v="0.62640332935885068"/>
    <n v="1.7869211096790915E-2"/>
    <n v="0.24869471632328805"/>
    <n v="4.79"/>
    <n v="4.9645247530282806"/>
    <n v="8.4617517432632283"/>
    <n v="2.8079953872042265"/>
    <x v="3"/>
  </r>
  <r>
    <x v="1"/>
    <x v="13"/>
    <n v="6430"/>
    <s v="Wet Prairies"/>
    <x v="0"/>
    <n v="0.62640332935885068"/>
    <n v="1.7869211096790915E-2"/>
    <n v="0.24869471632328805"/>
    <n v="4.79"/>
    <n v="4.9645247530282806"/>
    <n v="8.4617517432632283"/>
    <n v="0.24138573513613579"/>
    <x v="13"/>
  </r>
  <r>
    <x v="0"/>
    <x v="13"/>
    <n v="6410"/>
    <s v="Freshwater Marshes"/>
    <x v="0"/>
    <n v="0.62640332935885068"/>
    <n v="1.7869211096790915E-2"/>
    <n v="0.24869471632328805"/>
    <n v="4.7699999999999996"/>
    <n v="4.9437960484227341"/>
    <n v="8.4264208382809187"/>
    <n v="1.720105456756408"/>
    <x v="13"/>
  </r>
  <r>
    <x v="1"/>
    <x v="13"/>
    <n v="4110"/>
    <s v="Pine Flatwoods"/>
    <x v="1"/>
    <n v="0.80616023176279095"/>
    <n v="4.9140330516175015E-2"/>
    <n v="0.24115339422849597"/>
    <n v="4.76"/>
    <n v="4.7838322273289426"/>
    <n v="10.493632543403139"/>
    <n v="0.63965022235164204"/>
    <x v="13"/>
  </r>
  <r>
    <x v="2"/>
    <x v="9"/>
    <n v="1700"/>
    <s v="Institutional"/>
    <x v="0"/>
    <n v="0.96739227811534922"/>
    <n v="0.17065096597435325"/>
    <n v="0.24052044568721381"/>
    <n v="4.76"/>
    <n v="4.7712762372309667"/>
    <n v="12.559308240923443"/>
    <n v="3.2541119189931731"/>
    <x v="9"/>
  </r>
  <r>
    <x v="4"/>
    <x v="10"/>
    <n v="6120"/>
    <s v="Mangrove Swamps"/>
    <x v="1"/>
    <n v="0.62640332935885068"/>
    <n v="1.7869211096790915E-2"/>
    <n v="0.24869471632328805"/>
    <n v="4.75"/>
    <n v="4.9230673438171886"/>
    <n v="8.3910899332986091"/>
    <n v="0.77519663757092605"/>
    <x v="10"/>
  </r>
  <r>
    <x v="2"/>
    <x v="3"/>
    <n v="4370"/>
    <s v="Australian Pines"/>
    <x v="0"/>
    <n v="0.80616023176279095"/>
    <n v="4.9140330516175015E-2"/>
    <n v="0.28292799795311729"/>
    <n v="4.74"/>
    <n v="5.5889455251659816"/>
    <n v="12.259698471686464"/>
    <n v="1.9639042590829405"/>
    <x v="3"/>
  </r>
  <r>
    <x v="1"/>
    <x v="13"/>
    <n v="1110"/>
    <s v="Fixed Single Family Units"/>
    <x v="0"/>
    <n v="0.96739227811534922"/>
    <n v="0.17065096597435325"/>
    <n v="0.27638752969320179"/>
    <n v="4.74"/>
    <n v="5.4597454421830243"/>
    <n v="14.371548096563101"/>
    <n v="2.5351851784503698"/>
    <x v="13"/>
  </r>
  <r>
    <x v="1"/>
    <x v="10"/>
    <n v="4240"/>
    <s v="Melaleuca"/>
    <x v="1"/>
    <n v="0.80616023176279095"/>
    <n v="4.9140330516175015E-2"/>
    <n v="0.24115339422849597"/>
    <n v="4.7300000000000004"/>
    <n v="4.753682024215526"/>
    <n v="10.427496203843878"/>
    <n v="0.63561881338724102"/>
    <x v="10"/>
  </r>
  <r>
    <x v="2"/>
    <x v="3"/>
    <n v="7430"/>
    <s v="Spoil Areas"/>
    <x v="0"/>
    <n v="0.73183755311232057"/>
    <n v="0.13401908322593187"/>
    <n v="0.28292799795311729"/>
    <n v="4.72"/>
    <n v="5.5653634765365885"/>
    <n v="11.082475151658713"/>
    <n v="3.2409667442525203"/>
    <x v="3"/>
  </r>
  <r>
    <x v="1"/>
    <x v="10"/>
    <n v="1700"/>
    <s v="Institutional"/>
    <x v="0"/>
    <n v="0.96739227811534922"/>
    <n v="0.17065096597435325"/>
    <n v="0.24052044568721381"/>
    <n v="4.72"/>
    <n v="4.731181478934908"/>
    <n v="12.45376783553753"/>
    <n v="2.1968828563477549"/>
    <x v="10"/>
  </r>
  <r>
    <x v="1"/>
    <x v="5"/>
    <n v="2110"/>
    <s v="Improved Pastures"/>
    <x v="1"/>
    <n v="1.8765006736361713"/>
    <n v="0.3700681607026059"/>
    <n v="0.58663586860269046"/>
    <n v="4.72"/>
    <n v="11.539479516936082"/>
    <n v="58.920101597567445"/>
    <n v="11.61974196597067"/>
    <x v="5"/>
  </r>
  <r>
    <x v="1"/>
    <x v="3"/>
    <n v="4340"/>
    <s v="Hardwood - Coniferous Mixed"/>
    <x v="0"/>
    <n v="0.80616023176279095"/>
    <n v="4.9140330516175015E-2"/>
    <n v="0.28292799795311729"/>
    <n v="4.71"/>
    <n v="5.5535724522218928"/>
    <n v="12.18210544338465"/>
    <n v="0.74257283389161455"/>
    <x v="3"/>
  </r>
  <r>
    <x v="2"/>
    <x v="3"/>
    <n v="6172"/>
    <s v="Mixed Shrubs"/>
    <x v="2"/>
    <n v="0.62640332935885068"/>
    <n v="1.7869211096790915E-2"/>
    <n v="0.24869471632328805"/>
    <n v="4.6900000000000004"/>
    <n v="4.8608812300005511"/>
    <n v="8.2850972183516802"/>
    <n v="1.2944629931169744"/>
    <x v="3"/>
  </r>
  <r>
    <x v="5"/>
    <x v="6"/>
    <n v="6170"/>
    <s v="Mixed Wetland Hardwoods"/>
    <x v="2"/>
    <n v="0.62640332935885068"/>
    <n v="1.7869211096790915E-2"/>
    <n v="0.24869471632328805"/>
    <n v="4.6900000000000004"/>
    <n v="4.8608812300005511"/>
    <n v="8.2850972183516802"/>
    <n v="0.89766925831202948"/>
    <x v="6"/>
  </r>
  <r>
    <x v="4"/>
    <x v="19"/>
    <n v="8340"/>
    <s v="Sewage Treatment"/>
    <x v="1"/>
    <n v="1.2017295380314896"/>
    <n v="0.2322997442582819"/>
    <n v="0.57659988543228824"/>
    <n v="4.6900000000000004"/>
    <n v="11.269976305708198"/>
    <n v="36.851763964417451"/>
    <n v="8.3502365427540113"/>
    <x v="19"/>
  </r>
  <r>
    <x v="5"/>
    <x v="6"/>
    <n v="7400"/>
    <s v="Disturbed Land"/>
    <x v="0"/>
    <n v="0.73183755311232057"/>
    <n v="0.13401908322593187"/>
    <n v="0.28292799795311729"/>
    <n v="4.6500000000000004"/>
    <n v="5.4828263063337159"/>
    <n v="10.918116410002758"/>
    <n v="2.7453384481000418"/>
    <x v="6"/>
  </r>
  <r>
    <x v="2"/>
    <x v="0"/>
    <n v="3300"/>
    <s v="Mixed Rangeland"/>
    <x v="3"/>
    <n v="0.80616023176279095"/>
    <n v="4.9140330516175015E-2"/>
    <n v="0.19937879050387461"/>
    <n v="4.6399999999999997"/>
    <n v="3.8554275477315234"/>
    <n v="8.4571193263184163"/>
    <n v="1.35476192199078"/>
    <x v="0"/>
  </r>
  <r>
    <x v="5"/>
    <x v="6"/>
    <n v="1180"/>
    <s v="Rural Residential"/>
    <x v="1"/>
    <n v="0.96739227811534922"/>
    <n v="0.17065096597435325"/>
    <n v="0.24895975957097566"/>
    <n v="4.6399999999999997"/>
    <n v="4.8141846627758698"/>
    <n v="12.672254990546957"/>
    <n v="2.8903944842157401"/>
    <x v="6"/>
  </r>
  <r>
    <x v="0"/>
    <x v="7"/>
    <n v="6410"/>
    <s v="Freshwater Marshes"/>
    <x v="0"/>
    <n v="0.62640332935885068"/>
    <n v="1.7869211096790915E-2"/>
    <n v="0.24869471632328805"/>
    <n v="4.6399999999999997"/>
    <n v="4.8090594684866845"/>
    <n v="8.1967699558959026"/>
    <n v="1.6732262724003635"/>
    <x v="7"/>
  </r>
  <r>
    <x v="1"/>
    <x v="3"/>
    <n v="3200"/>
    <s v="Shrub and Brushland"/>
    <x v="0"/>
    <n v="0.80616023176279095"/>
    <n v="4.9140330516175015E-2"/>
    <n v="0.28292799795311729"/>
    <n v="4.63"/>
    <n v="5.4592442577043228"/>
    <n v="11.975190701246481"/>
    <n v="0.72996013182976116"/>
    <x v="3"/>
  </r>
  <r>
    <x v="4"/>
    <x v="6"/>
    <n v="6300"/>
    <s v="Wetland Forested Mixed"/>
    <x v="0"/>
    <n v="0.62640332935885068"/>
    <n v="1.7869211096790915E-2"/>
    <n v="0.24869471632328805"/>
    <n v="4.62"/>
    <n v="4.788330763881139"/>
    <n v="8.1614390509135948"/>
    <n v="0.7539807295953006"/>
    <x v="6"/>
  </r>
  <r>
    <x v="4"/>
    <x v="19"/>
    <n v="3100"/>
    <s v="Herbaceous (Dry Prairie)"/>
    <x v="4"/>
    <n v="0.80616023176279095"/>
    <n v="4.9140330516175015E-2"/>
    <n v="9.4942281192321246E-2"/>
    <n v="4.62"/>
    <n v="1.8280044407347746"/>
    <n v="4.009841059892354"/>
    <n v="0.44338401140743522"/>
    <x v="19"/>
  </r>
  <r>
    <x v="0"/>
    <x v="3"/>
    <n v="6170"/>
    <s v="Mixed Wetland Hardwoods"/>
    <x v="0"/>
    <n v="0.62640332935885068"/>
    <n v="1.7869211096790915E-2"/>
    <n v="0.24869471632328805"/>
    <n v="4.6100000000000003"/>
    <n v="4.7779664115783662"/>
    <n v="8.14377359842244"/>
    <n v="1.6624079990874303"/>
    <x v="3"/>
  </r>
  <r>
    <x v="2"/>
    <x v="1"/>
    <n v="2120"/>
    <s v="Unimproved Pastures"/>
    <x v="1"/>
    <n v="0.95337210017164864"/>
    <n v="0.22938109134459039"/>
    <n v="0.2"/>
    <n v="4.5999999999999996"/>
    <n v="3.8340999999999998"/>
    <n v="9.9461365203785483"/>
    <n v="3.2276448731644041"/>
    <x v="1"/>
  </r>
  <r>
    <x v="4"/>
    <x v="13"/>
    <n v="2210"/>
    <s v="Citrus Groves"/>
    <x v="0"/>
    <n v="1.6671011379372187"/>
    <n v="0.16490862031309303"/>
    <n v="0.32696578480774496"/>
    <n v="4.59"/>
    <n v="6.2544712785750116"/>
    <n v="28.371421261311614"/>
    <n v="3.4872202139879103"/>
    <x v="13"/>
  </r>
  <r>
    <x v="1"/>
    <x v="10"/>
    <n v="8340"/>
    <s v="Sewage Treatment"/>
    <x v="4"/>
    <n v="1.2017295380314896"/>
    <n v="0.2322997442582819"/>
    <n v="0.55707618727995345"/>
    <n v="4.59"/>
    <n v="10.656212898145453"/>
    <n v="34.844815270652873"/>
    <n v="6.7356600798537043"/>
    <x v="10"/>
  </r>
  <r>
    <x v="0"/>
    <x v="1"/>
    <n v="4220"/>
    <s v="Brazilian Pepper"/>
    <x v="0"/>
    <n v="0.80616023176279095"/>
    <n v="4.9140330516175015E-2"/>
    <n v="0.28292799795311729"/>
    <n v="4.59"/>
    <n v="5.4120801604455382"/>
    <n v="11.871733330177397"/>
    <n v="2.3435434936217887"/>
    <x v="1"/>
  </r>
  <r>
    <x v="2"/>
    <x v="9"/>
    <n v="6410"/>
    <s v="Freshwater Marshes"/>
    <x v="2"/>
    <n v="0.62640332935885068"/>
    <n v="1.7869211096790915E-2"/>
    <n v="0.24869471632328805"/>
    <n v="4.59"/>
    <n v="4.7572377069728198"/>
    <n v="8.1084426934401286"/>
    <n v="1.2668625028586165"/>
    <x v="9"/>
  </r>
  <r>
    <x v="2"/>
    <x v="3"/>
    <n v="3210"/>
    <s v="Palmetto Prairies"/>
    <x v="3"/>
    <n v="0.80616023176279095"/>
    <n v="4.9140330516175015E-2"/>
    <n v="0.19937879050387461"/>
    <n v="4.58"/>
    <n v="3.8055728811660301"/>
    <n v="8.3477600246849892"/>
    <n v="1.3372434488615892"/>
    <x v="3"/>
  </r>
  <r>
    <x v="5"/>
    <x v="6"/>
    <n v="5120"/>
    <s v=" Channelized Waterways, Canals"/>
    <x v="0"/>
    <n v="0.52096910560538079"/>
    <n v="9.3813358258152305E-2"/>
    <n v="0.2984336595879456"/>
    <n v="4.58"/>
    <n v="5.6962480256040555"/>
    <n v="8.074755899877788"/>
    <n v="2.2290338344091229"/>
    <x v="6"/>
  </r>
  <r>
    <x v="4"/>
    <x v="19"/>
    <n v="1110"/>
    <s v="Fixed Single Family Units"/>
    <x v="0"/>
    <n v="0.96739227811534922"/>
    <n v="0.17065096597435325"/>
    <n v="0.27638752969320179"/>
    <n v="4.58"/>
    <n v="5.2754502373835965"/>
    <n v="13.886432548999789"/>
    <n v="3.0237893112846561"/>
    <x v="19"/>
  </r>
  <r>
    <x v="2"/>
    <x v="17"/>
    <n v="1400"/>
    <s v="Commercial and Services"/>
    <x v="2"/>
    <n v="0.73183755311232057"/>
    <n v="0.15992943931627868"/>
    <n v="0.5449281084296117"/>
    <n v="4.57"/>
    <n v="10.378414665893459"/>
    <n v="20.666848290015448"/>
    <n v="6.775527303252459"/>
    <x v="17"/>
  </r>
  <r>
    <x v="0"/>
    <x v="11"/>
    <n v="6170"/>
    <s v="Mixed Wetland Hardwoods"/>
    <x v="0"/>
    <n v="0.62640332935885068"/>
    <n v="1.7869211096790915E-2"/>
    <n v="0.24869471632328805"/>
    <n v="4.57"/>
    <n v="4.7365090023672742"/>
    <n v="8.073111788457819"/>
    <n v="1.6479836346701859"/>
    <x v="11"/>
  </r>
  <r>
    <x v="2"/>
    <x v="10"/>
    <n v="1850"/>
    <s v="Parks and Zoos"/>
    <x v="1"/>
    <n v="0.96739227811534922"/>
    <n v="0.17065096597435325"/>
    <n v="0.24895975957097566"/>
    <n v="4.55"/>
    <n v="4.7208060809547865"/>
    <n v="12.426456941161348"/>
    <n v="3.2196901984878266"/>
    <x v="10"/>
  </r>
  <r>
    <x v="2"/>
    <x v="19"/>
    <n v="1330"/>
    <s v="Multiple Dwelling Units, Low Rise &lt;Two stories or less&gt;"/>
    <x v="0"/>
    <n v="1.6728075169398335"/>
    <n v="0.4645994885165638"/>
    <n v="0.45902383655933859"/>
    <n v="4.55"/>
    <n v="8.704067366817748"/>
    <n v="39.618383977443706"/>
    <n v="12.898167560508819"/>
    <x v="19"/>
  </r>
  <r>
    <x v="5"/>
    <x v="6"/>
    <n v="1180"/>
    <s v="Rural Residential"/>
    <x v="1"/>
    <n v="0.96739227811534922"/>
    <n v="0.17065096597435325"/>
    <n v="0.24895975957097566"/>
    <n v="4.54"/>
    <n v="4.7104306829746658"/>
    <n v="12.39914604678517"/>
    <n v="2.8281014996421252"/>
    <x v="6"/>
  </r>
  <r>
    <x v="2"/>
    <x v="13"/>
    <n v="5120"/>
    <s v=" Channelized Waterways, Canals"/>
    <x v="1"/>
    <n v="0.52096910560538079"/>
    <n v="9.3813358258152305E-2"/>
    <n v="0.2984336595879456"/>
    <n v="4.53"/>
    <n v="5.6340619117874171"/>
    <n v="7.9866035428922215"/>
    <n v="2.66460787776168"/>
    <x v="13"/>
  </r>
  <r>
    <x v="3"/>
    <x v="10"/>
    <n v="4110"/>
    <s v="Pine Flatwoods"/>
    <x v="0"/>
    <n v="0.80616023176279095"/>
    <n v="4.9140330516175015E-2"/>
    <n v="0.28292799795311729"/>
    <n v="4.53"/>
    <n v="5.3413340145573613"/>
    <n v="11.716547273573772"/>
    <n v="3.4756105264384547"/>
    <x v="10"/>
  </r>
  <r>
    <x v="5"/>
    <x v="10"/>
    <n v="1480"/>
    <s v="Cemeteries"/>
    <x v="2"/>
    <n v="1.3474392445178078"/>
    <n v="0.2921616014325315"/>
    <n v="8.3338224602148639E-2"/>
    <n v="4.5199999999999996"/>
    <n v="1.569850470653134"/>
    <n v="5.755671797669355"/>
    <n v="1.4615648814023963"/>
    <x v="10"/>
  </r>
  <r>
    <x v="1"/>
    <x v="5"/>
    <n v="2120"/>
    <s v="Unimproved Pastures"/>
    <x v="0"/>
    <n v="0.95337210017164864"/>
    <n v="0.22938109134459039"/>
    <n v="0.2"/>
    <n v="4.5199999999999996"/>
    <n v="3.76742"/>
    <n v="9.7731602330676175"/>
    <n v="2.3514199332485015"/>
    <x v="5"/>
  </r>
  <r>
    <x v="3"/>
    <x v="6"/>
    <n v="1760"/>
    <s v="Correctional"/>
    <x v="1"/>
    <n v="0.73183755311232057"/>
    <n v="0.15992943931627868"/>
    <n v="0.32565202448966185"/>
    <n v="4.51"/>
    <n v="6.1207682023936023"/>
    <n v="12.18846923441262"/>
    <n v="5.82793843686117"/>
    <x v="6"/>
  </r>
  <r>
    <x v="3"/>
    <x v="9"/>
    <n v="6170"/>
    <s v="Mixed Wetland Hardwoods"/>
    <x v="3"/>
    <n v="0.62640332935885068"/>
    <n v="1.7869211096790915E-2"/>
    <n v="0.24869471632328805"/>
    <n v="4.51"/>
    <n v="4.6743228885506358"/>
    <n v="7.9671190735108892"/>
    <n v="2.6438536944240214"/>
    <x v="9"/>
  </r>
  <r>
    <x v="4"/>
    <x v="3"/>
    <n v="4200"/>
    <s v="Upland Hardwood Forests"/>
    <x v="1"/>
    <n v="0.80616023176279095"/>
    <n v="4.9140330516175015E-2"/>
    <n v="0.24115339422849597"/>
    <n v="4.5"/>
    <n v="4.5225304670126567"/>
    <n v="9.9204509338895246"/>
    <n v="1.0969435606898235"/>
    <x v="3"/>
  </r>
  <r>
    <x v="5"/>
    <x v="10"/>
    <n v="3200"/>
    <s v="Shrub and Brushland"/>
    <x v="0"/>
    <n v="0.80616023176279095"/>
    <n v="4.9140330516175015E-2"/>
    <n v="0.28292799795311729"/>
    <n v="4.5"/>
    <n v="5.3059609416132725"/>
    <n v="11.638954245271957"/>
    <n v="1.4313404770857352"/>
    <x v="10"/>
  </r>
  <r>
    <x v="2"/>
    <x v="13"/>
    <n v="1700"/>
    <s v="Institutional"/>
    <x v="0"/>
    <n v="0.96739227811534922"/>
    <n v="0.17065096597435325"/>
    <n v="0.24052044568721381"/>
    <n v="4.4800000000000004"/>
    <n v="4.4906129291585577"/>
    <n v="11.820525403222065"/>
    <n v="3.0626935708171046"/>
    <x v="13"/>
  </r>
  <r>
    <x v="2"/>
    <x v="2"/>
    <n v="6440"/>
    <s v="Emergent Aquatic Vegetation"/>
    <x v="1"/>
    <n v="0.62640332935885068"/>
    <n v="1.7869211096790915E-2"/>
    <n v="0.24869471632328805"/>
    <n v="4.4800000000000004"/>
    <n v="4.6432298316423175"/>
    <n v="7.9141227160374257"/>
    <n v="1.2365019635744234"/>
    <x v="2"/>
  </r>
  <r>
    <x v="5"/>
    <x v="13"/>
    <n v="6410"/>
    <s v="Freshwater Marshes"/>
    <x v="0"/>
    <n v="0.62640332935885068"/>
    <n v="1.7869211096790915E-2"/>
    <n v="0.24869471632328805"/>
    <n v="4.42"/>
    <n v="4.5810437178256782"/>
    <n v="7.8081300010904942"/>
    <n v="0.84599107073329849"/>
    <x v="13"/>
  </r>
  <r>
    <x v="3"/>
    <x v="9"/>
    <n v="5200"/>
    <s v="Lakes"/>
    <x v="0"/>
    <n v="0.52096910560538079"/>
    <n v="9.3813358258152305E-2"/>
    <n v="0.2984336595879456"/>
    <n v="4.42"/>
    <n v="5.497252461390814"/>
    <n v="7.7926683575239792"/>
    <n v="4.2452870094300605"/>
    <x v="9"/>
  </r>
  <r>
    <x v="5"/>
    <x v="13"/>
    <n v="5300"/>
    <s v="Reservoirs"/>
    <x v="1"/>
    <n v="0.52096910560538079"/>
    <n v="9.3813358258152305E-2"/>
    <n v="0.2984336595879456"/>
    <n v="4.41"/>
    <n v="5.484815238627486"/>
    <n v="7.7750378861268654"/>
    <n v="2.1462967706865137"/>
    <x v="13"/>
  </r>
  <r>
    <x v="2"/>
    <x v="15"/>
    <n v="5120"/>
    <s v=" Channelized Waterways, Canals"/>
    <x v="0"/>
    <n v="0.52096910560538079"/>
    <n v="9.3813358258152305E-2"/>
    <n v="0.2984336595879456"/>
    <n v="4.3899999999999997"/>
    <n v="5.4599407931008299"/>
    <n v="7.7397769433326378"/>
    <n v="2.5822579654246742"/>
    <x v="15"/>
  </r>
  <r>
    <x v="4"/>
    <x v="19"/>
    <n v="3100"/>
    <s v="Herbaceous (Dry Prairie)"/>
    <x v="1"/>
    <n v="0.80616023176279095"/>
    <n v="4.9140330516175015E-2"/>
    <n v="0.24115339422849597"/>
    <n v="4.3899999999999997"/>
    <n v="4.4119797222634576"/>
    <n v="9.6779510221722234"/>
    <n v="1.0701293847618496"/>
    <x v="19"/>
  </r>
  <r>
    <x v="0"/>
    <x v="7"/>
    <n v="5300"/>
    <s v="Reservoirs"/>
    <x v="0"/>
    <n v="0.52096910560538079"/>
    <n v="9.3813358258152305E-2"/>
    <n v="0.2984336595879456"/>
    <n v="4.37"/>
    <n v="5.4350663475741747"/>
    <n v="7.7045160005384119"/>
    <n v="3.0141581581861536"/>
    <x v="7"/>
  </r>
  <r>
    <x v="2"/>
    <x v="2"/>
    <n v="5200"/>
    <s v="Lakes"/>
    <x v="0"/>
    <n v="0.52096910560538079"/>
    <n v="9.3813358258152305E-2"/>
    <n v="0.2984336595879456"/>
    <n v="4.3600000000000003"/>
    <n v="5.4226291248108476"/>
    <n v="7.6868855291412999"/>
    <n v="2.564611555638173"/>
    <x v="2"/>
  </r>
  <r>
    <x v="1"/>
    <x v="6"/>
    <n v="1400"/>
    <s v="Commercial and Services"/>
    <x v="1"/>
    <n v="0.73183755311232057"/>
    <n v="0.15992943931627868"/>
    <n v="0.57659988543228824"/>
    <n v="4.3499999999999996"/>
    <n v="10.452963098044915"/>
    <n v="20.815298818071124"/>
    <n v="4.5487950912297475"/>
    <x v="6"/>
  </r>
  <r>
    <x v="4"/>
    <x v="10"/>
    <n v="8340"/>
    <s v="Sewage Treatment"/>
    <x v="0"/>
    <n v="1.2017295380314896"/>
    <n v="0.2322997442582819"/>
    <n v="0.58224006489851832"/>
    <n v="4.3499999999999996"/>
    <n v="10.555211796520901"/>
    <n v="34.514551155072709"/>
    <n v="7.8206477874470099"/>
    <x v="10"/>
  </r>
  <r>
    <x v="2"/>
    <x v="1"/>
    <n v="4200"/>
    <s v="Upland Hardwood Forests"/>
    <x v="3"/>
    <n v="0.80616023176279095"/>
    <n v="4.9140330516175015E-2"/>
    <n v="0.19937879050387461"/>
    <n v="4.34"/>
    <n v="3.6061542149040542"/>
    <n v="7.9103228181512764"/>
    <n v="1.2671695563448246"/>
    <x v="1"/>
  </r>
  <r>
    <x v="4"/>
    <x v="10"/>
    <n v="2120"/>
    <s v="Unimproved Pastures"/>
    <x v="1"/>
    <n v="0.95337210017164864"/>
    <n v="0.22938109134459039"/>
    <n v="0.2"/>
    <n v="4.33"/>
    <n v="3.6090550000000001"/>
    <n v="9.3623415507041567"/>
    <n v="2.6453866061482323"/>
    <x v="10"/>
  </r>
  <r>
    <x v="2"/>
    <x v="9"/>
    <n v="1550"/>
    <s v="Other Light Industrial"/>
    <x v="3"/>
    <n v="1.2017295380314896"/>
    <n v="0.2322997442582819"/>
    <n v="0.30761299106312084"/>
    <n v="4.33"/>
    <n v="5.550961017306558"/>
    <n v="18.151121141386398"/>
    <n v="4.7170268442777754"/>
    <x v="9"/>
  </r>
  <r>
    <x v="4"/>
    <x v="19"/>
    <n v="8330"/>
    <s v="Water Supply Plants"/>
    <x v="1"/>
    <n v="1.2017295380314896"/>
    <n v="0.2322997442582819"/>
    <n v="0.57659988543228824"/>
    <n v="4.33"/>
    <n v="10.404903497594134"/>
    <n v="34.023057135592225"/>
    <n v="7.7092802196428281"/>
    <x v="19"/>
  </r>
  <r>
    <x v="3"/>
    <x v="3"/>
    <n v="4200"/>
    <s v="Upland Hardwood Forests"/>
    <x v="1"/>
    <n v="0.80616023176279095"/>
    <n v="4.9140330516175015E-2"/>
    <n v="0.24115339422849597"/>
    <n v="4.32"/>
    <n v="4.3416292483321506"/>
    <n v="9.5236328965339432"/>
    <n v="2.8251017959689975"/>
    <x v="3"/>
  </r>
  <r>
    <x v="3"/>
    <x v="13"/>
    <n v="2520"/>
    <s v="Dairies"/>
    <x v="0"/>
    <n v="1.8765006736361713"/>
    <n v="0.3700681607026059"/>
    <n v="0.58663586860269046"/>
    <n v="4.32"/>
    <n v="10.561557523975399"/>
    <n v="53.926872648621057"/>
    <n v="16.095237694869471"/>
    <x v="13"/>
  </r>
  <r>
    <x v="1"/>
    <x v="6"/>
    <n v="6172"/>
    <s v="Mixed Shrubs"/>
    <x v="1"/>
    <n v="0.62640332935885068"/>
    <n v="1.7869211096790915E-2"/>
    <n v="0.24869471632328805"/>
    <n v="4.32"/>
    <n v="4.4774001947979487"/>
    <n v="7.6314754761789461"/>
    <n v="0.21770070475743356"/>
    <x v="6"/>
  </r>
  <r>
    <x v="5"/>
    <x v="10"/>
    <n v="4340"/>
    <s v="Hardwood - Coniferous Mixed"/>
    <x v="2"/>
    <n v="0.80616023176279095"/>
    <n v="4.9140330516175015E-2"/>
    <n v="2.0887301862310671E-2"/>
    <n v="4.32"/>
    <n v="0.3760466278082964"/>
    <n v="0.82488158946356971"/>
    <n v="0.10144265394647896"/>
    <x v="10"/>
  </r>
  <r>
    <x v="2"/>
    <x v="3"/>
    <n v="6420"/>
    <s v="Saltwater Marshes"/>
    <x v="0"/>
    <n v="0.62640332935885068"/>
    <n v="1.7869211096790915E-2"/>
    <n v="0.24869471632328805"/>
    <n v="4.3"/>
    <n v="4.4566714901924023"/>
    <n v="7.5961445711966356"/>
    <n v="1.1868210811093796"/>
    <x v="3"/>
  </r>
  <r>
    <x v="4"/>
    <x v="6"/>
    <n v="6172"/>
    <s v="Mixed Shrubs"/>
    <x v="1"/>
    <n v="0.62640332935885068"/>
    <n v="1.7869211096790915E-2"/>
    <n v="0.24869471632328805"/>
    <n v="4.3"/>
    <n v="4.4566714901924023"/>
    <n v="7.5961445711966356"/>
    <n v="0.7017569561168383"/>
    <x v="6"/>
  </r>
  <r>
    <x v="2"/>
    <x v="19"/>
    <n v="3210"/>
    <s v="Palmetto Prairies"/>
    <x v="3"/>
    <n v="0.80616023176279095"/>
    <n v="4.9140330516175015E-2"/>
    <n v="0.19937879050387461"/>
    <n v="4.3"/>
    <n v="3.5729177705270589"/>
    <n v="7.8374166170623258"/>
    <n v="1.2554905742586975"/>
    <x v="19"/>
  </r>
  <r>
    <x v="2"/>
    <x v="3"/>
    <n v="8320"/>
    <s v="Electrical Power Transmission Lines"/>
    <x v="0"/>
    <n v="0.73183755311232057"/>
    <n v="0.15992943931627868"/>
    <n v="0.28292799795311729"/>
    <n v="4.29"/>
    <n v="5.0583494310046531"/>
    <n v="10.072842881486414"/>
    <n v="3.3023333314860439"/>
    <x v="3"/>
  </r>
  <r>
    <x v="3"/>
    <x v="9"/>
    <n v="1600"/>
    <s v="Extractive"/>
    <x v="1"/>
    <n v="0.73183755311232057"/>
    <n v="0.13401908322593187"/>
    <n v="0.22279788653131388"/>
    <n v="4.26"/>
    <n v="3.9554534184280072"/>
    <n v="7.8766129845937494"/>
    <n v="3.4873489442292076"/>
    <x v="9"/>
  </r>
  <r>
    <x v="2"/>
    <x v="15"/>
    <n v="1850"/>
    <s v="Parks and Zoos"/>
    <x v="0"/>
    <n v="0.96739227811534922"/>
    <n v="0.17065096597435325"/>
    <n v="0.27638752969320179"/>
    <n v="4.24"/>
    <n v="4.8838229271848146"/>
    <n v="12.855562010427752"/>
    <n v="3.3308711563570097"/>
    <x v="15"/>
  </r>
  <r>
    <x v="4"/>
    <x v="3"/>
    <n v="2110"/>
    <s v="Improved Pastures"/>
    <x v="0"/>
    <n v="1.8765006736361713"/>
    <n v="0.3700681607026059"/>
    <n v="0.58663586860269046"/>
    <n v="4.21"/>
    <n v="10.292628975911208"/>
    <n v="52.553734687660793"/>
    <n v="11.484468737046761"/>
    <x v="3"/>
  </r>
  <r>
    <x v="2"/>
    <x v="9"/>
    <n v="1110"/>
    <s v="Fixed Single Family Units"/>
    <x v="1"/>
    <n v="0.96739227811534922"/>
    <n v="0.17065096597435325"/>
    <n v="0.24895975957097566"/>
    <n v="4.21"/>
    <n v="4.3680425496306929"/>
    <n v="11.49788653237127"/>
    <n v="2.9790979638755499"/>
    <x v="9"/>
  </r>
  <r>
    <x v="1"/>
    <x v="16"/>
    <n v="6170"/>
    <s v="Mixed Wetland Hardwoods"/>
    <x v="0"/>
    <n v="0.62640332935885068"/>
    <n v="1.7869211096790915E-2"/>
    <n v="0.24869471632328805"/>
    <n v="4.2"/>
    <n v="4.3530279671646719"/>
    <n v="7.4194900462850857"/>
    <n v="0.21165346295861592"/>
    <x v="16"/>
  </r>
  <r>
    <x v="2"/>
    <x v="2"/>
    <n v="6240"/>
    <s v="Cypress - Pine - Cabbage Palm"/>
    <x v="0"/>
    <n v="0.62640332935885068"/>
    <n v="1.7869211096790915E-2"/>
    <n v="0.24869471632328805"/>
    <n v="4.2"/>
    <n v="4.3530279671646719"/>
    <n v="7.4194900462850857"/>
    <n v="1.1592205908510218"/>
    <x v="2"/>
  </r>
  <r>
    <x v="4"/>
    <x v="6"/>
    <n v="1400"/>
    <s v="Commercial and Services"/>
    <x v="1"/>
    <n v="0.73183755311232057"/>
    <n v="0.15992943931627868"/>
    <n v="0.57659988543228824"/>
    <n v="4.18"/>
    <n v="10.044456494213273"/>
    <n v="20.00182737000857"/>
    <n v="5.4642647324946187"/>
    <x v="6"/>
  </r>
  <r>
    <x v="5"/>
    <x v="10"/>
    <n v="1210"/>
    <s v="Fixed Single Family Units"/>
    <x v="3"/>
    <n v="1.3474392445178078"/>
    <n v="0.2921616014325315"/>
    <n v="0.2050753273754139"/>
    <n v="4.1500000000000004"/>
    <n v="3.546803421373705"/>
    <n v="13.003936875455723"/>
    <n v="3.3021510129948393"/>
    <x v="10"/>
  </r>
  <r>
    <x v="3"/>
    <x v="3"/>
    <n v="2130"/>
    <s v="Woodland Pastures"/>
    <x v="1"/>
    <n v="0.95337210017164864"/>
    <n v="0.22938109134459039"/>
    <n v="0.2"/>
    <n v="4.13"/>
    <n v="3.4423550000000005"/>
    <n v="8.9299008324268296"/>
    <n v="3.9281950416084763"/>
    <x v="3"/>
  </r>
  <r>
    <x v="2"/>
    <x v="10"/>
    <n v="5120"/>
    <s v=" Channelized Waterways, Canals"/>
    <x v="1"/>
    <n v="0.52096910560538079"/>
    <n v="9.3813358258152305E-2"/>
    <n v="0.2984336595879456"/>
    <n v="4.13"/>
    <n v="5.1365730012543116"/>
    <n v="7.2813846870076979"/>
    <n v="2.429322413941664"/>
    <x v="10"/>
  </r>
  <r>
    <x v="4"/>
    <x v="0"/>
    <n v="3300"/>
    <s v="Mixed Rangeland"/>
    <x v="0"/>
    <n v="0.80616023176279095"/>
    <n v="4.9140330516175015E-2"/>
    <n v="0.28292799795311729"/>
    <n v="4.09"/>
    <n v="4.8225289447107302"/>
    <n v="10.578516191813847"/>
    <n v="1.169708443254567"/>
    <x v="0"/>
  </r>
  <r>
    <x v="3"/>
    <x v="3"/>
    <n v="3100"/>
    <s v="Herbaceous (Dry Prairie)"/>
    <x v="1"/>
    <n v="0.80616023176279095"/>
    <n v="4.9140330516175015E-2"/>
    <n v="0.24115339422849597"/>
    <n v="4.09"/>
    <n v="4.1104776911292804"/>
    <n v="9.0165876265795877"/>
    <n v="2.674691283683611"/>
    <x v="3"/>
  </r>
  <r>
    <x v="2"/>
    <x v="1"/>
    <n v="5600"/>
    <s v="Slough Waters"/>
    <x v="0"/>
    <n v="0.52096910560538079"/>
    <n v="9.3813358258152305E-2"/>
    <n v="0.2984336595879456"/>
    <n v="4.09"/>
    <n v="5.0868241102010012"/>
    <n v="7.2108628014192462"/>
    <n v="2.4057938675596624"/>
    <x v="1"/>
  </r>
  <r>
    <x v="2"/>
    <x v="9"/>
    <n v="1850"/>
    <s v="Parks and Zoos"/>
    <x v="0"/>
    <n v="0.96739227811534922"/>
    <n v="0.17065096597435325"/>
    <n v="0.27638752969320179"/>
    <n v="4.03"/>
    <n v="4.6419354708855662"/>
    <n v="12.218847854250905"/>
    <n v="3.1658987641789502"/>
    <x v="9"/>
  </r>
  <r>
    <x v="2"/>
    <x v="15"/>
    <n v="4110"/>
    <s v="Pine Flatwoods"/>
    <x v="4"/>
    <n v="0.80616023176279095"/>
    <n v="4.9140330516175015E-2"/>
    <n v="9.4942281192321246E-2"/>
    <n v="4.03"/>
    <n v="1.5945579861820651"/>
    <n v="3.4977617903390006"/>
    <n v="0.56031306913206547"/>
    <x v="15"/>
  </r>
  <r>
    <x v="5"/>
    <x v="13"/>
    <n v="1180"/>
    <s v="Rural Residential"/>
    <x v="0"/>
    <n v="0.96739227811534922"/>
    <n v="0.17065096597435325"/>
    <n v="0.27638752969320179"/>
    <n v="4.01"/>
    <n v="4.618898570285638"/>
    <n v="12.158208410805491"/>
    <n v="2.7731464174886229"/>
    <x v="13"/>
  </r>
  <r>
    <x v="2"/>
    <x v="9"/>
    <n v="1411"/>
    <s v="Shopping Centers (Plazas, Malls)"/>
    <x v="0"/>
    <n v="1.4884831588725165"/>
    <n v="0.30824389141964326"/>
    <n v="0.58224006489851832"/>
    <n v="4.01"/>
    <n v="9.7302067365629448"/>
    <n v="39.408920147303164"/>
    <n v="10.279103544728367"/>
    <x v="9"/>
  </r>
  <r>
    <x v="1"/>
    <x v="10"/>
    <n v="3300"/>
    <s v="Mixed Rangeland"/>
    <x v="1"/>
    <n v="0.80616023176279095"/>
    <n v="4.9140330516175015E-2"/>
    <n v="0.24115339422849597"/>
    <n v="4"/>
    <n v="4.0200270817890278"/>
    <n v="8.8181786079017979"/>
    <n v="0.53752119525348074"/>
    <x v="10"/>
  </r>
  <r>
    <x v="2"/>
    <x v="3"/>
    <n v="6170"/>
    <s v="Mixed Wetland Hardwoods"/>
    <x v="0"/>
    <n v="0.62640332935885068"/>
    <n v="1.7869211096790915E-2"/>
    <n v="0.24869471632328805"/>
    <n v="3.99"/>
    <n v="4.1353765688064383"/>
    <n v="7.0485155439708311"/>
    <n v="1.1012595613084706"/>
    <x v="3"/>
  </r>
  <r>
    <x v="4"/>
    <x v="6"/>
    <n v="6170"/>
    <s v="Mixed Wetland Hardwoods"/>
    <x v="2"/>
    <n v="0.62640332935885068"/>
    <n v="1.7869211096790915E-2"/>
    <n v="0.24869471632328805"/>
    <n v="3.99"/>
    <n v="4.1353765688064383"/>
    <n v="7.0485155439708311"/>
    <n v="0.65116517555957787"/>
    <x v="6"/>
  </r>
  <r>
    <x v="2"/>
    <x v="19"/>
    <n v="4130"/>
    <s v="Sand Pine"/>
    <x v="0"/>
    <n v="0.80616023176279095"/>
    <n v="4.9140330516175015E-2"/>
    <n v="0.28292799795311729"/>
    <n v="3.99"/>
    <n v="4.7046187015637688"/>
    <n v="10.319872764141136"/>
    <n v="1.653159914291336"/>
    <x v="19"/>
  </r>
  <r>
    <x v="2"/>
    <x v="1"/>
    <n v="1850"/>
    <s v="Parks and Zoos"/>
    <x v="0"/>
    <n v="0.96739227811534922"/>
    <n v="0.17065096597435325"/>
    <n v="0.27638752969320179"/>
    <n v="3.98"/>
    <n v="4.5843432193857456"/>
    <n v="12.06724924563737"/>
    <n v="3.1266196231841743"/>
    <x v="1"/>
  </r>
  <r>
    <x v="4"/>
    <x v="3"/>
    <n v="3200"/>
    <s v="Shrub and Brushland"/>
    <x v="0"/>
    <n v="0.80616023176279095"/>
    <n v="4.9140330516175015E-2"/>
    <n v="0.28292799795311729"/>
    <n v="3.97"/>
    <n v="4.6810366529343765"/>
    <n v="10.268144078606595"/>
    <n v="1.1353893691248487"/>
    <x v="3"/>
  </r>
  <r>
    <x v="2"/>
    <x v="10"/>
    <n v="6191"/>
    <e v="#N/A"/>
    <x v="0"/>
    <n v="0.62640332935885068"/>
    <n v="1.7869211096790915E-2"/>
    <n v="0.24869471632328805"/>
    <n v="3.97"/>
    <n v="4.1146478642008928"/>
    <n v="7.0131846389885224"/>
    <n v="1.0957394632567994"/>
    <x v="10"/>
  </r>
  <r>
    <x v="1"/>
    <x v="3"/>
    <n v="2110"/>
    <s v="Improved Pastures"/>
    <x v="1"/>
    <n v="1.8765006736361713"/>
    <n v="0.3700681607026059"/>
    <n v="0.58663586860269046"/>
    <n v="3.95"/>
    <n v="9.6569796804867654"/>
    <n v="49.308135870845646"/>
    <n v="9.7241484672847793"/>
    <x v="3"/>
  </r>
  <r>
    <x v="4"/>
    <x v="19"/>
    <n v="1700"/>
    <s v="Institutional"/>
    <x v="2"/>
    <n v="0.96739227811534922"/>
    <n v="0.17065096597435325"/>
    <n v="0.12152611992617118"/>
    <n v="3.95"/>
    <n v="2.0005174139296575"/>
    <n v="5.2659107529391509"/>
    <n v="1.146659128810102"/>
    <x v="19"/>
  </r>
  <r>
    <x v="2"/>
    <x v="11"/>
    <n v="6440"/>
    <s v="Emergent Aquatic Vegetation"/>
    <x v="0"/>
    <n v="0.62640332935885068"/>
    <n v="1.7869211096790915E-2"/>
    <n v="0.24869471632328805"/>
    <n v="3.95"/>
    <n v="4.0939191595953464"/>
    <n v="6.9778537340062119"/>
    <n v="1.0902193652051277"/>
    <x v="11"/>
  </r>
  <r>
    <x v="1"/>
    <x v="16"/>
    <n v="4220"/>
    <s v="Brazilian Pepper"/>
    <x v="0"/>
    <n v="0.80616023176279095"/>
    <n v="4.9140330516175015E-2"/>
    <n v="0.28292799795311729"/>
    <n v="3.94"/>
    <n v="4.6456635799902877"/>
    <n v="10.19055105030478"/>
    <n v="0.6211755765462762"/>
    <x v="16"/>
  </r>
  <r>
    <x v="2"/>
    <x v="19"/>
    <n v="1840"/>
    <s v="Marinas and Fish Camps"/>
    <x v="0"/>
    <n v="0.73183755311232057"/>
    <n v="0.15992943931627868"/>
    <n v="0.27638752969320179"/>
    <n v="3.93"/>
    <n v="4.526750967885925"/>
    <n v="9.0142549234830689"/>
    <n v="2.9552803357077231"/>
    <x v="19"/>
  </r>
  <r>
    <x v="1"/>
    <x v="3"/>
    <n v="3100"/>
    <s v="Herbaceous (Dry Prairie)"/>
    <x v="0"/>
    <n v="0.80616023176279095"/>
    <n v="4.9140330516175015E-2"/>
    <n v="0.28292799795311729"/>
    <n v="3.92"/>
    <n v="4.6220815313608954"/>
    <n v="10.138822364770238"/>
    <n v="0.61802240103081296"/>
    <x v="3"/>
  </r>
  <r>
    <x v="2"/>
    <x v="10"/>
    <n v="1411"/>
    <s v="Shopping Centers (Plazas, Malls)"/>
    <x v="2"/>
    <n v="1.4884831588725165"/>
    <n v="0.30824389141964326"/>
    <n v="0.5449281084296117"/>
    <n v="3.92"/>
    <n v="8.9022725361711945"/>
    <n v="36.055651951278669"/>
    <n v="9.4044642277579165"/>
    <x v="10"/>
  </r>
  <r>
    <x v="4"/>
    <x v="13"/>
    <n v="4220"/>
    <s v="Brazilian Pepper"/>
    <x v="0"/>
    <n v="0.80616023176279095"/>
    <n v="4.9140330516175015E-2"/>
    <n v="0.28292799795311729"/>
    <n v="3.91"/>
    <n v="4.6102905070461997"/>
    <n v="10.112958022002969"/>
    <n v="1.1182298320599897"/>
    <x v="13"/>
  </r>
  <r>
    <x v="3"/>
    <x v="6"/>
    <n v="4110"/>
    <s v="Pine Flatwoods"/>
    <x v="1"/>
    <n v="0.80616023176279095"/>
    <n v="4.9140330516175015E-2"/>
    <n v="0.24115339422849597"/>
    <n v="3.91"/>
    <n v="3.9295764724487747"/>
    <n v="8.619769589224008"/>
    <n v="2.5569787088515694"/>
    <x v="6"/>
  </r>
  <r>
    <x v="5"/>
    <x v="10"/>
    <n v="2110"/>
    <s v="Improved Pastures"/>
    <x v="3"/>
    <n v="1.8765006736361713"/>
    <n v="0.3700681607026059"/>
    <n v="0.58663586860269046"/>
    <n v="3.91"/>
    <n v="9.5591874811906958"/>
    <n v="48.808812975951"/>
    <n v="10.926203534558647"/>
    <x v="10"/>
  </r>
  <r>
    <x v="4"/>
    <x v="10"/>
    <n v="4280"/>
    <s v="Cabbage Palm"/>
    <x v="3"/>
    <n v="0.80616023176279095"/>
    <n v="4.9140330516175015E-2"/>
    <n v="0.19937879050387461"/>
    <n v="3.9"/>
    <n v="3.2405533267570998"/>
    <n v="7.1083546061728073"/>
    <n v="0.78599892931318038"/>
    <x v="10"/>
  </r>
  <r>
    <x v="3"/>
    <x v="3"/>
    <n v="5300"/>
    <s v="Reservoirs"/>
    <x v="0"/>
    <n v="0.52096910560538079"/>
    <n v="9.3813358258152305E-2"/>
    <n v="0.2984336595879456"/>
    <n v="3.89"/>
    <n v="4.8380796549344494"/>
    <n v="6.8582533734769857"/>
    <n v="3.736236757168085"/>
    <x v="3"/>
  </r>
  <r>
    <x v="1"/>
    <x v="5"/>
    <n v="2210"/>
    <s v="Citrus Groves"/>
    <x v="1"/>
    <n v="1.6671011379372187"/>
    <n v="0.16490862031309303"/>
    <n v="0.32696578480774496"/>
    <n v="3.88"/>
    <n v="5.2870040437627548"/>
    <n v="23.982813615226377"/>
    <n v="2.3723651879973611"/>
    <x v="5"/>
  </r>
  <r>
    <x v="0"/>
    <x v="8"/>
    <n v="4240"/>
    <s v="Melaleuca"/>
    <x v="0"/>
    <n v="0.80616023176279095"/>
    <n v="4.9140330516175015E-2"/>
    <n v="0.28292799795311729"/>
    <n v="3.87"/>
    <n v="4.5631264097874151"/>
    <n v="10.009500650933886"/>
    <n v="1.975928827955626"/>
    <x v="8"/>
  </r>
  <r>
    <x v="4"/>
    <x v="19"/>
    <n v="8330"/>
    <s v="Water Supply Plants"/>
    <x v="0"/>
    <n v="1.2017295380314896"/>
    <n v="0.2322997442582819"/>
    <n v="0.58224006489851832"/>
    <n v="3.86"/>
    <n v="9.3662339159932593"/>
    <n v="30.626705162892105"/>
    <n v="6.9397012550679209"/>
    <x v="19"/>
  </r>
  <r>
    <x v="3"/>
    <x v="13"/>
    <n v="1110"/>
    <s v="Fixed Single Family Units"/>
    <x v="0"/>
    <n v="0.96739227811534922"/>
    <n v="0.17065096597435325"/>
    <n v="0.27638752969320179"/>
    <n v="3.85"/>
    <n v="4.4346033654862111"/>
    <n v="11.67309286324218"/>
    <n v="4.3518149899214338"/>
    <x v="13"/>
  </r>
  <r>
    <x v="2"/>
    <x v="2"/>
    <n v="3200"/>
    <s v="Shrub and Brushland"/>
    <x v="1"/>
    <n v="0.80616023176279095"/>
    <n v="4.9140330516175015E-2"/>
    <n v="0.24115339422849597"/>
    <n v="3.83"/>
    <n v="3.849175930812994"/>
    <n v="8.4434060170659713"/>
    <n v="1.3525651610745804"/>
    <x v="2"/>
  </r>
  <r>
    <x v="2"/>
    <x v="9"/>
    <n v="5300"/>
    <s v="Reservoirs"/>
    <x v="1"/>
    <n v="0.52096910560538079"/>
    <n v="9.3813358258152305E-2"/>
    <n v="0.2984336595879456"/>
    <n v="3.83"/>
    <n v="4.7634563183544829"/>
    <n v="6.7524705450943063"/>
    <n v="2.2528583160766522"/>
    <x v="9"/>
  </r>
  <r>
    <x v="2"/>
    <x v="13"/>
    <n v="5300"/>
    <s v="Reservoirs"/>
    <x v="1"/>
    <n v="0.52096910560538079"/>
    <n v="9.3813358258152305E-2"/>
    <n v="0.2984336595879456"/>
    <n v="3.82"/>
    <n v="4.7510190955911549"/>
    <n v="6.7348400736971925"/>
    <n v="2.2469761794811514"/>
    <x v="13"/>
  </r>
  <r>
    <x v="0"/>
    <x v="13"/>
    <n v="1110"/>
    <s v="Fixed Single Family Units"/>
    <x v="0"/>
    <n v="0.96739227811534922"/>
    <n v="0.17065096597435325"/>
    <n v="0.27638752969320179"/>
    <n v="3.81"/>
    <n v="4.3885295642863547"/>
    <n v="11.551813976351353"/>
    <n v="3.3513062121346304"/>
    <x v="13"/>
  </r>
  <r>
    <x v="4"/>
    <x v="3"/>
    <n v="6430"/>
    <s v="Wet Prairies"/>
    <x v="0"/>
    <n v="0.62640332935885068"/>
    <n v="1.7869211096790915E-2"/>
    <n v="0.24869471632328805"/>
    <n v="3.8"/>
    <n v="3.9384538750537508"/>
    <n v="6.7128719466388871"/>
    <n v="0.6201573100567408"/>
    <x v="3"/>
  </r>
  <r>
    <x v="2"/>
    <x v="19"/>
    <n v="1310"/>
    <s v="Fixed Single Family Units &lt;Six or more dwelling units per acre&gt;"/>
    <x v="1"/>
    <n v="1.3474392445178078"/>
    <n v="0.2921616014325315"/>
    <n v="0.44774347762687844"/>
    <n v="3.79"/>
    <n v="7.0720298740079599"/>
    <n v="25.928764337133217"/>
    <n v="7.161503198110748"/>
    <x v="19"/>
  </r>
  <r>
    <x v="3"/>
    <x v="6"/>
    <n v="8320"/>
    <s v="Electrical Power Transmission Lines"/>
    <x v="2"/>
    <n v="0.73183755311232057"/>
    <n v="0.15992943931627868"/>
    <n v="2.0887301862310671E-2"/>
    <n v="3.76"/>
    <n v="0.32729984272203572"/>
    <n v="0.65176198992237"/>
    <n v="0.31164116507996859"/>
    <x v="6"/>
  </r>
  <r>
    <x v="1"/>
    <x v="6"/>
    <n v="1120"/>
    <s v="Mobile Home Units"/>
    <x v="0"/>
    <n v="0.96739227811534922"/>
    <n v="0.17065096597435325"/>
    <n v="0.27638752969320179"/>
    <n v="3.76"/>
    <n v="4.3309373127865332"/>
    <n v="11.400215367737816"/>
    <n v="2.0110329685597867"/>
    <x v="6"/>
  </r>
  <r>
    <x v="2"/>
    <x v="1"/>
    <n v="1400"/>
    <s v="Commercial and Services"/>
    <x v="3"/>
    <n v="0.73183755311232057"/>
    <n v="0.15992943931627868"/>
    <n v="0.57095970596605816"/>
    <n v="3.75"/>
    <n v="8.9230296548008017"/>
    <n v="17.768696482046131"/>
    <n v="5.8253821031566444"/>
    <x v="1"/>
  </r>
  <r>
    <x v="2"/>
    <x v="1"/>
    <n v="2210"/>
    <s v="Citrus Groves"/>
    <x v="3"/>
    <n v="1.6671011379372187"/>
    <n v="0.16490862031309303"/>
    <n v="0.32696578480774496"/>
    <n v="3.74"/>
    <n v="5.0962358566166763"/>
    <n v="23.117454361068724"/>
    <n v="3.396113003513197"/>
    <x v="1"/>
  </r>
  <r>
    <x v="2"/>
    <x v="17"/>
    <n v="4240"/>
    <s v="Melaleuca"/>
    <x v="4"/>
    <n v="0.80616023176279095"/>
    <n v="4.9140330516175015E-2"/>
    <n v="9.4942281192321246E-2"/>
    <n v="3.74"/>
    <n v="1.4798131186900558"/>
    <n v="3.2460618103890484"/>
    <n v="0.51999277383472098"/>
    <x v="17"/>
  </r>
  <r>
    <x v="4"/>
    <x v="12"/>
    <n v="6210"/>
    <s v="Cypress"/>
    <x v="0"/>
    <n v="0.62640332935885068"/>
    <n v="1.7869211096790915E-2"/>
    <n v="0.24869471632328805"/>
    <n v="3.73"/>
    <n v="3.8659034089343396"/>
    <n v="6.5892137792008025"/>
    <n v="0.6087333596083272"/>
    <x v="12"/>
  </r>
  <r>
    <x v="2"/>
    <x v="3"/>
    <n v="4110"/>
    <s v="Pine Flatwoods"/>
    <x v="0"/>
    <n v="0.80616023176279095"/>
    <n v="4.9140330516175015E-2"/>
    <n v="0.28292799795311729"/>
    <n v="3.72"/>
    <n v="4.3862610450669726"/>
    <n v="9.6215355094248185"/>
    <n v="1.5412919501663582"/>
    <x v="3"/>
  </r>
  <r>
    <x v="4"/>
    <x v="10"/>
    <n v="1290"/>
    <s v="Medium Density Under Construction"/>
    <x v="2"/>
    <n v="1.3474392445178078"/>
    <n v="0.2921616014325315"/>
    <n v="0.21931666955426207"/>
    <n v="3.72"/>
    <n v="3.4000882597666799"/>
    <n v="12.466023020768196"/>
    <n v="3.0730396097042307"/>
    <x v="10"/>
  </r>
  <r>
    <x v="2"/>
    <x v="2"/>
    <n v="4130"/>
    <s v="Sand Pine"/>
    <x v="0"/>
    <n v="0.80616023176279095"/>
    <n v="4.9140330516175015E-2"/>
    <n v="0.28292799795311729"/>
    <n v="3.71"/>
    <n v="4.374470020752276"/>
    <n v="9.5956711666575476"/>
    <n v="1.5371486922358035"/>
    <x v="2"/>
  </r>
  <r>
    <x v="2"/>
    <x v="2"/>
    <n v="1900"/>
    <s v="Open Land"/>
    <x v="1"/>
    <n v="0.80616023176279095"/>
    <n v="4.9140330516175015E-2"/>
    <n v="0.24115339422849597"/>
    <n v="3.7"/>
    <n v="3.7185250506548506"/>
    <n v="8.156815212309164"/>
    <n v="1.3066556386360175"/>
    <x v="2"/>
  </r>
  <r>
    <x v="2"/>
    <x v="2"/>
    <n v="6410"/>
    <s v="Freshwater Marshes"/>
    <x v="2"/>
    <n v="0.62640332935885068"/>
    <n v="1.7869211096790915E-2"/>
    <n v="0.24869471632328805"/>
    <n v="3.7"/>
    <n v="3.8348103520260204"/>
    <n v="6.5362174217273372"/>
    <n v="1.0212181395592335"/>
    <x v="2"/>
  </r>
  <r>
    <x v="0"/>
    <x v="13"/>
    <n v="1180"/>
    <s v="Rural Residential"/>
    <x v="0"/>
    <n v="0.96739227811534922"/>
    <n v="0.17065096597435325"/>
    <n v="0.27638752969320179"/>
    <n v="3.69"/>
    <n v="4.2503081606867843"/>
    <n v="11.18797731567887"/>
    <n v="3.2457532605713348"/>
    <x v="13"/>
  </r>
  <r>
    <x v="2"/>
    <x v="13"/>
    <n v="1900"/>
    <s v="Open Land"/>
    <x v="0"/>
    <n v="0.80616023176279095"/>
    <n v="4.9140330516175015E-2"/>
    <n v="0.28292799795311729"/>
    <n v="3.69"/>
    <n v="4.3508879721228837"/>
    <n v="9.5439424811230058"/>
    <n v="1.5288621763746939"/>
    <x v="13"/>
  </r>
  <r>
    <x v="2"/>
    <x v="15"/>
    <n v="6440"/>
    <s v="Emergent Aquatic Vegetation"/>
    <x v="1"/>
    <n v="0.62640332935885068"/>
    <n v="1.7869211096790915E-2"/>
    <n v="0.24869471632328805"/>
    <n v="3.69"/>
    <n v="3.8244459997232472"/>
    <n v="6.5185519692361815"/>
    <n v="1.0184580905333978"/>
    <x v="15"/>
  </r>
  <r>
    <x v="3"/>
    <x v="14"/>
    <n v="6215"/>
    <e v="#N/A"/>
    <x v="0"/>
    <n v="0.62640332935885068"/>
    <n v="1.7869211096790915E-2"/>
    <n v="0.24869471632328805"/>
    <n v="3.68"/>
    <n v="3.8140816474204744"/>
    <n v="6.5008865167450276"/>
    <n v="2.1572908193969837"/>
    <x v="14"/>
  </r>
  <r>
    <x v="4"/>
    <x v="19"/>
    <n v="4240"/>
    <s v="Melaleuca"/>
    <x v="0"/>
    <n v="0.80616023176279095"/>
    <n v="4.9140330516175015E-2"/>
    <n v="0.28292799795311729"/>
    <n v="3.68"/>
    <n v="4.339096947808188"/>
    <n v="9.5180781383557349"/>
    <n v="1.0524516066446961"/>
    <x v="19"/>
  </r>
  <r>
    <x v="2"/>
    <x v="9"/>
    <n v="5200"/>
    <s v="Lakes"/>
    <x v="0"/>
    <n v="0.52096910560538079"/>
    <n v="9.3813358258152305E-2"/>
    <n v="0.2984336595879456"/>
    <n v="3.67"/>
    <n v="4.5644607541412405"/>
    <n v="6.4703830027404967"/>
    <n v="2.1587441305486457"/>
    <x v="9"/>
  </r>
  <r>
    <x v="5"/>
    <x v="13"/>
    <n v="8200"/>
    <s v="Communications"/>
    <x v="1"/>
    <n v="1.2017295380314896"/>
    <n v="0.2322997442582819"/>
    <n v="0.57659988543228824"/>
    <n v="3.66"/>
    <n v="8.7949068824929633"/>
    <n v="28.758519426389736"/>
    <n v="6.7556987012363177"/>
    <x v="13"/>
  </r>
  <r>
    <x v="0"/>
    <x v="3"/>
    <n v="2130"/>
    <s v="Woodland Pastures"/>
    <x v="0"/>
    <n v="0.95337210017164864"/>
    <n v="0.22938109134459039"/>
    <n v="0.2"/>
    <n v="3.65"/>
    <n v="3.0422750000000001"/>
    <n v="7.8920431085612401"/>
    <n v="2.8094069489130598"/>
    <x v="3"/>
  </r>
  <r>
    <x v="5"/>
    <x v="13"/>
    <n v="6250"/>
    <s v="Hydric Pine Flatwoods"/>
    <x v="0"/>
    <n v="0.62640332935885068"/>
    <n v="1.7869211096790915E-2"/>
    <n v="0.24869471632328805"/>
    <n v="3.63"/>
    <n v="3.7622598859066092"/>
    <n v="6.4125592542892527"/>
    <n v="0.6947845218918266"/>
    <x v="13"/>
  </r>
  <r>
    <x v="1"/>
    <x v="10"/>
    <n v="1710"/>
    <s v="Educational Facilities"/>
    <x v="4"/>
    <n v="0.96739227811534922"/>
    <n v="0.17065096597435325"/>
    <n v="0.1586591010147235"/>
    <n v="3.63"/>
    <n v="2.4001988466282627"/>
    <n v="6.3179819518913414"/>
    <n v="1.1145114008964929"/>
    <x v="10"/>
  </r>
  <r>
    <x v="4"/>
    <x v="10"/>
    <n v="4370"/>
    <s v="Australian Pines"/>
    <x v="0"/>
    <n v="0.80616023176279095"/>
    <n v="4.9140330516175015E-2"/>
    <n v="0.28292799795311729"/>
    <n v="3.62"/>
    <n v="4.2683508019200103"/>
    <n v="9.3628920817521077"/>
    <n v="1.0352920695798367"/>
    <x v="10"/>
  </r>
  <r>
    <x v="4"/>
    <x v="13"/>
    <n v="1400"/>
    <s v="Commercial and Services"/>
    <x v="1"/>
    <n v="0.73183755311232057"/>
    <n v="0.15992943931627868"/>
    <n v="0.57659988543228824"/>
    <n v="3.61"/>
    <n v="8.6747578813660109"/>
    <n v="17.274305455916497"/>
    <n v="4.7191377235180809"/>
    <x v="13"/>
  </r>
  <r>
    <x v="1"/>
    <x v="10"/>
    <n v="8350"/>
    <s v="Solid Waste Disposal"/>
    <x v="1"/>
    <n v="1.4884831588725165"/>
    <n v="0.30824389141964326"/>
    <n v="0.57659988543228824"/>
    <n v="3.61"/>
    <n v="8.6747578813660109"/>
    <n v="35.134180588304744"/>
    <n v="7.275793805139779"/>
    <x v="10"/>
  </r>
  <r>
    <x v="2"/>
    <x v="15"/>
    <n v="1800"/>
    <s v="Recreational"/>
    <x v="4"/>
    <n v="1.3474392445178078"/>
    <n v="0.2921616014325315"/>
    <n v="0.15190764990771397"/>
    <n v="3.61"/>
    <n v="2.2854012228753366"/>
    <n v="8.3791543276028833"/>
    <n v="2.3143154735165523"/>
    <x v="15"/>
  </r>
  <r>
    <x v="2"/>
    <x v="1"/>
    <n v="5600"/>
    <s v="Slough Waters"/>
    <x v="1"/>
    <n v="0.52096910560538079"/>
    <n v="9.3813358258152305E-2"/>
    <n v="0.2984336595879456"/>
    <n v="3.6"/>
    <n v="4.4774001947979478"/>
    <n v="6.3469697029607062"/>
    <n v="2.1175691743801432"/>
    <x v="1"/>
  </r>
  <r>
    <x v="2"/>
    <x v="3"/>
    <n v="4270"/>
    <s v="Live Oak"/>
    <x v="0"/>
    <n v="0.80616023176279095"/>
    <n v="4.9140330516175015E-2"/>
    <n v="0.28292799795311729"/>
    <n v="3.59"/>
    <n v="4.2329777289759223"/>
    <n v="9.285299053450295"/>
    <n v="1.4874295970691467"/>
    <x v="3"/>
  </r>
  <r>
    <x v="2"/>
    <x v="3"/>
    <n v="6170"/>
    <s v="Mixed Wetland Hardwoods"/>
    <x v="3"/>
    <n v="0.62640332935885068"/>
    <n v="1.7869211096790915E-2"/>
    <n v="0.24869471632328805"/>
    <n v="3.58"/>
    <n v="3.7104381243927445"/>
    <n v="6.3242319918334786"/>
    <n v="0.98809755124920429"/>
    <x v="3"/>
  </r>
  <r>
    <x v="4"/>
    <x v="10"/>
    <n v="3200"/>
    <s v="Shrub and Brushland"/>
    <x v="3"/>
    <n v="0.80616023176279095"/>
    <n v="4.9140330516175015E-2"/>
    <n v="0.19937879050387461"/>
    <n v="3.58"/>
    <n v="2.9746617717411326"/>
    <n v="6.5251049974611917"/>
    <n v="0.72150670947209883"/>
    <x v="10"/>
  </r>
  <r>
    <x v="4"/>
    <x v="3"/>
    <n v="6120"/>
    <s v="Mangrove Swamps"/>
    <x v="1"/>
    <n v="0.62640332935885068"/>
    <n v="1.7869211096790915E-2"/>
    <n v="0.24869471632328805"/>
    <n v="3.54"/>
    <n v="3.668980715181652"/>
    <n v="6.2535701818688576"/>
    <n v="0.57772549410549012"/>
    <x v="3"/>
  </r>
  <r>
    <x v="3"/>
    <x v="3"/>
    <n v="6440"/>
    <s v="Emergent Aquatic Vegetation"/>
    <x v="0"/>
    <n v="0.62640332935885068"/>
    <n v="1.7869211096790915E-2"/>
    <n v="0.24869471632328805"/>
    <n v="3.52"/>
    <n v="3.648252010576106"/>
    <n v="6.218239276886548"/>
    <n v="2.0634955663797241"/>
    <x v="3"/>
  </r>
  <r>
    <x v="4"/>
    <x v="3"/>
    <n v="6170"/>
    <s v="Mixed Wetland Hardwoods"/>
    <x v="0"/>
    <n v="0.62640332935885068"/>
    <n v="1.7869211096790915E-2"/>
    <n v="0.24869471632328805"/>
    <n v="3.52"/>
    <n v="3.648252010576106"/>
    <n v="6.218239276886548"/>
    <n v="0.57446150826308628"/>
    <x v="3"/>
  </r>
  <r>
    <x v="2"/>
    <x v="10"/>
    <n v="5200"/>
    <s v="Lakes"/>
    <x v="0"/>
    <n v="0.52096910560538079"/>
    <n v="9.3813358258152305E-2"/>
    <n v="0.2984336595879456"/>
    <n v="3.52"/>
    <n v="4.3779024126913262"/>
    <n v="6.2059259317838009"/>
    <n v="2.07051208161614"/>
    <x v="10"/>
  </r>
  <r>
    <x v="2"/>
    <x v="15"/>
    <n v="5120"/>
    <s v=" Channelized Waterways, Canals"/>
    <x v="3"/>
    <n v="0.52096910560538079"/>
    <n v="9.3813358258152305E-2"/>
    <n v="0.2984336595879456"/>
    <n v="3.52"/>
    <n v="4.3779024126913262"/>
    <n v="6.2059259317838009"/>
    <n v="2.07051208161614"/>
    <x v="15"/>
  </r>
  <r>
    <x v="2"/>
    <x v="17"/>
    <n v="5110"/>
    <s v=" Natural River, Stream, Waterway"/>
    <x v="1"/>
    <n v="0.52096910560538079"/>
    <n v="9.3813358258152305E-2"/>
    <n v="0.2984336595879456"/>
    <n v="3.51"/>
    <n v="4.3654651899279981"/>
    <n v="6.1882954603866871"/>
    <n v="2.0646299450206391"/>
    <x v="17"/>
  </r>
  <r>
    <x v="5"/>
    <x v="13"/>
    <n v="1820"/>
    <s v="Golf Courses"/>
    <x v="0"/>
    <n v="1.8765006736361713"/>
    <n v="0.3700681607026059"/>
    <n v="0.27638752969320179"/>
    <n v="3.49"/>
    <n v="4.019939154687501"/>
    <n v="20.525641824884996"/>
    <n v="4.594812423867876"/>
    <x v="13"/>
  </r>
  <r>
    <x v="1"/>
    <x v="3"/>
    <n v="2210"/>
    <s v="Citrus Groves"/>
    <x v="0"/>
    <n v="1.6671011379372187"/>
    <n v="0.16490862031309303"/>
    <n v="0.32696578480774496"/>
    <n v="3.47"/>
    <n v="4.7283257814063822"/>
    <n v="21.448547228050398"/>
    <n v="2.1216771140079493"/>
    <x v="3"/>
  </r>
  <r>
    <x v="2"/>
    <x v="15"/>
    <n v="6430"/>
    <s v="Wet Prairies"/>
    <x v="0"/>
    <n v="0.62640332935885068"/>
    <n v="1.7869211096790915E-2"/>
    <n v="0.24869471632328805"/>
    <n v="3.47"/>
    <n v="3.5964302490622408"/>
    <n v="6.129912014430773"/>
    <n v="0.95773701196501093"/>
    <x v="15"/>
  </r>
  <r>
    <x v="3"/>
    <x v="9"/>
    <n v="1210"/>
    <s v="Fixed Single Family Units"/>
    <x v="3"/>
    <n v="1.3474392445178078"/>
    <n v="0.2921616014325315"/>
    <n v="0.2050753273754139"/>
    <n v="3.46"/>
    <n v="2.9570939368561491"/>
    <n v="10.841836527488386"/>
    <n v="3.879594040200474"/>
    <x v="9"/>
  </r>
  <r>
    <x v="1"/>
    <x v="6"/>
    <n v="6440"/>
    <s v="Emergent Aquatic Vegetation"/>
    <x v="0"/>
    <n v="0.62640332935885068"/>
    <n v="1.7869211096790915E-2"/>
    <n v="0.24869471632328805"/>
    <n v="3.45"/>
    <n v="3.5757015444566953"/>
    <n v="6.0945811094484643"/>
    <n v="0.17385820171600597"/>
    <x v="6"/>
  </r>
  <r>
    <x v="1"/>
    <x v="3"/>
    <n v="4200"/>
    <s v="Upland Hardwood Forests"/>
    <x v="0"/>
    <n v="0.80616023176279095"/>
    <n v="4.9140330516175015E-2"/>
    <n v="0.28292799795311729"/>
    <n v="3.44"/>
    <n v="4.0561123642554797"/>
    <n v="8.8973339119412298"/>
    <n v="0.54234618865969297"/>
    <x v="3"/>
  </r>
  <r>
    <x v="4"/>
    <x v="13"/>
    <n v="2130"/>
    <s v="Woodland Pastures"/>
    <x v="3"/>
    <n v="0.95337210017164864"/>
    <n v="0.22938109134459039"/>
    <n v="0.2"/>
    <n v="3.43"/>
    <n v="2.858905"/>
    <n v="7.4163583184561785"/>
    <n v="2.0955371960943272"/>
    <x v="13"/>
  </r>
  <r>
    <x v="1"/>
    <x v="3"/>
    <n v="2130"/>
    <s v="Woodland Pastures"/>
    <x v="0"/>
    <n v="0.95337210017164864"/>
    <n v="0.22938109134459039"/>
    <n v="0.2"/>
    <n v="3.42"/>
    <n v="2.8505699999999998"/>
    <n v="7.3947362825423122"/>
    <n v="1.7791717194048395"/>
    <x v="3"/>
  </r>
  <r>
    <x v="2"/>
    <x v="9"/>
    <n v="4110"/>
    <s v="Pine Flatwoods"/>
    <x v="1"/>
    <n v="0.80616023176279095"/>
    <n v="4.9140330516175015E-2"/>
    <n v="0.24115339422849597"/>
    <n v="3.42"/>
    <n v="3.4371231549296186"/>
    <n v="7.539542709756037"/>
    <n v="1.2077735903068054"/>
    <x v="9"/>
  </r>
  <r>
    <x v="2"/>
    <x v="2"/>
    <n v="1180"/>
    <s v="Rural Residential"/>
    <x v="3"/>
    <n v="0.96739227811534922"/>
    <n v="0.17065096597435325"/>
    <n v="0.22153198944874952"/>
    <n v="3.41"/>
    <n v="3.1482298701543332"/>
    <n v="8.2870048571108619"/>
    <n v="2.1471597607907738"/>
    <x v="2"/>
  </r>
  <r>
    <x v="4"/>
    <x v="10"/>
    <n v="1180"/>
    <s v="Rural Residential"/>
    <x v="2"/>
    <n v="0.96739227811534922"/>
    <n v="0.17065096597435325"/>
    <n v="8.3338224602148639E-2"/>
    <n v="3.39"/>
    <n v="1.1773878529898505"/>
    <n v="3.0992078910527296"/>
    <n v="0.67485667476844535"/>
    <x v="10"/>
  </r>
  <r>
    <x v="0"/>
    <x v="1"/>
    <n v="6172"/>
    <s v="Mixed Shrubs"/>
    <x v="0"/>
    <n v="0.62640332935885068"/>
    <n v="1.7869211096790915E-2"/>
    <n v="0.24869471632328805"/>
    <n v="3.39"/>
    <n v="3.5135154306400569"/>
    <n v="5.9885883945015337"/>
    <n v="1.2224648843614725"/>
    <x v="1"/>
  </r>
  <r>
    <x v="2"/>
    <x v="18"/>
    <n v="6410"/>
    <s v="Freshwater Marshes"/>
    <x v="1"/>
    <n v="0.62640332935885068"/>
    <n v="1.7869211096790915E-2"/>
    <n v="0.24869471632328805"/>
    <n v="3.38"/>
    <n v="3.5031510783372837"/>
    <n v="5.9709229420103789"/>
    <n v="0.93289657073248899"/>
    <x v="18"/>
  </r>
  <r>
    <x v="0"/>
    <x v="1"/>
    <n v="6215"/>
    <e v="#N/A"/>
    <x v="0"/>
    <n v="0.62640332935885068"/>
    <n v="1.7869211096790915E-2"/>
    <n v="0.24869471632328805"/>
    <n v="3.38"/>
    <n v="3.5031510783372837"/>
    <n v="5.9709229420103789"/>
    <n v="1.2188587932571615"/>
    <x v="1"/>
  </r>
  <r>
    <x v="1"/>
    <x v="3"/>
    <n v="2110"/>
    <s v="Improved Pastures"/>
    <x v="0"/>
    <n v="1.8765006736361713"/>
    <n v="0.3700681607026059"/>
    <n v="0.58663586860269046"/>
    <n v="3.37"/>
    <n v="8.2389927906937714"/>
    <n v="42.067953894873369"/>
    <n v="8.2962988189239759"/>
    <x v="3"/>
  </r>
  <r>
    <x v="2"/>
    <x v="19"/>
    <n v="5110"/>
    <s v=" Natural River, Stream, Waterway"/>
    <x v="1"/>
    <n v="0.52096910560538079"/>
    <n v="9.3813358258152305E-2"/>
    <n v="0.2984336595879456"/>
    <n v="3.37"/>
    <n v="4.1913440712414118"/>
    <n v="5.9414688608271051"/>
    <n v="1.9822800326836341"/>
    <x v="19"/>
  </r>
  <r>
    <x v="2"/>
    <x v="3"/>
    <n v="2110"/>
    <s v="Improved Pastures"/>
    <x v="0"/>
    <n v="1.8765006736361713"/>
    <n v="0.3700681607026059"/>
    <n v="0.58663586860269046"/>
    <n v="3.36"/>
    <n v="8.2145447408697532"/>
    <n v="41.943123171149708"/>
    <n v="10.059822820730972"/>
    <x v="3"/>
  </r>
  <r>
    <x v="2"/>
    <x v="3"/>
    <n v="6440"/>
    <s v="Emergent Aquatic Vegetation"/>
    <x v="0"/>
    <n v="0.62640332935885068"/>
    <n v="1.7869211096790915E-2"/>
    <n v="0.24869471632328805"/>
    <n v="3.36"/>
    <n v="3.4824223737317372"/>
    <n v="5.9355920370280684"/>
    <n v="0.92737647268081735"/>
    <x v="3"/>
  </r>
  <r>
    <x v="4"/>
    <x v="3"/>
    <n v="1210"/>
    <s v="Fixed Single Family Units"/>
    <x v="0"/>
    <n v="1.3474392445178078"/>
    <n v="0.2921616014325315"/>
    <n v="0.24052044568721381"/>
    <n v="3.36"/>
    <n v="3.3679596968689176"/>
    <n v="12.348227430151619"/>
    <n v="3.0440014380908642"/>
    <x v="3"/>
  </r>
  <r>
    <x v="2"/>
    <x v="13"/>
    <n v="6170"/>
    <s v="Mixed Wetland Hardwoods"/>
    <x v="1"/>
    <n v="0.62640332935885068"/>
    <n v="1.7869211096790915E-2"/>
    <n v="0.24869471632328805"/>
    <n v="3.36"/>
    <n v="3.4824223737317372"/>
    <n v="5.9355920370280684"/>
    <n v="0.92737647268081735"/>
    <x v="13"/>
  </r>
  <r>
    <x v="2"/>
    <x v="10"/>
    <n v="6170"/>
    <s v="Mixed Wetland Hardwoods"/>
    <x v="1"/>
    <n v="0.62640332935885068"/>
    <n v="1.7869211096790915E-2"/>
    <n v="0.24869471632328805"/>
    <n v="3.36"/>
    <n v="3.4824223737317372"/>
    <n v="5.9355920370280684"/>
    <n v="0.92737647268081735"/>
    <x v="10"/>
  </r>
  <r>
    <x v="2"/>
    <x v="9"/>
    <n v="8200"/>
    <s v="Communications"/>
    <x v="0"/>
    <n v="1.2017295380314896"/>
    <n v="0.2322997442582819"/>
    <n v="0.58224006489851832"/>
    <n v="3.36"/>
    <n v="8.1529911807609725"/>
    <n v="26.659515374952715"/>
    <n v="6.9281477821420605"/>
    <x v="9"/>
  </r>
  <r>
    <x v="0"/>
    <x v="13"/>
    <n v="1820"/>
    <s v="Golf Courses"/>
    <x v="0"/>
    <n v="1.8765006736361713"/>
    <n v="0.3700681607026059"/>
    <n v="0.27638752969320179"/>
    <n v="3.35"/>
    <n v="3.8586808504880019"/>
    <n v="19.702263642797917"/>
    <n v="5.0404615364980589"/>
    <x v="13"/>
  </r>
  <r>
    <x v="5"/>
    <x v="10"/>
    <n v="6120"/>
    <s v="Mangrove Swamps"/>
    <x v="1"/>
    <n v="0.62640332935885068"/>
    <n v="1.7869211096790915E-2"/>
    <n v="0.24869471632328805"/>
    <n v="3.35"/>
    <n v="3.4720580214289645"/>
    <n v="5.9179265845369136"/>
    <n v="0.64119232736573539"/>
    <x v="10"/>
  </r>
  <r>
    <x v="2"/>
    <x v="2"/>
    <n v="6172"/>
    <s v="Mixed Shrubs"/>
    <x v="2"/>
    <n v="0.62640332935885068"/>
    <n v="1.7869211096790915E-2"/>
    <n v="0.24869471632328805"/>
    <n v="3.35"/>
    <n v="3.4720580214289645"/>
    <n v="5.9179265845369136"/>
    <n v="0.92461642365498176"/>
    <x v="2"/>
  </r>
  <r>
    <x v="0"/>
    <x v="8"/>
    <n v="5300"/>
    <s v="Reservoirs"/>
    <x v="0"/>
    <n v="0.52096910560538079"/>
    <n v="9.3813358258152305E-2"/>
    <n v="0.2984336595879456"/>
    <n v="3.35"/>
    <n v="4.1664696257147567"/>
    <n v="5.9062079180328793"/>
    <n v="2.3106246750397288"/>
    <x v="8"/>
  </r>
  <r>
    <x v="1"/>
    <x v="3"/>
    <n v="6170"/>
    <s v="Mixed Wetland Hardwoods"/>
    <x v="0"/>
    <n v="0.62640332935885068"/>
    <n v="1.7869211096790915E-2"/>
    <n v="0.24869471632328805"/>
    <n v="3.33"/>
    <n v="3.4513293168234185"/>
    <n v="5.8825956795546039"/>
    <n v="0.16781095991718833"/>
    <x v="3"/>
  </r>
  <r>
    <x v="2"/>
    <x v="3"/>
    <n v="6170"/>
    <s v="Mixed Wetland Hardwoods"/>
    <x v="0"/>
    <n v="0.62640332935885068"/>
    <n v="1.7869211096790915E-2"/>
    <n v="0.24869471632328805"/>
    <n v="3.33"/>
    <n v="3.4513293168234185"/>
    <n v="5.8825956795546039"/>
    <n v="0.91909632560331012"/>
    <x v="3"/>
  </r>
  <r>
    <x v="1"/>
    <x v="6"/>
    <n v="5250"/>
    <s v="Marshy Lakes"/>
    <x v="1"/>
    <n v="0.52096910560538079"/>
    <n v="9.3813358258152305E-2"/>
    <n v="0.2984336595879456"/>
    <n v="3.32"/>
    <n v="4.1291579574247734"/>
    <n v="5.8533165038415396"/>
    <n v="1.0540342455339069"/>
    <x v="6"/>
  </r>
  <r>
    <x v="4"/>
    <x v="19"/>
    <n v="2430"/>
    <s v="Ornamentals"/>
    <x v="1"/>
    <n v="1.7303616721893005"/>
    <n v="0.38508149913584422"/>
    <n v="0.30381529981542799"/>
    <n v="3.32"/>
    <n v="4.2036188697762427"/>
    <n v="19.791958037743598"/>
    <n v="4.8621021424227271"/>
    <x v="19"/>
  </r>
  <r>
    <x v="2"/>
    <x v="3"/>
    <n v="5300"/>
    <s v="Reservoirs"/>
    <x v="3"/>
    <n v="0.52096910560538079"/>
    <n v="9.3813358258152305E-2"/>
    <n v="0.2984336595879456"/>
    <n v="3.31"/>
    <n v="4.1167207346614463"/>
    <n v="5.8356860324444275"/>
    <n v="1.9469872131106316"/>
    <x v="3"/>
  </r>
  <r>
    <x v="5"/>
    <x v="6"/>
    <n v="4110"/>
    <s v="Pine Flatwoods"/>
    <x v="1"/>
    <n v="0.80616023176279095"/>
    <n v="4.9140330516175015E-2"/>
    <n v="0.24115339422849597"/>
    <n v="3.31"/>
    <n v="3.3265724101804204"/>
    <n v="7.2970427980387376"/>
    <n v="0.89737896547730156"/>
    <x v="6"/>
  </r>
  <r>
    <x v="4"/>
    <x v="19"/>
    <n v="4220"/>
    <s v="Brazilian Pepper"/>
    <x v="1"/>
    <n v="0.80616023176279095"/>
    <n v="4.9140330516175015E-2"/>
    <n v="0.24115339422849597"/>
    <n v="3.31"/>
    <n v="3.3265724101804204"/>
    <n v="7.2970427980387376"/>
    <n v="0.80686293019629229"/>
    <x v="19"/>
  </r>
  <r>
    <x v="2"/>
    <x v="3"/>
    <n v="1210"/>
    <s v="Fixed Single Family Units"/>
    <x v="2"/>
    <n v="1.3474392445178078"/>
    <n v="0.2921616014325315"/>
    <n v="0.12152611992617118"/>
    <n v="3.3"/>
    <n v="1.6713183458146503"/>
    <n v="6.127691807443659"/>
    <n v="1.6924633933749855"/>
    <x v="3"/>
  </r>
  <r>
    <x v="2"/>
    <x v="3"/>
    <n v="2210"/>
    <s v="Citrus Groves"/>
    <x v="1"/>
    <n v="1.6671011379372187"/>
    <n v="0.16490862031309303"/>
    <n v="0.32696578480774496"/>
    <n v="3.3"/>
    <n v="4.4966786970147146"/>
    <n v="20.397753848001816"/>
    <n v="2.9965702972175268"/>
    <x v="3"/>
  </r>
  <r>
    <x v="0"/>
    <x v="9"/>
    <n v="6210"/>
    <s v="Cypress"/>
    <x v="1"/>
    <n v="0.62640332935885068"/>
    <n v="1.7869211096790915E-2"/>
    <n v="0.24869471632328805"/>
    <n v="3.3"/>
    <n v="3.4202362599150988"/>
    <n v="5.8295993220811377"/>
    <n v="1.1900100644226723"/>
    <x v="9"/>
  </r>
  <r>
    <x v="0"/>
    <x v="11"/>
    <n v="4240"/>
    <s v="Melaleuca"/>
    <x v="0"/>
    <n v="0.80616023176279095"/>
    <n v="4.9140330516175015E-2"/>
    <n v="0.28292799795311729"/>
    <n v="3.3"/>
    <n v="3.8910380238497333"/>
    <n v="8.5352331131994355"/>
    <n v="1.6849005509699135"/>
    <x v="11"/>
  </r>
  <r>
    <x v="1"/>
    <x v="6"/>
    <n v="4240"/>
    <s v="Melaleuca"/>
    <x v="0"/>
    <n v="0.80616023176279095"/>
    <n v="4.9140330516175015E-2"/>
    <n v="0.28292799795311729"/>
    <n v="3.28"/>
    <n v="3.867455975220341"/>
    <n v="8.4835044276648937"/>
    <n v="0.51712078453598631"/>
    <x v="6"/>
  </r>
  <r>
    <x v="4"/>
    <x v="10"/>
    <n v="1820"/>
    <s v="Golf Courses"/>
    <x v="3"/>
    <n v="1.8765006736361713"/>
    <n v="0.3700681607026059"/>
    <n v="0.22153198944874952"/>
    <n v="3.28"/>
    <n v="3.0282093765707363"/>
    <n v="15.46191090026114"/>
    <n v="3.3788622902711438"/>
    <x v="10"/>
  </r>
  <r>
    <x v="2"/>
    <x v="9"/>
    <n v="3100"/>
    <s v="Herbaceous (Dry Prairie)"/>
    <x v="1"/>
    <n v="0.80616023176279095"/>
    <n v="4.9140330516175015E-2"/>
    <n v="0.24115339422849597"/>
    <n v="3.28"/>
    <n v="3.2964222070670028"/>
    <n v="7.2309064584794749"/>
    <n v="1.1583325661421993"/>
    <x v="9"/>
  </r>
  <r>
    <x v="1"/>
    <x v="5"/>
    <n v="3200"/>
    <s v="Shrub and Brushland"/>
    <x v="1"/>
    <n v="0.80616023176279095"/>
    <n v="4.9140330516175015E-2"/>
    <n v="0.24115339422849597"/>
    <n v="3.28"/>
    <n v="3.2964222070670028"/>
    <n v="7.2309064584794749"/>
    <n v="0.44076738010785416"/>
    <x v="5"/>
  </r>
  <r>
    <x v="2"/>
    <x v="6"/>
    <n v="3220"/>
    <s v="Coastal Scrub"/>
    <x v="1"/>
    <n v="0.80616023176279095"/>
    <n v="4.9140330516175015E-2"/>
    <n v="0.24115339422849597"/>
    <n v="3.27"/>
    <n v="3.2863721393625305"/>
    <n v="7.208861011959721"/>
    <n v="1.1548010644161562"/>
    <x v="6"/>
  </r>
  <r>
    <x v="3"/>
    <x v="7"/>
    <n v="4110"/>
    <s v="Pine Flatwoods"/>
    <x v="0"/>
    <n v="0.80616023176279095"/>
    <n v="4.9140330516175015E-2"/>
    <n v="0.28292799795311729"/>
    <n v="3.27"/>
    <n v="3.8556649509056449"/>
    <n v="8.4576400848976228"/>
    <n v="2.508884419746964"/>
    <x v="7"/>
  </r>
  <r>
    <x v="3"/>
    <x v="3"/>
    <n v="2120"/>
    <s v="Unimproved Pastures"/>
    <x v="0"/>
    <n v="0.95337210017164864"/>
    <n v="0.22938109134459039"/>
    <n v="0.2"/>
    <n v="3.26"/>
    <n v="2.7172100000000001"/>
    <n v="7.0487837079204505"/>
    <n v="3.1007060134730344"/>
    <x v="3"/>
  </r>
  <r>
    <x v="4"/>
    <x v="13"/>
    <n v="2140"/>
    <s v="Row Crops"/>
    <x v="0"/>
    <n v="1.1942187284187931"/>
    <n v="0.52982210901985061"/>
    <n v="0.25824300484311374"/>
    <n v="3.26"/>
    <n v="3.508502375948785"/>
    <n v="11.400770268528913"/>
    <n v="5.4398836697742423"/>
    <x v="13"/>
  </r>
  <r>
    <x v="4"/>
    <x v="3"/>
    <n v="6120"/>
    <s v="Mangrove Swamps"/>
    <x v="0"/>
    <n v="0.62640332935885068"/>
    <n v="1.7869211096790915E-2"/>
    <n v="0.24869471632328805"/>
    <n v="3.25"/>
    <n v="3.3684144984012345"/>
    <n v="5.7412720596253646"/>
    <n v="0.53039769939063364"/>
    <x v="3"/>
  </r>
  <r>
    <x v="2"/>
    <x v="13"/>
    <n v="3300"/>
    <s v="Mixed Rangeland"/>
    <x v="0"/>
    <n v="0.80616023176279095"/>
    <n v="4.9140330516175015E-2"/>
    <n v="0.28292799795311729"/>
    <n v="3.24"/>
    <n v="3.8202918779615569"/>
    <n v="8.3800470565958101"/>
    <n v="1.3424155694997313"/>
    <x v="13"/>
  </r>
  <r>
    <x v="2"/>
    <x v="2"/>
    <n v="1840"/>
    <s v="Marinas and Fish Camps"/>
    <x v="0"/>
    <n v="0.73183755311232057"/>
    <n v="0.15992943931627868"/>
    <n v="0.27638752969320179"/>
    <n v="3.24"/>
    <n v="3.7319778971883957"/>
    <n v="7.4315994789020712"/>
    <n v="2.4364143225681989"/>
    <x v="2"/>
  </r>
  <r>
    <x v="0"/>
    <x v="7"/>
    <n v="2110"/>
    <s v="Improved Pastures"/>
    <x v="1"/>
    <n v="1.8765006736361713"/>
    <n v="0.3700681607026059"/>
    <n v="0.58663586860269046"/>
    <n v="3.23"/>
    <n v="7.8967200931575308"/>
    <n v="40.320323762742127"/>
    <n v="10.31521274660952"/>
    <x v="7"/>
  </r>
  <r>
    <x v="1"/>
    <x v="0"/>
    <n v="2110"/>
    <s v="Improved Pastures"/>
    <x v="1"/>
    <n v="1.8765006736361713"/>
    <n v="0.3700681607026059"/>
    <n v="0.58663586860269046"/>
    <n v="3.2"/>
    <n v="7.8233759436854804"/>
    <n v="39.945831591571157"/>
    <n v="7.8777911633699471"/>
    <x v="0"/>
  </r>
  <r>
    <x v="2"/>
    <x v="15"/>
    <n v="5250"/>
    <s v="Marshy Lakes"/>
    <x v="1"/>
    <n v="0.52096910560538079"/>
    <n v="9.3813358258152305E-2"/>
    <n v="0.2984336595879456"/>
    <n v="3.2"/>
    <n v="3.9799112842648423"/>
    <n v="5.6417508470761835"/>
    <n v="1.8822837105601273"/>
    <x v="15"/>
  </r>
  <r>
    <x v="4"/>
    <x v="19"/>
    <n v="4110"/>
    <s v="Pine Flatwoods"/>
    <x v="1"/>
    <n v="0.80616023176279095"/>
    <n v="4.9140330516175015E-2"/>
    <n v="0.24115339422849597"/>
    <n v="3.19"/>
    <n v="3.2059715977267498"/>
    <n v="7.0324974398016842"/>
    <n v="0.77761110191123028"/>
    <x v="19"/>
  </r>
  <r>
    <x v="2"/>
    <x v="6"/>
    <n v="1210"/>
    <s v="Fixed Single Family Units"/>
    <x v="1"/>
    <n v="1.3474392445178078"/>
    <n v="0.2921616014325315"/>
    <n v="0.22279788653131388"/>
    <n v="3.17"/>
    <n v="2.943377309018024"/>
    <n v="10.791546127553559"/>
    <n v="2.9806160872215033"/>
    <x v="6"/>
  </r>
  <r>
    <x v="4"/>
    <x v="10"/>
    <n v="1411"/>
    <s v="Shopping Centers (Plazas, Malls)"/>
    <x v="4"/>
    <n v="1.4884831588725165"/>
    <n v="0.30824389141964326"/>
    <n v="0.55707618727995345"/>
    <n v="3.17"/>
    <n v="7.3595195832507825"/>
    <n v="29.807251524163721"/>
    <n v="6.9736719568675305"/>
    <x v="10"/>
  </r>
  <r>
    <x v="1"/>
    <x v="3"/>
    <n v="4340"/>
    <s v="Hardwood - Coniferous Mixed"/>
    <x v="1"/>
    <n v="0.80616023176279095"/>
    <n v="4.9140330516175015E-2"/>
    <n v="0.24115339422849597"/>
    <n v="3.16"/>
    <n v="3.1758213946133318"/>
    <n v="6.9663611002424206"/>
    <n v="0.42464174425024975"/>
    <x v="3"/>
  </r>
  <r>
    <x v="0"/>
    <x v="13"/>
    <n v="6430"/>
    <s v="Wet Prairies"/>
    <x v="0"/>
    <n v="0.62640332935885068"/>
    <n v="1.7869211096790915E-2"/>
    <n v="0.24869471632328805"/>
    <n v="3.16"/>
    <n v="3.2751353276762774"/>
    <n v="5.5822829872049695"/>
    <n v="1.1395247889623168"/>
    <x v="13"/>
  </r>
  <r>
    <x v="2"/>
    <x v="3"/>
    <n v="1330"/>
    <s v="Multiple Dwelling Units, Low Rise &lt;Two stories or less&gt;"/>
    <x v="1"/>
    <n v="1.6728075169398335"/>
    <n v="0.4645994885165638"/>
    <n v="0.44774347762687844"/>
    <n v="3.13"/>
    <n v="5.8404890516213497"/>
    <n v="26.584208061775183"/>
    <n v="8.6547591198930522"/>
    <x v="3"/>
  </r>
  <r>
    <x v="0"/>
    <x v="13"/>
    <n v="6172"/>
    <s v="Mixed Shrubs"/>
    <x v="0"/>
    <n v="0.62640332935885068"/>
    <n v="1.7869211096790915E-2"/>
    <n v="0.24869471632328805"/>
    <n v="3.13"/>
    <n v="3.2440422707679577"/>
    <n v="5.5292866297315042"/>
    <n v="1.1287065156493832"/>
    <x v="13"/>
  </r>
  <r>
    <x v="2"/>
    <x v="10"/>
    <n v="5110"/>
    <s v=" Natural River, Stream, Waterway"/>
    <x v="1"/>
    <n v="0.52096910560538079"/>
    <n v="9.3813358258152305E-2"/>
    <n v="0.2984336595879456"/>
    <n v="3.13"/>
    <n v="3.8928507249215483"/>
    <n v="5.5183375472963911"/>
    <n v="1.8411087543916242"/>
    <x v="10"/>
  </r>
  <r>
    <x v="4"/>
    <x v="10"/>
    <n v="1330"/>
    <s v="Multiple Dwelling Units, Low Rise &lt;Two stories or less&gt;"/>
    <x v="4"/>
    <n v="1.6728075169398335"/>
    <n v="0.4645994885165638"/>
    <n v="0.40522520165068265"/>
    <n v="3.13"/>
    <n v="5.2858689672619583"/>
    <n v="24.059738691567851"/>
    <n v="7.2575784808862611"/>
    <x v="10"/>
  </r>
  <r>
    <x v="2"/>
    <x v="3"/>
    <n v="4110"/>
    <s v="Pine Flatwoods"/>
    <x v="0"/>
    <n v="0.80616023176279095"/>
    <n v="4.9140330516175015E-2"/>
    <n v="0.28292799795311729"/>
    <n v="3.11"/>
    <n v="3.6670085618705062"/>
    <n v="8.0438106006212866"/>
    <n v="1.2885532164025197"/>
    <x v="3"/>
  </r>
  <r>
    <x v="2"/>
    <x v="6"/>
    <n v="6410"/>
    <s v="Freshwater Marshes"/>
    <x v="0"/>
    <n v="0.62640332935885068"/>
    <n v="1.7869211096790915E-2"/>
    <n v="0.24869471632328805"/>
    <n v="3.11"/>
    <n v="3.2233135661624117"/>
    <n v="5.4939557247491946"/>
    <n v="0.85837524703492318"/>
    <x v="6"/>
  </r>
  <r>
    <x v="0"/>
    <x v="13"/>
    <n v="2130"/>
    <s v="Woodland Pastures"/>
    <x v="1"/>
    <n v="0.95337210017164864"/>
    <n v="0.22938109134459039"/>
    <n v="0.2"/>
    <n v="3.1"/>
    <n v="2.5838500000000004"/>
    <n v="6.7028311332985879"/>
    <n v="2.3860716552412291"/>
    <x v="13"/>
  </r>
  <r>
    <x v="2"/>
    <x v="13"/>
    <n v="1400"/>
    <s v="Commercial and Services"/>
    <x v="4"/>
    <n v="0.73183755311232057"/>
    <n v="0.15992943931627868"/>
    <n v="0.55707618727995345"/>
    <n v="3.1"/>
    <n v="7.1970065325165384"/>
    <n v="14.331614888984081"/>
    <n v="4.6985513522603259"/>
    <x v="13"/>
  </r>
  <r>
    <x v="1"/>
    <x v="10"/>
    <n v="6430"/>
    <s v="Wet Prairies"/>
    <x v="1"/>
    <n v="0.62640332935885068"/>
    <n v="1.7869211096790915E-2"/>
    <n v="0.24869471632328805"/>
    <n v="3.09"/>
    <n v="3.2025848615568653"/>
    <n v="5.4586248197668832"/>
    <n v="0.15571647631955313"/>
    <x v="10"/>
  </r>
  <r>
    <x v="5"/>
    <x v="13"/>
    <n v="1180"/>
    <s v="Rural Residential"/>
    <x v="0"/>
    <n v="0.96739227811534922"/>
    <n v="0.17065096597435325"/>
    <n v="0.27638752969320179"/>
    <n v="3.08"/>
    <n v="3.5476826923889688"/>
    <n v="9.3384742905937443"/>
    <n v="2.1299977470984932"/>
    <x v="13"/>
  </r>
  <r>
    <x v="2"/>
    <x v="3"/>
    <n v="6172"/>
    <s v="Mixed Shrubs"/>
    <x v="3"/>
    <n v="0.62640332935885068"/>
    <n v="1.7869211096790915E-2"/>
    <n v="0.24869471632328805"/>
    <n v="3.07"/>
    <n v="3.1818561569513193"/>
    <n v="5.4232939147845736"/>
    <n v="0.84733505093158001"/>
    <x v="3"/>
  </r>
  <r>
    <x v="2"/>
    <x v="13"/>
    <n v="2140"/>
    <s v="Row Crops"/>
    <x v="0"/>
    <n v="1.1942187284187931"/>
    <n v="0.52982210901985061"/>
    <n v="0.25824300484311374"/>
    <n v="3.07"/>
    <n v="3.3040191086388866"/>
    <n v="10.736308197663732"/>
    <n v="5.4824446748170548"/>
    <x v="13"/>
  </r>
  <r>
    <x v="2"/>
    <x v="18"/>
    <n v="6172"/>
    <s v="Mixed Shrubs"/>
    <x v="0"/>
    <n v="0.62640332935885068"/>
    <n v="1.7869211096790915E-2"/>
    <n v="0.24869471632328805"/>
    <n v="3.07"/>
    <n v="3.1818561569513193"/>
    <n v="5.4232939147845736"/>
    <n v="0.84733505093158001"/>
    <x v="18"/>
  </r>
  <r>
    <x v="4"/>
    <x v="10"/>
    <n v="6430"/>
    <s v="Wet Prairies"/>
    <x v="2"/>
    <n v="0.62640332935885068"/>
    <n v="1.7869211096790915E-2"/>
    <n v="0.24869471632328805"/>
    <n v="3.07"/>
    <n v="3.1818561569513193"/>
    <n v="5.4232939147845736"/>
    <n v="0.50102182680899843"/>
    <x v="10"/>
  </r>
  <r>
    <x v="4"/>
    <x v="19"/>
    <n v="8140"/>
    <s v="Roads and Highways"/>
    <x v="0"/>
    <n v="1.0171301585628862"/>
    <n v="0.19656132206470006"/>
    <n v="0.45034663738052311"/>
    <n v="3.07"/>
    <n v="5.7618362066398232"/>
    <n v="15.946522195940878"/>
    <n v="3.7087980739218493"/>
    <x v="19"/>
  </r>
  <r>
    <x v="3"/>
    <x v="3"/>
    <n v="7430"/>
    <s v="Spoil Areas"/>
    <x v="0"/>
    <n v="0.73183755311232057"/>
    <n v="0.13401908322593187"/>
    <n v="0.28292799795311729"/>
    <n v="3.05"/>
    <n v="3.5962624159823293"/>
    <n v="7.1613451721523464"/>
    <n v="3.1706660685518626"/>
    <x v="3"/>
  </r>
  <r>
    <x v="2"/>
    <x v="18"/>
    <n v="5120"/>
    <s v=" Channelized Waterways, Canals"/>
    <x v="1"/>
    <n v="0.52096910560538079"/>
    <n v="9.3813358258152305E-2"/>
    <n v="0.2984336595879456"/>
    <n v="3.05"/>
    <n v="3.7933529428149275"/>
    <n v="5.3772937761194868"/>
    <n v="1.794051661627621"/>
    <x v="18"/>
  </r>
  <r>
    <x v="1"/>
    <x v="3"/>
    <n v="2130"/>
    <s v="Woodland Pastures"/>
    <x v="0"/>
    <n v="0.95337210017164864"/>
    <n v="0.22938109134459039"/>
    <n v="0.2"/>
    <n v="3.04"/>
    <n v="2.5338400000000001"/>
    <n v="6.5730989178153889"/>
    <n v="1.581485972804302"/>
    <x v="3"/>
  </r>
  <r>
    <x v="2"/>
    <x v="3"/>
    <n v="1110"/>
    <s v="Fixed Single Family Units"/>
    <x v="3"/>
    <n v="0.96739227811534922"/>
    <n v="0.17065096597435325"/>
    <n v="0.22153198944874952"/>
    <n v="3.04"/>
    <n v="2.8066330807240973"/>
    <n v="7.3878283770137871"/>
    <n v="1.9141834817606895"/>
    <x v="3"/>
  </r>
  <r>
    <x v="4"/>
    <x v="6"/>
    <n v="1310"/>
    <s v="Fixed Single Family Units &lt;Six or more dwelling units per acre&gt;"/>
    <x v="1"/>
    <n v="1.3474392445178078"/>
    <n v="0.2921616014325315"/>
    <n v="0.44774347762687844"/>
    <n v="3.04"/>
    <n v="5.6725516667504481"/>
    <n v="20.797742370682052"/>
    <n v="5.1269186645214013"/>
    <x v="6"/>
  </r>
  <r>
    <x v="2"/>
    <x v="2"/>
    <n v="1411"/>
    <s v="Shopping Centers (Plazas, Malls)"/>
    <x v="3"/>
    <n v="1.4884831588725165"/>
    <n v="0.30824389141964326"/>
    <n v="0.57095970596605816"/>
    <n v="3.04"/>
    <n v="7.2336027068251845"/>
    <n v="29.297267691075394"/>
    <n v="7.6416620158214927"/>
    <x v="2"/>
  </r>
  <r>
    <x v="2"/>
    <x v="15"/>
    <n v="1710"/>
    <s v="Educational Facilities"/>
    <x v="0"/>
    <n v="0.96739227811534922"/>
    <n v="0.17065096597435325"/>
    <n v="0.24052044568721381"/>
    <n v="3.04"/>
    <n v="3.0472016305004495"/>
    <n v="8.0210708093292578"/>
    <n v="2.0782563516258921"/>
    <x v="15"/>
  </r>
  <r>
    <x v="2"/>
    <x v="9"/>
    <n v="1400"/>
    <s v="Commercial and Services"/>
    <x v="3"/>
    <n v="0.73183755311232057"/>
    <n v="0.15992943931627868"/>
    <n v="0.57095970596605816"/>
    <n v="3.02"/>
    <n v="7.1860132153329133"/>
    <n v="14.309723566874487"/>
    <n v="4.6913743870754843"/>
    <x v="9"/>
  </r>
  <r>
    <x v="2"/>
    <x v="15"/>
    <n v="5200"/>
    <s v="Lakes"/>
    <x v="0"/>
    <n v="0.52096910560538079"/>
    <n v="9.3813358258152305E-2"/>
    <n v="0.2984336595879456"/>
    <n v="3.02"/>
    <n v="3.7560412745249447"/>
    <n v="5.324402361928148"/>
    <n v="1.7764052518411197"/>
    <x v="15"/>
  </r>
  <r>
    <x v="5"/>
    <x v="10"/>
    <n v="5120"/>
    <s v=" Channelized Waterways, Canals"/>
    <x v="1"/>
    <n v="0.52096910560538079"/>
    <n v="9.3813358258152305E-2"/>
    <n v="0.2984336595879456"/>
    <n v="3"/>
    <n v="3.7311668289982891"/>
    <n v="5.2891414191339212"/>
    <n v="1.4600658303989886"/>
    <x v="10"/>
  </r>
  <r>
    <x v="2"/>
    <x v="19"/>
    <n v="6250"/>
    <s v="Hydric Pine Flatwoods"/>
    <x v="0"/>
    <n v="0.62640332935885068"/>
    <n v="1.7869211096790915E-2"/>
    <n v="0.24869471632328805"/>
    <n v="3"/>
    <n v="3.1093056908319086"/>
    <n v="5.2996357473464899"/>
    <n v="0.82801470775072983"/>
    <x v="19"/>
  </r>
  <r>
    <x v="4"/>
    <x v="10"/>
    <n v="1900"/>
    <s v="Open Land"/>
    <x v="3"/>
    <n v="0.80616023176279095"/>
    <n v="4.9140330516175015E-2"/>
    <n v="0.19937879050387461"/>
    <n v="2.99"/>
    <n v="2.4844242171804436"/>
    <n v="5.4497385313991531"/>
    <n v="0.60259917914010508"/>
    <x v="10"/>
  </r>
  <r>
    <x v="4"/>
    <x v="3"/>
    <n v="5110"/>
    <s v=" Natural River, Stream, Waterway"/>
    <x v="0"/>
    <n v="0.52096910560538079"/>
    <n v="9.3813358258152305E-2"/>
    <n v="0.2984336595879456"/>
    <n v="2.98"/>
    <n v="3.7062923834716344"/>
    <n v="5.2538804763396953"/>
    <n v="1.3494838424420657"/>
    <x v="3"/>
  </r>
  <r>
    <x v="2"/>
    <x v="18"/>
    <n v="1850"/>
    <s v="Parks and Zoos"/>
    <x v="1"/>
    <n v="0.96739227811534922"/>
    <n v="0.17065096597435325"/>
    <n v="0.24895975957097566"/>
    <n v="2.98"/>
    <n v="3.091868598075882"/>
    <n v="8.1386465241012793"/>
    <n v="2.1087201739546644"/>
    <x v="18"/>
  </r>
  <r>
    <x v="4"/>
    <x v="10"/>
    <n v="4340"/>
    <s v="Hardwood - Coniferous Mixed"/>
    <x v="4"/>
    <n v="0.80616023176279095"/>
    <n v="4.9140330516175015E-2"/>
    <n v="9.4942281192321246E-2"/>
    <n v="2.98"/>
    <n v="1.1791024314696166"/>
    <n v="2.5864342767271027"/>
    <n v="0.28599228441431968"/>
    <x v="10"/>
  </r>
  <r>
    <x v="0"/>
    <x v="2"/>
    <n v="4271"/>
    <e v="#N/A"/>
    <x v="0"/>
    <n v="0.80616023176279095"/>
    <n v="4.9140330516175015E-2"/>
    <n v="0.28292799795311729"/>
    <n v="2.98"/>
    <n v="3.5137252457794563"/>
    <n v="7.7075741446467632"/>
    <n v="1.5215162551182855"/>
    <x v="2"/>
  </r>
  <r>
    <x v="3"/>
    <x v="13"/>
    <n v="4110"/>
    <s v="Pine Flatwoods"/>
    <x v="1"/>
    <n v="0.80616023176279095"/>
    <n v="4.9140330516175015E-2"/>
    <n v="0.24115339422849597"/>
    <n v="2.97"/>
    <n v="2.9848701082283533"/>
    <n v="6.5474976163670853"/>
    <n v="1.9422574847286858"/>
    <x v="13"/>
  </r>
  <r>
    <x v="4"/>
    <x v="10"/>
    <n v="6300"/>
    <s v="Wetland Forested Mixed"/>
    <x v="0"/>
    <n v="0.62640332935885068"/>
    <n v="1.7869211096790915E-2"/>
    <n v="0.24869471632328805"/>
    <n v="2.97"/>
    <n v="3.0782126339235898"/>
    <n v="5.2466393898730255"/>
    <n v="0.48470189759697907"/>
    <x v="10"/>
  </r>
  <r>
    <x v="2"/>
    <x v="15"/>
    <n v="1110"/>
    <s v="Fixed Single Family Units"/>
    <x v="1"/>
    <n v="0.96739227811534922"/>
    <n v="0.17065096597435325"/>
    <n v="0.24895975957097566"/>
    <n v="2.97"/>
    <n v="3.0814932000957618"/>
    <n v="8.1113356297251009"/>
    <n v="2.1016439317601856"/>
    <x v="15"/>
  </r>
  <r>
    <x v="4"/>
    <x v="13"/>
    <n v="6210"/>
    <s v="Cypress"/>
    <x v="0"/>
    <n v="0.62640332935885068"/>
    <n v="1.7869211096790915E-2"/>
    <n v="0.24869471632328805"/>
    <n v="2.96"/>
    <n v="3.0678482816208166"/>
    <n v="5.2289739373818698"/>
    <n v="0.4830699046757771"/>
    <x v="13"/>
  </r>
  <r>
    <x v="1"/>
    <x v="10"/>
    <n v="8115"/>
    <s v=" Grass airports"/>
    <x v="1"/>
    <n v="0.96739227811534922"/>
    <n v="0.17065096597435325"/>
    <n v="0.22279788653131388"/>
    <n v="2.96"/>
    <n v="2.7483901686729819"/>
    <n v="7.2345170512953088"/>
    <n v="1.2761910045081697"/>
    <x v="10"/>
  </r>
  <r>
    <x v="4"/>
    <x v="19"/>
    <n v="5110"/>
    <s v=" Natural River, Stream, Waterway"/>
    <x v="0"/>
    <n v="0.52096910560538079"/>
    <n v="9.3813358258152305E-2"/>
    <n v="0.2984336595879456"/>
    <n v="2.96"/>
    <n v="3.6814179379449787"/>
    <n v="5.2186195335454686"/>
    <n v="1.3404269039021859"/>
    <x v="19"/>
  </r>
  <r>
    <x v="1"/>
    <x v="13"/>
    <n v="3100"/>
    <s v="Herbaceous (Dry Prairie)"/>
    <x v="1"/>
    <n v="0.80616023176279095"/>
    <n v="4.9140330516175015E-2"/>
    <n v="0.24115339422849597"/>
    <n v="2.95"/>
    <n v="2.9647699728194081"/>
    <n v="6.5034067233275765"/>
    <n v="0.39642188149944202"/>
    <x v="13"/>
  </r>
  <r>
    <x v="3"/>
    <x v="6"/>
    <n v="1210"/>
    <s v="Fixed Single Family Units"/>
    <x v="0"/>
    <n v="1.3474392445178078"/>
    <n v="0.2921616014325315"/>
    <n v="0.24052044568721381"/>
    <n v="2.94"/>
    <n v="2.9469647347603032"/>
    <n v="10.804699001382668"/>
    <n v="3.8663049148219248"/>
    <x v="6"/>
  </r>
  <r>
    <x v="0"/>
    <x v="7"/>
    <n v="5120"/>
    <s v=" Channelized Waterways, Canals"/>
    <x v="0"/>
    <n v="0.52096910560538079"/>
    <n v="9.3813358258152305E-2"/>
    <n v="0.2984336595879456"/>
    <n v="2.93"/>
    <n v="3.6441062696549964"/>
    <n v="5.1657281193541307"/>
    <n v="2.0209344172735539"/>
    <x v="7"/>
  </r>
  <r>
    <x v="2"/>
    <x v="15"/>
    <n v="6170"/>
    <s v="Mixed Wetland Hardwoods"/>
    <x v="1"/>
    <n v="0.62640332935885068"/>
    <n v="1.7869211096790915E-2"/>
    <n v="0.24869471632328805"/>
    <n v="2.93"/>
    <n v="3.0367552247124974"/>
    <n v="5.1759775799084053"/>
    <n v="0.80869436456987942"/>
    <x v="15"/>
  </r>
  <r>
    <x v="2"/>
    <x v="2"/>
    <n v="6120"/>
    <s v="Mangrove Swamps"/>
    <x v="2"/>
    <n v="0.62640332935885068"/>
    <n v="1.7869211096790915E-2"/>
    <n v="0.24869471632328805"/>
    <n v="2.92"/>
    <n v="3.0263908724097242"/>
    <n v="5.1583121274172496"/>
    <n v="0.8059343155440436"/>
    <x v="2"/>
  </r>
  <r>
    <x v="3"/>
    <x v="9"/>
    <n v="3200"/>
    <s v="Shrub and Brushland"/>
    <x v="1"/>
    <n v="0.80616023176279095"/>
    <n v="4.9140330516175015E-2"/>
    <n v="0.24115339422849597"/>
    <n v="2.92"/>
    <n v="2.9346197697059906"/>
    <n v="6.4372703837683138"/>
    <n v="1.9095595472753411"/>
    <x v="9"/>
  </r>
  <r>
    <x v="2"/>
    <x v="9"/>
    <n v="1920"/>
    <s v="Inactive Land with street pattern but without structures"/>
    <x v="1"/>
    <n v="0.80616023176279095"/>
    <n v="4.9140330516175015E-2"/>
    <n v="0.24895975957097566"/>
    <n v="2.92"/>
    <n v="3.0296162101951598"/>
    <n v="6.6456509648701729"/>
    <n v="1.0645793829619212"/>
    <x v="9"/>
  </r>
  <r>
    <x v="2"/>
    <x v="3"/>
    <n v="1210"/>
    <s v="Fixed Single Family Units"/>
    <x v="3"/>
    <n v="1.3474392445178078"/>
    <n v="0.2921616014325315"/>
    <n v="0.2050753273754139"/>
    <n v="2.91"/>
    <n v="2.4870356520957788"/>
    <n v="9.1184232066448576"/>
    <n v="2.5185009245733454"/>
    <x v="3"/>
  </r>
  <r>
    <x v="2"/>
    <x v="6"/>
    <n v="5110"/>
    <s v=" Natural River, Stream, Waterway"/>
    <x v="0"/>
    <n v="0.52096910560538079"/>
    <n v="9.3813358258152305E-2"/>
    <n v="0.2984336595879456"/>
    <n v="2.91"/>
    <n v="3.6192318241283412"/>
    <n v="5.1304671765599048"/>
    <n v="1.7117017492906157"/>
    <x v="6"/>
  </r>
  <r>
    <x v="5"/>
    <x v="10"/>
    <n v="6250"/>
    <s v="Hydric Pine Flatwoods"/>
    <x v="2"/>
    <n v="0.62640332935885068"/>
    <n v="1.7869211096790915E-2"/>
    <n v="0.24869471632328805"/>
    <n v="2.91"/>
    <n v="3.0160265201069514"/>
    <n v="5.1406466749260948"/>
    <n v="0.55697602168187754"/>
    <x v="10"/>
  </r>
  <r>
    <x v="4"/>
    <x v="3"/>
    <n v="5110"/>
    <s v=" Natural River, Stream, Waterway"/>
    <x v="0"/>
    <n v="0.52096910560538079"/>
    <n v="9.3813358258152305E-2"/>
    <n v="0.2984336595879456"/>
    <n v="2.9"/>
    <n v="3.6067946013650132"/>
    <n v="5.112836705162791"/>
    <n v="1.313256088282547"/>
    <x v="3"/>
  </r>
  <r>
    <x v="4"/>
    <x v="6"/>
    <n v="4340"/>
    <s v="Hardwood - Coniferous Mixed"/>
    <x v="2"/>
    <n v="0.80616023176279095"/>
    <n v="4.9140330516175015E-2"/>
    <n v="2.0887301862310671E-2"/>
    <n v="2.89"/>
    <n v="0.25156823017730939"/>
    <n v="0.55183050776613807"/>
    <n v="6.1018085379404154E-2"/>
    <x v="6"/>
  </r>
  <r>
    <x v="0"/>
    <x v="3"/>
    <n v="7400"/>
    <s v="Disturbed Land"/>
    <x v="0"/>
    <n v="0.73183755311232057"/>
    <n v="0.13401908322593187"/>
    <n v="0.28292799795311729"/>
    <n v="2.88"/>
    <n v="3.3958150026324945"/>
    <n v="6.7621882281307402"/>
    <n v="2.2547394090562585"/>
    <x v="3"/>
  </r>
  <r>
    <x v="5"/>
    <x v="10"/>
    <n v="8140"/>
    <s v="Roads and Highways"/>
    <x v="0"/>
    <n v="1.0171301585628862"/>
    <n v="0.19656132206470006"/>
    <n v="0.45034663738052311"/>
    <n v="2.88"/>
    <n v="5.4052404804959906"/>
    <n v="14.959603884139977"/>
    <n v="3.6263399331794832"/>
    <x v="10"/>
  </r>
  <r>
    <x v="2"/>
    <x v="9"/>
    <n v="1820"/>
    <s v="Golf Courses"/>
    <x v="3"/>
    <n v="1.8765006736361713"/>
    <n v="0.3700681607026059"/>
    <n v="0.22153198944874952"/>
    <n v="2.88"/>
    <n v="2.6589155501596711"/>
    <n v="13.576312009985392"/>
    <n v="3.2562022818881884"/>
    <x v="9"/>
  </r>
  <r>
    <x v="5"/>
    <x v="13"/>
    <n v="3200"/>
    <s v="Shrub and Brushland"/>
    <x v="0"/>
    <n v="0.80616023176279095"/>
    <n v="4.9140330516175015E-2"/>
    <n v="0.28292799795311729"/>
    <n v="2.87"/>
    <n v="3.3840239783177988"/>
    <n v="7.4230663742067824"/>
    <n v="0.91287714871912462"/>
    <x v="13"/>
  </r>
  <r>
    <x v="1"/>
    <x v="6"/>
    <n v="4270"/>
    <s v="Live Oak"/>
    <x v="1"/>
    <n v="0.80616023176279095"/>
    <n v="4.9140330516175015E-2"/>
    <n v="0.24115339422849597"/>
    <n v="2.87"/>
    <n v="2.8843694311836274"/>
    <n v="6.3270431511695406"/>
    <n v="0.38567145759437244"/>
    <x v="6"/>
  </r>
  <r>
    <x v="2"/>
    <x v="19"/>
    <n v="1400"/>
    <s v="Commercial and Services"/>
    <x v="2"/>
    <n v="0.73183755311232057"/>
    <n v="0.15992943931627868"/>
    <n v="0.5449281084296117"/>
    <n v="2.87"/>
    <n v="6.5177352496967673"/>
    <n v="12.978961617580818"/>
    <n v="4.2550904508390719"/>
    <x v="19"/>
  </r>
  <r>
    <x v="1"/>
    <x v="3"/>
    <n v="2210"/>
    <s v="Citrus Groves"/>
    <x v="0"/>
    <n v="1.6671011379372187"/>
    <n v="0.16490862031309303"/>
    <n v="0.32696578480774496"/>
    <n v="2.86"/>
    <n v="3.8971215374127524"/>
    <n v="17.678053334934905"/>
    <n v="1.7487021746578486"/>
    <x v="3"/>
  </r>
  <r>
    <x v="0"/>
    <x v="2"/>
    <n v="5300"/>
    <s v="Reservoirs"/>
    <x v="0"/>
    <n v="0.52096910560538079"/>
    <n v="9.3813358258152305E-2"/>
    <n v="0.2984336595879456"/>
    <n v="2.84"/>
    <n v="3.5321712647850472"/>
    <n v="5.0070538767801125"/>
    <n v="1.9588579334665162"/>
    <x v="2"/>
  </r>
  <r>
    <x v="4"/>
    <x v="0"/>
    <n v="2110"/>
    <s v="Improved Pastures"/>
    <x v="3"/>
    <n v="1.8765006736361713"/>
    <n v="0.3700681607026059"/>
    <n v="0.58663586860269046"/>
    <n v="2.83"/>
    <n v="6.9187981001968462"/>
    <n v="35.327094813795739"/>
    <n v="7.7199635453307209"/>
    <x v="0"/>
  </r>
  <r>
    <x v="1"/>
    <x v="6"/>
    <n v="4200"/>
    <s v="Upland Hardwood Forests"/>
    <x v="2"/>
    <n v="0.80616023176279095"/>
    <n v="4.9140330516175015E-2"/>
    <n v="2.0887301862310671E-2"/>
    <n v="2.83"/>
    <n v="0.24634536034663859"/>
    <n v="0.54037381902358839"/>
    <n v="3.2939044898111912E-2"/>
    <x v="6"/>
  </r>
  <r>
    <x v="1"/>
    <x v="3"/>
    <n v="5120"/>
    <s v=" Channelized Waterways, Canals"/>
    <x v="1"/>
    <n v="0.52096910560538079"/>
    <n v="9.3813358258152305E-2"/>
    <n v="0.2984336595879456"/>
    <n v="2.82"/>
    <n v="3.5072968192583915"/>
    <n v="4.9717929339858857"/>
    <n v="0.89529414831494514"/>
    <x v="3"/>
  </r>
  <r>
    <x v="2"/>
    <x v="13"/>
    <n v="6440"/>
    <s v="Emergent Aquatic Vegetation"/>
    <x v="1"/>
    <n v="0.62640332935885068"/>
    <n v="1.7869211096790915E-2"/>
    <n v="0.24869471632328805"/>
    <n v="2.82"/>
    <n v="2.9227473493819942"/>
    <n v="4.9816576025057007"/>
    <n v="0.77833382528568618"/>
    <x v="13"/>
  </r>
  <r>
    <x v="4"/>
    <x v="13"/>
    <n v="6170"/>
    <s v="Mixed Wetland Hardwoods"/>
    <x v="0"/>
    <n v="0.62640332935885068"/>
    <n v="1.7869211096790915E-2"/>
    <n v="0.24869471632328805"/>
    <n v="2.82"/>
    <n v="2.9227473493819942"/>
    <n v="4.9816576025057007"/>
    <n v="0.46022200377894984"/>
    <x v="13"/>
  </r>
  <r>
    <x v="2"/>
    <x v="18"/>
    <n v="1340"/>
    <s v="Multiple Dwelling Units, High Rise &lt;Three stories or more&gt;"/>
    <x v="1"/>
    <n v="1.6728075169398335"/>
    <n v="0.4645994885165638"/>
    <n v="0.44774347762687844"/>
    <n v="2.82"/>
    <n v="5.2620380592882441"/>
    <n v="23.951267327222364"/>
    <n v="7.7975785041847931"/>
    <x v="18"/>
  </r>
  <r>
    <x v="2"/>
    <x v="10"/>
    <n v="8140"/>
    <s v="Roads and Highways"/>
    <x v="0"/>
    <n v="1.0171301585628862"/>
    <n v="0.19656132206470006"/>
    <n v="0.45034663738052311"/>
    <n v="2.82"/>
    <n v="5.2926313038189905"/>
    <n v="14.647945469887059"/>
    <n v="3.9828286779023219"/>
    <x v="10"/>
  </r>
  <r>
    <x v="5"/>
    <x v="13"/>
    <n v="1550"/>
    <s v="Other Light Industrial"/>
    <x v="0"/>
    <n v="1.2017295380314896"/>
    <n v="0.2322997442582819"/>
    <n v="0.34369105791620291"/>
    <n v="2.81"/>
    <n v="4.0248542796628293"/>
    <n v="13.160895451943853"/>
    <n v="3.0916419233396435"/>
    <x v="13"/>
  </r>
  <r>
    <x v="2"/>
    <x v="3"/>
    <n v="4200"/>
    <s v="Upland Hardwood Forests"/>
    <x v="0"/>
    <n v="0.80616023176279095"/>
    <n v="4.9140330516175015E-2"/>
    <n v="0.28292799795311729"/>
    <n v="2.8"/>
    <n v="3.3014868081149249"/>
    <n v="7.2420159748358843"/>
    <n v="1.1601122205553231"/>
    <x v="3"/>
  </r>
  <r>
    <x v="5"/>
    <x v="13"/>
    <n v="6410"/>
    <s v="Freshwater Marshes"/>
    <x v="0"/>
    <n v="0.62640332935885068"/>
    <n v="1.7869211096790915E-2"/>
    <n v="0.24869471632328805"/>
    <n v="2.79"/>
    <n v="2.891654292473675"/>
    <n v="4.9286612450322353"/>
    <n v="0.53400793831355264"/>
    <x v="13"/>
  </r>
  <r>
    <x v="2"/>
    <x v="10"/>
    <n v="8200"/>
    <s v="Communications"/>
    <x v="0"/>
    <n v="1.2017295380314896"/>
    <n v="0.2322997442582819"/>
    <n v="0.58224006489851832"/>
    <n v="2.79"/>
    <n v="6.7698944625961639"/>
    <n v="22.136919016701807"/>
    <n v="5.7528369976715314"/>
    <x v="10"/>
  </r>
  <r>
    <x v="5"/>
    <x v="13"/>
    <n v="1330"/>
    <s v="Multiple Dwelling Units, Low Rise &lt;Two stories or less&gt;"/>
    <x v="0"/>
    <n v="1.6728075169398335"/>
    <n v="0.4645994885165638"/>
    <n v="0.45902383655933859"/>
    <n v="2.78"/>
    <n v="5.3180895120337004"/>
    <n v="24.206397243361206"/>
    <n v="7.4465229944985145"/>
    <x v="13"/>
  </r>
  <r>
    <x v="2"/>
    <x v="10"/>
    <n v="1850"/>
    <s v="Parks and Zoos"/>
    <x v="2"/>
    <n v="0.96739227811534922"/>
    <n v="0.17065096597435325"/>
    <n v="8.3338224602148639E-2"/>
    <n v="2.78"/>
    <n v="0.9655275018618833"/>
    <n v="2.5415333147866042"/>
    <n v="0.65851030116585629"/>
    <x v="10"/>
  </r>
  <r>
    <x v="2"/>
    <x v="2"/>
    <n v="1660"/>
    <s v="Holding Ponds"/>
    <x v="1"/>
    <n v="0.52096910560538079"/>
    <n v="9.3813358258152305E-2"/>
    <n v="0.2984336595879456"/>
    <n v="2.78"/>
    <n v="3.4575479282050812"/>
    <n v="4.9012710483974331"/>
    <n v="1.6352339735491104"/>
    <x v="2"/>
  </r>
  <r>
    <x v="0"/>
    <x v="2"/>
    <n v="5120"/>
    <s v=" Channelized Waterways, Canals"/>
    <x v="0"/>
    <n v="0.52096910560538079"/>
    <n v="9.3813358258152305E-2"/>
    <n v="0.2984336595879456"/>
    <n v="2.77"/>
    <n v="3.445110705441754"/>
    <n v="4.8836405770003211"/>
    <n v="1.9105762238388202"/>
    <x v="2"/>
  </r>
  <r>
    <x v="2"/>
    <x v="9"/>
    <n v="5300"/>
    <s v="Reservoirs"/>
    <x v="2"/>
    <n v="0.52096910560538079"/>
    <n v="9.3813358258152305E-2"/>
    <n v="0.2984336595879456"/>
    <n v="2.77"/>
    <n v="3.445110705441754"/>
    <n v="4.8836405770003211"/>
    <n v="1.62935183695361"/>
    <x v="9"/>
  </r>
  <r>
    <x v="2"/>
    <x v="1"/>
    <n v="2430"/>
    <s v="Ornamentals"/>
    <x v="1"/>
    <n v="1.7303616721893005"/>
    <n v="0.38508149913584422"/>
    <n v="0.30381529981542799"/>
    <n v="2.76"/>
    <n v="3.494574723066997"/>
    <n v="16.453555477160339"/>
    <n v="4.4223380408967827"/>
    <x v="1"/>
  </r>
  <r>
    <x v="5"/>
    <x v="10"/>
    <n v="6250"/>
    <s v="Hydric Pine Flatwoods"/>
    <x v="1"/>
    <n v="0.62640332935885068"/>
    <n v="1.7869211096790915E-2"/>
    <n v="0.24869471632328805"/>
    <n v="2.75"/>
    <n v="2.850196883262583"/>
    <n v="4.8579994350676161"/>
    <n v="0.52635191052411112"/>
    <x v="10"/>
  </r>
  <r>
    <x v="2"/>
    <x v="17"/>
    <n v="1210"/>
    <s v="Fixed Single Family Units"/>
    <x v="0"/>
    <n v="1.3474392445178078"/>
    <n v="0.2921616014325315"/>
    <n v="0.24052044568721381"/>
    <n v="2.75"/>
    <n v="2.7565146328540249"/>
    <n v="10.106436140749093"/>
    <n v="2.791389277267772"/>
    <x v="17"/>
  </r>
  <r>
    <x v="2"/>
    <x v="13"/>
    <n v="2610"/>
    <s v="Fallow Crop Land"/>
    <x v="0"/>
    <n v="1.1942187284187931"/>
    <n v="0.52982210901985061"/>
    <n v="0.28292799795311729"/>
    <n v="2.74"/>
    <n v="3.2307406622267489"/>
    <n v="10.498192145952759"/>
    <n v="5.3608518464763648"/>
    <x v="13"/>
  </r>
  <r>
    <x v="3"/>
    <x v="6"/>
    <n v="6215"/>
    <e v="#N/A"/>
    <x v="1"/>
    <n v="0.62640332935885068"/>
    <n v="1.7869211096790915E-2"/>
    <n v="0.24869471632328805"/>
    <n v="2.74"/>
    <n v="2.8398325309598103"/>
    <n v="4.8403339825764613"/>
    <n v="1.6062437079205807"/>
    <x v="6"/>
  </r>
  <r>
    <x v="1"/>
    <x v="3"/>
    <n v="2140"/>
    <s v="Row Crops"/>
    <x v="0"/>
    <n v="1.1942187284187931"/>
    <n v="0.52982210901985061"/>
    <n v="0.25824300484311374"/>
    <n v="2.73"/>
    <n v="2.9381016829264368"/>
    <n v="9.5472708076944581"/>
    <n v="4.2357024172731341"/>
    <x v="3"/>
  </r>
  <r>
    <x v="1"/>
    <x v="3"/>
    <n v="3200"/>
    <s v="Shrub and Brushland"/>
    <x v="1"/>
    <n v="0.80616023176279095"/>
    <n v="4.9140330516175015E-2"/>
    <n v="0.24115339422849597"/>
    <n v="2.73"/>
    <n v="2.7436684833210112"/>
    <n v="6.0184068998929767"/>
    <n v="0.36685821576050054"/>
    <x v="3"/>
  </r>
  <r>
    <x v="2"/>
    <x v="1"/>
    <n v="6172"/>
    <s v="Mixed Shrubs"/>
    <x v="3"/>
    <n v="0.62640332935885068"/>
    <n v="1.7869211096790915E-2"/>
    <n v="0.24869471632328805"/>
    <n v="2.73"/>
    <n v="2.8294681786570366"/>
    <n v="4.8226685300853056"/>
    <n v="0.75349338405316413"/>
    <x v="1"/>
  </r>
  <r>
    <x v="2"/>
    <x v="19"/>
    <n v="1210"/>
    <s v="Fixed Single Family Units"/>
    <x v="2"/>
    <n v="1.3474392445178078"/>
    <n v="0.2921616014325315"/>
    <n v="0.12152611992617118"/>
    <n v="2.73"/>
    <n v="1.3826360860830291"/>
    <n v="5.0692723134306643"/>
    <n v="1.4001288072465792"/>
    <x v="19"/>
  </r>
  <r>
    <x v="5"/>
    <x v="0"/>
    <n v="2130"/>
    <s v="Woodland Pastures"/>
    <x v="0"/>
    <n v="0.95337210017164864"/>
    <n v="0.22938109134459039"/>
    <n v="0.2"/>
    <n v="2.72"/>
    <n v="2.2671200000000002"/>
    <n v="5.8811937685716646"/>
    <n v="1.7234554411406913"/>
    <x v="0"/>
  </r>
  <r>
    <x v="1"/>
    <x v="3"/>
    <n v="8113"/>
    <s v="Private Airports"/>
    <x v="0"/>
    <n v="0.96739227811534922"/>
    <n v="0.17065096597435325"/>
    <n v="0.24052044568721381"/>
    <n v="2.72"/>
    <n v="2.7264435641319813"/>
    <n v="7.1767475662419677"/>
    <n v="1.2660002900987064"/>
    <x v="3"/>
  </r>
  <r>
    <x v="1"/>
    <x v="10"/>
    <n v="5120"/>
    <s v=" Channelized Waterways, Canals"/>
    <x v="0"/>
    <n v="0.52096910560538079"/>
    <n v="9.3813358258152305E-2"/>
    <n v="0.2984336595879456"/>
    <n v="2.72"/>
    <n v="3.3829245916251161"/>
    <n v="4.7954882200147555"/>
    <n v="0.8635461288711529"/>
    <x v="10"/>
  </r>
  <r>
    <x v="3"/>
    <x v="14"/>
    <n v="6111"/>
    <e v="#N/A"/>
    <x v="0"/>
    <n v="0.62640332935885068"/>
    <n v="1.7869211096790915E-2"/>
    <n v="0.24869471632328805"/>
    <n v="2.71"/>
    <n v="2.8087394740514906"/>
    <n v="4.787337625102996"/>
    <n v="1.5886570979798442"/>
    <x v="14"/>
  </r>
  <r>
    <x v="2"/>
    <x v="3"/>
    <n v="6170"/>
    <s v="Mixed Wetland Hardwoods"/>
    <x v="1"/>
    <n v="0.62640332935885068"/>
    <n v="1.7869211096790915E-2"/>
    <n v="0.24869471632328805"/>
    <n v="2.7"/>
    <n v="2.7983751217487178"/>
    <n v="4.7696721726118412"/>
    <n v="0.74521323697565689"/>
    <x v="3"/>
  </r>
  <r>
    <x v="1"/>
    <x v="13"/>
    <n v="5300"/>
    <s v="Reservoirs"/>
    <x v="0"/>
    <n v="0.52096910560538079"/>
    <n v="9.3813358258152305E-2"/>
    <n v="0.2984336595879456"/>
    <n v="2.7"/>
    <n v="3.3580501460984604"/>
    <n v="4.7602272772205296"/>
    <n v="0.85719652498239429"/>
    <x v="13"/>
  </r>
  <r>
    <x v="2"/>
    <x v="13"/>
    <n v="4200"/>
    <s v="Upland Hardwood Forests"/>
    <x v="1"/>
    <n v="0.80616023176279095"/>
    <n v="4.9140330516175015E-2"/>
    <n v="0.24115339422849597"/>
    <n v="2.7"/>
    <n v="2.7135182802075941"/>
    <n v="5.9522705603337149"/>
    <n v="0.95350546603168873"/>
    <x v="13"/>
  </r>
  <r>
    <x v="2"/>
    <x v="3"/>
    <n v="6170"/>
    <s v="Mixed Wetland Hardwoods"/>
    <x v="0"/>
    <n v="0.62640332935885068"/>
    <n v="1.7869211096790915E-2"/>
    <n v="0.24869471632328805"/>
    <n v="2.69"/>
    <n v="2.7880107694459446"/>
    <n v="4.7520067201206855"/>
    <n v="0.74245318794982107"/>
    <x v="3"/>
  </r>
  <r>
    <x v="5"/>
    <x v="13"/>
    <n v="6250"/>
    <s v="Hydric Pine Flatwoods"/>
    <x v="0"/>
    <n v="0.62640332935885068"/>
    <n v="1.7869211096790915E-2"/>
    <n v="0.24869471632328805"/>
    <n v="2.68"/>
    <n v="2.7776464171431718"/>
    <n v="4.7343412676295316"/>
    <n v="0.51295386189258829"/>
    <x v="13"/>
  </r>
  <r>
    <x v="1"/>
    <x v="6"/>
    <n v="1210"/>
    <s v="Fixed Single Family Units"/>
    <x v="1"/>
    <n v="1.3474392445178078"/>
    <n v="0.2921616014325315"/>
    <n v="0.22279788653131388"/>
    <n v="2.68"/>
    <n v="2.4884073148795918"/>
    <n v="9.1234522466383421"/>
    <n v="1.9782134369442121"/>
    <x v="6"/>
  </r>
  <r>
    <x v="2"/>
    <x v="15"/>
    <n v="8200"/>
    <s v="Communications"/>
    <x v="0"/>
    <n v="1.2017295380314896"/>
    <n v="0.2322997442582819"/>
    <n v="0.58224006489851832"/>
    <n v="2.68"/>
    <n v="6.5029810608450616"/>
    <n v="21.264137263355142"/>
    <n v="5.5260226357561661"/>
    <x v="15"/>
  </r>
  <r>
    <x v="2"/>
    <x v="19"/>
    <n v="1411"/>
    <s v="Shopping Centers (Plazas, Malls)"/>
    <x v="4"/>
    <n v="1.4884831588725165"/>
    <n v="0.30824389141964326"/>
    <n v="0.55707618727995345"/>
    <n v="2.68"/>
    <n v="6.2219282281110715"/>
    <n v="25.199821477841883"/>
    <n v="6.5729173321977621"/>
    <x v="19"/>
  </r>
  <r>
    <x v="2"/>
    <x v="19"/>
    <n v="4240"/>
    <s v="Melaleuca"/>
    <x v="0"/>
    <n v="0.80616023176279095"/>
    <n v="4.9140330516175015E-2"/>
    <n v="0.28292799795311729"/>
    <n v="2.68"/>
    <n v="3.1599945163385716"/>
    <n v="6.9316438616286336"/>
    <n v="1.1103931253886667"/>
    <x v="19"/>
  </r>
  <r>
    <x v="4"/>
    <x v="19"/>
    <n v="1710"/>
    <s v="Educational Facilities"/>
    <x v="4"/>
    <n v="0.96739227811534922"/>
    <n v="0.17065096597435325"/>
    <n v="0.1586591010147235"/>
    <n v="2.67"/>
    <n v="1.7654355152885566"/>
    <n v="4.6471106918870193"/>
    <n v="1.0119145856144847"/>
    <x v="19"/>
  </r>
  <r>
    <x v="3"/>
    <x v="3"/>
    <n v="2210"/>
    <s v="Citrus Groves"/>
    <x v="0"/>
    <n v="1.6671011379372187"/>
    <n v="0.16490862031309303"/>
    <n v="0.32696578480774496"/>
    <n v="2.66"/>
    <n v="3.6245955557754974"/>
    <n v="16.441825828995405"/>
    <n v="3.5002949656775342"/>
    <x v="3"/>
  </r>
  <r>
    <x v="2"/>
    <x v="9"/>
    <n v="6172"/>
    <s v="Mixed Shrubs"/>
    <x v="2"/>
    <n v="0.62640332935885068"/>
    <n v="1.7869211096790915E-2"/>
    <n v="0.24869471632328805"/>
    <n v="2.66"/>
    <n v="2.7569177125376254"/>
    <n v="4.6990103626472211"/>
    <n v="0.73417304087231383"/>
    <x v="9"/>
  </r>
  <r>
    <x v="2"/>
    <x v="15"/>
    <n v="5110"/>
    <s v=" Natural River, Stream, Waterway"/>
    <x v="3"/>
    <n v="0.52096910560538079"/>
    <n v="9.3813358258152305E-2"/>
    <n v="0.2984336595879456"/>
    <n v="2.66"/>
    <n v="3.30830125504515"/>
    <n v="4.689705391632077"/>
    <n v="1.5646483344031057"/>
    <x v="15"/>
  </r>
  <r>
    <x v="4"/>
    <x v="19"/>
    <n v="5120"/>
    <s v=" Channelized Waterways, Canals"/>
    <x v="1"/>
    <n v="0.52096910560538079"/>
    <n v="9.3813358258152305E-2"/>
    <n v="0.2984336595879456"/>
    <n v="2.65"/>
    <n v="3.295864032281822"/>
    <n v="4.6720749202349632"/>
    <n v="1.2000443565340515"/>
    <x v="19"/>
  </r>
  <r>
    <x v="2"/>
    <x v="17"/>
    <n v="1411"/>
    <s v="Shopping Centers (Plazas, Malls)"/>
    <x v="3"/>
    <n v="1.4884831588725165"/>
    <n v="0.30824389141964326"/>
    <n v="0.57095970596605816"/>
    <n v="2.64"/>
    <n v="6.2818128769797648"/>
    <n v="25.442364047512839"/>
    <n v="6.6361801716344537"/>
    <x v="17"/>
  </r>
  <r>
    <x v="2"/>
    <x v="19"/>
    <n v="8100"/>
    <s v="Transportation"/>
    <x v="4"/>
    <n v="1.0171301585628862"/>
    <n v="0.19656132206470006"/>
    <n v="0.39828344230763024"/>
    <n v="2.64"/>
    <n v="4.3819940889570095"/>
    <n v="12.127655750003651"/>
    <n v="3.2975529036574138"/>
    <x v="19"/>
  </r>
  <r>
    <x v="2"/>
    <x v="15"/>
    <n v="4200"/>
    <s v="Upland Hardwood Forests"/>
    <x v="2"/>
    <n v="0.80616023176279095"/>
    <n v="4.9140330516175015E-2"/>
    <n v="2.0887301862310671E-2"/>
    <n v="2.63"/>
    <n v="0.22893579424440266"/>
    <n v="0.50218485654842315"/>
    <n v="8.0445940893253839E-2"/>
    <x v="15"/>
  </r>
  <r>
    <x v="0"/>
    <x v="3"/>
    <n v="6170"/>
    <s v="Mixed Wetland Hardwoods"/>
    <x v="0"/>
    <n v="0.62640332935885068"/>
    <n v="1.7869211096790915E-2"/>
    <n v="0.24869471632328805"/>
    <n v="2.61"/>
    <n v="2.7050959510237607"/>
    <n v="4.6106831001914461"/>
    <n v="0.94118977822520467"/>
    <x v="3"/>
  </r>
  <r>
    <x v="2"/>
    <x v="3"/>
    <n v="2210"/>
    <s v="Citrus Groves"/>
    <x v="1"/>
    <n v="1.6671011379372187"/>
    <n v="0.16490862031309303"/>
    <n v="0.32696578480774496"/>
    <n v="2.61"/>
    <n v="3.5564640603661832"/>
    <n v="16.132768952510528"/>
    <n v="2.3700146896174981"/>
    <x v="3"/>
  </r>
  <r>
    <x v="3"/>
    <x v="7"/>
    <n v="4110"/>
    <s v="Pine Flatwoods"/>
    <x v="1"/>
    <n v="0.80616023176279095"/>
    <n v="4.9140330516175015E-2"/>
    <n v="0.24115339422849597"/>
    <n v="2.6"/>
    <n v="2.6130176031628682"/>
    <n v="5.7318160951361694"/>
    <n v="1.7002927475739338"/>
    <x v="7"/>
  </r>
  <r>
    <x v="3"/>
    <x v="9"/>
    <n v="5300"/>
    <s v="Reservoirs"/>
    <x v="3"/>
    <n v="0.52096910560538079"/>
    <n v="9.3813358258152305E-2"/>
    <n v="0.2984336595879456"/>
    <n v="2.6"/>
    <n v="3.2336779184651845"/>
    <n v="4.5839225632493994"/>
    <n v="2.4972276526059178"/>
    <x v="9"/>
  </r>
  <r>
    <x v="2"/>
    <x v="18"/>
    <n v="8200"/>
    <s v="Communications"/>
    <x v="0"/>
    <n v="1.2017295380314896"/>
    <n v="0.2322997442582819"/>
    <n v="0.58224006489851832"/>
    <n v="2.59"/>
    <n v="6.284597368503249"/>
    <n v="20.55004310152605"/>
    <n v="5.3404472487345043"/>
    <x v="18"/>
  </r>
  <r>
    <x v="5"/>
    <x v="13"/>
    <n v="4110"/>
    <s v="Pine Flatwoods"/>
    <x v="1"/>
    <n v="0.80616023176279095"/>
    <n v="4.9140330516175015E-2"/>
    <n v="0.24115339422849597"/>
    <n v="2.58"/>
    <n v="2.5929174677539231"/>
    <n v="5.6877252020966607"/>
    <n v="0.69946759242641632"/>
    <x v="13"/>
  </r>
  <r>
    <x v="4"/>
    <x v="13"/>
    <n v="6410"/>
    <s v="Freshwater Marshes"/>
    <x v="0"/>
    <n v="0.62640332935885068"/>
    <n v="1.7869211096790915E-2"/>
    <n v="0.24869471632328805"/>
    <n v="2.58"/>
    <n v="2.6740028941154415"/>
    <n v="4.5576867427179817"/>
    <n v="0.421054173670103"/>
    <x v="13"/>
  </r>
  <r>
    <x v="2"/>
    <x v="6"/>
    <n v="1210"/>
    <s v="Fixed Single Family Units"/>
    <x v="2"/>
    <n v="1.3474392445178078"/>
    <n v="0.2921616014325315"/>
    <n v="0.12152611992617118"/>
    <n v="2.58"/>
    <n v="1.3066670703641814"/>
    <n v="4.790740867637771"/>
    <n v="1.3231986530022615"/>
    <x v="6"/>
  </r>
  <r>
    <x v="2"/>
    <x v="2"/>
    <n v="1900"/>
    <s v="Open Land"/>
    <x v="2"/>
    <n v="0.80616023176279095"/>
    <n v="4.9140330516175015E-2"/>
    <n v="2.0887301862310671E-2"/>
    <n v="2.58"/>
    <n v="0.22458340271884369"/>
    <n v="0.4926376159296319"/>
    <n v="7.8916550381975259E-2"/>
    <x v="2"/>
  </r>
  <r>
    <x v="5"/>
    <x v="13"/>
    <n v="2430"/>
    <s v="Ornamentals"/>
    <x v="0"/>
    <n v="1.7303616721893005"/>
    <n v="0.38508149913584422"/>
    <n v="0.30381529981542799"/>
    <n v="2.57"/>
    <n v="3.2540061732906458"/>
    <n v="15.320883179819592"/>
    <n v="3.8522772025615057"/>
    <x v="13"/>
  </r>
  <r>
    <x v="2"/>
    <x v="2"/>
    <n v="8310"/>
    <s v="Electric Power Facilities"/>
    <x v="3"/>
    <n v="1.2017295380314896"/>
    <n v="0.2322997442582819"/>
    <n v="0.57095970596605816"/>
    <n v="2.57"/>
    <n v="6.1152496567568164"/>
    <n v="19.996291990440501"/>
    <n v="5.196541049459384"/>
    <x v="2"/>
  </r>
  <r>
    <x v="1"/>
    <x v="3"/>
    <n v="6215"/>
    <e v="#N/A"/>
    <x v="0"/>
    <n v="0.62640332935885068"/>
    <n v="1.7869211096790915E-2"/>
    <n v="0.24869471632328805"/>
    <n v="2.56"/>
    <n v="2.6532741895098955"/>
    <n v="4.5223558377356712"/>
    <n v="0.12900782504144209"/>
    <x v="3"/>
  </r>
  <r>
    <x v="2"/>
    <x v="13"/>
    <n v="4200"/>
    <s v="Upland Hardwood Forests"/>
    <x v="0"/>
    <n v="0.80616023176279095"/>
    <n v="4.9140330516175015E-2"/>
    <n v="0.28292799795311729"/>
    <n v="2.56"/>
    <n v="3.0185022245622175"/>
    <n v="6.621271748421381"/>
    <n v="1.0606740302220099"/>
    <x v="13"/>
  </r>
  <r>
    <x v="1"/>
    <x v="6"/>
    <n v="4100"/>
    <s v="Upland Coniferous Forests"/>
    <x v="0"/>
    <n v="0.80616023176279095"/>
    <n v="4.9140330516175015E-2"/>
    <n v="0.28292799795311729"/>
    <n v="2.5499999999999998"/>
    <n v="3.0067112002475209"/>
    <n v="6.5954074056541083"/>
    <n v="0.40202987822157471"/>
    <x v="6"/>
  </r>
  <r>
    <x v="0"/>
    <x v="8"/>
    <n v="1550"/>
    <s v="Other Light Industrial"/>
    <x v="0"/>
    <n v="1.2017295380314896"/>
    <n v="0.2322997442582819"/>
    <n v="0.34369105791620291"/>
    <n v="2.5499999999999998"/>
    <n v="3.6524478338577278"/>
    <n v="11.943161353187483"/>
    <n v="3.4018811616531535"/>
    <x v="8"/>
  </r>
  <r>
    <x v="2"/>
    <x v="10"/>
    <n v="8310"/>
    <s v="Electric Power Facilities"/>
    <x v="3"/>
    <n v="1.2017295380314896"/>
    <n v="0.2322997442582819"/>
    <n v="0.57095970596605816"/>
    <n v="2.54"/>
    <n v="6.0438654195184105"/>
    <n v="19.762872239579327"/>
    <n v="5.1358810372088861"/>
    <x v="10"/>
  </r>
  <r>
    <x v="5"/>
    <x v="6"/>
    <n v="5120"/>
    <s v=" Channelized Waterways, Canals"/>
    <x v="2"/>
    <n v="0.52096910560538079"/>
    <n v="9.3813358258152305E-2"/>
    <n v="0.2984336595879456"/>
    <n v="2.5299999999999998"/>
    <n v="3.1466173591218904"/>
    <n v="4.4605092634696071"/>
    <n v="1.2313221836364805"/>
    <x v="6"/>
  </r>
  <r>
    <x v="1"/>
    <x v="3"/>
    <n v="5200"/>
    <s v="Lakes"/>
    <x v="0"/>
    <n v="0.52096910560538079"/>
    <n v="9.3813358258152305E-2"/>
    <n v="0.2984336595879456"/>
    <n v="2.52"/>
    <n v="3.1341801363585629"/>
    <n v="4.4428787920724933"/>
    <n v="0.80005008998356797"/>
    <x v="3"/>
  </r>
  <r>
    <x v="0"/>
    <x v="13"/>
    <n v="2140"/>
    <s v="Row Crops"/>
    <x v="0"/>
    <n v="1.1942187284187931"/>
    <n v="0.52982210901985061"/>
    <n v="0.25824300484311374"/>
    <n v="2.52"/>
    <n v="2.7120938611628649"/>
    <n v="8.8128653609487309"/>
    <n v="4.7216359679906272"/>
    <x v="13"/>
  </r>
  <r>
    <x v="2"/>
    <x v="10"/>
    <n v="6191"/>
    <e v="#N/A"/>
    <x v="4"/>
    <n v="0.62640332935885068"/>
    <n v="1.7869211096790915E-2"/>
    <n v="0.24869471632328805"/>
    <n v="2.52"/>
    <n v="2.611816780298803"/>
    <n v="4.4516940277710511"/>
    <n v="0.69553235451061302"/>
    <x v="10"/>
  </r>
  <r>
    <x v="0"/>
    <x v="3"/>
    <n v="2120"/>
    <s v="Unimproved Pastures"/>
    <x v="0"/>
    <n v="0.95337210017164864"/>
    <n v="0.22938109134459039"/>
    <n v="0.2"/>
    <n v="2.5099999999999998"/>
    <n v="2.092085"/>
    <n v="5.4271310143804685"/>
    <n v="1.9319483402114466"/>
    <x v="3"/>
  </r>
  <r>
    <x v="0"/>
    <x v="9"/>
    <n v="6440"/>
    <s v="Emergent Aquatic Vegetation"/>
    <x v="1"/>
    <n v="0.62640332935885068"/>
    <n v="1.7869211096790915E-2"/>
    <n v="0.24869471632328805"/>
    <n v="2.5099999999999998"/>
    <n v="2.6014524279960298"/>
    <n v="4.4340285752798962"/>
    <n v="0.90512886718209318"/>
    <x v="9"/>
  </r>
  <r>
    <x v="4"/>
    <x v="19"/>
    <n v="4200"/>
    <s v="Upland Hardwood Forests"/>
    <x v="4"/>
    <n v="0.80616023176279095"/>
    <n v="4.9140330516175015E-2"/>
    <n v="9.4942281192321246E-2"/>
    <n v="2.5099999999999998"/>
    <n v="0.99313661174118695"/>
    <n v="2.1785067230151096"/>
    <n v="0.24088611875165847"/>
    <x v="19"/>
  </r>
  <r>
    <x v="1"/>
    <x v="3"/>
    <n v="3200"/>
    <s v="Shrub and Brushland"/>
    <x v="0"/>
    <n v="0.80616023176279095"/>
    <n v="4.9140330516175015E-2"/>
    <n v="0.28292799795311729"/>
    <n v="2.5"/>
    <n v="2.9477560786740402"/>
    <n v="6.4660856918177538"/>
    <n v="0.3941469394329164"/>
    <x v="3"/>
  </r>
  <r>
    <x v="2"/>
    <x v="10"/>
    <n v="1411"/>
    <s v="Shopping Centers (Plazas, Malls)"/>
    <x v="3"/>
    <n v="1.4884831588725165"/>
    <n v="0.30824389141964326"/>
    <n v="0.57095970596605816"/>
    <n v="2.5"/>
    <n v="5.948686436533869"/>
    <n v="24.093147772265947"/>
    <n v="6.2842615261689909"/>
    <x v="10"/>
  </r>
  <r>
    <x v="5"/>
    <x v="13"/>
    <n v="8140"/>
    <s v="Roads and Highways"/>
    <x v="2"/>
    <n v="1.0171301585628862"/>
    <n v="0.19656132206470006"/>
    <n v="0.37051640493542071"/>
    <n v="2.4900000000000002"/>
    <n v="3.8448765227452308"/>
    <n v="10.64112317874528"/>
    <n v="2.5795021188947911"/>
    <x v="13"/>
  </r>
  <r>
    <x v="2"/>
    <x v="10"/>
    <n v="6120"/>
    <s v="Mangrove Swamps"/>
    <x v="1"/>
    <n v="0.62640332935885068"/>
    <n v="1.7869211096790915E-2"/>
    <n v="0.24869471632328805"/>
    <n v="2.4900000000000002"/>
    <n v="2.5807237233904843"/>
    <n v="4.3986976702975866"/>
    <n v="0.68725220743310578"/>
    <x v="10"/>
  </r>
  <r>
    <x v="2"/>
    <x v="0"/>
    <n v="2210"/>
    <s v="Citrus Groves"/>
    <x v="1"/>
    <n v="1.6671011379372187"/>
    <n v="0.16490862031309303"/>
    <n v="0.32696578480774496"/>
    <n v="2.48"/>
    <n v="3.3793221723019671"/>
    <n v="15.329221073649849"/>
    <n v="2.2519679809392321"/>
    <x v="0"/>
  </r>
  <r>
    <x v="5"/>
    <x v="3"/>
    <n v="4110"/>
    <s v="Pine Flatwoods"/>
    <x v="0"/>
    <n v="0.80616023176279095"/>
    <n v="4.9140330516175015E-2"/>
    <n v="0.28292799795311729"/>
    <n v="2.48"/>
    <n v="2.9241740300446484"/>
    <n v="6.4143570062832129"/>
    <n v="0.78882764070502753"/>
    <x v="3"/>
  </r>
  <r>
    <x v="2"/>
    <x v="3"/>
    <n v="8310"/>
    <s v="Electric Power Facilities"/>
    <x v="1"/>
    <n v="1.2017295380314896"/>
    <n v="0.2322997442582819"/>
    <n v="0.57659988543228824"/>
    <n v="2.4700000000000002"/>
    <n v="5.9353606556714809"/>
    <n v="19.408071853328593"/>
    <n v="5.043677203998338"/>
    <x v="3"/>
  </r>
  <r>
    <x v="3"/>
    <x v="13"/>
    <n v="5120"/>
    <s v=" Channelized Waterways, Canals"/>
    <x v="1"/>
    <n v="0.52096910560538079"/>
    <n v="9.3813358258152305E-2"/>
    <n v="0.2984336595879456"/>
    <n v="2.4700000000000002"/>
    <n v="3.0719940225419253"/>
    <n v="4.3547264350869295"/>
    <n v="2.3723662699756218"/>
    <x v="13"/>
  </r>
  <r>
    <x v="3"/>
    <x v="14"/>
    <n v="5300"/>
    <s v="Reservoirs"/>
    <x v="1"/>
    <n v="0.52096910560538079"/>
    <n v="9.3813358258152305E-2"/>
    <n v="0.2984336595879456"/>
    <n v="2.4700000000000002"/>
    <n v="3.0719940225419253"/>
    <n v="4.3547264350869295"/>
    <n v="2.3723662699756218"/>
    <x v="14"/>
  </r>
  <r>
    <x v="2"/>
    <x v="2"/>
    <n v="1340"/>
    <s v="Multiple Dwelling Units, High Rise &lt;Three stories or more&gt;"/>
    <x v="3"/>
    <n v="1.6728075169398335"/>
    <n v="0.4645994885165638"/>
    <n v="0.43646311869441834"/>
    <n v="2.44"/>
    <n v="4.4382625150679313"/>
    <n v="20.201680559710919"/>
    <n v="6.5768624235500033"/>
    <x v="2"/>
  </r>
  <r>
    <x v="2"/>
    <x v="3"/>
    <n v="3100"/>
    <s v="Herbaceous (Dry Prairie)"/>
    <x v="0"/>
    <n v="0.80616023176279095"/>
    <n v="4.9140330516175015E-2"/>
    <n v="0.28292799795311729"/>
    <n v="2.4300000000000002"/>
    <n v="2.8652189084711677"/>
    <n v="6.2850352924468584"/>
    <n v="1.0068116771247986"/>
    <x v="3"/>
  </r>
  <r>
    <x v="4"/>
    <x v="10"/>
    <n v="6120"/>
    <s v="Mangrove Swamps"/>
    <x v="4"/>
    <n v="0.62640332935885068"/>
    <n v="1.7869211096790915E-2"/>
    <n v="0.24869471632328805"/>
    <n v="2.4300000000000002"/>
    <n v="2.5185376095738463"/>
    <n v="4.2927049553506578"/>
    <n v="0.39657427985207383"/>
    <x v="10"/>
  </r>
  <r>
    <x v="0"/>
    <x v="9"/>
    <n v="1210"/>
    <s v="Fixed Single Family Units"/>
    <x v="2"/>
    <n v="1.3474392445178078"/>
    <n v="0.2921616014325315"/>
    <n v="0.12152611992617118"/>
    <n v="2.4300000000000002"/>
    <n v="1.2306980546453337"/>
    <n v="4.5122094218448767"/>
    <n v="1.3467303809586424"/>
    <x v="9"/>
  </r>
  <r>
    <x v="4"/>
    <x v="6"/>
    <n v="6216"/>
    <e v="#N/A"/>
    <x v="0"/>
    <n v="0.62640332935885068"/>
    <n v="1.7869211096790915E-2"/>
    <n v="0.24869471632328805"/>
    <n v="2.42"/>
    <n v="2.5081732572710727"/>
    <n v="4.2750395028595012"/>
    <n v="0.39494228693087174"/>
    <x v="6"/>
  </r>
  <r>
    <x v="2"/>
    <x v="10"/>
    <n v="6440"/>
    <s v="Emergent Aquatic Vegetation"/>
    <x v="2"/>
    <n v="0.62640332935885068"/>
    <n v="1.7869211096790915E-2"/>
    <n v="0.24869471632328805"/>
    <n v="2.42"/>
    <n v="2.5081732572710727"/>
    <n v="4.2750395028595012"/>
    <n v="0.66793186425225537"/>
    <x v="10"/>
  </r>
  <r>
    <x v="2"/>
    <x v="3"/>
    <n v="8320"/>
    <s v="Electrical Power Transmission Lines"/>
    <x v="0"/>
    <n v="0.73183755311232057"/>
    <n v="0.15992943931627868"/>
    <n v="0.28292799795311729"/>
    <n v="2.41"/>
    <n v="2.8416368598417754"/>
    <n v="5.6586366770121828"/>
    <n v="1.8551569531192"/>
    <x v="3"/>
  </r>
  <r>
    <x v="2"/>
    <x v="13"/>
    <n v="4110"/>
    <s v="Pine Flatwoods"/>
    <x v="1"/>
    <n v="0.80616023176279095"/>
    <n v="4.9140330516175015E-2"/>
    <n v="0.24115339422849597"/>
    <n v="2.41"/>
    <n v="2.4220663167778893"/>
    <n v="5.3129526112608341"/>
    <n v="0.85109191597643308"/>
    <x v="13"/>
  </r>
  <r>
    <x v="2"/>
    <x v="18"/>
    <n v="6410"/>
    <s v="Freshwater Marshes"/>
    <x v="2"/>
    <n v="0.62640332935885068"/>
    <n v="1.7869211096790915E-2"/>
    <n v="0.24869471632328805"/>
    <n v="2.41"/>
    <n v="2.4978089049682999"/>
    <n v="4.2573740503683473"/>
    <n v="0.66517181522641966"/>
    <x v="18"/>
  </r>
  <r>
    <x v="1"/>
    <x v="6"/>
    <n v="8310"/>
    <s v="Electric Power Facilities"/>
    <x v="1"/>
    <n v="1.2017295380314896"/>
    <n v="0.2322997442582819"/>
    <n v="0.57659988543228824"/>
    <n v="2.4"/>
    <n v="5.7671520540937458"/>
    <n v="18.858045525501463"/>
    <n v="3.6453453245069829"/>
    <x v="6"/>
  </r>
  <r>
    <x v="3"/>
    <x v="9"/>
    <n v="8140"/>
    <s v="Roads and Highways"/>
    <x v="0"/>
    <n v="1.0171301585628862"/>
    <n v="0.19656132206470006"/>
    <n v="0.45034663738052311"/>
    <n v="2.4"/>
    <n v="4.5043670670799916"/>
    <n v="12.466336570116646"/>
    <n v="4.7378435348496879"/>
    <x v="9"/>
  </r>
  <r>
    <x v="2"/>
    <x v="2"/>
    <n v="5110"/>
    <s v=" Natural River, Stream, Waterway"/>
    <x v="2"/>
    <n v="0.52096910560538079"/>
    <n v="9.3813358258152305E-2"/>
    <n v="0.2984336595879456"/>
    <n v="2.39"/>
    <n v="2.9724962404353046"/>
    <n v="4.2136826639100251"/>
    <n v="1.4058306463245953"/>
    <x v="2"/>
  </r>
  <r>
    <x v="2"/>
    <x v="2"/>
    <n v="6250"/>
    <s v="Hydric Pine Flatwoods"/>
    <x v="1"/>
    <n v="0.62640332935885068"/>
    <n v="1.7869211096790915E-2"/>
    <n v="0.24869471632328805"/>
    <n v="2.39"/>
    <n v="2.4770802003627539"/>
    <n v="4.2220431453860368"/>
    <n v="0.65965171717474813"/>
    <x v="2"/>
  </r>
  <r>
    <x v="0"/>
    <x v="3"/>
    <n v="7430"/>
    <s v="Spoil Areas"/>
    <x v="0"/>
    <n v="0.73183755311232057"/>
    <n v="0.13401908322593187"/>
    <n v="0.28292799795311729"/>
    <n v="2.38"/>
    <n v="2.8062637868976865"/>
    <n v="5.5881972163024871"/>
    <n v="1.8632915949839912"/>
    <x v="3"/>
  </r>
  <r>
    <x v="1"/>
    <x v="3"/>
    <n v="4340"/>
    <s v="Hardwood - Coniferous Mixed"/>
    <x v="1"/>
    <n v="0.80616023176279095"/>
    <n v="4.9140330516175015E-2"/>
    <n v="0.24115339422849597"/>
    <n v="2.38"/>
    <n v="2.3919161136644713"/>
    <n v="5.2468162717015696"/>
    <n v="0.31982511117582102"/>
    <x v="3"/>
  </r>
  <r>
    <x v="2"/>
    <x v="2"/>
    <n v="8320"/>
    <s v="Electrical Power Transmission Lines"/>
    <x v="1"/>
    <n v="0.73183755311232057"/>
    <n v="0.15992943931627868"/>
    <n v="0.24115339422849597"/>
    <n v="2.37"/>
    <n v="2.381866045959999"/>
    <n v="4.7430812704722962"/>
    <n v="1.5549964948045005"/>
    <x v="2"/>
  </r>
  <r>
    <x v="2"/>
    <x v="3"/>
    <n v="6440"/>
    <s v="Emergent Aquatic Vegetation"/>
    <x v="2"/>
    <n v="0.62640332935885068"/>
    <n v="1.7869211096790915E-2"/>
    <n v="0.24869471632328805"/>
    <n v="2.35"/>
    <n v="2.4356227911516619"/>
    <n v="4.1513813354214175"/>
    <n v="0.64861152107140518"/>
    <x v="3"/>
  </r>
  <r>
    <x v="2"/>
    <x v="10"/>
    <n v="6172"/>
    <s v="Mixed Shrubs"/>
    <x v="2"/>
    <n v="0.62640332935885068"/>
    <n v="1.7869211096790915E-2"/>
    <n v="0.24869471632328805"/>
    <n v="2.34"/>
    <n v="2.4252584388488887"/>
    <n v="4.1337158829302618"/>
    <n v="0.64585147204556936"/>
    <x v="10"/>
  </r>
  <r>
    <x v="4"/>
    <x v="6"/>
    <n v="6191"/>
    <e v="#N/A"/>
    <x v="0"/>
    <n v="0.62640332935885068"/>
    <n v="1.7869211096790915E-2"/>
    <n v="0.24869471632328805"/>
    <n v="2.33"/>
    <n v="2.4148940865461159"/>
    <n v="4.1160504304391079"/>
    <n v="0.38025435064005431"/>
    <x v="6"/>
  </r>
  <r>
    <x v="5"/>
    <x v="10"/>
    <n v="1330"/>
    <s v="Multiple Dwelling Units, Low Rise &lt;Two stories or less&gt;"/>
    <x v="1"/>
    <n v="1.6728075169398335"/>
    <n v="0.4645994885165638"/>
    <n v="0.44774347762687844"/>
    <n v="2.33"/>
    <n v="4.3477122972133371"/>
    <n v="19.789522295187275"/>
    <n v="6.0877763567921521"/>
    <x v="10"/>
  </r>
  <r>
    <x v="2"/>
    <x v="10"/>
    <n v="6172"/>
    <s v="Mixed Shrubs"/>
    <x v="1"/>
    <n v="0.62640332935885068"/>
    <n v="1.7869211096790915E-2"/>
    <n v="0.24869471632328805"/>
    <n v="2.33"/>
    <n v="2.4148940865461159"/>
    <n v="4.1160504304391079"/>
    <n v="0.64309142301973365"/>
    <x v="10"/>
  </r>
  <r>
    <x v="3"/>
    <x v="3"/>
    <n v="6172"/>
    <s v="Mixed Shrubs"/>
    <x v="1"/>
    <n v="0.62640332935885068"/>
    <n v="1.7869211096790915E-2"/>
    <n v="0.24869471632328805"/>
    <n v="2.3199999999999998"/>
    <n v="2.4045297342433423"/>
    <n v="4.0983849779479513"/>
    <n v="1.3600311687502724"/>
    <x v="3"/>
  </r>
  <r>
    <x v="2"/>
    <x v="3"/>
    <n v="1110"/>
    <s v="Fixed Single Family Units"/>
    <x v="0"/>
    <n v="0.96739227811534922"/>
    <n v="0.17065096597435325"/>
    <n v="0.27638752969320179"/>
    <n v="2.3199999999999998"/>
    <n v="2.6722804695916906"/>
    <n v="7.0341754396680143"/>
    <n v="1.8225521421576087"/>
    <x v="3"/>
  </r>
  <r>
    <x v="4"/>
    <x v="6"/>
    <n v="1710"/>
    <s v="Educational Facilities"/>
    <x v="1"/>
    <n v="0.96739227811534922"/>
    <n v="0.17065096597435325"/>
    <n v="0.22279788653131388"/>
    <n v="2.2999999999999998"/>
    <n v="2.1355734418742762"/>
    <n v="5.6214152763443277"/>
    <n v="1.2240707155652146"/>
    <x v="6"/>
  </r>
  <r>
    <x v="2"/>
    <x v="17"/>
    <n v="5300"/>
    <s v="Reservoirs"/>
    <x v="1"/>
    <n v="0.52096910560538079"/>
    <n v="9.3813358258152305E-2"/>
    <n v="0.2984336595879456"/>
    <n v="2.2999999999999998"/>
    <n v="2.8605612355653549"/>
    <n v="4.055008421336006"/>
    <n v="1.3528914169650912"/>
    <x v="17"/>
  </r>
  <r>
    <x v="1"/>
    <x v="3"/>
    <n v="4220"/>
    <s v="Brazilian Pepper"/>
    <x v="0"/>
    <n v="0.80616023176279095"/>
    <n v="4.9140330516175015E-2"/>
    <n v="0.28292799795311729"/>
    <n v="2.29"/>
    <n v="2.7001445680654208"/>
    <n v="5.9229344937050623"/>
    <n v="0.36103859652055137"/>
    <x v="3"/>
  </r>
  <r>
    <x v="5"/>
    <x v="10"/>
    <n v="1210"/>
    <s v="Fixed Single Family Units"/>
    <x v="2"/>
    <n v="1.3474392445178078"/>
    <n v="0.2921616014325315"/>
    <n v="0.12152611992617118"/>
    <n v="2.29"/>
    <n v="1.1597936399744091"/>
    <n v="4.2522467391048426"/>
    <n v="1.0797930666321365"/>
    <x v="10"/>
  </r>
  <r>
    <x v="2"/>
    <x v="17"/>
    <n v="1400"/>
    <s v="Commercial and Services"/>
    <x v="3"/>
    <n v="0.73183755311232057"/>
    <n v="0.15992943931627868"/>
    <n v="0.57095970596605816"/>
    <n v="2.29"/>
    <n v="5.4489967758650231"/>
    <n v="10.850750651702839"/>
    <n v="3.5573666709943241"/>
    <x v="17"/>
  </r>
  <r>
    <x v="4"/>
    <x v="6"/>
    <n v="6120"/>
    <s v="Mangrove Swamps"/>
    <x v="1"/>
    <n v="0.62640332935885068"/>
    <n v="1.7869211096790915E-2"/>
    <n v="0.24869471632328805"/>
    <n v="2.25"/>
    <n v="2.3319792681239315"/>
    <n v="3.9747268105098676"/>
    <n v="0.36719840727043868"/>
    <x v="6"/>
  </r>
  <r>
    <x v="2"/>
    <x v="10"/>
    <n v="6191"/>
    <e v="#N/A"/>
    <x v="2"/>
    <n v="0.62640332935885068"/>
    <n v="1.7869211096790915E-2"/>
    <n v="0.24869471632328805"/>
    <n v="2.25"/>
    <n v="2.3319792681239315"/>
    <n v="3.9747268105098676"/>
    <n v="0.62101103081304743"/>
    <x v="10"/>
  </r>
  <r>
    <x v="1"/>
    <x v="6"/>
    <n v="6410"/>
    <s v="Freshwater Marshes"/>
    <x v="1"/>
    <n v="0.62640332935885068"/>
    <n v="1.7869211096790915E-2"/>
    <n v="0.24869471632328805"/>
    <n v="2.2400000000000002"/>
    <n v="2.3216149158211588"/>
    <n v="3.9570613580187128"/>
    <n v="0.11288184691126185"/>
    <x v="6"/>
  </r>
  <r>
    <x v="2"/>
    <x v="13"/>
    <n v="5110"/>
    <s v=" Natural River, Stream, Waterway"/>
    <x v="1"/>
    <n v="0.52096910560538079"/>
    <n v="9.3813358258152305E-2"/>
    <n v="0.2984336595879456"/>
    <n v="2.23"/>
    <n v="2.7735006762220618"/>
    <n v="3.931595121556215"/>
    <n v="1.3117164607965885"/>
    <x v="13"/>
  </r>
  <r>
    <x v="4"/>
    <x v="13"/>
    <n v="4220"/>
    <s v="Brazilian Pepper"/>
    <x v="1"/>
    <n v="0.80616023176279095"/>
    <n v="4.9140330516175015E-2"/>
    <n v="0.24115339422849597"/>
    <n v="2.23"/>
    <n v="2.2411650980973827"/>
    <n v="4.9161345739052518"/>
    <n v="0.54359647563073454"/>
    <x v="13"/>
  </r>
  <r>
    <x v="1"/>
    <x v="6"/>
    <n v="6111"/>
    <e v="#N/A"/>
    <x v="0"/>
    <n v="0.62640332935885068"/>
    <n v="1.7869211096790915E-2"/>
    <n v="0.24869471632328805"/>
    <n v="2.23"/>
    <n v="2.3112505635183855"/>
    <n v="3.9393959055275576"/>
    <n v="0.11237791009469371"/>
    <x v="6"/>
  </r>
  <r>
    <x v="1"/>
    <x v="16"/>
    <n v="6440"/>
    <s v="Emergent Aquatic Vegetation"/>
    <x v="0"/>
    <n v="0.62640332935885068"/>
    <n v="1.7869211096790915E-2"/>
    <n v="0.24869471632328805"/>
    <n v="2.23"/>
    <n v="2.3112505635183855"/>
    <n v="3.9393959055275576"/>
    <n v="0.11237791009469371"/>
    <x v="16"/>
  </r>
  <r>
    <x v="3"/>
    <x v="13"/>
    <n v="8140"/>
    <s v="Roads and Highways"/>
    <x v="1"/>
    <n v="1.0171301585628862"/>
    <n v="0.19656132206470006"/>
    <n v="0.43863241848912221"/>
    <n v="2.2200000000000002"/>
    <n v="4.0581613409985851"/>
    <n v="11.231412622311016"/>
    <n v="4.268509467922021"/>
    <x v="13"/>
  </r>
  <r>
    <x v="2"/>
    <x v="2"/>
    <n v="6170"/>
    <s v="Mixed Wetland Hardwoods"/>
    <x v="4"/>
    <n v="0.62640332935885068"/>
    <n v="1.7869211096790915E-2"/>
    <n v="0.24869471632328805"/>
    <n v="2.2200000000000002"/>
    <n v="2.3008862112156128"/>
    <n v="3.9217304530364032"/>
    <n v="0.6127308837355403"/>
    <x v="2"/>
  </r>
  <r>
    <x v="1"/>
    <x v="10"/>
    <n v="1840"/>
    <s v="Marinas and Fish Camps"/>
    <x v="0"/>
    <n v="0.73183755311232057"/>
    <n v="0.15992943931627868"/>
    <n v="0.27638752969320179"/>
    <n v="2.21"/>
    <n v="2.5455775162920848"/>
    <n v="5.0690848297449316"/>
    <n v="1.1077538877583906"/>
    <x v="10"/>
  </r>
  <r>
    <x v="1"/>
    <x v="10"/>
    <n v="3210"/>
    <s v="Palmetto Prairies"/>
    <x v="1"/>
    <n v="0.80616023176279095"/>
    <n v="4.9140330516175015E-2"/>
    <n v="0.24115339422849597"/>
    <n v="2.21"/>
    <n v="2.221064962688438"/>
    <n v="4.8720436808657439"/>
    <n v="0.29698046037754811"/>
    <x v="10"/>
  </r>
  <r>
    <x v="0"/>
    <x v="1"/>
    <n v="2140"/>
    <s v="Row Crops"/>
    <x v="1"/>
    <n v="1.1942187284187931"/>
    <n v="0.52982210901985061"/>
    <n v="0.25824300484311374"/>
    <n v="2.21"/>
    <n v="2.3784632671309249"/>
    <n v="7.7287430348002761"/>
    <n v="4.1407997973251138"/>
    <x v="1"/>
  </r>
  <r>
    <x v="4"/>
    <x v="3"/>
    <n v="1850"/>
    <s v="Parks and Zoos"/>
    <x v="0"/>
    <n v="0.96739227811534922"/>
    <n v="0.17065096597435325"/>
    <n v="0.27638752969320179"/>
    <n v="2.2000000000000002"/>
    <n v="2.5340590659921207"/>
    <n v="6.6703387789955322"/>
    <n v="1.4524752150275642"/>
    <x v="3"/>
  </r>
  <r>
    <x v="2"/>
    <x v="3"/>
    <n v="6172"/>
    <s v="Mixed Shrubs"/>
    <x v="2"/>
    <n v="0.62640332935885068"/>
    <n v="1.7869211096790915E-2"/>
    <n v="0.24869471632328805"/>
    <n v="2.19"/>
    <n v="2.2697931543072931"/>
    <n v="3.8687340955629375"/>
    <n v="0.60445073665803273"/>
    <x v="3"/>
  </r>
  <r>
    <x v="4"/>
    <x v="13"/>
    <n v="1210"/>
    <s v="Fixed Single Family Units"/>
    <x v="3"/>
    <n v="1.3474392445178078"/>
    <n v="0.2921616014325315"/>
    <n v="0.2050753273754139"/>
    <n v="2.19"/>
    <n v="1.8716866247731117"/>
    <n v="6.862318495722417"/>
    <n v="1.6916523029540675"/>
    <x v="13"/>
  </r>
  <r>
    <x v="1"/>
    <x v="3"/>
    <n v="5300"/>
    <s v="Reservoirs"/>
    <x v="1"/>
    <n v="0.52096910560538079"/>
    <n v="9.3813358258152305E-2"/>
    <n v="0.2984336595879456"/>
    <n v="2.1800000000000002"/>
    <n v="2.7113145624054238"/>
    <n v="3.8434427645706499"/>
    <n v="0.69210682387467393"/>
    <x v="3"/>
  </r>
  <r>
    <x v="5"/>
    <x v="13"/>
    <n v="1411"/>
    <s v="Shopping Centers (Plazas, Malls)"/>
    <x v="0"/>
    <n v="1.4884831588725165"/>
    <n v="0.30824389141964326"/>
    <n v="0.58224006489851832"/>
    <n v="2.17"/>
    <n v="5.2654734709081277"/>
    <n v="21.326024119612935"/>
    <n v="5.1326868050736483"/>
    <x v="13"/>
  </r>
  <r>
    <x v="2"/>
    <x v="13"/>
    <n v="1550"/>
    <s v="Other Light Industrial"/>
    <x v="0"/>
    <n v="1.2017295380314896"/>
    <n v="0.2322997442582819"/>
    <n v="0.34369105791620291"/>
    <n v="2.17"/>
    <n v="3.1081614899887331"/>
    <n v="10.163396131928172"/>
    <n v="2.6412149425868643"/>
    <x v="13"/>
  </r>
  <r>
    <x v="2"/>
    <x v="17"/>
    <n v="1411"/>
    <s v="Shopping Centers (Plazas, Malls)"/>
    <x v="2"/>
    <n v="1.4884831588725165"/>
    <n v="0.30824389141964326"/>
    <n v="0.5449281084296117"/>
    <n v="2.17"/>
    <n v="4.9280437253804825"/>
    <n v="19.959378758743547"/>
    <n v="5.2060426975088463"/>
    <x v="17"/>
  </r>
  <r>
    <x v="2"/>
    <x v="3"/>
    <n v="5200"/>
    <s v="Lakes"/>
    <x v="2"/>
    <n v="0.52096910560538079"/>
    <n v="9.3813358258152305E-2"/>
    <n v="0.2984336595879456"/>
    <n v="2.16"/>
    <n v="2.6864401168787686"/>
    <n v="3.8081818217764236"/>
    <n v="1.2705415046280859"/>
    <x v="3"/>
  </r>
  <r>
    <x v="2"/>
    <x v="13"/>
    <n v="8200"/>
    <s v="Communications"/>
    <x v="0"/>
    <n v="1.2017295380314896"/>
    <n v="0.2322997442582819"/>
    <n v="0.58224006489851832"/>
    <n v="2.15"/>
    <n v="5.2169437614988361"/>
    <n v="17.058916088139384"/>
    <n v="4.4331898010730439"/>
    <x v="13"/>
  </r>
  <r>
    <x v="2"/>
    <x v="10"/>
    <n v="6172"/>
    <s v="Mixed Shrubs"/>
    <x v="4"/>
    <n v="0.62640332935885068"/>
    <n v="1.7869211096790915E-2"/>
    <n v="0.24869471632328805"/>
    <n v="2.15"/>
    <n v="2.2283357450962011"/>
    <n v="3.7980722855983178"/>
    <n v="0.59341054055468978"/>
    <x v="10"/>
  </r>
  <r>
    <x v="5"/>
    <x v="13"/>
    <n v="6410"/>
    <s v="Freshwater Marshes"/>
    <x v="1"/>
    <n v="0.62640332935885068"/>
    <n v="1.7869211096790915E-2"/>
    <n v="0.24869471632328805"/>
    <n v="2.14"/>
    <n v="2.2179713927934284"/>
    <n v="3.780406833107163"/>
    <n v="0.40959748673512653"/>
    <x v="13"/>
  </r>
  <r>
    <x v="4"/>
    <x v="12"/>
    <n v="3300"/>
    <s v="Mixed Rangeland"/>
    <x v="0"/>
    <n v="0.80616023176279095"/>
    <n v="4.9140330516175015E-2"/>
    <n v="0.28292799795311729"/>
    <n v="2.14"/>
    <n v="2.5232792033449787"/>
    <n v="5.5349693521959979"/>
    <n v="0.61202348864664391"/>
    <x v="12"/>
  </r>
  <r>
    <x v="4"/>
    <x v="6"/>
    <n v="5110"/>
    <s v=" Natural River, Stream, Waterway"/>
    <x v="2"/>
    <n v="0.52096910560538079"/>
    <n v="9.3813358258152305E-2"/>
    <n v="0.2984336595879456"/>
    <n v="2.13"/>
    <n v="2.6491284485887854"/>
    <n v="3.7552904075850839"/>
    <n v="0.96456395449718113"/>
    <x v="6"/>
  </r>
  <r>
    <x v="1"/>
    <x v="10"/>
    <n v="4340"/>
    <s v="Hardwood - Coniferous Mixed"/>
    <x v="4"/>
    <n v="0.80616023176279095"/>
    <n v="4.9140330516175015E-2"/>
    <n v="9.4942281192321246E-2"/>
    <n v="2.12"/>
    <n v="0.83882454856227751"/>
    <n v="1.8400136465306902"/>
    <n v="0.11215993444265543"/>
    <x v="10"/>
  </r>
  <r>
    <x v="2"/>
    <x v="1"/>
    <n v="1700"/>
    <s v="Institutional"/>
    <x v="3"/>
    <n v="0.96739227811534922"/>
    <n v="0.17065096597435325"/>
    <n v="0.2050753273754139"/>
    <n v="2.12"/>
    <n v="1.8118610248945191"/>
    <n v="4.7693153718075481"/>
    <n v="1.235727772511074"/>
    <x v="1"/>
  </r>
  <r>
    <x v="2"/>
    <x v="15"/>
    <n v="2430"/>
    <s v="Ornamentals"/>
    <x v="0"/>
    <n v="1.7303616721893005"/>
    <n v="0.38508149913584422"/>
    <n v="0.30381529981542799"/>
    <n v="2.12"/>
    <n v="2.684238555399288"/>
    <n v="12.638238265065192"/>
    <n v="3.3968683502540511"/>
    <x v="15"/>
  </r>
  <r>
    <x v="2"/>
    <x v="3"/>
    <n v="1110"/>
    <s v="Fixed Single Family Units"/>
    <x v="2"/>
    <n v="0.96739227811534922"/>
    <n v="0.17065096597435325"/>
    <n v="8.3338224602148639E-2"/>
    <n v="2.11"/>
    <n v="0.73282842767214884"/>
    <n v="1.9290055015106959"/>
    <n v="0.49980458110070386"/>
    <x v="3"/>
  </r>
  <r>
    <x v="4"/>
    <x v="3"/>
    <n v="3300"/>
    <s v="Mixed Rangeland"/>
    <x v="0"/>
    <n v="0.80616023176279095"/>
    <n v="4.9140330516175015E-2"/>
    <n v="0.28292799795311729"/>
    <n v="2.11"/>
    <n v="2.4879061304008903"/>
    <n v="5.4573763238941853"/>
    <n v="0.60344372011421432"/>
    <x v="3"/>
  </r>
  <r>
    <x v="4"/>
    <x v="13"/>
    <n v="1320"/>
    <s v="Mobile Home Units &lt;Six or more dwelling units per acre&gt;"/>
    <x v="0"/>
    <n v="1.6728075169398335"/>
    <n v="0.4645994885165638"/>
    <n v="0.45902383655933859"/>
    <n v="2.11"/>
    <n v="4.0363916799968012"/>
    <n v="18.372481360968397"/>
    <n v="5.5420271631037856"/>
    <x v="13"/>
  </r>
  <r>
    <x v="4"/>
    <x v="13"/>
    <n v="6170"/>
    <s v="Mixed Wetland Hardwoods"/>
    <x v="3"/>
    <n v="0.62640332935885068"/>
    <n v="1.7869211096790915E-2"/>
    <n v="0.24869471632328805"/>
    <n v="2.11"/>
    <n v="2.1868783358851087"/>
    <n v="3.7274104756336972"/>
    <n v="0.34435050637361131"/>
    <x v="13"/>
  </r>
  <r>
    <x v="2"/>
    <x v="3"/>
    <n v="5300"/>
    <s v="Reservoirs"/>
    <x v="1"/>
    <n v="0.52096910560538079"/>
    <n v="9.3813358258152305E-2"/>
    <n v="0.2984336595879456"/>
    <n v="2.1"/>
    <n v="2.611816780298803"/>
    <n v="3.7023989933937456"/>
    <n v="1.2352486850550837"/>
    <x v="3"/>
  </r>
  <r>
    <x v="2"/>
    <x v="3"/>
    <n v="6170"/>
    <s v="Mixed Wetland Hardwoods"/>
    <x v="3"/>
    <n v="0.62640332935885068"/>
    <n v="1.7869211096790915E-2"/>
    <n v="0.24869471632328805"/>
    <n v="2.1"/>
    <n v="2.1765139835823359"/>
    <n v="3.7097450231425428"/>
    <n v="0.5796102954255109"/>
    <x v="3"/>
  </r>
  <r>
    <x v="2"/>
    <x v="15"/>
    <n v="1411"/>
    <s v="Shopping Centers (Plazas, Malls)"/>
    <x v="2"/>
    <n v="1.4884831588725165"/>
    <n v="0.30824389141964326"/>
    <n v="0.5449281084296117"/>
    <n v="2.1"/>
    <n v="4.7690745729488544"/>
    <n v="19.315527831042147"/>
    <n v="5.0381058362988842"/>
    <x v="15"/>
  </r>
  <r>
    <x v="1"/>
    <x v="3"/>
    <n v="6215"/>
    <e v="#N/A"/>
    <x v="0"/>
    <n v="0.62640332935885068"/>
    <n v="1.7869211096790915E-2"/>
    <n v="0.24869471632328805"/>
    <n v="2.08"/>
    <n v="2.15578527897679"/>
    <n v="3.6744141181602328"/>
    <n v="0.1048188578461717"/>
    <x v="3"/>
  </r>
  <r>
    <x v="2"/>
    <x v="3"/>
    <n v="6170"/>
    <s v="Mixed Wetland Hardwoods"/>
    <x v="0"/>
    <n v="0.62640332935885068"/>
    <n v="1.7869211096790915E-2"/>
    <n v="0.24869471632328805"/>
    <n v="2.08"/>
    <n v="2.15578527897679"/>
    <n v="3.6744141181602328"/>
    <n v="0.57409019737383937"/>
    <x v="3"/>
  </r>
  <r>
    <x v="2"/>
    <x v="3"/>
    <n v="6410"/>
    <s v="Freshwater Marshes"/>
    <x v="0"/>
    <n v="0.62640332935885068"/>
    <n v="1.7869211096790915E-2"/>
    <n v="0.24869471632328805"/>
    <n v="2.08"/>
    <n v="2.15578527897679"/>
    <n v="3.6744141181602328"/>
    <n v="0.57409019737383937"/>
    <x v="3"/>
  </r>
  <r>
    <x v="2"/>
    <x v="19"/>
    <n v="5200"/>
    <s v="Lakes"/>
    <x v="0"/>
    <n v="0.52096910560538079"/>
    <n v="9.3813358258152305E-2"/>
    <n v="0.2984336595879456"/>
    <n v="2.06"/>
    <n v="2.5620678892454922"/>
    <n v="3.6318771078052929"/>
    <n v="1.2117201386730818"/>
    <x v="19"/>
  </r>
  <r>
    <x v="2"/>
    <x v="10"/>
    <n v="8310"/>
    <s v="Electric Power Facilities"/>
    <x v="0"/>
    <n v="1.2017295380314896"/>
    <n v="0.2322997442582819"/>
    <n v="0.58224006489851832"/>
    <n v="2.0499999999999998"/>
    <n v="4.9742952144523782"/>
    <n v="16.265478130551504"/>
    <n v="4.2269949266045304"/>
    <x v="10"/>
  </r>
  <r>
    <x v="3"/>
    <x v="6"/>
    <n v="1820"/>
    <s v="Golf Courses"/>
    <x v="1"/>
    <n v="1.8765006736361713"/>
    <n v="0.3700681607026059"/>
    <n v="0.24895975957097566"/>
    <n v="2.04"/>
    <n v="2.1165811879445635"/>
    <n v="10.807175353980435"/>
    <n v="3.2255543032476974"/>
    <x v="6"/>
  </r>
  <r>
    <x v="1"/>
    <x v="6"/>
    <n v="4270"/>
    <s v="Live Oak"/>
    <x v="0"/>
    <n v="0.80616023176279095"/>
    <n v="4.9140330516175015E-2"/>
    <n v="0.28292799795311729"/>
    <n v="2.04"/>
    <n v="2.4053689601980168"/>
    <n v="5.2763259245232872"/>
    <n v="0.32162390257725976"/>
    <x v="6"/>
  </r>
  <r>
    <x v="4"/>
    <x v="13"/>
    <n v="4110"/>
    <s v="Pine Flatwoods"/>
    <x v="1"/>
    <n v="0.80616023176279095"/>
    <n v="4.9140330516175015E-2"/>
    <n v="0.24115339422849597"/>
    <n v="2.0299999999999998"/>
    <n v="2.0401637440079314"/>
    <n v="4.4752256435101625"/>
    <n v="0.49484342848896462"/>
    <x v="13"/>
  </r>
  <r>
    <x v="3"/>
    <x v="2"/>
    <n v="6440"/>
    <s v="Emergent Aquatic Vegetation"/>
    <x v="1"/>
    <n v="0.62640332935885068"/>
    <n v="1.7869211096790915E-2"/>
    <n v="0.24869471632328805"/>
    <n v="2.0299999999999998"/>
    <n v="2.1039635174629248"/>
    <n v="3.5860868557044578"/>
    <n v="1.1900272726564884"/>
    <x v="2"/>
  </r>
  <r>
    <x v="4"/>
    <x v="3"/>
    <n v="5110"/>
    <s v=" Natural River, Stream, Waterway"/>
    <x v="1"/>
    <n v="0.52096910560538079"/>
    <n v="9.3813358258152305E-2"/>
    <n v="0.2984336595879456"/>
    <n v="2.02"/>
    <n v="2.5123189981921814"/>
    <n v="3.5613552222168403"/>
    <n v="0.91475079252784308"/>
    <x v="3"/>
  </r>
  <r>
    <x v="2"/>
    <x v="1"/>
    <n v="6172"/>
    <s v="Mixed Shrubs"/>
    <x v="1"/>
    <n v="0.62640332935885068"/>
    <n v="1.7869211096790915E-2"/>
    <n v="0.24869471632328805"/>
    <n v="2.02"/>
    <n v="2.093599165160152"/>
    <n v="3.5684214032133035"/>
    <n v="0.55752990321882478"/>
    <x v="1"/>
  </r>
  <r>
    <x v="5"/>
    <x v="13"/>
    <n v="3200"/>
    <s v="Shrub and Brushland"/>
    <x v="1"/>
    <n v="0.80616023176279095"/>
    <n v="4.9140330516175015E-2"/>
    <n v="0.24115339422849597"/>
    <n v="2.0099999999999998"/>
    <n v="2.0200636085989863"/>
    <n v="4.4311347504706529"/>
    <n v="0.54493405456476618"/>
    <x v="13"/>
  </r>
  <r>
    <x v="2"/>
    <x v="13"/>
    <n v="2110"/>
    <s v="Improved Pastures"/>
    <x v="1"/>
    <n v="1.8765006736361713"/>
    <n v="0.3700681607026059"/>
    <n v="0.58663586860269046"/>
    <n v="2.0099999999999998"/>
    <n v="4.9140580146274413"/>
    <n v="25.090975468455625"/>
    <n v="6.0179297231158486"/>
    <x v="13"/>
  </r>
  <r>
    <x v="3"/>
    <x v="6"/>
    <n v="3200"/>
    <s v="Shrub and Brushland"/>
    <x v="3"/>
    <n v="0.80616023176279095"/>
    <n v="4.9140330516175015E-2"/>
    <n v="0.19937879050387461"/>
    <n v="2.0099999999999998"/>
    <n v="1.6701313299440435"/>
    <n v="3.6635366047198308"/>
    <n v="1.0867558581934542"/>
    <x v="6"/>
  </r>
  <r>
    <x v="2"/>
    <x v="2"/>
    <n v="1110"/>
    <s v="Fixed Single Family Units"/>
    <x v="4"/>
    <n v="0.96739227811534922"/>
    <n v="0.17065096597435325"/>
    <n v="0.15190764990771397"/>
    <n v="2.0099999999999998"/>
    <n v="1.2724810132906996"/>
    <n v="3.3495191814581302"/>
    <n v="0.86785912744488403"/>
    <x v="2"/>
  </r>
  <r>
    <x v="0"/>
    <x v="11"/>
    <n v="2110"/>
    <s v="Improved Pastures"/>
    <x v="1"/>
    <n v="1.8765006736361713"/>
    <n v="0.3700681607026059"/>
    <n v="0.58663586860269046"/>
    <n v="2.0099999999999998"/>
    <n v="4.9140580146274413"/>
    <n v="25.090975468455625"/>
    <n v="6.419064278849886"/>
    <x v="11"/>
  </r>
  <r>
    <x v="3"/>
    <x v="3"/>
    <n v="3210"/>
    <s v="Palmetto Prairies"/>
    <x v="0"/>
    <n v="0.80616023176279095"/>
    <n v="4.9140330516175015E-2"/>
    <n v="0.28292799795311729"/>
    <n v="2"/>
    <n v="2.3582048629392323"/>
    <n v="5.1728685534542036"/>
    <n v="1.5344858836372868"/>
    <x v="3"/>
  </r>
  <r>
    <x v="3"/>
    <x v="3"/>
    <n v="6410"/>
    <s v="Freshwater Marshes"/>
    <x v="2"/>
    <n v="0.62640332935885068"/>
    <n v="1.7869211096790915E-2"/>
    <n v="0.24869471632328805"/>
    <n v="2"/>
    <n v="2.0728704605546056"/>
    <n v="3.533090498230993"/>
    <n v="1.1724406627157522"/>
    <x v="3"/>
  </r>
  <r>
    <x v="1"/>
    <x v="3"/>
    <n v="6215"/>
    <e v="#N/A"/>
    <x v="0"/>
    <n v="0.62640332935885068"/>
    <n v="1.7869211096790915E-2"/>
    <n v="0.24869471632328805"/>
    <n v="2"/>
    <n v="2.0728704605546056"/>
    <n v="3.533090498230993"/>
    <n v="0.10078736331362663"/>
    <x v="3"/>
  </r>
  <r>
    <x v="5"/>
    <x v="13"/>
    <n v="1550"/>
    <s v="Other Light Industrial"/>
    <x v="1"/>
    <n v="1.2017295380314896"/>
    <n v="0.2322997442582819"/>
    <n v="0.32565202448966185"/>
    <n v="1.99"/>
    <n v="2.7007380760007247"/>
    <n v="8.8311598362530379"/>
    <n v="2.0745384750731799"/>
    <x v="13"/>
  </r>
  <r>
    <x v="3"/>
    <x v="6"/>
    <n v="1110"/>
    <s v="Fixed Single Family Units"/>
    <x v="1"/>
    <n v="0.96739227811534922"/>
    <n v="0.17065096597435325"/>
    <n v="0.24895975957097566"/>
    <n v="1.99"/>
    <n v="2.0647041980439615"/>
    <n v="5.434867980859579"/>
    <n v="2.0261588102178072"/>
    <x v="6"/>
  </r>
  <r>
    <x v="3"/>
    <x v="2"/>
    <n v="2110"/>
    <s v="Improved Pastures"/>
    <x v="0"/>
    <n v="1.8765006736361713"/>
    <n v="0.3700681607026059"/>
    <n v="0.58663586860269046"/>
    <n v="1.98"/>
    <n v="4.8407138651553909"/>
    <n v="24.71648329728465"/>
    <n v="7.3769839434818403"/>
    <x v="2"/>
  </r>
  <r>
    <x v="2"/>
    <x v="2"/>
    <n v="5120"/>
    <s v=" Channelized Waterways, Canals"/>
    <x v="4"/>
    <n v="0.52096910560538079"/>
    <n v="9.3813358258152305E-2"/>
    <n v="0.2984336595879456"/>
    <n v="1.98"/>
    <n v="2.462570107138871"/>
    <n v="3.4908333366283881"/>
    <n v="1.1646630459090788"/>
    <x v="2"/>
  </r>
  <r>
    <x v="2"/>
    <x v="2"/>
    <n v="7400"/>
    <s v="Disturbed Land"/>
    <x v="2"/>
    <n v="0.73183755311232057"/>
    <n v="0.13401908322593187"/>
    <n v="2.0887301862310671E-2"/>
    <n v="1.98"/>
    <n v="0.17235470441213585"/>
    <n v="0.34321509043784382"/>
    <n v="0.10037005984788404"/>
    <x v="2"/>
  </r>
  <r>
    <x v="0"/>
    <x v="9"/>
    <n v="1110"/>
    <s v="Fixed Single Family Units"/>
    <x v="1"/>
    <n v="0.96739227811534922"/>
    <n v="0.17065096597435325"/>
    <n v="0.24895975957097566"/>
    <n v="1.98"/>
    <n v="2.0543288000638413"/>
    <n v="5.4075570864834006"/>
    <n v="1.5687908144560017"/>
    <x v="9"/>
  </r>
  <r>
    <x v="0"/>
    <x v="8"/>
    <n v="2120"/>
    <s v="Unimproved Pastures"/>
    <x v="0"/>
    <n v="0.95337210017164864"/>
    <n v="0.22938109134459039"/>
    <n v="0.2"/>
    <n v="1.98"/>
    <n v="1.6503300000000001"/>
    <n v="4.281163110945549"/>
    <n v="1.5240070572185913"/>
    <x v="8"/>
  </r>
  <r>
    <x v="3"/>
    <x v="13"/>
    <n v="1820"/>
    <s v="Golf Courses"/>
    <x v="0"/>
    <n v="1.8765006736361713"/>
    <n v="0.3700681607026059"/>
    <n v="0.27638752969320179"/>
    <n v="1.97"/>
    <n v="2.2691347090929441"/>
    <n v="11.586107276511012"/>
    <n v="3.458037550013016"/>
    <x v="13"/>
  </r>
  <r>
    <x v="2"/>
    <x v="10"/>
    <n v="6191"/>
    <e v="#N/A"/>
    <x v="1"/>
    <n v="0.62640332935885068"/>
    <n v="1.7869211096790915E-2"/>
    <n v="0.24869471632328805"/>
    <n v="1.97"/>
    <n v="2.0417774036462863"/>
    <n v="3.4800941407575277"/>
    <n v="0.5437296580896458"/>
    <x v="10"/>
  </r>
  <r>
    <x v="2"/>
    <x v="19"/>
    <n v="1900"/>
    <s v="Open Land"/>
    <x v="4"/>
    <n v="0.80616023176279095"/>
    <n v="4.9140330516175015E-2"/>
    <n v="9.4942281192321246E-2"/>
    <n v="1.96"/>
    <n v="0.77551703546323758"/>
    <n v="1.7011446920755435"/>
    <n v="0.27250958200963976"/>
    <x v="19"/>
  </r>
  <r>
    <x v="4"/>
    <x v="19"/>
    <n v="3300"/>
    <s v="Mixed Rangeland"/>
    <x v="0"/>
    <n v="0.80616023176279095"/>
    <n v="4.9140330516175015E-2"/>
    <n v="0.28292799795311729"/>
    <n v="1.96"/>
    <n v="2.3110407656804477"/>
    <n v="5.0694111823851191"/>
    <n v="0.56054487745206638"/>
    <x v="19"/>
  </r>
  <r>
    <x v="2"/>
    <x v="9"/>
    <n v="4110"/>
    <s v="Pine Flatwoods"/>
    <x v="3"/>
    <n v="0.80616023176279095"/>
    <n v="4.9140330516175015E-2"/>
    <n v="0.19937879050387461"/>
    <n v="1.95"/>
    <n v="1.6202766633785499"/>
    <n v="3.5541773030864037"/>
    <n v="0.56935037669871158"/>
    <x v="9"/>
  </r>
  <r>
    <x v="4"/>
    <x v="19"/>
    <n v="8330"/>
    <s v="Water Supply Plants"/>
    <x v="3"/>
    <n v="1.2017295380314896"/>
    <n v="0.2322997442582819"/>
    <n v="0.57095970596605816"/>
    <n v="1.95"/>
    <n v="4.639975420496417"/>
    <n v="15.172283805976253"/>
    <n v="3.4378858715155824"/>
    <x v="19"/>
  </r>
  <r>
    <x v="2"/>
    <x v="15"/>
    <n v="5300"/>
    <s v="Reservoirs"/>
    <x v="3"/>
    <n v="0.52096910560538079"/>
    <n v="9.3813358258152305E-2"/>
    <n v="0.2984336595879456"/>
    <n v="1.94"/>
    <n v="2.4128212160855607"/>
    <n v="3.4203114510399359"/>
    <n v="1.1411344995270771"/>
    <x v="15"/>
  </r>
  <r>
    <x v="2"/>
    <x v="3"/>
    <n v="1210"/>
    <s v="Fixed Single Family Units"/>
    <x v="1"/>
    <n v="1.3474392445178078"/>
    <n v="0.2921616014325315"/>
    <n v="0.22279788653131388"/>
    <n v="1.93"/>
    <n v="1.7920246707901537"/>
    <n v="6.5702473268701489"/>
    <n v="1.8146968606742906"/>
    <x v="3"/>
  </r>
  <r>
    <x v="5"/>
    <x v="13"/>
    <n v="1330"/>
    <s v="Multiple Dwelling Units, Low Rise &lt;Two stories or less&gt;"/>
    <x v="0"/>
    <n v="1.6728075169398335"/>
    <n v="0.4645994885165638"/>
    <n v="0.45902383655933859"/>
    <n v="1.93"/>
    <n v="3.6920549490018133"/>
    <n v="16.805160676146446"/>
    <n v="5.1697084098496884"/>
    <x v="13"/>
  </r>
  <r>
    <x v="4"/>
    <x v="13"/>
    <n v="5300"/>
    <s v="Reservoirs"/>
    <x v="0"/>
    <n v="0.52096910560538079"/>
    <n v="9.3813358258152305E-2"/>
    <n v="0.2984336595879456"/>
    <n v="1.93"/>
    <n v="2.4003839933222326"/>
    <n v="3.4026809796428226"/>
    <n v="0.87399456909838469"/>
    <x v="13"/>
  </r>
  <r>
    <x v="2"/>
    <x v="18"/>
    <n v="8310"/>
    <s v="Electric Power Facilities"/>
    <x v="0"/>
    <n v="1.2017295380314896"/>
    <n v="0.2322997442582819"/>
    <n v="0.58224006489851832"/>
    <n v="1.93"/>
    <n v="4.6831169579966296"/>
    <n v="15.313352581446052"/>
    <n v="3.9795610772423133"/>
    <x v="18"/>
  </r>
  <r>
    <x v="5"/>
    <x v="10"/>
    <n v="1700"/>
    <s v="Institutional"/>
    <x v="0"/>
    <n v="0.96739227811534922"/>
    <n v="0.17065096597435325"/>
    <n v="0.24052044568721381"/>
    <n v="1.93"/>
    <n v="1.9345720877848247"/>
    <n v="5.0923245598702191"/>
    <n v="1.1615002089734574"/>
    <x v="10"/>
  </r>
  <r>
    <x v="2"/>
    <x v="9"/>
    <n v="1330"/>
    <s v="Multiple Dwelling Units, Low Rise &lt;Two stories or less&gt;"/>
    <x v="1"/>
    <n v="1.6728075169398335"/>
    <n v="0.4645994885165638"/>
    <n v="0.44774347762687844"/>
    <n v="1.93"/>
    <n v="3.6013239200093303"/>
    <n v="16.39217941189332"/>
    <n v="5.3366406074739903"/>
    <x v="9"/>
  </r>
  <r>
    <x v="2"/>
    <x v="15"/>
    <n v="8320"/>
    <s v="Electrical Power Transmission Lines"/>
    <x v="0"/>
    <n v="0.73183755311232057"/>
    <n v="0.15992943931627868"/>
    <n v="0.28292799795311729"/>
    <n v="1.93"/>
    <n v="2.2756676927363593"/>
    <n v="4.5316053056570587"/>
    <n v="1.485665111834048"/>
    <x v="15"/>
  </r>
  <r>
    <x v="3"/>
    <x v="3"/>
    <n v="6172"/>
    <s v="Mixed Shrubs"/>
    <x v="0"/>
    <n v="0.62640332935885068"/>
    <n v="1.7869211096790915E-2"/>
    <n v="0.24869471632328805"/>
    <n v="1.92"/>
    <n v="1.9899556421324214"/>
    <n v="3.3917668783017532"/>
    <n v="1.1255430362071221"/>
    <x v="3"/>
  </r>
  <r>
    <x v="3"/>
    <x v="3"/>
    <n v="6410"/>
    <s v="Freshwater Marshes"/>
    <x v="3"/>
    <n v="0.62640332935885068"/>
    <n v="1.7869211096790915E-2"/>
    <n v="0.24869471632328805"/>
    <n v="1.92"/>
    <n v="1.9899556421324214"/>
    <n v="3.3917668783017532"/>
    <n v="1.1255430362071221"/>
    <x v="3"/>
  </r>
  <r>
    <x v="5"/>
    <x v="13"/>
    <n v="2430"/>
    <s v="Ornamentals"/>
    <x v="0"/>
    <n v="1.7303616721893005"/>
    <n v="0.38508149913584422"/>
    <n v="0.30381529981542799"/>
    <n v="1.92"/>
    <n v="2.4310085030031288"/>
    <n v="11.445951636285457"/>
    <n v="2.8779658478280519"/>
    <x v="13"/>
  </r>
  <r>
    <x v="2"/>
    <x v="2"/>
    <n v="3210"/>
    <s v="Palmetto Prairies"/>
    <x v="1"/>
    <n v="0.80616023176279095"/>
    <n v="4.9140330516175015E-2"/>
    <n v="0.24115339422849597"/>
    <n v="1.91"/>
    <n v="1.9195629315542606"/>
    <n v="4.2106802852731082"/>
    <n v="0.6745168296742684"/>
    <x v="2"/>
  </r>
  <r>
    <x v="3"/>
    <x v="13"/>
    <n v="2110"/>
    <s v="Improved Pastures"/>
    <x v="3"/>
    <n v="1.8765006736361713"/>
    <n v="0.3700681607026059"/>
    <n v="0.58663586860269046"/>
    <n v="1.9"/>
    <n v="4.6451294665632537"/>
    <n v="23.717837507495371"/>
    <n v="7.0789239861694426"/>
    <x v="13"/>
  </r>
  <r>
    <x v="1"/>
    <x v="6"/>
    <n v="6172"/>
    <s v="Mixed Shrubs"/>
    <x v="1"/>
    <n v="0.62640332935885068"/>
    <n v="1.7869211096790915E-2"/>
    <n v="0.24869471632328805"/>
    <n v="1.89"/>
    <n v="1.9588625852241022"/>
    <n v="3.3387705208282883"/>
    <n v="9.5244058331377154E-2"/>
    <x v="6"/>
  </r>
  <r>
    <x v="2"/>
    <x v="10"/>
    <n v="6440"/>
    <s v="Emergent Aquatic Vegetation"/>
    <x v="1"/>
    <n v="0.62640332935885068"/>
    <n v="1.7869211096790915E-2"/>
    <n v="0.24869471632328805"/>
    <n v="1.89"/>
    <n v="1.9588625852241022"/>
    <n v="3.3387705208282883"/>
    <n v="0.52164926588295979"/>
    <x v="10"/>
  </r>
  <r>
    <x v="1"/>
    <x v="21"/>
    <n v="6172"/>
    <s v="Mixed Shrubs"/>
    <x v="0"/>
    <n v="0.62640332935885068"/>
    <n v="1.7869211096790915E-2"/>
    <n v="0.24869471632328805"/>
    <n v="1.89"/>
    <n v="1.9588625852241022"/>
    <n v="3.3387705208282883"/>
    <n v="9.5244058331377154E-2"/>
    <x v="21"/>
  </r>
  <r>
    <x v="2"/>
    <x v="19"/>
    <n v="1411"/>
    <s v="Shopping Centers (Plazas, Malls)"/>
    <x v="1"/>
    <n v="1.4884831588725165"/>
    <n v="0.30824389141964326"/>
    <n v="0.57659988543228824"/>
    <n v="1.89"/>
    <n v="4.5416322425988254"/>
    <n v="18.394349393876997"/>
    <n v="4.7978331136919543"/>
    <x v="19"/>
  </r>
  <r>
    <x v="2"/>
    <x v="13"/>
    <n v="1710"/>
    <s v="Educational Facilities"/>
    <x v="0"/>
    <n v="0.96739227811534922"/>
    <n v="0.17065096597435325"/>
    <n v="0.24052044568721381"/>
    <n v="1.88"/>
    <n v="1.8844536399147513"/>
    <n v="4.9603990531378299"/>
    <n v="1.2852374806107489"/>
    <x v="13"/>
  </r>
  <r>
    <x v="2"/>
    <x v="15"/>
    <n v="8140"/>
    <s v="Roads and Highways"/>
    <x v="0"/>
    <n v="1.0171301585628862"/>
    <n v="0.19656132206470006"/>
    <n v="0.45034663738052311"/>
    <n v="1.88"/>
    <n v="3.5284208692126602"/>
    <n v="9.765296979924706"/>
    <n v="2.6552191186015479"/>
    <x v="15"/>
  </r>
  <r>
    <x v="4"/>
    <x v="3"/>
    <n v="6170"/>
    <s v="Mixed Wetland Hardwoods"/>
    <x v="0"/>
    <n v="0.62640332935885068"/>
    <n v="1.7869211096790915E-2"/>
    <n v="0.24869471632328805"/>
    <n v="1.87"/>
    <n v="1.9381338806185564"/>
    <n v="3.3034396158459787"/>
    <n v="0.30518267626476459"/>
    <x v="3"/>
  </r>
  <r>
    <x v="5"/>
    <x v="13"/>
    <n v="4240"/>
    <s v="Melaleuca"/>
    <x v="0"/>
    <n v="0.80616023176279095"/>
    <n v="4.9140330516175015E-2"/>
    <n v="0.28292799795311729"/>
    <n v="1.87"/>
    <n v="2.2049215468481824"/>
    <n v="4.836632097479681"/>
    <n v="0.59480148714451675"/>
    <x v="13"/>
  </r>
  <r>
    <x v="0"/>
    <x v="1"/>
    <n v="6210"/>
    <s v="Cypress"/>
    <x v="0"/>
    <n v="0.62640332935885068"/>
    <n v="1.7869211096790915E-2"/>
    <n v="0.24869471632328805"/>
    <n v="1.87"/>
    <n v="1.9381338806185564"/>
    <n v="3.3034396158459787"/>
    <n v="0.6743390365061811"/>
    <x v="1"/>
  </r>
  <r>
    <x v="4"/>
    <x v="19"/>
    <n v="5120"/>
    <s v=" Channelized Waterways, Canals"/>
    <x v="4"/>
    <n v="0.52096910560538079"/>
    <n v="9.3813358258152305E-2"/>
    <n v="0.2984336595879456"/>
    <n v="1.87"/>
    <n v="2.3257606567422671"/>
    <n v="3.2968981512601445"/>
    <n v="0.84682375347874594"/>
    <x v="19"/>
  </r>
  <r>
    <x v="3"/>
    <x v="11"/>
    <n v="2120"/>
    <s v="Unimproved Pastures"/>
    <x v="0"/>
    <n v="0.95337210017164864"/>
    <n v="0.22938109134459039"/>
    <n v="0.2"/>
    <n v="1.87"/>
    <n v="1.5586450000000003"/>
    <n v="4.0433207158930191"/>
    <n v="1.7786258420842256"/>
    <x v="11"/>
  </r>
  <r>
    <x v="5"/>
    <x v="10"/>
    <n v="4110"/>
    <s v="Pine Flatwoods"/>
    <x v="1"/>
    <n v="0.80616023176279095"/>
    <n v="4.9140330516175015E-2"/>
    <n v="0.24115339422849597"/>
    <n v="1.86"/>
    <n v="1.8693125930318981"/>
    <n v="4.1004530526743368"/>
    <n v="0.50426733407485824"/>
    <x v="10"/>
  </r>
  <r>
    <x v="2"/>
    <x v="1"/>
    <n v="4270"/>
    <s v="Live Oak"/>
    <x v="1"/>
    <n v="0.80616023176279095"/>
    <n v="4.9140330516175015E-2"/>
    <n v="0.24115339422849597"/>
    <n v="1.86"/>
    <n v="1.8693125930318981"/>
    <n v="4.1004530526743368"/>
    <n v="0.65685932104405209"/>
    <x v="1"/>
  </r>
  <r>
    <x v="2"/>
    <x v="3"/>
    <n v="6120"/>
    <s v="Mangrove Swamps"/>
    <x v="1"/>
    <n v="0.62640332935885068"/>
    <n v="1.7869211096790915E-2"/>
    <n v="0.24869471632328805"/>
    <n v="1.85"/>
    <n v="1.9174051760130102"/>
    <n v="3.2681087108636686"/>
    <n v="0.51060906977961673"/>
    <x v="3"/>
  </r>
  <r>
    <x v="2"/>
    <x v="2"/>
    <n v="5110"/>
    <s v=" Natural River, Stream, Waterway"/>
    <x v="3"/>
    <n v="0.52096910560538079"/>
    <n v="9.3813358258152305E-2"/>
    <n v="0.2984336595879456"/>
    <n v="1.85"/>
    <n v="2.3008862112156119"/>
    <n v="3.2616372084659182"/>
    <n v="1.0881952701675734"/>
    <x v="2"/>
  </r>
  <r>
    <x v="2"/>
    <x v="2"/>
    <n v="2110"/>
    <s v="Improved Pastures"/>
    <x v="1"/>
    <n v="1.8765006736361713"/>
    <n v="0.3700681607026059"/>
    <n v="0.58663586860269046"/>
    <n v="1.84"/>
    <n v="4.4984411676191511"/>
    <n v="22.968853165153412"/>
    <n v="5.508950592305057"/>
    <x v="2"/>
  </r>
  <r>
    <x v="2"/>
    <x v="3"/>
    <n v="6440"/>
    <s v="Emergent Aquatic Vegetation"/>
    <x v="0"/>
    <n v="0.62640332935885068"/>
    <n v="1.7869211096790915E-2"/>
    <n v="0.24869471632328805"/>
    <n v="1.83"/>
    <n v="1.8966764714074644"/>
    <n v="3.232777805881359"/>
    <n v="0.5050889717279452"/>
    <x v="3"/>
  </r>
  <r>
    <x v="3"/>
    <x v="13"/>
    <n v="5300"/>
    <s v="Reservoirs"/>
    <x v="1"/>
    <n v="0.52096910560538079"/>
    <n v="9.3813358258152305E-2"/>
    <n v="0.2984336595879456"/>
    <n v="1.83"/>
    <n v="2.2760117656889567"/>
    <n v="3.2263762656716923"/>
    <n v="1.7576640785649342"/>
    <x v="13"/>
  </r>
  <r>
    <x v="4"/>
    <x v="13"/>
    <n v="1320"/>
    <s v="Mobile Home Units &lt;Six or more dwelling units per acre&gt;"/>
    <x v="3"/>
    <n v="1.6728075169398335"/>
    <n v="0.4645994885165638"/>
    <n v="0.43646311869441834"/>
    <n v="1.83"/>
    <n v="3.3286968863009485"/>
    <n v="15.15126041978319"/>
    <n v="4.5703514485575072"/>
    <x v="13"/>
  </r>
  <r>
    <x v="3"/>
    <x v="10"/>
    <n v="2540"/>
    <s v="Aquaculture"/>
    <x v="0"/>
    <n v="1.7303616721893005"/>
    <n v="0.38508149913584422"/>
    <n v="0.30381529981542799"/>
    <n v="1.83"/>
    <n v="2.3170549794248569"/>
    <n v="10.909422653334575"/>
    <n v="3.6257201225732167"/>
    <x v="10"/>
  </r>
  <r>
    <x v="3"/>
    <x v="9"/>
    <n v="6440"/>
    <s v="Emergent Aquatic Vegetation"/>
    <x v="0"/>
    <n v="0.62640332935885068"/>
    <n v="1.7869211096790915E-2"/>
    <n v="0.24869471632328805"/>
    <n v="1.82"/>
    <n v="1.8863121191046914"/>
    <n v="3.2151123533902042"/>
    <n v="1.0669210030713348"/>
    <x v="9"/>
  </r>
  <r>
    <x v="4"/>
    <x v="19"/>
    <n v="6410"/>
    <s v="Freshwater Marshes"/>
    <x v="0"/>
    <n v="0.62640332935885068"/>
    <n v="1.7869211096790915E-2"/>
    <n v="0.24869471632328805"/>
    <n v="1.82"/>
    <n v="1.8863121191046914"/>
    <n v="3.2151123533902042"/>
    <n v="0.29702271165875488"/>
    <x v="19"/>
  </r>
  <r>
    <x v="4"/>
    <x v="13"/>
    <n v="1550"/>
    <s v="Other Light Industrial"/>
    <x v="0"/>
    <n v="1.2017295380314896"/>
    <n v="0.2322997442582819"/>
    <n v="0.34369105791620291"/>
    <n v="1.81"/>
    <n v="2.5925217957970541"/>
    <n v="8.4773027644193508"/>
    <n v="1.9208709628063816"/>
    <x v="13"/>
  </r>
  <r>
    <x v="2"/>
    <x v="1"/>
    <n v="5300"/>
    <s v="Reservoirs"/>
    <x v="3"/>
    <n v="0.52096910560538079"/>
    <n v="9.3813358258152305E-2"/>
    <n v="0.2984336595879456"/>
    <n v="1.81"/>
    <n v="2.2511373201623015"/>
    <n v="3.1911153228774665"/>
    <n v="1.064666723785572"/>
    <x v="1"/>
  </r>
  <r>
    <x v="3"/>
    <x v="7"/>
    <n v="2110"/>
    <s v="Improved Pastures"/>
    <x v="0"/>
    <n v="1.8765006736361713"/>
    <n v="0.3700681607026059"/>
    <n v="0.58663586860269046"/>
    <n v="1.81"/>
    <n v="4.4250970181470999"/>
    <n v="22.594360993982434"/>
    <n v="6.7436065341929954"/>
    <x v="7"/>
  </r>
  <r>
    <x v="1"/>
    <x v="3"/>
    <n v="2210"/>
    <s v="Citrus Groves"/>
    <x v="0"/>
    <n v="1.6671011379372187"/>
    <n v="0.16490862031309303"/>
    <n v="0.32696578480774496"/>
    <n v="1.8"/>
    <n v="2.4527338347352989"/>
    <n v="11.126047553455537"/>
    <n v="1.1005817882461983"/>
    <x v="3"/>
  </r>
  <r>
    <x v="3"/>
    <x v="13"/>
    <n v="6300"/>
    <s v="Wetland Forested Mixed"/>
    <x v="0"/>
    <n v="0.62640332935885068"/>
    <n v="1.7869211096790915E-2"/>
    <n v="0.24869471632328805"/>
    <n v="1.8"/>
    <n v="1.8655834144991452"/>
    <n v="3.1797814484078941"/>
    <n v="1.055196596444177"/>
    <x v="13"/>
  </r>
  <r>
    <x v="1"/>
    <x v="13"/>
    <n v="1180"/>
    <s v="Rural Residential"/>
    <x v="1"/>
    <n v="0.96739227811534922"/>
    <n v="0.17065096597435325"/>
    <n v="0.24895975957097566"/>
    <n v="1.79"/>
    <n v="1.8571962384415535"/>
    <n v="4.8886500933360031"/>
    <n v="0.86237287562773701"/>
    <x v="13"/>
  </r>
  <r>
    <x v="1"/>
    <x v="13"/>
    <n v="4340"/>
    <s v="Hardwood - Coniferous Mixed"/>
    <x v="1"/>
    <n v="0.80616023176279095"/>
    <n v="4.9140330516175015E-2"/>
    <n v="0.24115339422849597"/>
    <n v="1.79"/>
    <n v="1.79896211910059"/>
    <n v="3.9461349270360548"/>
    <n v="0.24054073487593261"/>
    <x v="13"/>
  </r>
  <r>
    <x v="5"/>
    <x v="6"/>
    <n v="6120"/>
    <s v="Mangrove Swamps"/>
    <x v="2"/>
    <n v="0.62640332935885068"/>
    <n v="1.7869211096790915E-2"/>
    <n v="0.24869471632328805"/>
    <n v="1.78"/>
    <n v="1.844854709893599"/>
    <n v="3.1444505434255841"/>
    <n v="0.34069323663015189"/>
    <x v="6"/>
  </r>
  <r>
    <x v="4"/>
    <x v="10"/>
    <n v="4340"/>
    <s v="Hardwood - Coniferous Mixed"/>
    <x v="3"/>
    <n v="0.80616023176279095"/>
    <n v="4.9140330516175015E-2"/>
    <n v="0.19937879050387461"/>
    <n v="1.78"/>
    <n v="1.4790217747763172"/>
    <n v="3.244325948458358"/>
    <n v="0.35873797286601561"/>
    <x v="10"/>
  </r>
  <r>
    <x v="1"/>
    <x v="13"/>
    <n v="1480"/>
    <s v="Cemeteries"/>
    <x v="0"/>
    <n v="1.3474392445178078"/>
    <n v="0.2921616014325315"/>
    <n v="0.27638752969320179"/>
    <n v="1.77"/>
    <n v="2.0387657030936608"/>
    <n v="7.4748942518516488"/>
    <n v="1.6207610725642185"/>
    <x v="13"/>
  </r>
  <r>
    <x v="0"/>
    <x v="3"/>
    <n v="5300"/>
    <s v="Reservoirs"/>
    <x v="1"/>
    <n v="0.52096910560538079"/>
    <n v="9.3813358258152305E-2"/>
    <n v="0.2984336595879456"/>
    <n v="1.75"/>
    <n v="2.1765139835823355"/>
    <n v="3.0853324944947875"/>
    <n v="1.2070427406923956"/>
    <x v="3"/>
  </r>
  <r>
    <x v="2"/>
    <x v="18"/>
    <n v="4200"/>
    <s v="Upland Hardwood Forests"/>
    <x v="1"/>
    <n v="0.80616023176279095"/>
    <n v="4.9140330516175015E-2"/>
    <n v="0.24115339422849597"/>
    <n v="1.75"/>
    <n v="1.7587618482826997"/>
    <n v="3.8579531409570369"/>
    <n v="0.61801280205757592"/>
    <x v="18"/>
  </r>
  <r>
    <x v="3"/>
    <x v="2"/>
    <n v="8140"/>
    <s v="Roads and Highways"/>
    <x v="0"/>
    <n v="1.0171301585628862"/>
    <n v="0.19656132206470006"/>
    <n v="0.45034663738052311"/>
    <n v="1.75"/>
    <n v="3.2844343197458272"/>
    <n v="9.0900370823767211"/>
    <n v="3.4546775774945639"/>
    <x v="2"/>
  </r>
  <r>
    <x v="2"/>
    <x v="15"/>
    <n v="6410"/>
    <s v="Freshwater Marshes"/>
    <x v="1"/>
    <n v="0.62640332935885068"/>
    <n v="1.7869211096790915E-2"/>
    <n v="0.24869471632328805"/>
    <n v="1.75"/>
    <n v="1.8137616529852798"/>
    <n v="3.0914541859521187"/>
    <n v="0.48300857952125908"/>
    <x v="15"/>
  </r>
  <r>
    <x v="1"/>
    <x v="3"/>
    <n v="4110"/>
    <s v="Pine Flatwoods"/>
    <x v="1"/>
    <n v="0.80616023176279095"/>
    <n v="4.9140330516175015E-2"/>
    <n v="0.24115339422849597"/>
    <n v="1.74"/>
    <n v="1.7487117805782271"/>
    <n v="3.8359076944372821"/>
    <n v="0.23382171993526413"/>
    <x v="3"/>
  </r>
  <r>
    <x v="3"/>
    <x v="13"/>
    <n v="6440"/>
    <s v="Emergent Aquatic Vegetation"/>
    <x v="0"/>
    <n v="0.62640332935885068"/>
    <n v="1.7869211096790915E-2"/>
    <n v="0.24869471632328805"/>
    <n v="1.74"/>
    <n v="1.8033973006825068"/>
    <n v="3.0737887334609639"/>
    <n v="1.0200233765627043"/>
    <x v="13"/>
  </r>
  <r>
    <x v="5"/>
    <x v="13"/>
    <n v="2110"/>
    <s v="Improved Pastures"/>
    <x v="2"/>
    <n v="1.8765006736361713"/>
    <n v="0.3700681607026059"/>
    <n v="0.58663586860269046"/>
    <n v="1.73"/>
    <n v="4.2295126195549626"/>
    <n v="21.595715204193155"/>
    <n v="4.8343560395873304"/>
    <x v="13"/>
  </r>
  <r>
    <x v="2"/>
    <x v="2"/>
    <n v="3200"/>
    <s v="Shrub and Brushland"/>
    <x v="3"/>
    <n v="0.80616023176279095"/>
    <n v="4.9140330516175015E-2"/>
    <n v="0.19937879050387461"/>
    <n v="1.73"/>
    <n v="1.4374762193050723"/>
    <n v="3.1531931970971678"/>
    <n v="0.50511597522501073"/>
    <x v="2"/>
  </r>
  <r>
    <x v="1"/>
    <x v="3"/>
    <n v="6172"/>
    <s v="Mixed Shrubs"/>
    <x v="1"/>
    <n v="0.62640332935885068"/>
    <n v="1.7869211096790915E-2"/>
    <n v="0.24869471632328805"/>
    <n v="1.72"/>
    <n v="1.782668596076961"/>
    <n v="3.0384578284786543"/>
    <n v="8.6677132449718919E-2"/>
    <x v="3"/>
  </r>
  <r>
    <x v="1"/>
    <x v="3"/>
    <n v="6170"/>
    <s v="Mixed Wetland Hardwoods"/>
    <x v="0"/>
    <n v="0.62640332935885068"/>
    <n v="1.7869211096790915E-2"/>
    <n v="0.24869471632328805"/>
    <n v="1.71"/>
    <n v="1.7723042437741878"/>
    <n v="3.0207923759874991"/>
    <n v="8.6173195633150762E-2"/>
    <x v="3"/>
  </r>
  <r>
    <x v="2"/>
    <x v="13"/>
    <n v="1411"/>
    <s v="Shopping Centers (Plazas, Malls)"/>
    <x v="4"/>
    <n v="1.4884831588725165"/>
    <n v="0.30824389141964326"/>
    <n v="0.55707618727995345"/>
    <n v="1.71"/>
    <n v="3.9699616679365417"/>
    <n v="16.078990569817019"/>
    <n v="4.1939136709172287"/>
    <x v="13"/>
  </r>
  <r>
    <x v="2"/>
    <x v="2"/>
    <n v="8200"/>
    <s v="Communications"/>
    <x v="1"/>
    <n v="1.2017295380314896"/>
    <n v="0.2322997442582819"/>
    <n v="0.57659988543228824"/>
    <n v="1.69"/>
    <n v="4.0610362380910132"/>
    <n v="13.279207057540615"/>
    <n v="3.4509370343146526"/>
    <x v="2"/>
  </r>
  <r>
    <x v="3"/>
    <x v="9"/>
    <n v="1920"/>
    <s v="Inactive Land with street pattern but without structures"/>
    <x v="0"/>
    <n v="0.80616023176279095"/>
    <n v="4.9140330516175015E-2"/>
    <n v="0.27638752969320179"/>
    <n v="1.68"/>
    <n v="1.935099650393983"/>
    <n v="4.2447610411789753"/>
    <n v="1.2591709667072859"/>
    <x v="9"/>
  </r>
  <r>
    <x v="2"/>
    <x v="11"/>
    <n v="2110"/>
    <s v="Improved Pastures"/>
    <x v="1"/>
    <n v="1.8765006736361713"/>
    <n v="0.3700681607026059"/>
    <n v="0.58663586860269046"/>
    <n v="1.68"/>
    <n v="4.1072723704348766"/>
    <n v="20.971561585574854"/>
    <n v="5.0299114103654858"/>
    <x v="11"/>
  </r>
  <r>
    <x v="1"/>
    <x v="3"/>
    <n v="1320"/>
    <s v="Mobile Home Units &lt;Six or more dwelling units per acre&gt;"/>
    <x v="0"/>
    <n v="1.6728075169398335"/>
    <n v="0.4645994885165638"/>
    <n v="0.45902383655933859"/>
    <n v="1.67"/>
    <n v="3.1946796708979424"/>
    <n v="14.541253020292523"/>
    <n v="4.0386348382608537"/>
    <x v="3"/>
  </r>
  <r>
    <x v="2"/>
    <x v="13"/>
    <n v="2120"/>
    <s v="Unimproved Pastures"/>
    <x v="0"/>
    <n v="0.95337210017164864"/>
    <n v="0.22938109134459039"/>
    <n v="0.2"/>
    <n v="1.67"/>
    <n v="1.391945"/>
    <n v="3.6108799976156907"/>
    <n v="1.1717754213444684"/>
    <x v="13"/>
  </r>
  <r>
    <x v="5"/>
    <x v="10"/>
    <n v="6170"/>
    <s v="Mixed Wetland Hardwoods"/>
    <x v="2"/>
    <n v="0.62640332935885068"/>
    <n v="1.7869211096790915E-2"/>
    <n v="0.24869471632328805"/>
    <n v="1.67"/>
    <n v="1.7308468345630956"/>
    <n v="2.9501305660228789"/>
    <n v="0.31963916020918742"/>
    <x v="10"/>
  </r>
  <r>
    <x v="4"/>
    <x v="10"/>
    <n v="6430"/>
    <s v="Wet Prairies"/>
    <x v="1"/>
    <n v="0.62640332935885068"/>
    <n v="1.7869211096790915E-2"/>
    <n v="0.24869471632328805"/>
    <n v="1.67"/>
    <n v="1.7308468345630956"/>
    <n v="2.9501305660228789"/>
    <n v="0.27254281784072554"/>
    <x v="10"/>
  </r>
  <r>
    <x v="0"/>
    <x v="3"/>
    <n v="1210"/>
    <s v="Fixed Single Family Units"/>
    <x v="0"/>
    <n v="1.3474392445178078"/>
    <n v="0.2921616014325315"/>
    <n v="0.24052044568721381"/>
    <n v="1.66"/>
    <n v="1.6639324692864295"/>
    <n v="6.1006123613249068"/>
    <n v="1.8208108802913063"/>
    <x v="3"/>
  </r>
  <r>
    <x v="4"/>
    <x v="3"/>
    <n v="6170"/>
    <s v="Mixed Wetland Hardwoods"/>
    <x v="1"/>
    <n v="0.62640332935885068"/>
    <n v="1.7869211096790915E-2"/>
    <n v="0.24869471632328805"/>
    <n v="1.66"/>
    <n v="1.7204824822603226"/>
    <n v="2.9324651135317241"/>
    <n v="0.27091082491952362"/>
    <x v="3"/>
  </r>
  <r>
    <x v="5"/>
    <x v="10"/>
    <n v="1110"/>
    <s v="Fixed Single Family Units"/>
    <x v="1"/>
    <n v="0.96739227811534922"/>
    <n v="0.17065096597435325"/>
    <n v="0.24895975957097566"/>
    <n v="1.66"/>
    <n v="1.7223160646999878"/>
    <n v="4.5336084664456777"/>
    <n v="1.0340635439220105"/>
    <x v="10"/>
  </r>
  <r>
    <x v="3"/>
    <x v="10"/>
    <n v="6410"/>
    <s v="Freshwater Marshes"/>
    <x v="0"/>
    <n v="0.62640332935885068"/>
    <n v="1.7869211096790915E-2"/>
    <n v="0.24869471632328805"/>
    <n v="1.66"/>
    <n v="1.7204824822603226"/>
    <n v="2.9324651135317241"/>
    <n v="0.97312575005407431"/>
    <x v="10"/>
  </r>
  <r>
    <x v="2"/>
    <x v="15"/>
    <n v="1330"/>
    <s v="Multiple Dwelling Units, Low Rise &lt;Two stories or less&gt;"/>
    <x v="3"/>
    <n v="1.6728075169398335"/>
    <n v="0.4645994885165638"/>
    <n v="0.43646311869441834"/>
    <n v="1.66"/>
    <n v="3.0194736782839207"/>
    <n v="13.743766282426282"/>
    <n v="4.4744227963495931"/>
    <x v="15"/>
  </r>
  <r>
    <x v="2"/>
    <x v="3"/>
    <n v="6250"/>
    <s v="Hydric Pine Flatwoods"/>
    <x v="0"/>
    <n v="0.62640332935885068"/>
    <n v="1.7869211096790915E-2"/>
    <n v="0.24869471632328805"/>
    <n v="1.64"/>
    <n v="1.6997537776547766"/>
    <n v="2.8971342085494145"/>
    <n v="0.45264804023706567"/>
    <x v="3"/>
  </r>
  <r>
    <x v="1"/>
    <x v="6"/>
    <n v="6440"/>
    <s v="Emergent Aquatic Vegetation"/>
    <x v="1"/>
    <n v="0.62640332935885068"/>
    <n v="1.7869211096790915E-2"/>
    <n v="0.24869471632328805"/>
    <n v="1.64"/>
    <n v="1.6997537776547766"/>
    <n v="2.8971342085494145"/>
    <n v="8.2645637917173845E-2"/>
    <x v="6"/>
  </r>
  <r>
    <x v="2"/>
    <x v="6"/>
    <n v="5110"/>
    <s v=" Natural River, Stream, Waterway"/>
    <x v="2"/>
    <n v="0.52096910560538079"/>
    <n v="9.3813358258152305E-2"/>
    <n v="0.2984336595879456"/>
    <n v="1.64"/>
    <n v="2.0397045331857315"/>
    <n v="2.8913973091265439"/>
    <n v="0.96467040166206508"/>
    <x v="6"/>
  </r>
  <r>
    <x v="0"/>
    <x v="7"/>
    <n v="2210"/>
    <s v="Citrus Groves"/>
    <x v="0"/>
    <n v="1.6671011379372187"/>
    <n v="0.16490862031309303"/>
    <n v="0.32696578480774496"/>
    <n v="1.64"/>
    <n v="2.2347130494254945"/>
    <n v="10.137065548703934"/>
    <n v="1.6716242587811925"/>
    <x v="7"/>
  </r>
  <r>
    <x v="2"/>
    <x v="3"/>
    <n v="4200"/>
    <s v="Upland Hardwood Forests"/>
    <x v="0"/>
    <n v="0.80616023176279095"/>
    <n v="4.9140330516175015E-2"/>
    <n v="0.28292799795311729"/>
    <n v="1.63"/>
    <n v="1.9219369632954741"/>
    <n v="4.215887871065175"/>
    <n v="0.67535104268042023"/>
    <x v="3"/>
  </r>
  <r>
    <x v="3"/>
    <x v="13"/>
    <n v="2130"/>
    <s v="Woodland Pastures"/>
    <x v="3"/>
    <n v="0.95337210017164864"/>
    <n v="0.22938109134459039"/>
    <n v="0.2"/>
    <n v="1.62"/>
    <n v="1.3502700000000001"/>
    <n v="3.5027698180463589"/>
    <n v="1.5408416385970294"/>
    <x v="13"/>
  </r>
  <r>
    <x v="2"/>
    <x v="13"/>
    <n v="8100"/>
    <s v="Transportation"/>
    <x v="0"/>
    <n v="1.0171301585628862"/>
    <n v="0.19656132206470006"/>
    <n v="0.45034663738052311"/>
    <n v="1.61"/>
    <n v="3.0216795741661611"/>
    <n v="8.3628341157865833"/>
    <n v="2.2738844579513255"/>
    <x v="13"/>
  </r>
  <r>
    <x v="1"/>
    <x v="10"/>
    <n v="5300"/>
    <s v="Reservoirs"/>
    <x v="1"/>
    <n v="0.52096910560538079"/>
    <n v="9.3813358258152305E-2"/>
    <n v="0.2984336595879456"/>
    <n v="1.61"/>
    <n v="2.0023928648957487"/>
    <n v="2.8385058949352047"/>
    <n v="0.51114311304505744"/>
    <x v="10"/>
  </r>
  <r>
    <x v="0"/>
    <x v="2"/>
    <n v="1110"/>
    <s v="Fixed Single Family Units"/>
    <x v="1"/>
    <n v="0.96739227811534922"/>
    <n v="0.17065096597435325"/>
    <n v="0.24895975957097566"/>
    <n v="1.61"/>
    <n v="1.670439074799386"/>
    <n v="4.3970539945647849"/>
    <n v="1.2756329349869509"/>
    <x v="2"/>
  </r>
  <r>
    <x v="2"/>
    <x v="9"/>
    <n v="4130"/>
    <s v="Sand Pine"/>
    <x v="0"/>
    <n v="0.80616023176279095"/>
    <n v="4.9140330516175015E-2"/>
    <n v="0.28292799795311729"/>
    <n v="1.61"/>
    <n v="1.8983549146660821"/>
    <n v="4.1641591855306341"/>
    <n v="0.66706452681931094"/>
    <x v="9"/>
  </r>
  <r>
    <x v="2"/>
    <x v="0"/>
    <n v="2500"/>
    <s v="Specialty Farms"/>
    <x v="0"/>
    <n v="1.7303616721893005"/>
    <n v="0.38508149913584422"/>
    <n v="0.30381529981542799"/>
    <n v="1.6"/>
    <n v="2.025840419169274"/>
    <n v="9.538293030237881"/>
    <n v="2.5636742266068313"/>
    <x v="0"/>
  </r>
  <r>
    <x v="5"/>
    <x v="13"/>
    <n v="1310"/>
    <s v="Fixed Single Family Units &lt;Six or more dwelling units per acre&gt;"/>
    <x v="0"/>
    <n v="1.3474392445178078"/>
    <n v="0.2921616014325315"/>
    <n v="0.45902383655933859"/>
    <n v="1.6"/>
    <n v="3.0607709421776694"/>
    <n v="11.221956052724201"/>
    <n v="2.8496442194539751"/>
    <x v="13"/>
  </r>
  <r>
    <x v="5"/>
    <x v="6"/>
    <n v="5110"/>
    <s v=" Natural River, Stream, Waterway"/>
    <x v="2"/>
    <n v="0.52096910560538079"/>
    <n v="9.3813358258152305E-2"/>
    <n v="0.2984336595879456"/>
    <n v="1.6"/>
    <n v="1.9899556421324212"/>
    <n v="2.8208754235380917"/>
    <n v="0.77870177621279413"/>
    <x v="6"/>
  </r>
  <r>
    <x v="2"/>
    <x v="1"/>
    <n v="1320"/>
    <s v="Mobile Home Units &lt;Six or more dwelling units per acre&gt;"/>
    <x v="3"/>
    <n v="1.6728075169398335"/>
    <n v="0.4645994885165638"/>
    <n v="0.43646311869441834"/>
    <n v="1.6"/>
    <n v="2.9103360754543814"/>
    <n v="13.247003645712081"/>
    <n v="4.3126966711803307"/>
    <x v="1"/>
  </r>
  <r>
    <x v="0"/>
    <x v="8"/>
    <n v="3200"/>
    <s v="Shrub and Brushland"/>
    <x v="0"/>
    <n v="0.80616023176279095"/>
    <n v="4.9140330516175015E-2"/>
    <n v="0.28292799795311729"/>
    <n v="1.6"/>
    <n v="1.8865638903513862"/>
    <n v="4.1382948427633632"/>
    <n v="0.81692147925813996"/>
    <x v="8"/>
  </r>
  <r>
    <x v="0"/>
    <x v="14"/>
    <n v="5300"/>
    <s v="Reservoirs"/>
    <x v="3"/>
    <n v="0.52096910560538079"/>
    <n v="9.3813358258152305E-2"/>
    <n v="0.2984336595879456"/>
    <n v="1.59"/>
    <n v="1.9775184193690938"/>
    <n v="2.8032449521409788"/>
    <n v="1.0966845472576625"/>
    <x v="14"/>
  </r>
  <r>
    <x v="0"/>
    <x v="20"/>
    <n v="7430"/>
    <s v="Spoil Areas"/>
    <x v="1"/>
    <n v="0.73183755311232057"/>
    <n v="0.13401908322593187"/>
    <n v="0.24115339422849597"/>
    <n v="1.58"/>
    <n v="1.5879106973066659"/>
    <n v="3.1620541803148643"/>
    <n v="1.0543344747884713"/>
    <x v="20"/>
  </r>
  <r>
    <x v="5"/>
    <x v="10"/>
    <n v="1110"/>
    <s v="Fixed Single Family Units"/>
    <x v="0"/>
    <n v="0.96739227811534922"/>
    <n v="0.17065096597435325"/>
    <n v="0.27638752969320179"/>
    <n v="1.58"/>
    <n v="1.8199151473943411"/>
    <n v="4.7905160321876998"/>
    <n v="1.0926611819531233"/>
    <x v="10"/>
  </r>
  <r>
    <x v="2"/>
    <x v="15"/>
    <n v="6172"/>
    <s v="Mixed Shrubs"/>
    <x v="3"/>
    <n v="0.62640332935885068"/>
    <n v="1.7869211096790915E-2"/>
    <n v="0.24869471632328805"/>
    <n v="1.58"/>
    <n v="1.6375676638381387"/>
    <n v="2.7911414936024848"/>
    <n v="0.43608774608205109"/>
    <x v="15"/>
  </r>
  <r>
    <x v="2"/>
    <x v="3"/>
    <n v="6170"/>
    <s v="Mixed Wetland Hardwoods"/>
    <x v="2"/>
    <n v="0.62640332935885068"/>
    <n v="1.7869211096790915E-2"/>
    <n v="0.24869471632328805"/>
    <n v="1.57"/>
    <n v="1.6272033115353655"/>
    <n v="2.7734760411113295"/>
    <n v="0.43332769705621532"/>
    <x v="3"/>
  </r>
  <r>
    <x v="2"/>
    <x v="3"/>
    <n v="6410"/>
    <s v="Freshwater Marshes"/>
    <x v="3"/>
    <n v="0.62640332935885068"/>
    <n v="1.7869211096790915E-2"/>
    <n v="0.24869471632328805"/>
    <n v="1.57"/>
    <n v="1.6272033115353655"/>
    <n v="2.7734760411113295"/>
    <n v="0.43332769705621532"/>
    <x v="3"/>
  </r>
  <r>
    <x v="4"/>
    <x v="3"/>
    <n v="6430"/>
    <s v="Wet Prairies"/>
    <x v="0"/>
    <n v="0.62640332935885068"/>
    <n v="1.7869211096790915E-2"/>
    <n v="0.24869471632328805"/>
    <n v="1.57"/>
    <n v="1.6272033115353655"/>
    <n v="2.7734760411113295"/>
    <n v="0.25622288862870607"/>
    <x v="3"/>
  </r>
  <r>
    <x v="3"/>
    <x v="13"/>
    <n v="6250"/>
    <s v="Hydric Pine Flatwoods"/>
    <x v="0"/>
    <n v="0.62640332935885068"/>
    <n v="1.7869211096790915E-2"/>
    <n v="0.24869471632328805"/>
    <n v="1.57"/>
    <n v="1.6272033115353655"/>
    <n v="2.7734760411113295"/>
    <n v="0.92036592023186548"/>
    <x v="13"/>
  </r>
  <r>
    <x v="5"/>
    <x v="6"/>
    <n v="6120"/>
    <s v="Mangrove Swamps"/>
    <x v="1"/>
    <n v="0.62640332935885068"/>
    <n v="1.7869211096790915E-2"/>
    <n v="0.24869471632328805"/>
    <n v="1.57"/>
    <n v="1.6272033115353655"/>
    <n v="2.7734760411113295"/>
    <n v="0.3004990907355834"/>
    <x v="6"/>
  </r>
  <r>
    <x v="4"/>
    <x v="3"/>
    <n v="6250"/>
    <s v="Hydric Pine Flatwoods"/>
    <x v="0"/>
    <n v="0.62640332935885068"/>
    <n v="1.7869211096790915E-2"/>
    <n v="0.24869471632328805"/>
    <n v="1.56"/>
    <n v="1.6168389592325925"/>
    <n v="2.7558105886201747"/>
    <n v="0.25459089570750409"/>
    <x v="3"/>
  </r>
  <r>
    <x v="2"/>
    <x v="2"/>
    <n v="4280"/>
    <s v="Cabbage Palm"/>
    <x v="0"/>
    <n v="0.80616023176279095"/>
    <n v="4.9140330516175015E-2"/>
    <n v="0.28292799795311729"/>
    <n v="1.56"/>
    <n v="1.8393997930926014"/>
    <n v="4.0348374716942788"/>
    <n v="0.64634823716653733"/>
    <x v="2"/>
  </r>
  <r>
    <x v="2"/>
    <x v="19"/>
    <n v="5300"/>
    <s v="Reservoirs"/>
    <x v="0"/>
    <n v="0.52096910560538079"/>
    <n v="9.3813358258152305E-2"/>
    <n v="0.2984336595879456"/>
    <n v="1.56"/>
    <n v="1.9402067510791108"/>
    <n v="2.7503535379496395"/>
    <n v="0.91761330889806203"/>
    <x v="19"/>
  </r>
  <r>
    <x v="4"/>
    <x v="19"/>
    <n v="1330"/>
    <s v="Multiple Dwelling Units, Low Rise &lt;Two stories or less&gt;"/>
    <x v="2"/>
    <n v="1.6728075169398335"/>
    <n v="0.4645994885165638"/>
    <n v="0.37832588419635466"/>
    <n v="1.55"/>
    <n v="2.4438433397018771"/>
    <n v="11.123664343653358"/>
    <n v="3.355434071999873"/>
    <x v="19"/>
  </r>
  <r>
    <x v="2"/>
    <x v="1"/>
    <n v="1330"/>
    <s v="Multiple Dwelling Units, Low Rise &lt;Two stories or less&gt;"/>
    <x v="1"/>
    <n v="1.6728075169398335"/>
    <n v="0.4645994885165638"/>
    <n v="0.44774347762687844"/>
    <n v="1.54"/>
    <n v="2.873595252235424"/>
    <n v="13.079770100681717"/>
    <n v="4.2582520909377948"/>
    <x v="1"/>
  </r>
  <r>
    <x v="0"/>
    <x v="11"/>
    <n v="5120"/>
    <s v=" Channelized Waterways, Canals"/>
    <x v="0"/>
    <n v="0.52096910560538079"/>
    <n v="9.3813358258152305E-2"/>
    <n v="0.2984336595879456"/>
    <n v="1.54"/>
    <n v="1.9153323055524554"/>
    <n v="2.7150925951554132"/>
    <n v="1.0621976118093082"/>
    <x v="11"/>
  </r>
  <r>
    <x v="2"/>
    <x v="13"/>
    <n v="1330"/>
    <s v="Multiple Dwelling Units, Low Rise &lt;Two stories or less&gt;"/>
    <x v="0"/>
    <n v="1.6728075169398335"/>
    <n v="0.4645994885165638"/>
    <n v="0.45902383655933859"/>
    <n v="1.53"/>
    <n v="2.9268622134573961"/>
    <n v="13.322225820986562"/>
    <n v="4.3371860148524153"/>
    <x v="13"/>
  </r>
  <r>
    <x v="2"/>
    <x v="2"/>
    <n v="1900"/>
    <s v="Open Land"/>
    <x v="3"/>
    <n v="0.80616023176279095"/>
    <n v="4.9140330516175015E-2"/>
    <n v="0.19937879050387461"/>
    <n v="1.53"/>
    <n v="1.271293997420093"/>
    <n v="2.788662191652409"/>
    <n v="0.44672106479437368"/>
    <x v="2"/>
  </r>
  <r>
    <x v="2"/>
    <x v="19"/>
    <n v="4130"/>
    <s v="Sand Pine"/>
    <x v="4"/>
    <n v="0.80616023176279095"/>
    <n v="4.9140330516175015E-2"/>
    <n v="9.4942281192321246E-2"/>
    <n v="1.53"/>
    <n v="0.60537809400956821"/>
    <n v="1.327934376977338"/>
    <n v="0.21272431656874943"/>
    <x v="19"/>
  </r>
  <r>
    <x v="1"/>
    <x v="10"/>
    <n v="5120"/>
    <s v=" Channelized Waterways, Canals"/>
    <x v="1"/>
    <n v="0.52096910560538079"/>
    <n v="9.3813358258152305E-2"/>
    <n v="0.2984336595879456"/>
    <n v="1.52"/>
    <n v="1.8904578600258002"/>
    <n v="2.6798316523611874"/>
    <n v="0.48256989554564428"/>
    <x v="10"/>
  </r>
  <r>
    <x v="0"/>
    <x v="3"/>
    <n v="5120"/>
    <s v=" Channelized Waterways, Canals"/>
    <x v="1"/>
    <n v="0.52096910560538079"/>
    <n v="9.3813358258152305E-2"/>
    <n v="0.2984336595879456"/>
    <n v="1.51"/>
    <n v="1.8780206372624724"/>
    <n v="2.662201180964074"/>
    <n v="1.0415054505402954"/>
    <x v="3"/>
  </r>
  <r>
    <x v="2"/>
    <x v="3"/>
    <n v="5300"/>
    <s v="Reservoirs"/>
    <x v="0"/>
    <n v="0.52096910560538079"/>
    <n v="9.3813358258152305E-2"/>
    <n v="0.2984336595879456"/>
    <n v="1.51"/>
    <n v="1.8780206372624724"/>
    <n v="2.662201180964074"/>
    <n v="0.88820262592055987"/>
    <x v="3"/>
  </r>
  <r>
    <x v="4"/>
    <x v="19"/>
    <n v="8330"/>
    <s v="Water Supply Plants"/>
    <x v="4"/>
    <n v="1.2017295380314896"/>
    <n v="0.2322997442582819"/>
    <n v="0.55707618727995345"/>
    <n v="1.51"/>
    <n v="3.5056386658387009"/>
    <n v="11.463109163112385"/>
    <n v="2.5974244576140881"/>
    <x v="19"/>
  </r>
  <r>
    <x v="3"/>
    <x v="3"/>
    <n v="4200"/>
    <s v="Upland Hardwood Forests"/>
    <x v="1"/>
    <n v="0.80616023176279095"/>
    <n v="4.9140330516175015E-2"/>
    <n v="0.24115339422849597"/>
    <n v="1.5"/>
    <n v="1.5075101556708852"/>
    <n v="3.306816977963174"/>
    <n v="0.98093812360034605"/>
    <x v="3"/>
  </r>
  <r>
    <x v="2"/>
    <x v="3"/>
    <n v="1210"/>
    <s v="Fixed Single Family Units"/>
    <x v="0"/>
    <n v="1.3474392445178078"/>
    <n v="0.2921616014325315"/>
    <n v="0.24052044568721381"/>
    <n v="1.5"/>
    <n v="1.5035534361021954"/>
    <n v="5.5126015313176877"/>
    <n v="1.5225759694187846"/>
    <x v="3"/>
  </r>
  <r>
    <x v="2"/>
    <x v="10"/>
    <n v="3200"/>
    <s v="Shrub and Brushland"/>
    <x v="0"/>
    <n v="0.80616023176279095"/>
    <n v="4.9140330516175015E-2"/>
    <n v="0.28292799795311729"/>
    <n v="1.5"/>
    <n v="1.7686536472044245"/>
    <n v="3.8796514150906534"/>
    <n v="0.62148868958320902"/>
    <x v="10"/>
  </r>
  <r>
    <x v="2"/>
    <x v="3"/>
    <n v="6300"/>
    <s v="Wetland Forested Mixed"/>
    <x v="0"/>
    <n v="0.62640332935885068"/>
    <n v="1.7869211096790915E-2"/>
    <n v="0.24869471632328805"/>
    <n v="1.49"/>
    <n v="1.5442884931131813"/>
    <n v="2.6321524211820901"/>
    <n v="0.4112473048495292"/>
    <x v="3"/>
  </r>
  <r>
    <x v="2"/>
    <x v="13"/>
    <n v="1320"/>
    <s v="Mobile Home Units &lt;Six or more dwelling units per acre&gt;"/>
    <x v="0"/>
    <n v="1.6728075169398335"/>
    <n v="0.4645994885165638"/>
    <n v="0.45902383655933859"/>
    <n v="1.49"/>
    <n v="2.850342939902955"/>
    <n v="12.973932335470575"/>
    <n v="4.2237955308039874"/>
    <x v="13"/>
  </r>
  <r>
    <x v="5"/>
    <x v="6"/>
    <n v="1310"/>
    <s v="Fixed Single Family Units &lt;Six or more dwelling units per acre&gt;"/>
    <x v="0"/>
    <n v="1.3474392445178078"/>
    <n v="0.2921616014325315"/>
    <n v="0.45902383655933859"/>
    <n v="1.49"/>
    <n v="2.850342939902955"/>
    <n v="10.450446574099413"/>
    <n v="2.6537311793665146"/>
    <x v="6"/>
  </r>
  <r>
    <x v="4"/>
    <x v="19"/>
    <n v="1760"/>
    <s v="Correctional"/>
    <x v="0"/>
    <n v="0.73183755311232057"/>
    <n v="0.15992943931627868"/>
    <n v="0.34369105791620291"/>
    <n v="1.49"/>
    <n v="2.1341754009600056"/>
    <n v="4.2498474628182779"/>
    <n v="1.1610085008722733"/>
    <x v="19"/>
  </r>
  <r>
    <x v="2"/>
    <x v="3"/>
    <n v="1850"/>
    <s v="Parks and Zoos"/>
    <x v="2"/>
    <n v="0.96739227811534922"/>
    <n v="0.17065096597435325"/>
    <n v="8.3338224602148639E-2"/>
    <n v="1.48"/>
    <n v="0.51402183552359249"/>
    <n v="1.3530465129079761"/>
    <n v="0.35057382939765008"/>
    <x v="3"/>
  </r>
  <r>
    <x v="5"/>
    <x v="13"/>
    <n v="1210"/>
    <s v="Fixed Single Family Units"/>
    <x v="0"/>
    <n v="1.3474392445178078"/>
    <n v="0.2921616014325315"/>
    <n v="0.24052044568721381"/>
    <n v="1.48"/>
    <n v="1.483506056954166"/>
    <n v="5.4391001775667851"/>
    <n v="1.3811763570640321"/>
    <x v="13"/>
  </r>
  <r>
    <x v="2"/>
    <x v="1"/>
    <n v="1920"/>
    <s v="Inactive Land with street pattern but without structures"/>
    <x v="1"/>
    <n v="0.80616023176279095"/>
    <n v="4.9140330516175015E-2"/>
    <n v="0.24895975957097566"/>
    <n v="1.48"/>
    <n v="1.5355589010578206"/>
    <n v="3.3683436397287174"/>
    <n v="0.53958133109028883"/>
    <x v="1"/>
  </r>
  <r>
    <x v="3"/>
    <x v="7"/>
    <n v="5120"/>
    <s v=" Channelized Waterways, Canals"/>
    <x v="0"/>
    <n v="0.52096910560538079"/>
    <n v="9.3813358258152305E-2"/>
    <n v="0.2984336595879456"/>
    <n v="1.48"/>
    <n v="1.8407089689724894"/>
    <n v="2.6093097667727343"/>
    <n v="1.4214988176372145"/>
    <x v="7"/>
  </r>
  <r>
    <x v="0"/>
    <x v="20"/>
    <n v="8100"/>
    <s v="Transportation"/>
    <x v="0"/>
    <n v="1.0171301585628862"/>
    <n v="0.19656132206470006"/>
    <n v="0.45034663738052311"/>
    <n v="1.47"/>
    <n v="2.7589248285864953"/>
    <n v="7.6356311491964473"/>
    <n v="2.3013664084087262"/>
    <x v="20"/>
  </r>
  <r>
    <x v="5"/>
    <x v="13"/>
    <n v="1820"/>
    <s v="Golf Courses"/>
    <x v="2"/>
    <n v="1.8765006736361713"/>
    <n v="0.3700681607026059"/>
    <n v="8.3338224602148639E-2"/>
    <n v="1.47"/>
    <n v="0.51054871501329802"/>
    <n v="2.606840465806223"/>
    <n v="0.58355997154768957"/>
    <x v="13"/>
  </r>
  <r>
    <x v="2"/>
    <x v="18"/>
    <n v="3300"/>
    <s v="Mixed Rangeland"/>
    <x v="1"/>
    <n v="0.80616023176279095"/>
    <n v="4.9140330516175015E-2"/>
    <n v="0.24115339422849597"/>
    <n v="1.47"/>
    <n v="1.4773599525574677"/>
    <n v="3.2406806384039109"/>
    <n v="0.5191307537283637"/>
    <x v="18"/>
  </r>
  <r>
    <x v="2"/>
    <x v="2"/>
    <n v="1310"/>
    <s v="Fixed Single Family Units &lt;Six or more dwelling units per acre&gt;"/>
    <x v="1"/>
    <n v="1.3474392445178078"/>
    <n v="0.2921616014325315"/>
    <n v="0.44774347762687844"/>
    <n v="1.47"/>
    <n v="2.7429772862247233"/>
    <n v="10.056803054244282"/>
    <n v="2.7776806599532451"/>
    <x v="2"/>
  </r>
  <r>
    <x v="3"/>
    <x v="0"/>
    <n v="2140"/>
    <s v="Row Crops"/>
    <x v="1"/>
    <n v="1.1942187284187931"/>
    <n v="0.52982210901985061"/>
    <n v="0.25824300484311374"/>
    <n v="1.46"/>
    <n v="1.5712924751181676"/>
    <n v="5.1058664392798203"/>
    <n v="3.0775899433116258"/>
    <x v="0"/>
  </r>
  <r>
    <x v="2"/>
    <x v="3"/>
    <n v="3300"/>
    <s v="Mixed Rangeland"/>
    <x v="1"/>
    <n v="0.80616023176279095"/>
    <n v="4.9140330516175015E-2"/>
    <n v="0.24115339422849597"/>
    <n v="1.46"/>
    <n v="1.4673098848529953"/>
    <n v="3.2186351918841569"/>
    <n v="0.51559925200232049"/>
    <x v="3"/>
  </r>
  <r>
    <x v="2"/>
    <x v="1"/>
    <n v="3200"/>
    <s v="Shrub and Brushland"/>
    <x v="3"/>
    <n v="0.80616023176279095"/>
    <n v="4.9140330516175015E-2"/>
    <n v="0.19937879050387461"/>
    <n v="1.46"/>
    <n v="1.2131302197603502"/>
    <n v="2.6610763397467432"/>
    <n v="0.42628284614365075"/>
    <x v="1"/>
  </r>
  <r>
    <x v="2"/>
    <x v="9"/>
    <n v="5300"/>
    <s v="Reservoirs"/>
    <x v="3"/>
    <n v="0.52096910560538079"/>
    <n v="9.3813358258152305E-2"/>
    <n v="0.2984336595879456"/>
    <n v="1.46"/>
    <n v="1.8158345234458342"/>
    <n v="2.5740488239785084"/>
    <n v="0.85879194294305794"/>
    <x v="9"/>
  </r>
  <r>
    <x v="4"/>
    <x v="0"/>
    <n v="2120"/>
    <s v="Unimproved Pastures"/>
    <x v="1"/>
    <n v="0.95337210017164864"/>
    <n v="0.22938109134459039"/>
    <n v="0.2"/>
    <n v="1.45"/>
    <n v="1.208575"/>
    <n v="3.1351952075106295"/>
    <n v="0.88586849397573597"/>
    <x v="0"/>
  </r>
  <r>
    <x v="2"/>
    <x v="3"/>
    <n v="6170"/>
    <s v="Mixed Wetland Hardwoods"/>
    <x v="1"/>
    <n v="0.62640332935885068"/>
    <n v="1.7869211096790915E-2"/>
    <n v="0.24869471632328805"/>
    <n v="1.45"/>
    <n v="1.5028310839020891"/>
    <n v="2.56149061121747"/>
    <n v="0.40020710874618609"/>
    <x v="3"/>
  </r>
  <r>
    <x v="4"/>
    <x v="10"/>
    <n v="6120"/>
    <s v="Mangrove Swamps"/>
    <x v="2"/>
    <n v="0.62640332935885068"/>
    <n v="1.7869211096790915E-2"/>
    <n v="0.24869471632328805"/>
    <n v="1.45"/>
    <n v="1.5028310839020891"/>
    <n v="2.56149061121747"/>
    <n v="0.23663897357428271"/>
    <x v="10"/>
  </r>
  <r>
    <x v="1"/>
    <x v="3"/>
    <n v="1480"/>
    <s v="Cemeteries"/>
    <x v="0"/>
    <n v="1.3474392445178078"/>
    <n v="0.2921616014325315"/>
    <n v="0.27638752969320179"/>
    <n v="1.44"/>
    <n v="1.6586568431948425"/>
    <n v="6.0812698998115104"/>
    <n v="1.3185852793742792"/>
    <x v="3"/>
  </r>
  <r>
    <x v="1"/>
    <x v="3"/>
    <n v="3200"/>
    <s v="Shrub and Brushland"/>
    <x v="1"/>
    <n v="0.80616023176279095"/>
    <n v="4.9140330516175015E-2"/>
    <n v="0.24115339422849597"/>
    <n v="1.43"/>
    <n v="1.4371596817395773"/>
    <n v="3.1524988523248925"/>
    <n v="0.19216382730311934"/>
    <x v="3"/>
  </r>
  <r>
    <x v="2"/>
    <x v="10"/>
    <n v="1710"/>
    <s v="Educational Facilities"/>
    <x v="1"/>
    <n v="0.96739227811534922"/>
    <n v="0.17065096597435325"/>
    <n v="0.22279788653131388"/>
    <n v="1.43"/>
    <n v="1.3277695747305283"/>
    <n v="3.4950538457271252"/>
    <n v="0.90556710279986929"/>
    <x v="10"/>
  </r>
  <r>
    <x v="3"/>
    <x v="3"/>
    <n v="7430"/>
    <s v="Spoil Areas"/>
    <x v="1"/>
    <n v="0.73183755311232057"/>
    <n v="0.13401908322593187"/>
    <n v="0.24115339422849597"/>
    <n v="1.42"/>
    <n v="1.4271096140351049"/>
    <n v="2.8418461620551314"/>
    <n v="1.2582196474917879"/>
    <x v="3"/>
  </r>
  <r>
    <x v="1"/>
    <x v="13"/>
    <n v="1210"/>
    <s v="Fixed Single Family Units"/>
    <x v="0"/>
    <n v="1.3474392445178078"/>
    <n v="0.2921616014325315"/>
    <n v="0.24052044568721381"/>
    <n v="1.42"/>
    <n v="1.4233639195100782"/>
    <n v="5.2185961163140773"/>
    <n v="1.1315340597174954"/>
    <x v="13"/>
  </r>
  <r>
    <x v="1"/>
    <x v="13"/>
    <n v="8320"/>
    <s v="Electrical Power Transmission Lines"/>
    <x v="0"/>
    <n v="0.73183755311232057"/>
    <n v="0.15992943931627868"/>
    <n v="0.28292799795311729"/>
    <n v="1.42"/>
    <n v="1.674325452686855"/>
    <n v="3.3341344735922398"/>
    <n v="0.72861286592769947"/>
    <x v="13"/>
  </r>
  <r>
    <x v="4"/>
    <x v="13"/>
    <n v="8340"/>
    <s v="Sewage Treatment"/>
    <x v="0"/>
    <n v="1.2017295380314896"/>
    <n v="0.2322997442582819"/>
    <n v="0.58224006489851832"/>
    <n v="1.42"/>
    <n v="3.4456093680596962"/>
    <n v="11.266818997747873"/>
    <n v="2.5529470938332768"/>
    <x v="13"/>
  </r>
  <r>
    <x v="4"/>
    <x v="6"/>
    <n v="5110"/>
    <s v=" Natural River, Stream, Waterway"/>
    <x v="4"/>
    <n v="0.52096910560538079"/>
    <n v="9.3813358258152305E-2"/>
    <n v="0.2984336595879456"/>
    <n v="1.42"/>
    <n v="1.7660856323925236"/>
    <n v="2.5035269383900562"/>
    <n v="0.64304263633145409"/>
    <x v="6"/>
  </r>
  <r>
    <x v="2"/>
    <x v="10"/>
    <n v="6440"/>
    <s v="Emergent Aquatic Vegetation"/>
    <x v="4"/>
    <n v="0.62640332935885068"/>
    <n v="1.7869211096790915E-2"/>
    <n v="0.24869471632328805"/>
    <n v="1.42"/>
    <n v="1.4717380269937701"/>
    <n v="2.5084942537440051"/>
    <n v="0.3919269616686788"/>
    <x v="10"/>
  </r>
  <r>
    <x v="2"/>
    <x v="17"/>
    <n v="4240"/>
    <s v="Melaleuca"/>
    <x v="3"/>
    <n v="0.80616023176279095"/>
    <n v="4.9140330516175015E-2"/>
    <n v="0.19937879050387461"/>
    <n v="1.42"/>
    <n v="1.1798937753833543"/>
    <n v="2.5881701386577913"/>
    <n v="0.41460386405752331"/>
    <x v="17"/>
  </r>
  <r>
    <x v="2"/>
    <x v="1"/>
    <n v="6430"/>
    <s v="Wet Prairies"/>
    <x v="1"/>
    <n v="0.62640332935885068"/>
    <n v="1.7869211096790915E-2"/>
    <n v="0.24869471632328805"/>
    <n v="1.41"/>
    <n v="1.4613736746909971"/>
    <n v="2.4908288012528503"/>
    <n v="0.38916691264284309"/>
    <x v="1"/>
  </r>
  <r>
    <x v="2"/>
    <x v="10"/>
    <n v="6410"/>
    <s v="Freshwater Marshes"/>
    <x v="4"/>
    <n v="0.62640332935885068"/>
    <n v="1.7869211096790915E-2"/>
    <n v="0.24869471632328805"/>
    <n v="1.4"/>
    <n v="1.4510093223882239"/>
    <n v="2.4731633487616951"/>
    <n v="0.38640686361700721"/>
    <x v="10"/>
  </r>
  <r>
    <x v="2"/>
    <x v="19"/>
    <n v="6172"/>
    <s v="Mixed Shrubs"/>
    <x v="4"/>
    <n v="0.62640332935885068"/>
    <n v="1.7869211096790915E-2"/>
    <n v="0.24869471632328805"/>
    <n v="1.4"/>
    <n v="1.4510093223882239"/>
    <n v="2.4731633487616951"/>
    <n v="0.38640686361700721"/>
    <x v="19"/>
  </r>
  <r>
    <x v="2"/>
    <x v="3"/>
    <n v="4130"/>
    <s v="Sand Pine"/>
    <x v="0"/>
    <n v="0.80616023176279095"/>
    <n v="4.9140330516175015E-2"/>
    <n v="0.28292799795311729"/>
    <n v="1.39"/>
    <n v="1.6389523797427665"/>
    <n v="3.5951436446506717"/>
    <n v="0.57591285234710698"/>
    <x v="3"/>
  </r>
  <r>
    <x v="4"/>
    <x v="3"/>
    <n v="2120"/>
    <s v="Unimproved Pastures"/>
    <x v="0"/>
    <n v="0.95337210017164864"/>
    <n v="0.22938109134459039"/>
    <n v="0.2"/>
    <n v="1.39"/>
    <n v="1.1585650000000001"/>
    <n v="3.0054629920274314"/>
    <n v="0.8492118666388091"/>
    <x v="3"/>
  </r>
  <r>
    <x v="2"/>
    <x v="10"/>
    <n v="8310"/>
    <s v="Electric Power Facilities"/>
    <x v="2"/>
    <n v="1.2017295380314896"/>
    <n v="0.2322997442582819"/>
    <n v="0.5449281084296117"/>
    <n v="1.39"/>
    <n v="3.1566731697137649"/>
    <n v="10.322024768071692"/>
    <n v="2.6824385964389701"/>
    <x v="10"/>
  </r>
  <r>
    <x v="4"/>
    <x v="10"/>
    <n v="1710"/>
    <s v="Educational Facilities"/>
    <x v="4"/>
    <n v="0.96739227811534922"/>
    <n v="0.17065096597435325"/>
    <n v="0.1586591010147235"/>
    <n v="1.39"/>
    <n v="0.91908440683561565"/>
    <n v="2.4192823452145906"/>
    <n v="0.5268019752824471"/>
    <x v="10"/>
  </r>
  <r>
    <x v="2"/>
    <x v="2"/>
    <n v="6410"/>
    <s v="Freshwater Marshes"/>
    <x v="4"/>
    <n v="0.62640332935885068"/>
    <n v="1.7869211096790915E-2"/>
    <n v="0.24869471632328805"/>
    <n v="1.39"/>
    <n v="1.4406449700854509"/>
    <n v="2.4554978962705403"/>
    <n v="0.3836468145911715"/>
    <x v="2"/>
  </r>
  <r>
    <x v="2"/>
    <x v="6"/>
    <n v="6300"/>
    <s v="Wetland Forested Mixed"/>
    <x v="0"/>
    <n v="0.62640332935885068"/>
    <n v="1.7869211096790915E-2"/>
    <n v="0.24869471632328805"/>
    <n v="1.38"/>
    <n v="1.4302806177826779"/>
    <n v="2.4378324437793855"/>
    <n v="0.38088676556533574"/>
    <x v="6"/>
  </r>
  <r>
    <x v="1"/>
    <x v="10"/>
    <n v="8100"/>
    <s v="Transportation"/>
    <x v="1"/>
    <n v="1.0171301585628862"/>
    <n v="0.19656132206470006"/>
    <n v="0.43863241848912221"/>
    <n v="1.38"/>
    <n v="2.5226408335937149"/>
    <n v="6.9816889273825229"/>
    <n v="1.3492176927973167"/>
    <x v="10"/>
  </r>
  <r>
    <x v="1"/>
    <x v="3"/>
    <n v="6430"/>
    <s v="Wet Prairies"/>
    <x v="0"/>
    <n v="0.62640332935885068"/>
    <n v="1.7869211096790915E-2"/>
    <n v="0.24869471632328805"/>
    <n v="1.35"/>
    <n v="1.3991875608743589"/>
    <n v="2.3848360863059206"/>
    <n v="6.8031470236697977E-2"/>
    <x v="3"/>
  </r>
  <r>
    <x v="2"/>
    <x v="3"/>
    <n v="2210"/>
    <s v="Citrus Groves"/>
    <x v="0"/>
    <n v="1.6671011379372187"/>
    <n v="0.16490862031309303"/>
    <n v="0.32696578480774496"/>
    <n v="1.35"/>
    <n v="1.8395503760514742"/>
    <n v="8.3445356650916516"/>
    <n v="1.2258696670435338"/>
    <x v="3"/>
  </r>
  <r>
    <x v="2"/>
    <x v="3"/>
    <n v="1110"/>
    <s v="Fixed Single Family Units"/>
    <x v="1"/>
    <n v="0.96739227811534922"/>
    <n v="0.17065096597435325"/>
    <n v="0.24895975957097566"/>
    <n v="1.34"/>
    <n v="1.3903033293361349"/>
    <n v="3.6596598464079575"/>
    <n v="0.94821645406015109"/>
    <x v="3"/>
  </r>
  <r>
    <x v="4"/>
    <x v="3"/>
    <n v="2120"/>
    <s v="Unimproved Pastures"/>
    <x v="0"/>
    <n v="0.95337210017164864"/>
    <n v="0.22938109134459039"/>
    <n v="0.2"/>
    <n v="1.34"/>
    <n v="1.1168900000000002"/>
    <n v="2.8973528124580996"/>
    <n v="0.81866467719136993"/>
    <x v="3"/>
  </r>
  <r>
    <x v="5"/>
    <x v="13"/>
    <n v="1310"/>
    <s v="Fixed Single Family Units &lt;Six or more dwelling units per acre&gt;"/>
    <x v="0"/>
    <n v="1.3474392445178078"/>
    <n v="0.2921616014325315"/>
    <n v="0.45902383655933859"/>
    <n v="1.34"/>
    <n v="2.563395664073798"/>
    <n v="9.3983881941565173"/>
    <n v="2.3865770337927041"/>
    <x v="13"/>
  </r>
  <r>
    <x v="4"/>
    <x v="10"/>
    <n v="4220"/>
    <s v="Brazilian Pepper"/>
    <x v="3"/>
    <n v="0.80616023176279095"/>
    <n v="4.9140330516175015E-2"/>
    <n v="0.19937879050387461"/>
    <n v="1.34"/>
    <n v="1.1134208866293627"/>
    <n v="2.4423577364798881"/>
    <n v="0.27006117058452866"/>
    <x v="10"/>
  </r>
  <r>
    <x v="2"/>
    <x v="1"/>
    <n v="6440"/>
    <s v="Emergent Aquatic Vegetation"/>
    <x v="1"/>
    <n v="0.62640332935885068"/>
    <n v="1.7869211096790915E-2"/>
    <n v="0.24869471632328805"/>
    <n v="1.34"/>
    <n v="1.3888232085715859"/>
    <n v="2.3671706338147658"/>
    <n v="0.36984656946199268"/>
    <x v="1"/>
  </r>
  <r>
    <x v="2"/>
    <x v="3"/>
    <n v="3200"/>
    <s v="Shrub and Brushland"/>
    <x v="1"/>
    <n v="0.80616023176279095"/>
    <n v="4.9140330516175015E-2"/>
    <n v="0.24115339422849597"/>
    <n v="1.33"/>
    <n v="1.3366590046948519"/>
    <n v="2.9320443871273483"/>
    <n v="0.46968972956375771"/>
    <x v="3"/>
  </r>
  <r>
    <x v="5"/>
    <x v="13"/>
    <n v="1400"/>
    <s v="Commercial and Services"/>
    <x v="1"/>
    <n v="0.73183755311232057"/>
    <n v="0.15992943931627868"/>
    <n v="0.57659988543228824"/>
    <n v="1.33"/>
    <n v="3.1959634299769513"/>
    <n v="6.3642177995481832"/>
    <n v="1.8255918525415973"/>
    <x v="13"/>
  </r>
  <r>
    <x v="3"/>
    <x v="13"/>
    <n v="1920"/>
    <s v="Inactive Land with street pattern but without structures"/>
    <x v="0"/>
    <n v="0.80616023176279095"/>
    <n v="4.9140330516175015E-2"/>
    <n v="0.27638752969320179"/>
    <n v="1.33"/>
    <n v="1.5319538898952365"/>
    <n v="3.3604358242666885"/>
    <n v="0.99684368197660123"/>
    <x v="13"/>
  </r>
  <r>
    <x v="2"/>
    <x v="13"/>
    <n v="8310"/>
    <s v="Electric Power Facilities"/>
    <x v="0"/>
    <n v="1.2017295380314896"/>
    <n v="0.2322997442582819"/>
    <n v="0.58224006489851832"/>
    <n v="1.33"/>
    <n v="3.2272256757178845"/>
    <n v="10.552724835918781"/>
    <n v="2.7423918304312318"/>
    <x v="13"/>
  </r>
  <r>
    <x v="1"/>
    <x v="5"/>
    <n v="6410"/>
    <s v="Freshwater Marshes"/>
    <x v="0"/>
    <n v="0.62640332935885068"/>
    <n v="1.7869211096790915E-2"/>
    <n v="0.24869471632328805"/>
    <n v="1.33"/>
    <n v="1.3784588562688127"/>
    <n v="2.3495051813236105"/>
    <n v="6.7023596603561705E-2"/>
    <x v="5"/>
  </r>
  <r>
    <x v="2"/>
    <x v="19"/>
    <n v="6430"/>
    <s v="Wet Prairies"/>
    <x v="4"/>
    <n v="0.62640332935885068"/>
    <n v="1.7869211096790915E-2"/>
    <n v="0.24869471632328805"/>
    <n v="1.32"/>
    <n v="1.3680945039660397"/>
    <n v="2.3318397288324553"/>
    <n v="0.36432647141032115"/>
    <x v="19"/>
  </r>
  <r>
    <x v="2"/>
    <x v="13"/>
    <n v="1180"/>
    <s v="Rural Residential"/>
    <x v="1"/>
    <n v="0.96739227811534922"/>
    <n v="0.17065096597435325"/>
    <n v="0.24895975957097566"/>
    <n v="1.31"/>
    <n v="1.3591771353957736"/>
    <n v="3.577727163279421"/>
    <n v="0.92698772747671476"/>
    <x v="13"/>
  </r>
  <r>
    <x v="2"/>
    <x v="10"/>
    <n v="6410"/>
    <s v="Freshwater Marshes"/>
    <x v="1"/>
    <n v="0.62640332935885068"/>
    <n v="1.7869211096790915E-2"/>
    <n v="0.24869471632328805"/>
    <n v="1.31"/>
    <n v="1.3577301516632669"/>
    <n v="2.3141742763413009"/>
    <n v="0.36156642238448544"/>
    <x v="10"/>
  </r>
  <r>
    <x v="2"/>
    <x v="19"/>
    <n v="1900"/>
    <s v="Open Land"/>
    <x v="1"/>
    <n v="0.80616023176279095"/>
    <n v="4.9140330516175015E-2"/>
    <n v="0.24115339422849597"/>
    <n v="1.31"/>
    <n v="1.3165588692859067"/>
    <n v="2.8879534940878391"/>
    <n v="0.4626267261116711"/>
    <x v="19"/>
  </r>
  <r>
    <x v="2"/>
    <x v="3"/>
    <n v="6170"/>
    <s v="Mixed Wetland Hardwoods"/>
    <x v="1"/>
    <n v="0.62640332935885068"/>
    <n v="1.7869211096790915E-2"/>
    <n v="0.24869471632328805"/>
    <n v="1.3"/>
    <n v="1.3473657993604939"/>
    <n v="2.2965088238501461"/>
    <n v="0.35880637335864968"/>
    <x v="3"/>
  </r>
  <r>
    <x v="4"/>
    <x v="3"/>
    <n v="6120"/>
    <s v="Mangrove Swamps"/>
    <x v="1"/>
    <n v="0.62640332935885068"/>
    <n v="1.7869211096790915E-2"/>
    <n v="0.24869471632328805"/>
    <n v="1.3"/>
    <n v="1.3473657993604939"/>
    <n v="2.2965088238501461"/>
    <n v="0.21215907975625348"/>
    <x v="3"/>
  </r>
  <r>
    <x v="2"/>
    <x v="13"/>
    <n v="8100"/>
    <s v="Transportation"/>
    <x v="4"/>
    <n v="1.0171301585628862"/>
    <n v="0.19656132206470006"/>
    <n v="0.39828344230763024"/>
    <n v="1.3"/>
    <n v="2.1578001195621637"/>
    <n v="5.9719516950775553"/>
    <n v="1.6237949904373628"/>
    <x v="13"/>
  </r>
  <r>
    <x v="3"/>
    <x v="7"/>
    <n v="7430"/>
    <s v="Spoil Areas"/>
    <x v="0"/>
    <n v="0.73183755311232057"/>
    <n v="0.13401908322593187"/>
    <n v="0.28292799795311729"/>
    <n v="1.3"/>
    <n v="1.532833160910501"/>
    <n v="3.052376630753459"/>
    <n v="1.3514314390548925"/>
    <x v="7"/>
  </r>
  <r>
    <x v="3"/>
    <x v="3"/>
    <n v="4110"/>
    <s v="Pine Flatwoods"/>
    <x v="0"/>
    <n v="0.80616023176279095"/>
    <n v="4.9140330516175015E-2"/>
    <n v="0.28292799795311729"/>
    <n v="1.29"/>
    <n v="1.5210421365958051"/>
    <n v="3.3365002169779618"/>
    <n v="0.98974339494605013"/>
    <x v="3"/>
  </r>
  <r>
    <x v="3"/>
    <x v="13"/>
    <n v="5120"/>
    <s v=" Channelized Waterways, Canals"/>
    <x v="0"/>
    <n v="0.52096910560538079"/>
    <n v="9.3813358258152305E-2"/>
    <n v="0.2984336595879456"/>
    <n v="1.29"/>
    <n v="1.6044017364692644"/>
    <n v="2.2743308102275863"/>
    <n v="1.2390091045621667"/>
    <x v="13"/>
  </r>
  <r>
    <x v="1"/>
    <x v="6"/>
    <n v="8310"/>
    <s v="Electric Power Facilities"/>
    <x v="0"/>
    <n v="1.2017295380314896"/>
    <n v="0.2322997442582819"/>
    <n v="0.58224006489851832"/>
    <n v="1.29"/>
    <n v="3.1301662568993023"/>
    <n v="10.235349652883633"/>
    <n v="1.9785392898419869"/>
    <x v="6"/>
  </r>
  <r>
    <x v="2"/>
    <x v="9"/>
    <n v="4370"/>
    <s v="Australian Pines"/>
    <x v="0"/>
    <n v="0.80616023176279095"/>
    <n v="4.9140330516175015E-2"/>
    <n v="0.28292799795311729"/>
    <n v="1.29"/>
    <n v="1.5210421365958051"/>
    <n v="3.3365002169779618"/>
    <n v="0.53448027304155976"/>
    <x v="9"/>
  </r>
  <r>
    <x v="4"/>
    <x v="3"/>
    <n v="5110"/>
    <s v=" Natural River, Stream, Waterway"/>
    <x v="0"/>
    <n v="0.52096910560538079"/>
    <n v="9.3813358258152305E-2"/>
    <n v="0.2984336595879456"/>
    <n v="1.28"/>
    <n v="1.5919645137059371"/>
    <n v="2.2567003388304734"/>
    <n v="0.57964406655229672"/>
    <x v="3"/>
  </r>
  <r>
    <x v="5"/>
    <x v="6"/>
    <n v="1210"/>
    <s v="Fixed Single Family Units"/>
    <x v="1"/>
    <n v="1.3474392445178078"/>
    <n v="0.2921616014325315"/>
    <n v="0.22279788653131388"/>
    <n v="1.28"/>
    <n v="1.1884930459126408"/>
    <n v="4.3574697297377156"/>
    <n v="1.1065128368399191"/>
    <x v="6"/>
  </r>
  <r>
    <x v="2"/>
    <x v="6"/>
    <n v="1920"/>
    <s v="Inactive Land with street pattern but without structures"/>
    <x v="0"/>
    <n v="0.80616023176279095"/>
    <n v="4.9140330516175015E-2"/>
    <n v="0.27638752969320179"/>
    <n v="1.28"/>
    <n v="1.4743616383954157"/>
    <n v="3.2341036504220764"/>
    <n v="0.5180771735983718"/>
    <x v="6"/>
  </r>
  <r>
    <x v="4"/>
    <x v="13"/>
    <n v="2120"/>
    <s v="Unimproved Pastures"/>
    <x v="0"/>
    <n v="0.95337210017164864"/>
    <n v="0.22938109134459039"/>
    <n v="0.2"/>
    <n v="1.27"/>
    <n v="1.0585450000000001"/>
    <n v="2.7459985610610342"/>
    <n v="0.77589861196495502"/>
    <x v="13"/>
  </r>
  <r>
    <x v="3"/>
    <x v="3"/>
    <n v="4200"/>
    <s v="Upland Hardwood Forests"/>
    <x v="1"/>
    <n v="0.80616023176279095"/>
    <n v="4.9140330516175015E-2"/>
    <n v="0.24115339422849597"/>
    <n v="1.26"/>
    <n v="1.2663085307635438"/>
    <n v="2.7777262614890663"/>
    <n v="0.82398802382429093"/>
    <x v="3"/>
  </r>
  <r>
    <x v="1"/>
    <x v="13"/>
    <n v="6250"/>
    <s v="Hydric Pine Flatwoods"/>
    <x v="0"/>
    <n v="0.62640332935885068"/>
    <n v="1.7869211096790915E-2"/>
    <n v="0.24869471632328805"/>
    <n v="1.26"/>
    <n v="1.3059083901494015"/>
    <n v="2.2258470138855255"/>
    <n v="6.3496038887584774E-2"/>
    <x v="13"/>
  </r>
  <r>
    <x v="4"/>
    <x v="10"/>
    <n v="1700"/>
    <s v="Institutional"/>
    <x v="1"/>
    <n v="0.96739227811534922"/>
    <n v="0.17065096597435325"/>
    <n v="0.22279788653131388"/>
    <n v="1.26"/>
    <n v="1.1699228420702557"/>
    <n v="3.0795579339973269"/>
    <n v="0.670577870266161"/>
    <x v="10"/>
  </r>
  <r>
    <x v="2"/>
    <x v="2"/>
    <n v="1400"/>
    <s v="Commercial and Services"/>
    <x v="2"/>
    <n v="0.73183755311232057"/>
    <n v="0.15992943931627868"/>
    <n v="0.5449281084296117"/>
    <n v="1.26"/>
    <n v="2.8614447437693129"/>
    <n v="5.6980807101574333"/>
    <n v="1.8680884906122757"/>
    <x v="2"/>
  </r>
  <r>
    <x v="4"/>
    <x v="19"/>
    <n v="4220"/>
    <s v="Brazilian Pepper"/>
    <x v="4"/>
    <n v="0.80616023176279095"/>
    <n v="4.9140330516175015E-2"/>
    <n v="9.4942281192321246E-2"/>
    <n v="1.26"/>
    <n v="0.49854666565493849"/>
    <n v="1.0935930163342782"/>
    <n v="0.12092291220202776"/>
    <x v="19"/>
  </r>
  <r>
    <x v="4"/>
    <x v="19"/>
    <n v="8140"/>
    <s v="Roads and Highways"/>
    <x v="1"/>
    <n v="1.0171301585628862"/>
    <n v="0.19656132206470006"/>
    <n v="0.43863241848912221"/>
    <n v="1.26"/>
    <n v="2.3032807611073052"/>
    <n v="6.3745855423927393"/>
    <n v="1.4825834932016868"/>
    <x v="19"/>
  </r>
  <r>
    <x v="0"/>
    <x v="3"/>
    <n v="5300"/>
    <s v="Reservoirs"/>
    <x v="0"/>
    <n v="0.52096910560538079"/>
    <n v="9.3813358258152305E-2"/>
    <n v="0.2984336595879456"/>
    <n v="1.25"/>
    <n v="1.5546528454159541"/>
    <n v="2.2038089246391341"/>
    <n v="0.86217338620885409"/>
    <x v="3"/>
  </r>
  <r>
    <x v="5"/>
    <x v="10"/>
    <n v="5110"/>
    <s v=" Natural River, Stream, Waterway"/>
    <x v="0"/>
    <n v="0.52096910560538079"/>
    <n v="9.3813358258152305E-2"/>
    <n v="0.2984336595879456"/>
    <n v="1.25"/>
    <n v="1.5546528454159541"/>
    <n v="2.2038089246391341"/>
    <n v="0.60836076266624539"/>
    <x v="10"/>
  </r>
  <r>
    <x v="2"/>
    <x v="3"/>
    <n v="5120"/>
    <s v=" Channelized Waterways, Canals"/>
    <x v="1"/>
    <n v="0.52096910560538079"/>
    <n v="9.3813358258152305E-2"/>
    <n v="0.2984336595879456"/>
    <n v="1.24"/>
    <n v="1.5422156226526262"/>
    <n v="2.1861784532420208"/>
    <n v="0.72938493784204927"/>
    <x v="3"/>
  </r>
  <r>
    <x v="2"/>
    <x v="2"/>
    <n v="6170"/>
    <s v="Mixed Wetland Hardwoods"/>
    <x v="3"/>
    <n v="0.62640332935885068"/>
    <n v="1.7869211096790915E-2"/>
    <n v="0.24869471632328805"/>
    <n v="1.23"/>
    <n v="1.2748153332410825"/>
    <n v="2.1728506564120607"/>
    <n v="0.33948603017779927"/>
    <x v="2"/>
  </r>
  <r>
    <x v="4"/>
    <x v="19"/>
    <n v="4240"/>
    <s v="Melaleuca"/>
    <x v="2"/>
    <n v="0.80616023176279095"/>
    <n v="4.9140330516175015E-2"/>
    <n v="2.0887301862310671E-2"/>
    <n v="1.23"/>
    <n v="0.10706883152875106"/>
    <n v="0.23486211922226638"/>
    <n v="2.5969634953864056E-2"/>
    <x v="19"/>
  </r>
  <r>
    <x v="0"/>
    <x v="3"/>
    <n v="2110"/>
    <s v="Improved Pastures"/>
    <x v="0"/>
    <n v="1.8765006736361713"/>
    <n v="0.3700681607026059"/>
    <n v="0.58663586860269046"/>
    <n v="1.22"/>
    <n v="2.982662078530089"/>
    <n v="15.229348294286501"/>
    <n v="3.8961484677596325"/>
    <x v="3"/>
  </r>
  <r>
    <x v="2"/>
    <x v="13"/>
    <n v="6440"/>
    <s v="Emergent Aquatic Vegetation"/>
    <x v="0"/>
    <n v="0.62640332935885068"/>
    <n v="1.7869211096790915E-2"/>
    <n v="0.24869471632328805"/>
    <n v="1.22"/>
    <n v="1.2644509809383095"/>
    <n v="2.1551852039209058"/>
    <n v="0.3367259811519635"/>
    <x v="13"/>
  </r>
  <r>
    <x v="4"/>
    <x v="10"/>
    <n v="4220"/>
    <s v="Brazilian Pepper"/>
    <x v="1"/>
    <n v="0.80616023176279095"/>
    <n v="4.9140330516175015E-2"/>
    <n v="0.24115339422849597"/>
    <n v="1.22"/>
    <n v="1.2261082599456534"/>
    <n v="2.6895444754100484"/>
    <n v="0.2973935875647965"/>
    <x v="10"/>
  </r>
  <r>
    <x v="0"/>
    <x v="2"/>
    <n v="1550"/>
    <s v="Other Light Industrial"/>
    <x v="0"/>
    <n v="1.2017295380314896"/>
    <n v="0.2322997442582819"/>
    <n v="0.34369105791620291"/>
    <n v="1.22"/>
    <n v="1.7474456303162462"/>
    <n v="5.7139830787798935"/>
    <n v="1.6275666734183714"/>
    <x v="2"/>
  </r>
  <r>
    <x v="4"/>
    <x v="3"/>
    <n v="1210"/>
    <s v="Fixed Single Family Units"/>
    <x v="1"/>
    <n v="1.3474392445178078"/>
    <n v="0.2921616014325315"/>
    <n v="0.22279788653131388"/>
    <n v="1.21"/>
    <n v="1.1234973324642932"/>
    <n v="4.1191706038926839"/>
    <n v="1.0154300536588825"/>
    <x v="3"/>
  </r>
  <r>
    <x v="3"/>
    <x v="6"/>
    <n v="5200"/>
    <s v="Lakes"/>
    <x v="0"/>
    <n v="0.52096910560538079"/>
    <n v="9.3813358258152305E-2"/>
    <n v="0.2984336595879456"/>
    <n v="1.21"/>
    <n v="1.5049039543626435"/>
    <n v="2.133287039050682"/>
    <n v="1.1621713306358308"/>
    <x v="6"/>
  </r>
  <r>
    <x v="4"/>
    <x v="10"/>
    <n v="2110"/>
    <s v="Improved Pastures"/>
    <x v="2"/>
    <n v="1.8765006736361713"/>
    <n v="0.3700681607026059"/>
    <n v="0.58663586860269046"/>
    <n v="1.21"/>
    <n v="2.9582140287060721"/>
    <n v="15.104517570562841"/>
    <n v="3.3007617985336299"/>
    <x v="10"/>
  </r>
  <r>
    <x v="2"/>
    <x v="2"/>
    <n v="7400"/>
    <s v="Disturbed Land"/>
    <x v="3"/>
    <n v="0.73183755311232057"/>
    <n v="0.13401908322593187"/>
    <n v="0.19937879050387461"/>
    <n v="1.21"/>
    <n v="1.0054024424041257"/>
    <n v="2.0020880275540884"/>
    <n v="0.58549201577932353"/>
    <x v="2"/>
  </r>
  <r>
    <x v="2"/>
    <x v="3"/>
    <n v="1620"/>
    <s v="Sand and Gravel Pits"/>
    <x v="1"/>
    <n v="0.73183755311232057"/>
    <n v="0.13401908322593187"/>
    <n v="0.22279788653131388"/>
    <n v="1.2"/>
    <n v="1.1142122305431006"/>
    <n v="2.2187642210123237"/>
    <n v="0.64885695255197773"/>
    <x v="3"/>
  </r>
  <r>
    <x v="4"/>
    <x v="12"/>
    <n v="2110"/>
    <s v="Improved Pastures"/>
    <x v="0"/>
    <n v="1.8765006736361713"/>
    <n v="0.3700681607026059"/>
    <n v="0.58663586860269046"/>
    <n v="1.2"/>
    <n v="2.9337659788820551"/>
    <n v="14.979686846839183"/>
    <n v="3.2734827754052529"/>
    <x v="12"/>
  </r>
  <r>
    <x v="2"/>
    <x v="6"/>
    <n v="1820"/>
    <s v="Golf Courses"/>
    <x v="0"/>
    <n v="1.8765006736361713"/>
    <n v="0.3700681607026059"/>
    <n v="0.27638752969320179"/>
    <n v="1.2"/>
    <n v="1.382214035995702"/>
    <n v="7.0575272750320881"/>
    <n v="1.6927083290767961"/>
    <x v="6"/>
  </r>
  <r>
    <x v="2"/>
    <x v="3"/>
    <n v="4110"/>
    <s v="Pine Flatwoods"/>
    <x v="1"/>
    <n v="0.80616023176279095"/>
    <n v="4.9140330516175015E-2"/>
    <n v="0.24115339422849597"/>
    <n v="1.19"/>
    <n v="1.1959580568322357"/>
    <n v="2.6234081358507848"/>
    <n v="0.42024870539915155"/>
    <x v="3"/>
  </r>
  <r>
    <x v="3"/>
    <x v="6"/>
    <n v="4200"/>
    <s v="Upland Hardwood Forests"/>
    <x v="1"/>
    <n v="0.80616023176279095"/>
    <n v="4.9140330516175015E-2"/>
    <n v="0.24115339422849597"/>
    <n v="1.19"/>
    <n v="1.1959580568322357"/>
    <n v="2.6234081358507848"/>
    <n v="0.77821091138960796"/>
    <x v="6"/>
  </r>
  <r>
    <x v="4"/>
    <x v="3"/>
    <n v="2130"/>
    <s v="Woodland Pastures"/>
    <x v="0"/>
    <n v="0.95337210017164864"/>
    <n v="0.22938109134459039"/>
    <n v="0.2"/>
    <n v="1.18"/>
    <n v="0.98353000000000002"/>
    <n v="2.5514002378362366"/>
    <n v="0.72091367095956449"/>
    <x v="3"/>
  </r>
  <r>
    <x v="2"/>
    <x v="13"/>
    <n v="5120"/>
    <s v=" Channelized Waterways, Canals"/>
    <x v="0"/>
    <n v="0.52096910560538079"/>
    <n v="9.3813358258152305E-2"/>
    <n v="0.2984336595879456"/>
    <n v="1.18"/>
    <n v="1.4675922860726605"/>
    <n v="2.0803956248593423"/>
    <n v="0.69409211826904682"/>
    <x v="13"/>
  </r>
  <r>
    <x v="4"/>
    <x v="13"/>
    <n v="3100"/>
    <s v="Herbaceous (Dry Prairie)"/>
    <x v="4"/>
    <n v="0.80616023176279095"/>
    <n v="4.9140330516175015E-2"/>
    <n v="9.4942281192321246E-2"/>
    <n v="1.18"/>
    <n v="0.46689290910541859"/>
    <n v="1.024158539106705"/>
    <n v="0.11324526698285139"/>
    <x v="13"/>
  </r>
  <r>
    <x v="2"/>
    <x v="10"/>
    <n v="1310"/>
    <s v="Fixed Single Family Units &lt;Six or more dwelling units per acre&gt;"/>
    <x v="1"/>
    <n v="1.3474392445178078"/>
    <n v="0.2921616014325315"/>
    <n v="0.44774347762687844"/>
    <n v="1.18"/>
    <n v="2.2018457127518185"/>
    <n v="8.072807893883164"/>
    <n v="2.2297028426835572"/>
    <x v="10"/>
  </r>
  <r>
    <x v="2"/>
    <x v="2"/>
    <n v="3100"/>
    <s v="Herbaceous (Dry Prairie)"/>
    <x v="1"/>
    <n v="0.80616023176279095"/>
    <n v="4.9140330516175015E-2"/>
    <n v="0.24115339422849597"/>
    <n v="1.18"/>
    <n v="1.1859079891277631"/>
    <n v="2.6013626893310304"/>
    <n v="0.41671720367310827"/>
    <x v="2"/>
  </r>
  <r>
    <x v="2"/>
    <x v="3"/>
    <n v="6170"/>
    <s v="Mixed Wetland Hardwoods"/>
    <x v="1"/>
    <n v="0.62640332935885068"/>
    <n v="1.7869211096790915E-2"/>
    <n v="0.24869471632328805"/>
    <n v="1.17"/>
    <n v="1.2126292194244443"/>
    <n v="2.0668579414651309"/>
    <n v="0.32292573602278468"/>
    <x v="3"/>
  </r>
  <r>
    <x v="1"/>
    <x v="3"/>
    <n v="3200"/>
    <s v="Shrub and Brushland"/>
    <x v="1"/>
    <n v="0.80616023176279095"/>
    <n v="4.9140330516175015E-2"/>
    <n v="0.24115339422849597"/>
    <n v="1.1599999999999999"/>
    <n v="1.1658078537188181"/>
    <n v="2.5572717962915217"/>
    <n v="0.15588114662350941"/>
    <x v="3"/>
  </r>
  <r>
    <x v="2"/>
    <x v="15"/>
    <n v="4220"/>
    <s v="Brazilian Pepper"/>
    <x v="1"/>
    <n v="0.80616023176279095"/>
    <n v="4.9140330516175015E-2"/>
    <n v="0.24115339422849597"/>
    <n v="1.1599999999999999"/>
    <n v="1.1658078537188181"/>
    <n v="2.5572717962915217"/>
    <n v="0.40965420022102172"/>
    <x v="15"/>
  </r>
  <r>
    <x v="2"/>
    <x v="3"/>
    <n v="1210"/>
    <s v="Fixed Single Family Units"/>
    <x v="0"/>
    <n v="1.3474392445178078"/>
    <n v="0.2921616014325315"/>
    <n v="0.24052044568721381"/>
    <n v="1.1499999999999999"/>
    <n v="1.152724301011683"/>
    <n v="4.2263278406768929"/>
    <n v="1.1673082432210682"/>
    <x v="3"/>
  </r>
  <r>
    <x v="2"/>
    <x v="3"/>
    <n v="2110"/>
    <s v="Improved Pastures"/>
    <x v="0"/>
    <n v="1.8765006736361713"/>
    <n v="0.3700681607026059"/>
    <n v="0.58663586860269046"/>
    <n v="1.1499999999999999"/>
    <n v="2.8115257297619691"/>
    <n v="14.355533228220882"/>
    <n v="3.44309412019066"/>
    <x v="3"/>
  </r>
  <r>
    <x v="2"/>
    <x v="3"/>
    <n v="4110"/>
    <s v="Pine Flatwoods"/>
    <x v="2"/>
    <n v="0.80616023176279095"/>
    <n v="4.9140330516175015E-2"/>
    <n v="2.0887301862310671E-2"/>
    <n v="1.1499999999999999"/>
    <n v="0.10010500508785668"/>
    <n v="0.21958653423220026"/>
    <n v="3.517598175940758E-2"/>
    <x v="3"/>
  </r>
  <r>
    <x v="2"/>
    <x v="13"/>
    <n v="1400"/>
    <s v="Commercial and Services"/>
    <x v="2"/>
    <n v="0.73183755311232057"/>
    <n v="0.15992943931627868"/>
    <n v="0.5449281084296117"/>
    <n v="1.1499999999999999"/>
    <n v="2.6116360756624677"/>
    <n v="5.2006292195881327"/>
    <n v="1.7050014001619973"/>
    <x v="13"/>
  </r>
  <r>
    <x v="1"/>
    <x v="10"/>
    <n v="1850"/>
    <s v="Parks and Zoos"/>
    <x v="1"/>
    <n v="0.96739227811534922"/>
    <n v="0.17065096597435325"/>
    <n v="0.24895975957097566"/>
    <n v="1.1499999999999999"/>
    <n v="1.193170767713847"/>
    <n v="3.1407528532605604"/>
    <n v="0.55403843964910471"/>
    <x v="10"/>
  </r>
  <r>
    <x v="1"/>
    <x v="10"/>
    <n v="2130"/>
    <s v="Woodland Pastures"/>
    <x v="1"/>
    <n v="0.95337210017164864"/>
    <n v="0.22938109134459039"/>
    <n v="0.2"/>
    <n v="1.1499999999999999"/>
    <n v="0.95852499999999996"/>
    <n v="2.4865341300946371"/>
    <n v="0.59825949629110098"/>
    <x v="10"/>
  </r>
  <r>
    <x v="2"/>
    <x v="10"/>
    <n v="6170"/>
    <s v="Mixed Wetland Hardwoods"/>
    <x v="2"/>
    <n v="0.62640332935885068"/>
    <n v="1.7869211096790915E-2"/>
    <n v="0.24869471632328805"/>
    <n v="1.1499999999999999"/>
    <n v="1.1919005148188981"/>
    <n v="2.0315270364828208"/>
    <n v="0.3174056379711131"/>
    <x v="10"/>
  </r>
  <r>
    <x v="5"/>
    <x v="13"/>
    <n v="8310"/>
    <s v="Electric Power Facilities"/>
    <x v="0"/>
    <n v="1.2017295380314896"/>
    <n v="0.2322997442582819"/>
    <n v="0.58224006489851832"/>
    <n v="1.1399999999999999"/>
    <n v="2.7661934363296155"/>
    <n v="9.0451927165018127"/>
    <n v="2.1248171987334694"/>
    <x v="13"/>
  </r>
  <r>
    <x v="5"/>
    <x v="10"/>
    <n v="1110"/>
    <s v="Fixed Single Family Units"/>
    <x v="3"/>
    <n v="0.96739227811534922"/>
    <n v="0.17065096597435325"/>
    <n v="0.22153198944874952"/>
    <n v="1.1399999999999999"/>
    <n v="1.0524874052715363"/>
    <n v="2.7704356413801698"/>
    <n v="0.63190425876794287"/>
    <x v="10"/>
  </r>
  <r>
    <x v="2"/>
    <x v="19"/>
    <n v="8100"/>
    <s v="Transportation"/>
    <x v="0"/>
    <n v="1.0171301585628862"/>
    <n v="0.19656132206470006"/>
    <n v="0.45034663738052311"/>
    <n v="1.1399999999999999"/>
    <n v="2.1395743568629961"/>
    <n v="5.9215098708054068"/>
    <n v="1.6100796783009388"/>
    <x v="19"/>
  </r>
  <r>
    <x v="2"/>
    <x v="3"/>
    <n v="6170"/>
    <s v="Mixed Wetland Hardwoods"/>
    <x v="2"/>
    <n v="0.62640332935885068"/>
    <n v="1.7869211096790915E-2"/>
    <n v="0.24869471632328805"/>
    <n v="1.1299999999999999"/>
    <n v="1.1711718102133521"/>
    <n v="1.996196131500511"/>
    <n v="0.31188553991944157"/>
    <x v="3"/>
  </r>
  <r>
    <x v="5"/>
    <x v="10"/>
    <n v="1390"/>
    <s v="High Density Under Construction"/>
    <x v="0"/>
    <n v="1.6728075169398335"/>
    <n v="0.4645994885165638"/>
    <n v="0.45902383655933859"/>
    <n v="1.1299999999999999"/>
    <n v="2.1616694779129788"/>
    <n v="9.8392909658266756"/>
    <n v="3.0268240948860869"/>
    <x v="10"/>
  </r>
  <r>
    <x v="3"/>
    <x v="10"/>
    <n v="2540"/>
    <s v="Aquaculture"/>
    <x v="1"/>
    <n v="1.7303616721893005"/>
    <n v="0.38508149913584422"/>
    <n v="0.30381529981542799"/>
    <n v="1.1299999999999999"/>
    <n v="1.4307497960382995"/>
    <n v="6.7364194526055021"/>
    <n v="2.2388326439932973"/>
    <x v="10"/>
  </r>
  <r>
    <x v="1"/>
    <x v="3"/>
    <n v="1180"/>
    <s v="Rural Residential"/>
    <x v="0"/>
    <n v="0.96739227811534922"/>
    <n v="0.17065096597435325"/>
    <n v="0.27638752969320179"/>
    <n v="1.1200000000000001"/>
    <n v="1.2900664335959888"/>
    <n v="3.3958088329431799"/>
    <n v="0.59903109701780888"/>
    <x v="3"/>
  </r>
  <r>
    <x v="5"/>
    <x v="10"/>
    <n v="5300"/>
    <s v="Reservoirs"/>
    <x v="2"/>
    <n v="0.52096910560538079"/>
    <n v="9.3813358258152305E-2"/>
    <n v="0.2984336595879456"/>
    <n v="1.1200000000000001"/>
    <n v="1.3929689494926949"/>
    <n v="1.9746127964766642"/>
    <n v="0.54509124334895587"/>
    <x v="10"/>
  </r>
  <r>
    <x v="2"/>
    <x v="9"/>
    <n v="3210"/>
    <s v="Palmetto Prairies"/>
    <x v="1"/>
    <n v="0.80616023176279095"/>
    <n v="4.9140330516175015E-2"/>
    <n v="0.24115339422849597"/>
    <n v="1.1200000000000001"/>
    <n v="1.1256075829009278"/>
    <n v="2.4690900102125037"/>
    <n v="0.39552819331684858"/>
    <x v="9"/>
  </r>
  <r>
    <x v="0"/>
    <x v="14"/>
    <n v="4280"/>
    <s v="Cabbage Palm"/>
    <x v="0"/>
    <n v="0.80616023176279095"/>
    <n v="4.9140330516175015E-2"/>
    <n v="0.28292799795311729"/>
    <n v="1.1100000000000001"/>
    <n v="1.3088036989312741"/>
    <n v="2.8709420471670835"/>
    <n v="0.5667392762353346"/>
    <x v="14"/>
  </r>
  <r>
    <x v="3"/>
    <x v="2"/>
    <n v="3210"/>
    <s v="Palmetto Prairies"/>
    <x v="1"/>
    <n v="0.80616023176279095"/>
    <n v="4.9140330516175015E-2"/>
    <n v="0.24115339422849597"/>
    <n v="1.1100000000000001"/>
    <n v="1.1155575151964554"/>
    <n v="2.4470445636927494"/>
    <n v="0.72589421146425637"/>
    <x v="2"/>
  </r>
  <r>
    <x v="2"/>
    <x v="15"/>
    <n v="3200"/>
    <s v="Shrub and Brushland"/>
    <x v="0"/>
    <n v="0.80616023176279095"/>
    <n v="4.9140330516175015E-2"/>
    <n v="0.28292799795311729"/>
    <n v="1.1100000000000001"/>
    <n v="1.3088036989312741"/>
    <n v="2.8709420471670835"/>
    <n v="0.45990163029157466"/>
    <x v="15"/>
  </r>
  <r>
    <x v="4"/>
    <x v="19"/>
    <n v="5110"/>
    <s v=" Natural River, Stream, Waterway"/>
    <x v="4"/>
    <n v="0.52096910560538079"/>
    <n v="9.3813358258152305E-2"/>
    <n v="0.2984336595879456"/>
    <n v="1.1100000000000001"/>
    <n v="1.3805317267293671"/>
    <n v="1.9569823250795508"/>
    <n v="0.50266008896331971"/>
    <x v="19"/>
  </r>
  <r>
    <x v="2"/>
    <x v="3"/>
    <n v="6120"/>
    <s v="Mangrove Swamps"/>
    <x v="2"/>
    <n v="0.62640332935885068"/>
    <n v="1.7869211096790915E-2"/>
    <n v="0.24869471632328805"/>
    <n v="1.1000000000000001"/>
    <n v="1.1400787533050332"/>
    <n v="1.9431997740270464"/>
    <n v="0.30360539284193427"/>
    <x v="3"/>
  </r>
  <r>
    <x v="5"/>
    <x v="13"/>
    <n v="1900"/>
    <s v="Open Land"/>
    <x v="0"/>
    <n v="0.80616023176279095"/>
    <n v="4.9140330516175015E-2"/>
    <n v="0.28292799795311729"/>
    <n v="1.1000000000000001"/>
    <n v="1.297012674616578"/>
    <n v="2.8450777043998126"/>
    <n v="0.34988322773206865"/>
    <x v="13"/>
  </r>
  <r>
    <x v="2"/>
    <x v="13"/>
    <n v="1210"/>
    <s v="Fixed Single Family Units"/>
    <x v="3"/>
    <n v="1.3474392445178078"/>
    <n v="0.2921616014325315"/>
    <n v="0.2050753273754139"/>
    <n v="1.1000000000000001"/>
    <n v="0.94011656952074107"/>
    <n v="3.4468266416870592"/>
    <n v="0.95201065877342961"/>
    <x v="13"/>
  </r>
  <r>
    <x v="4"/>
    <x v="6"/>
    <n v="1320"/>
    <s v="Mobile Home Units &lt;Six or more dwelling units per acre&gt;"/>
    <x v="1"/>
    <n v="1.6728075169398335"/>
    <n v="0.4645994885165638"/>
    <n v="0.44774347762687844"/>
    <n v="1.1000000000000001"/>
    <n v="2.0525680373110178"/>
    <n v="9.3426929290583711"/>
    <n v="2.8182071312032089"/>
    <x v="6"/>
  </r>
  <r>
    <x v="1"/>
    <x v="3"/>
    <n v="2110"/>
    <s v="Improved Pastures"/>
    <x v="0"/>
    <n v="1.8765006736361713"/>
    <n v="0.3700681607026059"/>
    <n v="0.58663586860269046"/>
    <n v="1.0900000000000001"/>
    <n v="2.6648374308178666"/>
    <n v="13.606548885878924"/>
    <n v="2.683372615022888"/>
    <x v="3"/>
  </r>
  <r>
    <x v="4"/>
    <x v="3"/>
    <n v="6120"/>
    <s v="Mangrove Swamps"/>
    <x v="0"/>
    <n v="0.62640332935885068"/>
    <n v="1.7869211096790915E-2"/>
    <n v="0.24869471632328805"/>
    <n v="1.0900000000000001"/>
    <n v="1.1297144010022602"/>
    <n v="1.9255343215358913"/>
    <n v="0.17788722841101251"/>
    <x v="3"/>
  </r>
  <r>
    <x v="2"/>
    <x v="13"/>
    <n v="2130"/>
    <s v="Woodland Pastures"/>
    <x v="0"/>
    <n v="0.95337210017164864"/>
    <n v="0.22938109134459039"/>
    <n v="0.2"/>
    <n v="1.0900000000000001"/>
    <n v="0.90851500000000007"/>
    <n v="2.356801914611439"/>
    <n v="0.76481150255417407"/>
    <x v="13"/>
  </r>
  <r>
    <x v="2"/>
    <x v="2"/>
    <n v="6300"/>
    <s v="Wetland Forested Mixed"/>
    <x v="2"/>
    <n v="0.62640332935885068"/>
    <n v="1.7869211096790915E-2"/>
    <n v="0.24869471632328805"/>
    <n v="1.0900000000000001"/>
    <n v="1.1297144010022602"/>
    <n v="1.9255343215358913"/>
    <n v="0.30084534381609851"/>
    <x v="2"/>
  </r>
  <r>
    <x v="1"/>
    <x v="3"/>
    <n v="2110"/>
    <s v="Improved Pastures"/>
    <x v="1"/>
    <n v="1.8765006736361713"/>
    <n v="0.3700681607026059"/>
    <n v="0.58663586860269046"/>
    <n v="1.08"/>
    <n v="2.6403893809938497"/>
    <n v="13.481718162155264"/>
    <n v="2.658754517637357"/>
    <x v="3"/>
  </r>
  <r>
    <x v="1"/>
    <x v="6"/>
    <n v="6440"/>
    <s v="Emergent Aquatic Vegetation"/>
    <x v="1"/>
    <n v="0.62640332935885068"/>
    <n v="1.7869211096790915E-2"/>
    <n v="0.24869471632328805"/>
    <n v="1.08"/>
    <n v="1.1193500486994872"/>
    <n v="1.9078688690447365"/>
    <n v="5.4425176189358389E-2"/>
    <x v="6"/>
  </r>
  <r>
    <x v="2"/>
    <x v="19"/>
    <n v="3210"/>
    <s v="Palmetto Prairies"/>
    <x v="4"/>
    <n v="0.80616023176279095"/>
    <n v="4.9140330516175015E-2"/>
    <n v="9.4942281192321246E-2"/>
    <n v="1.08"/>
    <n v="0.42732571341851872"/>
    <n v="0.93736544257223842"/>
    <n v="0.15015834110735252"/>
    <x v="19"/>
  </r>
  <r>
    <x v="4"/>
    <x v="3"/>
    <n v="4340"/>
    <s v="Hardwood - Coniferous Mixed"/>
    <x v="0"/>
    <n v="0.80616023176279095"/>
    <n v="4.9140330516175015E-2"/>
    <n v="0.28292799795311729"/>
    <n v="1.07"/>
    <n v="1.2616396016724893"/>
    <n v="2.767484676097999"/>
    <n v="0.30601174432332195"/>
    <x v="3"/>
  </r>
  <r>
    <x v="4"/>
    <x v="13"/>
    <n v="1110"/>
    <s v="Fixed Single Family Units"/>
    <x v="0"/>
    <n v="0.96739227811534922"/>
    <n v="0.17065096597435325"/>
    <n v="0.27638752969320179"/>
    <n v="1.07"/>
    <n v="1.2324741820961678"/>
    <n v="3.2442102243296449"/>
    <n v="0.70643112730886071"/>
    <x v="13"/>
  </r>
  <r>
    <x v="4"/>
    <x v="6"/>
    <n v="6440"/>
    <s v="Emergent Aquatic Vegetation"/>
    <x v="1"/>
    <n v="0.62640332935885068"/>
    <n v="1.7869211096790915E-2"/>
    <n v="0.24869471632328805"/>
    <n v="1.07"/>
    <n v="1.1089856963967142"/>
    <n v="1.8902034165535815"/>
    <n v="0.17462324256860864"/>
    <x v="6"/>
  </r>
  <r>
    <x v="2"/>
    <x v="2"/>
    <n v="1630"/>
    <s v="Rock Quarries"/>
    <x v="1"/>
    <n v="0.73183755311232057"/>
    <n v="0.13401908322593187"/>
    <n v="0.22279788653131388"/>
    <n v="1.07"/>
    <n v="0.99350590556759821"/>
    <n v="1.9783980970693225"/>
    <n v="0.57856411602551361"/>
    <x v="2"/>
  </r>
  <r>
    <x v="2"/>
    <x v="15"/>
    <n v="6250"/>
    <s v="Hydric Pine Flatwoods"/>
    <x v="2"/>
    <n v="0.62640332935885068"/>
    <n v="1.7869211096790915E-2"/>
    <n v="0.24869471632328805"/>
    <n v="1.07"/>
    <n v="1.1089856963967142"/>
    <n v="1.8902034165535815"/>
    <n v="0.29532524576442704"/>
    <x v="15"/>
  </r>
  <r>
    <x v="1"/>
    <x v="13"/>
    <n v="2120"/>
    <s v="Unimproved Pastures"/>
    <x v="0"/>
    <n v="0.95337210017164864"/>
    <n v="0.22938109134459039"/>
    <n v="0.2"/>
    <n v="1.06"/>
    <n v="0.88351000000000013"/>
    <n v="2.2919358068698399"/>
    <n v="0.55143918788571056"/>
    <x v="13"/>
  </r>
  <r>
    <x v="2"/>
    <x v="15"/>
    <n v="6172"/>
    <s v="Mixed Shrubs"/>
    <x v="2"/>
    <n v="0.62640332935885068"/>
    <n v="1.7869211096790915E-2"/>
    <n v="0.24869471632328805"/>
    <n v="1.06"/>
    <n v="1.0986213440939412"/>
    <n v="1.8725379640624267"/>
    <n v="0.29256519673859127"/>
    <x v="15"/>
  </r>
  <r>
    <x v="0"/>
    <x v="3"/>
    <n v="2130"/>
    <s v="Woodland Pastures"/>
    <x v="0"/>
    <n v="0.95337210017164864"/>
    <n v="0.22938109134459039"/>
    <n v="0.2"/>
    <n v="1.05"/>
    <n v="0.87517500000000004"/>
    <n v="2.2703137709559731"/>
    <n v="0.80818556064622271"/>
    <x v="3"/>
  </r>
  <r>
    <x v="1"/>
    <x v="3"/>
    <n v="6440"/>
    <s v="Emergent Aquatic Vegetation"/>
    <x v="0"/>
    <n v="0.62640332935885068"/>
    <n v="1.7869211096790915E-2"/>
    <n v="0.24869471632328805"/>
    <n v="1.05"/>
    <n v="1.088256991791168"/>
    <n v="1.8548725115712714"/>
    <n v="5.2913365739653981E-2"/>
    <x v="3"/>
  </r>
  <r>
    <x v="2"/>
    <x v="9"/>
    <n v="4130"/>
    <s v="Sand Pine"/>
    <x v="3"/>
    <n v="0.80616023176279095"/>
    <n v="4.9140330516175015E-2"/>
    <n v="0.19937879050387461"/>
    <n v="1.05"/>
    <n v="0.87245666489614226"/>
    <n v="1.9137877785849866"/>
    <n v="0.3065732797608447"/>
    <x v="9"/>
  </r>
  <r>
    <x v="2"/>
    <x v="9"/>
    <n v="6440"/>
    <s v="Emergent Aquatic Vegetation"/>
    <x v="1"/>
    <n v="0.62640332935885068"/>
    <n v="1.7869211096790915E-2"/>
    <n v="0.24869471632328805"/>
    <n v="1.05"/>
    <n v="1.088256991791168"/>
    <n v="1.8548725115712714"/>
    <n v="0.28980514771275545"/>
    <x v="9"/>
  </r>
  <r>
    <x v="2"/>
    <x v="19"/>
    <n v="6250"/>
    <s v="Hydric Pine Flatwoods"/>
    <x v="2"/>
    <n v="0.62640332935885068"/>
    <n v="1.7869211096790915E-2"/>
    <n v="0.24869471632328805"/>
    <n v="1.05"/>
    <n v="1.088256991791168"/>
    <n v="1.8548725115712714"/>
    <n v="0.28980514771275545"/>
    <x v="19"/>
  </r>
  <r>
    <x v="2"/>
    <x v="3"/>
    <n v="1110"/>
    <s v="Fixed Single Family Units"/>
    <x v="2"/>
    <n v="0.96739227811534922"/>
    <n v="0.17065096597435325"/>
    <n v="8.3338224602148639E-2"/>
    <n v="1.04"/>
    <n v="0.36120453307063261"/>
    <n v="0.95078944150290234"/>
    <n v="0.24634917741456497"/>
    <x v="3"/>
  </r>
  <r>
    <x v="2"/>
    <x v="3"/>
    <n v="1210"/>
    <s v="Fixed Single Family Units"/>
    <x v="2"/>
    <n v="1.3474392445178078"/>
    <n v="0.2921616014325315"/>
    <n v="0.12152611992617118"/>
    <n v="1.04"/>
    <n v="0.52671850898401107"/>
    <n v="1.9311513574973957"/>
    <n v="0.53338240276060145"/>
    <x v="3"/>
  </r>
  <r>
    <x v="3"/>
    <x v="13"/>
    <n v="6216"/>
    <e v="#N/A"/>
    <x v="0"/>
    <n v="0.62640332935885068"/>
    <n v="1.7869211096790915E-2"/>
    <n v="0.24869471632328805"/>
    <n v="1.04"/>
    <n v="1.077892639488395"/>
    <n v="1.8372070590801164"/>
    <n v="0.60966914461219113"/>
    <x v="13"/>
  </r>
  <r>
    <x v="4"/>
    <x v="13"/>
    <n v="1920"/>
    <s v="Inactive Land with street pattern but without structures"/>
    <x v="1"/>
    <n v="0.80616023176279095"/>
    <n v="4.9140330516175015E-2"/>
    <n v="0.24895975957097566"/>
    <n v="1.04"/>
    <n v="1.0790413899325226"/>
    <n v="2.3669441792688284"/>
    <n v="0.26172239480481202"/>
    <x v="13"/>
  </r>
  <r>
    <x v="2"/>
    <x v="18"/>
    <n v="8140"/>
    <s v="Roads and Highways"/>
    <x v="1"/>
    <n v="1.0171301585628862"/>
    <n v="0.19656132206470006"/>
    <n v="0.43863241848912221"/>
    <n v="1.04"/>
    <n v="1.9011206282155533"/>
    <n v="5.2615626699114664"/>
    <n v="1.4306376778493888"/>
    <x v="18"/>
  </r>
  <r>
    <x v="2"/>
    <x v="10"/>
    <n v="1700"/>
    <s v="Institutional"/>
    <x v="3"/>
    <n v="0.96739227811534922"/>
    <n v="0.17065096597435325"/>
    <n v="0.2050753273754139"/>
    <n v="1.04"/>
    <n v="0.88883748391051887"/>
    <n v="2.3396641446603068"/>
    <n v="0.60620607708090424"/>
    <x v="10"/>
  </r>
  <r>
    <x v="2"/>
    <x v="13"/>
    <n v="1411"/>
    <s v="Shopping Centers (Plazas, Malls)"/>
    <x v="1"/>
    <n v="1.4884831588725165"/>
    <n v="0.30824389141964326"/>
    <n v="0.57659988543228824"/>
    <n v="1.03"/>
    <n v="2.475069423215233"/>
    <n v="10.024433796663127"/>
    <n v="2.6146921201601661"/>
    <x v="13"/>
  </r>
  <r>
    <x v="2"/>
    <x v="6"/>
    <n v="7430"/>
    <s v="Spoil Areas"/>
    <x v="0"/>
    <n v="0.73183755311232057"/>
    <n v="0.13401908322593187"/>
    <n v="0.28292799795311729"/>
    <n v="1.03"/>
    <n v="1.2144755044137048"/>
    <n v="2.4184214843662026"/>
    <n v="0.70724486156357957"/>
    <x v="6"/>
  </r>
  <r>
    <x v="2"/>
    <x v="10"/>
    <n v="5200"/>
    <s v="Lakes"/>
    <x v="2"/>
    <n v="0.52096910560538079"/>
    <n v="9.3813358258152305E-2"/>
    <n v="0.2984336595879456"/>
    <n v="1.03"/>
    <n v="1.2810339446227461"/>
    <n v="1.8159385539026465"/>
    <n v="0.60586006933654091"/>
    <x v="10"/>
  </r>
  <r>
    <x v="3"/>
    <x v="13"/>
    <n v="1210"/>
    <s v="Fixed Single Family Units"/>
    <x v="3"/>
    <n v="1.3474392445178078"/>
    <n v="0.2921616014325315"/>
    <n v="0.2050753273754139"/>
    <n v="1.02"/>
    <n v="0.87174445537377798"/>
    <n v="3.1961483404734543"/>
    <n v="1.1436953528914691"/>
    <x v="13"/>
  </r>
  <r>
    <x v="3"/>
    <x v="13"/>
    <n v="2540"/>
    <s v="Aquaculture"/>
    <x v="0"/>
    <n v="1.7303616721893005"/>
    <n v="0.38508149913584422"/>
    <n v="0.30381529981542799"/>
    <n v="1.02"/>
    <n v="1.2914732672204121"/>
    <n v="6.0806618067766482"/>
    <n v="2.0208931830735959"/>
    <x v="13"/>
  </r>
  <r>
    <x v="2"/>
    <x v="13"/>
    <n v="8200"/>
    <s v="Communications"/>
    <x v="1"/>
    <n v="1.2017295380314896"/>
    <n v="0.2322997442582819"/>
    <n v="0.57659988543228824"/>
    <n v="1.02"/>
    <n v="2.4510396229898421"/>
    <n v="8.0146693483381224"/>
    <n v="2.0828140680478966"/>
    <x v="13"/>
  </r>
  <r>
    <x v="4"/>
    <x v="10"/>
    <n v="8140"/>
    <s v="Roads and Highways"/>
    <x v="4"/>
    <n v="1.0171301585628862"/>
    <n v="0.19656132206470006"/>
    <n v="0.39828344230763024"/>
    <n v="1.02"/>
    <n v="1.6930431707333902"/>
    <n v="4.6856851761377749"/>
    <n v="1.0897837122559242"/>
    <x v="10"/>
  </r>
  <r>
    <x v="0"/>
    <x v="2"/>
    <n v="7430"/>
    <s v="Spoil Areas"/>
    <x v="0"/>
    <n v="0.73183755311232057"/>
    <n v="0.13401908322593187"/>
    <n v="0.28292799795311729"/>
    <n v="1.02"/>
    <n v="1.2026844800990084"/>
    <n v="2.3949416641296368"/>
    <n v="0.79855354070742479"/>
    <x v="2"/>
  </r>
  <r>
    <x v="2"/>
    <x v="9"/>
    <n v="1900"/>
    <s v="Open Land"/>
    <x v="1"/>
    <n v="0.80616023176279095"/>
    <n v="4.9140330516175015E-2"/>
    <n v="0.24115339422849597"/>
    <n v="1.02"/>
    <n v="1.0251069058562021"/>
    <n v="2.2486355450149587"/>
    <n v="0.36021317605641567"/>
    <x v="9"/>
  </r>
  <r>
    <x v="2"/>
    <x v="3"/>
    <n v="5300"/>
    <s v="Reservoirs"/>
    <x v="0"/>
    <n v="0.52096910560538079"/>
    <n v="9.3813358258152305E-2"/>
    <n v="0.2984336595879456"/>
    <n v="1.01"/>
    <n v="1.2561594990960907"/>
    <n v="1.7806776111084202"/>
    <n v="0.59409579614554009"/>
    <x v="3"/>
  </r>
  <r>
    <x v="2"/>
    <x v="13"/>
    <n v="6120"/>
    <s v="Mangrove Swamps"/>
    <x v="0"/>
    <n v="0.62640332935885068"/>
    <n v="1.7869211096790915E-2"/>
    <n v="0.24869471632328805"/>
    <n v="1.01"/>
    <n v="1.046799582580076"/>
    <n v="1.7842107016066517"/>
    <n v="0.27876495160941239"/>
    <x v="13"/>
  </r>
  <r>
    <x v="5"/>
    <x v="10"/>
    <n v="6172"/>
    <s v="Mixed Shrubs"/>
    <x v="2"/>
    <n v="0.62640332935885068"/>
    <n v="1.7869211096790915E-2"/>
    <n v="0.24869471632328805"/>
    <n v="1.01"/>
    <n v="1.046799582580076"/>
    <n v="1.7842107016066517"/>
    <n v="0.19331470168340081"/>
    <x v="10"/>
  </r>
  <r>
    <x v="4"/>
    <x v="19"/>
    <n v="4200"/>
    <s v="Upland Hardwood Forests"/>
    <x v="1"/>
    <n v="0.80616023176279095"/>
    <n v="4.9140330516175015E-2"/>
    <n v="0.24115339422849597"/>
    <n v="1.01"/>
    <n v="1.0150568381517295"/>
    <n v="2.2265900984952043"/>
    <n v="0.2462028880659381"/>
    <x v="19"/>
  </r>
  <r>
    <x v="2"/>
    <x v="3"/>
    <n v="2210"/>
    <s v="Citrus Groves"/>
    <x v="0"/>
    <n v="1.6671011379372187"/>
    <n v="0.16490862031309303"/>
    <n v="0.32696578480774496"/>
    <n v="0.99"/>
    <n v="1.3490036091044144"/>
    <n v="6.1193261544005448"/>
    <n v="0.89897108916525814"/>
    <x v="3"/>
  </r>
  <r>
    <x v="5"/>
    <x v="13"/>
    <n v="1400"/>
    <s v="Commercial and Services"/>
    <x v="0"/>
    <n v="0.73183755311232057"/>
    <n v="0.15992943931627868"/>
    <n v="0.58224006489851832"/>
    <n v="0.99"/>
    <n v="2.4022206157599295"/>
    <n v="4.783613935585989"/>
    <n v="1.3721916662139071"/>
    <x v="13"/>
  </r>
  <r>
    <x v="5"/>
    <x v="13"/>
    <n v="1330"/>
    <s v="Multiple Dwelling Units, Low Rise &lt;Two stories or less&gt;"/>
    <x v="2"/>
    <n v="1.6728075169398335"/>
    <n v="0.4645994885165638"/>
    <n v="0.37832588419635466"/>
    <n v="0.99"/>
    <n v="1.5609063911644248"/>
    <n v="7.1047920646560154"/>
    <n v="2.1856204766325353"/>
    <x v="13"/>
  </r>
  <r>
    <x v="5"/>
    <x v="10"/>
    <n v="1480"/>
    <s v="Cemeteries"/>
    <x v="1"/>
    <n v="1.3474392445178078"/>
    <n v="0.2921616014325315"/>
    <n v="0.24895975957097566"/>
    <n v="0.99"/>
    <n v="1.0271644000319207"/>
    <n v="3.7659772566580827"/>
    <n v="0.9563123638704375"/>
    <x v="10"/>
  </r>
  <r>
    <x v="2"/>
    <x v="1"/>
    <n v="8100"/>
    <s v="Transportation"/>
    <x v="1"/>
    <n v="1.0171301585628862"/>
    <n v="0.19656132206470006"/>
    <n v="0.43863241848912221"/>
    <n v="0.99"/>
    <n v="1.8097205980128825"/>
    <n v="5.0086029261657234"/>
    <n v="1.3618570202604761"/>
    <x v="1"/>
  </r>
  <r>
    <x v="2"/>
    <x v="2"/>
    <n v="5300"/>
    <s v="Reservoirs"/>
    <x v="3"/>
    <n v="0.52096910560538079"/>
    <n v="9.3813358258152305E-2"/>
    <n v="0.2984336595879456"/>
    <n v="0.99"/>
    <n v="1.2312850535694355"/>
    <n v="1.7454166683141941"/>
    <n v="0.58233152295453938"/>
    <x v="2"/>
  </r>
  <r>
    <x v="2"/>
    <x v="15"/>
    <n v="6120"/>
    <s v="Mangrove Swamps"/>
    <x v="1"/>
    <n v="0.62640332935885068"/>
    <n v="1.7869211096790915E-2"/>
    <n v="0.24869471632328805"/>
    <n v="0.99"/>
    <n v="1.0260708779745298"/>
    <n v="1.7488797966243417"/>
    <n v="0.27324485355774086"/>
    <x v="15"/>
  </r>
  <r>
    <x v="1"/>
    <x v="13"/>
    <n v="1850"/>
    <s v="Parks and Zoos"/>
    <x v="0"/>
    <n v="0.96739227811534922"/>
    <n v="0.17065096597435325"/>
    <n v="0.27638752969320179"/>
    <n v="0.98"/>
    <n v="1.12880812939649"/>
    <n v="2.9713327288252822"/>
    <n v="0.52415220989058264"/>
    <x v="13"/>
  </r>
  <r>
    <x v="2"/>
    <x v="13"/>
    <n v="5110"/>
    <s v=" Natural River, Stream, Waterway"/>
    <x v="0"/>
    <n v="0.52096910560538079"/>
    <n v="9.3813358258152305E-2"/>
    <n v="0.2984336595879456"/>
    <n v="0.98"/>
    <n v="1.2188478308061079"/>
    <n v="1.7277861969170811"/>
    <n v="0.57644938635903897"/>
    <x v="13"/>
  </r>
  <r>
    <x v="2"/>
    <x v="9"/>
    <n v="4220"/>
    <s v="Brazilian Pepper"/>
    <x v="1"/>
    <n v="0.80616023176279095"/>
    <n v="4.9140330516175015E-2"/>
    <n v="0.24115339422849597"/>
    <n v="0.98"/>
    <n v="0.98490663503831177"/>
    <n v="2.1604537589359407"/>
    <n v="0.34608716915224247"/>
    <x v="9"/>
  </r>
  <r>
    <x v="2"/>
    <x v="3"/>
    <n v="1210"/>
    <s v="Fixed Single Family Units"/>
    <x v="0"/>
    <n v="1.3474392445178078"/>
    <n v="0.2921616014325315"/>
    <n v="0.24052044568721381"/>
    <n v="0.97"/>
    <n v="0.97229788867941969"/>
    <n v="3.5648156569187712"/>
    <n v="0.98459912689081408"/>
    <x v="3"/>
  </r>
  <r>
    <x v="5"/>
    <x v="6"/>
    <n v="1310"/>
    <s v="Fixed Single Family Units &lt;Six or more dwelling units per acre&gt;"/>
    <x v="2"/>
    <n v="1.3474392445178078"/>
    <n v="0.2921616014325315"/>
    <n v="0.37832588419635466"/>
    <n v="0.97"/>
    <n v="1.5293729287166586"/>
    <n v="5.6072656590478722"/>
    <n v="1.4238794107886048"/>
    <x v="6"/>
  </r>
  <r>
    <x v="2"/>
    <x v="6"/>
    <n v="4110"/>
    <s v="Pine Flatwoods"/>
    <x v="1"/>
    <n v="0.80616023176279095"/>
    <n v="4.9140330516175015E-2"/>
    <n v="0.24115339422849597"/>
    <n v="0.97"/>
    <n v="0.9748565673338393"/>
    <n v="2.1384083124161863"/>
    <n v="0.3425556674261992"/>
    <x v="6"/>
  </r>
  <r>
    <x v="4"/>
    <x v="6"/>
    <n v="1900"/>
    <s v="Open Land"/>
    <x v="0"/>
    <n v="0.80616023176279095"/>
    <n v="4.9140330516175015E-2"/>
    <n v="0.28292799795311729"/>
    <n v="0.97"/>
    <n v="1.1437293585255277"/>
    <n v="2.5088412484252887"/>
    <n v="0.27741251588188998"/>
    <x v="6"/>
  </r>
  <r>
    <x v="4"/>
    <x v="3"/>
    <n v="6170"/>
    <s v="Mixed Wetland Hardwoods"/>
    <x v="3"/>
    <n v="0.62640332935885068"/>
    <n v="1.7869211096790915E-2"/>
    <n v="0.24869471632328805"/>
    <n v="0.96"/>
    <n v="0.99497782106621069"/>
    <n v="1.6958834391508766"/>
    <n v="0.15667132043538717"/>
    <x v="3"/>
  </r>
  <r>
    <x v="5"/>
    <x v="6"/>
    <n v="3200"/>
    <s v="Shrub and Brushland"/>
    <x v="2"/>
    <n v="0.80616023176279095"/>
    <n v="4.9140330516175015E-2"/>
    <n v="2.0887301862310671E-2"/>
    <n v="0.96"/>
    <n v="8.3565917290732525E-2"/>
    <n v="0.18330701988079323"/>
    <n v="2.2542811988106436E-2"/>
    <x v="6"/>
  </r>
  <r>
    <x v="2"/>
    <x v="10"/>
    <n v="4200"/>
    <s v="Upland Hardwood Forests"/>
    <x v="1"/>
    <n v="0.80616023176279095"/>
    <n v="4.9140330516175015E-2"/>
    <n v="0.24115339422849597"/>
    <n v="0.96"/>
    <n v="0.9648064996293666"/>
    <n v="2.1163628658964315"/>
    <n v="0.33902416570015587"/>
    <x v="10"/>
  </r>
  <r>
    <x v="4"/>
    <x v="19"/>
    <n v="1310"/>
    <s v="Fixed Single Family Units &lt;Six or more dwelling units per acre&gt;"/>
    <x v="0"/>
    <n v="1.3474392445178078"/>
    <n v="0.2921616014325315"/>
    <n v="0.45902383655933859"/>
    <n v="0.96"/>
    <n v="1.8364625653066016"/>
    <n v="6.7331736316345205"/>
    <n v="1.6598163852703924"/>
    <x v="19"/>
  </r>
  <r>
    <x v="2"/>
    <x v="3"/>
    <n v="8140"/>
    <s v="Roads and Highways"/>
    <x v="0"/>
    <n v="1.0171301585628862"/>
    <n v="0.19656132206470006"/>
    <n v="0.45034663738052311"/>
    <n v="0.95"/>
    <n v="1.7829786307191633"/>
    <n v="4.9345915590045051"/>
    <n v="1.341733065250782"/>
    <x v="3"/>
  </r>
  <r>
    <x v="4"/>
    <x v="13"/>
    <n v="4340"/>
    <s v="Hardwood - Coniferous Mixed"/>
    <x v="1"/>
    <n v="0.80616023176279095"/>
    <n v="4.9140330516175015E-2"/>
    <n v="0.24115339422849597"/>
    <n v="0.95"/>
    <n v="0.95475643192489412"/>
    <n v="2.0943174193766771"/>
    <n v="0.23157697392340712"/>
    <x v="13"/>
  </r>
  <r>
    <x v="3"/>
    <x v="6"/>
    <n v="6170"/>
    <s v="Mixed Wetland Hardwoods"/>
    <x v="2"/>
    <n v="0.62640332935885068"/>
    <n v="1.7869211096790915E-2"/>
    <n v="0.24869471632328805"/>
    <n v="0.95"/>
    <n v="0.98461346876343769"/>
    <n v="1.6782179866597218"/>
    <n v="0.55690931478998229"/>
    <x v="6"/>
  </r>
  <r>
    <x v="4"/>
    <x v="6"/>
    <n v="1210"/>
    <s v="Fixed Single Family Units"/>
    <x v="3"/>
    <n v="1.3474392445178078"/>
    <n v="0.2921616014325315"/>
    <n v="0.2050753273754139"/>
    <n v="0.95"/>
    <n v="0.81191885549518539"/>
    <n v="2.9768048269115508"/>
    <n v="0.73382177525404757"/>
    <x v="6"/>
  </r>
  <r>
    <x v="5"/>
    <x v="10"/>
    <n v="1290"/>
    <s v="Medium Density Under Construction"/>
    <x v="0"/>
    <n v="1.3474392445178078"/>
    <n v="0.2921616014325315"/>
    <n v="0.34369105791620291"/>
    <n v="0.95"/>
    <n v="1.3607158596724869"/>
    <n v="4.9889043858425071"/>
    <n v="1.2668560166989349"/>
    <x v="10"/>
  </r>
  <r>
    <x v="2"/>
    <x v="9"/>
    <n v="1411"/>
    <s v="Shopping Centers (Plazas, Malls)"/>
    <x v="3"/>
    <n v="1.4884831588725165"/>
    <n v="0.30824389141964326"/>
    <n v="0.57095970596605816"/>
    <n v="0.95"/>
    <n v="2.2605008458828699"/>
    <n v="9.1553961534610586"/>
    <n v="2.3880193799442164"/>
    <x v="9"/>
  </r>
  <r>
    <x v="4"/>
    <x v="10"/>
    <n v="6250"/>
    <s v="Hydric Pine Flatwoods"/>
    <x v="1"/>
    <n v="0.62640332935885068"/>
    <n v="1.7869211096790915E-2"/>
    <n v="0.24869471632328805"/>
    <n v="0.94"/>
    <n v="0.97424911646066459"/>
    <n v="1.6605525341685667"/>
    <n v="0.15340733459298325"/>
    <x v="10"/>
  </r>
  <r>
    <x v="2"/>
    <x v="2"/>
    <n v="1340"/>
    <s v="Multiple Dwelling Units, High Rise &lt;Three stories or more&gt;"/>
    <x v="1"/>
    <n v="1.6728075169398335"/>
    <n v="0.4645994885165638"/>
    <n v="0.44774347762687844"/>
    <n v="0.94"/>
    <n v="1.7540126864294148"/>
    <n v="7.9837557757407884"/>
    <n v="2.5991928347282647"/>
    <x v="2"/>
  </r>
  <r>
    <x v="2"/>
    <x v="2"/>
    <n v="1840"/>
    <s v="Marinas and Fish Camps"/>
    <x v="1"/>
    <n v="0.73183755311232057"/>
    <n v="0.15992943931627868"/>
    <n v="0.24895975957097566"/>
    <n v="0.94"/>
    <n v="0.97528741013131848"/>
    <n v="1.9421190608797891"/>
    <n v="0.63671443940077432"/>
    <x v="2"/>
  </r>
  <r>
    <x v="2"/>
    <x v="19"/>
    <n v="6410"/>
    <s v="Freshwater Marshes"/>
    <x v="4"/>
    <n v="0.62640332935885068"/>
    <n v="1.7869211096790915E-2"/>
    <n v="0.24869471632328805"/>
    <n v="0.94"/>
    <n v="0.97424911646066459"/>
    <n v="1.6605525341685667"/>
    <n v="0.25944460842856204"/>
    <x v="19"/>
  </r>
  <r>
    <x v="0"/>
    <x v="13"/>
    <n v="8140"/>
    <s v="Roads and Highways"/>
    <x v="1"/>
    <n v="1.0171301585628862"/>
    <n v="0.19656132206470006"/>
    <n v="0.43863241848912221"/>
    <n v="0.93"/>
    <n v="1.7000405617696777"/>
    <n v="4.7050512336708312"/>
    <n v="1.4180945422110394"/>
    <x v="13"/>
  </r>
  <r>
    <x v="4"/>
    <x v="10"/>
    <n v="8140"/>
    <s v="Roads and Highways"/>
    <x v="1"/>
    <n v="1.0171301585628862"/>
    <n v="0.19656132206470006"/>
    <n v="0.43863241848912221"/>
    <n v="0.93"/>
    <n v="1.7000405617696777"/>
    <n v="4.7050512336708312"/>
    <n v="1.094287816410769"/>
    <x v="10"/>
  </r>
  <r>
    <x v="5"/>
    <x v="13"/>
    <n v="1700"/>
    <s v="Institutional"/>
    <x v="0"/>
    <n v="0.96739227811534922"/>
    <n v="0.17065096597435325"/>
    <n v="0.24052044568721381"/>
    <n v="0.92"/>
    <n v="0.92217944080934655"/>
    <n v="2.4274293238759594"/>
    <n v="0.55366849339667412"/>
    <x v="13"/>
  </r>
  <r>
    <x v="2"/>
    <x v="6"/>
    <n v="1411"/>
    <s v="Shopping Centers (Plazas, Malls)"/>
    <x v="1"/>
    <n v="1.4884831588725165"/>
    <n v="0.30824389141964326"/>
    <n v="0.57659988543228824"/>
    <n v="0.92"/>
    <n v="2.2107416207359365"/>
    <n v="8.9538631970194924"/>
    <n v="2.3354531558712166"/>
    <x v="6"/>
  </r>
  <r>
    <x v="3"/>
    <x v="9"/>
    <n v="4110"/>
    <s v="Pine Flatwoods"/>
    <x v="1"/>
    <n v="0.80616023176279095"/>
    <n v="4.9140330516175015E-2"/>
    <n v="0.24115339422849597"/>
    <n v="0.92"/>
    <n v="0.92460622881147636"/>
    <n v="2.0281810798174136"/>
    <n v="0.60164204914154573"/>
    <x v="9"/>
  </r>
  <r>
    <x v="2"/>
    <x v="9"/>
    <n v="8310"/>
    <s v="Electric Power Facilities"/>
    <x v="0"/>
    <n v="1.2017295380314896"/>
    <n v="0.2322997442582819"/>
    <n v="0.58224006489851832"/>
    <n v="0.92"/>
    <n v="2.232366632827409"/>
    <n v="7.2996292098084812"/>
    <n v="1.8969928451103257"/>
    <x v="9"/>
  </r>
  <r>
    <x v="4"/>
    <x v="13"/>
    <n v="1800"/>
    <s v="Recreational"/>
    <x v="1"/>
    <n v="1.3474392445178078"/>
    <n v="0.2921616014325315"/>
    <n v="0.24895975957097566"/>
    <n v="0.91"/>
    <n v="0.94416121619095728"/>
    <n v="3.4616558621806615"/>
    <n v="0.85334397040047227"/>
    <x v="13"/>
  </r>
  <r>
    <x v="2"/>
    <x v="10"/>
    <n v="6410"/>
    <s v="Freshwater Marshes"/>
    <x v="3"/>
    <n v="0.62640332935885068"/>
    <n v="1.7869211096790915E-2"/>
    <n v="0.24869471632328805"/>
    <n v="0.91"/>
    <n v="0.94315605955234572"/>
    <n v="1.6075561766951021"/>
    <n v="0.25116446135105475"/>
    <x v="10"/>
  </r>
  <r>
    <x v="2"/>
    <x v="2"/>
    <n v="8140"/>
    <s v="Roads and Highways"/>
    <x v="1"/>
    <n v="1.0171301585628862"/>
    <n v="0.19656132206470006"/>
    <n v="0.43863241848912221"/>
    <n v="0.91"/>
    <n v="1.6634805496886094"/>
    <n v="4.6038673361725344"/>
    <n v="1.2518079681182155"/>
    <x v="2"/>
  </r>
  <r>
    <x v="2"/>
    <x v="13"/>
    <n v="1920"/>
    <s v="Inactive Land with street pattern but without structures"/>
    <x v="1"/>
    <n v="0.80616023176279095"/>
    <n v="4.9140330516175015E-2"/>
    <n v="0.24895975957097566"/>
    <n v="0.9"/>
    <n v="0.93378581821083684"/>
    <n v="2.048317078213409"/>
    <n v="0.32812378241977019"/>
    <x v="13"/>
  </r>
  <r>
    <x v="2"/>
    <x v="6"/>
    <n v="1310"/>
    <s v="Fixed Single Family Units &lt;Six or more dwelling units per acre&gt;"/>
    <x v="2"/>
    <n v="1.3474392445178078"/>
    <n v="0.2921616014325315"/>
    <n v="0.37832588419635466"/>
    <n v="0.9"/>
    <n v="1.4190058101494774"/>
    <n v="5.2026176217969953"/>
    <n v="1.4369586707873931"/>
    <x v="6"/>
  </r>
  <r>
    <x v="2"/>
    <x v="2"/>
    <n v="6172"/>
    <s v="Mixed Shrubs"/>
    <x v="4"/>
    <n v="0.62640332935885068"/>
    <n v="1.7869211096790915E-2"/>
    <n v="0.24869471632328805"/>
    <n v="0.9"/>
    <n v="0.93279170724957261"/>
    <n v="1.5898907242039471"/>
    <n v="0.24840441232521898"/>
    <x v="2"/>
  </r>
  <r>
    <x v="1"/>
    <x v="3"/>
    <n v="6410"/>
    <s v="Freshwater Marshes"/>
    <x v="0"/>
    <n v="0.62640332935885068"/>
    <n v="1.7869211096790915E-2"/>
    <n v="0.24869471632328805"/>
    <n v="0.89"/>
    <n v="0.9224273549467995"/>
    <n v="1.572225271712792"/>
    <n v="4.4850376674563847E-2"/>
    <x v="3"/>
  </r>
  <r>
    <x v="5"/>
    <x v="13"/>
    <n v="2210"/>
    <s v="Citrus Groves"/>
    <x v="0"/>
    <n v="1.6671011379372187"/>
    <n v="0.16490862031309303"/>
    <n v="0.32696578480774496"/>
    <n v="0.89"/>
    <n v="1.2127406182857865"/>
    <n v="5.5012124014307924"/>
    <n v="0.70916991197284607"/>
    <x v="13"/>
  </r>
  <r>
    <x v="3"/>
    <x v="3"/>
    <n v="4200"/>
    <s v="Upland Hardwood Forests"/>
    <x v="0"/>
    <n v="0.80616023176279095"/>
    <n v="4.9140330516175015E-2"/>
    <n v="0.28292799795311729"/>
    <n v="0.88"/>
    <n v="1.0376101396932622"/>
    <n v="2.2760621635198497"/>
    <n v="0.67517378880040613"/>
    <x v="3"/>
  </r>
  <r>
    <x v="2"/>
    <x v="6"/>
    <n v="4110"/>
    <s v="Pine Flatwoods"/>
    <x v="0"/>
    <n v="0.80616023176279095"/>
    <n v="4.9140330516175015E-2"/>
    <n v="0.28292799795311729"/>
    <n v="0.88"/>
    <n v="1.0376101396932622"/>
    <n v="2.2760621635198497"/>
    <n v="0.36460669788881589"/>
    <x v="6"/>
  </r>
  <r>
    <x v="1"/>
    <x v="6"/>
    <n v="5250"/>
    <s v="Marshy Lakes"/>
    <x v="0"/>
    <n v="0.52096910560538079"/>
    <n v="9.3813358258152305E-2"/>
    <n v="0.2984336595879456"/>
    <n v="0.88"/>
    <n v="1.0944756031728315"/>
    <n v="1.5514814829459502"/>
    <n v="0.27938257110537296"/>
    <x v="6"/>
  </r>
  <r>
    <x v="4"/>
    <x v="10"/>
    <n v="1320"/>
    <s v="Mobile Home Units &lt;Six or more dwelling units per acre&gt;"/>
    <x v="2"/>
    <n v="1.6728075169398335"/>
    <n v="0.4645994885165638"/>
    <n v="0.37832588419635466"/>
    <n v="0.88"/>
    <n v="1.387472347701711"/>
    <n v="6.3153707241386812"/>
    <n v="1.9050206344257345"/>
    <x v="10"/>
  </r>
  <r>
    <x v="4"/>
    <x v="10"/>
    <n v="5110"/>
    <s v=" Natural River, Stream, Waterway"/>
    <x v="3"/>
    <n v="0.52096910560538079"/>
    <n v="9.3813358258152305E-2"/>
    <n v="0.2984336595879456"/>
    <n v="0.88"/>
    <n v="1.0944756031728315"/>
    <n v="1.5514814829459502"/>
    <n v="0.39850529575470395"/>
    <x v="10"/>
  </r>
  <r>
    <x v="2"/>
    <x v="9"/>
    <n v="6172"/>
    <s v="Mixed Shrubs"/>
    <x v="3"/>
    <n v="0.62640332935885068"/>
    <n v="1.7869211096790915E-2"/>
    <n v="0.24869471632328805"/>
    <n v="0.88"/>
    <n v="0.91206300264402651"/>
    <n v="1.554559819221637"/>
    <n v="0.24288431427354742"/>
    <x v="9"/>
  </r>
  <r>
    <x v="4"/>
    <x v="19"/>
    <n v="5300"/>
    <s v="Reservoirs"/>
    <x v="4"/>
    <n v="0.52096910560538079"/>
    <n v="9.3813358258152305E-2"/>
    <n v="0.2984336595879456"/>
    <n v="0.88"/>
    <n v="1.0944756031728315"/>
    <n v="1.5514814829459502"/>
    <n v="0.39850529575470395"/>
    <x v="19"/>
  </r>
  <r>
    <x v="2"/>
    <x v="9"/>
    <n v="4200"/>
    <s v="Upland Hardwood Forests"/>
    <x v="3"/>
    <n v="0.80616023176279095"/>
    <n v="4.9140330516175015E-2"/>
    <n v="0.19937879050387461"/>
    <n v="0.87"/>
    <n v="0.72289266519966067"/>
    <n v="1.5857098736847031"/>
    <n v="0.25401786037327129"/>
    <x v="9"/>
  </r>
  <r>
    <x v="0"/>
    <x v="11"/>
    <n v="6440"/>
    <s v="Emergent Aquatic Vegetation"/>
    <x v="0"/>
    <n v="0.62640332935885068"/>
    <n v="1.7869211096790915E-2"/>
    <n v="0.24869471632328805"/>
    <n v="0.87"/>
    <n v="0.9016986503412534"/>
    <n v="1.536894366730482"/>
    <n v="0.31372992607506817"/>
    <x v="11"/>
  </r>
  <r>
    <x v="2"/>
    <x v="13"/>
    <n v="1490"/>
    <s v="Commercial and Services Under Construction"/>
    <x v="0"/>
    <n v="1.4884831588725165"/>
    <n v="0.30824389141964326"/>
    <n v="0.58224006489851832"/>
    <n v="0.86"/>
    <n v="2.0867775045995347"/>
    <n v="8.4517883607682602"/>
    <n v="2.2044960220614458"/>
    <x v="13"/>
  </r>
  <r>
    <x v="2"/>
    <x v="18"/>
    <n v="8140"/>
    <s v="Roads and Highways"/>
    <x v="0"/>
    <n v="1.0171301585628862"/>
    <n v="0.19656132206470006"/>
    <n v="0.45034663738052311"/>
    <n v="0.86"/>
    <n v="1.6140648657036636"/>
    <n v="4.4671039376251311"/>
    <n v="1.2146215117007082"/>
    <x v="18"/>
  </r>
  <r>
    <x v="3"/>
    <x v="6"/>
    <n v="3200"/>
    <s v="Shrub and Brushland"/>
    <x v="1"/>
    <n v="0.80616023176279095"/>
    <n v="4.9140330516175015E-2"/>
    <n v="0.24115339422849597"/>
    <n v="0.86"/>
    <n v="0.86430582258464106"/>
    <n v="1.8959084006988869"/>
    <n v="0.56240452419753195"/>
    <x v="6"/>
  </r>
  <r>
    <x v="2"/>
    <x v="2"/>
    <n v="4340"/>
    <s v="Hardwood - Coniferous Mixed"/>
    <x v="1"/>
    <n v="0.80616023176279095"/>
    <n v="4.9140330516175015E-2"/>
    <n v="0.24115339422849597"/>
    <n v="0.86"/>
    <n v="0.86430582258464106"/>
    <n v="1.8959084006988869"/>
    <n v="0.30370914843972302"/>
    <x v="2"/>
  </r>
  <r>
    <x v="1"/>
    <x v="13"/>
    <n v="2510"/>
    <s v="Horse Farms"/>
    <x v="1"/>
    <n v="1.8765006736361713"/>
    <n v="0.3700681607026059"/>
    <n v="0.58663586860269046"/>
    <n v="0.85"/>
    <n v="2.0780842350414557"/>
    <n v="10.610611516511087"/>
    <n v="2.0925382777701422"/>
    <x v="13"/>
  </r>
  <r>
    <x v="4"/>
    <x v="10"/>
    <n v="1490"/>
    <s v="Commercial and Services Under Construction"/>
    <x v="0"/>
    <n v="1.4884831588725165"/>
    <n v="0.30824389141964326"/>
    <n v="0.58224006489851832"/>
    <n v="0.85"/>
    <n v="2.0625126498948885"/>
    <n v="8.3535117519221167"/>
    <n v="1.954378470571752"/>
    <x v="10"/>
  </r>
  <r>
    <x v="2"/>
    <x v="2"/>
    <n v="1920"/>
    <s v="Inactive Land with street pattern but without structures"/>
    <x v="3"/>
    <n v="0.80616023176279095"/>
    <n v="4.9140330516175015E-2"/>
    <n v="0.22153198944874952"/>
    <n v="0.85"/>
    <n v="0.78474938112351411"/>
    <n v="1.7213964146002523"/>
    <n v="0.27575374370023065"/>
    <x v="2"/>
  </r>
  <r>
    <x v="1"/>
    <x v="3"/>
    <n v="2120"/>
    <s v="Unimproved Pastures"/>
    <x v="0"/>
    <n v="0.95337210017164864"/>
    <n v="0.22938109134459039"/>
    <n v="0.2"/>
    <n v="0.84"/>
    <n v="0.7001400000000001"/>
    <n v="1.8162510167647787"/>
    <n v="0.43698954511697824"/>
    <x v="3"/>
  </r>
  <r>
    <x v="2"/>
    <x v="3"/>
    <n v="4200"/>
    <s v="Upland Hardwood Forests"/>
    <x v="0"/>
    <n v="0.80616023176279095"/>
    <n v="4.9140330516175015E-2"/>
    <n v="0.28292799795311729"/>
    <n v="0.83"/>
    <n v="0.97865501811978139"/>
    <n v="2.1467404496834943"/>
    <n v="0.34389040823604228"/>
    <x v="3"/>
  </r>
  <r>
    <x v="2"/>
    <x v="3"/>
    <n v="5300"/>
    <s v="Reservoirs"/>
    <x v="1"/>
    <n v="0.52096910560538079"/>
    <n v="9.3813358258152305E-2"/>
    <n v="0.2984336595879456"/>
    <n v="0.83"/>
    <n v="1.0322894893561934"/>
    <n v="1.4633291259603849"/>
    <n v="0.48821733742653295"/>
    <x v="3"/>
  </r>
  <r>
    <x v="2"/>
    <x v="3"/>
    <n v="6410"/>
    <s v="Freshwater Marshes"/>
    <x v="2"/>
    <n v="0.62640332935885068"/>
    <n v="1.7869211096790915E-2"/>
    <n v="0.24869471632328805"/>
    <n v="0.83"/>
    <n v="0.86024124113016132"/>
    <n v="1.4662325567658621"/>
    <n v="0.2290840691443686"/>
    <x v="3"/>
  </r>
  <r>
    <x v="2"/>
    <x v="3"/>
    <n v="3300"/>
    <s v="Mixed Rangeland"/>
    <x v="1"/>
    <n v="0.80616023176279095"/>
    <n v="4.9140330516175015E-2"/>
    <n v="0.24115339422849597"/>
    <n v="0.82"/>
    <n v="0.82410555176675071"/>
    <n v="1.8077266146198687"/>
    <n v="0.28958314153554982"/>
    <x v="3"/>
  </r>
  <r>
    <x v="2"/>
    <x v="3"/>
    <n v="5120"/>
    <s v=" Channelized Waterways, Canals"/>
    <x v="1"/>
    <n v="0.52096910560538079"/>
    <n v="9.3813358258152305E-2"/>
    <n v="0.2984336595879456"/>
    <n v="0.82"/>
    <n v="1.0198522665928658"/>
    <n v="1.445698654563272"/>
    <n v="0.48233520083103254"/>
    <x v="3"/>
  </r>
  <r>
    <x v="2"/>
    <x v="13"/>
    <n v="8300"/>
    <s v="Utilities"/>
    <x v="0"/>
    <n v="1.2017295380314896"/>
    <n v="0.2322997442582819"/>
    <n v="0.58224006489851832"/>
    <n v="0.82"/>
    <n v="1.9897180857809513"/>
    <n v="6.506191252220602"/>
    <n v="1.6907979706418119"/>
    <x v="13"/>
  </r>
  <r>
    <x v="1"/>
    <x v="13"/>
    <n v="1220"/>
    <s v="Mobile Home Units"/>
    <x v="0"/>
    <n v="1.3474392445178078"/>
    <n v="0.2921616014325315"/>
    <n v="0.24052044568721381"/>
    <n v="0.81"/>
    <n v="0.81191885549518561"/>
    <n v="2.9768048269115517"/>
    <n v="0.64545252702195177"/>
    <x v="13"/>
  </r>
  <r>
    <x v="5"/>
    <x v="6"/>
    <n v="1210"/>
    <s v="Fixed Single Family Units"/>
    <x v="2"/>
    <n v="1.3474392445178078"/>
    <n v="0.2921616014325315"/>
    <n v="0.12152611992617118"/>
    <n v="0.81"/>
    <n v="0.41023268488177789"/>
    <n v="1.5040698072816256"/>
    <n v="0.3819355388524151"/>
    <x v="6"/>
  </r>
  <r>
    <x v="2"/>
    <x v="9"/>
    <n v="1850"/>
    <s v="Parks and Zoos"/>
    <x v="2"/>
    <n v="0.96739227811534922"/>
    <n v="0.17065096597435325"/>
    <n v="8.3338224602148639E-2"/>
    <n v="0.81"/>
    <n v="0.28132276133385808"/>
    <n v="0.74051869963206818"/>
    <n v="0.19186810933249768"/>
    <x v="9"/>
  </r>
  <r>
    <x v="2"/>
    <x v="15"/>
    <n v="6120"/>
    <s v="Mangrove Swamps"/>
    <x v="2"/>
    <n v="0.62640332935885068"/>
    <n v="1.7869211096790915E-2"/>
    <n v="0.24869471632328805"/>
    <n v="0.81"/>
    <n v="0.83951253652461544"/>
    <n v="1.4309016517835524"/>
    <n v="0.2235639710926971"/>
    <x v="15"/>
  </r>
  <r>
    <x v="5"/>
    <x v="13"/>
    <n v="6250"/>
    <s v="Hydric Pine Flatwoods"/>
    <x v="0"/>
    <n v="0.62640332935885068"/>
    <n v="1.7869211096790915E-2"/>
    <n v="0.24869471632328805"/>
    <n v="0.8"/>
    <n v="0.82914818422184233"/>
    <n v="1.4132361992923974"/>
    <n v="0.15312055578883232"/>
    <x v="13"/>
  </r>
  <r>
    <x v="2"/>
    <x v="6"/>
    <n v="5120"/>
    <s v=" Channelized Waterways, Canals"/>
    <x v="2"/>
    <n v="0.52096910560538079"/>
    <n v="9.3813358258152305E-2"/>
    <n v="0.2984336595879456"/>
    <n v="0.8"/>
    <n v="0.99497782106621058"/>
    <n v="1.4104377117690459"/>
    <n v="0.47057092764003183"/>
    <x v="6"/>
  </r>
  <r>
    <x v="4"/>
    <x v="10"/>
    <n v="6250"/>
    <s v="Hydric Pine Flatwoods"/>
    <x v="3"/>
    <n v="0.62640332935885068"/>
    <n v="1.7869211096790915E-2"/>
    <n v="0.24869471632328805"/>
    <n v="0.8"/>
    <n v="0.82914818422184233"/>
    <n v="1.4132361992923974"/>
    <n v="0.13055943369615597"/>
    <x v="10"/>
  </r>
  <r>
    <x v="2"/>
    <x v="15"/>
    <n v="3200"/>
    <s v="Shrub and Brushland"/>
    <x v="1"/>
    <n v="0.80616023176279095"/>
    <n v="4.9140330516175015E-2"/>
    <n v="0.24115339422849597"/>
    <n v="0.8"/>
    <n v="0.80400541635780565"/>
    <n v="1.76363572158036"/>
    <n v="0.28252013808346327"/>
    <x v="15"/>
  </r>
  <r>
    <x v="0"/>
    <x v="11"/>
    <n v="1110"/>
    <s v="Fixed Single Family Units"/>
    <x v="1"/>
    <n v="0.96739227811534922"/>
    <n v="0.17065096597435325"/>
    <n v="0.24895975957097566"/>
    <n v="0.8"/>
    <n v="0.83003183840963279"/>
    <n v="2.1848715500943032"/>
    <n v="0.63385487452767741"/>
    <x v="11"/>
  </r>
  <r>
    <x v="1"/>
    <x v="3"/>
    <n v="8115"/>
    <s v=" Grass airports"/>
    <x v="1"/>
    <n v="0.96739227811534922"/>
    <n v="0.17065096597435325"/>
    <n v="0.22279788653131388"/>
    <n v="0.79"/>
    <n v="0.73352305177420796"/>
    <n v="1.9308339427443559"/>
    <n v="0.34060503160859934"/>
    <x v="3"/>
  </r>
  <r>
    <x v="2"/>
    <x v="10"/>
    <n v="8310"/>
    <s v="Electric Power Facilities"/>
    <x v="4"/>
    <n v="1.2017295380314896"/>
    <n v="0.2322997442582819"/>
    <n v="0.55707618727995345"/>
    <n v="0.79"/>
    <n v="1.8340758582864727"/>
    <n v="5.9972557873236987"/>
    <n v="1.5585382478828727"/>
    <x v="10"/>
  </r>
  <r>
    <x v="2"/>
    <x v="9"/>
    <n v="8140"/>
    <s v="Roads and Highways"/>
    <x v="1"/>
    <n v="1.0171301585628862"/>
    <n v="0.19656132206470006"/>
    <n v="0.43863241848912221"/>
    <n v="0.79"/>
    <n v="1.4441204772021994"/>
    <n v="3.9967639511827495"/>
    <n v="1.0867343899048243"/>
    <x v="9"/>
  </r>
  <r>
    <x v="1"/>
    <x v="3"/>
    <n v="7430"/>
    <s v="Spoil Areas"/>
    <x v="1"/>
    <n v="0.73183755311232057"/>
    <n v="0.13401908322593187"/>
    <n v="0.24115339422849597"/>
    <n v="0.78"/>
    <n v="0.78390528094886047"/>
    <n v="1.561014089016199"/>
    <n v="0.28586354474844206"/>
    <x v="3"/>
  </r>
  <r>
    <x v="3"/>
    <x v="13"/>
    <n v="2130"/>
    <s v="Woodland Pastures"/>
    <x v="1"/>
    <n v="0.95337210017164864"/>
    <n v="0.22938109134459039"/>
    <n v="0.2"/>
    <n v="0.78"/>
    <n v="0.6501300000000001"/>
    <n v="1.6865188012815802"/>
    <n v="0.74188671488005131"/>
    <x v="13"/>
  </r>
  <r>
    <x v="3"/>
    <x v="13"/>
    <n v="7430"/>
    <s v="Spoil Areas"/>
    <x v="1"/>
    <n v="0.73183755311232057"/>
    <n v="0.13401908322593187"/>
    <n v="0.24115339422849597"/>
    <n v="0.78"/>
    <n v="0.78390528094886047"/>
    <n v="1.561014089016199"/>
    <n v="0.69113473594619335"/>
    <x v="13"/>
  </r>
  <r>
    <x v="2"/>
    <x v="13"/>
    <n v="1560"/>
    <s v="Other Heavy Industrial"/>
    <x v="0"/>
    <n v="1.4884831588725165"/>
    <n v="0.30824389141964326"/>
    <n v="0.58224006489851832"/>
    <n v="0.78"/>
    <n v="1.8926586669623686"/>
    <n v="7.66557548999912"/>
    <n v="1.9994266246603809"/>
    <x v="13"/>
  </r>
  <r>
    <x v="5"/>
    <x v="6"/>
    <n v="1650"/>
    <s v="Reclaimed Land"/>
    <x v="0"/>
    <n v="0.73183755311232057"/>
    <n v="0.13401908322593187"/>
    <n v="0.24052044568721381"/>
    <n v="0.78"/>
    <n v="0.7818477867731416"/>
    <n v="1.5569169391762612"/>
    <n v="0.39148363812121545"/>
    <x v="6"/>
  </r>
  <r>
    <x v="2"/>
    <x v="9"/>
    <n v="5110"/>
    <s v=" Natural River, Stream, Waterway"/>
    <x v="2"/>
    <n v="0.52096910560538079"/>
    <n v="9.3813358258152305E-2"/>
    <n v="0.2984336595879456"/>
    <n v="0.78"/>
    <n v="0.97010337553955539"/>
    <n v="1.3751767689748198"/>
    <n v="0.45880665444903102"/>
    <x v="9"/>
  </r>
  <r>
    <x v="2"/>
    <x v="1"/>
    <n v="8320"/>
    <s v="Electrical Power Transmission Lines"/>
    <x v="1"/>
    <n v="0.73183755311232057"/>
    <n v="0.15992943931627868"/>
    <n v="0.24115339422849597"/>
    <n v="0.77"/>
    <n v="0.77385521324438777"/>
    <n v="1.5410010878749654"/>
    <n v="0.50520983164534394"/>
    <x v="1"/>
  </r>
  <r>
    <x v="2"/>
    <x v="13"/>
    <n v="1411"/>
    <s v="Shopping Centers (Plazas, Malls)"/>
    <x v="3"/>
    <n v="1.4884831588725165"/>
    <n v="0.30824389141964326"/>
    <n v="0.57095970596605816"/>
    <n v="0.75"/>
    <n v="1.7846059309601605"/>
    <n v="7.227944331679784"/>
    <n v="1.8852784578506969"/>
    <x v="13"/>
  </r>
  <r>
    <x v="4"/>
    <x v="10"/>
    <n v="4240"/>
    <s v="Melaleuca"/>
    <x v="1"/>
    <n v="0.80616023176279095"/>
    <n v="4.9140330516175015E-2"/>
    <n v="0.24115339422849597"/>
    <n v="0.75"/>
    <n v="0.7537550778354426"/>
    <n v="1.653408488981587"/>
    <n v="0.18282392678163717"/>
    <x v="10"/>
  </r>
  <r>
    <x v="2"/>
    <x v="3"/>
    <n v="1330"/>
    <s v="Multiple Dwelling Units, Low Rise &lt;Two stories or less&gt;"/>
    <x v="0"/>
    <n v="1.6728075169398335"/>
    <n v="0.4645994885165638"/>
    <n v="0.45902383655933859"/>
    <n v="0.74"/>
    <n v="1.415606560757172"/>
    <n v="6.4434294820457882"/>
    <n v="2.097723954895939"/>
    <x v="3"/>
  </r>
  <r>
    <x v="2"/>
    <x v="13"/>
    <n v="1850"/>
    <s v="Parks and Zoos"/>
    <x v="0"/>
    <n v="0.96739227811534922"/>
    <n v="0.17065096597435325"/>
    <n v="0.27638752969320179"/>
    <n v="0.74"/>
    <n v="0.85236532219734962"/>
    <n v="2.2436594074803149"/>
    <n v="0.58133128672268553"/>
    <x v="13"/>
  </r>
  <r>
    <x v="4"/>
    <x v="13"/>
    <n v="3300"/>
    <s v="Mixed Rangeland"/>
    <x v="0"/>
    <n v="0.80616023176279095"/>
    <n v="4.9140330516175015E-2"/>
    <n v="0.28292799795311729"/>
    <n v="0.74"/>
    <n v="0.8725357992875159"/>
    <n v="1.9139613647780551"/>
    <n v="0.21163429046659646"/>
    <x v="13"/>
  </r>
  <r>
    <x v="1"/>
    <x v="10"/>
    <n v="8320"/>
    <s v="Electrical Power Transmission Lines"/>
    <x v="1"/>
    <n v="0.73183755311232057"/>
    <n v="0.15992943931627868"/>
    <n v="0.24115339422849597"/>
    <n v="0.74"/>
    <n v="0.74370501013097012"/>
    <n v="1.4809620844512656"/>
    <n v="0.32363662510580027"/>
    <x v="10"/>
  </r>
  <r>
    <x v="2"/>
    <x v="15"/>
    <n v="5300"/>
    <s v="Reservoirs"/>
    <x v="2"/>
    <n v="0.52096910560538079"/>
    <n v="9.3813358258152305E-2"/>
    <n v="0.2984336595879456"/>
    <n v="0.74"/>
    <n v="0.92035448448624468"/>
    <n v="1.3046548833863671"/>
    <n v="0.43527810806702938"/>
    <x v="15"/>
  </r>
  <r>
    <x v="2"/>
    <x v="3"/>
    <n v="1210"/>
    <s v="Fixed Single Family Units"/>
    <x v="0"/>
    <n v="1.3474392445178078"/>
    <n v="0.2921616014325315"/>
    <n v="0.24052044568721381"/>
    <n v="0.73"/>
    <n v="0.73172933890306835"/>
    <n v="2.6827994119079408"/>
    <n v="0.74098697178380846"/>
    <x v="3"/>
  </r>
  <r>
    <x v="5"/>
    <x v="13"/>
    <n v="3100"/>
    <s v="Herbaceous (Dry Prairie)"/>
    <x v="0"/>
    <n v="0.80616023176279095"/>
    <n v="4.9140330516175015E-2"/>
    <n v="0.28292799795311729"/>
    <n v="0.73"/>
    <n v="0.86074477497281976"/>
    <n v="1.8880970220107842"/>
    <n v="0.2321952329494637"/>
    <x v="13"/>
  </r>
  <r>
    <x v="2"/>
    <x v="10"/>
    <n v="1110"/>
    <s v="Fixed Single Family Units"/>
    <x v="1"/>
    <n v="0.96739227811534922"/>
    <n v="0.17065096597435325"/>
    <n v="0.24895975957097566"/>
    <n v="0.73"/>
    <n v="0.75740405254878995"/>
    <n v="1.9936952894610516"/>
    <n v="0.51656568019694804"/>
    <x v="10"/>
  </r>
  <r>
    <x v="2"/>
    <x v="10"/>
    <n v="6410"/>
    <s v="Freshwater Marshes"/>
    <x v="2"/>
    <n v="0.62640332935885068"/>
    <n v="1.7869211096790915E-2"/>
    <n v="0.24869471632328805"/>
    <n v="0.73"/>
    <n v="0.75659771810243104"/>
    <n v="1.2895780318543124"/>
    <n v="0.2014835788860109"/>
    <x v="10"/>
  </r>
  <r>
    <x v="4"/>
    <x v="10"/>
    <n v="4200"/>
    <s v="Upland Hardwood Forests"/>
    <x v="1"/>
    <n v="0.80616023176279095"/>
    <n v="4.9140330516175015E-2"/>
    <n v="0.24115339422849597"/>
    <n v="0.73"/>
    <n v="0.73365494242649765"/>
    <n v="1.6093175959420785"/>
    <n v="0.17794862206746023"/>
    <x v="10"/>
  </r>
  <r>
    <x v="2"/>
    <x v="9"/>
    <n v="4110"/>
    <s v="Pine Flatwoods"/>
    <x v="4"/>
    <n v="0.80616023176279095"/>
    <n v="4.9140330516175015E-2"/>
    <n v="9.4942281192321246E-2"/>
    <n v="0.73"/>
    <n v="0.28884052851436909"/>
    <n v="0.63358960470160552"/>
    <n v="0.10149591574848826"/>
    <x v="9"/>
  </r>
  <r>
    <x v="2"/>
    <x v="9"/>
    <n v="8300"/>
    <s v="Utilities"/>
    <x v="0"/>
    <n v="1.2017295380314896"/>
    <n v="0.2322997442582819"/>
    <n v="0.58224006489851832"/>
    <n v="0.73"/>
    <n v="1.7713343934391397"/>
    <n v="5.7920970903915121"/>
    <n v="1.5052225836201496"/>
    <x v="9"/>
  </r>
  <r>
    <x v="2"/>
    <x v="19"/>
    <n v="1310"/>
    <s v="Fixed Single Family Units &lt;Six or more dwelling units per acre&gt;"/>
    <x v="3"/>
    <n v="1.3474392445178078"/>
    <n v="0.2921616014325315"/>
    <n v="0.43646311869441834"/>
    <n v="0.73"/>
    <n v="1.3278408344260615"/>
    <n v="4.8683719789695168"/>
    <n v="1.3446403015454202"/>
    <x v="19"/>
  </r>
  <r>
    <x v="1"/>
    <x v="5"/>
    <n v="8320"/>
    <s v="Electrical Power Transmission Lines"/>
    <x v="0"/>
    <n v="0.73183755311232057"/>
    <n v="0.15992943931627868"/>
    <n v="0.28292799795311729"/>
    <n v="0.73"/>
    <n v="0.86074477497281976"/>
    <n v="1.71402687726925"/>
    <n v="0.37456858600508491"/>
    <x v="5"/>
  </r>
  <r>
    <x v="2"/>
    <x v="3"/>
    <n v="4110"/>
    <s v="Pine Flatwoods"/>
    <x v="3"/>
    <n v="0.80616023176279095"/>
    <n v="4.9140330516175015E-2"/>
    <n v="0.19937879050387461"/>
    <n v="0.72"/>
    <n v="0.59825599878592606"/>
    <n v="1.3123116196011335"/>
    <n v="0.21022167755029347"/>
    <x v="3"/>
  </r>
  <r>
    <x v="4"/>
    <x v="3"/>
    <n v="6170"/>
    <s v="Mixed Wetland Hardwoods"/>
    <x v="1"/>
    <n v="0.62640332935885068"/>
    <n v="1.7869211096790915E-2"/>
    <n v="0.24869471632328805"/>
    <n v="0.72"/>
    <n v="0.74623336579965793"/>
    <n v="1.2719125793631574"/>
    <n v="0.11750349032654034"/>
    <x v="3"/>
  </r>
  <r>
    <x v="3"/>
    <x v="2"/>
    <n v="1920"/>
    <s v="Inactive Land with street pattern but without structures"/>
    <x v="1"/>
    <n v="0.80616023176279095"/>
    <n v="4.9140330516175015E-2"/>
    <n v="0.24895975957097566"/>
    <n v="0.72"/>
    <n v="0.7470286545686694"/>
    <n v="1.6386536625707271"/>
    <n v="0.48609217253476456"/>
    <x v="2"/>
  </r>
  <r>
    <x v="0"/>
    <x v="7"/>
    <n v="5120"/>
    <s v=" Channelized Waterways, Canals"/>
    <x v="1"/>
    <n v="0.52096910560538079"/>
    <n v="9.3813358258152305E-2"/>
    <n v="0.2984336595879456"/>
    <n v="0.72"/>
    <n v="0.89548003895958939"/>
    <n v="1.2693939405921411"/>
    <n v="0.49661187045629984"/>
    <x v="7"/>
  </r>
  <r>
    <x v="2"/>
    <x v="9"/>
    <n v="7400"/>
    <s v="Disturbed Land"/>
    <x v="0"/>
    <n v="0.73183755311232057"/>
    <n v="0.13401908322593187"/>
    <n v="0.28292799795311729"/>
    <n v="0.72"/>
    <n v="0.84895375065812362"/>
    <n v="1.690547057032685"/>
    <n v="0.49438475759784201"/>
    <x v="9"/>
  </r>
  <r>
    <x v="2"/>
    <x v="3"/>
    <n v="1710"/>
    <s v="Educational Facilities"/>
    <x v="3"/>
    <n v="0.96739227811534922"/>
    <n v="0.17065096597435325"/>
    <n v="0.2050753273754139"/>
    <n v="0.71"/>
    <n v="0.60680251305429644"/>
    <n v="1.5972707141430937"/>
    <n v="0.41385222569946339"/>
    <x v="3"/>
  </r>
  <r>
    <x v="2"/>
    <x v="3"/>
    <n v="4340"/>
    <s v="Hardwood - Coniferous Mixed"/>
    <x v="1"/>
    <n v="0.80616023176279095"/>
    <n v="4.9140330516175015E-2"/>
    <n v="0.24115339422849597"/>
    <n v="0.71"/>
    <n v="0.71355480701755247"/>
    <n v="1.5652267029025693"/>
    <n v="0.25073662254907364"/>
    <x v="3"/>
  </r>
  <r>
    <x v="2"/>
    <x v="6"/>
    <n v="1110"/>
    <s v="Fixed Single Family Units"/>
    <x v="0"/>
    <n v="0.96739227811534922"/>
    <n v="0.17065096597435325"/>
    <n v="0.27638752969320179"/>
    <n v="0.71"/>
    <n v="0.81780997129745714"/>
    <n v="2.1527002423121946"/>
    <n v="0.55776380212582"/>
    <x v="6"/>
  </r>
  <r>
    <x v="2"/>
    <x v="19"/>
    <n v="6300"/>
    <s v="Wetland Forested Mixed"/>
    <x v="4"/>
    <n v="0.62640332935885068"/>
    <n v="1.7869211096790915E-2"/>
    <n v="0.24869471632328805"/>
    <n v="0.71"/>
    <n v="0.73586901349688505"/>
    <n v="1.2542471268720026"/>
    <n v="0.1959634808343394"/>
    <x v="19"/>
  </r>
  <r>
    <x v="0"/>
    <x v="8"/>
    <n v="1820"/>
    <s v="Golf Courses"/>
    <x v="0"/>
    <n v="1.8765006736361713"/>
    <n v="0.3700681607026059"/>
    <n v="0.27638752969320179"/>
    <n v="0.71"/>
    <n v="0.81780997129745714"/>
    <n v="4.1757036377273193"/>
    <n v="1.0682769226607827"/>
    <x v="8"/>
  </r>
  <r>
    <x v="2"/>
    <x v="9"/>
    <n v="1820"/>
    <s v="Golf Courses"/>
    <x v="4"/>
    <n v="1.8765006736361713"/>
    <n v="0.3700681607026059"/>
    <n v="0.15190764990771397"/>
    <n v="0.7"/>
    <n v="0.44315259169327853"/>
    <n v="2.2627186683308986"/>
    <n v="0.54270038031469803"/>
    <x v="9"/>
  </r>
  <r>
    <x v="4"/>
    <x v="13"/>
    <n v="1210"/>
    <s v="Fixed Single Family Units"/>
    <x v="0"/>
    <n v="1.3474392445178078"/>
    <n v="0.2921616014325315"/>
    <n v="0.24052044568721381"/>
    <n v="0.69"/>
    <n v="0.69163458060700977"/>
    <n v="2.535796704406136"/>
    <n v="0.62510743817937386"/>
    <x v="13"/>
  </r>
  <r>
    <x v="2"/>
    <x v="3"/>
    <n v="7430"/>
    <s v="Spoil Areas"/>
    <x v="0"/>
    <n v="0.73183755311232057"/>
    <n v="0.13401908322593187"/>
    <n v="0.28292799795311729"/>
    <n v="0.68"/>
    <n v="0.80178965339933905"/>
    <n v="1.5966277760864249"/>
    <n v="0.46691893773129528"/>
    <x v="3"/>
  </r>
  <r>
    <x v="4"/>
    <x v="3"/>
    <n v="1210"/>
    <s v="Fixed Single Family Units"/>
    <x v="0"/>
    <n v="1.3474392445178078"/>
    <n v="0.2921616014325315"/>
    <n v="0.24052044568721381"/>
    <n v="0.68"/>
    <n v="0.68161089103299533"/>
    <n v="2.4990460275306852"/>
    <n v="0.61604791008981785"/>
    <x v="3"/>
  </r>
  <r>
    <x v="4"/>
    <x v="3"/>
    <n v="4340"/>
    <s v="Hardwood - Coniferous Mixed"/>
    <x v="3"/>
    <n v="0.80616023176279095"/>
    <n v="4.9140330516175015E-2"/>
    <n v="0.19937879050387461"/>
    <n v="0.68"/>
    <n v="0.56501955440893026"/>
    <n v="1.2394054185121819"/>
    <n v="0.13704596716229814"/>
    <x v="3"/>
  </r>
  <r>
    <x v="1"/>
    <x v="13"/>
    <n v="5120"/>
    <s v=" Channelized Waterways, Canals"/>
    <x v="1"/>
    <n v="0.52096910560538079"/>
    <n v="9.3813358258152305E-2"/>
    <n v="0.2984336595879456"/>
    <n v="0.68"/>
    <n v="0.84573114790627901"/>
    <n v="1.1988720550036889"/>
    <n v="0.21588653221778822"/>
    <x v="13"/>
  </r>
  <r>
    <x v="1"/>
    <x v="6"/>
    <n v="6216"/>
    <e v="#N/A"/>
    <x v="1"/>
    <n v="0.62640332935885068"/>
    <n v="1.7869211096790915E-2"/>
    <n v="0.24869471632328805"/>
    <n v="0.68"/>
    <n v="0.70477595658856595"/>
    <n v="1.2012507693985377"/>
    <n v="3.426770352663306E-2"/>
    <x v="6"/>
  </r>
  <r>
    <x v="2"/>
    <x v="1"/>
    <n v="5110"/>
    <s v=" Natural River, Stream, Waterway"/>
    <x v="3"/>
    <n v="0.52096910560538079"/>
    <n v="9.3813358258152305E-2"/>
    <n v="0.2984336595879456"/>
    <n v="0.68"/>
    <n v="0.84573114790627901"/>
    <n v="1.1988720550036889"/>
    <n v="0.39998528849402709"/>
    <x v="1"/>
  </r>
  <r>
    <x v="3"/>
    <x v="3"/>
    <n v="6170"/>
    <s v="Mixed Wetland Hardwoods"/>
    <x v="0"/>
    <n v="0.62640332935885068"/>
    <n v="1.7869211096790915E-2"/>
    <n v="0.24869471632328805"/>
    <n v="0.67"/>
    <n v="0.69441160428579296"/>
    <n v="1.1835853169073829"/>
    <n v="0.392767622009777"/>
    <x v="3"/>
  </r>
  <r>
    <x v="1"/>
    <x v="3"/>
    <n v="6440"/>
    <s v="Emergent Aquatic Vegetation"/>
    <x v="1"/>
    <n v="0.62640332935885068"/>
    <n v="1.7869211096790915E-2"/>
    <n v="0.24869471632328805"/>
    <n v="0.67"/>
    <n v="0.69441160428579296"/>
    <n v="1.1835853169073829"/>
    <n v="3.3763766710064924E-2"/>
    <x v="3"/>
  </r>
  <r>
    <x v="1"/>
    <x v="6"/>
    <n v="8115"/>
    <s v=" Grass airports"/>
    <x v="1"/>
    <n v="0.96739227811534922"/>
    <n v="0.17065096597435325"/>
    <n v="0.22279788653131388"/>
    <n v="0.67"/>
    <n v="0.62210182871989794"/>
    <n v="1.6375427109350869"/>
    <n v="0.28886755845286277"/>
    <x v="6"/>
  </r>
  <r>
    <x v="4"/>
    <x v="10"/>
    <n v="1900"/>
    <s v="Open Land"/>
    <x v="4"/>
    <n v="0.80616023176279095"/>
    <n v="4.9140330516175015E-2"/>
    <n v="9.4942281192321246E-2"/>
    <n v="0.67"/>
    <n v="0.2651002111022292"/>
    <n v="0.58151374678092571"/>
    <n v="6.4300278710602066E-2"/>
    <x v="10"/>
  </r>
  <r>
    <x v="0"/>
    <x v="2"/>
    <n v="7400"/>
    <s v="Disturbed Land"/>
    <x v="1"/>
    <n v="0.73183755311232057"/>
    <n v="0.13401908322593187"/>
    <n v="0.24115339422849597"/>
    <n v="0.67"/>
    <n v="0.67335453619966223"/>
    <n v="1.3408710764626326"/>
    <n v="0.44709120133435187"/>
    <x v="2"/>
  </r>
  <r>
    <x v="2"/>
    <x v="3"/>
    <n v="1110"/>
    <s v="Fixed Single Family Units"/>
    <x v="0"/>
    <n v="0.96739227811534922"/>
    <n v="0.17065096597435325"/>
    <n v="0.27638752969320179"/>
    <n v="0.66"/>
    <n v="0.76021771979763619"/>
    <n v="2.0011016336986596"/>
    <n v="0.51848466113104397"/>
    <x v="3"/>
  </r>
  <r>
    <x v="2"/>
    <x v="3"/>
    <n v="1710"/>
    <s v="Educational Facilities"/>
    <x v="0"/>
    <n v="0.96739227811534922"/>
    <n v="0.17065096597435325"/>
    <n v="0.24052044568721381"/>
    <n v="0.66"/>
    <n v="0.66156351188496598"/>
    <n v="1.7414166888675362"/>
    <n v="0.45120039212930552"/>
    <x v="3"/>
  </r>
  <r>
    <x v="1"/>
    <x v="3"/>
    <n v="2110"/>
    <s v="Improved Pastures"/>
    <x v="1"/>
    <n v="1.8765006736361713"/>
    <n v="0.3700681607026059"/>
    <n v="0.58663586860269046"/>
    <n v="0.66"/>
    <n v="1.6135712883851303"/>
    <n v="8.2388277657615507"/>
    <n v="1.6247944274450516"/>
    <x v="3"/>
  </r>
  <r>
    <x v="2"/>
    <x v="2"/>
    <n v="4200"/>
    <s v="Upland Hardwood Forests"/>
    <x v="1"/>
    <n v="0.80616023176279095"/>
    <n v="4.9140330516175015E-2"/>
    <n v="0.24115339422849597"/>
    <n v="0.66"/>
    <n v="0.66330446849518965"/>
    <n v="1.4549994703037969"/>
    <n v="0.23307911391885719"/>
    <x v="2"/>
  </r>
  <r>
    <x v="4"/>
    <x v="19"/>
    <n v="8140"/>
    <s v="Roads and Highways"/>
    <x v="4"/>
    <n v="1.0171301585628862"/>
    <n v="0.19656132206470006"/>
    <n v="0.39828344230763024"/>
    <n v="0.66"/>
    <n v="1.0954985222392524"/>
    <n v="3.0319139375009128"/>
    <n v="0.70515416675383313"/>
    <x v="19"/>
  </r>
  <r>
    <x v="1"/>
    <x v="5"/>
    <n v="3210"/>
    <s v="Palmetto Prairies"/>
    <x v="0"/>
    <n v="0.80616023176279095"/>
    <n v="4.9140330516175015E-2"/>
    <n v="0.28292799795311729"/>
    <n v="0.66"/>
    <n v="0.77820760476994666"/>
    <n v="1.707046622639887"/>
    <n v="0.10405479201028993"/>
    <x v="5"/>
  </r>
  <r>
    <x v="2"/>
    <x v="3"/>
    <n v="4340"/>
    <s v="Hardwood - Coniferous Mixed"/>
    <x v="0"/>
    <n v="0.80616023176279095"/>
    <n v="4.9140330516175015E-2"/>
    <n v="0.28292799795311729"/>
    <n v="0.65"/>
    <n v="0.76641658045525052"/>
    <n v="1.6811822798726161"/>
    <n v="0.26931176548605723"/>
    <x v="3"/>
  </r>
  <r>
    <x v="1"/>
    <x v="13"/>
    <n v="1700"/>
    <s v="Institutional"/>
    <x v="0"/>
    <n v="0.96739227811534922"/>
    <n v="0.17065096597435325"/>
    <n v="0.24052044568721381"/>
    <n v="0.65"/>
    <n v="0.65153982231095131"/>
    <n v="1.7150315875210582"/>
    <n v="0.30253683403094084"/>
    <x v="13"/>
  </r>
  <r>
    <x v="4"/>
    <x v="13"/>
    <n v="1650"/>
    <s v="Reclaimed Land"/>
    <x v="0"/>
    <n v="0.73183755311232057"/>
    <n v="0.13401908322593187"/>
    <n v="0.24052044568721381"/>
    <n v="0.65"/>
    <n v="0.65153982231095131"/>
    <n v="1.2974307826468843"/>
    <n v="0.30850796653593193"/>
    <x v="13"/>
  </r>
  <r>
    <x v="2"/>
    <x v="18"/>
    <n v="5250"/>
    <s v="Marshy Lakes"/>
    <x v="1"/>
    <n v="0.52096910560538079"/>
    <n v="9.3813358258152305E-2"/>
    <n v="0.2984336595879456"/>
    <n v="0.64"/>
    <n v="0.79598225685296853"/>
    <n v="1.1283501694152367"/>
    <n v="0.37645674211202551"/>
    <x v="18"/>
  </r>
  <r>
    <x v="1"/>
    <x v="6"/>
    <n v="8310"/>
    <s v="Electric Power Facilities"/>
    <x v="1"/>
    <n v="1.2017295380314896"/>
    <n v="0.2322997442582819"/>
    <n v="0.57659988543228824"/>
    <n v="0.64"/>
    <n v="1.5379072144249992"/>
    <n v="5.0288121401337245"/>
    <n v="0.97209208653519563"/>
    <x v="6"/>
  </r>
  <r>
    <x v="2"/>
    <x v="10"/>
    <n v="5110"/>
    <s v=" Natural River, Stream, Waterway"/>
    <x v="2"/>
    <n v="0.52096910560538079"/>
    <n v="9.3813358258152305E-2"/>
    <n v="0.2984336595879456"/>
    <n v="0.64"/>
    <n v="0.79598225685296853"/>
    <n v="1.1283501694152367"/>
    <n v="0.37645674211202551"/>
    <x v="10"/>
  </r>
  <r>
    <x v="2"/>
    <x v="2"/>
    <n v="1290"/>
    <s v="Medium Density Under Construction"/>
    <x v="1"/>
    <n v="1.3474392445178078"/>
    <n v="0.2921616014325315"/>
    <n v="0.32565202448966185"/>
    <n v="0.64"/>
    <n v="0.86857907971882609"/>
    <n v="3.1845428635654174"/>
    <n v="0.87956809686003046"/>
    <x v="2"/>
  </r>
  <r>
    <x v="4"/>
    <x v="19"/>
    <n v="1490"/>
    <s v="Commercial and Services Under Construction"/>
    <x v="4"/>
    <n v="1.4884831588725165"/>
    <n v="0.30824389141964326"/>
    <n v="0.55707618727995345"/>
    <n v="0.64"/>
    <n v="1.4858336067130917"/>
    <n v="6.0178678156040313"/>
    <n v="1.4079337704716781"/>
    <x v="19"/>
  </r>
  <r>
    <x v="3"/>
    <x v="11"/>
    <n v="6410"/>
    <s v="Freshwater Marshes"/>
    <x v="0"/>
    <n v="0.62640332935885068"/>
    <n v="1.7869211096790915E-2"/>
    <n v="0.24869471632328805"/>
    <n v="0.64"/>
    <n v="0.66331854737747387"/>
    <n v="1.1305889594339178"/>
    <n v="0.37518101206904075"/>
    <x v="11"/>
  </r>
  <r>
    <x v="1"/>
    <x v="3"/>
    <n v="6210"/>
    <s v="Cypress"/>
    <x v="1"/>
    <n v="0.62640332935885068"/>
    <n v="1.7869211096790915E-2"/>
    <n v="0.24869471632328805"/>
    <n v="0.63"/>
    <n v="0.65295419507470076"/>
    <n v="1.1129235069427628"/>
    <n v="3.1748019443792387E-2"/>
    <x v="3"/>
  </r>
  <r>
    <x v="2"/>
    <x v="15"/>
    <n v="4110"/>
    <s v="Pine Flatwoods"/>
    <x v="1"/>
    <n v="0.80616023176279095"/>
    <n v="4.9140330516175015E-2"/>
    <n v="0.24115339422849597"/>
    <n v="0.63"/>
    <n v="0.63315426538177189"/>
    <n v="1.3888631307445332"/>
    <n v="0.22248460874072731"/>
    <x v="15"/>
  </r>
  <r>
    <x v="0"/>
    <x v="3"/>
    <n v="6170"/>
    <s v="Mixed Wetland Hardwoods"/>
    <x v="1"/>
    <n v="0.62640332935885068"/>
    <n v="1.7869211096790915E-2"/>
    <n v="0.24869471632328805"/>
    <n v="0.62"/>
    <n v="0.64258984277192777"/>
    <n v="1.095258054451608"/>
    <n v="0.22357764846728997"/>
    <x v="3"/>
  </r>
  <r>
    <x v="2"/>
    <x v="3"/>
    <n v="4200"/>
    <s v="Upland Hardwood Forests"/>
    <x v="3"/>
    <n v="0.80616023176279095"/>
    <n v="4.9140330516175015E-2"/>
    <n v="0.19937879050387461"/>
    <n v="0.62"/>
    <n v="0.51516488784343639"/>
    <n v="1.1300461168787539"/>
    <n v="0.18102422233497498"/>
    <x v="3"/>
  </r>
  <r>
    <x v="2"/>
    <x v="3"/>
    <n v="6410"/>
    <s v="Freshwater Marshes"/>
    <x v="1"/>
    <n v="0.62640332935885068"/>
    <n v="1.7869211096790915E-2"/>
    <n v="0.24869471632328805"/>
    <n v="0.62"/>
    <n v="0.64258984277192777"/>
    <n v="1.095258054451608"/>
    <n v="0.17112303960181752"/>
    <x v="3"/>
  </r>
  <r>
    <x v="3"/>
    <x v="6"/>
    <n v="4130"/>
    <s v="Sand Pine"/>
    <x v="3"/>
    <n v="0.80616023176279095"/>
    <n v="4.9140330516175015E-2"/>
    <n v="0.19937879050387461"/>
    <n v="0.62"/>
    <n v="0.51516488784343639"/>
    <n v="1.1300461168787539"/>
    <n v="0.33521822491539388"/>
    <x v="6"/>
  </r>
  <r>
    <x v="1"/>
    <x v="6"/>
    <n v="6216"/>
    <e v="#N/A"/>
    <x v="1"/>
    <n v="0.62640332935885068"/>
    <n v="1.7869211096790915E-2"/>
    <n v="0.24869471632328805"/>
    <n v="0.62"/>
    <n v="0.64258984277192777"/>
    <n v="1.095258054451608"/>
    <n v="3.1244082627224255E-2"/>
    <x v="6"/>
  </r>
  <r>
    <x v="2"/>
    <x v="10"/>
    <n v="1710"/>
    <s v="Educational Facilities"/>
    <x v="3"/>
    <n v="0.96739227811534922"/>
    <n v="0.17065096597435325"/>
    <n v="0.2050753273754139"/>
    <n v="0.62"/>
    <n v="0.52988388463896319"/>
    <n v="1.3947997785474906"/>
    <n v="0.36139208441361598"/>
    <x v="10"/>
  </r>
  <r>
    <x v="4"/>
    <x v="3"/>
    <n v="6120"/>
    <s v="Mangrove Swamps"/>
    <x v="1"/>
    <n v="0.62640332935885068"/>
    <n v="1.7869211096790915E-2"/>
    <n v="0.24869471632328805"/>
    <n v="0.61"/>
    <n v="0.63222549046915477"/>
    <n v="1.0775926019604529"/>
    <n v="9.9551568193318937E-2"/>
    <x v="3"/>
  </r>
  <r>
    <x v="1"/>
    <x v="6"/>
    <n v="4340"/>
    <s v="Hardwood - Coniferous Mixed"/>
    <x v="4"/>
    <n v="0.80616023176279095"/>
    <n v="4.9140330516175015E-2"/>
    <n v="9.4942281192321246E-2"/>
    <n v="0.61"/>
    <n v="0.24135989369008926"/>
    <n v="0.52943788886024579"/>
    <n v="3.2272433966990477E-2"/>
    <x v="6"/>
  </r>
  <r>
    <x v="4"/>
    <x v="10"/>
    <n v="5120"/>
    <s v=" Channelized Waterways, Canals"/>
    <x v="0"/>
    <n v="0.52096910560538079"/>
    <n v="9.3813358258152305E-2"/>
    <n v="0.2984336595879456"/>
    <n v="0.61"/>
    <n v="0.75867058856298553"/>
    <n v="1.0754587552238974"/>
    <n v="0.27623662546632888"/>
    <x v="10"/>
  </r>
  <r>
    <x v="3"/>
    <x v="2"/>
    <n v="4110"/>
    <s v="Pine Flatwoods"/>
    <x v="1"/>
    <n v="0.80616023176279095"/>
    <n v="4.9140330516175015E-2"/>
    <n v="0.24115339422849597"/>
    <n v="0.61"/>
    <n v="0.61305412997282671"/>
    <n v="1.3447722377050242"/>
    <n v="0.39891483693080748"/>
    <x v="2"/>
  </r>
  <r>
    <x v="2"/>
    <x v="3"/>
    <n v="1850"/>
    <s v="Parks and Zoos"/>
    <x v="0"/>
    <n v="0.96739227811534922"/>
    <n v="0.17065096597435325"/>
    <n v="0.27638752969320179"/>
    <n v="0.6"/>
    <n v="0.69110701799785101"/>
    <n v="1.8191833033624176"/>
    <n v="0.47134969193731263"/>
    <x v="3"/>
  </r>
  <r>
    <x v="4"/>
    <x v="3"/>
    <n v="6120"/>
    <s v="Mangrove Swamps"/>
    <x v="2"/>
    <n v="0.62640332935885068"/>
    <n v="1.7869211096790915E-2"/>
    <n v="0.24869471632328805"/>
    <n v="0.6"/>
    <n v="0.62186113816638167"/>
    <n v="1.0599271494692979"/>
    <n v="9.7919575272116963E-2"/>
    <x v="3"/>
  </r>
  <r>
    <x v="1"/>
    <x v="13"/>
    <n v="6170"/>
    <s v="Mixed Wetland Hardwoods"/>
    <x v="0"/>
    <n v="0.62640332935885068"/>
    <n v="1.7869211096790915E-2"/>
    <n v="0.24869471632328805"/>
    <n v="0.6"/>
    <n v="0.62186113816638167"/>
    <n v="1.0599271494692979"/>
    <n v="3.0236208994087986E-2"/>
    <x v="13"/>
  </r>
  <r>
    <x v="0"/>
    <x v="14"/>
    <n v="8340"/>
    <s v="Sewage Treatment"/>
    <x v="0"/>
    <n v="1.2017295380314896"/>
    <n v="0.2322997442582819"/>
    <n v="0.58224006489851832"/>
    <n v="0.6"/>
    <n v="1.4558912822787449"/>
    <n v="4.7606277455272696"/>
    <n v="1.356013652183496"/>
    <x v="14"/>
  </r>
  <r>
    <x v="2"/>
    <x v="15"/>
    <n v="8140"/>
    <s v="Roads and Highways"/>
    <x v="1"/>
    <n v="1.0171301585628862"/>
    <n v="0.19656132206470006"/>
    <n v="0.43863241848912221"/>
    <n v="0.6"/>
    <n v="1.0968003624320499"/>
    <n v="3.0355169249489231"/>
    <n v="0.82536789106695507"/>
    <x v="15"/>
  </r>
  <r>
    <x v="4"/>
    <x v="19"/>
    <n v="1480"/>
    <s v="Cemeteries"/>
    <x v="0"/>
    <n v="1.3474392445178078"/>
    <n v="0.2921616014325315"/>
    <n v="0.27638752969320179"/>
    <n v="0.6"/>
    <n v="0.69110701799785101"/>
    <n v="2.5338624582547959"/>
    <n v="0.62463062091150234"/>
    <x v="19"/>
  </r>
  <r>
    <x v="4"/>
    <x v="19"/>
    <n v="6410"/>
    <s v="Freshwater Marshes"/>
    <x v="2"/>
    <n v="0.62640332935885068"/>
    <n v="1.7869211096790915E-2"/>
    <n v="0.24869471632328805"/>
    <n v="0.6"/>
    <n v="0.62186113816638167"/>
    <n v="1.0599271494692979"/>
    <n v="9.7919575272116963E-2"/>
    <x v="19"/>
  </r>
  <r>
    <x v="5"/>
    <x v="3"/>
    <n v="6250"/>
    <s v="Hydric Pine Flatwoods"/>
    <x v="0"/>
    <n v="0.62640332935885068"/>
    <n v="1.7869211096790915E-2"/>
    <n v="0.24869471632328805"/>
    <n v="0.59"/>
    <n v="0.61149678586360867"/>
    <n v="1.0422616969781431"/>
    <n v="0.11292640989426384"/>
    <x v="3"/>
  </r>
  <r>
    <x v="2"/>
    <x v="13"/>
    <n v="4340"/>
    <s v="Hardwood - Coniferous Mixed"/>
    <x v="4"/>
    <n v="0.80616023176279095"/>
    <n v="4.9140330516175015E-2"/>
    <n v="9.4942281192321246E-2"/>
    <n v="0.59"/>
    <n v="0.23344645455270929"/>
    <n v="0.51207926955335248"/>
    <n v="8.2030945604942576E-2"/>
    <x v="13"/>
  </r>
  <r>
    <x v="3"/>
    <x v="2"/>
    <n v="1400"/>
    <s v="Commercial and Services"/>
    <x v="0"/>
    <n v="0.73183755311232057"/>
    <n v="0.15992943931627868"/>
    <n v="0.58224006489851832"/>
    <n v="0.59"/>
    <n v="1.4316264275740993"/>
    <n v="2.8508406282785184"/>
    <n v="1.3631345622960422"/>
    <x v="2"/>
  </r>
  <r>
    <x v="2"/>
    <x v="15"/>
    <n v="5110"/>
    <s v=" Natural River, Stream, Waterway"/>
    <x v="2"/>
    <n v="0.52096910560538079"/>
    <n v="9.3813358258152305E-2"/>
    <n v="0.2984336595879456"/>
    <n v="0.59"/>
    <n v="0.73379614303633023"/>
    <n v="1.0401978124296711"/>
    <n v="0.34704605913452341"/>
    <x v="15"/>
  </r>
  <r>
    <x v="4"/>
    <x v="19"/>
    <n v="1700"/>
    <s v="Institutional"/>
    <x v="4"/>
    <n v="0.96739227811534922"/>
    <n v="0.17065096597435325"/>
    <n v="0.1586591010147235"/>
    <n v="0.59"/>
    <n v="0.39011496405252749"/>
    <n v="1.0268896285443228"/>
    <n v="0.22360659382492357"/>
    <x v="19"/>
  </r>
  <r>
    <x v="2"/>
    <x v="3"/>
    <n v="6170"/>
    <s v="Mixed Wetland Hardwoods"/>
    <x v="1"/>
    <n v="0.62640332935885068"/>
    <n v="1.7869211096790915E-2"/>
    <n v="0.24869471632328805"/>
    <n v="0.57999999999999996"/>
    <n v="0.60113243356083557"/>
    <n v="1.0245962444869878"/>
    <n v="0.1600828434984744"/>
    <x v="3"/>
  </r>
  <r>
    <x v="2"/>
    <x v="3"/>
    <n v="6440"/>
    <s v="Emergent Aquatic Vegetation"/>
    <x v="0"/>
    <n v="0.62640332935885068"/>
    <n v="1.7869211096790915E-2"/>
    <n v="0.24869471632328805"/>
    <n v="0.57999999999999996"/>
    <n v="0.60113243356083557"/>
    <n v="1.0245962444869878"/>
    <n v="0.1600828434984744"/>
    <x v="3"/>
  </r>
  <r>
    <x v="2"/>
    <x v="3"/>
    <n v="6440"/>
    <s v="Emergent Aquatic Vegetation"/>
    <x v="1"/>
    <n v="0.62640332935885068"/>
    <n v="1.7869211096790915E-2"/>
    <n v="0.24869471632328805"/>
    <n v="0.57999999999999996"/>
    <n v="0.60113243356083557"/>
    <n v="1.0245962444869878"/>
    <n v="0.1600828434984744"/>
    <x v="3"/>
  </r>
  <r>
    <x v="5"/>
    <x v="10"/>
    <n v="1550"/>
    <s v="Other Light Industrial"/>
    <x v="1"/>
    <n v="1.2017295380314896"/>
    <n v="0.2322997442582819"/>
    <n v="0.32565202448966185"/>
    <n v="0.57999999999999996"/>
    <n v="0.78714979099518601"/>
    <n v="2.5739058819229959"/>
    <n v="0.6046393545439418"/>
    <x v="10"/>
  </r>
  <r>
    <x v="4"/>
    <x v="19"/>
    <n v="2430"/>
    <s v="Ornamentals"/>
    <x v="2"/>
    <n v="1.7303616721893005"/>
    <n v="0.38508149913584422"/>
    <n v="0.30381529981542799"/>
    <n v="0.57999999999999996"/>
    <n v="0.73436715194886171"/>
    <n v="3.457631223461231"/>
    <n v="0.84940338632686196"/>
    <x v="19"/>
  </r>
  <r>
    <x v="4"/>
    <x v="19"/>
    <n v="8140"/>
    <s v="Roads and Highways"/>
    <x v="2"/>
    <n v="1.0171301585628862"/>
    <n v="0.19656132206470006"/>
    <n v="0.37051640493542071"/>
    <n v="0.57999999999999996"/>
    <n v="0.89559372818965199"/>
    <n v="2.4786551982619525"/>
    <n v="0.57647877777201528"/>
    <x v="19"/>
  </r>
  <r>
    <x v="2"/>
    <x v="13"/>
    <n v="8340"/>
    <s v="Sewage Treatment"/>
    <x v="0"/>
    <n v="1.2017295380314896"/>
    <n v="0.2322997442582819"/>
    <n v="0.58224006489851832"/>
    <n v="0.56999999999999995"/>
    <n v="1.3830967181648077"/>
    <n v="4.5225963582509063"/>
    <n v="1.1753107844705279"/>
    <x v="13"/>
  </r>
  <r>
    <x v="2"/>
    <x v="6"/>
    <n v="5120"/>
    <s v=" Channelized Waterways, Canals"/>
    <x v="0"/>
    <n v="0.52096910560538079"/>
    <n v="9.3813358258152305E-2"/>
    <n v="0.2984336595879456"/>
    <n v="0.56999999999999995"/>
    <n v="0.70892169750967493"/>
    <n v="1.004936869635445"/>
    <n v="0.33528178594352259"/>
    <x v="6"/>
  </r>
  <r>
    <x v="2"/>
    <x v="3"/>
    <n v="2130"/>
    <s v="Woodland Pastures"/>
    <x v="0"/>
    <n v="0.95337210017164864"/>
    <n v="0.22938109134459039"/>
    <n v="0.2"/>
    <n v="0.56000000000000005"/>
    <n v="0.46676000000000006"/>
    <n v="1.2108340111765192"/>
    <n v="0.39293068021131883"/>
    <x v="3"/>
  </r>
  <r>
    <x v="1"/>
    <x v="6"/>
    <n v="1700"/>
    <s v="Institutional"/>
    <x v="0"/>
    <n v="0.96739227811534922"/>
    <n v="0.17065096597435325"/>
    <n v="0.24052044568721381"/>
    <n v="0.56000000000000005"/>
    <n v="0.56132661614481971"/>
    <n v="1.4775656754027582"/>
    <n v="0.26064711854973371"/>
    <x v="6"/>
  </r>
  <r>
    <x v="5"/>
    <x v="10"/>
    <n v="3200"/>
    <s v="Shrub and Brushland"/>
    <x v="1"/>
    <n v="0.80616023176279095"/>
    <n v="4.9140330516175015E-2"/>
    <n v="0.24115339422849597"/>
    <n v="0.56000000000000005"/>
    <n v="0.56280379145046389"/>
    <n v="1.2345450051062519"/>
    <n v="0.15182242316232292"/>
    <x v="10"/>
  </r>
  <r>
    <x v="4"/>
    <x v="19"/>
    <n v="1310"/>
    <s v="Fixed Single Family Units &lt;Six or more dwelling units per acre&gt;"/>
    <x v="3"/>
    <n v="1.3474392445178078"/>
    <n v="0.2921616014325315"/>
    <n v="0.43646311869441834"/>
    <n v="0.56000000000000005"/>
    <n v="1.0186176264090336"/>
    <n v="3.734641518113603"/>
    <n v="0.92063854639840148"/>
    <x v="19"/>
  </r>
  <r>
    <x v="5"/>
    <x v="13"/>
    <n v="2130"/>
    <s v="Woodland Pastures"/>
    <x v="2"/>
    <n v="0.95337210017164864"/>
    <n v="0.22938109134459039"/>
    <n v="0.2"/>
    <n v="0.55000000000000004"/>
    <n v="0.45842500000000008"/>
    <n v="1.1892119752626529"/>
    <n v="0.34849282817183097"/>
    <x v="13"/>
  </r>
  <r>
    <x v="4"/>
    <x v="13"/>
    <n v="1411"/>
    <s v="Shopping Centers (Plazas, Malls)"/>
    <x v="1"/>
    <n v="1.4884831588725165"/>
    <n v="0.30824389141964326"/>
    <n v="0.57659988543228824"/>
    <n v="0.55000000000000004"/>
    <n v="1.3216390123964836"/>
    <n v="5.3528529982181743"/>
    <n v="1.2523476313355153"/>
    <x v="13"/>
  </r>
  <r>
    <x v="5"/>
    <x v="6"/>
    <n v="7430"/>
    <s v="Spoil Areas"/>
    <x v="1"/>
    <n v="0.73183755311232057"/>
    <n v="0.13401908322593187"/>
    <n v="0.24115339422849597"/>
    <n v="0.55000000000000004"/>
    <n v="0.5527537237459913"/>
    <n v="1.1007150627678326"/>
    <n v="0.2767725923356974"/>
    <x v="6"/>
  </r>
  <r>
    <x v="5"/>
    <x v="10"/>
    <n v="5120"/>
    <s v=" Channelized Waterways, Canals"/>
    <x v="2"/>
    <n v="0.52096910560538079"/>
    <n v="9.3813358258152305E-2"/>
    <n v="0.2984336595879456"/>
    <n v="0.55000000000000004"/>
    <n v="0.68404725198301986"/>
    <n v="0.96967592684121917"/>
    <n v="0.26767873557314803"/>
    <x v="10"/>
  </r>
  <r>
    <x v="2"/>
    <x v="9"/>
    <n v="5200"/>
    <s v="Lakes"/>
    <x v="2"/>
    <n v="0.52096910560538079"/>
    <n v="9.3813358258152305E-2"/>
    <n v="0.2984336595879456"/>
    <n v="0.55000000000000004"/>
    <n v="0.68404725198301986"/>
    <n v="0.96967592684121917"/>
    <n v="0.32351751275252194"/>
    <x v="9"/>
  </r>
  <r>
    <x v="2"/>
    <x v="9"/>
    <n v="6120"/>
    <s v="Mangrove Swamps"/>
    <x v="1"/>
    <n v="0.62640332935885068"/>
    <n v="1.7869211096790915E-2"/>
    <n v="0.24869471632328805"/>
    <n v="0.55000000000000004"/>
    <n v="0.57003937665251658"/>
    <n v="0.97159988701352318"/>
    <n v="0.15180269642096714"/>
    <x v="9"/>
  </r>
  <r>
    <x v="3"/>
    <x v="13"/>
    <n v="1210"/>
    <s v="Fixed Single Family Units"/>
    <x v="0"/>
    <n v="1.3474392445178078"/>
    <n v="0.2921616014325315"/>
    <n v="0.24052044568721381"/>
    <n v="0.54"/>
    <n v="0.54127923699679037"/>
    <n v="1.9845365512743676"/>
    <n v="0.71013763741627178"/>
    <x v="13"/>
  </r>
  <r>
    <x v="2"/>
    <x v="9"/>
    <n v="6170"/>
    <s v="Mixed Wetland Hardwoods"/>
    <x v="1"/>
    <n v="0.62640332935885068"/>
    <n v="1.7869211096790915E-2"/>
    <n v="0.24869471632328805"/>
    <n v="0.54"/>
    <n v="0.55967502434974359"/>
    <n v="0.95393443452236826"/>
    <n v="0.1490426473951314"/>
    <x v="9"/>
  </r>
  <r>
    <x v="3"/>
    <x v="11"/>
    <n v="3100"/>
    <s v="Herbaceous (Dry Prairie)"/>
    <x v="0"/>
    <n v="0.80616023176279095"/>
    <n v="4.9140330516175015E-2"/>
    <n v="0.28292799795311729"/>
    <n v="0.54"/>
    <n v="0.63671531299359285"/>
    <n v="1.3966745094326352"/>
    <n v="0.4143111885820675"/>
    <x v="11"/>
  </r>
  <r>
    <x v="2"/>
    <x v="3"/>
    <n v="6410"/>
    <s v="Freshwater Marshes"/>
    <x v="2"/>
    <n v="0.62640332935885068"/>
    <n v="1.7869211096790915E-2"/>
    <n v="0.24869471632328805"/>
    <n v="0.53"/>
    <n v="0.54931067204697059"/>
    <n v="0.93626898203121334"/>
    <n v="0.14628259836929564"/>
    <x v="3"/>
  </r>
  <r>
    <x v="0"/>
    <x v="13"/>
    <n v="5120"/>
    <s v=" Channelized Waterways, Canals"/>
    <x v="1"/>
    <n v="0.52096910560538079"/>
    <n v="9.3813358258152305E-2"/>
    <n v="0.2984336595879456"/>
    <n v="0.53"/>
    <n v="0.65917280645636456"/>
    <n v="0.93441498404699297"/>
    <n v="0.36556151575255413"/>
    <x v="13"/>
  </r>
  <r>
    <x v="2"/>
    <x v="13"/>
    <n v="2210"/>
    <s v="Citrus Groves"/>
    <x v="1"/>
    <n v="1.6671011379372187"/>
    <n v="0.16490862031309303"/>
    <n v="0.32696578480774496"/>
    <n v="0.53"/>
    <n v="0.72219385133872693"/>
    <n v="3.2760028907396856"/>
    <n v="0.48126735076523919"/>
    <x v="13"/>
  </r>
  <r>
    <x v="4"/>
    <x v="12"/>
    <n v="6410"/>
    <s v="Freshwater Marshes"/>
    <x v="0"/>
    <n v="0.62640332935885068"/>
    <n v="1.7869211096790915E-2"/>
    <n v="0.24869471632328805"/>
    <n v="0.53"/>
    <n v="0.54931067204697059"/>
    <n v="0.93626898203121334"/>
    <n v="8.6495624823703349E-2"/>
    <x v="12"/>
  </r>
  <r>
    <x v="5"/>
    <x v="10"/>
    <n v="6410"/>
    <s v="Freshwater Marshes"/>
    <x v="2"/>
    <n v="0.62640332935885068"/>
    <n v="1.7869211096790915E-2"/>
    <n v="0.24869471632328805"/>
    <n v="0.53"/>
    <n v="0.54931067204697059"/>
    <n v="0.93626898203121334"/>
    <n v="0.10144236821010143"/>
    <x v="10"/>
  </r>
  <r>
    <x v="3"/>
    <x v="9"/>
    <n v="8100"/>
    <s v="Transportation"/>
    <x v="1"/>
    <n v="1.0171301585628862"/>
    <n v="0.19656132206470006"/>
    <n v="0.43863241848912221"/>
    <n v="0.53"/>
    <n v="0.96884032014831101"/>
    <n v="2.6813732837048825"/>
    <n v="1.0190585666660681"/>
    <x v="9"/>
  </r>
  <r>
    <x v="2"/>
    <x v="19"/>
    <n v="1840"/>
    <s v="Marinas and Fish Camps"/>
    <x v="1"/>
    <n v="0.73183755311232057"/>
    <n v="0.15992943931627868"/>
    <n v="0.24895975957097566"/>
    <n v="0.53"/>
    <n v="0.54989609294638175"/>
    <n v="1.0950245768790301"/>
    <n v="0.35899856689618126"/>
    <x v="19"/>
  </r>
  <r>
    <x v="2"/>
    <x v="3"/>
    <n v="3200"/>
    <s v="Shrub and Brushland"/>
    <x v="0"/>
    <n v="0.80616023176279095"/>
    <n v="4.9140330516175015E-2"/>
    <n v="0.28292799795311729"/>
    <n v="0.52"/>
    <n v="0.61313326436420046"/>
    <n v="1.3449458238980929"/>
    <n v="0.21544941238884577"/>
    <x v="3"/>
  </r>
  <r>
    <x v="3"/>
    <x v="13"/>
    <n v="4220"/>
    <s v="Brazilian Pepper"/>
    <x v="0"/>
    <n v="0.80616023176279095"/>
    <n v="4.9140330516175015E-2"/>
    <n v="0.28292799795311729"/>
    <n v="0.52"/>
    <n v="0.61313326436420046"/>
    <n v="1.3449458238980929"/>
    <n v="0.39896632974569463"/>
    <x v="13"/>
  </r>
  <r>
    <x v="1"/>
    <x v="6"/>
    <n v="6170"/>
    <s v="Mixed Wetland Hardwoods"/>
    <x v="1"/>
    <n v="0.62640332935885068"/>
    <n v="1.7869211096790915E-2"/>
    <n v="0.24869471632328805"/>
    <n v="0.52"/>
    <n v="0.53894631974419749"/>
    <n v="0.91860352954005819"/>
    <n v="2.6204714461542926E-2"/>
    <x v="6"/>
  </r>
  <r>
    <x v="5"/>
    <x v="10"/>
    <n v="2130"/>
    <s v="Woodland Pastures"/>
    <x v="2"/>
    <n v="0.95337210017164864"/>
    <n v="0.22938109134459039"/>
    <n v="0.2"/>
    <n v="0.52"/>
    <n v="0.43342000000000008"/>
    <n v="1.1243458675210536"/>
    <n v="0.3294841284533675"/>
    <x v="10"/>
  </r>
  <r>
    <x v="2"/>
    <x v="10"/>
    <n v="1840"/>
    <s v="Marinas and Fish Camps"/>
    <x v="1"/>
    <n v="0.73183755311232057"/>
    <n v="0.15992943931627868"/>
    <n v="0.24895975957097566"/>
    <n v="0.52"/>
    <n v="0.53952069496626132"/>
    <n v="1.0743637358058409"/>
    <n v="0.35222500903021553"/>
    <x v="10"/>
  </r>
  <r>
    <x v="0"/>
    <x v="9"/>
    <n v="8320"/>
    <s v="Electrical Power Transmission Lines"/>
    <x v="1"/>
    <n v="0.73183755311232057"/>
    <n v="0.15992943931627868"/>
    <n v="0.24115339422849597"/>
    <n v="0.52"/>
    <n v="0.52260352063257365"/>
    <n v="1.0406760593441327"/>
    <n v="0.38384079091596285"/>
    <x v="9"/>
  </r>
  <r>
    <x v="4"/>
    <x v="19"/>
    <n v="1411"/>
    <s v="Shopping Centers (Plazas, Malls)"/>
    <x v="4"/>
    <n v="1.4884831588725165"/>
    <n v="0.30824389141964326"/>
    <n v="0.55707618727995345"/>
    <n v="0.52"/>
    <n v="1.2072398054543869"/>
    <n v="4.8895176001782756"/>
    <n v="1.1439461885082383"/>
    <x v="19"/>
  </r>
  <r>
    <x v="3"/>
    <x v="3"/>
    <n v="2110"/>
    <s v="Improved Pastures"/>
    <x v="0"/>
    <n v="1.8765006736361713"/>
    <n v="0.3700681607026059"/>
    <n v="0.58663586860269046"/>
    <n v="0.51"/>
    <n v="1.2468505410248734"/>
    <n v="6.3663669099066524"/>
    <n v="1.9001322278665347"/>
    <x v="3"/>
  </r>
  <r>
    <x v="2"/>
    <x v="3"/>
    <n v="1110"/>
    <s v="Fixed Single Family Units"/>
    <x v="0"/>
    <n v="0.96739227811534922"/>
    <n v="0.17065096597435325"/>
    <n v="0.27638752969320179"/>
    <n v="0.51"/>
    <n v="0.58744096529817347"/>
    <n v="1.5463058078580552"/>
    <n v="0.40064723814671582"/>
    <x v="3"/>
  </r>
  <r>
    <x v="2"/>
    <x v="3"/>
    <n v="4200"/>
    <s v="Upland Hardwood Forests"/>
    <x v="1"/>
    <n v="0.80616023176279095"/>
    <n v="4.9140330516175015E-2"/>
    <n v="0.24115339422849597"/>
    <n v="0.51"/>
    <n v="0.51255345292810106"/>
    <n v="1.1243177725074793"/>
    <n v="0.18010658802820784"/>
    <x v="3"/>
  </r>
  <r>
    <x v="2"/>
    <x v="3"/>
    <n v="6410"/>
    <s v="Freshwater Marshes"/>
    <x v="0"/>
    <n v="0.62640332935885068"/>
    <n v="1.7869211096790915E-2"/>
    <n v="0.24869471632328805"/>
    <n v="0.51"/>
    <n v="0.52858196744142449"/>
    <n v="0.90093807704890339"/>
    <n v="0.14076250031762411"/>
    <x v="3"/>
  </r>
  <r>
    <x v="4"/>
    <x v="13"/>
    <n v="1411"/>
    <s v="Shopping Centers (Plazas, Malls)"/>
    <x v="0"/>
    <n v="1.4884831588725165"/>
    <n v="0.30824389141964326"/>
    <n v="0.58224006489851832"/>
    <n v="0.51"/>
    <n v="1.2375075899369332"/>
    <n v="5.0121070511532704"/>
    <n v="1.1726270823430514"/>
    <x v="13"/>
  </r>
  <r>
    <x v="5"/>
    <x v="6"/>
    <n v="4110"/>
    <s v="Pine Flatwoods"/>
    <x v="1"/>
    <n v="0.80616023176279095"/>
    <n v="4.9140330516175015E-2"/>
    <n v="0.24115339422849597"/>
    <n v="0.51"/>
    <n v="0.51255345292810106"/>
    <n v="1.1243177725074793"/>
    <n v="0.13826684966568695"/>
    <x v="6"/>
  </r>
  <r>
    <x v="2"/>
    <x v="2"/>
    <n v="3210"/>
    <s v="Palmetto Prairies"/>
    <x v="4"/>
    <n v="0.80616023176279095"/>
    <n v="4.9140330516175015E-2"/>
    <n v="9.4942281192321246E-2"/>
    <n v="0.51"/>
    <n v="0.20179269800318941"/>
    <n v="0.4426447923257793"/>
    <n v="7.0908105522916473E-2"/>
    <x v="2"/>
  </r>
  <r>
    <x v="4"/>
    <x v="19"/>
    <n v="3300"/>
    <s v="Mixed Rangeland"/>
    <x v="1"/>
    <n v="0.80616023176279095"/>
    <n v="4.9140330516175015E-2"/>
    <n v="0.24115339422849597"/>
    <n v="0.51"/>
    <n v="0.51255345292810106"/>
    <n v="1.1243177725074793"/>
    <n v="0.12432027021151332"/>
    <x v="19"/>
  </r>
  <r>
    <x v="0"/>
    <x v="11"/>
    <n v="5250"/>
    <s v="Marshy Lakes"/>
    <x v="0"/>
    <n v="0.52096910560538079"/>
    <n v="9.3813358258152305E-2"/>
    <n v="0.2984336595879456"/>
    <n v="0.51"/>
    <n v="0.63429836092970926"/>
    <n v="0.89915404125276677"/>
    <n v="0.35176674157321247"/>
    <x v="11"/>
  </r>
  <r>
    <x v="0"/>
    <x v="3"/>
    <n v="5120"/>
    <s v=" Channelized Waterways, Canals"/>
    <x v="1"/>
    <n v="0.52096910560538079"/>
    <n v="9.3813358258152305E-2"/>
    <n v="0.2984336595879456"/>
    <n v="0.5"/>
    <n v="0.62186113816638156"/>
    <n v="0.88152356985565361"/>
    <n v="0.34486935448354161"/>
    <x v="3"/>
  </r>
  <r>
    <x v="2"/>
    <x v="13"/>
    <n v="5200"/>
    <s v="Lakes"/>
    <x v="0"/>
    <n v="0.52096910560538079"/>
    <n v="9.3813358258152305E-2"/>
    <n v="0.2984336595879456"/>
    <n v="0.5"/>
    <n v="0.62186113816638156"/>
    <n v="0.88152356985565361"/>
    <n v="0.29410682977501984"/>
    <x v="13"/>
  </r>
  <r>
    <x v="2"/>
    <x v="13"/>
    <n v="6300"/>
    <s v="Wetland Forested Mixed"/>
    <x v="0"/>
    <n v="0.62640332935885068"/>
    <n v="1.7869211096790915E-2"/>
    <n v="0.24869471632328805"/>
    <n v="0.5"/>
    <n v="0.51821761513865139"/>
    <n v="0.88327262455774824"/>
    <n v="0.13800245129178831"/>
    <x v="13"/>
  </r>
  <r>
    <x v="2"/>
    <x v="13"/>
    <n v="8100"/>
    <s v="Transportation"/>
    <x v="1"/>
    <n v="1.0171301585628862"/>
    <n v="0.19656132206470006"/>
    <n v="0.43863241848912221"/>
    <n v="0.5"/>
    <n v="0.91400030202670834"/>
    <n v="2.5295974374574359"/>
    <n v="0.6878065758891293"/>
    <x v="13"/>
  </r>
  <r>
    <x v="2"/>
    <x v="19"/>
    <n v="8140"/>
    <s v="Roads and Highways"/>
    <x v="0"/>
    <n v="1.0171301585628862"/>
    <n v="0.19656132206470006"/>
    <n v="0.45034663738052311"/>
    <n v="0.5"/>
    <n v="0.93840980564166498"/>
    <n v="2.5971534521076345"/>
    <n v="0.70617529750041164"/>
    <x v="19"/>
  </r>
  <r>
    <x v="3"/>
    <x v="3"/>
    <n v="2120"/>
    <s v="Unimproved Pastures"/>
    <x v="1"/>
    <n v="0.95337210017164864"/>
    <n v="0.22938109134459039"/>
    <n v="0.2"/>
    <n v="0.49"/>
    <n v="0.40841500000000003"/>
    <n v="1.0594797597794541"/>
    <n v="0.4660570388349039"/>
    <x v="3"/>
  </r>
  <r>
    <x v="2"/>
    <x v="3"/>
    <n v="4220"/>
    <s v="Brazilian Pepper"/>
    <x v="0"/>
    <n v="0.80616023176279095"/>
    <n v="4.9140330516175015E-2"/>
    <n v="0.28292799795311729"/>
    <n v="0.49"/>
    <n v="0.57776019142011192"/>
    <n v="1.2673527955962798"/>
    <n v="0.20301963859718158"/>
    <x v="3"/>
  </r>
  <r>
    <x v="1"/>
    <x v="3"/>
    <n v="6172"/>
    <s v="Mixed Shrubs"/>
    <x v="0"/>
    <n v="0.62640332935885068"/>
    <n v="1.7869211096790915E-2"/>
    <n v="0.24869471632328805"/>
    <n v="0.49"/>
    <n v="0.50785326283587839"/>
    <n v="0.86560717206659332"/>
    <n v="2.4692904011838528E-2"/>
    <x v="3"/>
  </r>
  <r>
    <x v="0"/>
    <x v="13"/>
    <n v="2110"/>
    <s v="Improved Pastures"/>
    <x v="1"/>
    <n v="1.8765006736361713"/>
    <n v="0.3700681607026059"/>
    <n v="0.58663586860269046"/>
    <n v="0.49"/>
    <n v="1.197954441376839"/>
    <n v="6.1167054624593327"/>
    <n v="1.5648465157395248"/>
    <x v="13"/>
  </r>
  <r>
    <x v="4"/>
    <x v="12"/>
    <n v="4200"/>
    <s v="Upland Hardwood Forests"/>
    <x v="0"/>
    <n v="0.80616023176279095"/>
    <n v="4.9140330516175015E-2"/>
    <n v="0.28292799795311729"/>
    <n v="0.49"/>
    <n v="0.57776019142011192"/>
    <n v="1.2673527955962798"/>
    <n v="0.1401362193630166"/>
    <x v="12"/>
  </r>
  <r>
    <x v="1"/>
    <x v="6"/>
    <n v="4220"/>
    <s v="Brazilian Pepper"/>
    <x v="1"/>
    <n v="0.80616023176279095"/>
    <n v="4.9140330516175015E-2"/>
    <n v="0.24115339422849597"/>
    <n v="0.49"/>
    <n v="0.49245331751915589"/>
    <n v="1.0802268794679704"/>
    <n v="6.5846346418551388E-2"/>
    <x v="6"/>
  </r>
  <r>
    <x v="3"/>
    <x v="10"/>
    <n v="7430"/>
    <s v="Spoil Areas"/>
    <x v="1"/>
    <n v="0.73183755311232057"/>
    <n v="0.13401908322593187"/>
    <n v="0.24115339422849597"/>
    <n v="0.49"/>
    <n v="0.49245331751915589"/>
    <n v="0.9806370559204326"/>
    <n v="0.43417438540209585"/>
    <x v="10"/>
  </r>
  <r>
    <x v="2"/>
    <x v="10"/>
    <n v="1330"/>
    <s v="Multiple Dwelling Units, Low Rise &lt;Two stories or less&gt;"/>
    <x v="3"/>
    <n v="1.6728075169398335"/>
    <n v="0.4645994885165638"/>
    <n v="0.43646311869441834"/>
    <n v="0.49"/>
    <n v="0.89129042310790429"/>
    <n v="4.0568948664993245"/>
    <n v="1.3207633555489762"/>
    <x v="10"/>
  </r>
  <r>
    <x v="4"/>
    <x v="3"/>
    <n v="6120"/>
    <s v="Mangrove Swamps"/>
    <x v="1"/>
    <n v="0.62640332935885068"/>
    <n v="1.7869211096790915E-2"/>
    <n v="0.24869471632328805"/>
    <n v="0.48"/>
    <n v="0.49748891053310534"/>
    <n v="0.84794171957543829"/>
    <n v="7.8335660217693587E-2"/>
    <x v="3"/>
  </r>
  <r>
    <x v="5"/>
    <x v="13"/>
    <n v="8340"/>
    <s v="Sewage Treatment"/>
    <x v="2"/>
    <n v="1.2017295380314896"/>
    <n v="0.2322997442582819"/>
    <n v="0.5449281084296117"/>
    <n v="0.48"/>
    <n v="1.090074188102595"/>
    <n v="3.5644402076794335"/>
    <n v="0.83732697516957777"/>
    <x v="13"/>
  </r>
  <r>
    <x v="1"/>
    <x v="6"/>
    <n v="1220"/>
    <s v="Mobile Home Units"/>
    <x v="1"/>
    <n v="1.3474392445178078"/>
    <n v="0.2921616014325315"/>
    <n v="0.22279788653131388"/>
    <n v="0.48"/>
    <n v="0.44568489221724028"/>
    <n v="1.6340511486516431"/>
    <n v="0.35430688422881407"/>
    <x v="6"/>
  </r>
  <r>
    <x v="2"/>
    <x v="10"/>
    <n v="4220"/>
    <s v="Brazilian Pepper"/>
    <x v="2"/>
    <n v="0.80616023176279095"/>
    <n v="4.9140330516175015E-2"/>
    <n v="2.0887301862310671E-2"/>
    <n v="0.48"/>
    <n v="4.1782958645366262E-2"/>
    <n v="9.1653509940396616E-2"/>
    <n v="1.4682148908274465E-2"/>
    <x v="10"/>
  </r>
  <r>
    <x v="2"/>
    <x v="10"/>
    <n v="4240"/>
    <s v="Melaleuca"/>
    <x v="1"/>
    <n v="0.80616023176279095"/>
    <n v="4.9140330516175015E-2"/>
    <n v="0.24115339422849597"/>
    <n v="0.48"/>
    <n v="0.4824032498146833"/>
    <n v="1.0581814329482158"/>
    <n v="0.16951208285007793"/>
    <x v="10"/>
  </r>
  <r>
    <x v="2"/>
    <x v="9"/>
    <n v="1820"/>
    <s v="Golf Courses"/>
    <x v="1"/>
    <n v="1.8765006736361713"/>
    <n v="0.3700681607026059"/>
    <n v="0.24895975957097566"/>
    <n v="0.48"/>
    <n v="0.49801910304577968"/>
    <n v="2.5428647891718672"/>
    <n v="0.60989185597270823"/>
    <x v="9"/>
  </r>
  <r>
    <x v="2"/>
    <x v="3"/>
    <n v="6410"/>
    <s v="Freshwater Marshes"/>
    <x v="4"/>
    <n v="0.62640332935885068"/>
    <n v="1.7869211096790915E-2"/>
    <n v="0.24869471632328805"/>
    <n v="0.47"/>
    <n v="0.48712455823033229"/>
    <n v="0.83027626708428337"/>
    <n v="0.12972230421428102"/>
    <x v="3"/>
  </r>
  <r>
    <x v="2"/>
    <x v="13"/>
    <n v="1820"/>
    <s v="Golf Courses"/>
    <x v="0"/>
    <n v="1.8765006736361713"/>
    <n v="0.3700681607026059"/>
    <n v="0.27638752969320179"/>
    <n v="0.47"/>
    <n v="0.54136716409831664"/>
    <n v="2.7641981827209015"/>
    <n v="0.66297742888841193"/>
    <x v="13"/>
  </r>
  <r>
    <x v="2"/>
    <x v="10"/>
    <n v="6250"/>
    <s v="Hydric Pine Flatwoods"/>
    <x v="4"/>
    <n v="0.62640332935885068"/>
    <n v="1.7869211096790915E-2"/>
    <n v="0.24869471632328805"/>
    <n v="0.47"/>
    <n v="0.48712455823033229"/>
    <n v="0.83027626708428337"/>
    <n v="0.12972230421428102"/>
    <x v="10"/>
  </r>
  <r>
    <x v="2"/>
    <x v="2"/>
    <n v="3300"/>
    <s v="Mixed Rangeland"/>
    <x v="1"/>
    <n v="0.80616023176279095"/>
    <n v="4.9140330516175015E-2"/>
    <n v="0.24115339422849597"/>
    <n v="0.47"/>
    <n v="0.47235318211021071"/>
    <n v="1.0361359864284612"/>
    <n v="0.16598058112403463"/>
    <x v="2"/>
  </r>
  <r>
    <x v="2"/>
    <x v="13"/>
    <n v="4140"/>
    <s v="Pine - Mesic Oak"/>
    <x v="0"/>
    <n v="0.80616023176279095"/>
    <n v="4.9140330516175015E-2"/>
    <n v="0.28292799795311729"/>
    <n v="0.46"/>
    <n v="0.5423871184760235"/>
    <n v="1.1897597672944669"/>
    <n v="0.1905898648055174"/>
    <x v="13"/>
  </r>
  <r>
    <x v="4"/>
    <x v="13"/>
    <n v="1550"/>
    <s v="Other Light Industrial"/>
    <x v="1"/>
    <n v="1.2017295380314896"/>
    <n v="0.2322997442582819"/>
    <n v="0.32565202448966185"/>
    <n v="0.46"/>
    <n v="0.62429121354790629"/>
    <n v="2.0413736304906522"/>
    <n v="0.46255459313145336"/>
    <x v="13"/>
  </r>
  <r>
    <x v="2"/>
    <x v="17"/>
    <n v="3200"/>
    <s v="Shrub and Brushland"/>
    <x v="2"/>
    <n v="0.80616023176279095"/>
    <n v="4.9140330516175015E-2"/>
    <n v="2.0887301862310671E-2"/>
    <n v="0.46"/>
    <n v="4.0042002035142674E-2"/>
    <n v="8.7834613692880106E-2"/>
    <n v="1.4070392703763032E-2"/>
    <x v="17"/>
  </r>
  <r>
    <x v="0"/>
    <x v="9"/>
    <n v="6215"/>
    <e v="#N/A"/>
    <x v="1"/>
    <n v="0.62640332935885068"/>
    <n v="1.7869211096790915E-2"/>
    <n v="0.24869471632328805"/>
    <n v="0.46"/>
    <n v="0.4767602059275593"/>
    <n v="0.81261081459312845"/>
    <n v="0.1658801907983119"/>
    <x v="9"/>
  </r>
  <r>
    <x v="3"/>
    <x v="11"/>
    <n v="2130"/>
    <s v="Woodland Pastures"/>
    <x v="0"/>
    <n v="0.95337210017164864"/>
    <n v="0.22938109134459039"/>
    <n v="0.2"/>
    <n v="0.46"/>
    <n v="0.38341000000000003"/>
    <n v="0.9946136520378549"/>
    <n v="0.43752293441644047"/>
    <x v="11"/>
  </r>
  <r>
    <x v="3"/>
    <x v="3"/>
    <n v="5120"/>
    <s v=" Channelized Waterways, Canals"/>
    <x v="1"/>
    <n v="0.52096910560538079"/>
    <n v="9.3813358258152305E-2"/>
    <n v="0.2984336595879456"/>
    <n v="0.45"/>
    <n v="0.55967502434974348"/>
    <n v="0.79337121287008827"/>
    <n v="0.43221247833563958"/>
    <x v="3"/>
  </r>
  <r>
    <x v="0"/>
    <x v="3"/>
    <n v="6300"/>
    <s v="Wetland Forested Mixed"/>
    <x v="0"/>
    <n v="0.62640332935885068"/>
    <n v="1.7869211096790915E-2"/>
    <n v="0.24869471632328805"/>
    <n v="0.45"/>
    <n v="0.46639585362478631"/>
    <n v="0.79494536210197353"/>
    <n v="0.16227409969400081"/>
    <x v="3"/>
  </r>
  <r>
    <x v="2"/>
    <x v="3"/>
    <n v="5120"/>
    <s v=" Channelized Waterways, Canals"/>
    <x v="1"/>
    <n v="0.52096910560538079"/>
    <n v="9.3813358258152305E-2"/>
    <n v="0.2984336595879456"/>
    <n v="0.45"/>
    <n v="0.55967502434974348"/>
    <n v="0.79337121287008827"/>
    <n v="0.26469614679751791"/>
    <x v="3"/>
  </r>
  <r>
    <x v="4"/>
    <x v="3"/>
    <n v="1210"/>
    <s v="Fixed Single Family Units"/>
    <x v="3"/>
    <n v="1.3474392445178078"/>
    <n v="0.2921616014325315"/>
    <n v="0.2050753273754139"/>
    <n v="0.45"/>
    <n v="0.38459314207666684"/>
    <n v="1.4100654443265244"/>
    <n v="0.34759978827823312"/>
    <x v="3"/>
  </r>
  <r>
    <x v="4"/>
    <x v="13"/>
    <n v="2110"/>
    <s v="Improved Pastures"/>
    <x v="1"/>
    <n v="1.8765006736361713"/>
    <n v="0.3700681607026059"/>
    <n v="0.58663586860269046"/>
    <n v="0.45"/>
    <n v="1.1001622420807706"/>
    <n v="5.6173825675646931"/>
    <n v="1.2275560407769699"/>
    <x v="13"/>
  </r>
  <r>
    <x v="4"/>
    <x v="13"/>
    <n v="8140"/>
    <s v="Roads and Highways"/>
    <x v="3"/>
    <n v="1.0171301585628862"/>
    <n v="0.19656132206470006"/>
    <n v="0.42691819959772126"/>
    <n v="0.45"/>
    <n v="0.80063171857057647"/>
    <n v="2.2158372805265132"/>
    <n v="0.51535331260084061"/>
    <x v="13"/>
  </r>
  <r>
    <x v="5"/>
    <x v="10"/>
    <n v="5110"/>
    <s v=" Natural River, Stream, Waterway"/>
    <x v="1"/>
    <n v="0.52096910560538079"/>
    <n v="9.3813358258152305E-2"/>
    <n v="0.2984336595879456"/>
    <n v="0.45"/>
    <n v="0.55967502434974348"/>
    <n v="0.79337121287008827"/>
    <n v="0.21900987455984833"/>
    <x v="10"/>
  </r>
  <r>
    <x v="5"/>
    <x v="10"/>
    <n v="6120"/>
    <s v="Mangrove Swamps"/>
    <x v="2"/>
    <n v="0.62640332935885068"/>
    <n v="1.7869211096790915E-2"/>
    <n v="0.24869471632328805"/>
    <n v="0.45"/>
    <n v="0.46639585362478631"/>
    <n v="0.79494536210197353"/>
    <n v="8.6130312631218175E-2"/>
    <x v="10"/>
  </r>
  <r>
    <x v="2"/>
    <x v="2"/>
    <n v="1290"/>
    <s v="Medium Density Under Construction"/>
    <x v="2"/>
    <n v="1.3474392445178078"/>
    <n v="0.2921616014325315"/>
    <n v="0.21931666955426207"/>
    <n v="0.45"/>
    <n v="0.41130099916532425"/>
    <n v="1.5079866557380885"/>
    <n v="0.41650466321337543"/>
    <x v="2"/>
  </r>
  <r>
    <x v="2"/>
    <x v="2"/>
    <n v="4271"/>
    <e v="#N/A"/>
    <x v="0"/>
    <n v="0.80616023176279095"/>
    <n v="4.9140330516175015E-2"/>
    <n v="0.28292799795311729"/>
    <n v="0.45"/>
    <n v="0.53059609416132736"/>
    <n v="1.163895424527196"/>
    <n v="0.1864466068749627"/>
    <x v="2"/>
  </r>
  <r>
    <x v="3"/>
    <x v="13"/>
    <n v="1400"/>
    <s v="Commercial and Services"/>
    <x v="0"/>
    <n v="0.73183755311232057"/>
    <n v="0.15992943931627868"/>
    <n v="0.58224006489851832"/>
    <n v="0.44"/>
    <n v="1.0676536070044131"/>
    <n v="2.1260506380382176"/>
    <n v="1.0165749278139977"/>
    <x v="13"/>
  </r>
  <r>
    <x v="2"/>
    <x v="18"/>
    <n v="5200"/>
    <s v="Lakes"/>
    <x v="1"/>
    <n v="0.52096910560538079"/>
    <n v="9.3813358258152305E-2"/>
    <n v="0.2984336595879456"/>
    <n v="0.44"/>
    <n v="0.54723780158641577"/>
    <n v="0.77574074147297511"/>
    <n v="0.2588140102020175"/>
    <x v="18"/>
  </r>
  <r>
    <x v="3"/>
    <x v="6"/>
    <n v="1500"/>
    <s v="Industrial"/>
    <x v="1"/>
    <n v="1.4884831588725165"/>
    <n v="0.30824389141964326"/>
    <n v="0.57659988543228824"/>
    <n v="0.44"/>
    <n v="1.0573112099171869"/>
    <n v="4.2822823985745391"/>
    <n v="1.4334196753961121"/>
    <x v="6"/>
  </r>
  <r>
    <x v="4"/>
    <x v="6"/>
    <n v="1310"/>
    <s v="Fixed Single Family Units &lt;Six or more dwelling units per acre&gt;"/>
    <x v="0"/>
    <n v="1.3474392445178078"/>
    <n v="0.2921616014325315"/>
    <n v="0.45902383655933859"/>
    <n v="0.44"/>
    <n v="0.84171200909885913"/>
    <n v="3.0860379144991552"/>
    <n v="0.76074917658226326"/>
    <x v="6"/>
  </r>
  <r>
    <x v="4"/>
    <x v="10"/>
    <n v="1820"/>
    <s v="Golf Courses"/>
    <x v="4"/>
    <n v="1.8765006736361713"/>
    <n v="0.3700681607026059"/>
    <n v="0.15190764990771397"/>
    <n v="0.44"/>
    <n v="0.27855305763577509"/>
    <n v="1.4222803058079936"/>
    <n v="0.3108082385475896"/>
    <x v="10"/>
  </r>
  <r>
    <x v="4"/>
    <x v="10"/>
    <n v="6170"/>
    <s v="Mixed Wetland Hardwoods"/>
    <x v="4"/>
    <n v="0.62640332935885068"/>
    <n v="1.7869211096790915E-2"/>
    <n v="0.24869471632328805"/>
    <n v="0.44"/>
    <n v="0.45603150132201326"/>
    <n v="0.7772799096108185"/>
    <n v="7.1807688532885786E-2"/>
    <x v="10"/>
  </r>
  <r>
    <x v="2"/>
    <x v="1"/>
    <n v="1110"/>
    <s v="Fixed Single Family Units"/>
    <x v="3"/>
    <n v="0.96739227811534922"/>
    <n v="0.17065096597435325"/>
    <n v="0.22153198944874952"/>
    <n v="0.44"/>
    <n v="0.40622320905217202"/>
    <n v="1.0692909493046272"/>
    <n v="0.27705287236009979"/>
    <x v="1"/>
  </r>
  <r>
    <x v="2"/>
    <x v="1"/>
    <n v="2130"/>
    <s v="Woodland Pastures"/>
    <x v="3"/>
    <n v="0.95337210017164864"/>
    <n v="0.22938109134459039"/>
    <n v="0.2"/>
    <n v="0.44"/>
    <n v="0.36674000000000001"/>
    <n v="0.95136958021012208"/>
    <n v="0.30873124873746477"/>
    <x v="1"/>
  </r>
  <r>
    <x v="0"/>
    <x v="2"/>
    <n v="4110"/>
    <s v="Pine Flatwoods"/>
    <x v="1"/>
    <n v="0.80616023176279095"/>
    <n v="4.9140330516175015E-2"/>
    <n v="0.24115339422849597"/>
    <n v="0.44"/>
    <n v="0.44220297899679301"/>
    <n v="0.96999964686919771"/>
    <n v="0.19148310512141301"/>
    <x v="2"/>
  </r>
  <r>
    <x v="0"/>
    <x v="11"/>
    <n v="5120"/>
    <s v=" Channelized Waterways, Canals"/>
    <x v="1"/>
    <n v="0.52096910560538079"/>
    <n v="9.3813358258152305E-2"/>
    <n v="0.2984336595879456"/>
    <n v="0.44"/>
    <n v="0.54723780158641577"/>
    <n v="0.77574074147297511"/>
    <n v="0.30348503194551663"/>
    <x v="11"/>
  </r>
  <r>
    <x v="0"/>
    <x v="20"/>
    <n v="8100"/>
    <s v="Transportation"/>
    <x v="1"/>
    <n v="1.0171301585628862"/>
    <n v="0.19656132206470006"/>
    <n v="0.43863241848912221"/>
    <n v="0.43"/>
    <n v="0.78604025974296921"/>
    <n v="2.1754537962133949"/>
    <n v="0.65567812166746964"/>
    <x v="20"/>
  </r>
  <r>
    <x v="5"/>
    <x v="6"/>
    <n v="1110"/>
    <s v="Fixed Single Family Units"/>
    <x v="1"/>
    <n v="0.96739227811534922"/>
    <n v="0.17065096597435325"/>
    <n v="0.24895975957097566"/>
    <n v="0.43"/>
    <n v="0.44614211314517765"/>
    <n v="1.1743684581756879"/>
    <n v="0.26785983366654492"/>
    <x v="6"/>
  </r>
  <r>
    <x v="0"/>
    <x v="2"/>
    <n v="8100"/>
    <s v="Transportation"/>
    <x v="0"/>
    <n v="1.0171301585628862"/>
    <n v="0.19656132206470006"/>
    <n v="0.45034663738052311"/>
    <n v="0.43"/>
    <n v="0.80703243285183179"/>
    <n v="2.2335519688125656"/>
    <n v="0.67318881334404901"/>
    <x v="2"/>
  </r>
  <r>
    <x v="2"/>
    <x v="15"/>
    <n v="5120"/>
    <s v=" Channelized Waterways, Canals"/>
    <x v="4"/>
    <n v="0.52096910560538079"/>
    <n v="9.3813358258152305E-2"/>
    <n v="0.2984336595879456"/>
    <n v="0.43"/>
    <n v="0.53480057882308818"/>
    <n v="0.75811027007586207"/>
    <n v="0.25293187360651709"/>
    <x v="15"/>
  </r>
  <r>
    <x v="4"/>
    <x v="19"/>
    <n v="6410"/>
    <s v="Freshwater Marshes"/>
    <x v="1"/>
    <n v="0.62640332935885068"/>
    <n v="1.7869211096790915E-2"/>
    <n v="0.24869471632328805"/>
    <n v="0.43"/>
    <n v="0.44566714901924026"/>
    <n v="0.75961445711966358"/>
    <n v="7.0175695611683839E-2"/>
    <x v="19"/>
  </r>
  <r>
    <x v="2"/>
    <x v="18"/>
    <n v="3200"/>
    <s v="Shrub and Brushland"/>
    <x v="1"/>
    <n v="0.80616023176279095"/>
    <n v="4.9140330516175015E-2"/>
    <n v="0.24115339422849597"/>
    <n v="0.42"/>
    <n v="0.42210284358784794"/>
    <n v="0.92590875382968885"/>
    <n v="0.14832307249381821"/>
    <x v="18"/>
  </r>
  <r>
    <x v="2"/>
    <x v="10"/>
    <n v="6172"/>
    <s v="Mixed Shrubs"/>
    <x v="3"/>
    <n v="0.62640332935885068"/>
    <n v="1.7869211096790915E-2"/>
    <n v="0.24869471632328805"/>
    <n v="0.42"/>
    <n v="0.43530279671646716"/>
    <n v="0.74194900462850855"/>
    <n v="0.11592205908510217"/>
    <x v="10"/>
  </r>
  <r>
    <x v="3"/>
    <x v="3"/>
    <n v="6170"/>
    <s v="Mixed Wetland Hardwoods"/>
    <x v="1"/>
    <n v="0.62640332935885068"/>
    <n v="1.7869211096790915E-2"/>
    <n v="0.24869471632328805"/>
    <n v="0.41"/>
    <n v="0.42493844441369416"/>
    <n v="0.72428355213735363"/>
    <n v="0.24035033585672921"/>
    <x v="3"/>
  </r>
  <r>
    <x v="2"/>
    <x v="3"/>
    <n v="3300"/>
    <s v="Mixed Rangeland"/>
    <x v="0"/>
    <n v="0.80616023176279095"/>
    <n v="4.9140330516175015E-2"/>
    <n v="0.28292799795311729"/>
    <n v="0.41"/>
    <n v="0.48343199690254263"/>
    <n v="1.0604380534581117"/>
    <n v="0.16987357515274376"/>
    <x v="3"/>
  </r>
  <r>
    <x v="2"/>
    <x v="3"/>
    <n v="4200"/>
    <s v="Upland Hardwood Forests"/>
    <x v="1"/>
    <n v="0.80616023176279095"/>
    <n v="4.9140330516175015E-2"/>
    <n v="0.24115339422849597"/>
    <n v="0.41"/>
    <n v="0.41205277588337536"/>
    <n v="0.90386330730993436"/>
    <n v="0.14479157076777491"/>
    <x v="3"/>
  </r>
  <r>
    <x v="4"/>
    <x v="3"/>
    <n v="1710"/>
    <s v="Educational Facilities"/>
    <x v="0"/>
    <n v="0.96739227811534922"/>
    <n v="0.17065096597435325"/>
    <n v="0.24052044568721381"/>
    <n v="0.41"/>
    <n v="0.41097127253460003"/>
    <n v="1.0817891552055905"/>
    <n v="0.23556103938372086"/>
    <x v="3"/>
  </r>
  <r>
    <x v="3"/>
    <x v="13"/>
    <n v="7430"/>
    <s v="Spoil Areas"/>
    <x v="0"/>
    <n v="0.73183755311232057"/>
    <n v="0.13401908322593187"/>
    <n v="0.28292799795311729"/>
    <n v="0.41"/>
    <n v="0.48343199690254263"/>
    <n v="0.96267262969916789"/>
    <n v="0.42622068462500445"/>
    <x v="13"/>
  </r>
  <r>
    <x v="2"/>
    <x v="13"/>
    <n v="8310"/>
    <s v="Electric Power Facilities"/>
    <x v="3"/>
    <n v="1.2017295380314896"/>
    <n v="0.2322997442582819"/>
    <n v="0.57095970596605816"/>
    <n v="0.41"/>
    <n v="0.97558457559155443"/>
    <n v="3.1900699284360332"/>
    <n v="0.82902016742348172"/>
    <x v="13"/>
  </r>
  <r>
    <x v="1"/>
    <x v="6"/>
    <n v="6410"/>
    <s v="Freshwater Marshes"/>
    <x v="2"/>
    <n v="0.62640332935885068"/>
    <n v="1.7869211096790915E-2"/>
    <n v="0.24869471632328805"/>
    <n v="0.41"/>
    <n v="0.42493844441369416"/>
    <n v="0.72428355213735363"/>
    <n v="2.0661409479293461E-2"/>
    <x v="6"/>
  </r>
  <r>
    <x v="2"/>
    <x v="2"/>
    <n v="6120"/>
    <s v="Mangrove Swamps"/>
    <x v="4"/>
    <n v="0.62640332935885068"/>
    <n v="1.7869211096790915E-2"/>
    <n v="0.24869471632328805"/>
    <n v="0.41"/>
    <n v="0.42493844441369416"/>
    <n v="0.72428355213735363"/>
    <n v="0.11316201005926642"/>
    <x v="2"/>
  </r>
  <r>
    <x v="2"/>
    <x v="9"/>
    <n v="4110"/>
    <s v="Pine Flatwoods"/>
    <x v="2"/>
    <n v="0.80616023176279095"/>
    <n v="4.9140330516175015E-2"/>
    <n v="2.0887301862310671E-2"/>
    <n v="0.41"/>
    <n v="3.5689610509583684E-2"/>
    <n v="7.8287373074088784E-2"/>
    <n v="1.2541002192484441E-2"/>
    <x v="9"/>
  </r>
  <r>
    <x v="2"/>
    <x v="15"/>
    <n v="3300"/>
    <s v="Mixed Rangeland"/>
    <x v="0"/>
    <n v="0.80616023176279095"/>
    <n v="4.9140330516175015E-2"/>
    <n v="0.28292799795311729"/>
    <n v="0.41"/>
    <n v="0.48343199690254263"/>
    <n v="1.0604380534581117"/>
    <n v="0.16987357515274376"/>
    <x v="15"/>
  </r>
  <r>
    <x v="1"/>
    <x v="3"/>
    <n v="2130"/>
    <s v="Woodland Pastures"/>
    <x v="0"/>
    <n v="0.95337210017164864"/>
    <n v="0.22938109134459039"/>
    <n v="0.2"/>
    <n v="0.4"/>
    <n v="0.33340000000000009"/>
    <n v="0.86488143655465666"/>
    <n v="0.20809025957951346"/>
    <x v="3"/>
  </r>
  <r>
    <x v="4"/>
    <x v="3"/>
    <n v="1400"/>
    <s v="Commercial and Services"/>
    <x v="0"/>
    <n v="0.73183755311232057"/>
    <n v="0.15992943931627868"/>
    <n v="0.58224006489851832"/>
    <n v="0.4"/>
    <n v="0.9705941881858301"/>
    <n v="1.9327733073074702"/>
    <n v="0.52801100737740581"/>
    <x v="3"/>
  </r>
  <r>
    <x v="5"/>
    <x v="13"/>
    <n v="6170"/>
    <s v="Mixed Wetland Hardwoods"/>
    <x v="0"/>
    <n v="0.62640332935885068"/>
    <n v="1.7869211096790915E-2"/>
    <n v="0.24869471632328805"/>
    <n v="0.4"/>
    <n v="0.41457409211092117"/>
    <n v="0.70661809964619871"/>
    <n v="7.6560277894416162E-2"/>
    <x v="13"/>
  </r>
  <r>
    <x v="1"/>
    <x v="6"/>
    <n v="6300"/>
    <s v="Wetland Forested Mixed"/>
    <x v="1"/>
    <n v="0.62640332935885068"/>
    <n v="1.7869211096790915E-2"/>
    <n v="0.24869471632328805"/>
    <n v="0.4"/>
    <n v="0.41457409211092117"/>
    <n v="0.70661809964619871"/>
    <n v="2.0157472662725325E-2"/>
    <x v="6"/>
  </r>
  <r>
    <x v="4"/>
    <x v="0"/>
    <n v="2130"/>
    <s v="Woodland Pastures"/>
    <x v="1"/>
    <n v="0.95337210017164864"/>
    <n v="0.22938109134459039"/>
    <n v="0.2"/>
    <n v="0.39"/>
    <n v="0.32506500000000005"/>
    <n v="0.84325940064079008"/>
    <n v="0.23826807769002559"/>
    <x v="0"/>
  </r>
  <r>
    <x v="2"/>
    <x v="13"/>
    <n v="1800"/>
    <s v="Recreational"/>
    <x v="0"/>
    <n v="1.3474392445178078"/>
    <n v="0.2921616014325315"/>
    <n v="0.27638752969320179"/>
    <n v="0.39"/>
    <n v="0.44921956169860322"/>
    <n v="1.6470105978656175"/>
    <n v="0.45490296068775266"/>
    <x v="13"/>
  </r>
  <r>
    <x v="2"/>
    <x v="6"/>
    <n v="6120"/>
    <s v="Mangrove Swamps"/>
    <x v="1"/>
    <n v="0.62640332935885068"/>
    <n v="1.7869211096790915E-2"/>
    <n v="0.24869471632328805"/>
    <n v="0.39"/>
    <n v="0.40420973980814812"/>
    <n v="0.68895264715504367"/>
    <n v="0.10764191200759488"/>
    <x v="6"/>
  </r>
  <r>
    <x v="2"/>
    <x v="10"/>
    <n v="1290"/>
    <s v="Medium Density Under Construction"/>
    <x v="3"/>
    <n v="1.3474392445178078"/>
    <n v="0.2921616014325315"/>
    <n v="0.30761299106312084"/>
    <n v="0.39"/>
    <n v="0.49997108469966695"/>
    <n v="1.8330850776244818"/>
    <n v="0.50629657762041491"/>
    <x v="10"/>
  </r>
  <r>
    <x v="2"/>
    <x v="3"/>
    <n v="2210"/>
    <s v="Citrus Groves"/>
    <x v="1"/>
    <n v="1.6671011379372187"/>
    <n v="0.16490862031309303"/>
    <n v="0.32696578480774496"/>
    <n v="0.38"/>
    <n v="0.51779936511078528"/>
    <n v="2.3488322612850574"/>
    <n v="0.34505960998262425"/>
    <x v="3"/>
  </r>
  <r>
    <x v="4"/>
    <x v="3"/>
    <n v="2210"/>
    <s v="Citrus Groves"/>
    <x v="0"/>
    <n v="1.6671011379372187"/>
    <n v="0.16490862031309303"/>
    <n v="0.32696578480774496"/>
    <n v="0.38"/>
    <n v="0.51779936511078528"/>
    <n v="2.3488322612850574"/>
    <n v="0.28870232708396643"/>
    <x v="3"/>
  </r>
  <r>
    <x v="5"/>
    <x v="13"/>
    <n v="2430"/>
    <s v="Ornamentals"/>
    <x v="0"/>
    <n v="1.7303616721893005"/>
    <n v="0.38508149913584422"/>
    <n v="0.30381529981542799"/>
    <n v="0.38"/>
    <n v="0.48113709955270251"/>
    <n v="2.2653445946814963"/>
    <n v="0.56959740738263509"/>
    <x v="13"/>
  </r>
  <r>
    <x v="3"/>
    <x v="13"/>
    <n v="3300"/>
    <s v="Mixed Rangeland"/>
    <x v="0"/>
    <n v="0.80616023176279095"/>
    <n v="4.9140330516175015E-2"/>
    <n v="0.28292799795311729"/>
    <n v="0.38"/>
    <n v="0.4480589239584542"/>
    <n v="0.98284502515629879"/>
    <n v="0.29155231789108454"/>
    <x v="13"/>
  </r>
  <r>
    <x v="2"/>
    <x v="13"/>
    <n v="1411"/>
    <s v="Shopping Centers (Plazas, Malls)"/>
    <x v="2"/>
    <n v="1.4884831588725165"/>
    <n v="0.30824389141964326"/>
    <n v="0.5449281084296117"/>
    <n v="0.38"/>
    <n v="0.86297539891455466"/>
    <n v="3.4951907503790549"/>
    <n v="0.91165724656836955"/>
    <x v="13"/>
  </r>
  <r>
    <x v="2"/>
    <x v="13"/>
    <n v="6240"/>
    <s v="Cypress - Pine - Cabbage Palm"/>
    <x v="0"/>
    <n v="0.62640332935885068"/>
    <n v="1.7869211096790915E-2"/>
    <n v="0.24869471632328805"/>
    <n v="0.38"/>
    <n v="0.39384538750537512"/>
    <n v="0.67128719466388875"/>
    <n v="0.10488186298175912"/>
    <x v="13"/>
  </r>
  <r>
    <x v="4"/>
    <x v="6"/>
    <n v="6120"/>
    <s v="Mangrove Swamps"/>
    <x v="3"/>
    <n v="0.62640332935885068"/>
    <n v="1.7869211096790915E-2"/>
    <n v="0.24869471632328805"/>
    <n v="0.38"/>
    <n v="0.39384538750537512"/>
    <n v="0.67128719466388875"/>
    <n v="6.2015731005674091E-2"/>
    <x v="6"/>
  </r>
  <r>
    <x v="5"/>
    <x v="10"/>
    <n v="1900"/>
    <s v="Open Land"/>
    <x v="1"/>
    <n v="0.80616023176279095"/>
    <n v="4.9140330516175015E-2"/>
    <n v="0.24115339422849597"/>
    <n v="0.38"/>
    <n v="0.38190257276995765"/>
    <n v="0.8377269677506709"/>
    <n v="0.10302235857443343"/>
    <x v="10"/>
  </r>
  <r>
    <x v="5"/>
    <x v="10"/>
    <n v="5110"/>
    <s v=" Natural River, Stream, Waterway"/>
    <x v="2"/>
    <n v="0.52096910560538079"/>
    <n v="9.3813358258152305E-2"/>
    <n v="0.2984336595879456"/>
    <n v="0.38"/>
    <n v="0.47261446500645005"/>
    <n v="0.66995791309029684"/>
    <n v="0.18494167185053859"/>
    <x v="10"/>
  </r>
  <r>
    <x v="2"/>
    <x v="2"/>
    <n v="1850"/>
    <s v="Parks and Zoos"/>
    <x v="3"/>
    <n v="0.96739227811534922"/>
    <n v="0.17065096597435325"/>
    <n v="0.22153198944874952"/>
    <n v="0.38"/>
    <n v="0.35082913509051217"/>
    <n v="0.92347854712672339"/>
    <n v="0.23927293522008619"/>
    <x v="2"/>
  </r>
  <r>
    <x v="2"/>
    <x v="17"/>
    <n v="1411"/>
    <s v="Shopping Centers (Plazas, Malls)"/>
    <x v="1"/>
    <n v="1.4884831588725165"/>
    <n v="0.30824389141964326"/>
    <n v="0.57659988543228824"/>
    <n v="0.38"/>
    <n v="0.91313240856484323"/>
    <n v="3.6983347987689204"/>
    <n v="0.9646436948163718"/>
    <x v="17"/>
  </r>
  <r>
    <x v="3"/>
    <x v="9"/>
    <n v="4340"/>
    <s v="Hardwood - Coniferous Mixed"/>
    <x v="0"/>
    <n v="0.80616023176279095"/>
    <n v="4.9140330516175015E-2"/>
    <n v="0.28292799795311729"/>
    <n v="0.38"/>
    <n v="0.4480589239584542"/>
    <n v="0.98284502515629879"/>
    <n v="0.29155231789108454"/>
    <x v="9"/>
  </r>
  <r>
    <x v="2"/>
    <x v="9"/>
    <n v="4200"/>
    <s v="Upland Hardwood Forests"/>
    <x v="1"/>
    <n v="0.80616023176279095"/>
    <n v="4.9140330516175015E-2"/>
    <n v="0.24115339422849597"/>
    <n v="0.38"/>
    <n v="0.38190257276995765"/>
    <n v="0.8377269677506709"/>
    <n v="0.13419706558964506"/>
    <x v="9"/>
  </r>
  <r>
    <x v="2"/>
    <x v="3"/>
    <n v="5120"/>
    <s v=" Channelized Waterways, Canals"/>
    <x v="0"/>
    <n v="0.52096910560538079"/>
    <n v="9.3813358258152305E-2"/>
    <n v="0.2984336595879456"/>
    <n v="0.37"/>
    <n v="0.46017724224312234"/>
    <n v="0.65232744169318357"/>
    <n v="0.21763905403351469"/>
    <x v="3"/>
  </r>
  <r>
    <x v="2"/>
    <x v="3"/>
    <n v="5120"/>
    <s v=" Channelized Waterways, Canals"/>
    <x v="0"/>
    <n v="0.52096910560538079"/>
    <n v="9.3813358258152305E-2"/>
    <n v="0.2984336595879456"/>
    <n v="0.37"/>
    <n v="0.46017724224312234"/>
    <n v="0.65232744169318357"/>
    <n v="0.21763905403351469"/>
    <x v="3"/>
  </r>
  <r>
    <x v="4"/>
    <x v="3"/>
    <n v="6170"/>
    <s v="Mixed Wetland Hardwoods"/>
    <x v="1"/>
    <n v="0.62640332935885068"/>
    <n v="1.7869211096790915E-2"/>
    <n v="0.24869471632328805"/>
    <n v="0.37"/>
    <n v="0.38348103520260207"/>
    <n v="0.65362174217273372"/>
    <n v="6.0383738084472137E-2"/>
    <x v="3"/>
  </r>
  <r>
    <x v="5"/>
    <x v="13"/>
    <n v="7400"/>
    <s v="Disturbed Land"/>
    <x v="0"/>
    <n v="0.73183755311232057"/>
    <n v="0.13401908322593187"/>
    <n v="0.28292799795311729"/>
    <n v="0.37"/>
    <n v="0.43626789964375795"/>
    <n v="0.86875334875290755"/>
    <n v="0.2184462851176377"/>
    <x v="13"/>
  </r>
  <r>
    <x v="1"/>
    <x v="6"/>
    <n v="1840"/>
    <s v="Marinas and Fish Camps"/>
    <x v="1"/>
    <n v="0.73183755311232057"/>
    <n v="0.15992943931627868"/>
    <n v="0.24895975957097566"/>
    <n v="0.37"/>
    <n v="0.38388972526445514"/>
    <n v="0.76445111970800206"/>
    <n v="0.16705652564516366"/>
    <x v="6"/>
  </r>
  <r>
    <x v="2"/>
    <x v="6"/>
    <n v="6120"/>
    <s v="Mangrove Swamps"/>
    <x v="0"/>
    <n v="0.62640332935885068"/>
    <n v="1.7869211096790915E-2"/>
    <n v="0.24869471632328805"/>
    <n v="0.36"/>
    <n v="0.37311668289982897"/>
    <n v="0.63595628968157869"/>
    <n v="9.9361764930087554E-2"/>
    <x v="6"/>
  </r>
  <r>
    <x v="1"/>
    <x v="10"/>
    <n v="2110"/>
    <s v="Improved Pastures"/>
    <x v="2"/>
    <n v="1.8765006736361713"/>
    <n v="0.3700681607026059"/>
    <n v="0.58663586860269046"/>
    <n v="0.36"/>
    <n v="0.88012979366461641"/>
    <n v="4.4939060540517541"/>
    <n v="0.88625150587911905"/>
    <x v="10"/>
  </r>
  <r>
    <x v="4"/>
    <x v="10"/>
    <n v="2430"/>
    <s v="Ornamentals"/>
    <x v="2"/>
    <n v="1.7303616721893005"/>
    <n v="0.38508149913584422"/>
    <n v="0.30381529981542799"/>
    <n v="0.36"/>
    <n v="0.45581409431308662"/>
    <n v="2.1461159318035228"/>
    <n v="0.52721589496150056"/>
    <x v="10"/>
  </r>
  <r>
    <x v="2"/>
    <x v="9"/>
    <n v="6250"/>
    <s v="Hydric Pine Flatwoods"/>
    <x v="2"/>
    <n v="0.62640332935885068"/>
    <n v="1.7869211096790915E-2"/>
    <n v="0.24869471632328805"/>
    <n v="0.36"/>
    <n v="0.37311668289982897"/>
    <n v="0.63595628968157869"/>
    <n v="9.9361764930087554E-2"/>
    <x v="9"/>
  </r>
  <r>
    <x v="2"/>
    <x v="3"/>
    <n v="4200"/>
    <s v="Upland Hardwood Forests"/>
    <x v="0"/>
    <n v="0.80616023176279095"/>
    <n v="4.9140330516175015E-2"/>
    <n v="0.28292799795311729"/>
    <n v="0.35"/>
    <n v="0.41268585101436561"/>
    <n v="0.90525199685448554"/>
    <n v="0.14501402756941539"/>
    <x v="3"/>
  </r>
  <r>
    <x v="2"/>
    <x v="3"/>
    <n v="6120"/>
    <s v="Mangrove Swamps"/>
    <x v="3"/>
    <n v="0.62640332935885068"/>
    <n v="1.7869211096790915E-2"/>
    <n v="0.24869471632328805"/>
    <n v="0.35"/>
    <n v="0.36275233059705597"/>
    <n v="0.61829083719042377"/>
    <n v="9.6601715904251803E-2"/>
    <x v="3"/>
  </r>
  <r>
    <x v="2"/>
    <x v="3"/>
    <n v="6170"/>
    <s v="Mixed Wetland Hardwoods"/>
    <x v="1"/>
    <n v="0.62640332935885068"/>
    <n v="1.7869211096790915E-2"/>
    <n v="0.24869471632328805"/>
    <n v="0.35"/>
    <n v="0.36275233059705597"/>
    <n v="0.61829083719042377"/>
    <n v="9.6601715904251803E-2"/>
    <x v="3"/>
  </r>
  <r>
    <x v="4"/>
    <x v="3"/>
    <n v="5110"/>
    <s v=" Natural River, Stream, Waterway"/>
    <x v="1"/>
    <n v="0.52096910560538079"/>
    <n v="9.3813358258152305E-2"/>
    <n v="0.2984336595879456"/>
    <n v="0.35"/>
    <n v="0.4353027967164671"/>
    <n v="0.61706649889895748"/>
    <n v="0.15849642444789361"/>
    <x v="3"/>
  </r>
  <r>
    <x v="1"/>
    <x v="6"/>
    <n v="1310"/>
    <s v="Fixed Single Family Units &lt;Six or more dwelling units per acre&gt;"/>
    <x v="0"/>
    <n v="1.3474392445178078"/>
    <n v="0.2921616014325315"/>
    <n v="0.45902383655933859"/>
    <n v="0.35"/>
    <n v="0.66954364360136509"/>
    <n v="2.4548028865334186"/>
    <n v="0.53226826029359131"/>
    <x v="6"/>
  </r>
  <r>
    <x v="4"/>
    <x v="10"/>
    <n v="1850"/>
    <s v="Parks and Zoos"/>
    <x v="1"/>
    <n v="0.96739227811534922"/>
    <n v="0.17065096597435325"/>
    <n v="0.24895975957097566"/>
    <n v="0.35"/>
    <n v="0.36313892930421426"/>
    <n v="0.95588130316625741"/>
    <n v="0.20814443574128513"/>
    <x v="10"/>
  </r>
  <r>
    <x v="2"/>
    <x v="9"/>
    <n v="4340"/>
    <s v="Hardwood - Coniferous Mixed"/>
    <x v="1"/>
    <n v="0.80616023176279095"/>
    <n v="4.9140330516175015E-2"/>
    <n v="0.24115339422849597"/>
    <n v="0.35"/>
    <n v="0.35175236965653989"/>
    <n v="0.77159062819140722"/>
    <n v="0.12360256041151516"/>
    <x v="9"/>
  </r>
  <r>
    <x v="0"/>
    <x v="11"/>
    <n v="1920"/>
    <s v="Inactive Land with street pattern but without structures"/>
    <x v="0"/>
    <n v="0.80616023176279095"/>
    <n v="4.9140330516175015E-2"/>
    <n v="0.27638752969320179"/>
    <n v="0.35"/>
    <n v="0.40314576049874645"/>
    <n v="0.88432521691228638"/>
    <n v="0.17457051558531744"/>
    <x v="11"/>
  </r>
  <r>
    <x v="2"/>
    <x v="3"/>
    <n v="6172"/>
    <s v="Mixed Shrubs"/>
    <x v="0"/>
    <n v="0.62640332935885068"/>
    <n v="1.7869211096790915E-2"/>
    <n v="0.24869471632328805"/>
    <n v="0.34"/>
    <n v="0.35238797829428298"/>
    <n v="0.60062538469926885"/>
    <n v="9.3841666878416052E-2"/>
    <x v="3"/>
  </r>
  <r>
    <x v="4"/>
    <x v="3"/>
    <n v="6250"/>
    <s v="Hydric Pine Flatwoods"/>
    <x v="0"/>
    <n v="0.62640332935885068"/>
    <n v="1.7869211096790915E-2"/>
    <n v="0.24869471632328805"/>
    <n v="0.34"/>
    <n v="0.35238797829428298"/>
    <n v="0.60062538469926885"/>
    <n v="5.5487759320866289E-2"/>
    <x v="3"/>
  </r>
  <r>
    <x v="3"/>
    <x v="13"/>
    <n v="1920"/>
    <s v="Inactive Land with street pattern but without structures"/>
    <x v="1"/>
    <n v="0.80616023176279095"/>
    <n v="4.9140330516175015E-2"/>
    <n v="0.24895975957097566"/>
    <n v="0.34"/>
    <n v="0.35276353132409394"/>
    <n v="0.77380867399173237"/>
    <n v="0.22954352591919441"/>
    <x v="13"/>
  </r>
  <r>
    <x v="0"/>
    <x v="13"/>
    <n v="3100"/>
    <s v="Herbaceous (Dry Prairie)"/>
    <x v="0"/>
    <n v="0.80616023176279095"/>
    <n v="4.9140330516175015E-2"/>
    <n v="0.28292799795311729"/>
    <n v="0.34"/>
    <n v="0.40089482669966953"/>
    <n v="0.87938765408721464"/>
    <n v="0.17359581434235474"/>
    <x v="13"/>
  </r>
  <r>
    <x v="4"/>
    <x v="13"/>
    <n v="1800"/>
    <s v="Recreational"/>
    <x v="0"/>
    <n v="1.3474392445178078"/>
    <n v="0.2921616014325315"/>
    <n v="0.27638752969320179"/>
    <n v="0.34"/>
    <n v="0.39162731019878233"/>
    <n v="1.4358553930110514"/>
    <n v="0.35395735184985144"/>
    <x v="13"/>
  </r>
  <r>
    <x v="4"/>
    <x v="10"/>
    <n v="4220"/>
    <s v="Brazilian Pepper"/>
    <x v="2"/>
    <n v="0.80616023176279095"/>
    <n v="4.9140330516175015E-2"/>
    <n v="2.0887301862310671E-2"/>
    <n v="0.34"/>
    <n v="2.959626237380111E-2"/>
    <n v="6.4921236207780952E-2"/>
    <n v="7.1785982799299026E-3"/>
    <x v="10"/>
  </r>
  <r>
    <x v="2"/>
    <x v="9"/>
    <n v="5120"/>
    <s v=" Channelized Waterways, Canals"/>
    <x v="3"/>
    <n v="0.52096910560538079"/>
    <n v="9.3813358258152305E-2"/>
    <n v="0.2984336595879456"/>
    <n v="0.34"/>
    <n v="0.42286557395313951"/>
    <n v="0.59943602750184444"/>
    <n v="0.19999264424701355"/>
    <x v="9"/>
  </r>
  <r>
    <x v="2"/>
    <x v="15"/>
    <n v="2110"/>
    <s v="Improved Pastures"/>
    <x v="1"/>
    <n v="1.8765006736361713"/>
    <n v="0.3700681607026059"/>
    <n v="0.58663586860269046"/>
    <n v="0.34"/>
    <n v="0.8312336940165822"/>
    <n v="4.2442446066044344"/>
    <n v="1.0179582616215865"/>
    <x v="15"/>
  </r>
  <r>
    <x v="2"/>
    <x v="15"/>
    <n v="8140"/>
    <s v="Roads and Highways"/>
    <x v="3"/>
    <n v="1.0171301585628862"/>
    <n v="0.19656132206470006"/>
    <n v="0.42691819959772126"/>
    <n v="0.34"/>
    <n v="0.60492174291999112"/>
    <n v="1.6741881675089212"/>
    <n v="0.45521774090893585"/>
    <x v="15"/>
  </r>
  <r>
    <x v="0"/>
    <x v="8"/>
    <n v="8320"/>
    <s v="Electrical Power Transmission Lines"/>
    <x v="1"/>
    <n v="0.73183755311232057"/>
    <n v="0.15992943931627868"/>
    <n v="0.24115339422849597"/>
    <n v="0.34"/>
    <n v="0.34170230195206736"/>
    <n v="0.68044203880193288"/>
    <n v="0.25097282482966798"/>
    <x v="8"/>
  </r>
  <r>
    <x v="2"/>
    <x v="3"/>
    <n v="5110"/>
    <s v=" Natural River, Stream, Waterway"/>
    <x v="0"/>
    <n v="0.52096910560538079"/>
    <n v="9.3813358258152305E-2"/>
    <n v="0.2984336595879456"/>
    <n v="0.33"/>
    <n v="0.41042835118981186"/>
    <n v="0.58180555610473139"/>
    <n v="0.19411050765151311"/>
    <x v="3"/>
  </r>
  <r>
    <x v="5"/>
    <x v="13"/>
    <n v="6172"/>
    <s v="Mixed Shrubs"/>
    <x v="0"/>
    <n v="0.62640332935885068"/>
    <n v="1.7869211096790915E-2"/>
    <n v="0.24869471632328805"/>
    <n v="0.33"/>
    <n v="0.34202362599150993"/>
    <n v="0.58295993220811382"/>
    <n v="6.3162229262893332E-2"/>
    <x v="13"/>
  </r>
  <r>
    <x v="4"/>
    <x v="13"/>
    <n v="3100"/>
    <s v="Herbaceous (Dry Prairie)"/>
    <x v="1"/>
    <n v="0.80616023176279095"/>
    <n v="4.9140330516175015E-2"/>
    <n v="0.24115339422849597"/>
    <n v="0.33"/>
    <n v="0.33165223424759482"/>
    <n v="0.72749973515189847"/>
    <n v="8.0442527783920373E-2"/>
    <x v="13"/>
  </r>
  <r>
    <x v="2"/>
    <x v="10"/>
    <n v="5110"/>
    <s v=" Natural River, Stream, Waterway"/>
    <x v="0"/>
    <n v="0.52096910560538079"/>
    <n v="9.3813358258152305E-2"/>
    <n v="0.2984336595879456"/>
    <n v="0.33"/>
    <n v="0.41042835118981186"/>
    <n v="0.58180555610473139"/>
    <n v="0.19411050765151311"/>
    <x v="10"/>
  </r>
  <r>
    <x v="4"/>
    <x v="10"/>
    <n v="3300"/>
    <s v="Mixed Rangeland"/>
    <x v="1"/>
    <n v="0.80616023176279095"/>
    <n v="4.9140330516175015E-2"/>
    <n v="0.24115339422849597"/>
    <n v="0.33"/>
    <n v="0.33165223424759482"/>
    <n v="0.72749973515189847"/>
    <n v="8.0442527783920373E-2"/>
    <x v="10"/>
  </r>
  <r>
    <x v="4"/>
    <x v="10"/>
    <n v="6410"/>
    <s v="Freshwater Marshes"/>
    <x v="2"/>
    <n v="0.62640332935885068"/>
    <n v="1.7869211096790915E-2"/>
    <n v="0.24869471632328805"/>
    <n v="0.33"/>
    <n v="0.34202362599150993"/>
    <n v="0.58295993220811382"/>
    <n v="5.3855766399664336E-2"/>
    <x v="10"/>
  </r>
  <r>
    <x v="2"/>
    <x v="2"/>
    <n v="6172"/>
    <s v="Mixed Shrubs"/>
    <x v="3"/>
    <n v="0.62640332935885068"/>
    <n v="1.7869211096790915E-2"/>
    <n v="0.24869471632328805"/>
    <n v="0.33"/>
    <n v="0.34202362599150993"/>
    <n v="0.58295993220811382"/>
    <n v="9.1081617852580288E-2"/>
    <x v="2"/>
  </r>
  <r>
    <x v="3"/>
    <x v="9"/>
    <n v="6172"/>
    <s v="Mixed Shrubs"/>
    <x v="3"/>
    <n v="0.62640332935885068"/>
    <n v="1.7869211096790915E-2"/>
    <n v="0.24869471632328805"/>
    <n v="0.33"/>
    <n v="0.34202362599150993"/>
    <n v="0.58295993220811382"/>
    <n v="0.19345270934809911"/>
    <x v="9"/>
  </r>
  <r>
    <x v="2"/>
    <x v="3"/>
    <n v="5250"/>
    <s v="Marshy Lakes"/>
    <x v="3"/>
    <n v="0.52096910560538079"/>
    <n v="9.3813358258152305E-2"/>
    <n v="0.2984336595879456"/>
    <n v="0.32"/>
    <n v="0.39799112842648426"/>
    <n v="0.56417508470761835"/>
    <n v="0.18822837105601276"/>
    <x v="3"/>
  </r>
  <r>
    <x v="4"/>
    <x v="13"/>
    <n v="1310"/>
    <s v="Fixed Single Family Units &lt;Six or more dwelling units per acre&gt;"/>
    <x v="0"/>
    <n v="1.3474392445178078"/>
    <n v="0.2921616014325315"/>
    <n v="0.45902383655933859"/>
    <n v="0.32"/>
    <n v="0.61215418843553393"/>
    <n v="2.2443912105448405"/>
    <n v="0.55327212842346418"/>
    <x v="13"/>
  </r>
  <r>
    <x v="2"/>
    <x v="6"/>
    <n v="4240"/>
    <s v="Melaleuca"/>
    <x v="2"/>
    <n v="0.80616023176279095"/>
    <n v="4.9140330516175015E-2"/>
    <n v="2.0887301862310671E-2"/>
    <n v="0.32"/>
    <n v="2.7855305763577514E-2"/>
    <n v="6.1102339960264429E-2"/>
    <n v="9.788099272182979E-3"/>
    <x v="6"/>
  </r>
  <r>
    <x v="4"/>
    <x v="6"/>
    <n v="1840"/>
    <s v="Marinas and Fish Camps"/>
    <x v="1"/>
    <n v="0.73183755311232057"/>
    <n v="0.15992943931627868"/>
    <n v="0.24895975957097566"/>
    <n v="0.32"/>
    <n v="0.33201273536385312"/>
    <n v="0.66114691434205586"/>
    <n v="0.18061758559390009"/>
    <x v="6"/>
  </r>
  <r>
    <x v="1"/>
    <x v="0"/>
    <n v="3300"/>
    <s v="Mixed Rangeland"/>
    <x v="2"/>
    <n v="0.80616023176279095"/>
    <n v="4.9140330516175015E-2"/>
    <n v="2.0887301862310671E-2"/>
    <n v="0.31"/>
    <n v="2.6984827458465713E-2"/>
    <n v="5.9192891836506153E-2"/>
    <n v="3.6081639287684425E-3"/>
    <x v="0"/>
  </r>
  <r>
    <x v="2"/>
    <x v="3"/>
    <n v="3200"/>
    <s v="Shrub and Brushland"/>
    <x v="1"/>
    <n v="0.80616023176279095"/>
    <n v="4.9140330516175015E-2"/>
    <n v="0.24115339422849597"/>
    <n v="0.31"/>
    <n v="0.31155209883864965"/>
    <n v="0.68340884211238939"/>
    <n v="0.10947655350734201"/>
    <x v="3"/>
  </r>
  <r>
    <x v="0"/>
    <x v="13"/>
    <n v="8320"/>
    <s v="Electrical Power Transmission Lines"/>
    <x v="1"/>
    <n v="0.73183755311232057"/>
    <n v="0.15992943931627868"/>
    <n v="0.24115339422849597"/>
    <n v="0.31"/>
    <n v="0.31155209883864965"/>
    <n v="0.62040303537823283"/>
    <n v="0.22882816381528551"/>
    <x v="13"/>
  </r>
  <r>
    <x v="2"/>
    <x v="18"/>
    <n v="1550"/>
    <s v="Other Light Industrial"/>
    <x v="0"/>
    <n v="1.2017295380314896"/>
    <n v="0.2322997442582819"/>
    <n v="0.34369105791620291"/>
    <n v="0.31"/>
    <n v="0.44402306999839042"/>
    <n v="1.451913733132596"/>
    <n v="0.37731642036955199"/>
    <x v="18"/>
  </r>
  <r>
    <x v="4"/>
    <x v="6"/>
    <n v="1800"/>
    <s v="Recreational"/>
    <x v="1"/>
    <n v="1.3474392445178078"/>
    <n v="0.2921616014325315"/>
    <n v="0.24895975957097566"/>
    <n v="0.31"/>
    <n v="0.32163733738373268"/>
    <n v="1.1792454036000055"/>
    <n v="0.29069959431224879"/>
    <x v="6"/>
  </r>
  <r>
    <x v="4"/>
    <x v="6"/>
    <n v="4200"/>
    <s v="Upland Hardwood Forests"/>
    <x v="1"/>
    <n v="0.80616023176279095"/>
    <n v="4.9140330516175015E-2"/>
    <n v="0.24115339422849597"/>
    <n v="0.31"/>
    <n v="0.31155209883864965"/>
    <n v="0.68340884211238939"/>
    <n v="7.5567223069743381E-2"/>
    <x v="6"/>
  </r>
  <r>
    <x v="4"/>
    <x v="19"/>
    <n v="1490"/>
    <s v="Commercial and Services Under Construction"/>
    <x v="2"/>
    <n v="1.4884831588725165"/>
    <n v="0.30824389141964326"/>
    <n v="0.5449281084296117"/>
    <n v="0.31"/>
    <n v="0.70400624648292609"/>
    <n v="2.8513398226776498"/>
    <n v="0.66709634549120489"/>
    <x v="19"/>
  </r>
  <r>
    <x v="4"/>
    <x v="19"/>
    <n v="8310"/>
    <s v="Electric Power Facilities"/>
    <x v="0"/>
    <n v="1.2017295380314896"/>
    <n v="0.2322997442582819"/>
    <n v="0.58224006489851832"/>
    <n v="0.31"/>
    <n v="0.75221049584401822"/>
    <n v="2.4596576685224227"/>
    <n v="0.55733352048472951"/>
    <x v="19"/>
  </r>
  <r>
    <x v="1"/>
    <x v="0"/>
    <n v="2610"/>
    <s v="Fallow Crop Land"/>
    <x v="1"/>
    <n v="1.1942187284187931"/>
    <n v="0.52982210901985061"/>
    <n v="0.24115339422849597"/>
    <n v="0.3"/>
    <n v="0.30150203113417706"/>
    <n v="0.97972155185617038"/>
    <n v="0.4346591847072464"/>
    <x v="0"/>
  </r>
  <r>
    <x v="5"/>
    <x v="3"/>
    <n v="5250"/>
    <s v="Marshy Lakes"/>
    <x v="0"/>
    <n v="0.52096910560538079"/>
    <n v="9.3813358258152305E-2"/>
    <n v="0.2984336595879456"/>
    <n v="0.3"/>
    <n v="0.37311668289982891"/>
    <n v="0.52891414191339214"/>
    <n v="0.14600658303989889"/>
    <x v="3"/>
  </r>
  <r>
    <x v="5"/>
    <x v="3"/>
    <n v="6410"/>
    <s v="Freshwater Marshes"/>
    <x v="0"/>
    <n v="0.62640332935885068"/>
    <n v="1.7869211096790915E-2"/>
    <n v="0.24869471632328805"/>
    <n v="0.3"/>
    <n v="0.31093056908319083"/>
    <n v="0.52996357473464895"/>
    <n v="5.7420208420812115E-2"/>
    <x v="3"/>
  </r>
  <r>
    <x v="3"/>
    <x v="3"/>
    <n v="6410"/>
    <s v="Freshwater Marshes"/>
    <x v="3"/>
    <n v="0.62640332935885068"/>
    <n v="1.7869211096790915E-2"/>
    <n v="0.24869471632328805"/>
    <n v="0.3"/>
    <n v="0.31093056908319083"/>
    <n v="0.52996357473464895"/>
    <n v="0.17586609940736281"/>
    <x v="3"/>
  </r>
  <r>
    <x v="2"/>
    <x v="3"/>
    <n v="3300"/>
    <s v="Mixed Rangeland"/>
    <x v="2"/>
    <n v="0.80616023176279095"/>
    <n v="4.9140330516175015E-2"/>
    <n v="2.0887301862310671E-2"/>
    <n v="0.3"/>
    <n v="2.6114349153353918E-2"/>
    <n v="5.7283443712747899E-2"/>
    <n v="9.176343067671542E-3"/>
    <x v="3"/>
  </r>
  <r>
    <x v="5"/>
    <x v="6"/>
    <n v="3100"/>
    <s v="Herbaceous (Dry Prairie)"/>
    <x v="1"/>
    <n v="0.80616023176279095"/>
    <n v="4.9140330516175015E-2"/>
    <n v="0.24115339422849597"/>
    <n v="0.3"/>
    <n v="0.30150203113417706"/>
    <n v="0.6613633955926348"/>
    <n v="8.1333440979815833E-2"/>
    <x v="6"/>
  </r>
  <r>
    <x v="2"/>
    <x v="1"/>
    <n v="8300"/>
    <s v="Utilities"/>
    <x v="1"/>
    <n v="1.2017295380314896"/>
    <n v="0.2322997442582819"/>
    <n v="0.57659988543228824"/>
    <n v="0.3"/>
    <n v="0.72089400676171822"/>
    <n v="2.3572556906876829"/>
    <n v="0.6125923729552637"/>
    <x v="1"/>
  </r>
  <r>
    <x v="4"/>
    <x v="19"/>
    <n v="6120"/>
    <s v="Mangrove Swamps"/>
    <x v="1"/>
    <n v="0.62640332935885068"/>
    <n v="1.7869211096790915E-2"/>
    <n v="0.24869471632328805"/>
    <n v="0.3"/>
    <n v="0.31093056908319083"/>
    <n v="0.52996357473464895"/>
    <n v="4.8959787636058481E-2"/>
    <x v="19"/>
  </r>
  <r>
    <x v="2"/>
    <x v="13"/>
    <n v="5120"/>
    <s v=" Channelized Waterways, Canals"/>
    <x v="2"/>
    <n v="0.52096910560538079"/>
    <n v="9.3813358258152305E-2"/>
    <n v="0.2984336595879456"/>
    <n v="0.28999999999999998"/>
    <n v="0.36067946013650132"/>
    <n v="0.5112836705162791"/>
    <n v="0.17058196126951153"/>
    <x v="13"/>
  </r>
  <r>
    <x v="4"/>
    <x v="13"/>
    <n v="1110"/>
    <s v="Fixed Single Family Units"/>
    <x v="3"/>
    <n v="0.96739227811534922"/>
    <n v="0.17065096597435325"/>
    <n v="0.22153198944874952"/>
    <n v="0.28999999999999998"/>
    <n v="0.26773802414802245"/>
    <n v="0.70475994385986784"/>
    <n v="0.15346242296179499"/>
    <x v="13"/>
  </r>
  <r>
    <x v="4"/>
    <x v="12"/>
    <n v="6170"/>
    <s v="Mixed Wetland Hardwoods"/>
    <x v="0"/>
    <n v="0.62640332935885068"/>
    <n v="1.7869211096790915E-2"/>
    <n v="0.24869471632328805"/>
    <n v="0.28999999999999998"/>
    <n v="0.30056621678041778"/>
    <n v="0.51229812224349391"/>
    <n v="4.7327794714856528E-2"/>
    <x v="12"/>
  </r>
  <r>
    <x v="5"/>
    <x v="6"/>
    <n v="5250"/>
    <s v="Marshy Lakes"/>
    <x v="0"/>
    <n v="0.52096910560538079"/>
    <n v="9.3813358258152305E-2"/>
    <n v="0.2984336595879456"/>
    <n v="0.28999999999999998"/>
    <n v="0.36067946013650132"/>
    <n v="0.5112836705162791"/>
    <n v="0.14113969693856893"/>
    <x v="6"/>
  </r>
  <r>
    <x v="2"/>
    <x v="6"/>
    <n v="1840"/>
    <s v="Marinas and Fish Camps"/>
    <x v="1"/>
    <n v="0.73183755311232057"/>
    <n v="0.15992943931627868"/>
    <n v="0.24895975957097566"/>
    <n v="0.28999999999999998"/>
    <n v="0.30088654142349186"/>
    <n v="0.59916439112248809"/>
    <n v="0.19643317811300481"/>
    <x v="6"/>
  </r>
  <r>
    <x v="3"/>
    <x v="10"/>
    <n v="1210"/>
    <s v="Fixed Single Family Units"/>
    <x v="0"/>
    <n v="1.3474392445178078"/>
    <n v="0.2921616014325315"/>
    <n v="0.24052044568721381"/>
    <n v="0.28999999999999998"/>
    <n v="0.29068699764642442"/>
    <n v="1.0657696293880861"/>
    <n v="0.38137021268651633"/>
    <x v="10"/>
  </r>
  <r>
    <x v="2"/>
    <x v="3"/>
    <n v="2110"/>
    <s v="Improved Pastures"/>
    <x v="1"/>
    <n v="1.8765006736361713"/>
    <n v="0.3700681607026059"/>
    <n v="0.58663586860269046"/>
    <n v="0.28000000000000003"/>
    <n v="0.68454539507247958"/>
    <n v="3.4952602642624764"/>
    <n v="0.8383185683942479"/>
    <x v="3"/>
  </r>
  <r>
    <x v="2"/>
    <x v="3"/>
    <n v="8140"/>
    <s v="Roads and Highways"/>
    <x v="4"/>
    <n v="1.0171301585628862"/>
    <n v="0.19656132206470006"/>
    <n v="0.39828344230763024"/>
    <n v="0.28000000000000003"/>
    <n v="0.46475694882877377"/>
    <n v="1.2862665189397813"/>
    <n v="0.34974045947881666"/>
    <x v="3"/>
  </r>
  <r>
    <x v="4"/>
    <x v="3"/>
    <n v="1800"/>
    <s v="Recreational"/>
    <x v="0"/>
    <n v="1.3474392445178078"/>
    <n v="0.2921616014325315"/>
    <n v="0.27638752969320179"/>
    <n v="0.28000000000000003"/>
    <n v="0.32251660839899721"/>
    <n v="1.1824691471855717"/>
    <n v="0.29149428975870117"/>
    <x v="3"/>
  </r>
  <r>
    <x v="4"/>
    <x v="3"/>
    <n v="2110"/>
    <s v="Improved Pastures"/>
    <x v="3"/>
    <n v="1.8765006736361713"/>
    <n v="0.3700681607026059"/>
    <n v="0.58663586860269046"/>
    <n v="0.28000000000000003"/>
    <n v="0.68454539507247958"/>
    <n v="3.4952602642624764"/>
    <n v="0.76381264759455914"/>
    <x v="3"/>
  </r>
  <r>
    <x v="5"/>
    <x v="13"/>
    <n v="8140"/>
    <s v="Roads and Highways"/>
    <x v="1"/>
    <n v="1.0171301585628862"/>
    <n v="0.19656132206470006"/>
    <n v="0.43863241848912221"/>
    <n v="0.28000000000000003"/>
    <n v="0.51184016913495667"/>
    <n v="1.4165745649761641"/>
    <n v="0.34339016949142581"/>
    <x v="13"/>
  </r>
  <r>
    <x v="1"/>
    <x v="6"/>
    <n v="1800"/>
    <s v="Recreational"/>
    <x v="0"/>
    <n v="1.3474392445178078"/>
    <n v="0.2921616014325315"/>
    <n v="0.27638752969320179"/>
    <n v="0.28000000000000003"/>
    <n v="0.32251660839899721"/>
    <n v="1.1824691471855717"/>
    <n v="0.25639158210055435"/>
    <x v="6"/>
  </r>
  <r>
    <x v="1"/>
    <x v="10"/>
    <n v="2140"/>
    <s v="Row Crops"/>
    <x v="0"/>
    <n v="1.1942187284187931"/>
    <n v="0.52982210901985061"/>
    <n v="0.25824300484311374"/>
    <n v="0.28000000000000003"/>
    <n v="0.3013437623514294"/>
    <n v="0.97920726232763677"/>
    <n v="0.4344310171562189"/>
    <x v="10"/>
  </r>
  <r>
    <x v="2"/>
    <x v="17"/>
    <n v="5110"/>
    <s v=" Natural River, Stream, Waterway"/>
    <x v="4"/>
    <n v="0.52096910560538079"/>
    <n v="9.3813358258152305E-2"/>
    <n v="0.2984336595879456"/>
    <n v="0.28000000000000003"/>
    <n v="0.34824223737317372"/>
    <n v="0.49365319911916605"/>
    <n v="0.16469982467401115"/>
    <x v="17"/>
  </r>
  <r>
    <x v="4"/>
    <x v="3"/>
    <n v="5110"/>
    <s v=" Natural River, Stream, Waterway"/>
    <x v="1"/>
    <n v="0.52096910560538079"/>
    <n v="9.3813358258152305E-2"/>
    <n v="0.2984336595879456"/>
    <n v="0.27"/>
    <n v="0.33580501460984608"/>
    <n v="0.47602272772205295"/>
    <n v="0.12226867028837508"/>
    <x v="3"/>
  </r>
  <r>
    <x v="4"/>
    <x v="3"/>
    <n v="6170"/>
    <s v="Mixed Wetland Hardwoods"/>
    <x v="1"/>
    <n v="0.62640332935885068"/>
    <n v="1.7869211096790915E-2"/>
    <n v="0.24869471632328805"/>
    <n v="0.27"/>
    <n v="0.27983751217487179"/>
    <n v="0.47696721726118413"/>
    <n v="4.4063808872452641E-2"/>
    <x v="3"/>
  </r>
  <r>
    <x v="2"/>
    <x v="13"/>
    <n v="1110"/>
    <s v="Fixed Single Family Units"/>
    <x v="1"/>
    <n v="0.96739227811534922"/>
    <n v="0.17065096597435325"/>
    <n v="0.24895975957097566"/>
    <n v="0.27"/>
    <n v="0.2801357454632511"/>
    <n v="0.73739414815682736"/>
    <n v="0.191058539250926"/>
    <x v="13"/>
  </r>
  <r>
    <x v="4"/>
    <x v="13"/>
    <n v="1210"/>
    <s v="Fixed Single Family Units"/>
    <x v="2"/>
    <n v="1.3474392445178078"/>
    <n v="0.2921616014325315"/>
    <n v="0.12152611992617118"/>
    <n v="0.27"/>
    <n v="0.13674422829392596"/>
    <n v="0.50135660242720859"/>
    <n v="0.12359103583226065"/>
    <x v="13"/>
  </r>
  <r>
    <x v="4"/>
    <x v="6"/>
    <n v="1210"/>
    <s v="Fixed Single Family Units"/>
    <x v="2"/>
    <n v="1.3474392445178078"/>
    <n v="0.2921616014325315"/>
    <n v="0.12152611992617118"/>
    <n v="0.27"/>
    <n v="0.13674422829392596"/>
    <n v="0.50135660242720859"/>
    <n v="0.12359103583226065"/>
    <x v="6"/>
  </r>
  <r>
    <x v="2"/>
    <x v="2"/>
    <n v="4271"/>
    <e v="#N/A"/>
    <x v="1"/>
    <n v="0.80616023176279095"/>
    <n v="4.9140330516175015E-2"/>
    <n v="0.24115339422849597"/>
    <n v="0.27"/>
    <n v="0.27135182802075941"/>
    <n v="0.59522705603337145"/>
    <n v="9.5350546603168856E-2"/>
    <x v="2"/>
  </r>
  <r>
    <x v="3"/>
    <x v="3"/>
    <n v="6170"/>
    <s v="Mixed Wetland Hardwoods"/>
    <x v="0"/>
    <n v="0.62640332935885068"/>
    <n v="1.7869211096790915E-2"/>
    <n v="0.24869471632328805"/>
    <n v="0.26"/>
    <n v="0.26947315987209874"/>
    <n v="0.4593017647700291"/>
    <n v="0.15241728615304778"/>
    <x v="3"/>
  </r>
  <r>
    <x v="0"/>
    <x v="3"/>
    <n v="2210"/>
    <s v="Citrus Groves"/>
    <x v="0"/>
    <n v="1.6671011379372187"/>
    <n v="0.16490862031309303"/>
    <n v="0.32696578480774496"/>
    <n v="0.26"/>
    <n v="0.35428377612843204"/>
    <n v="1.6070957577213552"/>
    <n v="0.26501360200189633"/>
    <x v="3"/>
  </r>
  <r>
    <x v="2"/>
    <x v="3"/>
    <n v="5110"/>
    <s v=" Natural River, Stream, Waterway"/>
    <x v="1"/>
    <n v="0.52096910560538079"/>
    <n v="9.3813358258152305E-2"/>
    <n v="0.2984336595879456"/>
    <n v="0.26"/>
    <n v="0.32336779184651843"/>
    <n v="0.45839225632493985"/>
    <n v="0.15293555148301033"/>
    <x v="3"/>
  </r>
  <r>
    <x v="2"/>
    <x v="3"/>
    <n v="5300"/>
    <s v="Reservoirs"/>
    <x v="2"/>
    <n v="0.52096910560538079"/>
    <n v="9.3813358258152305E-2"/>
    <n v="0.2984336595879456"/>
    <n v="0.26"/>
    <n v="0.32336779184651843"/>
    <n v="0.45839225632493985"/>
    <n v="0.15293555148301033"/>
    <x v="3"/>
  </r>
  <r>
    <x v="2"/>
    <x v="13"/>
    <n v="1850"/>
    <s v="Parks and Zoos"/>
    <x v="1"/>
    <n v="0.96739227811534922"/>
    <n v="0.17065096597435325"/>
    <n v="0.24895975957097566"/>
    <n v="0.26"/>
    <n v="0.26976034748313066"/>
    <n v="0.71008325378064852"/>
    <n v="0.18398229705644722"/>
    <x v="13"/>
  </r>
  <r>
    <x v="2"/>
    <x v="6"/>
    <n v="1820"/>
    <s v="Golf Courses"/>
    <x v="4"/>
    <n v="1.8765006736361713"/>
    <n v="0.3700681607026059"/>
    <n v="0.15190764990771397"/>
    <n v="0.26"/>
    <n v="0.16459953405750347"/>
    <n v="0.84043836252290527"/>
    <n v="0.20157442697403072"/>
    <x v="6"/>
  </r>
  <r>
    <x v="4"/>
    <x v="6"/>
    <n v="1710"/>
    <s v="Educational Facilities"/>
    <x v="4"/>
    <n v="0.96739227811534922"/>
    <n v="0.17065096597435325"/>
    <n v="0.1586591010147235"/>
    <n v="0.26"/>
    <n v="0.17191506890450367"/>
    <n v="0.45252763291783715"/>
    <n v="9.8538498973695141E-2"/>
    <x v="6"/>
  </r>
  <r>
    <x v="4"/>
    <x v="6"/>
    <n v="6170"/>
    <s v="Mixed Wetland Hardwoods"/>
    <x v="3"/>
    <n v="0.62640332935885068"/>
    <n v="1.7869211096790915E-2"/>
    <n v="0.24869471632328805"/>
    <n v="0.26"/>
    <n v="0.26947315987209874"/>
    <n v="0.4593017647700291"/>
    <n v="4.2431815951250687E-2"/>
    <x v="6"/>
  </r>
  <r>
    <x v="4"/>
    <x v="10"/>
    <n v="2430"/>
    <s v="Ornamentals"/>
    <x v="4"/>
    <n v="1.7303616721893005"/>
    <n v="0.38508149913584422"/>
    <n v="0.30381529981542799"/>
    <n v="0.26"/>
    <n v="0.32919906811500699"/>
    <n v="1.5499726174136554"/>
    <n v="0.38076703524997263"/>
    <x v="10"/>
  </r>
  <r>
    <x v="1"/>
    <x v="16"/>
    <n v="6215"/>
    <e v="#N/A"/>
    <x v="0"/>
    <n v="0.62640332935885068"/>
    <n v="1.7869211096790915E-2"/>
    <n v="0.24869471632328805"/>
    <n v="0.26"/>
    <n v="0.26947315987209874"/>
    <n v="0.4593017647700291"/>
    <n v="1.3102357230771463E-2"/>
    <x v="16"/>
  </r>
  <r>
    <x v="2"/>
    <x v="3"/>
    <n v="8310"/>
    <s v="Electric Power Facilities"/>
    <x v="2"/>
    <n v="1.2017295380314896"/>
    <n v="0.2322997442582819"/>
    <n v="0.5449281084296117"/>
    <n v="0.25"/>
    <n v="0.56774697297010168"/>
    <n v="1.8564792748330385"/>
    <n v="0.48245298497103795"/>
    <x v="3"/>
  </r>
  <r>
    <x v="2"/>
    <x v="13"/>
    <n v="1550"/>
    <s v="Other Light Industrial"/>
    <x v="3"/>
    <n v="1.2017295380314896"/>
    <n v="0.2322997442582819"/>
    <n v="0.30761299106312084"/>
    <n v="0.25"/>
    <n v="0.32049428506388905"/>
    <n v="1.0479862090869745"/>
    <n v="0.27234566075506789"/>
    <x v="13"/>
  </r>
  <r>
    <x v="2"/>
    <x v="13"/>
    <n v="1550"/>
    <s v="Other Light Industrial"/>
    <x v="1"/>
    <n v="1.2017295380314896"/>
    <n v="0.2322997442582819"/>
    <n v="0.32565202448966185"/>
    <n v="0.25"/>
    <n v="0.33928870301516639"/>
    <n v="1.1094421904840499"/>
    <n v="0.28831654826848224"/>
    <x v="13"/>
  </r>
  <r>
    <x v="5"/>
    <x v="10"/>
    <n v="5300"/>
    <s v="Reservoirs"/>
    <x v="3"/>
    <n v="0.52096910560538079"/>
    <n v="9.3813358258152305E-2"/>
    <n v="0.2984336595879456"/>
    <n v="0.25"/>
    <n v="0.31093056908319078"/>
    <n v="0.44076178492782681"/>
    <n v="0.12167215253324906"/>
    <x v="10"/>
  </r>
  <r>
    <x v="2"/>
    <x v="3"/>
    <n v="1340"/>
    <s v="Multiple Dwelling Units, High Rise &lt;Three stories or more&gt;"/>
    <x v="0"/>
    <n v="1.6728075169398335"/>
    <n v="0.4645994885165638"/>
    <n v="0.45902383655933859"/>
    <n v="0.24"/>
    <n v="0.45911564132665039"/>
    <n v="2.0897609130959314"/>
    <n v="0.68034290429057498"/>
    <x v="3"/>
  </r>
  <r>
    <x v="5"/>
    <x v="13"/>
    <n v="3200"/>
    <s v="Shrub and Brushland"/>
    <x v="0"/>
    <n v="0.80616023176279095"/>
    <n v="4.9140330516175015E-2"/>
    <n v="0.28292799795311729"/>
    <n v="0.24"/>
    <n v="0.28298458355270789"/>
    <n v="0.62074422641450444"/>
    <n v="7.6338158777905896E-2"/>
    <x v="13"/>
  </r>
  <r>
    <x v="5"/>
    <x v="6"/>
    <n v="1180"/>
    <s v="Rural Residential"/>
    <x v="1"/>
    <n v="0.96739227811534922"/>
    <n v="0.17065096597435325"/>
    <n v="0.24895975957097566"/>
    <n v="0.24"/>
    <n v="0.24900955152288984"/>
    <n v="0.65546146502829095"/>
    <n v="0.14950316297667623"/>
    <x v="6"/>
  </r>
  <r>
    <x v="4"/>
    <x v="6"/>
    <n v="1110"/>
    <s v="Fixed Single Family Units"/>
    <x v="2"/>
    <n v="0.96739227811534922"/>
    <n v="0.17065096597435325"/>
    <n v="8.3338224602148639E-2"/>
    <n v="0.24"/>
    <n v="8.335489224706906E-2"/>
    <n v="0.21941294803913128"/>
    <n v="4.7777463700420915E-2"/>
    <x v="6"/>
  </r>
  <r>
    <x v="5"/>
    <x v="10"/>
    <n v="5120"/>
    <s v=" Channelized Waterways, Canals"/>
    <x v="0"/>
    <n v="0.52096910560538079"/>
    <n v="9.3813358258152305E-2"/>
    <n v="0.2984336595879456"/>
    <n v="0.24"/>
    <n v="0.29849334631986318"/>
    <n v="0.42313131353071376"/>
    <n v="0.11680526643191912"/>
    <x v="10"/>
  </r>
  <r>
    <x v="2"/>
    <x v="1"/>
    <n v="4370"/>
    <s v="Australian Pines"/>
    <x v="1"/>
    <n v="0.80616023176279095"/>
    <n v="4.9140330516175015E-2"/>
    <n v="0.24115339422849597"/>
    <n v="0.24"/>
    <n v="0.24120162490734165"/>
    <n v="0.52909071647410788"/>
    <n v="8.4756041425038967E-2"/>
    <x v="1"/>
  </r>
  <r>
    <x v="2"/>
    <x v="19"/>
    <n v="4110"/>
    <s v="Pine Flatwoods"/>
    <x v="3"/>
    <n v="0.80616023176279095"/>
    <n v="4.9140330516175015E-2"/>
    <n v="0.19937879050387461"/>
    <n v="0.24"/>
    <n v="0.19941866626197535"/>
    <n v="0.43743720653371115"/>
    <n v="7.0073892516764505E-2"/>
    <x v="19"/>
  </r>
  <r>
    <x v="2"/>
    <x v="3"/>
    <n v="1110"/>
    <s v="Fixed Single Family Units"/>
    <x v="1"/>
    <n v="0.96739227811534922"/>
    <n v="0.17065096597435325"/>
    <n v="0.24895975957097566"/>
    <n v="0.23"/>
    <n v="0.23863415354276943"/>
    <n v="0.62815057065211211"/>
    <n v="0.16275357047301103"/>
    <x v="3"/>
  </r>
  <r>
    <x v="2"/>
    <x v="3"/>
    <n v="4130"/>
    <s v="Sand Pine"/>
    <x v="1"/>
    <n v="0.80616023176279095"/>
    <n v="4.9140330516175015E-2"/>
    <n v="0.24115339422849597"/>
    <n v="0.23"/>
    <n v="0.23115155720286909"/>
    <n v="0.50704526995435339"/>
    <n v="8.1224539698995679E-2"/>
    <x v="3"/>
  </r>
  <r>
    <x v="2"/>
    <x v="3"/>
    <n v="8320"/>
    <s v="Electrical Power Transmission Lines"/>
    <x v="1"/>
    <n v="0.73183755311232057"/>
    <n v="0.15992943931627868"/>
    <n v="0.24115339422849597"/>
    <n v="0.23"/>
    <n v="0.23115155720286909"/>
    <n v="0.46029902624836633"/>
    <n v="0.15090683282912873"/>
    <x v="3"/>
  </r>
  <r>
    <x v="4"/>
    <x v="3"/>
    <n v="5110"/>
    <s v=" Natural River, Stream, Waterway"/>
    <x v="1"/>
    <n v="0.52096910560538079"/>
    <n v="9.3813358258152305E-2"/>
    <n v="0.2984336595879456"/>
    <n v="0.23"/>
    <n v="0.28605612355653554"/>
    <n v="0.40550084213360066"/>
    <n v="0.1041547932086158"/>
    <x v="3"/>
  </r>
  <r>
    <x v="5"/>
    <x v="13"/>
    <n v="1400"/>
    <s v="Commercial and Services"/>
    <x v="0"/>
    <n v="0.73183755311232057"/>
    <n v="0.15992943931627868"/>
    <n v="0.58224006489851832"/>
    <n v="0.23"/>
    <n v="0.55809165820685225"/>
    <n v="1.1113446517017953"/>
    <n v="0.31879200326181678"/>
    <x v="13"/>
  </r>
  <r>
    <x v="2"/>
    <x v="13"/>
    <n v="8350"/>
    <s v="Solid Waste Disposal"/>
    <x v="0"/>
    <n v="1.4884831588725165"/>
    <n v="0.30824389141964326"/>
    <n v="0.58224006489851832"/>
    <n v="0.23"/>
    <n v="0.55809165820685225"/>
    <n v="2.2603620034612786"/>
    <n v="0.589574517528061"/>
    <x v="13"/>
  </r>
  <r>
    <x v="2"/>
    <x v="18"/>
    <n v="1700"/>
    <s v="Institutional"/>
    <x v="1"/>
    <n v="0.96739227811534922"/>
    <n v="0.17065096597435325"/>
    <n v="0.22279788653131388"/>
    <n v="0.23"/>
    <n v="0.21355734418742764"/>
    <n v="0.56214152763443281"/>
    <n v="0.14565065289788109"/>
    <x v="18"/>
  </r>
  <r>
    <x v="5"/>
    <x v="6"/>
    <n v="1290"/>
    <s v="Medium Density Under Construction"/>
    <x v="0"/>
    <n v="1.3474392445178078"/>
    <n v="0.2921616014325315"/>
    <n v="0.34369105791620291"/>
    <n v="0.23"/>
    <n v="0.3294364712891284"/>
    <n v="1.2078400092039754"/>
    <n v="0.30671250930605798"/>
    <x v="6"/>
  </r>
  <r>
    <x v="1"/>
    <x v="6"/>
    <n v="1850"/>
    <s v="Parks and Zoos"/>
    <x v="1"/>
    <n v="0.96739227811534922"/>
    <n v="0.17065096597435325"/>
    <n v="0.24895975957097566"/>
    <n v="0.23"/>
    <n v="0.23863415354276943"/>
    <n v="0.62815057065211211"/>
    <n v="0.11080768792982096"/>
    <x v="6"/>
  </r>
  <r>
    <x v="2"/>
    <x v="6"/>
    <n v="1840"/>
    <s v="Marinas and Fish Camps"/>
    <x v="0"/>
    <n v="0.73183755311232057"/>
    <n v="0.15992943931627868"/>
    <n v="0.27638752969320179"/>
    <n v="0.23"/>
    <n v="0.26492435689917626"/>
    <n v="0.52755181486033231"/>
    <n v="0.17295533771317464"/>
    <x v="6"/>
  </r>
  <r>
    <x v="2"/>
    <x v="6"/>
    <n v="6250"/>
    <s v="Hydric Pine Flatwoods"/>
    <x v="0"/>
    <n v="0.62640332935885068"/>
    <n v="1.7869211096790915E-2"/>
    <n v="0.24869471632328805"/>
    <n v="0.23"/>
    <n v="0.23838010296377965"/>
    <n v="0.40630540729656422"/>
    <n v="6.3481127594222614E-2"/>
    <x v="6"/>
  </r>
  <r>
    <x v="1"/>
    <x v="10"/>
    <n v="6172"/>
    <s v="Mixed Shrubs"/>
    <x v="1"/>
    <n v="0.62640332935885068"/>
    <n v="1.7869211096790915E-2"/>
    <n v="0.24869471632328805"/>
    <n v="0.23"/>
    <n v="0.23838010296377965"/>
    <n v="0.40630540729656422"/>
    <n v="1.1590546781067062E-2"/>
    <x v="10"/>
  </r>
  <r>
    <x v="2"/>
    <x v="10"/>
    <n v="1900"/>
    <s v="Open Land"/>
    <x v="1"/>
    <n v="0.80616023176279095"/>
    <n v="4.9140330516175015E-2"/>
    <n v="0.24115339422849597"/>
    <n v="0.23"/>
    <n v="0.23115155720286909"/>
    <n v="0.50704526995435339"/>
    <n v="8.1224539698995679E-2"/>
    <x v="10"/>
  </r>
  <r>
    <x v="4"/>
    <x v="10"/>
    <n v="5110"/>
    <s v=" Natural River, Stream, Waterway"/>
    <x v="2"/>
    <n v="0.52096910560538079"/>
    <n v="9.3813358258152305E-2"/>
    <n v="0.2984336595879456"/>
    <n v="0.23"/>
    <n v="0.28605612355653554"/>
    <n v="0.40550084213360066"/>
    <n v="0.1041547932086158"/>
    <x v="10"/>
  </r>
  <r>
    <x v="3"/>
    <x v="9"/>
    <n v="5250"/>
    <s v="Marshy Lakes"/>
    <x v="3"/>
    <n v="0.52096910560538079"/>
    <n v="9.3813358258152305E-2"/>
    <n v="0.2984336595879456"/>
    <n v="0.23"/>
    <n v="0.28605612355653554"/>
    <n v="0.40550084213360066"/>
    <n v="0.22090860003821577"/>
    <x v="9"/>
  </r>
  <r>
    <x v="0"/>
    <x v="11"/>
    <n v="8140"/>
    <s v="Roads and Highways"/>
    <x v="0"/>
    <n v="1.0171301585628862"/>
    <n v="0.19656132206470006"/>
    <n v="0.45034663738052311"/>
    <n v="0.23"/>
    <n v="0.43166851059516592"/>
    <n v="1.194690587969512"/>
    <n v="0.36007773737007276"/>
    <x v="11"/>
  </r>
  <r>
    <x v="2"/>
    <x v="0"/>
    <n v="2130"/>
    <s v="Woodland Pastures"/>
    <x v="1"/>
    <n v="0.95337210017164864"/>
    <n v="0.22938109134459039"/>
    <n v="0.2"/>
    <n v="0.22"/>
    <n v="0.18337000000000001"/>
    <n v="0.47568479010506104"/>
    <n v="0.15436562436873238"/>
    <x v="0"/>
  </r>
  <r>
    <x v="4"/>
    <x v="3"/>
    <n v="4110"/>
    <s v="Pine Flatwoods"/>
    <x v="2"/>
    <n v="0.80616023176279095"/>
    <n v="4.9140330516175015E-2"/>
    <n v="2.0887301862310671E-2"/>
    <n v="0.22"/>
    <n v="1.9150522712459539E-2"/>
    <n v="4.2007858722681791E-2"/>
    <n v="4.6449753576017008E-3"/>
    <x v="3"/>
  </r>
  <r>
    <x v="4"/>
    <x v="3"/>
    <n v="4110"/>
    <s v="Pine Flatwoods"/>
    <x v="1"/>
    <n v="0.80616023176279095"/>
    <n v="4.9140330516175015E-2"/>
    <n v="0.24115339422849597"/>
    <n v="0.22"/>
    <n v="0.2211014894983965"/>
    <n v="0.48499982343459885"/>
    <n v="5.3628351855946915E-2"/>
    <x v="3"/>
  </r>
  <r>
    <x v="2"/>
    <x v="13"/>
    <n v="5300"/>
    <s v="Reservoirs"/>
    <x v="3"/>
    <n v="0.52096910560538079"/>
    <n v="9.3813358258152305E-2"/>
    <n v="0.2984336595879456"/>
    <n v="0.22"/>
    <n v="0.27361890079320789"/>
    <n v="0.38787037073648756"/>
    <n v="0.12940700510100875"/>
    <x v="13"/>
  </r>
  <r>
    <x v="3"/>
    <x v="2"/>
    <n v="2120"/>
    <s v="Unimproved Pastures"/>
    <x v="1"/>
    <n v="0.95337210017164864"/>
    <n v="0.22938109134459039"/>
    <n v="0.2"/>
    <n v="0.22"/>
    <n v="0.18337000000000001"/>
    <n v="0.47568479010506104"/>
    <n v="0.20925009906873238"/>
    <x v="2"/>
  </r>
  <r>
    <x v="0"/>
    <x v="3"/>
    <n v="2110"/>
    <s v="Improved Pastures"/>
    <x v="0"/>
    <n v="1.8765006736361713"/>
    <n v="0.3700681607026059"/>
    <n v="0.58663586860269046"/>
    <n v="0.21"/>
    <n v="0.51340904630435957"/>
    <n v="2.6214451981968567"/>
    <n v="0.67064850674551058"/>
    <x v="3"/>
  </r>
  <r>
    <x v="2"/>
    <x v="3"/>
    <n v="3200"/>
    <s v="Shrub and Brushland"/>
    <x v="3"/>
    <n v="0.80616023176279095"/>
    <n v="4.9140330516175015E-2"/>
    <n v="0.19937879050387461"/>
    <n v="0.21"/>
    <n v="0.17449133297922845"/>
    <n v="0.38275755571699732"/>
    <n v="6.1314655952168944E-2"/>
    <x v="3"/>
  </r>
  <r>
    <x v="4"/>
    <x v="3"/>
    <n v="5110"/>
    <s v=" Natural River, Stream, Waterway"/>
    <x v="0"/>
    <n v="0.52096910560538079"/>
    <n v="9.3813358258152305E-2"/>
    <n v="0.2984336595879456"/>
    <n v="0.21"/>
    <n v="0.26118167802988029"/>
    <n v="0.37023989933937457"/>
    <n v="9.5097854668736173E-2"/>
    <x v="3"/>
  </r>
  <r>
    <x v="2"/>
    <x v="13"/>
    <n v="1310"/>
    <s v="Fixed Single Family Units &lt;Six or more dwelling units per acre&gt;"/>
    <x v="0"/>
    <n v="1.3474392445178078"/>
    <n v="0.2921616014325315"/>
    <n v="0.45902383655933859"/>
    <n v="0.21"/>
    <n v="0.40172618616081907"/>
    <n v="1.4728817319200511"/>
    <n v="0.40680871237964189"/>
    <x v="13"/>
  </r>
  <r>
    <x v="4"/>
    <x v="12"/>
    <n v="5250"/>
    <s v="Marshy Lakes"/>
    <x v="0"/>
    <n v="0.52096910560538079"/>
    <n v="9.3813358258152305E-2"/>
    <n v="0.2984336595879456"/>
    <n v="0.21"/>
    <n v="0.26118167802988029"/>
    <n v="0.37023989933937457"/>
    <n v="9.5097854668736173E-2"/>
    <x v="12"/>
  </r>
  <r>
    <x v="5"/>
    <x v="6"/>
    <n v="6300"/>
    <s v="Wetland Forested Mixed"/>
    <x v="1"/>
    <n v="0.62640332935885068"/>
    <n v="1.7869211096790915E-2"/>
    <n v="0.24869471632328805"/>
    <n v="0.21"/>
    <n v="0.21765139835823358"/>
    <n v="0.37097450231425427"/>
    <n v="4.0194145894568475E-2"/>
    <x v="6"/>
  </r>
  <r>
    <x v="2"/>
    <x v="2"/>
    <n v="6440"/>
    <s v="Emergent Aquatic Vegetation"/>
    <x v="3"/>
    <n v="0.62640332935885068"/>
    <n v="1.7869211096790915E-2"/>
    <n v="0.24869471632328805"/>
    <n v="0.21"/>
    <n v="0.21765139835823358"/>
    <n v="0.37097450231425427"/>
    <n v="5.7961029542551085E-2"/>
    <x v="2"/>
  </r>
  <r>
    <x v="2"/>
    <x v="19"/>
    <n v="1550"/>
    <s v="Other Light Industrial"/>
    <x v="4"/>
    <n v="1.2017295380314896"/>
    <n v="0.2322997442582819"/>
    <n v="0.25919242765503703"/>
    <n v="0.21"/>
    <n v="0.22683873287299702"/>
    <n v="0.7417413502093364"/>
    <n v="0.1927602065566425"/>
    <x v="19"/>
  </r>
  <r>
    <x v="0"/>
    <x v="11"/>
    <n v="1550"/>
    <s v="Other Light Industrial"/>
    <x v="0"/>
    <n v="1.2017295380314896"/>
    <n v="0.2322997442582819"/>
    <n v="0.34369105791620291"/>
    <n v="0.21"/>
    <n v="0.30078982161181284"/>
    <n v="0.98355446438014549"/>
    <n v="0.28015491919496555"/>
    <x v="11"/>
  </r>
  <r>
    <x v="1"/>
    <x v="0"/>
    <n v="2140"/>
    <s v="Row Crops"/>
    <x v="1"/>
    <n v="1.1942187284187931"/>
    <n v="0.52982210901985061"/>
    <n v="0.25824300484311374"/>
    <n v="0.2"/>
    <n v="0.21524554453673531"/>
    <n v="0.69943375880545489"/>
    <n v="0.31030786939729921"/>
    <x v="0"/>
  </r>
  <r>
    <x v="2"/>
    <x v="3"/>
    <n v="2110"/>
    <s v="Improved Pastures"/>
    <x v="3"/>
    <n v="1.8765006736361713"/>
    <n v="0.3700681607026059"/>
    <n v="0.58663586860269046"/>
    <n v="0.2"/>
    <n v="0.48896099648034252"/>
    <n v="2.4966144744731973"/>
    <n v="0.59879897742446264"/>
    <x v="3"/>
  </r>
  <r>
    <x v="2"/>
    <x v="3"/>
    <n v="5110"/>
    <s v=" Natural River, Stream, Waterway"/>
    <x v="0"/>
    <n v="0.52096910560538079"/>
    <n v="9.3813358258152305E-2"/>
    <n v="0.2984336595879456"/>
    <n v="0.2"/>
    <n v="0.24874445526655264"/>
    <n v="0.35260942794226147"/>
    <n v="0.11764273191000796"/>
    <x v="3"/>
  </r>
  <r>
    <x v="2"/>
    <x v="3"/>
    <n v="5110"/>
    <s v=" Natural River, Stream, Waterway"/>
    <x v="1"/>
    <n v="0.52096910560538079"/>
    <n v="9.3813358258152305E-2"/>
    <n v="0.2984336595879456"/>
    <n v="0.2"/>
    <n v="0.24874445526655264"/>
    <n v="0.35260942794226147"/>
    <n v="0.11764273191000796"/>
    <x v="3"/>
  </r>
  <r>
    <x v="0"/>
    <x v="13"/>
    <n v="2210"/>
    <s v="Citrus Groves"/>
    <x v="1"/>
    <n v="1.6671011379372187"/>
    <n v="0.16490862031309303"/>
    <n v="0.32696578480774496"/>
    <n v="0.2"/>
    <n v="0.27252598163725544"/>
    <n v="1.236227505939504"/>
    <n v="0.20385661692453566"/>
    <x v="13"/>
  </r>
  <r>
    <x v="2"/>
    <x v="13"/>
    <n v="7430"/>
    <s v="Spoil Areas"/>
    <x v="0"/>
    <n v="0.73183755311232057"/>
    <n v="0.13401908322593187"/>
    <n v="0.28292799795311729"/>
    <n v="0.2"/>
    <n v="0.23582048629392327"/>
    <n v="0.46959640473130149"/>
    <n v="0.13732909933273391"/>
    <x v="13"/>
  </r>
  <r>
    <x v="4"/>
    <x v="6"/>
    <n v="1400"/>
    <s v="Commercial and Services"/>
    <x v="0"/>
    <n v="0.73183755311232057"/>
    <n v="0.15992943931627868"/>
    <n v="0.58224006489851832"/>
    <n v="0.2"/>
    <n v="0.48529709409291505"/>
    <n v="0.96638665365373511"/>
    <n v="0.2640055036887029"/>
    <x v="6"/>
  </r>
  <r>
    <x v="4"/>
    <x v="6"/>
    <n v="5120"/>
    <s v=" Channelized Waterways, Canals"/>
    <x v="4"/>
    <n v="0.52096910560538079"/>
    <n v="9.3813358258152305E-2"/>
    <n v="0.2984336595879456"/>
    <n v="0.2"/>
    <n v="0.24874445526655264"/>
    <n v="0.35260942794226147"/>
    <n v="9.0569385398796359E-2"/>
    <x v="6"/>
  </r>
  <r>
    <x v="5"/>
    <x v="10"/>
    <n v="1920"/>
    <s v="Inactive Land with street pattern but without structures"/>
    <x v="1"/>
    <n v="0.80616023176279095"/>
    <n v="4.9140330516175015E-2"/>
    <n v="0.24895975957097566"/>
    <n v="0.2"/>
    <n v="0.2075079596024082"/>
    <n v="0.45518157293631317"/>
    <n v="5.5977521350937691E-2"/>
    <x v="10"/>
  </r>
  <r>
    <x v="4"/>
    <x v="10"/>
    <n v="4240"/>
    <s v="Melaleuca"/>
    <x v="4"/>
    <n v="0.80616023176279095"/>
    <n v="4.9140330516175015E-2"/>
    <n v="9.4942281192321246E-2"/>
    <n v="0.2"/>
    <n v="7.9134391373799767E-2"/>
    <n v="0.17358619306893305"/>
    <n v="1.9194113047940914E-2"/>
    <x v="10"/>
  </r>
  <r>
    <x v="4"/>
    <x v="10"/>
    <n v="6172"/>
    <s v="Mixed Shrubs"/>
    <x v="2"/>
    <n v="0.62640332935885068"/>
    <n v="1.7869211096790915E-2"/>
    <n v="0.24869471632328805"/>
    <n v="0.2"/>
    <n v="0.20728704605546058"/>
    <n v="0.35330904982309935"/>
    <n v="3.2639858424038992E-2"/>
    <x v="10"/>
  </r>
  <r>
    <x v="1"/>
    <x v="16"/>
    <n v="1180"/>
    <s v="Rural Residential"/>
    <x v="0"/>
    <n v="0.96739227811534922"/>
    <n v="0.17065096597435325"/>
    <n v="0.27638752969320179"/>
    <n v="0.2"/>
    <n v="0.2303690059992837"/>
    <n v="0.60639443445413921"/>
    <n v="0.10696983875318014"/>
    <x v="16"/>
  </r>
  <r>
    <x v="0"/>
    <x v="2"/>
    <n v="7430"/>
    <s v="Spoil Areas"/>
    <x v="1"/>
    <n v="0.73183755311232057"/>
    <n v="0.13401908322593187"/>
    <n v="0.24115339422849597"/>
    <n v="0.2"/>
    <n v="0.20100135408945141"/>
    <n v="0.40026002282466644"/>
    <n v="0.13346006009980652"/>
    <x v="2"/>
  </r>
  <r>
    <x v="2"/>
    <x v="15"/>
    <n v="6172"/>
    <s v="Mixed Shrubs"/>
    <x v="1"/>
    <n v="0.62640332935885068"/>
    <n v="1.7869211096790915E-2"/>
    <n v="0.24869471632328805"/>
    <n v="0.2"/>
    <n v="0.20728704605546058"/>
    <n v="0.35330904982309935"/>
    <n v="5.5200980516715327E-2"/>
    <x v="15"/>
  </r>
  <r>
    <x v="4"/>
    <x v="19"/>
    <n v="1700"/>
    <s v="Institutional"/>
    <x v="3"/>
    <n v="0.96739227811534922"/>
    <n v="0.17065096597435325"/>
    <n v="0.2050753273754139"/>
    <n v="0.2"/>
    <n v="0.17093028536740748"/>
    <n v="0.44993541243467439"/>
    <n v="9.7974039486939113E-2"/>
    <x v="19"/>
  </r>
  <r>
    <x v="2"/>
    <x v="11"/>
    <n v="5120"/>
    <s v=" Channelized Waterways, Canals"/>
    <x v="0"/>
    <n v="0.52096910560538079"/>
    <n v="9.3813358258152305E-2"/>
    <n v="0.2984336595879456"/>
    <n v="0.2"/>
    <n v="0.24874445526655264"/>
    <n v="0.35260942794226147"/>
    <n v="0.11764273191000796"/>
    <x v="11"/>
  </r>
  <r>
    <x v="2"/>
    <x v="3"/>
    <n v="3100"/>
    <s v="Herbaceous (Dry Prairie)"/>
    <x v="1"/>
    <n v="0.80616023176279095"/>
    <n v="4.9140330516175015E-2"/>
    <n v="0.24115339422849597"/>
    <n v="0.19"/>
    <n v="0.19095128638497882"/>
    <n v="0.41886348387533545"/>
    <n v="6.709853279482253E-2"/>
    <x v="3"/>
  </r>
  <r>
    <x v="4"/>
    <x v="3"/>
    <n v="1840"/>
    <s v="Marinas and Fish Camps"/>
    <x v="0"/>
    <n v="0.73183755311232057"/>
    <n v="0.15992943931627868"/>
    <n v="0.27638752969320179"/>
    <n v="0.19"/>
    <n v="0.21885055569931952"/>
    <n v="0.4358036731454919"/>
    <n v="0.11905645406335205"/>
    <x v="3"/>
  </r>
  <r>
    <x v="0"/>
    <x v="13"/>
    <n v="3200"/>
    <s v="Shrub and Brushland"/>
    <x v="0"/>
    <n v="0.80616023176279095"/>
    <n v="4.9140330516175015E-2"/>
    <n v="0.28292799795311729"/>
    <n v="0.19"/>
    <n v="0.2240294619792271"/>
    <n v="0.4914225125781494"/>
    <n v="9.7009425661904111E-2"/>
    <x v="13"/>
  </r>
  <r>
    <x v="2"/>
    <x v="13"/>
    <n v="1480"/>
    <s v="Cemeteries"/>
    <x v="0"/>
    <n v="1.3474392445178078"/>
    <n v="0.2921616014325315"/>
    <n v="0.27638752969320179"/>
    <n v="0.19"/>
    <n v="0.21885055569931952"/>
    <n v="0.80238977844735215"/>
    <n v="0.22161939110428971"/>
    <x v="13"/>
  </r>
  <r>
    <x v="2"/>
    <x v="13"/>
    <n v="4270"/>
    <s v="Live Oak"/>
    <x v="0"/>
    <n v="0.80616023176279095"/>
    <n v="4.9140330516175015E-2"/>
    <n v="0.28292799795311729"/>
    <n v="0.19"/>
    <n v="0.2240294619792271"/>
    <n v="0.4914225125781494"/>
    <n v="7.8721900680539802E-2"/>
    <x v="13"/>
  </r>
  <r>
    <x v="2"/>
    <x v="13"/>
    <n v="4370"/>
    <s v="Australian Pines"/>
    <x v="0"/>
    <n v="0.80616023176279095"/>
    <n v="4.9140330516175015E-2"/>
    <n v="0.28292799795311729"/>
    <n v="0.19"/>
    <n v="0.2240294619792271"/>
    <n v="0.4914225125781494"/>
    <n v="7.8721900680539802E-2"/>
    <x v="13"/>
  </r>
  <r>
    <x v="2"/>
    <x v="13"/>
    <n v="7430"/>
    <s v="Spoil Areas"/>
    <x v="1"/>
    <n v="0.73183755311232057"/>
    <n v="0.13401908322593187"/>
    <n v="0.24115339422849597"/>
    <n v="0.19"/>
    <n v="0.19095128638497882"/>
    <n v="0.38024702168343305"/>
    <n v="0.1111997035872104"/>
    <x v="13"/>
  </r>
  <r>
    <x v="2"/>
    <x v="6"/>
    <n v="4240"/>
    <s v="Melaleuca"/>
    <x v="1"/>
    <n v="0.80616023176279095"/>
    <n v="4.9140330516175015E-2"/>
    <n v="0.24115339422849597"/>
    <n v="0.19"/>
    <n v="0.19095128638497882"/>
    <n v="0.41886348387533545"/>
    <n v="6.709853279482253E-2"/>
    <x v="6"/>
  </r>
  <r>
    <x v="2"/>
    <x v="6"/>
    <n v="6172"/>
    <s v="Mixed Shrubs"/>
    <x v="0"/>
    <n v="0.62640332935885068"/>
    <n v="1.7869211096790915E-2"/>
    <n v="0.24869471632328805"/>
    <n v="0.19"/>
    <n v="0.19692269375268756"/>
    <n v="0.33564359733194438"/>
    <n v="5.2440931490879562E-2"/>
    <x v="6"/>
  </r>
  <r>
    <x v="5"/>
    <x v="10"/>
    <n v="1400"/>
    <s v="Commercial and Services"/>
    <x v="2"/>
    <n v="0.73183755311232057"/>
    <n v="0.15992943931627868"/>
    <n v="0.5449281084296117"/>
    <n v="0.19"/>
    <n v="0.43148769945727733"/>
    <n v="0.85923439280151759"/>
    <n v="0.2464735425983281"/>
    <x v="10"/>
  </r>
  <r>
    <x v="2"/>
    <x v="10"/>
    <n v="4130"/>
    <s v="Sand Pine"/>
    <x v="1"/>
    <n v="0.80616023176279095"/>
    <n v="4.9140330516175015E-2"/>
    <n v="0.24115339422849597"/>
    <n v="0.19"/>
    <n v="0.19095128638497882"/>
    <n v="0.41886348387533545"/>
    <n v="6.709853279482253E-2"/>
    <x v="10"/>
  </r>
  <r>
    <x v="2"/>
    <x v="2"/>
    <n v="1290"/>
    <s v="Medium Density Under Construction"/>
    <x v="3"/>
    <n v="1.3474392445178078"/>
    <n v="0.2921616014325315"/>
    <n v="0.30761299106312084"/>
    <n v="0.19"/>
    <n v="0.24357565664855566"/>
    <n v="0.89304144807346542"/>
    <n v="0.24665730704584313"/>
    <x v="2"/>
  </r>
  <r>
    <x v="2"/>
    <x v="2"/>
    <n v="7430"/>
    <s v="Spoil Areas"/>
    <x v="2"/>
    <n v="0.73183755311232057"/>
    <n v="0.13401908322593187"/>
    <n v="2.0887301862310671E-2"/>
    <n v="0.19"/>
    <n v="1.6539087797124149E-2"/>
    <n v="3.2934781405651682E-2"/>
    <n v="9.6314703894434181E-3"/>
    <x v="2"/>
  </r>
  <r>
    <x v="2"/>
    <x v="9"/>
    <n v="8140"/>
    <s v="Roads and Highways"/>
    <x v="3"/>
    <n v="1.0171301585628862"/>
    <n v="0.19656132206470006"/>
    <n v="0.42691819959772126"/>
    <n v="0.19"/>
    <n v="0.33804450339646563"/>
    <n v="0.9355757406667502"/>
    <n v="0.25438638462558183"/>
    <x v="9"/>
  </r>
  <r>
    <x v="2"/>
    <x v="3"/>
    <n v="1110"/>
    <s v="Fixed Single Family Units"/>
    <x v="1"/>
    <n v="0.96739227811534922"/>
    <n v="0.17065096597435325"/>
    <n v="0.24895975957097566"/>
    <n v="0.18"/>
    <n v="0.18675716364216735"/>
    <n v="0.49159609877121813"/>
    <n v="0.12737235950061729"/>
    <x v="3"/>
  </r>
  <r>
    <x v="2"/>
    <x v="3"/>
    <n v="1210"/>
    <s v="Fixed Single Family Units"/>
    <x v="0"/>
    <n v="1.3474392445178078"/>
    <n v="0.2921616014325315"/>
    <n v="0.24052044568721381"/>
    <n v="0.18"/>
    <n v="0.18042641233226345"/>
    <n v="0.66151218375812249"/>
    <n v="0.18270911633025416"/>
    <x v="3"/>
  </r>
  <r>
    <x v="2"/>
    <x v="3"/>
    <n v="4200"/>
    <s v="Upland Hardwood Forests"/>
    <x v="1"/>
    <n v="0.80616023176279095"/>
    <n v="4.9140330516175015E-2"/>
    <n v="0.24115339422849597"/>
    <n v="0.18"/>
    <n v="0.18090121868050624"/>
    <n v="0.39681803735558091"/>
    <n v="6.3567031068779228E-2"/>
    <x v="3"/>
  </r>
  <r>
    <x v="2"/>
    <x v="3"/>
    <n v="6410"/>
    <s v="Freshwater Marshes"/>
    <x v="1"/>
    <n v="0.62640332935885068"/>
    <n v="1.7869211096790915E-2"/>
    <n v="0.24869471632328805"/>
    <n v="0.18"/>
    <n v="0.18655834144991448"/>
    <n v="0.31797814484078935"/>
    <n v="4.9680882465043777E-2"/>
    <x v="3"/>
  </r>
  <r>
    <x v="4"/>
    <x v="13"/>
    <n v="1400"/>
    <s v="Commercial and Services"/>
    <x v="4"/>
    <n v="0.73183755311232057"/>
    <n v="0.15992943931627868"/>
    <n v="0.55707618727995345"/>
    <n v="0.18"/>
    <n v="0.41789070188805705"/>
    <n v="0.83215828387649493"/>
    <n v="0.22733588678290986"/>
    <x v="13"/>
  </r>
  <r>
    <x v="4"/>
    <x v="6"/>
    <n v="4340"/>
    <s v="Hardwood - Coniferous Mixed"/>
    <x v="3"/>
    <n v="0.80616023176279095"/>
    <n v="4.9140330516175015E-2"/>
    <n v="0.19937879050387461"/>
    <n v="0.18"/>
    <n v="0.14956399969648151"/>
    <n v="0.32807790490028338"/>
    <n v="3.6276873660608319E-2"/>
    <x v="6"/>
  </r>
  <r>
    <x v="5"/>
    <x v="10"/>
    <n v="3200"/>
    <s v="Shrub and Brushland"/>
    <x v="2"/>
    <n v="0.80616023176279095"/>
    <n v="4.9140330516175015E-2"/>
    <n v="2.0887301862310671E-2"/>
    <n v="0.18"/>
    <n v="1.5668609492012351E-2"/>
    <n v="3.4370066227648738E-2"/>
    <n v="4.2267772477699575E-3"/>
    <x v="10"/>
  </r>
  <r>
    <x v="3"/>
    <x v="2"/>
    <n v="3300"/>
    <s v="Mixed Rangeland"/>
    <x v="1"/>
    <n v="0.80616023176279095"/>
    <n v="4.9140330516175015E-2"/>
    <n v="0.24115339422849597"/>
    <n v="0.18"/>
    <n v="0.18090121868050624"/>
    <n v="0.39681803735558091"/>
    <n v="0.11771257483204155"/>
    <x v="2"/>
  </r>
  <r>
    <x v="2"/>
    <x v="15"/>
    <n v="8200"/>
    <s v="Communications"/>
    <x v="1"/>
    <n v="1.2017295380314896"/>
    <n v="0.2322997442582819"/>
    <n v="0.57659988543228824"/>
    <n v="0.18"/>
    <n v="0.43253640405703098"/>
    <n v="1.4143534144126098"/>
    <n v="0.3675554237731582"/>
    <x v="15"/>
  </r>
  <r>
    <x v="2"/>
    <x v="3"/>
    <n v="5110"/>
    <s v=" Natural River, Stream, Waterway"/>
    <x v="0"/>
    <n v="0.52096910560538079"/>
    <n v="9.3813358258152305E-2"/>
    <n v="0.2984336595879456"/>
    <n v="0.17"/>
    <n v="0.21143278697656975"/>
    <n v="0.29971801375092222"/>
    <n v="9.9996322123506773E-2"/>
    <x v="3"/>
  </r>
  <r>
    <x v="2"/>
    <x v="3"/>
    <n v="5110"/>
    <s v=" Natural River, Stream, Waterway"/>
    <x v="0"/>
    <n v="0.52096910560538079"/>
    <n v="9.3813358258152305E-2"/>
    <n v="0.2984336595879456"/>
    <n v="0.17"/>
    <n v="0.21143278697656975"/>
    <n v="0.29971801375092222"/>
    <n v="9.9996322123506773E-2"/>
    <x v="3"/>
  </r>
  <r>
    <x v="4"/>
    <x v="3"/>
    <n v="1210"/>
    <s v="Fixed Single Family Units"/>
    <x v="0"/>
    <n v="1.3474392445178078"/>
    <n v="0.2921616014325315"/>
    <n v="0.24052044568721381"/>
    <n v="0.17"/>
    <n v="0.17040272275824883"/>
    <n v="0.62476150688267129"/>
    <n v="0.15401197752245446"/>
    <x v="3"/>
  </r>
  <r>
    <x v="4"/>
    <x v="3"/>
    <n v="6250"/>
    <s v="Hydric Pine Flatwoods"/>
    <x v="0"/>
    <n v="0.62640332935885068"/>
    <n v="1.7869211096790915E-2"/>
    <n v="0.24869471632328805"/>
    <n v="0.17"/>
    <n v="0.17619398914714149"/>
    <n v="0.30031269234963442"/>
    <n v="2.7743879660433145E-2"/>
    <x v="3"/>
  </r>
  <r>
    <x v="2"/>
    <x v="13"/>
    <n v="1390"/>
    <s v="High Density Under Construction"/>
    <x v="0"/>
    <n v="1.6728075169398335"/>
    <n v="0.4645994885165638"/>
    <n v="0.45902383655933859"/>
    <n v="0.17"/>
    <n v="0.32520691260637741"/>
    <n v="1.4802473134429517"/>
    <n v="0.48190955720582401"/>
    <x v="13"/>
  </r>
  <r>
    <x v="1"/>
    <x v="6"/>
    <n v="1840"/>
    <s v="Marinas and Fish Camps"/>
    <x v="0"/>
    <n v="0.73183755311232057"/>
    <n v="0.15992943931627868"/>
    <n v="0.27638752969320179"/>
    <n v="0.17"/>
    <n v="0.19581365509939117"/>
    <n v="0.38992960228807172"/>
    <n v="8.5211837519876224E-2"/>
    <x v="6"/>
  </r>
  <r>
    <x v="5"/>
    <x v="10"/>
    <n v="2120"/>
    <s v="Unimproved Pastures"/>
    <x v="1"/>
    <n v="0.95337210017164864"/>
    <n v="0.22938109134459039"/>
    <n v="0.2"/>
    <n v="0.17"/>
    <n v="0.14169500000000002"/>
    <n v="0.36757461053572904"/>
    <n v="0.1077159650712932"/>
    <x v="10"/>
  </r>
  <r>
    <x v="2"/>
    <x v="2"/>
    <n v="6240"/>
    <s v="Cypress - Pine - Cabbage Palm"/>
    <x v="1"/>
    <n v="0.62640332935885068"/>
    <n v="1.7869211096790915E-2"/>
    <n v="0.24869471632328805"/>
    <n v="0.17"/>
    <n v="0.17619398914714149"/>
    <n v="0.30031269234963442"/>
    <n v="4.6920833439208026E-2"/>
    <x v="2"/>
  </r>
  <r>
    <x v="2"/>
    <x v="15"/>
    <n v="6410"/>
    <s v="Freshwater Marshes"/>
    <x v="3"/>
    <n v="0.62640332935885068"/>
    <n v="1.7869211096790915E-2"/>
    <n v="0.24869471632328805"/>
    <n v="0.17"/>
    <n v="0.17619398914714149"/>
    <n v="0.30031269234963442"/>
    <n v="4.6920833439208026E-2"/>
    <x v="15"/>
  </r>
  <r>
    <x v="2"/>
    <x v="19"/>
    <n v="4240"/>
    <s v="Melaleuca"/>
    <x v="2"/>
    <n v="0.80616023176279095"/>
    <n v="4.9140330516175015E-2"/>
    <n v="2.0887301862310671E-2"/>
    <n v="0.17"/>
    <n v="1.4798131186900555E-2"/>
    <n v="3.2460618103890476E-2"/>
    <n v="5.199927738347208E-3"/>
    <x v="19"/>
  </r>
  <r>
    <x v="2"/>
    <x v="19"/>
    <n v="8140"/>
    <s v="Roads and Highways"/>
    <x v="4"/>
    <n v="1.0171301585628862"/>
    <n v="0.19656132206470006"/>
    <n v="0.39828344230763024"/>
    <n v="0.17"/>
    <n v="0.28217386178889836"/>
    <n v="0.78094752935629574"/>
    <n v="0.2123424218264244"/>
    <x v="19"/>
  </r>
  <r>
    <x v="3"/>
    <x v="3"/>
    <n v="2120"/>
    <s v="Unimproved Pastures"/>
    <x v="0"/>
    <n v="0.95337210017164864"/>
    <n v="0.22938109134459039"/>
    <n v="0.2"/>
    <n v="0.16"/>
    <n v="0.13336000000000001"/>
    <n v="0.34595257462186257"/>
    <n v="0.15218189023180537"/>
    <x v="3"/>
  </r>
  <r>
    <x v="1"/>
    <x v="3"/>
    <n v="8320"/>
    <s v="Electrical Power Transmission Lines"/>
    <x v="0"/>
    <n v="0.73183755311232057"/>
    <n v="0.15992943931627868"/>
    <n v="0.28292799795311729"/>
    <n v="0.16"/>
    <n v="0.18865638903513859"/>
    <n v="0.37567712378504114"/>
    <n v="8.2097224329881632E-2"/>
    <x v="3"/>
  </r>
  <r>
    <x v="2"/>
    <x v="3"/>
    <n v="6240"/>
    <s v="Cypress - Pine - Cabbage Palm"/>
    <x v="1"/>
    <n v="0.62640332935885068"/>
    <n v="1.7869211096790915E-2"/>
    <n v="0.24869471632328805"/>
    <n v="0.16"/>
    <n v="0.16582963684436847"/>
    <n v="0.28264723985847945"/>
    <n v="4.4160784413372262E-2"/>
    <x v="3"/>
  </r>
  <r>
    <x v="4"/>
    <x v="3"/>
    <n v="2130"/>
    <s v="Woodland Pastures"/>
    <x v="3"/>
    <n v="0.95337210017164864"/>
    <n v="0.22938109134459039"/>
    <n v="0.2"/>
    <n v="0.16"/>
    <n v="0.13336000000000001"/>
    <n v="0.34595257462186257"/>
    <n v="9.7751006231805354E-2"/>
    <x v="3"/>
  </r>
  <r>
    <x v="2"/>
    <x v="13"/>
    <n v="4110"/>
    <s v="Pine Flatwoods"/>
    <x v="3"/>
    <n v="0.80616023176279095"/>
    <n v="4.9140330516175015E-2"/>
    <n v="0.19937879050387461"/>
    <n v="0.16"/>
    <n v="0.13294577750798359"/>
    <n v="0.29162480435580751"/>
    <n v="4.6715928344509675E-2"/>
    <x v="13"/>
  </r>
  <r>
    <x v="2"/>
    <x v="13"/>
    <n v="4220"/>
    <s v="Brazilian Pepper"/>
    <x v="3"/>
    <n v="0.80616023176279095"/>
    <n v="4.9140330516175015E-2"/>
    <n v="0.19937879050387461"/>
    <n v="0.16"/>
    <n v="0.13294577750798359"/>
    <n v="0.29162480435580751"/>
    <n v="4.6715928344509675E-2"/>
    <x v="13"/>
  </r>
  <r>
    <x v="2"/>
    <x v="18"/>
    <n v="1110"/>
    <s v="Fixed Single Family Units"/>
    <x v="1"/>
    <n v="0.96739227811534922"/>
    <n v="0.17065096597435325"/>
    <n v="0.24895975957097566"/>
    <n v="0.16"/>
    <n v="0.16600636768192656"/>
    <n v="0.43697431001886061"/>
    <n v="0.11321987511165985"/>
    <x v="18"/>
  </r>
  <r>
    <x v="2"/>
    <x v="6"/>
    <n v="1330"/>
    <s v="Multiple Dwelling Units, Low Rise &lt;Two stories or less&gt;"/>
    <x v="1"/>
    <n v="1.6728075169398335"/>
    <n v="0.4645994885165638"/>
    <n v="0.44774347762687844"/>
    <n v="0.16"/>
    <n v="0.29855535088160251"/>
    <n v="1.3589371533175809"/>
    <n v="0.4424158016558748"/>
    <x v="6"/>
  </r>
  <r>
    <x v="2"/>
    <x v="1"/>
    <n v="1411"/>
    <s v="Shopping Centers (Plazas, Malls)"/>
    <x v="1"/>
    <n v="1.4884831588725165"/>
    <n v="0.30824389141964326"/>
    <n v="0.57659988543228824"/>
    <n v="0.16"/>
    <n v="0.38447680360624981"/>
    <n v="1.5571935994816508"/>
    <n v="0.40616576623847239"/>
    <x v="1"/>
  </r>
  <r>
    <x v="2"/>
    <x v="1"/>
    <n v="7430"/>
    <s v="Spoil Areas"/>
    <x v="1"/>
    <n v="0.73183755311232057"/>
    <n v="0.13401908322593187"/>
    <n v="0.24115339422849597"/>
    <n v="0.16"/>
    <n v="0.16080108327156112"/>
    <n v="0.32020801825973311"/>
    <n v="9.3641855652387695E-2"/>
    <x v="1"/>
  </r>
  <r>
    <x v="0"/>
    <x v="14"/>
    <n v="6110"/>
    <s v="Bay Swamps"/>
    <x v="3"/>
    <n v="0.62640332935885068"/>
    <n v="1.7869211096790915E-2"/>
    <n v="0.24869471632328805"/>
    <n v="0.16"/>
    <n v="0.16582963684436847"/>
    <n v="0.28264723985847945"/>
    <n v="5.7697457668978061E-2"/>
    <x v="14"/>
  </r>
  <r>
    <x v="2"/>
    <x v="9"/>
    <n v="6120"/>
    <s v="Mangrove Swamps"/>
    <x v="3"/>
    <n v="0.62640332935885068"/>
    <n v="1.7869211096790915E-2"/>
    <n v="0.24869471632328805"/>
    <n v="0.16"/>
    <n v="0.16582963684436847"/>
    <n v="0.28264723985847945"/>
    <n v="4.4160784413372262E-2"/>
    <x v="9"/>
  </r>
  <r>
    <x v="2"/>
    <x v="15"/>
    <n v="6170"/>
    <s v="Mixed Wetland Hardwoods"/>
    <x v="2"/>
    <n v="0.62640332935885068"/>
    <n v="1.7869211096790915E-2"/>
    <n v="0.24869471632328805"/>
    <n v="0.16"/>
    <n v="0.16582963684436847"/>
    <n v="0.28264723985847945"/>
    <n v="4.4160784413372262E-2"/>
    <x v="15"/>
  </r>
  <r>
    <x v="1"/>
    <x v="3"/>
    <n v="6440"/>
    <s v="Emergent Aquatic Vegetation"/>
    <x v="0"/>
    <n v="0.62640332935885068"/>
    <n v="1.7869211096790915E-2"/>
    <n v="0.24869471632328805"/>
    <n v="0.15"/>
    <n v="0.15546528454159542"/>
    <n v="0.26498178736732447"/>
    <n v="7.5590522485219965E-3"/>
    <x v="3"/>
  </r>
  <r>
    <x v="2"/>
    <x v="3"/>
    <n v="5200"/>
    <s v="Lakes"/>
    <x v="2"/>
    <n v="0.52096910560538079"/>
    <n v="9.3813358258152305E-2"/>
    <n v="0.2984336595879456"/>
    <n v="0.15"/>
    <n v="0.18655834144991446"/>
    <n v="0.26445707095669607"/>
    <n v="8.8232048932505955E-2"/>
    <x v="3"/>
  </r>
  <r>
    <x v="4"/>
    <x v="3"/>
    <n v="1110"/>
    <s v="Fixed Single Family Units"/>
    <x v="0"/>
    <n v="0.96739227811534922"/>
    <n v="0.17065096597435325"/>
    <n v="0.27638752969320179"/>
    <n v="0.15"/>
    <n v="0.17277675449946275"/>
    <n v="0.45479582584060441"/>
    <n v="9.9032401024606628E-2"/>
    <x v="3"/>
  </r>
  <r>
    <x v="5"/>
    <x v="13"/>
    <n v="6170"/>
    <s v="Mixed Wetland Hardwoods"/>
    <x v="2"/>
    <n v="0.62640332935885068"/>
    <n v="1.7869211096790915E-2"/>
    <n v="0.24869471632328805"/>
    <n v="0.15"/>
    <n v="0.15546528454159542"/>
    <n v="0.26498178736732447"/>
    <n v="2.8710104210406057E-2"/>
    <x v="13"/>
  </r>
  <r>
    <x v="2"/>
    <x v="2"/>
    <n v="6300"/>
    <s v="Wetland Forested Mixed"/>
    <x v="1"/>
    <n v="0.62640332935885068"/>
    <n v="1.7869211096790915E-2"/>
    <n v="0.24869471632328805"/>
    <n v="0.15"/>
    <n v="0.15546528454159542"/>
    <n v="0.26498178736732447"/>
    <n v="4.140073538753649E-2"/>
    <x v="2"/>
  </r>
  <r>
    <x v="2"/>
    <x v="9"/>
    <n v="1110"/>
    <s v="Fixed Single Family Units"/>
    <x v="3"/>
    <n v="0.96739227811534922"/>
    <n v="0.17065096597435325"/>
    <n v="0.22153198944874952"/>
    <n v="0.15"/>
    <n v="0.13848518490414954"/>
    <n v="0.36453100544475925"/>
    <n v="9.4449842850034035E-2"/>
    <x v="9"/>
  </r>
  <r>
    <x v="1"/>
    <x v="0"/>
    <n v="2210"/>
    <s v="Citrus Groves"/>
    <x v="1"/>
    <n v="1.6671011379372187"/>
    <n v="0.16490862031309303"/>
    <n v="0.32696578480774496"/>
    <n v="0.14000000000000001"/>
    <n v="0.19076818714607879"/>
    <n v="0.8653592541576528"/>
    <n v="8.5600805752482093E-2"/>
    <x v="0"/>
  </r>
  <r>
    <x v="1"/>
    <x v="3"/>
    <n v="6172"/>
    <s v="Mixed Shrubs"/>
    <x v="0"/>
    <n v="0.62640332935885068"/>
    <n v="1.7869211096790915E-2"/>
    <n v="0.24869471632328805"/>
    <n v="0.14000000000000001"/>
    <n v="0.14510093223882242"/>
    <n v="0.24731633487616955"/>
    <n v="7.0551154319538657E-3"/>
    <x v="3"/>
  </r>
  <r>
    <x v="2"/>
    <x v="3"/>
    <n v="1210"/>
    <s v="Fixed Single Family Units"/>
    <x v="4"/>
    <n v="1.3474392445178078"/>
    <n v="0.2921616014325315"/>
    <n v="0.1586591010147235"/>
    <n v="0.14000000000000001"/>
    <n v="9.2569652487040424E-2"/>
    <n v="0.33939572468837786"/>
    <n v="9.3740817579186925E-2"/>
    <x v="3"/>
  </r>
  <r>
    <x v="1"/>
    <x v="13"/>
    <n v="1210"/>
    <s v="Fixed Single Family Units"/>
    <x v="1"/>
    <n v="1.3474392445178078"/>
    <n v="0.2921616014325315"/>
    <n v="0.22279788653131388"/>
    <n v="0.14000000000000001"/>
    <n v="0.1299914268966951"/>
    <n v="0.47659825169006265"/>
    <n v="0.10333950790007079"/>
    <x v="13"/>
  </r>
  <r>
    <x v="2"/>
    <x v="13"/>
    <n v="6430"/>
    <s v="Wet Prairies"/>
    <x v="0"/>
    <n v="0.62640332935885068"/>
    <n v="1.7869211096790915E-2"/>
    <n v="0.24869471632328805"/>
    <n v="0.14000000000000001"/>
    <n v="0.14510093223882242"/>
    <n v="0.24731633487616955"/>
    <n v="3.8640686361700732E-2"/>
    <x v="13"/>
  </r>
  <r>
    <x v="4"/>
    <x v="13"/>
    <n v="6170"/>
    <s v="Mixed Wetland Hardwoods"/>
    <x v="1"/>
    <n v="0.62640332935885068"/>
    <n v="1.7869211096790915E-2"/>
    <n v="0.24869471632328805"/>
    <n v="0.14000000000000001"/>
    <n v="0.14510093223882242"/>
    <n v="0.24731633487616955"/>
    <n v="2.2847900896827297E-2"/>
    <x v="13"/>
  </r>
  <r>
    <x v="4"/>
    <x v="13"/>
    <n v="6215"/>
    <e v="#N/A"/>
    <x v="0"/>
    <n v="0.62640332935885068"/>
    <n v="1.7869211096790915E-2"/>
    <n v="0.24869471632328805"/>
    <n v="0.14000000000000001"/>
    <n v="0.14510093223882242"/>
    <n v="0.24731633487616955"/>
    <n v="2.2847900896827297E-2"/>
    <x v="13"/>
  </r>
  <r>
    <x v="2"/>
    <x v="18"/>
    <n v="1710"/>
    <s v="Educational Facilities"/>
    <x v="1"/>
    <n v="0.96739227811534922"/>
    <n v="0.17065096597435325"/>
    <n v="0.22279788653131388"/>
    <n v="0.14000000000000001"/>
    <n v="0.1299914268966951"/>
    <n v="0.34217310377748084"/>
    <n v="8.8656919155231981E-2"/>
    <x v="18"/>
  </r>
  <r>
    <x v="2"/>
    <x v="18"/>
    <n v="1820"/>
    <s v="Golf Courses"/>
    <x v="0"/>
    <n v="1.8765006736361713"/>
    <n v="0.3700681607026059"/>
    <n v="0.27638752969320179"/>
    <n v="0.14000000000000001"/>
    <n v="0.1612583041994986"/>
    <n v="0.82337818208707714"/>
    <n v="0.19748263839229294"/>
    <x v="18"/>
  </r>
  <r>
    <x v="5"/>
    <x v="6"/>
    <n v="1210"/>
    <s v="Fixed Single Family Units"/>
    <x v="0"/>
    <n v="1.3474392445178078"/>
    <n v="0.2921616014325315"/>
    <n v="0.24052044568721381"/>
    <n v="0.14000000000000001"/>
    <n v="0.14033165403620493"/>
    <n v="0.5145094762563176"/>
    <n v="0.13065181756011118"/>
    <x v="6"/>
  </r>
  <r>
    <x v="5"/>
    <x v="6"/>
    <n v="1920"/>
    <s v="Inactive Land with street pattern but without structures"/>
    <x v="2"/>
    <n v="0.80616023176279095"/>
    <n v="4.9140330516175015E-2"/>
    <n v="8.3338224602148639E-2"/>
    <n v="0.14000000000000001"/>
    <n v="4.8623687144123628E-2"/>
    <n v="0.10665907196346663"/>
    <n v="1.3116766655537522E-2"/>
    <x v="6"/>
  </r>
  <r>
    <x v="2"/>
    <x v="6"/>
    <n v="1840"/>
    <s v="Marinas and Fish Camps"/>
    <x v="4"/>
    <n v="0.73183755311232057"/>
    <n v="0.15992943931627868"/>
    <n v="0.15190764990771397"/>
    <n v="0.14000000000000001"/>
    <n v="8.863051833865572E-2"/>
    <n v="0.17649260848961665"/>
    <n v="5.7862257024520421E-2"/>
    <x v="6"/>
  </r>
  <r>
    <x v="4"/>
    <x v="6"/>
    <n v="1330"/>
    <s v="Multiple Dwelling Units, Low Rise &lt;Two stories or less&gt;"/>
    <x v="0"/>
    <n v="1.6728075169398335"/>
    <n v="0.4645994885165638"/>
    <n v="0.45902383655933859"/>
    <n v="0.14000000000000001"/>
    <n v="0.26781745744054614"/>
    <n v="1.2190271993059603"/>
    <n v="0.36771744210167312"/>
    <x v="6"/>
  </r>
  <r>
    <x v="4"/>
    <x v="6"/>
    <n v="5120"/>
    <s v=" Channelized Waterways, Canals"/>
    <x v="3"/>
    <n v="0.52096910560538079"/>
    <n v="9.3813358258152305E-2"/>
    <n v="0.2984336595879456"/>
    <n v="0.14000000000000001"/>
    <n v="0.17412111868658686"/>
    <n v="0.24682659955958303"/>
    <n v="6.3398569779157449E-2"/>
    <x v="6"/>
  </r>
  <r>
    <x v="5"/>
    <x v="10"/>
    <n v="1400"/>
    <s v="Commercial and Services"/>
    <x v="1"/>
    <n v="0.73183755311232057"/>
    <n v="0.15992943931627868"/>
    <n v="0.57659988543228824"/>
    <n v="0.14000000000000001"/>
    <n v="0.33641720315546858"/>
    <n v="0.66991766311033518"/>
    <n v="0.19216756342543131"/>
    <x v="10"/>
  </r>
  <r>
    <x v="2"/>
    <x v="10"/>
    <n v="7400"/>
    <s v="Disturbed Land"/>
    <x v="2"/>
    <n v="0.73183755311232057"/>
    <n v="0.13401908322593187"/>
    <n v="2.0887301862310671E-2"/>
    <n v="0.14000000000000001"/>
    <n v="1.2186696271565163E-2"/>
    <n v="2.4267733667322291E-2"/>
    <n v="7.0968729185372555E-3"/>
    <x v="10"/>
  </r>
  <r>
    <x v="4"/>
    <x v="10"/>
    <n v="5110"/>
    <s v=" Natural River, Stream, Waterway"/>
    <x v="4"/>
    <n v="0.52096910560538079"/>
    <n v="9.3813358258152305E-2"/>
    <n v="0.2984336595879456"/>
    <n v="0.14000000000000001"/>
    <n v="0.17412111868658686"/>
    <n v="0.24682659955958303"/>
    <n v="6.3398569779157449E-2"/>
    <x v="10"/>
  </r>
  <r>
    <x v="0"/>
    <x v="2"/>
    <n v="1290"/>
    <s v="Medium Density Under Construction"/>
    <x v="0"/>
    <n v="1.3474392445178078"/>
    <n v="0.2921616014325315"/>
    <n v="0.34369105791620291"/>
    <n v="0.14000000000000001"/>
    <n v="0.20052654774120859"/>
    <n v="0.73520696212415892"/>
    <n v="0.21943253506617802"/>
    <x v="2"/>
  </r>
  <r>
    <x v="2"/>
    <x v="2"/>
    <n v="4220"/>
    <s v="Brazilian Pepper"/>
    <x v="4"/>
    <n v="0.80616023176279095"/>
    <n v="4.9140330516175015E-2"/>
    <n v="9.4942281192321246E-2"/>
    <n v="0.14000000000000001"/>
    <n v="5.5394073961659844E-2"/>
    <n v="0.12151033514825316"/>
    <n v="1.9464970143545701E-2"/>
    <x v="2"/>
  </r>
  <r>
    <x v="2"/>
    <x v="17"/>
    <n v="5300"/>
    <s v="Reservoirs"/>
    <x v="2"/>
    <n v="0.52096910560538079"/>
    <n v="9.3813358258152305E-2"/>
    <n v="0.2984336595879456"/>
    <n v="0.14000000000000001"/>
    <n v="0.17412111868658686"/>
    <n v="0.24682659955958303"/>
    <n v="8.2349912337005574E-2"/>
    <x v="17"/>
  </r>
  <r>
    <x v="2"/>
    <x v="15"/>
    <n v="1390"/>
    <s v="High Density Under Construction"/>
    <x v="1"/>
    <n v="1.6728075169398335"/>
    <n v="0.4645994885165638"/>
    <n v="0.44774347762687844"/>
    <n v="0.14000000000000001"/>
    <n v="0.26123593202140222"/>
    <n v="1.1890700091528834"/>
    <n v="0.38711382644889053"/>
    <x v="15"/>
  </r>
  <r>
    <x v="2"/>
    <x v="15"/>
    <n v="6170"/>
    <s v="Mixed Wetland Hardwoods"/>
    <x v="3"/>
    <n v="0.62640332935885068"/>
    <n v="1.7869211096790915E-2"/>
    <n v="0.24869471632328805"/>
    <n v="0.14000000000000001"/>
    <n v="0.14510093223882242"/>
    <n v="0.24731633487616955"/>
    <n v="3.8640686361700732E-2"/>
    <x v="15"/>
  </r>
  <r>
    <x v="2"/>
    <x v="15"/>
    <n v="6250"/>
    <s v="Hydric Pine Flatwoods"/>
    <x v="1"/>
    <n v="0.62640332935885068"/>
    <n v="1.7869211096790915E-2"/>
    <n v="0.24869471632328805"/>
    <n v="0.14000000000000001"/>
    <n v="0.14510093223882242"/>
    <n v="0.24731633487616955"/>
    <n v="3.8640686361700732E-2"/>
    <x v="15"/>
  </r>
  <r>
    <x v="0"/>
    <x v="3"/>
    <n v="1210"/>
    <s v="Fixed Single Family Units"/>
    <x v="1"/>
    <n v="1.3474392445178078"/>
    <n v="0.2921616014325315"/>
    <n v="0.22279788653131388"/>
    <n v="0.13"/>
    <n v="0.12070632497550259"/>
    <n v="0.44255551942648669"/>
    <n v="0.13208672460705481"/>
    <x v="3"/>
  </r>
  <r>
    <x v="4"/>
    <x v="3"/>
    <n v="1210"/>
    <s v="Fixed Single Family Units"/>
    <x v="0"/>
    <n v="1.3474392445178078"/>
    <n v="0.2921616014325315"/>
    <n v="0.24052044568721381"/>
    <n v="0.13"/>
    <n v="0.13030796446219026"/>
    <n v="0.47775879938086618"/>
    <n v="0.11777386516422987"/>
    <x v="3"/>
  </r>
  <r>
    <x v="5"/>
    <x v="13"/>
    <n v="6410"/>
    <s v="Freshwater Marshes"/>
    <x v="0"/>
    <n v="0.62640332935885068"/>
    <n v="1.7869211096790915E-2"/>
    <n v="0.24869471632328805"/>
    <n v="0.13"/>
    <n v="0.13473657993604937"/>
    <n v="0.22965088238501455"/>
    <n v="2.4882090315685251E-2"/>
    <x v="13"/>
  </r>
  <r>
    <x v="2"/>
    <x v="13"/>
    <n v="1320"/>
    <s v="Mobile Home Units &lt;Six or more dwelling units per acre&gt;"/>
    <x v="1"/>
    <n v="1.6728075169398335"/>
    <n v="0.4645994885165638"/>
    <n v="0.44774347762687844"/>
    <n v="0.13"/>
    <n v="0.24257622259130207"/>
    <n v="1.1041364370705347"/>
    <n v="0.35946283884539831"/>
    <x v="13"/>
  </r>
  <r>
    <x v="2"/>
    <x v="13"/>
    <n v="1480"/>
    <s v="Cemeteries"/>
    <x v="3"/>
    <n v="1.3474392445178078"/>
    <n v="0.2921616014325315"/>
    <n v="0.22153198944874952"/>
    <n v="0.13"/>
    <n v="0.12002049358359627"/>
    <n v="0.44004099942974512"/>
    <n v="0.12153895896237665"/>
    <x v="13"/>
  </r>
  <r>
    <x v="5"/>
    <x v="6"/>
    <n v="3200"/>
    <s v="Shrub and Brushland"/>
    <x v="1"/>
    <n v="0.80616023176279095"/>
    <n v="4.9140330516175015E-2"/>
    <n v="0.24115339422849597"/>
    <n v="0.13"/>
    <n v="0.13065088015814341"/>
    <n v="0.28659080475680848"/>
    <n v="3.5244491091253542E-2"/>
    <x v="6"/>
  </r>
  <r>
    <x v="2"/>
    <x v="6"/>
    <n v="1330"/>
    <s v="Multiple Dwelling Units, Low Rise &lt;Two stories or less&gt;"/>
    <x v="2"/>
    <n v="1.6728075169398335"/>
    <n v="0.4645994885165638"/>
    <n v="0.37832588419635466"/>
    <n v="0.13"/>
    <n v="0.20496750591048005"/>
    <n v="0.93295249333866892"/>
    <n v="0.30373216615618931"/>
    <x v="6"/>
  </r>
  <r>
    <x v="2"/>
    <x v="6"/>
    <n v="3210"/>
    <s v="Palmetto Prairies"/>
    <x v="0"/>
    <n v="0.80616023176279095"/>
    <n v="4.9140330516175015E-2"/>
    <n v="0.28292799795311729"/>
    <n v="0.13"/>
    <n v="0.15328331609105011"/>
    <n v="0.33623645597452323"/>
    <n v="5.3862353097211442E-2"/>
    <x v="6"/>
  </r>
  <r>
    <x v="2"/>
    <x v="6"/>
    <n v="6170"/>
    <s v="Mixed Wetland Hardwoods"/>
    <x v="0"/>
    <n v="0.62640332935885068"/>
    <n v="1.7869211096790915E-2"/>
    <n v="0.24869471632328805"/>
    <n v="0.13"/>
    <n v="0.13473657993604937"/>
    <n v="0.22965088238501455"/>
    <n v="3.5880637335864961E-2"/>
    <x v="6"/>
  </r>
  <r>
    <x v="3"/>
    <x v="10"/>
    <n v="2130"/>
    <s v="Woodland Pastures"/>
    <x v="1"/>
    <n v="0.95337210017164864"/>
    <n v="0.22938109134459039"/>
    <n v="0.2"/>
    <n v="0.13"/>
    <n v="0.10835500000000002"/>
    <n v="0.2810864668802634"/>
    <n v="0.12364778581334189"/>
    <x v="10"/>
  </r>
  <r>
    <x v="2"/>
    <x v="10"/>
    <n v="5120"/>
    <s v=" Channelized Waterways, Canals"/>
    <x v="2"/>
    <n v="0.52096910560538079"/>
    <n v="9.3813358258152305E-2"/>
    <n v="0.2984336595879456"/>
    <n v="0.13"/>
    <n v="0.16168389592325921"/>
    <n v="0.22919612816246993"/>
    <n v="7.6467775741505165E-2"/>
    <x v="10"/>
  </r>
  <r>
    <x v="4"/>
    <x v="10"/>
    <n v="5250"/>
    <s v="Marshy Lakes"/>
    <x v="2"/>
    <n v="0.52096910560538079"/>
    <n v="9.3813358258152305E-2"/>
    <n v="0.2984336595879456"/>
    <n v="0.13"/>
    <n v="0.16168389592325921"/>
    <n v="0.22919612816246993"/>
    <n v="5.8870100509217628E-2"/>
    <x v="10"/>
  </r>
  <r>
    <x v="2"/>
    <x v="17"/>
    <n v="4200"/>
    <s v="Upland Hardwood Forests"/>
    <x v="2"/>
    <n v="0.80616023176279095"/>
    <n v="4.9140330516175015E-2"/>
    <n v="2.0887301862310671E-2"/>
    <n v="0.13"/>
    <n v="1.1316217966453365E-2"/>
    <n v="2.4822825608857423E-2"/>
    <n v="3.9764153293243357E-3"/>
    <x v="17"/>
  </r>
  <r>
    <x v="2"/>
    <x v="19"/>
    <n v="4240"/>
    <s v="Melaleuca"/>
    <x v="4"/>
    <n v="0.80616023176279095"/>
    <n v="4.9140330516175015E-2"/>
    <n v="9.4942281192321246E-2"/>
    <n v="0.13"/>
    <n v="5.1437354392969849E-2"/>
    <n v="0.11283102549480649"/>
    <n v="1.8074615133292435E-2"/>
    <x v="19"/>
  </r>
  <r>
    <x v="3"/>
    <x v="3"/>
    <n v="6300"/>
    <s v="Wetland Forested Mixed"/>
    <x v="3"/>
    <n v="0.62640332935885068"/>
    <n v="1.7869211096790915E-2"/>
    <n v="0.24869471632328805"/>
    <n v="0.12"/>
    <n v="0.12437222763327634"/>
    <n v="0.21198542989385957"/>
    <n v="7.0346439762945134E-2"/>
    <x v="3"/>
  </r>
  <r>
    <x v="4"/>
    <x v="3"/>
    <n v="6170"/>
    <s v="Mixed Wetland Hardwoods"/>
    <x v="3"/>
    <n v="0.62640332935885068"/>
    <n v="1.7869211096790915E-2"/>
    <n v="0.24869471632328805"/>
    <n v="0.12"/>
    <n v="0.12437222763327634"/>
    <n v="0.21198542989385957"/>
    <n v="1.9583915054423397E-2"/>
    <x v="3"/>
  </r>
  <r>
    <x v="4"/>
    <x v="13"/>
    <n v="1700"/>
    <s v="Institutional"/>
    <x v="0"/>
    <n v="0.96739227811534922"/>
    <n v="0.17065096597435325"/>
    <n v="0.24052044568721381"/>
    <n v="0.12"/>
    <n v="0.12028427488817563"/>
    <n v="0.31662121615773381"/>
    <n v="6.8944694453771951E-2"/>
    <x v="13"/>
  </r>
  <r>
    <x v="4"/>
    <x v="13"/>
    <n v="5110"/>
    <s v=" Natural River, Stream, Waterway"/>
    <x v="0"/>
    <n v="0.52096910560538079"/>
    <n v="9.3813358258152305E-2"/>
    <n v="0.2984336595879456"/>
    <n v="0.12"/>
    <n v="0.14924667315993159"/>
    <n v="0.21156565676535688"/>
    <n v="5.4341631239277821E-2"/>
    <x v="13"/>
  </r>
  <r>
    <x v="4"/>
    <x v="12"/>
    <n v="3210"/>
    <s v="Palmetto Prairies"/>
    <x v="0"/>
    <n v="0.80616023176279095"/>
    <n v="4.9140330516175015E-2"/>
    <n v="0.28292799795311729"/>
    <n v="0.12"/>
    <n v="0.14149229177635395"/>
    <n v="0.31037211320725222"/>
    <n v="3.4319074129718352E-2"/>
    <x v="12"/>
  </r>
  <r>
    <x v="5"/>
    <x v="6"/>
    <n v="6300"/>
    <s v="Wetland Forested Mixed"/>
    <x v="0"/>
    <n v="0.62640332935885068"/>
    <n v="1.7869211096790915E-2"/>
    <n v="0.24869471632328805"/>
    <n v="0.12"/>
    <n v="0.12437222763327634"/>
    <n v="0.21198542989385957"/>
    <n v="2.2968083368324847E-2"/>
    <x v="6"/>
  </r>
  <r>
    <x v="2"/>
    <x v="6"/>
    <n v="1210"/>
    <s v="Fixed Single Family Units"/>
    <x v="4"/>
    <n v="1.3474392445178078"/>
    <n v="0.2921616014325315"/>
    <n v="0.1586591010147235"/>
    <n v="0.12"/>
    <n v="7.9345416417463219E-2"/>
    <n v="0.29091062116146671"/>
    <n v="8.0349272210731654E-2"/>
    <x v="6"/>
  </r>
  <r>
    <x v="4"/>
    <x v="6"/>
    <n v="6250"/>
    <s v="Hydric Pine Flatwoods"/>
    <x v="1"/>
    <n v="0.62640332935885068"/>
    <n v="1.7869211096790915E-2"/>
    <n v="0.24869471632328805"/>
    <n v="0.12"/>
    <n v="0.12437222763327634"/>
    <n v="0.21198542989385957"/>
    <n v="1.9583915054423397E-2"/>
    <x v="6"/>
  </r>
  <r>
    <x v="1"/>
    <x v="10"/>
    <n v="1500"/>
    <s v="Industrial"/>
    <x v="0"/>
    <n v="1.4884831588725165"/>
    <n v="0.30824389141964326"/>
    <n v="0.58224006489851832"/>
    <n v="0.12"/>
    <n v="0.29117825645574896"/>
    <n v="1.1793193061537106"/>
    <n v="0.24422041323630955"/>
    <x v="10"/>
  </r>
  <r>
    <x v="2"/>
    <x v="10"/>
    <n v="6120"/>
    <s v="Mangrove Swamps"/>
    <x v="2"/>
    <n v="0.62640332935885068"/>
    <n v="1.7869211096790915E-2"/>
    <n v="0.24869471632328805"/>
    <n v="0.12"/>
    <n v="0.12437222763327634"/>
    <n v="0.21198542989385957"/>
    <n v="3.3120588310029196E-2"/>
    <x v="10"/>
  </r>
  <r>
    <x v="3"/>
    <x v="9"/>
    <n v="6300"/>
    <s v="Wetland Forested Mixed"/>
    <x v="3"/>
    <n v="0.62640332935885068"/>
    <n v="1.7869211096790915E-2"/>
    <n v="0.24869471632328805"/>
    <n v="0.12"/>
    <n v="0.12437222763327634"/>
    <n v="0.21198542989385957"/>
    <n v="7.0346439762945134E-2"/>
    <x v="9"/>
  </r>
  <r>
    <x v="2"/>
    <x v="0"/>
    <n v="3300"/>
    <s v="Mixed Rangeland"/>
    <x v="1"/>
    <n v="0.80616023176279095"/>
    <n v="4.9140330516175015E-2"/>
    <n v="0.24115339422849597"/>
    <n v="0.11"/>
    <n v="0.11055074474919825"/>
    <n v="0.24249991171729943"/>
    <n v="3.8846518986476196E-2"/>
    <x v="0"/>
  </r>
  <r>
    <x v="3"/>
    <x v="3"/>
    <n v="3210"/>
    <s v="Palmetto Prairies"/>
    <x v="0"/>
    <n v="0.80616023176279095"/>
    <n v="4.9140330516175015E-2"/>
    <n v="0.28292799795311729"/>
    <n v="0.11"/>
    <n v="0.12970126746165778"/>
    <n v="0.28450777043998121"/>
    <n v="8.4396723600050766E-2"/>
    <x v="3"/>
  </r>
  <r>
    <x v="0"/>
    <x v="3"/>
    <n v="6430"/>
    <s v="Wet Prairies"/>
    <x v="0"/>
    <n v="0.62640332935885068"/>
    <n v="1.7869211096790915E-2"/>
    <n v="0.24869471632328805"/>
    <n v="0.11"/>
    <n v="0.11400787533050331"/>
    <n v="0.19431997740270462"/>
    <n v="3.9667002147422414E-2"/>
    <x v="3"/>
  </r>
  <r>
    <x v="1"/>
    <x v="3"/>
    <n v="6250"/>
    <s v="Hydric Pine Flatwoods"/>
    <x v="0"/>
    <n v="0.62640332935885068"/>
    <n v="1.7869211096790915E-2"/>
    <n v="0.24869471632328805"/>
    <n v="0.11"/>
    <n v="0.11400787533050331"/>
    <n v="0.19431997740270462"/>
    <n v="5.5433049822494647E-3"/>
    <x v="3"/>
  </r>
  <r>
    <x v="2"/>
    <x v="3"/>
    <n v="5110"/>
    <s v=" Natural River, Stream, Waterway"/>
    <x v="2"/>
    <n v="0.52096910560538079"/>
    <n v="9.3813358258152305E-2"/>
    <n v="0.2984336595879456"/>
    <n v="0.11"/>
    <n v="0.13680945039660394"/>
    <n v="0.19393518536824378"/>
    <n v="6.4703502550504374E-2"/>
    <x v="3"/>
  </r>
  <r>
    <x v="2"/>
    <x v="13"/>
    <n v="1210"/>
    <s v="Fixed Single Family Units"/>
    <x v="4"/>
    <n v="1.3474392445178078"/>
    <n v="0.2921616014325315"/>
    <n v="0.1586591010147235"/>
    <n v="0.11"/>
    <n v="7.2733298382674616E-2"/>
    <n v="0.26666806939801113"/>
    <n v="7.3653499526504018E-2"/>
    <x v="13"/>
  </r>
  <r>
    <x v="1"/>
    <x v="6"/>
    <n v="4410"/>
    <s v="Coniferous Plantations"/>
    <x v="0"/>
    <n v="0.80616023176279095"/>
    <n v="4.9140330516175015E-2"/>
    <n v="0.28292799795311729"/>
    <n v="0.11"/>
    <n v="0.12970126746165778"/>
    <n v="0.28450777043998121"/>
    <n v="1.734246533504832E-2"/>
    <x v="6"/>
  </r>
  <r>
    <x v="2"/>
    <x v="6"/>
    <n v="1400"/>
    <s v="Commercial and Services"/>
    <x v="2"/>
    <n v="0.73183755311232057"/>
    <n v="0.15992943931627868"/>
    <n v="0.5449281084296117"/>
    <n v="0.11"/>
    <n v="0.24980866810684474"/>
    <n v="0.4974514905692996"/>
    <n v="0.163087090450278"/>
    <x v="6"/>
  </r>
  <r>
    <x v="4"/>
    <x v="6"/>
    <n v="4280"/>
    <s v="Cabbage Palm"/>
    <x v="3"/>
    <n v="0.80616023176279095"/>
    <n v="4.9140330516175015E-2"/>
    <n v="0.19937879050387461"/>
    <n v="0.11"/>
    <n v="9.1400222036738712E-2"/>
    <n v="0.20049205299461764"/>
    <n v="2.2169200570371753E-2"/>
    <x v="6"/>
  </r>
  <r>
    <x v="5"/>
    <x v="10"/>
    <n v="1330"/>
    <s v="Multiple Dwelling Units, Low Rise &lt;Two stories or less&gt;"/>
    <x v="2"/>
    <n v="1.6728075169398335"/>
    <n v="0.4645994885165638"/>
    <n v="0.37832588419635466"/>
    <n v="0.11"/>
    <n v="0.17343404346271388"/>
    <n v="0.78942134051733515"/>
    <n v="0.24284671962583726"/>
    <x v="10"/>
  </r>
  <r>
    <x v="2"/>
    <x v="10"/>
    <n v="8200"/>
    <s v="Communications"/>
    <x v="2"/>
    <n v="1.2017295380314896"/>
    <n v="0.2322997442582819"/>
    <n v="0.5449281084296117"/>
    <n v="0.11"/>
    <n v="0.24980866810684474"/>
    <n v="0.81685088092653702"/>
    <n v="0.21227931338725667"/>
    <x v="10"/>
  </r>
  <r>
    <x v="2"/>
    <x v="2"/>
    <n v="1710"/>
    <s v="Educational Facilities"/>
    <x v="3"/>
    <n v="0.96739227811534922"/>
    <n v="0.17065096597435325"/>
    <n v="0.2050753273754139"/>
    <n v="0.11"/>
    <n v="9.4011656952074099E-2"/>
    <n v="0.24746447683907088"/>
    <n v="6.4117950460480244E-2"/>
    <x v="2"/>
  </r>
  <r>
    <x v="3"/>
    <x v="3"/>
    <n v="2120"/>
    <s v="Unimproved Pastures"/>
    <x v="0"/>
    <n v="0.95337210017164864"/>
    <n v="0.22938109134459039"/>
    <n v="0.2"/>
    <n v="0.1"/>
    <n v="8.3350000000000021E-2"/>
    <n v="0.21622035913866416"/>
    <n v="9.5113681394878372E-2"/>
    <x v="3"/>
  </r>
  <r>
    <x v="3"/>
    <x v="3"/>
    <n v="3200"/>
    <s v="Shrub and Brushland"/>
    <x v="2"/>
    <n v="0.80616023176279095"/>
    <n v="4.9140330516175015E-2"/>
    <n v="2.0887301862310671E-2"/>
    <n v="0.1"/>
    <n v="8.7047830511179734E-3"/>
    <n v="1.9094481237582634E-2"/>
    <n v="5.6642096375873014E-3"/>
    <x v="3"/>
  </r>
  <r>
    <x v="2"/>
    <x v="3"/>
    <n v="8140"/>
    <s v="Roads and Highways"/>
    <x v="2"/>
    <n v="1.0171301585628862"/>
    <n v="0.19656132206470006"/>
    <n v="0.37051640493542071"/>
    <n v="0.1"/>
    <n v="0.15441271175683657"/>
    <n v="0.42735434452792287"/>
    <n v="0.11619917226692708"/>
    <x v="3"/>
  </r>
  <r>
    <x v="4"/>
    <x v="3"/>
    <n v="1210"/>
    <s v="Fixed Single Family Units"/>
    <x v="0"/>
    <n v="1.3474392445178078"/>
    <n v="0.2921616014325315"/>
    <n v="0.24052044568721381"/>
    <n v="0.1"/>
    <n v="0.10023689574014637"/>
    <n v="0.36750676875451255"/>
    <n v="9.0595280895561459E-2"/>
    <x v="3"/>
  </r>
  <r>
    <x v="4"/>
    <x v="3"/>
    <n v="6410"/>
    <s v="Freshwater Marshes"/>
    <x v="0"/>
    <n v="0.62640332935885068"/>
    <n v="1.7869211096790915E-2"/>
    <n v="0.24869471632328805"/>
    <n v="0.1"/>
    <n v="0.10364352302773029"/>
    <n v="0.17665452491154968"/>
    <n v="1.6319929212019496E-2"/>
    <x v="3"/>
  </r>
  <r>
    <x v="5"/>
    <x v="13"/>
    <n v="1700"/>
    <s v="Institutional"/>
    <x v="2"/>
    <n v="0.96739227811534922"/>
    <n v="0.17065096597435325"/>
    <n v="0.12152611992617118"/>
    <n v="0.1"/>
    <n v="5.064601047923184E-2"/>
    <n v="0.13331419627694055"/>
    <n v="3.0407422978307033E-2"/>
    <x v="13"/>
  </r>
  <r>
    <x v="0"/>
    <x v="13"/>
    <n v="7430"/>
    <s v="Spoil Areas"/>
    <x v="0"/>
    <n v="0.73183755311232057"/>
    <n v="0.13401908322593187"/>
    <n v="0.28292799795311729"/>
    <n v="0.1"/>
    <n v="0.11791024314696164"/>
    <n v="0.23479820236565074"/>
    <n v="7.8289562814453428E-2"/>
    <x v="13"/>
  </r>
  <r>
    <x v="2"/>
    <x v="13"/>
    <n v="1330"/>
    <s v="Multiple Dwelling Units, Low Rise &lt;Two stories or less&gt;"/>
    <x v="4"/>
    <n v="1.6728075169398335"/>
    <n v="0.4645994885165638"/>
    <n v="0.40522520165068265"/>
    <n v="0.1"/>
    <n v="0.16887760278792199"/>
    <n v="0.76868174733443606"/>
    <n v="0.25025215524865985"/>
    <x v="13"/>
  </r>
  <r>
    <x v="4"/>
    <x v="13"/>
    <n v="2120"/>
    <s v="Unimproved Pastures"/>
    <x v="1"/>
    <n v="0.95337210017164864"/>
    <n v="0.22938109134459039"/>
    <n v="0.2"/>
    <n v="0.1"/>
    <n v="8.3350000000000021E-2"/>
    <n v="0.21622035913866416"/>
    <n v="6.1094378894878364E-2"/>
    <x v="13"/>
  </r>
  <r>
    <x v="5"/>
    <x v="6"/>
    <n v="1820"/>
    <s v="Golf Courses"/>
    <x v="2"/>
    <n v="1.8765006736361713"/>
    <n v="0.3700681607026059"/>
    <n v="8.3338224602148639E-2"/>
    <n v="0.1"/>
    <n v="3.4731205102945445E-2"/>
    <n v="0.17733608610926688"/>
    <n v="3.9697957248142145E-2"/>
    <x v="6"/>
  </r>
  <r>
    <x v="2"/>
    <x v="10"/>
    <n v="8140"/>
    <s v="Roads and Highways"/>
    <x v="3"/>
    <n v="1.0171301585628862"/>
    <n v="0.19656132206470006"/>
    <n v="0.42691819959772126"/>
    <n v="0.1"/>
    <n v="0.17791815968235034"/>
    <n v="0.49240828456144747"/>
    <n v="0.13388757085556938"/>
    <x v="10"/>
  </r>
  <r>
    <x v="2"/>
    <x v="1"/>
    <n v="4220"/>
    <s v="Brazilian Pepper"/>
    <x v="3"/>
    <n v="0.80616023176279095"/>
    <n v="4.9140330516175015E-2"/>
    <n v="0.19937879050387461"/>
    <n v="0.1"/>
    <n v="8.3091110942489735E-2"/>
    <n v="0.18226550272237965"/>
    <n v="2.9197455215318541E-2"/>
    <x v="1"/>
  </r>
  <r>
    <x v="2"/>
    <x v="2"/>
    <n v="1310"/>
    <s v="Fixed Single Family Units &lt;Six or more dwelling units per acre&gt;"/>
    <x v="2"/>
    <n v="1.3474392445178078"/>
    <n v="0.2921616014325315"/>
    <n v="0.37832588419635466"/>
    <n v="0.1"/>
    <n v="0.15766731223883079"/>
    <n v="0.57806862464411046"/>
    <n v="0.15966207453193257"/>
    <x v="2"/>
  </r>
  <r>
    <x v="2"/>
    <x v="2"/>
    <n v="4200"/>
    <s v="Upland Hardwood Forests"/>
    <x v="2"/>
    <n v="0.80616023176279095"/>
    <n v="4.9140330516175015E-2"/>
    <n v="2.0887301862310671E-2"/>
    <n v="0.1"/>
    <n v="8.7047830511179734E-3"/>
    <n v="1.9094481237582634E-2"/>
    <n v="3.0587810225571814E-3"/>
    <x v="2"/>
  </r>
  <r>
    <x v="2"/>
    <x v="2"/>
    <n v="5110"/>
    <s v=" Natural River, Stream, Waterway"/>
    <x v="4"/>
    <n v="0.52096910560538079"/>
    <n v="9.3813358258152305E-2"/>
    <n v="0.2984336595879456"/>
    <n v="0.1"/>
    <n v="0.12437222763327632"/>
    <n v="0.17630471397113073"/>
    <n v="5.8821365955003979E-2"/>
    <x v="2"/>
  </r>
  <r>
    <x v="0"/>
    <x v="9"/>
    <n v="4110"/>
    <s v="Pine Flatwoods"/>
    <x v="1"/>
    <n v="0.80616023176279095"/>
    <n v="4.9140330516175015E-2"/>
    <n v="0.24115339422849597"/>
    <n v="0.1"/>
    <n v="0.10050067704472571"/>
    <n v="0.220454465197545"/>
    <n v="4.3518887527593871E-2"/>
    <x v="9"/>
  </r>
  <r>
    <x v="2"/>
    <x v="9"/>
    <n v="1210"/>
    <s v="Fixed Single Family Units"/>
    <x v="4"/>
    <n v="1.3474392445178078"/>
    <n v="0.2921616014325315"/>
    <n v="0.1586591010147235"/>
    <n v="0.1"/>
    <n v="6.6121180347886013E-2"/>
    <n v="0.24242551763455558"/>
    <n v="6.6957726842276383E-2"/>
    <x v="9"/>
  </r>
  <r>
    <x v="2"/>
    <x v="9"/>
    <n v="1320"/>
    <s v="Mobile Home Units &lt;Six or more dwelling units per acre&gt;"/>
    <x v="3"/>
    <n v="1.6728075169398335"/>
    <n v="0.4645994885165638"/>
    <n v="0.43646311869441834"/>
    <n v="0.1"/>
    <n v="0.18189600471589884"/>
    <n v="0.82793772785700503"/>
    <n v="0.26954354194877067"/>
    <x v="9"/>
  </r>
  <r>
    <x v="2"/>
    <x v="15"/>
    <n v="3100"/>
    <s v="Herbaceous (Dry Prairie)"/>
    <x v="1"/>
    <n v="0.80616023176279095"/>
    <n v="4.9140330516175015E-2"/>
    <n v="0.24115339422849597"/>
    <n v="0.1"/>
    <n v="0.10050067704472571"/>
    <n v="0.220454465197545"/>
    <n v="3.5315017260432909E-2"/>
    <x v="15"/>
  </r>
  <r>
    <x v="2"/>
    <x v="19"/>
    <n v="1320"/>
    <s v="Mobile Home Units &lt;Six or more dwelling units per acre&gt;"/>
    <x v="4"/>
    <n v="1.6728075169398335"/>
    <n v="0.4645994885165638"/>
    <n v="0.40522520165068265"/>
    <n v="0.1"/>
    <n v="0.16887760278792199"/>
    <n v="0.76868174733443606"/>
    <n v="0.25025215524865985"/>
    <x v="19"/>
  </r>
  <r>
    <x v="4"/>
    <x v="19"/>
    <n v="1330"/>
    <s v="Multiple Dwelling Units, Low Rise &lt;Two stories or less&gt;"/>
    <x v="3"/>
    <n v="1.6728075169398335"/>
    <n v="0.4645994885165638"/>
    <n v="0.43646311869441834"/>
    <n v="0.1"/>
    <n v="0.18189600471589884"/>
    <n v="0.82793772785700503"/>
    <n v="0.24974598079549223"/>
    <x v="19"/>
  </r>
  <r>
    <x v="0"/>
    <x v="3"/>
    <n v="4200"/>
    <s v="Upland Hardwood Forests"/>
    <x v="0"/>
    <n v="0.80616023176279095"/>
    <n v="4.9140330516175015E-2"/>
    <n v="0.28292799795311729"/>
    <n v="0.09"/>
    <n v="0.10611921883226545"/>
    <n v="0.23277908490543914"/>
    <n v="4.5951833208270364E-2"/>
    <x v="3"/>
  </r>
  <r>
    <x v="1"/>
    <x v="3"/>
    <n v="6410"/>
    <s v="Freshwater Marshes"/>
    <x v="2"/>
    <n v="0.62640332935885068"/>
    <n v="1.7869211096790915E-2"/>
    <n v="0.24869471632328805"/>
    <n v="0.09"/>
    <n v="9.3279170724957242E-2"/>
    <n v="0.15898907242039467"/>
    <n v="4.535431349113197E-3"/>
    <x v="3"/>
  </r>
  <r>
    <x v="1"/>
    <x v="3"/>
    <n v="2130"/>
    <s v="Woodland Pastures"/>
    <x v="1"/>
    <n v="0.95337210017164864"/>
    <n v="0.22938109134459039"/>
    <n v="0.2"/>
    <n v="0.09"/>
    <n v="7.5014999999999998E-2"/>
    <n v="0.1945983232247977"/>
    <n v="4.6820308405390518E-2"/>
    <x v="3"/>
  </r>
  <r>
    <x v="4"/>
    <x v="3"/>
    <n v="4110"/>
    <s v="Pine Flatwoods"/>
    <x v="0"/>
    <n v="0.80616023176279095"/>
    <n v="4.9140330516175015E-2"/>
    <n v="0.28292799795311729"/>
    <n v="0.09"/>
    <n v="0.10611921883226545"/>
    <n v="0.23277908490543914"/>
    <n v="2.5739305597288761E-2"/>
    <x v="3"/>
  </r>
  <r>
    <x v="5"/>
    <x v="13"/>
    <n v="1210"/>
    <s v="Fixed Single Family Units"/>
    <x v="1"/>
    <n v="1.3474392445178078"/>
    <n v="0.2921616014325315"/>
    <n v="0.22279788653131388"/>
    <n v="0.09"/>
    <n v="8.3565917290732553E-2"/>
    <n v="0.30638459037218307"/>
    <n v="7.7801683840306793E-2"/>
    <x v="13"/>
  </r>
  <r>
    <x v="5"/>
    <x v="13"/>
    <n v="1700"/>
    <s v="Institutional"/>
    <x v="0"/>
    <n v="0.96739227811534922"/>
    <n v="0.17065096597435325"/>
    <n v="0.24052044568721381"/>
    <n v="0.09"/>
    <n v="9.0213206166131724E-2"/>
    <n v="0.23746591211830037"/>
    <n v="5.416322218010941E-2"/>
    <x v="13"/>
  </r>
  <r>
    <x v="0"/>
    <x v="13"/>
    <n v="6250"/>
    <s v="Hydric Pine Flatwoods"/>
    <x v="0"/>
    <n v="0.62640332935885068"/>
    <n v="1.7869211096790915E-2"/>
    <n v="0.24869471632328805"/>
    <n v="0.09"/>
    <n v="9.3279170724957242E-2"/>
    <n v="0.15898907242039467"/>
    <n v="3.2454819938800152E-2"/>
    <x v="13"/>
  </r>
  <r>
    <x v="2"/>
    <x v="13"/>
    <n v="3100"/>
    <s v="Herbaceous (Dry Prairie)"/>
    <x v="4"/>
    <n v="0.80616023176279095"/>
    <n v="4.9140330516175015E-2"/>
    <n v="9.4942281192321246E-2"/>
    <n v="0.09"/>
    <n v="3.5610476118209895E-2"/>
    <n v="7.8113786881019873E-2"/>
    <n v="1.2513195092279378E-2"/>
    <x v="13"/>
  </r>
  <r>
    <x v="2"/>
    <x v="13"/>
    <n v="4240"/>
    <s v="Melaleuca"/>
    <x v="0"/>
    <n v="0.80616023176279095"/>
    <n v="4.9140330516175015E-2"/>
    <n v="0.28292799795311729"/>
    <n v="0.09"/>
    <n v="0.10611921883226545"/>
    <n v="0.23277908490543914"/>
    <n v="3.7289321374992537E-2"/>
    <x v="13"/>
  </r>
  <r>
    <x v="4"/>
    <x v="13"/>
    <n v="1700"/>
    <s v="Institutional"/>
    <x v="2"/>
    <n v="0.96739227811534922"/>
    <n v="0.17065096597435325"/>
    <n v="0.12152611992617118"/>
    <n v="0.09"/>
    <n v="4.5581409431308652E-2"/>
    <n v="0.11998277664924649"/>
    <n v="2.6126410529850423E-2"/>
    <x v="13"/>
  </r>
  <r>
    <x v="4"/>
    <x v="13"/>
    <n v="1900"/>
    <s v="Open Land"/>
    <x v="1"/>
    <n v="0.80616023176279095"/>
    <n v="4.9140330516175015E-2"/>
    <n v="0.24115339422849597"/>
    <n v="0.09"/>
    <n v="9.0450609340253119E-2"/>
    <n v="0.19840901867779046"/>
    <n v="2.1938871213796465E-2"/>
    <x v="13"/>
  </r>
  <r>
    <x v="4"/>
    <x v="12"/>
    <n v="2120"/>
    <s v="Unimproved Pastures"/>
    <x v="0"/>
    <n v="0.95337210017164864"/>
    <n v="0.22938109134459039"/>
    <n v="0.2"/>
    <n v="0.09"/>
    <n v="7.5014999999999998E-2"/>
    <n v="0.1945983232247977"/>
    <n v="5.498494100539051E-2"/>
    <x v="12"/>
  </r>
  <r>
    <x v="1"/>
    <x v="6"/>
    <n v="6172"/>
    <s v="Mixed Shrubs"/>
    <x v="4"/>
    <n v="0.62640332935885068"/>
    <n v="1.7869211096790915E-2"/>
    <n v="0.24869471632328805"/>
    <n v="0.09"/>
    <n v="9.3279170724957242E-2"/>
    <n v="0.15898907242039467"/>
    <n v="4.535431349113197E-3"/>
    <x v="6"/>
  </r>
  <r>
    <x v="2"/>
    <x v="6"/>
    <n v="1210"/>
    <s v="Fixed Single Family Units"/>
    <x v="3"/>
    <n v="1.3474392445178078"/>
    <n v="0.2921616014325315"/>
    <n v="0.2050753273754139"/>
    <n v="0.09"/>
    <n v="7.6918628415333354E-2"/>
    <n v="0.2820130888653048"/>
    <n v="7.7891781172371499E-2"/>
    <x v="6"/>
  </r>
  <r>
    <x v="2"/>
    <x v="6"/>
    <n v="1210"/>
    <s v="Fixed Single Family Units"/>
    <x v="0"/>
    <n v="1.3474392445178078"/>
    <n v="0.2921616014325315"/>
    <n v="0.24052044568721381"/>
    <n v="0.09"/>
    <n v="9.0213206166131724E-2"/>
    <n v="0.33075609187906124"/>
    <n v="9.1354558165127081E-2"/>
    <x v="6"/>
  </r>
  <r>
    <x v="2"/>
    <x v="6"/>
    <n v="1400"/>
    <s v="Commercial and Services"/>
    <x v="1"/>
    <n v="0.73183755311232057"/>
    <n v="0.15992943931627868"/>
    <n v="0.57659988543228824"/>
    <n v="0.09"/>
    <n v="0.21626820202851549"/>
    <n v="0.43066135485664397"/>
    <n v="0.14119026410507926"/>
    <x v="6"/>
  </r>
  <r>
    <x v="2"/>
    <x v="6"/>
    <n v="6170"/>
    <s v="Mixed Wetland Hardwoods"/>
    <x v="1"/>
    <n v="0.62640332935885068"/>
    <n v="1.7869211096790915E-2"/>
    <n v="0.24869471632328805"/>
    <n v="0.09"/>
    <n v="9.3279170724957242E-2"/>
    <n v="0.15898907242039467"/>
    <n v="2.4840441232521888E-2"/>
    <x v="6"/>
  </r>
  <r>
    <x v="4"/>
    <x v="6"/>
    <n v="1820"/>
    <s v="Golf Courses"/>
    <x v="0"/>
    <n v="1.8765006736361713"/>
    <n v="0.3700681607026059"/>
    <n v="0.27638752969320179"/>
    <n v="0.09"/>
    <n v="0.10366605269967766"/>
    <n v="0.52931454562740665"/>
    <n v="0.1156701115049268"/>
    <x v="6"/>
  </r>
  <r>
    <x v="4"/>
    <x v="6"/>
    <n v="1850"/>
    <s v="Parks and Zoos"/>
    <x v="1"/>
    <n v="0.96739227811534922"/>
    <n v="0.17065096597435325"/>
    <n v="0.24895975957097566"/>
    <n v="0.09"/>
    <n v="9.3378581821083675E-2"/>
    <n v="0.24579804938560906"/>
    <n v="5.3522854904901898E-2"/>
    <x v="6"/>
  </r>
  <r>
    <x v="4"/>
    <x v="6"/>
    <n v="4200"/>
    <s v="Upland Hardwood Forests"/>
    <x v="0"/>
    <n v="0.80616023176279095"/>
    <n v="4.9140330516175015E-2"/>
    <n v="0.28292799795311729"/>
    <n v="0.09"/>
    <n v="0.10611921883226545"/>
    <n v="0.23277908490543914"/>
    <n v="2.5739305597288761E-2"/>
    <x v="6"/>
  </r>
  <r>
    <x v="2"/>
    <x v="10"/>
    <n v="5250"/>
    <s v="Marshy Lakes"/>
    <x v="0"/>
    <n v="0.52096910560538079"/>
    <n v="9.3813358258152305E-2"/>
    <n v="0.2984336595879456"/>
    <n v="0.09"/>
    <n v="0.11193500486994867"/>
    <n v="0.15867424257401763"/>
    <n v="5.293922935950357E-2"/>
    <x v="10"/>
  </r>
  <r>
    <x v="3"/>
    <x v="11"/>
    <n v="8140"/>
    <s v="Roads and Highways"/>
    <x v="0"/>
    <n v="1.0171301585628862"/>
    <n v="0.19656132206470006"/>
    <n v="0.45034663738052311"/>
    <n v="0.09"/>
    <n v="0.16891376501549971"/>
    <n v="0.46748762137937427"/>
    <n v="0.17766913255686331"/>
    <x v="11"/>
  </r>
  <r>
    <x v="4"/>
    <x v="3"/>
    <n v="5250"/>
    <s v="Marshy Lakes"/>
    <x v="0"/>
    <n v="0.52096910560538079"/>
    <n v="9.3813358258152305E-2"/>
    <n v="0.2984336595879456"/>
    <n v="0.08"/>
    <n v="9.9497782106621066E-2"/>
    <n v="0.14104377117690459"/>
    <n v="3.6227754159518545E-2"/>
    <x v="3"/>
  </r>
  <r>
    <x v="5"/>
    <x v="13"/>
    <n v="4240"/>
    <s v="Melaleuca"/>
    <x v="1"/>
    <n v="0.80616023176279095"/>
    <n v="4.9140330516175015E-2"/>
    <n v="0.24115339422849597"/>
    <n v="0.08"/>
    <n v="8.0400541635780559E-2"/>
    <n v="0.17636357215803597"/>
    <n v="2.1688917594617562E-2"/>
    <x v="13"/>
  </r>
  <r>
    <x v="2"/>
    <x v="6"/>
    <n v="1920"/>
    <s v="Inactive Land with street pattern but without structures"/>
    <x v="1"/>
    <n v="0.80616023176279095"/>
    <n v="4.9140330516175015E-2"/>
    <n v="0.24895975957097566"/>
    <n v="0.08"/>
    <n v="8.3003183840963279E-2"/>
    <n v="0.18207262917452527"/>
    <n v="2.916655843731291E-2"/>
    <x v="6"/>
  </r>
  <r>
    <x v="2"/>
    <x v="6"/>
    <n v="4340"/>
    <s v="Hardwood - Coniferous Mixed"/>
    <x v="0"/>
    <n v="0.80616023176279095"/>
    <n v="4.9140330516175015E-2"/>
    <n v="0.28292799795311729"/>
    <n v="0.08"/>
    <n v="9.4328194517569297E-2"/>
    <n v="0.20691474213816816"/>
    <n v="3.3146063444437809E-2"/>
    <x v="6"/>
  </r>
  <r>
    <x v="4"/>
    <x v="6"/>
    <n v="6410"/>
    <s v="Freshwater Marshes"/>
    <x v="1"/>
    <n v="0.62640332935885068"/>
    <n v="1.7869211096790915E-2"/>
    <n v="0.24869471632328805"/>
    <n v="0.08"/>
    <n v="8.2914818422184233E-2"/>
    <n v="0.14132361992923972"/>
    <n v="1.3055943369615597E-2"/>
    <x v="6"/>
  </r>
  <r>
    <x v="5"/>
    <x v="10"/>
    <n v="1700"/>
    <s v="Institutional"/>
    <x v="3"/>
    <n v="0.96739227811534922"/>
    <n v="0.17065096597435325"/>
    <n v="0.2050753273754139"/>
    <n v="0.08"/>
    <n v="6.8372114146962995E-2"/>
    <n v="0.17997416497386978"/>
    <n v="4.1050021020714506E-2"/>
    <x v="10"/>
  </r>
  <r>
    <x v="2"/>
    <x v="2"/>
    <n v="4220"/>
    <s v="Brazilian Pepper"/>
    <x v="2"/>
    <n v="0.80616023176279095"/>
    <n v="4.9140330516175015E-2"/>
    <n v="2.0887301862310671E-2"/>
    <n v="0.08"/>
    <n v="6.9638264408943785E-3"/>
    <n v="1.5275584990066107E-2"/>
    <n v="2.4470248180457448E-3"/>
    <x v="2"/>
  </r>
  <r>
    <x v="2"/>
    <x v="9"/>
    <n v="1820"/>
    <s v="Golf Courses"/>
    <x v="2"/>
    <n v="1.8765006736361713"/>
    <n v="0.3700681607026059"/>
    <n v="8.3338224602148639E-2"/>
    <n v="0.08"/>
    <n v="2.7784964082356353E-2"/>
    <n v="0.14186886888741349"/>
    <n v="3.4026452416556469E-2"/>
    <x v="9"/>
  </r>
  <r>
    <x v="2"/>
    <x v="19"/>
    <n v="1710"/>
    <s v="Educational Facilities"/>
    <x v="0"/>
    <n v="0.96739227811534922"/>
    <n v="0.17065096597435325"/>
    <n v="0.24052044568721381"/>
    <n v="0.08"/>
    <n v="8.018951659211708E-2"/>
    <n v="0.21108081077182253"/>
    <n v="5.4690956621733997E-2"/>
    <x v="19"/>
  </r>
  <r>
    <x v="2"/>
    <x v="3"/>
    <n v="5110"/>
    <s v=" Natural River, Stream, Waterway"/>
    <x v="0"/>
    <n v="0.52096910560538079"/>
    <n v="9.3813358258152305E-2"/>
    <n v="0.2984336595879456"/>
    <n v="7.0000000000000007E-2"/>
    <n v="8.7060559343293431E-2"/>
    <n v="0.12341329977979151"/>
    <n v="4.1174956168502787E-2"/>
    <x v="3"/>
  </r>
  <r>
    <x v="2"/>
    <x v="3"/>
    <n v="5110"/>
    <s v=" Natural River, Stream, Waterway"/>
    <x v="1"/>
    <n v="0.52096910560538079"/>
    <n v="9.3813358258152305E-2"/>
    <n v="0.2984336595879456"/>
    <n v="7.0000000000000007E-2"/>
    <n v="8.7060559343293431E-2"/>
    <n v="0.12341329977979151"/>
    <n v="4.1174956168502787E-2"/>
    <x v="3"/>
  </r>
  <r>
    <x v="2"/>
    <x v="3"/>
    <n v="5110"/>
    <s v=" Natural River, Stream, Waterway"/>
    <x v="1"/>
    <n v="0.52096910560538079"/>
    <n v="9.3813358258152305E-2"/>
    <n v="0.2984336595879456"/>
    <n v="7.0000000000000007E-2"/>
    <n v="8.7060559343293431E-2"/>
    <n v="0.12341329977979151"/>
    <n v="4.1174956168502787E-2"/>
    <x v="3"/>
  </r>
  <r>
    <x v="2"/>
    <x v="3"/>
    <n v="5250"/>
    <s v="Marshy Lakes"/>
    <x v="0"/>
    <n v="0.52096910560538079"/>
    <n v="9.3813358258152305E-2"/>
    <n v="0.2984336595879456"/>
    <n v="7.0000000000000007E-2"/>
    <n v="8.7060559343293431E-2"/>
    <n v="0.12341329977979151"/>
    <n v="4.1174956168502787E-2"/>
    <x v="3"/>
  </r>
  <r>
    <x v="4"/>
    <x v="3"/>
    <n v="5110"/>
    <s v=" Natural River, Stream, Waterway"/>
    <x v="3"/>
    <n v="0.52096910560538079"/>
    <n v="9.3813358258152305E-2"/>
    <n v="0.2984336595879456"/>
    <n v="7.0000000000000007E-2"/>
    <n v="8.7060559343293431E-2"/>
    <n v="0.12341329977979151"/>
    <n v="3.1699284889578724E-2"/>
    <x v="3"/>
  </r>
  <r>
    <x v="4"/>
    <x v="3"/>
    <n v="5110"/>
    <s v=" Natural River, Stream, Waterway"/>
    <x v="1"/>
    <n v="0.52096910560538079"/>
    <n v="9.3813358258152305E-2"/>
    <n v="0.2984336595879456"/>
    <n v="7.0000000000000007E-2"/>
    <n v="8.7060559343293431E-2"/>
    <n v="0.12341329977979151"/>
    <n v="3.1699284889578724E-2"/>
    <x v="3"/>
  </r>
  <r>
    <x v="4"/>
    <x v="3"/>
    <n v="6170"/>
    <s v="Mixed Wetland Hardwoods"/>
    <x v="2"/>
    <n v="0.62640332935885068"/>
    <n v="1.7869211096790915E-2"/>
    <n v="0.24869471632328805"/>
    <n v="7.0000000000000007E-2"/>
    <n v="7.2550466119411211E-2"/>
    <n v="0.12365816743808478"/>
    <n v="1.1423950448413649E-2"/>
    <x v="3"/>
  </r>
  <r>
    <x v="2"/>
    <x v="13"/>
    <n v="1423"/>
    <s v="Junk Yards"/>
    <x v="0"/>
    <n v="1.4884831588725165"/>
    <n v="0.30824389141964326"/>
    <n v="0.58224006489851832"/>
    <n v="7.0000000000000007E-2"/>
    <n v="0.16985398293252027"/>
    <n v="0.68793626192299795"/>
    <n v="0.17943572272593161"/>
    <x v="13"/>
  </r>
  <r>
    <x v="4"/>
    <x v="13"/>
    <n v="1320"/>
    <s v="Mobile Home Units &lt;Six or more dwelling units per acre&gt;"/>
    <x v="1"/>
    <n v="1.6728075169398335"/>
    <n v="0.4645994885165638"/>
    <n v="0.44774347762687844"/>
    <n v="7.0000000000000007E-2"/>
    <n v="0.13061796601070111"/>
    <n v="0.59453500457644171"/>
    <n v="0.17934045380384053"/>
    <x v="13"/>
  </r>
  <r>
    <x v="4"/>
    <x v="13"/>
    <n v="1411"/>
    <s v="Shopping Centers (Plazas, Malls)"/>
    <x v="4"/>
    <n v="1.4884831588725165"/>
    <n v="0.30824389141964326"/>
    <n v="0.55707618727995345"/>
    <n v="7.0000000000000007E-2"/>
    <n v="0.16251305073424441"/>
    <n v="0.65820429233169098"/>
    <n v="0.15399275614533978"/>
    <x v="13"/>
  </r>
  <r>
    <x v="4"/>
    <x v="13"/>
    <n v="2430"/>
    <s v="Ornamentals"/>
    <x v="0"/>
    <n v="1.7303616721893005"/>
    <n v="0.38508149913584422"/>
    <n v="0.30381529981542799"/>
    <n v="7.0000000000000007E-2"/>
    <n v="8.8630518338655748E-2"/>
    <n v="0.41730032007290729"/>
    <n v="0.10251420179806957"/>
    <x v="13"/>
  </r>
  <r>
    <x v="4"/>
    <x v="13"/>
    <n v="6250"/>
    <s v="Hydric Pine Flatwoods"/>
    <x v="0"/>
    <n v="0.62640332935885068"/>
    <n v="1.7869211096790915E-2"/>
    <n v="0.24869471632328805"/>
    <n v="7.0000000000000007E-2"/>
    <n v="7.2550466119411211E-2"/>
    <n v="0.12365816743808478"/>
    <n v="1.1423950448413649E-2"/>
    <x v="13"/>
  </r>
  <r>
    <x v="2"/>
    <x v="18"/>
    <n v="8350"/>
    <s v="Solid Waste Disposal"/>
    <x v="1"/>
    <n v="1.4884831588725165"/>
    <n v="0.30824389141964326"/>
    <n v="0.57659988543228824"/>
    <n v="7.0000000000000007E-2"/>
    <n v="0.16820860157773429"/>
    <n v="0.68127219977322218"/>
    <n v="0.17769752272933168"/>
    <x v="18"/>
  </r>
  <r>
    <x v="2"/>
    <x v="6"/>
    <n v="4110"/>
    <s v="Pine Flatwoods"/>
    <x v="4"/>
    <n v="0.80616023176279095"/>
    <n v="4.9140330516175015E-2"/>
    <n v="9.4942281192321246E-2"/>
    <n v="7.0000000000000007E-2"/>
    <n v="2.7697036980829922E-2"/>
    <n v="6.0755167574126578E-2"/>
    <n v="9.7324850717728506E-3"/>
    <x v="6"/>
  </r>
  <r>
    <x v="2"/>
    <x v="10"/>
    <n v="4240"/>
    <s v="Melaleuca"/>
    <x v="3"/>
    <n v="0.80616023176279095"/>
    <n v="4.9140330516175015E-2"/>
    <n v="0.19937879050387461"/>
    <n v="7.0000000000000007E-2"/>
    <n v="5.8163777659742823E-2"/>
    <n v="0.12758585190566579"/>
    <n v="2.0438218650722983E-2"/>
    <x v="10"/>
  </r>
  <r>
    <x v="4"/>
    <x v="10"/>
    <n v="5250"/>
    <s v="Marshy Lakes"/>
    <x v="3"/>
    <n v="0.52096910560538079"/>
    <n v="9.3813358258152305E-2"/>
    <n v="0.2984336595879456"/>
    <n v="7.0000000000000007E-2"/>
    <n v="8.7060559343293431E-2"/>
    <n v="0.12341329977979151"/>
    <n v="3.1699284889578724E-2"/>
    <x v="10"/>
  </r>
  <r>
    <x v="2"/>
    <x v="2"/>
    <n v="1390"/>
    <s v="High Density Under Construction"/>
    <x v="1"/>
    <n v="1.6728075169398335"/>
    <n v="0.4645994885165638"/>
    <n v="0.44774347762687844"/>
    <n v="7.0000000000000007E-2"/>
    <n v="0.13061796601070111"/>
    <n v="0.59453500457644171"/>
    <n v="0.19355691322444527"/>
    <x v="2"/>
  </r>
  <r>
    <x v="2"/>
    <x v="19"/>
    <n v="8340"/>
    <s v="Sewage Treatment"/>
    <x v="0"/>
    <n v="1.2017295380314896"/>
    <n v="0.2322997442582819"/>
    <n v="0.58224006489851832"/>
    <n v="7.0000000000000007E-2"/>
    <n v="0.16985398293252027"/>
    <n v="0.55540657031151497"/>
    <n v="0.14433641212795958"/>
    <x v="19"/>
  </r>
  <r>
    <x v="2"/>
    <x v="3"/>
    <n v="1850"/>
    <s v="Parks and Zoos"/>
    <x v="2"/>
    <n v="0.96739227811534922"/>
    <n v="0.17065096597435325"/>
    <n v="8.3338224602148639E-2"/>
    <n v="0.06"/>
    <n v="2.0838723061767265E-2"/>
    <n v="5.485323700978282E-2"/>
    <n v="1.4212452543147978E-2"/>
    <x v="3"/>
  </r>
  <r>
    <x v="2"/>
    <x v="3"/>
    <n v="6170"/>
    <s v="Mixed Wetland Hardwoods"/>
    <x v="1"/>
    <n v="0.62640332935885068"/>
    <n v="1.7869211096790915E-2"/>
    <n v="0.24869471632328805"/>
    <n v="0.06"/>
    <n v="6.2186113816638168E-2"/>
    <n v="0.10599271494692979"/>
    <n v="1.6560294155014598E-2"/>
    <x v="3"/>
  </r>
  <r>
    <x v="2"/>
    <x v="3"/>
    <n v="8140"/>
    <s v="Roads and Highways"/>
    <x v="0"/>
    <n v="1.0171301585628862"/>
    <n v="0.19656132206470006"/>
    <n v="0.45034663738052311"/>
    <n v="0.06"/>
    <n v="0.11260917667699978"/>
    <n v="0.31165841425291613"/>
    <n v="8.4741035700049386E-2"/>
    <x v="3"/>
  </r>
  <r>
    <x v="5"/>
    <x v="13"/>
    <n v="1210"/>
    <s v="Fixed Single Family Units"/>
    <x v="0"/>
    <n v="1.3474392445178078"/>
    <n v="0.2921616014325315"/>
    <n v="0.24052044568721381"/>
    <n v="0.06"/>
    <n v="6.0142137444087813E-2"/>
    <n v="0.2205040612527075"/>
    <n v="5.5993636097190491E-2"/>
    <x v="13"/>
  </r>
  <r>
    <x v="0"/>
    <x v="13"/>
    <n v="5120"/>
    <s v=" Channelized Waterways, Canals"/>
    <x v="0"/>
    <n v="0.52096910560538079"/>
    <n v="9.3813358258152305E-2"/>
    <n v="0.2984336595879456"/>
    <n v="0.06"/>
    <n v="7.4623336579965796E-2"/>
    <n v="0.10578282838267844"/>
    <n v="4.1384322538025001E-2"/>
    <x v="13"/>
  </r>
  <r>
    <x v="2"/>
    <x v="13"/>
    <n v="1710"/>
    <s v="Educational Facilities"/>
    <x v="1"/>
    <n v="0.96739227811534922"/>
    <n v="0.17065096597435325"/>
    <n v="0.22279788653131388"/>
    <n v="0.06"/>
    <n v="5.5710611527155035E-2"/>
    <n v="0.14664561590463462"/>
    <n v="3.7995822495099418E-2"/>
    <x v="13"/>
  </r>
  <r>
    <x v="2"/>
    <x v="13"/>
    <n v="4110"/>
    <s v="Pine Flatwoods"/>
    <x v="4"/>
    <n v="0.80616023176279095"/>
    <n v="4.9140330516175015E-2"/>
    <n v="9.4942281192321246E-2"/>
    <n v="0.06"/>
    <n v="2.3740317412139927E-2"/>
    <n v="5.207585792067991E-2"/>
    <n v="8.3421300615195842E-3"/>
    <x v="13"/>
  </r>
  <r>
    <x v="2"/>
    <x v="13"/>
    <n v="6300"/>
    <s v="Wetland Forested Mixed"/>
    <x v="4"/>
    <n v="0.62640332935885068"/>
    <n v="1.7869211096790915E-2"/>
    <n v="0.24869471632328805"/>
    <n v="0.06"/>
    <n v="6.2186113816638168E-2"/>
    <n v="0.10599271494692979"/>
    <n v="1.6560294155014598E-2"/>
    <x v="13"/>
  </r>
  <r>
    <x v="4"/>
    <x v="13"/>
    <n v="1900"/>
    <s v="Open Land"/>
    <x v="0"/>
    <n v="0.80616023176279095"/>
    <n v="4.9140330516175015E-2"/>
    <n v="0.28292799795311729"/>
    <n v="0.06"/>
    <n v="7.0746145888176973E-2"/>
    <n v="0.15518605660362611"/>
    <n v="1.7159537064859176E-2"/>
    <x v="13"/>
  </r>
  <r>
    <x v="4"/>
    <x v="13"/>
    <n v="4200"/>
    <s v="Upland Hardwood Forests"/>
    <x v="0"/>
    <n v="0.80616023176279095"/>
    <n v="4.9140330516175015E-2"/>
    <n v="0.28292799795311729"/>
    <n v="0.06"/>
    <n v="7.0746145888176973E-2"/>
    <n v="0.15518605660362611"/>
    <n v="1.7159537064859176E-2"/>
    <x v="13"/>
  </r>
  <r>
    <x v="4"/>
    <x v="13"/>
    <n v="4340"/>
    <s v="Hardwood - Coniferous Mixed"/>
    <x v="2"/>
    <n v="0.80616023176279095"/>
    <n v="4.9140330516175015E-2"/>
    <n v="2.0887301862310671E-2"/>
    <n v="0.06"/>
    <n v="5.2228698306707828E-3"/>
    <n v="1.1456688742549577E-2"/>
    <n v="1.2668114611641E-3"/>
    <x v="13"/>
  </r>
  <r>
    <x v="2"/>
    <x v="18"/>
    <n v="1900"/>
    <s v="Open Land"/>
    <x v="1"/>
    <n v="0.80616023176279095"/>
    <n v="4.9140330516175015E-2"/>
    <n v="0.24115339422849597"/>
    <n v="0.06"/>
    <n v="6.0300406226835412E-2"/>
    <n v="0.13227267911852697"/>
    <n v="2.1189010356259742E-2"/>
    <x v="18"/>
  </r>
  <r>
    <x v="5"/>
    <x v="6"/>
    <n v="1290"/>
    <s v="Medium Density Under Construction"/>
    <x v="2"/>
    <n v="1.3474392445178078"/>
    <n v="0.2921616014325315"/>
    <n v="0.21931666955426207"/>
    <n v="0.06"/>
    <n v="5.484013322204323E-2"/>
    <n v="0.20106488743174511"/>
    <n v="5.1057355020201325E-2"/>
    <x v="6"/>
  </r>
  <r>
    <x v="5"/>
    <x v="6"/>
    <n v="1310"/>
    <s v="Fixed Single Family Units &lt;Six or more dwelling units per acre&gt;"/>
    <x v="1"/>
    <n v="1.3474392445178078"/>
    <n v="0.2921616014325315"/>
    <n v="0.44774347762687844"/>
    <n v="0.06"/>
    <n v="0.11195825658060093"/>
    <n v="0.4104817573160931"/>
    <n v="0.10423556832974369"/>
    <x v="6"/>
  </r>
  <r>
    <x v="2"/>
    <x v="6"/>
    <n v="1700"/>
    <s v="Institutional"/>
    <x v="1"/>
    <n v="0.96739227811534922"/>
    <n v="0.17065096597435325"/>
    <n v="0.22279788653131388"/>
    <n v="0.06"/>
    <n v="5.5710611527155035E-2"/>
    <n v="0.14664561590463462"/>
    <n v="3.7995822495099418E-2"/>
    <x v="6"/>
  </r>
  <r>
    <x v="5"/>
    <x v="10"/>
    <n v="1700"/>
    <s v="Institutional"/>
    <x v="2"/>
    <n v="0.96739227811534922"/>
    <n v="0.17065096597435325"/>
    <n v="0.12152611992617118"/>
    <n v="0.06"/>
    <n v="3.0387606287539101E-2"/>
    <n v="7.9988517766164322E-2"/>
    <n v="1.8244453786984222E-2"/>
    <x v="10"/>
  </r>
  <r>
    <x v="2"/>
    <x v="9"/>
    <n v="1340"/>
    <s v="Multiple Dwelling Units, High Rise &lt;Three stories or more&gt;"/>
    <x v="0"/>
    <n v="1.6728075169398335"/>
    <n v="0.4645994885165638"/>
    <n v="0.45902383655933859"/>
    <n v="0.06"/>
    <n v="0.1147789103316626"/>
    <n v="0.52244022827398284"/>
    <n v="0.17008572607264374"/>
    <x v="9"/>
  </r>
  <r>
    <x v="2"/>
    <x v="9"/>
    <n v="6120"/>
    <s v="Mangrove Swamps"/>
    <x v="2"/>
    <n v="0.62640332935885068"/>
    <n v="1.7869211096790915E-2"/>
    <n v="0.24869471632328805"/>
    <n v="0.06"/>
    <n v="6.2186113816638168E-2"/>
    <n v="0.10599271494692979"/>
    <n v="1.6560294155014598E-2"/>
    <x v="9"/>
  </r>
  <r>
    <x v="2"/>
    <x v="15"/>
    <n v="6250"/>
    <s v="Hydric Pine Flatwoods"/>
    <x v="4"/>
    <n v="0.62640332935885068"/>
    <n v="1.7869211096790915E-2"/>
    <n v="0.24869471632328805"/>
    <n v="0.06"/>
    <n v="6.2186113816638168E-2"/>
    <n v="0.10599271494692979"/>
    <n v="1.6560294155014598E-2"/>
    <x v="15"/>
  </r>
  <r>
    <x v="2"/>
    <x v="19"/>
    <n v="1330"/>
    <s v="Multiple Dwelling Units, Low Rise &lt;Two stories or less&gt;"/>
    <x v="4"/>
    <n v="1.6728075169398335"/>
    <n v="0.4645994885165638"/>
    <n v="0.40522520165068265"/>
    <n v="0.06"/>
    <n v="0.10132656167275318"/>
    <n v="0.46120904840066163"/>
    <n v="0.15015129314919587"/>
    <x v="19"/>
  </r>
  <r>
    <x v="4"/>
    <x v="19"/>
    <n v="1490"/>
    <s v="Commercial and Services Under Construction"/>
    <x v="1"/>
    <n v="1.4884831588725165"/>
    <n v="0.30824389141964326"/>
    <n v="0.57659988543228824"/>
    <n v="0.06"/>
    <n v="0.14417880135234365"/>
    <n v="0.58394759980561894"/>
    <n v="0.13661974160023801"/>
    <x v="19"/>
  </r>
  <r>
    <x v="2"/>
    <x v="11"/>
    <n v="8140"/>
    <s v="Roads and Highways"/>
    <x v="0"/>
    <n v="1.0171301585628862"/>
    <n v="0.19656132206470006"/>
    <n v="0.45034663738052311"/>
    <n v="0.06"/>
    <n v="0.11260917667699978"/>
    <n v="0.31165841425291613"/>
    <n v="8.4741035700049386E-2"/>
    <x v="11"/>
  </r>
  <r>
    <x v="0"/>
    <x v="3"/>
    <n v="6172"/>
    <s v="Mixed Shrubs"/>
    <x v="1"/>
    <n v="0.62640332935885068"/>
    <n v="1.7869211096790915E-2"/>
    <n v="0.24869471632328805"/>
    <n v="0.05"/>
    <n v="5.1821761513865146E-2"/>
    <n v="8.8327262455774838E-2"/>
    <n v="1.8030455521555643E-2"/>
    <x v="3"/>
  </r>
  <r>
    <x v="1"/>
    <x v="3"/>
    <n v="5250"/>
    <s v="Marshy Lakes"/>
    <x v="0"/>
    <n v="0.52096910560538079"/>
    <n v="9.3813358258152305E-2"/>
    <n v="0.2984336595879456"/>
    <n v="0.05"/>
    <n v="6.2186113816638161E-2"/>
    <n v="8.8152356985565367E-2"/>
    <n v="1.5874009721896194E-2"/>
    <x v="3"/>
  </r>
  <r>
    <x v="2"/>
    <x v="3"/>
    <n v="1330"/>
    <s v="Multiple Dwelling Units, Low Rise &lt;Two stories or less&gt;"/>
    <x v="2"/>
    <n v="1.6728075169398335"/>
    <n v="0.4645994885165638"/>
    <n v="0.37832588419635466"/>
    <n v="0.05"/>
    <n v="7.8833656119415396E-2"/>
    <n v="0.35882788205333416"/>
    <n v="0.11682006390622664"/>
    <x v="3"/>
  </r>
  <r>
    <x v="2"/>
    <x v="3"/>
    <n v="1411"/>
    <s v="Shopping Centers (Plazas, Malls)"/>
    <x v="2"/>
    <n v="1.4884831588725165"/>
    <n v="0.30824389141964326"/>
    <n v="0.5449281084296117"/>
    <n v="0.05"/>
    <n v="0.11354939459402034"/>
    <n v="0.45989351978671777"/>
    <n v="0.11995490086425914"/>
    <x v="3"/>
  </r>
  <r>
    <x v="2"/>
    <x v="3"/>
    <n v="5110"/>
    <s v=" Natural River, Stream, Waterway"/>
    <x v="1"/>
    <n v="0.52096910560538079"/>
    <n v="9.3813358258152305E-2"/>
    <n v="0.2984336595879456"/>
    <n v="0.05"/>
    <n v="6.2186113816638161E-2"/>
    <n v="8.8152356985565367E-2"/>
    <n v="2.941068297750199E-2"/>
    <x v="3"/>
  </r>
  <r>
    <x v="4"/>
    <x v="3"/>
    <n v="1320"/>
    <s v="Mobile Home Units &lt;Six or more dwelling units per acre&gt;"/>
    <x v="1"/>
    <n v="1.6728075169398335"/>
    <n v="0.4645994885165638"/>
    <n v="0.44774347762687844"/>
    <n v="0.05"/>
    <n v="9.3298547150500788E-2"/>
    <n v="0.42466786041174409"/>
    <n v="0.12810032414560035"/>
    <x v="3"/>
  </r>
  <r>
    <x v="4"/>
    <x v="3"/>
    <n v="5110"/>
    <s v=" Natural River, Stream, Waterway"/>
    <x v="0"/>
    <n v="0.52096910560538079"/>
    <n v="9.3813358258152305E-2"/>
    <n v="0.2984336595879456"/>
    <n v="0.05"/>
    <n v="6.2186113816638161E-2"/>
    <n v="8.8152356985565367E-2"/>
    <n v="2.264234634969909E-2"/>
    <x v="3"/>
  </r>
  <r>
    <x v="4"/>
    <x v="3"/>
    <n v="5110"/>
    <s v=" Natural River, Stream, Waterway"/>
    <x v="1"/>
    <n v="0.52096910560538079"/>
    <n v="9.3813358258152305E-2"/>
    <n v="0.2984336595879456"/>
    <n v="0.05"/>
    <n v="6.2186113816638161E-2"/>
    <n v="8.8152356985565367E-2"/>
    <n v="2.264234634969909E-2"/>
    <x v="3"/>
  </r>
  <r>
    <x v="4"/>
    <x v="3"/>
    <n v="6170"/>
    <s v="Mixed Wetland Hardwoods"/>
    <x v="1"/>
    <n v="0.62640332935885068"/>
    <n v="1.7869211096790915E-2"/>
    <n v="0.24869471632328805"/>
    <n v="0.05"/>
    <n v="5.1821761513865146E-2"/>
    <n v="8.8327262455774838E-2"/>
    <n v="8.159964606009748E-3"/>
    <x v="3"/>
  </r>
  <r>
    <x v="4"/>
    <x v="3"/>
    <n v="6410"/>
    <s v="Freshwater Marshes"/>
    <x v="0"/>
    <n v="0.62640332935885068"/>
    <n v="1.7869211096790915E-2"/>
    <n v="0.24869471632328805"/>
    <n v="0.05"/>
    <n v="5.1821761513865146E-2"/>
    <n v="8.8327262455774838E-2"/>
    <n v="8.159964606009748E-3"/>
    <x v="3"/>
  </r>
  <r>
    <x v="5"/>
    <x v="13"/>
    <n v="4340"/>
    <s v="Hardwood - Coniferous Mixed"/>
    <x v="0"/>
    <n v="0.80616023176279095"/>
    <n v="4.9140330516175015E-2"/>
    <n v="0.28292799795311729"/>
    <n v="0.05"/>
    <n v="5.8955121573480818E-2"/>
    <n v="0.1293217138363551"/>
    <n v="1.5903783078730395E-2"/>
    <x v="13"/>
  </r>
  <r>
    <x v="4"/>
    <x v="13"/>
    <n v="1400"/>
    <s v="Commercial and Services"/>
    <x v="2"/>
    <n v="0.73183755311232057"/>
    <n v="0.15992943931627868"/>
    <n v="0.5449281084296117"/>
    <n v="0.05"/>
    <n v="0.11354939459402034"/>
    <n v="0.2261143138951362"/>
    <n v="6.1771779551604102E-2"/>
    <x v="13"/>
  </r>
  <r>
    <x v="4"/>
    <x v="13"/>
    <n v="4200"/>
    <s v="Upland Hardwood Forests"/>
    <x v="1"/>
    <n v="0.80616023176279095"/>
    <n v="4.9140330516175015E-2"/>
    <n v="0.24115339422849597"/>
    <n v="0.05"/>
    <n v="5.0250338522362853E-2"/>
    <n v="0.1102272325987725"/>
    <n v="1.2188261785442481E-2"/>
    <x v="13"/>
  </r>
  <r>
    <x v="2"/>
    <x v="18"/>
    <n v="8300"/>
    <s v="Utilities"/>
    <x v="0"/>
    <n v="1.2017295380314896"/>
    <n v="0.2322997442582819"/>
    <n v="0.58224006489851832"/>
    <n v="0.05"/>
    <n v="0.12132427352322876"/>
    <n v="0.39671897879393925"/>
    <n v="0.10309743723425685"/>
    <x v="18"/>
  </r>
  <r>
    <x v="5"/>
    <x v="6"/>
    <n v="1820"/>
    <s v="Golf Courses"/>
    <x v="0"/>
    <n v="1.8765006736361713"/>
    <n v="0.3700681607026059"/>
    <n v="0.27638752969320179"/>
    <n v="0.05"/>
    <n v="5.7592251499820925E-2"/>
    <n v="0.29406363645967037"/>
    <n v="6.5828258221602792E-2"/>
    <x v="6"/>
  </r>
  <r>
    <x v="5"/>
    <x v="6"/>
    <n v="3200"/>
    <s v="Shrub and Brushland"/>
    <x v="1"/>
    <n v="0.80616023176279095"/>
    <n v="4.9140330516175015E-2"/>
    <n v="0.24115339422849597"/>
    <n v="0.05"/>
    <n v="5.0250338522362853E-2"/>
    <n v="0.1102272325987725"/>
    <n v="1.3555573496635975E-2"/>
    <x v="6"/>
  </r>
  <r>
    <x v="2"/>
    <x v="6"/>
    <n v="1310"/>
    <s v="Fixed Single Family Units &lt;Six or more dwelling units per acre&gt;"/>
    <x v="0"/>
    <n v="1.3474392445178078"/>
    <n v="0.2921616014325315"/>
    <n v="0.45902383655933859"/>
    <n v="0.05"/>
    <n v="9.564909194305217E-2"/>
    <n v="0.35068612664763127"/>
    <n v="9.6859217233248071E-2"/>
    <x v="6"/>
  </r>
  <r>
    <x v="2"/>
    <x v="6"/>
    <n v="1840"/>
    <s v="Marinas and Fish Camps"/>
    <x v="2"/>
    <n v="0.73183755311232057"/>
    <n v="0.15992943931627868"/>
    <n v="8.3338224602148639E-2"/>
    <n v="0.05"/>
    <n v="1.7365602551472722E-2"/>
    <n v="3.4580645016566755E-2"/>
    <n v="1.1337098970578158E-2"/>
    <x v="6"/>
  </r>
  <r>
    <x v="4"/>
    <x v="6"/>
    <n v="4370"/>
    <s v="Australian Pines"/>
    <x v="0"/>
    <n v="0.80616023176279095"/>
    <n v="4.9140330516175015E-2"/>
    <n v="0.28292799795311729"/>
    <n v="0.05"/>
    <n v="5.8955121573480818E-2"/>
    <n v="0.1293217138363551"/>
    <n v="1.4299614220715981E-2"/>
    <x v="6"/>
  </r>
  <r>
    <x v="2"/>
    <x v="1"/>
    <n v="6300"/>
    <s v="Wetland Forested Mixed"/>
    <x v="1"/>
    <n v="0.62640332935885068"/>
    <n v="1.7869211096790915E-2"/>
    <n v="0.24869471632328805"/>
    <n v="0.05"/>
    <n v="5.1821761513865146E-2"/>
    <n v="8.8327262455774838E-2"/>
    <n v="1.3800245129178832E-2"/>
    <x v="1"/>
  </r>
  <r>
    <x v="2"/>
    <x v="1"/>
    <n v="7400"/>
    <s v="Disturbed Land"/>
    <x v="1"/>
    <n v="0.73183755311232057"/>
    <n v="0.13401908322593187"/>
    <n v="0.24115339422849597"/>
    <n v="0.05"/>
    <n v="5.0250338522362853E-2"/>
    <n v="0.10006500570616661"/>
    <n v="2.9263079891371155E-2"/>
    <x v="1"/>
  </r>
  <r>
    <x v="2"/>
    <x v="2"/>
    <n v="4280"/>
    <s v="Cabbage Palm"/>
    <x v="1"/>
    <n v="0.80616023176279095"/>
    <n v="4.9140330516175015E-2"/>
    <n v="0.24115339422849597"/>
    <n v="0.05"/>
    <n v="5.0250338522362853E-2"/>
    <n v="0.1102272325987725"/>
    <n v="1.7657508630216454E-2"/>
    <x v="2"/>
  </r>
  <r>
    <x v="2"/>
    <x v="17"/>
    <n v="1400"/>
    <s v="Commercial and Services"/>
    <x v="1"/>
    <n v="0.73183755311232057"/>
    <n v="0.15992943931627868"/>
    <n v="0.57659988543228824"/>
    <n v="0.05"/>
    <n v="0.12014900112695305"/>
    <n v="0.2392563082536911"/>
    <n v="7.8439035613932936E-2"/>
    <x v="17"/>
  </r>
  <r>
    <x v="0"/>
    <x v="7"/>
    <n v="4110"/>
    <s v="Pine Flatwoods"/>
    <x v="1"/>
    <n v="0.80616023176279095"/>
    <n v="4.9140330516175015E-2"/>
    <n v="0.24115339422849597"/>
    <n v="0.05"/>
    <n v="5.0250338522362853E-2"/>
    <n v="0.1102272325987725"/>
    <n v="2.1759443763796935E-2"/>
    <x v="7"/>
  </r>
  <r>
    <x v="2"/>
    <x v="11"/>
    <n v="1110"/>
    <s v="Fixed Single Family Units"/>
    <x v="0"/>
    <n v="0.96739227811534922"/>
    <n v="0.17065096597435325"/>
    <n v="0.27638752969320179"/>
    <n v="0.05"/>
    <n v="5.7592251499820925E-2"/>
    <n v="0.1515986086135348"/>
    <n v="3.9279140994776057E-2"/>
    <x v="11"/>
  </r>
  <r>
    <x v="3"/>
    <x v="5"/>
    <n v="8320"/>
    <s v="Electrical Power Transmission Lines"/>
    <x v="0"/>
    <n v="0.73183755311232057"/>
    <n v="0.15992943931627868"/>
    <n v="0.28292799795311729"/>
    <n v="0.05"/>
    <n v="5.8955121573480818E-2"/>
    <n v="0.11739910118282537"/>
    <n v="5.6134590905361867E-2"/>
    <x v="5"/>
  </r>
  <r>
    <x v="2"/>
    <x v="0"/>
    <n v="3300"/>
    <s v="Mixed Rangeland"/>
    <x v="2"/>
    <n v="0.80616023176279095"/>
    <n v="4.9140330516175015E-2"/>
    <n v="2.0887301862310671E-2"/>
    <n v="0.04"/>
    <n v="3.4819132204471893E-3"/>
    <n v="7.6377924950330536E-3"/>
    <n v="1.2235124090228724E-3"/>
    <x v="0"/>
  </r>
  <r>
    <x v="3"/>
    <x v="3"/>
    <n v="2110"/>
    <s v="Improved Pastures"/>
    <x v="0"/>
    <n v="1.8765006736361713"/>
    <n v="0.3700681607026059"/>
    <n v="0.58663586860269046"/>
    <n v="0.04"/>
    <n v="9.7792199296068485E-2"/>
    <n v="0.49932289489463932"/>
    <n v="0.14902997865619877"/>
    <x v="3"/>
  </r>
  <r>
    <x v="0"/>
    <x v="3"/>
    <n v="2210"/>
    <s v="Citrus Groves"/>
    <x v="1"/>
    <n v="1.6671011379372187"/>
    <n v="0.16490862031309303"/>
    <n v="0.32696578480774496"/>
    <n v="0.04"/>
    <n v="5.4505196327451079E-2"/>
    <n v="0.24724550118790076"/>
    <n v="4.0771323384907125E-2"/>
    <x v="3"/>
  </r>
  <r>
    <x v="1"/>
    <x v="3"/>
    <n v="1180"/>
    <s v="Rural Residential"/>
    <x v="0"/>
    <n v="0.96739227811534922"/>
    <n v="0.17065096597435325"/>
    <n v="0.27638752969320179"/>
    <n v="0.04"/>
    <n v="4.607380119985674E-2"/>
    <n v="0.12127888689082784"/>
    <n v="2.1393967750636032E-2"/>
    <x v="3"/>
  </r>
  <r>
    <x v="1"/>
    <x v="3"/>
    <n v="2210"/>
    <s v="Citrus Groves"/>
    <x v="0"/>
    <n v="1.6671011379372187"/>
    <n v="0.16490862031309303"/>
    <n v="0.32696578480774496"/>
    <n v="0.04"/>
    <n v="5.4505196327451079E-2"/>
    <n v="0.24724550118790076"/>
    <n v="2.4457373072137741E-2"/>
    <x v="3"/>
  </r>
  <r>
    <x v="1"/>
    <x v="3"/>
    <n v="5300"/>
    <s v="Reservoirs"/>
    <x v="0"/>
    <n v="0.52096910560538079"/>
    <n v="9.3813358258152305E-2"/>
    <n v="0.2984336595879456"/>
    <n v="0.04"/>
    <n v="4.9748891053310533E-2"/>
    <n v="7.0521885588452293E-2"/>
    <n v="1.2699207777516956E-2"/>
    <x v="3"/>
  </r>
  <r>
    <x v="2"/>
    <x v="3"/>
    <n v="1700"/>
    <s v="Institutional"/>
    <x v="1"/>
    <n v="0.96739227811534922"/>
    <n v="0.17065096597435325"/>
    <n v="0.22279788653131388"/>
    <n v="0.04"/>
    <n v="3.7140407684770026E-2"/>
    <n v="9.7763743936423092E-2"/>
    <n v="2.5330548330066281E-2"/>
    <x v="3"/>
  </r>
  <r>
    <x v="2"/>
    <x v="3"/>
    <n v="1820"/>
    <s v="Golf Courses"/>
    <x v="0"/>
    <n v="1.8765006736361713"/>
    <n v="0.3700681607026059"/>
    <n v="0.27638752969320179"/>
    <n v="0.04"/>
    <n v="4.607380119985674E-2"/>
    <n v="0.23525090916773631"/>
    <n v="5.6423610969226552E-2"/>
    <x v="3"/>
  </r>
  <r>
    <x v="2"/>
    <x v="3"/>
    <n v="5110"/>
    <s v=" Natural River, Stream, Waterway"/>
    <x v="0"/>
    <n v="0.52096910560538079"/>
    <n v="9.3813358258152305E-2"/>
    <n v="0.2984336595879456"/>
    <n v="0.04"/>
    <n v="4.9748891053310533E-2"/>
    <n v="7.0521885588452293E-2"/>
    <n v="2.3528546382001594E-2"/>
    <x v="3"/>
  </r>
  <r>
    <x v="2"/>
    <x v="3"/>
    <n v="5120"/>
    <s v=" Channelized Waterways, Canals"/>
    <x v="2"/>
    <n v="0.52096910560538079"/>
    <n v="9.3813358258152305E-2"/>
    <n v="0.2984336595879456"/>
    <n v="0.04"/>
    <n v="4.9748891053310533E-2"/>
    <n v="7.0521885588452293E-2"/>
    <n v="2.3528546382001594E-2"/>
    <x v="3"/>
  </r>
  <r>
    <x v="2"/>
    <x v="3"/>
    <n v="6120"/>
    <s v="Mangrove Swamps"/>
    <x v="2"/>
    <n v="0.62640332935885068"/>
    <n v="1.7869211096790915E-2"/>
    <n v="0.24869471632328805"/>
    <n v="0.04"/>
    <n v="4.1457409211092117E-2"/>
    <n v="7.0661809964619862E-2"/>
    <n v="1.1040196103343065E-2"/>
    <x v="3"/>
  </r>
  <r>
    <x v="4"/>
    <x v="3"/>
    <n v="4110"/>
    <s v="Pine Flatwoods"/>
    <x v="1"/>
    <n v="0.80616023176279095"/>
    <n v="4.9140330516175015E-2"/>
    <n v="0.24115339422849597"/>
    <n v="0.04"/>
    <n v="4.020027081789028E-2"/>
    <n v="8.8181786079017985E-2"/>
    <n v="9.7506094283539846E-3"/>
    <x v="3"/>
  </r>
  <r>
    <x v="5"/>
    <x v="13"/>
    <n v="7430"/>
    <s v="Spoil Areas"/>
    <x v="1"/>
    <n v="0.73183755311232057"/>
    <n v="0.13401908322593187"/>
    <n v="0.24115339422849597"/>
    <n v="0.04"/>
    <n v="4.020027081789028E-2"/>
    <n v="8.0052004564933277E-2"/>
    <n v="2.012891580623254E-2"/>
    <x v="13"/>
  </r>
  <r>
    <x v="5"/>
    <x v="13"/>
    <n v="4340"/>
    <s v="Hardwood - Coniferous Mixed"/>
    <x v="2"/>
    <n v="0.80616023176279095"/>
    <n v="4.9140330516175015E-2"/>
    <n v="2.0887301862310671E-2"/>
    <n v="0.04"/>
    <n v="3.4819132204471893E-3"/>
    <n v="7.6377924950330536E-3"/>
    <n v="9.3928383283776822E-4"/>
    <x v="13"/>
  </r>
  <r>
    <x v="0"/>
    <x v="13"/>
    <n v="2140"/>
    <s v="Row Crops"/>
    <x v="1"/>
    <n v="1.1942187284187931"/>
    <n v="0.52982210901985061"/>
    <n v="0.25824300484311374"/>
    <n v="0.04"/>
    <n v="4.3049108907347061E-2"/>
    <n v="0.13988675176109097"/>
    <n v="7.4946602666517897E-2"/>
    <x v="13"/>
  </r>
  <r>
    <x v="2"/>
    <x v="13"/>
    <n v="1700"/>
    <s v="Institutional"/>
    <x v="3"/>
    <n v="0.96739227811534922"/>
    <n v="0.17065096597435325"/>
    <n v="0.2050753273754139"/>
    <n v="0.04"/>
    <n v="3.4186057073481498E-2"/>
    <n v="8.9987082486934891E-2"/>
    <n v="2.331561834926555E-2"/>
    <x v="13"/>
  </r>
  <r>
    <x v="2"/>
    <x v="13"/>
    <n v="2140"/>
    <s v="Row Crops"/>
    <x v="1"/>
    <n v="1.1942187284187931"/>
    <n v="0.52982210901985061"/>
    <n v="0.25824300484311374"/>
    <n v="0.04"/>
    <n v="4.3049108907347061E-2"/>
    <n v="0.13988675176109097"/>
    <n v="7.1432503906411149E-2"/>
    <x v="13"/>
  </r>
  <r>
    <x v="2"/>
    <x v="13"/>
    <n v="6172"/>
    <s v="Mixed Shrubs"/>
    <x v="1"/>
    <n v="0.62640332935885068"/>
    <n v="1.7869211096790915E-2"/>
    <n v="0.24869471632328805"/>
    <n v="0.04"/>
    <n v="4.1457409211092117E-2"/>
    <n v="7.0661809964619862E-2"/>
    <n v="1.1040196103343065E-2"/>
    <x v="13"/>
  </r>
  <r>
    <x v="4"/>
    <x v="13"/>
    <n v="3300"/>
    <s v="Mixed Rangeland"/>
    <x v="1"/>
    <n v="0.80616023176279095"/>
    <n v="4.9140330516175015E-2"/>
    <n v="0.24115339422849597"/>
    <n v="0.04"/>
    <n v="4.020027081789028E-2"/>
    <n v="8.8181786079017985E-2"/>
    <n v="9.7506094283539846E-3"/>
    <x v="13"/>
  </r>
  <r>
    <x v="4"/>
    <x v="13"/>
    <n v="5120"/>
    <s v=" Channelized Waterways, Canals"/>
    <x v="1"/>
    <n v="0.52096910560538079"/>
    <n v="9.3813358258152305E-2"/>
    <n v="0.2984336595879456"/>
    <n v="0.04"/>
    <n v="4.9748891053310533E-2"/>
    <n v="7.0521885588452293E-2"/>
    <n v="1.8113877079759273E-2"/>
    <x v="13"/>
  </r>
  <r>
    <x v="4"/>
    <x v="13"/>
    <n v="5300"/>
    <s v="Reservoirs"/>
    <x v="1"/>
    <n v="0.52096910560538079"/>
    <n v="9.3813358258152305E-2"/>
    <n v="0.2984336595879456"/>
    <n v="0.04"/>
    <n v="4.9748891053310533E-2"/>
    <n v="7.0521885588452293E-2"/>
    <n v="1.8113877079759273E-2"/>
    <x v="13"/>
  </r>
  <r>
    <x v="5"/>
    <x v="6"/>
    <n v="8140"/>
    <s v="Roads and Highways"/>
    <x v="0"/>
    <n v="1.0171301585628862"/>
    <n v="0.19656132206470006"/>
    <n v="0.45034663738052311"/>
    <n v="0.04"/>
    <n v="7.5072784451333197E-2"/>
    <n v="0.20777227616861077"/>
    <n v="5.0365832405270601E-2"/>
    <x v="6"/>
  </r>
  <r>
    <x v="2"/>
    <x v="6"/>
    <n v="1550"/>
    <s v="Other Light Industrial"/>
    <x v="0"/>
    <n v="1.2017295380314896"/>
    <n v="0.2322997442582819"/>
    <n v="0.34369105791620291"/>
    <n v="0.04"/>
    <n v="5.7293299354631032E-2"/>
    <n v="0.18734370750098014"/>
    <n v="4.868598972510349E-2"/>
    <x v="6"/>
  </r>
  <r>
    <x v="2"/>
    <x v="6"/>
    <n v="1900"/>
    <s v="Open Land"/>
    <x v="0"/>
    <n v="0.80616023176279095"/>
    <n v="4.9140330516175015E-2"/>
    <n v="0.28292799795311729"/>
    <n v="0.04"/>
    <n v="4.7164097258784649E-2"/>
    <n v="0.10345737106908408"/>
    <n v="1.6573031722218905E-2"/>
    <x v="6"/>
  </r>
  <r>
    <x v="2"/>
    <x v="6"/>
    <n v="5110"/>
    <s v=" Natural River, Stream, Waterway"/>
    <x v="4"/>
    <n v="0.52096910560538079"/>
    <n v="9.3813358258152305E-2"/>
    <n v="0.2984336595879456"/>
    <n v="0.04"/>
    <n v="4.9748891053310533E-2"/>
    <n v="7.0521885588452293E-2"/>
    <n v="2.3528546382001594E-2"/>
    <x v="6"/>
  </r>
  <r>
    <x v="5"/>
    <x v="10"/>
    <n v="1710"/>
    <s v="Educational Facilities"/>
    <x v="3"/>
    <n v="0.96739227811534922"/>
    <n v="0.17065096597435325"/>
    <n v="0.2050753273754139"/>
    <n v="0.04"/>
    <n v="3.4186057073481498E-2"/>
    <n v="8.9987082486934891E-2"/>
    <n v="2.0525010510357253E-2"/>
    <x v="10"/>
  </r>
  <r>
    <x v="1"/>
    <x v="10"/>
    <n v="2120"/>
    <s v="Unimproved Pastures"/>
    <x v="1"/>
    <n v="0.95337210017164864"/>
    <n v="0.22938109134459039"/>
    <n v="0.2"/>
    <n v="0.04"/>
    <n v="3.3340000000000002E-2"/>
    <n v="8.6488143655465644E-2"/>
    <n v="2.0809025957951342E-2"/>
    <x v="10"/>
  </r>
  <r>
    <x v="2"/>
    <x v="10"/>
    <n v="4240"/>
    <s v="Melaleuca"/>
    <x v="0"/>
    <n v="0.80616023176279095"/>
    <n v="4.9140330516175015E-2"/>
    <n v="0.28292799795311729"/>
    <n v="0.04"/>
    <n v="4.7164097258784649E-2"/>
    <n v="0.10345737106908408"/>
    <n v="1.6573031722218905E-2"/>
    <x v="10"/>
  </r>
  <r>
    <x v="2"/>
    <x v="10"/>
    <n v="8140"/>
    <s v="Roads and Highways"/>
    <x v="4"/>
    <n v="1.0171301585628862"/>
    <n v="0.19656132206470006"/>
    <n v="0.39828344230763024"/>
    <n v="0.04"/>
    <n v="6.639384983268197E-2"/>
    <n v="0.18375235984854019"/>
    <n v="4.9962922782688088E-2"/>
    <x v="10"/>
  </r>
  <r>
    <x v="4"/>
    <x v="10"/>
    <n v="5300"/>
    <s v="Reservoirs"/>
    <x v="4"/>
    <n v="0.52096910560538079"/>
    <n v="9.3813358258152305E-2"/>
    <n v="0.2984336595879456"/>
    <n v="0.04"/>
    <n v="4.9748891053310533E-2"/>
    <n v="7.0521885588452293E-2"/>
    <n v="1.8113877079759273E-2"/>
    <x v="10"/>
  </r>
  <r>
    <x v="2"/>
    <x v="9"/>
    <n v="1310"/>
    <s v="Fixed Single Family Units &lt;Six or more dwelling units per acre&gt;"/>
    <x v="2"/>
    <n v="1.3474392445178078"/>
    <n v="0.2921616014325315"/>
    <n v="0.37832588419635466"/>
    <n v="0.04"/>
    <n v="6.3066924895532325E-2"/>
    <n v="0.23122744985764423"/>
    <n v="6.3864829812773027E-2"/>
    <x v="9"/>
  </r>
  <r>
    <x v="2"/>
    <x v="19"/>
    <n v="1900"/>
    <s v="Open Land"/>
    <x v="2"/>
    <n v="0.80616023176279095"/>
    <n v="4.9140330516175015E-2"/>
    <n v="2.0887301862310671E-2"/>
    <n v="0.04"/>
    <n v="3.4819132204471893E-3"/>
    <n v="7.6377924950330536E-3"/>
    <n v="1.2235124090228724E-3"/>
    <x v="19"/>
  </r>
  <r>
    <x v="1"/>
    <x v="0"/>
    <n v="2410"/>
    <s v="Tree Nurseries"/>
    <x v="2"/>
    <n v="1.7303616721893005"/>
    <n v="0.38508149913584422"/>
    <n v="0.30381529981542799"/>
    <n v="0.03"/>
    <n v="3.7984507859423887E-2"/>
    <n v="0.17884299431696027"/>
    <n v="3.9800424078038694E-2"/>
    <x v="0"/>
  </r>
  <r>
    <x v="3"/>
    <x v="3"/>
    <n v="3200"/>
    <s v="Shrub and Brushland"/>
    <x v="3"/>
    <n v="0.80616023176279095"/>
    <n v="4.9140330516175015E-2"/>
    <n v="0.19937879050387461"/>
    <n v="0.03"/>
    <n v="2.4927333282746919E-2"/>
    <n v="5.4679650816713894E-2"/>
    <n v="1.6220236689454545E-2"/>
    <x v="3"/>
  </r>
  <r>
    <x v="3"/>
    <x v="3"/>
    <n v="6410"/>
    <s v="Freshwater Marshes"/>
    <x v="0"/>
    <n v="0.62640332935885068"/>
    <n v="1.7869211096790915E-2"/>
    <n v="0.24869471632328805"/>
    <n v="0.03"/>
    <n v="3.1093056908319084E-2"/>
    <n v="5.2996357473464893E-2"/>
    <n v="1.7586609940736284E-2"/>
    <x v="3"/>
  </r>
  <r>
    <x v="0"/>
    <x v="3"/>
    <n v="2110"/>
    <s v="Improved Pastures"/>
    <x v="1"/>
    <n v="1.8765006736361713"/>
    <n v="0.3700681607026059"/>
    <n v="0.58663586860269046"/>
    <n v="0.03"/>
    <n v="7.3344149472051368E-2"/>
    <n v="0.37449217117097949"/>
    <n v="9.5806929535072943E-2"/>
    <x v="3"/>
  </r>
  <r>
    <x v="2"/>
    <x v="3"/>
    <n v="1210"/>
    <s v="Fixed Single Family Units"/>
    <x v="1"/>
    <n v="1.3474392445178078"/>
    <n v="0.2921616014325315"/>
    <n v="0.22279788653131388"/>
    <n v="0.03"/>
    <n v="2.7855305763577518E-2"/>
    <n v="0.1021281967907277"/>
    <n v="2.8207723222916436E-2"/>
    <x v="3"/>
  </r>
  <r>
    <x v="2"/>
    <x v="3"/>
    <n v="1411"/>
    <s v="Shopping Centers (Plazas, Malls)"/>
    <x v="0"/>
    <n v="1.4884831588725165"/>
    <n v="0.30824389141964326"/>
    <n v="0.58224006489851832"/>
    <n v="0.03"/>
    <n v="7.2794564113937241E-2"/>
    <n v="0.29482982653842765"/>
    <n v="7.6901024025399251E-2"/>
    <x v="3"/>
  </r>
  <r>
    <x v="2"/>
    <x v="3"/>
    <n v="2210"/>
    <s v="Citrus Groves"/>
    <x v="1"/>
    <n v="1.6671011379372187"/>
    <n v="0.16490862031309303"/>
    <n v="0.32696578480774496"/>
    <n v="0.03"/>
    <n v="4.0878897245588311E-2"/>
    <n v="0.18543412589092559"/>
    <n v="2.7241548156522969E-2"/>
    <x v="3"/>
  </r>
  <r>
    <x v="2"/>
    <x v="3"/>
    <n v="3200"/>
    <s v="Shrub and Brushland"/>
    <x v="1"/>
    <n v="0.80616023176279095"/>
    <n v="4.9140330516175015E-2"/>
    <n v="0.24115339422849597"/>
    <n v="0.03"/>
    <n v="3.0150203113417706E-2"/>
    <n v="6.6136339559263485E-2"/>
    <n v="1.0594505178129871E-2"/>
    <x v="3"/>
  </r>
  <r>
    <x v="2"/>
    <x v="3"/>
    <n v="5110"/>
    <s v=" Natural River, Stream, Waterway"/>
    <x v="0"/>
    <n v="0.52096910560538079"/>
    <n v="9.3813358258152305E-2"/>
    <n v="0.2984336595879456"/>
    <n v="0.03"/>
    <n v="3.7311668289982898E-2"/>
    <n v="5.289141419133922E-2"/>
    <n v="1.7646409786501196E-2"/>
    <x v="3"/>
  </r>
  <r>
    <x v="2"/>
    <x v="3"/>
    <n v="6170"/>
    <s v="Mixed Wetland Hardwoods"/>
    <x v="0"/>
    <n v="0.62640332935885068"/>
    <n v="1.7869211096790915E-2"/>
    <n v="0.24869471632328805"/>
    <n v="0.03"/>
    <n v="3.1093056908319084E-2"/>
    <n v="5.2996357473464893E-2"/>
    <n v="8.280147077507299E-3"/>
    <x v="3"/>
  </r>
  <r>
    <x v="2"/>
    <x v="3"/>
    <n v="8140"/>
    <s v="Roads and Highways"/>
    <x v="3"/>
    <n v="1.0171301585628862"/>
    <n v="0.19656132206470006"/>
    <n v="0.42691819959772126"/>
    <n v="0.03"/>
    <n v="5.3375447904705102E-2"/>
    <n v="0.14772248536843424"/>
    <n v="4.0166271256670813E-2"/>
    <x v="3"/>
  </r>
  <r>
    <x v="4"/>
    <x v="3"/>
    <n v="2540"/>
    <s v="Aquaculture"/>
    <x v="1"/>
    <n v="1.7303616721893005"/>
    <n v="0.38508149913584422"/>
    <n v="0.30381529981542799"/>
    <n v="0.03"/>
    <n v="3.7984507859423887E-2"/>
    <n v="0.17884299431696027"/>
    <n v="4.3934657913458387E-2"/>
    <x v="3"/>
  </r>
  <r>
    <x v="4"/>
    <x v="3"/>
    <n v="4110"/>
    <s v="Pine Flatwoods"/>
    <x v="0"/>
    <n v="0.80616023176279095"/>
    <n v="4.9140330516175015E-2"/>
    <n v="0.28292799795311729"/>
    <n v="0.03"/>
    <n v="3.5373072944088486E-2"/>
    <n v="7.7593028301813055E-2"/>
    <n v="8.579768532429588E-3"/>
    <x v="3"/>
  </r>
  <r>
    <x v="4"/>
    <x v="3"/>
    <n v="4110"/>
    <s v="Pine Flatwoods"/>
    <x v="1"/>
    <n v="0.80616023176279095"/>
    <n v="4.9140330516175015E-2"/>
    <n v="0.24115339422849597"/>
    <n v="0.03"/>
    <n v="3.0150203113417706E-2"/>
    <n v="6.6136339559263485E-2"/>
    <n v="7.3129570712654876E-3"/>
    <x v="3"/>
  </r>
  <r>
    <x v="5"/>
    <x v="13"/>
    <n v="7400"/>
    <s v="Disturbed Land"/>
    <x v="0"/>
    <n v="0.73183755311232057"/>
    <n v="0.13401908322593187"/>
    <n v="0.28292799795311729"/>
    <n v="0.03"/>
    <n v="3.5373072944088486E-2"/>
    <n v="7.0439460709695215E-2"/>
    <n v="1.7711860955484139E-2"/>
    <x v="13"/>
  </r>
  <r>
    <x v="5"/>
    <x v="13"/>
    <n v="1180"/>
    <s v="Rural Residential"/>
    <x v="1"/>
    <n v="0.96739227811534922"/>
    <n v="0.17065096597435325"/>
    <n v="0.24895975957097566"/>
    <n v="0.03"/>
    <n v="3.112619394036123E-2"/>
    <n v="8.1932683128536368E-2"/>
    <n v="1.8687895372084529E-2"/>
    <x v="13"/>
  </r>
  <r>
    <x v="5"/>
    <x v="13"/>
    <n v="1820"/>
    <s v="Golf Courses"/>
    <x v="0"/>
    <n v="1.8765006736361713"/>
    <n v="0.3700681607026059"/>
    <n v="0.27638752969320179"/>
    <n v="0.03"/>
    <n v="3.4555350899892555E-2"/>
    <n v="0.17643818187580224"/>
    <n v="3.9496954932961681E-2"/>
    <x v="13"/>
  </r>
  <r>
    <x v="2"/>
    <x v="13"/>
    <n v="1210"/>
    <s v="Fixed Single Family Units"/>
    <x v="2"/>
    <n v="1.3474392445178078"/>
    <n v="0.2921616014325315"/>
    <n v="0.12152611992617118"/>
    <n v="0.03"/>
    <n v="1.5193803143769551E-2"/>
    <n v="5.5706289158578726E-2"/>
    <n v="1.5386030848863506E-2"/>
    <x v="13"/>
  </r>
  <r>
    <x v="2"/>
    <x v="13"/>
    <n v="1340"/>
    <s v="Multiple Dwelling Units, High Rise &lt;Three stories or more&gt;"/>
    <x v="0"/>
    <n v="1.6728075169398335"/>
    <n v="0.4645994885165638"/>
    <n v="0.45902383655933859"/>
    <n v="0.03"/>
    <n v="5.7389455165831299E-2"/>
    <n v="0.26122011413699142"/>
    <n v="8.5042863036321872E-2"/>
    <x v="13"/>
  </r>
  <r>
    <x v="2"/>
    <x v="13"/>
    <n v="2500"/>
    <s v="Specialty Farms"/>
    <x v="0"/>
    <n v="1.7303616721893005"/>
    <n v="0.38508149913584422"/>
    <n v="0.30381529981542799"/>
    <n v="0.03"/>
    <n v="3.7984507859423887E-2"/>
    <n v="0.17884299431696027"/>
    <n v="4.8068891748878087E-2"/>
    <x v="13"/>
  </r>
  <r>
    <x v="2"/>
    <x v="13"/>
    <n v="4270"/>
    <s v="Live Oak"/>
    <x v="1"/>
    <n v="0.80616023176279095"/>
    <n v="4.9140330516175015E-2"/>
    <n v="0.24115339422849597"/>
    <n v="0.03"/>
    <n v="3.0150203113417706E-2"/>
    <n v="6.6136339559263485E-2"/>
    <n v="1.0594505178129871E-2"/>
    <x v="13"/>
  </r>
  <r>
    <x v="4"/>
    <x v="12"/>
    <n v="2130"/>
    <s v="Woodland Pastures"/>
    <x v="0"/>
    <n v="0.95337210017164864"/>
    <n v="0.22938109134459039"/>
    <n v="0.2"/>
    <n v="0.03"/>
    <n v="2.5004999999999999E-2"/>
    <n v="6.4866107741599233E-2"/>
    <n v="1.8328313668463502E-2"/>
    <x v="12"/>
  </r>
  <r>
    <x v="5"/>
    <x v="6"/>
    <n v="1820"/>
    <s v="Golf Courses"/>
    <x v="1"/>
    <n v="1.8765006736361713"/>
    <n v="0.3700681607026059"/>
    <n v="0.24895975957097566"/>
    <n v="0.03"/>
    <n v="3.112619394036123E-2"/>
    <n v="0.1589290493232417"/>
    <n v="3.5577409786942578E-2"/>
    <x v="6"/>
  </r>
  <r>
    <x v="1"/>
    <x v="6"/>
    <n v="1900"/>
    <s v="Open Land"/>
    <x v="0"/>
    <n v="0.80616023176279095"/>
    <n v="4.9140330516175015E-2"/>
    <n v="0.28292799795311729"/>
    <n v="0.03"/>
    <n v="3.5373072944088486E-2"/>
    <n v="7.7593028301813055E-2"/>
    <n v="4.7297632731949975E-3"/>
    <x v="6"/>
  </r>
  <r>
    <x v="4"/>
    <x v="6"/>
    <n v="1310"/>
    <s v="Fixed Single Family Units &lt;Six or more dwelling units per acre&gt;"/>
    <x v="3"/>
    <n v="1.3474392445178078"/>
    <n v="0.2921616014325315"/>
    <n v="0.43646311869441834"/>
    <n v="0.03"/>
    <n v="5.4568801414769656E-2"/>
    <n v="0.20007008132751442"/>
    <n v="4.9319922128485787E-2"/>
    <x v="6"/>
  </r>
  <r>
    <x v="4"/>
    <x v="6"/>
    <n v="1400"/>
    <s v="Commercial and Services"/>
    <x v="4"/>
    <n v="0.73183755311232057"/>
    <n v="0.15992943931627868"/>
    <n v="0.55707618727995345"/>
    <n v="0.03"/>
    <n v="6.9648450314676175E-2"/>
    <n v="0.13869304731274915"/>
    <n v="3.7889314463818317E-2"/>
    <x v="6"/>
  </r>
  <r>
    <x v="4"/>
    <x v="6"/>
    <n v="1850"/>
    <s v="Parks and Zoos"/>
    <x v="0"/>
    <n v="0.96739227811534922"/>
    <n v="0.17065096597435325"/>
    <n v="0.27638752969320179"/>
    <n v="0.03"/>
    <n v="3.4555350899892555E-2"/>
    <n v="9.0959165168120887E-2"/>
    <n v="1.9806480204921328E-2"/>
    <x v="6"/>
  </r>
  <r>
    <x v="2"/>
    <x v="10"/>
    <n v="5110"/>
    <s v=" Natural River, Stream, Waterway"/>
    <x v="4"/>
    <n v="0.52096910560538079"/>
    <n v="9.3813358258152305E-2"/>
    <n v="0.2984336595879456"/>
    <n v="0.03"/>
    <n v="3.7311668289982898E-2"/>
    <n v="5.289141419133922E-2"/>
    <n v="1.7646409786501196E-2"/>
    <x v="10"/>
  </r>
  <r>
    <x v="2"/>
    <x v="1"/>
    <n v="6410"/>
    <s v="Freshwater Marshes"/>
    <x v="3"/>
    <n v="0.62640332935885068"/>
    <n v="1.7869211096790915E-2"/>
    <n v="0.24869471632328805"/>
    <n v="0.03"/>
    <n v="3.1093056908319084E-2"/>
    <n v="5.2996357473464893E-2"/>
    <n v="8.280147077507299E-3"/>
    <x v="1"/>
  </r>
  <r>
    <x v="0"/>
    <x v="14"/>
    <n v="6170"/>
    <s v="Mixed Wetland Hardwoods"/>
    <x v="3"/>
    <n v="0.62640332935885068"/>
    <n v="1.7869211096790915E-2"/>
    <n v="0.24869471632328805"/>
    <n v="0.03"/>
    <n v="3.1093056908319084E-2"/>
    <n v="5.2996357473464893E-2"/>
    <n v="1.0818273312933386E-2"/>
    <x v="14"/>
  </r>
  <r>
    <x v="2"/>
    <x v="9"/>
    <n v="1340"/>
    <s v="Multiple Dwelling Units, High Rise &lt;Three stories or more&gt;"/>
    <x v="3"/>
    <n v="1.6728075169398335"/>
    <n v="0.4645994885165638"/>
    <n v="0.43646311869441834"/>
    <n v="0.03"/>
    <n v="5.4568801414769656E-2"/>
    <n v="0.24838131835710153"/>
    <n v="8.0863062584631204E-2"/>
    <x v="9"/>
  </r>
  <r>
    <x v="2"/>
    <x v="9"/>
    <n v="1411"/>
    <s v="Shopping Centers (Plazas, Malls)"/>
    <x v="2"/>
    <n v="1.4884831588725165"/>
    <n v="0.30824389141964326"/>
    <n v="0.5449281084296117"/>
    <n v="0.03"/>
    <n v="6.812963675641219E-2"/>
    <n v="0.2759361118720306"/>
    <n v="7.1972940518555462E-2"/>
    <x v="9"/>
  </r>
  <r>
    <x v="2"/>
    <x v="9"/>
    <n v="1411"/>
    <s v="Shopping Centers (Plazas, Malls)"/>
    <x v="1"/>
    <n v="1.4884831588725165"/>
    <n v="0.30824389141964326"/>
    <n v="0.57659988543228824"/>
    <n v="0.03"/>
    <n v="7.2089400676171825E-2"/>
    <n v="0.29197379990280947"/>
    <n v="7.6156081169713563E-2"/>
    <x v="9"/>
  </r>
  <r>
    <x v="2"/>
    <x v="9"/>
    <n v="1920"/>
    <s v="Inactive Land with street pattern but without structures"/>
    <x v="4"/>
    <n v="0.80616023176279095"/>
    <n v="4.9140330516175015E-2"/>
    <n v="0.15190764990771397"/>
    <n v="0.03"/>
    <n v="1.8992253929711937E-2"/>
    <n v="4.1660686336543913E-2"/>
    <n v="6.6737040492156653E-3"/>
    <x v="9"/>
  </r>
  <r>
    <x v="2"/>
    <x v="9"/>
    <n v="3200"/>
    <s v="Shrub and Brushland"/>
    <x v="3"/>
    <n v="0.80616023176279095"/>
    <n v="4.9140330516175015E-2"/>
    <n v="0.19937879050387461"/>
    <n v="0.03"/>
    <n v="2.4927333282746919E-2"/>
    <n v="5.4679650816713894E-2"/>
    <n v="8.7592365645955631E-3"/>
    <x v="9"/>
  </r>
  <r>
    <x v="2"/>
    <x v="9"/>
    <n v="6170"/>
    <s v="Mixed Wetland Hardwoods"/>
    <x v="3"/>
    <n v="0.62640332935885068"/>
    <n v="1.7869211096790915E-2"/>
    <n v="0.24869471632328805"/>
    <n v="0.03"/>
    <n v="3.1093056908319084E-2"/>
    <n v="5.2996357473464893E-2"/>
    <n v="8.280147077507299E-3"/>
    <x v="9"/>
  </r>
  <r>
    <x v="2"/>
    <x v="19"/>
    <n v="4130"/>
    <s v="Sand Pine"/>
    <x v="1"/>
    <n v="0.80616023176279095"/>
    <n v="4.9140330516175015E-2"/>
    <n v="0.24115339422849597"/>
    <n v="0.03"/>
    <n v="3.0150203113417706E-2"/>
    <n v="6.6136339559263485E-2"/>
    <n v="1.0594505178129871E-2"/>
    <x v="19"/>
  </r>
  <r>
    <x v="4"/>
    <x v="19"/>
    <n v="1320"/>
    <s v="Mobile Home Units &lt;Six or more dwelling units per acre&gt;"/>
    <x v="4"/>
    <n v="1.6728075169398335"/>
    <n v="0.4645994885165638"/>
    <n v="0.40522520165068265"/>
    <n v="0.03"/>
    <n v="5.0663280836376591E-2"/>
    <n v="0.23060452420033081"/>
    <n v="6.9561455088366711E-2"/>
    <x v="19"/>
  </r>
  <r>
    <x v="2"/>
    <x v="11"/>
    <n v="7400"/>
    <s v="Disturbed Land"/>
    <x v="0"/>
    <n v="0.73183755311232057"/>
    <n v="0.13401908322593187"/>
    <n v="0.28292799795311729"/>
    <n v="0.03"/>
    <n v="3.5373072944088486E-2"/>
    <n v="7.0439460709695215E-2"/>
    <n v="2.0599364899910086E-2"/>
    <x v="11"/>
  </r>
  <r>
    <x v="0"/>
    <x v="3"/>
    <n v="4220"/>
    <s v="Brazilian Pepper"/>
    <x v="1"/>
    <n v="0.80616023176279095"/>
    <n v="4.9140330516175015E-2"/>
    <n v="0.24115339422849597"/>
    <n v="0.02"/>
    <n v="2.010013540894514E-2"/>
    <n v="4.4090893039508992E-2"/>
    <n v="8.7037775055187738E-3"/>
    <x v="3"/>
  </r>
  <r>
    <x v="0"/>
    <x v="3"/>
    <n v="5120"/>
    <s v=" Channelized Waterways, Canals"/>
    <x v="1"/>
    <n v="0.52096910560538079"/>
    <n v="9.3813358258152305E-2"/>
    <n v="0.2984336595879456"/>
    <n v="0.02"/>
    <n v="2.4874445526655267E-2"/>
    <n v="3.5260942794226147E-2"/>
    <n v="1.3794774179341666E-2"/>
    <x v="3"/>
  </r>
  <r>
    <x v="1"/>
    <x v="3"/>
    <n v="5120"/>
    <s v=" Channelized Waterways, Canals"/>
    <x v="1"/>
    <n v="0.52096910560538079"/>
    <n v="9.3813358258152305E-2"/>
    <n v="0.2984336595879456"/>
    <n v="0.02"/>
    <n v="2.4874445526655267E-2"/>
    <n v="3.5260942794226147E-2"/>
    <n v="6.3496038887584779E-3"/>
    <x v="3"/>
  </r>
  <r>
    <x v="2"/>
    <x v="3"/>
    <n v="1210"/>
    <s v="Fixed Single Family Units"/>
    <x v="0"/>
    <n v="1.3474392445178078"/>
    <n v="0.2921616014325315"/>
    <n v="0.24052044568721381"/>
    <n v="0.02"/>
    <n v="2.004737914802927E-2"/>
    <n v="7.3501353750902498E-2"/>
    <n v="2.0301012925583794E-2"/>
    <x v="3"/>
  </r>
  <r>
    <x v="2"/>
    <x v="3"/>
    <n v="1330"/>
    <s v="Multiple Dwelling Units, Low Rise &lt;Two stories or less&gt;"/>
    <x v="0"/>
    <n v="1.6728075169398335"/>
    <n v="0.4645994885165638"/>
    <n v="0.45902383655933859"/>
    <n v="0.02"/>
    <n v="3.8259636777220871E-2"/>
    <n v="0.1741467427579943"/>
    <n v="5.6695242024214582E-2"/>
    <x v="3"/>
  </r>
  <r>
    <x v="2"/>
    <x v="3"/>
    <n v="1850"/>
    <s v="Parks and Zoos"/>
    <x v="1"/>
    <n v="0.96739227811534922"/>
    <n v="0.17065096597435325"/>
    <n v="0.24895975957097566"/>
    <n v="0.02"/>
    <n v="2.075079596024082E-2"/>
    <n v="5.4621788752357577E-2"/>
    <n v="1.4152484388957481E-2"/>
    <x v="3"/>
  </r>
  <r>
    <x v="2"/>
    <x v="3"/>
    <n v="2110"/>
    <s v="Improved Pastures"/>
    <x v="1"/>
    <n v="1.8765006736361713"/>
    <n v="0.3700681607026059"/>
    <n v="0.58663586860269046"/>
    <n v="0.02"/>
    <n v="4.8896099648034243E-2"/>
    <n v="0.24966144744731966"/>
    <n v="5.9879897742446259E-2"/>
    <x v="3"/>
  </r>
  <r>
    <x v="2"/>
    <x v="3"/>
    <n v="5120"/>
    <s v=" Channelized Waterways, Canals"/>
    <x v="3"/>
    <n v="0.52096910560538079"/>
    <n v="9.3813358258152305E-2"/>
    <n v="0.2984336595879456"/>
    <n v="0.02"/>
    <n v="2.4874445526655267E-2"/>
    <n v="3.5260942794226147E-2"/>
    <n v="1.1764273191000797E-2"/>
    <x v="3"/>
  </r>
  <r>
    <x v="4"/>
    <x v="3"/>
    <n v="1400"/>
    <s v="Commercial and Services"/>
    <x v="0"/>
    <n v="0.73183755311232057"/>
    <n v="0.15992943931627868"/>
    <n v="0.58224006489851832"/>
    <n v="0.02"/>
    <n v="4.8529709409291501E-2"/>
    <n v="9.6638665365373508E-2"/>
    <n v="2.640055036887029E-2"/>
    <x v="3"/>
  </r>
  <r>
    <x v="4"/>
    <x v="3"/>
    <n v="4110"/>
    <s v="Pine Flatwoods"/>
    <x v="1"/>
    <n v="0.80616023176279095"/>
    <n v="4.9140330516175015E-2"/>
    <n v="0.24115339422849597"/>
    <n v="0.02"/>
    <n v="2.010013540894514E-2"/>
    <n v="4.4090893039508992E-2"/>
    <n v="4.8753047141769923E-3"/>
    <x v="3"/>
  </r>
  <r>
    <x v="5"/>
    <x v="13"/>
    <n v="1210"/>
    <s v="Fixed Single Family Units"/>
    <x v="2"/>
    <n v="1.3474392445178078"/>
    <n v="0.2921616014325315"/>
    <n v="0.12152611992617118"/>
    <n v="0.02"/>
    <n v="1.0129202095846368E-2"/>
    <n v="3.7137526105719153E-2"/>
    <n v="9.4305071321583982E-3"/>
    <x v="13"/>
  </r>
  <r>
    <x v="0"/>
    <x v="13"/>
    <n v="6170"/>
    <s v="Mixed Wetland Hardwoods"/>
    <x v="0"/>
    <n v="0.62640332935885068"/>
    <n v="1.7869211096790915E-2"/>
    <n v="0.24869471632328805"/>
    <n v="0.02"/>
    <n v="2.0728704605546058E-2"/>
    <n v="3.5330904982309931E-2"/>
    <n v="7.2121822086222576E-3"/>
    <x v="13"/>
  </r>
  <r>
    <x v="2"/>
    <x v="13"/>
    <n v="1320"/>
    <s v="Mobile Home Units &lt;Six or more dwelling units per acre&gt;"/>
    <x v="2"/>
    <n v="1.6728075169398335"/>
    <n v="0.4645994885165638"/>
    <n v="0.37832588419635466"/>
    <n v="0.02"/>
    <n v="3.1533462447766163E-2"/>
    <n v="0.14353115282133369"/>
    <n v="4.6728025562490665E-2"/>
    <x v="13"/>
  </r>
  <r>
    <x v="2"/>
    <x v="13"/>
    <n v="1900"/>
    <s v="Open Land"/>
    <x v="1"/>
    <n v="0.80616023176279095"/>
    <n v="4.9140330516175015E-2"/>
    <n v="0.24115339422849597"/>
    <n v="0.02"/>
    <n v="2.010013540894514E-2"/>
    <n v="4.4090893039508992E-2"/>
    <n v="7.0630034520865817E-3"/>
    <x v="13"/>
  </r>
  <r>
    <x v="2"/>
    <x v="13"/>
    <n v="2430"/>
    <s v="Ornamentals"/>
    <x v="0"/>
    <n v="1.7303616721893005"/>
    <n v="0.38508149913584422"/>
    <n v="0.30381529981542799"/>
    <n v="0.02"/>
    <n v="2.5323005239615923E-2"/>
    <n v="0.1192286628779735"/>
    <n v="3.2045927832585384E-2"/>
    <x v="13"/>
  </r>
  <r>
    <x v="2"/>
    <x v="13"/>
    <n v="4130"/>
    <s v="Sand Pine"/>
    <x v="0"/>
    <n v="0.80616023176279095"/>
    <n v="4.9140330516175015E-2"/>
    <n v="0.28292799795311729"/>
    <n v="0.02"/>
    <n v="2.3582048629392324E-2"/>
    <n v="5.1728685534542039E-2"/>
    <n v="8.2865158611094523E-3"/>
    <x v="13"/>
  </r>
  <r>
    <x v="4"/>
    <x v="13"/>
    <n v="1480"/>
    <s v="Cemeteries"/>
    <x v="4"/>
    <n v="1.3474392445178078"/>
    <n v="0.2921616014325315"/>
    <n v="0.15190764990771397"/>
    <n v="0.02"/>
    <n v="1.2661502619807958E-2"/>
    <n v="4.6421907632148936E-2"/>
    <n v="1.1443614428913023E-2"/>
    <x v="13"/>
  </r>
  <r>
    <x v="4"/>
    <x v="13"/>
    <n v="6120"/>
    <s v="Mangrove Swamps"/>
    <x v="0"/>
    <n v="0.62640332935885068"/>
    <n v="1.7869211096790915E-2"/>
    <n v="0.24869471632328805"/>
    <n v="0.02"/>
    <n v="2.0728704605546058E-2"/>
    <n v="3.5330904982309931E-2"/>
    <n v="3.2639858424038993E-3"/>
    <x v="13"/>
  </r>
  <r>
    <x v="5"/>
    <x v="6"/>
    <n v="1920"/>
    <s v="Inactive Land with street pattern but without structures"/>
    <x v="0"/>
    <n v="0.80616023176279095"/>
    <n v="4.9140330516175015E-2"/>
    <n v="0.27638752969320179"/>
    <n v="0.02"/>
    <n v="2.303690059992837E-2"/>
    <n v="5.0532869537844943E-2"/>
    <n v="6.2144536415024059E-3"/>
    <x v="6"/>
  </r>
  <r>
    <x v="1"/>
    <x v="6"/>
    <n v="1850"/>
    <s v="Parks and Zoos"/>
    <x v="0"/>
    <n v="0.96739227811534922"/>
    <n v="0.17065096597435325"/>
    <n v="0.27638752969320179"/>
    <n v="0.02"/>
    <n v="2.303690059992837E-2"/>
    <n v="6.0639443445413922E-2"/>
    <n v="1.0696983875318016E-2"/>
    <x v="6"/>
  </r>
  <r>
    <x v="2"/>
    <x v="6"/>
    <n v="1310"/>
    <s v="Fixed Single Family Units &lt;Six or more dwelling units per acre&gt;"/>
    <x v="1"/>
    <n v="1.3474392445178078"/>
    <n v="0.2921616014325315"/>
    <n v="0.44774347762687844"/>
    <n v="0.02"/>
    <n v="3.7319418860200314E-2"/>
    <n v="0.1368272524386977"/>
    <n v="3.7791573604806054E-2"/>
    <x v="6"/>
  </r>
  <r>
    <x v="2"/>
    <x v="6"/>
    <n v="1320"/>
    <s v="Mobile Home Units &lt;Six or more dwelling units per acre&gt;"/>
    <x v="2"/>
    <n v="1.6728075169398335"/>
    <n v="0.4645994885165638"/>
    <n v="0.37832588419635466"/>
    <n v="0.02"/>
    <n v="3.1533462447766163E-2"/>
    <n v="0.14353115282133369"/>
    <n v="4.6728025562490665E-2"/>
    <x v="6"/>
  </r>
  <r>
    <x v="2"/>
    <x v="6"/>
    <n v="1400"/>
    <s v="Commercial and Services"/>
    <x v="4"/>
    <n v="0.73183755311232057"/>
    <n v="0.15992943931627868"/>
    <n v="0.55707618727995345"/>
    <n v="0.02"/>
    <n v="4.6432300209784116E-2"/>
    <n v="9.2462031541832773E-2"/>
    <n v="3.0313234530711778E-2"/>
    <x v="6"/>
  </r>
  <r>
    <x v="2"/>
    <x v="6"/>
    <n v="4130"/>
    <s v="Sand Pine"/>
    <x v="0"/>
    <n v="0.80616023176279095"/>
    <n v="4.9140330516175015E-2"/>
    <n v="0.28292799795311729"/>
    <n v="0.02"/>
    <n v="2.3582048629392324E-2"/>
    <n v="5.1728685534542039E-2"/>
    <n v="8.2865158611094523E-3"/>
    <x v="6"/>
  </r>
  <r>
    <x v="2"/>
    <x v="6"/>
    <n v="4130"/>
    <s v="Sand Pine"/>
    <x v="1"/>
    <n v="0.80616023176279095"/>
    <n v="4.9140330516175015E-2"/>
    <n v="0.24115339422849597"/>
    <n v="0.02"/>
    <n v="2.010013540894514E-2"/>
    <n v="4.4090893039508992E-2"/>
    <n v="7.0630034520865817E-3"/>
    <x v="6"/>
  </r>
  <r>
    <x v="2"/>
    <x v="6"/>
    <n v="6430"/>
    <s v="Wet Prairies"/>
    <x v="0"/>
    <n v="0.62640332935885068"/>
    <n v="1.7869211096790915E-2"/>
    <n v="0.24869471632328805"/>
    <n v="0.02"/>
    <n v="2.0728704605546058E-2"/>
    <n v="3.5330904982309931E-2"/>
    <n v="5.5200980516715327E-3"/>
    <x v="6"/>
  </r>
  <r>
    <x v="4"/>
    <x v="6"/>
    <n v="4240"/>
    <s v="Melaleuca"/>
    <x v="0"/>
    <n v="0.80616023176279095"/>
    <n v="4.9140330516175015E-2"/>
    <n v="0.28292799795311729"/>
    <n v="0.02"/>
    <n v="2.3582048629392324E-2"/>
    <n v="5.1728685534542039E-2"/>
    <n v="5.7198456882863917E-3"/>
    <x v="6"/>
  </r>
  <r>
    <x v="4"/>
    <x v="6"/>
    <n v="8140"/>
    <s v="Roads and Highways"/>
    <x v="2"/>
    <n v="1.0171301585628862"/>
    <n v="0.19656132206470006"/>
    <n v="0.37051640493542071"/>
    <n v="0.02"/>
    <n v="3.0882542351367313E-2"/>
    <n v="8.5470868905584571E-2"/>
    <n v="1.9878578543862595E-2"/>
    <x v="6"/>
  </r>
  <r>
    <x v="2"/>
    <x v="10"/>
    <n v="6430"/>
    <s v="Wet Prairies"/>
    <x v="1"/>
    <n v="0.62640332935885068"/>
    <n v="1.7869211096790915E-2"/>
    <n v="0.24869471632328805"/>
    <n v="0.02"/>
    <n v="2.0728704605546058E-2"/>
    <n v="3.5330904982309931E-2"/>
    <n v="5.5200980516715327E-3"/>
    <x v="10"/>
  </r>
  <r>
    <x v="4"/>
    <x v="10"/>
    <n v="1490"/>
    <s v="Commercial and Services Under Construction"/>
    <x v="4"/>
    <n v="1.4884831588725165"/>
    <n v="0.30824389141964326"/>
    <n v="0.55707618727995345"/>
    <n v="0.02"/>
    <n v="4.6432300209784116E-2"/>
    <n v="0.18805836923762598"/>
    <n v="4.3997930327239941E-2"/>
    <x v="10"/>
  </r>
  <r>
    <x v="4"/>
    <x v="10"/>
    <n v="3100"/>
    <s v="Herbaceous (Dry Prairie)"/>
    <x v="4"/>
    <n v="0.80616023176279095"/>
    <n v="4.9140330516175015E-2"/>
    <n v="9.4942281192321246E-2"/>
    <n v="0.02"/>
    <n v="7.9134391373799767E-3"/>
    <n v="1.7358619306893305E-2"/>
    <n v="1.9194113047940916E-3"/>
    <x v="10"/>
  </r>
  <r>
    <x v="3"/>
    <x v="14"/>
    <n v="6250"/>
    <s v="Hydric Pine Flatwoods"/>
    <x v="3"/>
    <n v="0.62640332935885068"/>
    <n v="1.7869211096790915E-2"/>
    <n v="0.24869471632328805"/>
    <n v="0.02"/>
    <n v="2.0728704605546058E-2"/>
    <n v="3.5330904982309931E-2"/>
    <n v="1.1724406627157524E-2"/>
    <x v="14"/>
  </r>
  <r>
    <x v="2"/>
    <x v="9"/>
    <n v="1310"/>
    <s v="Fixed Single Family Units &lt;Six or more dwelling units per acre&gt;"/>
    <x v="1"/>
    <n v="1.3474392445178078"/>
    <n v="0.2921616014325315"/>
    <n v="0.44774347762687844"/>
    <n v="0.02"/>
    <n v="3.7319418860200314E-2"/>
    <n v="0.1368272524386977"/>
    <n v="3.7791573604806054E-2"/>
    <x v="9"/>
  </r>
  <r>
    <x v="2"/>
    <x v="9"/>
    <n v="6250"/>
    <s v="Hydric Pine Flatwoods"/>
    <x v="1"/>
    <n v="0.62640332935885068"/>
    <n v="1.7869211096790915E-2"/>
    <n v="0.24869471632328805"/>
    <n v="0.02"/>
    <n v="2.0728704605546058E-2"/>
    <n v="3.5330904982309931E-2"/>
    <n v="5.5200980516715327E-3"/>
    <x v="9"/>
  </r>
  <r>
    <x v="2"/>
    <x v="15"/>
    <n v="6191"/>
    <e v="#N/A"/>
    <x v="0"/>
    <n v="0.62640332935885068"/>
    <n v="1.7869211096790915E-2"/>
    <n v="0.24869471632328805"/>
    <n v="0.02"/>
    <n v="2.0728704605546058E-2"/>
    <n v="3.5330904982309931E-2"/>
    <n v="5.5200980516715327E-3"/>
    <x v="15"/>
  </r>
  <r>
    <x v="4"/>
    <x v="19"/>
    <n v="1320"/>
    <s v="Mobile Home Units &lt;Six or more dwelling units per acre&gt;"/>
    <x v="0"/>
    <n v="1.6728075169398335"/>
    <n v="0.4645994885165638"/>
    <n v="0.45902383655933859"/>
    <n v="0.02"/>
    <n v="3.8259636777220871E-2"/>
    <n v="0.1741467427579943"/>
    <n v="5.253106315738186E-2"/>
    <x v="19"/>
  </r>
  <r>
    <x v="2"/>
    <x v="11"/>
    <n v="7400"/>
    <s v="Disturbed Land"/>
    <x v="1"/>
    <n v="0.73183755311232057"/>
    <n v="0.13401908322593187"/>
    <n v="0.24115339422849597"/>
    <n v="0.02"/>
    <n v="2.010013540894514E-2"/>
    <n v="4.0026002282466638E-2"/>
    <n v="1.1705231956548462E-2"/>
    <x v="11"/>
  </r>
  <r>
    <x v="3"/>
    <x v="5"/>
    <n v="6430"/>
    <s v="Wet Prairies"/>
    <x v="0"/>
    <n v="0.62640332935885068"/>
    <n v="1.7869211096790915E-2"/>
    <n v="0.24869471632328805"/>
    <n v="0.02"/>
    <n v="2.0728704605546058E-2"/>
    <n v="3.5330904982309931E-2"/>
    <n v="1.1724406627157524E-2"/>
    <x v="5"/>
  </r>
  <r>
    <x v="4"/>
    <x v="0"/>
    <n v="2430"/>
    <s v="Ornamentals"/>
    <x v="2"/>
    <n v="1.7303616721893005"/>
    <n v="0.38508149913584422"/>
    <n v="0.30381529981542799"/>
    <n v="0.01"/>
    <n v="1.2661502619807962E-2"/>
    <n v="5.9614331438986749E-2"/>
    <n v="1.4644885971152793E-2"/>
    <x v="0"/>
  </r>
  <r>
    <x v="3"/>
    <x v="3"/>
    <n v="2110"/>
    <s v="Improved Pastures"/>
    <x v="0"/>
    <n v="1.8765006736361713"/>
    <n v="0.3700681607026059"/>
    <n v="0.58663586860269046"/>
    <n v="0.01"/>
    <n v="2.4448049824017121E-2"/>
    <n v="0.12483072372365983"/>
    <n v="3.7257494664049692E-2"/>
    <x v="3"/>
  </r>
  <r>
    <x v="0"/>
    <x v="3"/>
    <n v="6170"/>
    <s v="Mixed Wetland Hardwoods"/>
    <x v="1"/>
    <n v="0.62640332935885068"/>
    <n v="1.7869211096790915E-2"/>
    <n v="0.24869471632328805"/>
    <n v="0.01"/>
    <n v="1.0364352302773029E-2"/>
    <n v="1.7665452491154966E-2"/>
    <n v="3.6060911043111288E-3"/>
    <x v="3"/>
  </r>
  <r>
    <x v="0"/>
    <x v="3"/>
    <n v="6210"/>
    <s v="Cypress"/>
    <x v="0"/>
    <n v="0.62640332935885068"/>
    <n v="1.7869211096790915E-2"/>
    <n v="0.24869471632328805"/>
    <n v="0.01"/>
    <n v="1.0364352302773029E-2"/>
    <n v="1.7665452491154966E-2"/>
    <n v="3.6060911043111288E-3"/>
    <x v="3"/>
  </r>
  <r>
    <x v="1"/>
    <x v="3"/>
    <n v="2110"/>
    <s v="Improved Pastures"/>
    <x v="0"/>
    <n v="1.8765006736361713"/>
    <n v="0.3700681607026059"/>
    <n v="0.58663586860269046"/>
    <n v="0.01"/>
    <n v="2.4448049824017121E-2"/>
    <n v="0.12483072372365983"/>
    <n v="2.4618097385531081E-2"/>
    <x v="3"/>
  </r>
  <r>
    <x v="1"/>
    <x v="3"/>
    <n v="8320"/>
    <s v="Electrical Power Transmission Lines"/>
    <x v="0"/>
    <n v="0.73183755311232057"/>
    <n v="0.15992943931627868"/>
    <n v="0.28292799795311729"/>
    <n v="0.01"/>
    <n v="1.1791024314696162E-2"/>
    <n v="2.3479820236565072E-2"/>
    <n v="5.131076520617602E-3"/>
    <x v="3"/>
  </r>
  <r>
    <x v="2"/>
    <x v="3"/>
    <n v="1400"/>
    <s v="Commercial and Services"/>
    <x v="0"/>
    <n v="0.73183755311232057"/>
    <n v="0.15992943931627868"/>
    <n v="0.58224006489851832"/>
    <n v="0.01"/>
    <n v="2.426485470464575E-2"/>
    <n v="4.8319332682686754E-2"/>
    <n v="1.5841261970488789E-2"/>
    <x v="3"/>
  </r>
  <r>
    <x v="2"/>
    <x v="3"/>
    <n v="1710"/>
    <s v="Educational Facilities"/>
    <x v="0"/>
    <n v="0.96739227811534922"/>
    <n v="0.17065096597435325"/>
    <n v="0.24052044568721381"/>
    <n v="0.01"/>
    <n v="1.0023689574014635E-2"/>
    <n v="2.6385101346477816E-2"/>
    <n v="6.8363695777167496E-3"/>
    <x v="3"/>
  </r>
  <r>
    <x v="2"/>
    <x v="3"/>
    <n v="1920"/>
    <s v="Inactive Land with street pattern but without structures"/>
    <x v="0"/>
    <n v="0.80616023176279095"/>
    <n v="4.9140330516175015E-2"/>
    <n v="0.27638752969320179"/>
    <n v="0.01"/>
    <n v="1.1518450299964185E-2"/>
    <n v="2.5266434768922472E-2"/>
    <n v="4.0474779187372797E-3"/>
    <x v="3"/>
  </r>
  <r>
    <x v="2"/>
    <x v="3"/>
    <n v="2210"/>
    <s v="Citrus Groves"/>
    <x v="0"/>
    <n v="1.6671011379372187"/>
    <n v="0.16490862031309303"/>
    <n v="0.32696578480774496"/>
    <n v="0.01"/>
    <n v="1.362629908186277E-2"/>
    <n v="6.1811375296975189E-2"/>
    <n v="9.0805160521743224E-3"/>
    <x v="3"/>
  </r>
  <r>
    <x v="2"/>
    <x v="3"/>
    <n v="5110"/>
    <s v=" Natural River, Stream, Waterway"/>
    <x v="1"/>
    <n v="0.52096910560538079"/>
    <n v="9.3813358258152305E-2"/>
    <n v="0.2984336595879456"/>
    <n v="0.01"/>
    <n v="1.2437222763327633E-2"/>
    <n v="1.7630471397113073E-2"/>
    <n v="5.8821365955003986E-3"/>
    <x v="3"/>
  </r>
  <r>
    <x v="2"/>
    <x v="3"/>
    <n v="5110"/>
    <s v=" Natural River, Stream, Waterway"/>
    <x v="1"/>
    <n v="0.52096910560538079"/>
    <n v="9.3813358258152305E-2"/>
    <n v="0.2984336595879456"/>
    <n v="0.01"/>
    <n v="1.2437222763327633E-2"/>
    <n v="1.7630471397113073E-2"/>
    <n v="5.8821365955003986E-3"/>
    <x v="3"/>
  </r>
  <r>
    <x v="2"/>
    <x v="3"/>
    <n v="6440"/>
    <s v="Emergent Aquatic Vegetation"/>
    <x v="1"/>
    <n v="0.62640332935885068"/>
    <n v="1.7869211096790915E-2"/>
    <n v="0.24869471632328805"/>
    <n v="0.01"/>
    <n v="1.0364352302773029E-2"/>
    <n v="1.7665452491154966E-2"/>
    <n v="2.7600490258357663E-3"/>
    <x v="3"/>
  </r>
  <r>
    <x v="4"/>
    <x v="3"/>
    <n v="1820"/>
    <s v="Golf Courses"/>
    <x v="0"/>
    <n v="1.8765006736361713"/>
    <n v="0.3700681607026059"/>
    <n v="0.27638752969320179"/>
    <n v="0.01"/>
    <n v="1.1518450299964185E-2"/>
    <n v="5.8812727291934076E-2"/>
    <n v="1.2852234611658535E-2"/>
    <x v="3"/>
  </r>
  <r>
    <x v="4"/>
    <x v="3"/>
    <n v="2540"/>
    <s v="Aquaculture"/>
    <x v="0"/>
    <n v="1.7303616721893005"/>
    <n v="0.38508149913584422"/>
    <n v="0.30381529981542799"/>
    <n v="0.01"/>
    <n v="1.2661502619807962E-2"/>
    <n v="5.9614331438986749E-2"/>
    <n v="1.4644885971152793E-2"/>
    <x v="3"/>
  </r>
  <r>
    <x v="4"/>
    <x v="3"/>
    <n v="4110"/>
    <s v="Pine Flatwoods"/>
    <x v="2"/>
    <n v="0.80616023176279095"/>
    <n v="4.9140330516175015E-2"/>
    <n v="2.0887301862310671E-2"/>
    <n v="0.01"/>
    <n v="8.7047830511179731E-4"/>
    <n v="1.9094481237582634E-3"/>
    <n v="2.1113524352735005E-4"/>
    <x v="3"/>
  </r>
  <r>
    <x v="4"/>
    <x v="3"/>
    <n v="4110"/>
    <s v="Pine Flatwoods"/>
    <x v="2"/>
    <n v="0.80616023176279095"/>
    <n v="4.9140330516175015E-2"/>
    <n v="2.0887301862310671E-2"/>
    <n v="0.01"/>
    <n v="8.7047830511179731E-4"/>
    <n v="1.9094481237582634E-3"/>
    <n v="2.1113524352735005E-4"/>
    <x v="3"/>
  </r>
  <r>
    <x v="4"/>
    <x v="3"/>
    <n v="4110"/>
    <s v="Pine Flatwoods"/>
    <x v="1"/>
    <n v="0.80616023176279095"/>
    <n v="4.9140330516175015E-2"/>
    <n v="0.24115339422849597"/>
    <n v="0.01"/>
    <n v="1.005006770447257E-2"/>
    <n v="2.2045446519754496E-2"/>
    <n v="2.4376523570884961E-3"/>
    <x v="3"/>
  </r>
  <r>
    <x v="4"/>
    <x v="3"/>
    <n v="5110"/>
    <s v=" Natural River, Stream, Waterway"/>
    <x v="0"/>
    <n v="0.52096910560538079"/>
    <n v="9.3813358258152305E-2"/>
    <n v="0.2984336595879456"/>
    <n v="0.01"/>
    <n v="1.2437222763327633E-2"/>
    <n v="1.7630471397113073E-2"/>
    <n v="4.5284692699398181E-3"/>
    <x v="3"/>
  </r>
  <r>
    <x v="4"/>
    <x v="3"/>
    <n v="5110"/>
    <s v=" Natural River, Stream, Waterway"/>
    <x v="1"/>
    <n v="0.52096910560538079"/>
    <n v="9.3813358258152305E-2"/>
    <n v="0.2984336595879456"/>
    <n v="0.01"/>
    <n v="1.2437222763327633E-2"/>
    <n v="1.7630471397113073E-2"/>
    <n v="4.5284692699398181E-3"/>
    <x v="3"/>
  </r>
  <r>
    <x v="4"/>
    <x v="3"/>
    <n v="5110"/>
    <s v=" Natural River, Stream, Waterway"/>
    <x v="1"/>
    <n v="0.52096910560538079"/>
    <n v="9.3813358258152305E-2"/>
    <n v="0.2984336595879456"/>
    <n v="0.01"/>
    <n v="1.2437222763327633E-2"/>
    <n v="1.7630471397113073E-2"/>
    <n v="4.5284692699398181E-3"/>
    <x v="3"/>
  </r>
  <r>
    <x v="4"/>
    <x v="3"/>
    <n v="6120"/>
    <s v="Mangrove Swamps"/>
    <x v="1"/>
    <n v="0.62640332935885068"/>
    <n v="1.7869211096790915E-2"/>
    <n v="0.24869471632328805"/>
    <n v="0.01"/>
    <n v="1.0364352302773029E-2"/>
    <n v="1.7665452491154966E-2"/>
    <n v="1.6319929212019497E-3"/>
    <x v="3"/>
  </r>
  <r>
    <x v="4"/>
    <x v="3"/>
    <n v="6170"/>
    <s v="Mixed Wetland Hardwoods"/>
    <x v="3"/>
    <n v="0.62640332935885068"/>
    <n v="1.7869211096790915E-2"/>
    <n v="0.24869471632328805"/>
    <n v="0.01"/>
    <n v="1.0364352302773029E-2"/>
    <n v="1.7665452491154966E-2"/>
    <n v="1.6319929212019497E-3"/>
    <x v="3"/>
  </r>
  <r>
    <x v="4"/>
    <x v="3"/>
    <n v="8140"/>
    <s v="Roads and Highways"/>
    <x v="0"/>
    <n v="1.0171301585628862"/>
    <n v="0.19656132206470006"/>
    <n v="0.45034663738052311"/>
    <n v="0.01"/>
    <n v="1.8768196112833299E-2"/>
    <n v="5.1943069042152692E-2"/>
    <n v="1.2080775485087458E-2"/>
    <x v="3"/>
  </r>
  <r>
    <x v="3"/>
    <x v="13"/>
    <n v="6216"/>
    <e v="#N/A"/>
    <x v="1"/>
    <n v="0.62640332935885068"/>
    <n v="1.7869211096790915E-2"/>
    <n v="0.24869471632328805"/>
    <n v="0.01"/>
    <n v="1.0364352302773029E-2"/>
    <n v="1.7665452491154966E-2"/>
    <n v="5.8622033135787618E-3"/>
    <x v="13"/>
  </r>
  <r>
    <x v="2"/>
    <x v="13"/>
    <n v="1320"/>
    <s v="Mobile Home Units &lt;Six or more dwelling units per acre&gt;"/>
    <x v="3"/>
    <n v="1.6728075169398335"/>
    <n v="0.4645994885165638"/>
    <n v="0.43646311869441834"/>
    <n v="0.01"/>
    <n v="1.8189600471589885E-2"/>
    <n v="8.2793772785700506E-2"/>
    <n v="2.6954354194877066E-2"/>
    <x v="13"/>
  </r>
  <r>
    <x v="4"/>
    <x v="13"/>
    <n v="1110"/>
    <s v="Fixed Single Family Units"/>
    <x v="2"/>
    <n v="0.96739227811534922"/>
    <n v="0.17065096597435325"/>
    <n v="8.3338224602148639E-2"/>
    <n v="0.01"/>
    <n v="3.4731205102945441E-3"/>
    <n v="9.1422061682971366E-3"/>
    <n v="1.9907276541842045E-3"/>
    <x v="13"/>
  </r>
  <r>
    <x v="4"/>
    <x v="13"/>
    <n v="1480"/>
    <s v="Cemeteries"/>
    <x v="0"/>
    <n v="1.3474392445178078"/>
    <n v="0.2921616014325315"/>
    <n v="0.27638752969320179"/>
    <n v="0.01"/>
    <n v="1.1518450299964185E-2"/>
    <n v="4.2231040970913271E-2"/>
    <n v="1.0410510348525042E-2"/>
    <x v="13"/>
  </r>
  <r>
    <x v="4"/>
    <x v="13"/>
    <n v="1850"/>
    <s v="Parks and Zoos"/>
    <x v="1"/>
    <n v="0.96739227811534922"/>
    <n v="0.17065096597435325"/>
    <n v="0.24895975957097566"/>
    <n v="0.01"/>
    <n v="1.037539798012041E-2"/>
    <n v="2.7310894376178788E-2"/>
    <n v="5.9469838783224342E-3"/>
    <x v="13"/>
  </r>
  <r>
    <x v="4"/>
    <x v="13"/>
    <n v="2130"/>
    <s v="Woodland Pastures"/>
    <x v="1"/>
    <n v="0.95337210017164864"/>
    <n v="0.22938109134459039"/>
    <n v="0.2"/>
    <n v="0.01"/>
    <n v="8.3350000000000004E-3"/>
    <n v="2.1622035913866411E-2"/>
    <n v="6.1094378894878346E-3"/>
    <x v="13"/>
  </r>
  <r>
    <x v="4"/>
    <x v="13"/>
    <n v="4110"/>
    <s v="Pine Flatwoods"/>
    <x v="2"/>
    <n v="0.80616023176279095"/>
    <n v="4.9140330516175015E-2"/>
    <n v="2.0887301862310671E-2"/>
    <n v="0.01"/>
    <n v="8.7047830511179731E-4"/>
    <n v="1.9094481237582634E-3"/>
    <n v="2.1113524352735005E-4"/>
    <x v="13"/>
  </r>
  <r>
    <x v="2"/>
    <x v="6"/>
    <n v="1310"/>
    <s v="Fixed Single Family Units &lt;Six or more dwelling units per acre&gt;"/>
    <x v="3"/>
    <n v="1.3474392445178078"/>
    <n v="0.2921616014325315"/>
    <n v="0.43646311869441834"/>
    <n v="0.01"/>
    <n v="1.8189600471589885E-2"/>
    <n v="6.6690027109171476E-2"/>
    <n v="1.8419730158156442E-2"/>
    <x v="6"/>
  </r>
  <r>
    <x v="2"/>
    <x v="6"/>
    <n v="1330"/>
    <s v="Multiple Dwelling Units, Low Rise &lt;Two stories or less&gt;"/>
    <x v="0"/>
    <n v="1.6728075169398335"/>
    <n v="0.4645994885165638"/>
    <n v="0.45902383655933859"/>
    <n v="0.01"/>
    <n v="1.9129818388610435E-2"/>
    <n v="8.707337137899715E-2"/>
    <n v="2.8347621012107291E-2"/>
    <x v="6"/>
  </r>
  <r>
    <x v="2"/>
    <x v="6"/>
    <n v="1400"/>
    <s v="Commercial and Services"/>
    <x v="0"/>
    <n v="0.73183755311232057"/>
    <n v="0.15992943931627868"/>
    <n v="0.58224006489851832"/>
    <n v="0.01"/>
    <n v="2.426485470464575E-2"/>
    <n v="4.8319332682686754E-2"/>
    <n v="1.5841261970488789E-2"/>
    <x v="6"/>
  </r>
  <r>
    <x v="2"/>
    <x v="6"/>
    <n v="1550"/>
    <s v="Other Light Industrial"/>
    <x v="4"/>
    <n v="1.2017295380314896"/>
    <n v="0.2322997442582819"/>
    <n v="0.25919242765503703"/>
    <n v="0.01"/>
    <n v="1.0801844422523667E-2"/>
    <n v="3.5321016676635064E-2"/>
    <n v="9.1790574550782121E-3"/>
    <x v="6"/>
  </r>
  <r>
    <x v="2"/>
    <x v="6"/>
    <n v="1700"/>
    <s v="Institutional"/>
    <x v="2"/>
    <n v="0.96739227811534922"/>
    <n v="0.17065096597435325"/>
    <n v="0.12152611992617118"/>
    <n v="0.01"/>
    <n v="5.0646010479231838E-3"/>
    <n v="1.3331419627694054E-2"/>
    <n v="3.4541656813726735E-3"/>
    <x v="6"/>
  </r>
  <r>
    <x v="2"/>
    <x v="6"/>
    <n v="1900"/>
    <s v="Open Land"/>
    <x v="1"/>
    <n v="0.80616023176279095"/>
    <n v="4.9140330516175015E-2"/>
    <n v="0.24115339422849597"/>
    <n v="0.01"/>
    <n v="1.005006770447257E-2"/>
    <n v="2.2045446519754496E-2"/>
    <n v="3.5315017260432909E-3"/>
    <x v="6"/>
  </r>
  <r>
    <x v="2"/>
    <x v="6"/>
    <n v="4130"/>
    <s v="Sand Pine"/>
    <x v="4"/>
    <n v="0.80616023176279095"/>
    <n v="4.9140330516175015E-2"/>
    <n v="9.4942281192321246E-2"/>
    <n v="0.01"/>
    <n v="3.9567195686899884E-3"/>
    <n v="8.6793096534466523E-3"/>
    <n v="1.3903550102532644E-3"/>
    <x v="6"/>
  </r>
  <r>
    <x v="2"/>
    <x v="6"/>
    <n v="4200"/>
    <s v="Upland Hardwood Forests"/>
    <x v="2"/>
    <n v="0.80616023176279095"/>
    <n v="4.9140330516175015E-2"/>
    <n v="2.0887301862310671E-2"/>
    <n v="0.01"/>
    <n v="8.7047830511179731E-4"/>
    <n v="1.9094481237582634E-3"/>
    <n v="3.0587810225571809E-4"/>
    <x v="6"/>
  </r>
  <r>
    <x v="2"/>
    <x v="6"/>
    <n v="4200"/>
    <s v="Upland Hardwood Forests"/>
    <x v="1"/>
    <n v="0.80616023176279095"/>
    <n v="4.9140330516175015E-2"/>
    <n v="0.24115339422849597"/>
    <n v="0.01"/>
    <n v="1.005006770447257E-2"/>
    <n v="2.2045446519754496E-2"/>
    <n v="3.5315017260432909E-3"/>
    <x v="6"/>
  </r>
  <r>
    <x v="2"/>
    <x v="6"/>
    <n v="4220"/>
    <s v="Brazilian Pepper"/>
    <x v="2"/>
    <n v="0.80616023176279095"/>
    <n v="4.9140330516175015E-2"/>
    <n v="2.0887301862310671E-2"/>
    <n v="0.01"/>
    <n v="8.7047830511179731E-4"/>
    <n v="1.9094481237582634E-3"/>
    <n v="3.0587810225571809E-4"/>
    <x v="6"/>
  </r>
  <r>
    <x v="2"/>
    <x v="6"/>
    <n v="4240"/>
    <s v="Melaleuca"/>
    <x v="3"/>
    <n v="0.80616023176279095"/>
    <n v="4.9140330516175015E-2"/>
    <n v="0.19937879050387461"/>
    <n v="0.01"/>
    <n v="8.3091110942489742E-3"/>
    <n v="1.8226550272237969E-2"/>
    <n v="2.9197455215318547E-3"/>
    <x v="6"/>
  </r>
  <r>
    <x v="2"/>
    <x v="6"/>
    <n v="4340"/>
    <s v="Hardwood - Coniferous Mixed"/>
    <x v="2"/>
    <n v="0.80616023176279095"/>
    <n v="4.9140330516175015E-2"/>
    <n v="2.0887301862310671E-2"/>
    <n v="0.01"/>
    <n v="8.7047830511179731E-4"/>
    <n v="1.9094481237582634E-3"/>
    <n v="3.0587810225571809E-4"/>
    <x v="6"/>
  </r>
  <r>
    <x v="2"/>
    <x v="6"/>
    <n v="5200"/>
    <s v="Lakes"/>
    <x v="1"/>
    <n v="0.52096910560538079"/>
    <n v="9.3813358258152305E-2"/>
    <n v="0.2984336595879456"/>
    <n v="0.01"/>
    <n v="1.2437222763327633E-2"/>
    <n v="1.7630471397113073E-2"/>
    <n v="5.8821365955003986E-3"/>
    <x v="6"/>
  </r>
  <r>
    <x v="2"/>
    <x v="6"/>
    <n v="8140"/>
    <s v="Roads and Highways"/>
    <x v="0"/>
    <n v="1.0171301585628862"/>
    <n v="0.19656132206470006"/>
    <n v="0.45034663738052311"/>
    <n v="0.01"/>
    <n v="1.8768196112833299E-2"/>
    <n v="5.1943069042152692E-2"/>
    <n v="1.4123505950008235E-2"/>
    <x v="6"/>
  </r>
  <r>
    <x v="4"/>
    <x v="6"/>
    <n v="1320"/>
    <s v="Mobile Home Units &lt;Six or more dwelling units per acre&gt;"/>
    <x v="4"/>
    <n v="1.6728075169398335"/>
    <n v="0.4645994885165638"/>
    <n v="0.40522520165068265"/>
    <n v="0.01"/>
    <n v="1.6887760278792199E-2"/>
    <n v="7.6868174733443609E-2"/>
    <n v="2.3187151696122243E-2"/>
    <x v="6"/>
  </r>
  <r>
    <x v="4"/>
    <x v="6"/>
    <n v="1700"/>
    <s v="Institutional"/>
    <x v="0"/>
    <n v="0.96739227811534922"/>
    <n v="0.17065096597435325"/>
    <n v="0.24052044568721381"/>
    <n v="0.01"/>
    <n v="1.0023689574014635E-2"/>
    <n v="2.6385101346477816E-2"/>
    <n v="5.7453912044809962E-3"/>
    <x v="6"/>
  </r>
  <r>
    <x v="4"/>
    <x v="6"/>
    <n v="1900"/>
    <s v="Open Land"/>
    <x v="1"/>
    <n v="0.80616023176279095"/>
    <n v="4.9140330516175015E-2"/>
    <n v="0.24115339422849597"/>
    <n v="0.01"/>
    <n v="1.005006770447257E-2"/>
    <n v="2.2045446519754496E-2"/>
    <n v="2.4376523570884961E-3"/>
    <x v="6"/>
  </r>
  <r>
    <x v="4"/>
    <x v="6"/>
    <n v="1920"/>
    <s v="Inactive Land with street pattern but without structures"/>
    <x v="2"/>
    <n v="0.80616023176279095"/>
    <n v="4.9140330516175015E-2"/>
    <n v="8.3338224602148639E-2"/>
    <n v="0.01"/>
    <n v="3.4731205102945441E-3"/>
    <n v="7.618505140247615E-3"/>
    <n v="8.4240829488185104E-4"/>
    <x v="6"/>
  </r>
  <r>
    <x v="4"/>
    <x v="6"/>
    <n v="6120"/>
    <s v="Mangrove Swamps"/>
    <x v="2"/>
    <n v="0.62640332935885068"/>
    <n v="1.7869211096790915E-2"/>
    <n v="0.24869471632328805"/>
    <n v="0.01"/>
    <n v="1.0364352302773029E-2"/>
    <n v="1.7665452491154966E-2"/>
    <n v="1.6319929212019497E-3"/>
    <x v="6"/>
  </r>
  <r>
    <x v="4"/>
    <x v="6"/>
    <n v="8140"/>
    <s v="Roads and Highways"/>
    <x v="4"/>
    <n v="1.0171301585628862"/>
    <n v="0.19656132206470006"/>
    <n v="0.39828344230763024"/>
    <n v="0.01"/>
    <n v="1.6598462458170492E-2"/>
    <n v="4.5938089962135047E-2"/>
    <n v="1.0684154041724746E-2"/>
    <x v="6"/>
  </r>
  <r>
    <x v="4"/>
    <x v="6"/>
    <n v="8330"/>
    <s v="Water Supply Plants"/>
    <x v="4"/>
    <n v="1.2017295380314896"/>
    <n v="0.2322997442582819"/>
    <n v="0.55707618727995345"/>
    <n v="0.01"/>
    <n v="2.3216150104892058E-2"/>
    <n v="7.5914630219287321E-2"/>
    <n v="1.7201486474265483E-2"/>
    <x v="6"/>
  </r>
  <r>
    <x v="4"/>
    <x v="6"/>
    <n v="8330"/>
    <s v="Water Supply Plants"/>
    <x v="0"/>
    <n v="1.2017295380314896"/>
    <n v="0.2322997442582819"/>
    <n v="0.58224006489851832"/>
    <n v="0.01"/>
    <n v="2.426485470464575E-2"/>
    <n v="7.9343795758787833E-2"/>
    <n v="1.7978500660797724E-2"/>
    <x v="6"/>
  </r>
  <r>
    <x v="5"/>
    <x v="10"/>
    <n v="6172"/>
    <s v="Mixed Shrubs"/>
    <x v="3"/>
    <n v="0.62640332935885068"/>
    <n v="1.7869211096790915E-2"/>
    <n v="0.24869471632328805"/>
    <n v="0.01"/>
    <n v="1.0364352302773029E-2"/>
    <n v="1.7665452491154966E-2"/>
    <n v="1.9140069473604041E-3"/>
    <x v="10"/>
  </r>
  <r>
    <x v="3"/>
    <x v="10"/>
    <n v="5120"/>
    <s v=" Channelized Waterways, Canals"/>
    <x v="1"/>
    <n v="0.52096910560538079"/>
    <n v="9.3813358258152305E-2"/>
    <n v="0.2984336595879456"/>
    <n v="0.01"/>
    <n v="1.2437222763327633E-2"/>
    <n v="1.7630471397113073E-2"/>
    <n v="9.6047217407919921E-3"/>
    <x v="10"/>
  </r>
  <r>
    <x v="1"/>
    <x v="10"/>
    <n v="1180"/>
    <s v="Rural Residential"/>
    <x v="1"/>
    <n v="0.96739227811534922"/>
    <n v="0.17065096597435325"/>
    <n v="0.24895975957097566"/>
    <n v="0.01"/>
    <n v="1.037539798012041E-2"/>
    <n v="2.7310894376178788E-2"/>
    <n v="4.8177255621661289E-3"/>
    <x v="10"/>
  </r>
  <r>
    <x v="4"/>
    <x v="10"/>
    <n v="1800"/>
    <s v="Recreational"/>
    <x v="4"/>
    <n v="1.3474392445178078"/>
    <n v="0.2921616014325315"/>
    <n v="0.15190764990771397"/>
    <n v="0.01"/>
    <n v="6.3307513099039791E-3"/>
    <n v="2.3210953816074468E-2"/>
    <n v="5.7218072144565113E-3"/>
    <x v="10"/>
  </r>
  <r>
    <x v="4"/>
    <x v="10"/>
    <n v="5120"/>
    <s v=" Channelized Waterways, Canals"/>
    <x v="3"/>
    <n v="0.52096910560538079"/>
    <n v="9.3813358258152305E-2"/>
    <n v="0.2984336595879456"/>
    <n v="0.01"/>
    <n v="1.2437222763327633E-2"/>
    <n v="1.7630471397113073E-2"/>
    <n v="4.5284692699398181E-3"/>
    <x v="10"/>
  </r>
  <r>
    <x v="1"/>
    <x v="21"/>
    <n v="5250"/>
    <s v="Marshy Lakes"/>
    <x v="0"/>
    <n v="0.52096910560538079"/>
    <n v="9.3813358258152305E-2"/>
    <n v="0.2984336595879456"/>
    <n v="0.01"/>
    <n v="1.2437222763327633E-2"/>
    <n v="1.7630471397113073E-2"/>
    <n v="3.174801944379239E-3"/>
    <x v="21"/>
  </r>
  <r>
    <x v="3"/>
    <x v="2"/>
    <n v="1400"/>
    <s v="Commercial and Services"/>
    <x v="1"/>
    <n v="0.73183755311232057"/>
    <n v="0.15992943931627868"/>
    <n v="0.57659988543228824"/>
    <n v="0.01"/>
    <n v="2.4029800225390613E-2"/>
    <n v="4.7851261650738226E-2"/>
    <n v="2.2880166628248252E-2"/>
    <x v="2"/>
  </r>
  <r>
    <x v="0"/>
    <x v="2"/>
    <n v="6250"/>
    <s v="Hydric Pine Flatwoods"/>
    <x v="0"/>
    <n v="0.62640332935885068"/>
    <n v="1.7869211096790915E-2"/>
    <n v="0.24869471632328805"/>
    <n v="0.01"/>
    <n v="1.0364352302773029E-2"/>
    <n v="1.7665452491154966E-2"/>
    <n v="3.6060911043111288E-3"/>
    <x v="2"/>
  </r>
  <r>
    <x v="3"/>
    <x v="7"/>
    <n v="2110"/>
    <s v="Improved Pastures"/>
    <x v="1"/>
    <n v="1.8765006736361713"/>
    <n v="0.3700681607026059"/>
    <n v="0.58663586860269046"/>
    <n v="0.01"/>
    <n v="2.4448049824017121E-2"/>
    <n v="0.12483072372365983"/>
    <n v="3.7257494664049692E-2"/>
    <x v="7"/>
  </r>
  <r>
    <x v="0"/>
    <x v="7"/>
    <n v="6440"/>
    <s v="Emergent Aquatic Vegetation"/>
    <x v="0"/>
    <n v="0.62640332935885068"/>
    <n v="1.7869211096790915E-2"/>
    <n v="0.24869471632328805"/>
    <n v="0.01"/>
    <n v="1.0364352302773029E-2"/>
    <n v="1.7665452491154966E-2"/>
    <n v="3.6060911043111288E-3"/>
    <x v="7"/>
  </r>
  <r>
    <x v="2"/>
    <x v="9"/>
    <n v="1320"/>
    <s v="Mobile Home Units &lt;Six or more dwelling units per acre&gt;"/>
    <x v="2"/>
    <n v="1.6728075169398335"/>
    <n v="0.4645994885165638"/>
    <n v="0.37832588419635466"/>
    <n v="0.01"/>
    <n v="1.5766731223883081E-2"/>
    <n v="7.1765576410666845E-2"/>
    <n v="2.3364012781245332E-2"/>
    <x v="9"/>
  </r>
  <r>
    <x v="2"/>
    <x v="15"/>
    <n v="1550"/>
    <s v="Other Light Industrial"/>
    <x v="3"/>
    <n v="1.2017295380314896"/>
    <n v="0.2322997442582819"/>
    <n v="0.30761299106312084"/>
    <n v="0.01"/>
    <n v="1.2819771402555561E-2"/>
    <n v="4.1919448363478981E-2"/>
    <n v="1.0893826430202713E-2"/>
    <x v="15"/>
  </r>
  <r>
    <x v="2"/>
    <x v="15"/>
    <n v="5110"/>
    <s v=" Natural River, Stream, Waterway"/>
    <x v="4"/>
    <n v="0.52096910560538079"/>
    <n v="9.3813358258152305E-2"/>
    <n v="0.2984336595879456"/>
    <n v="0.01"/>
    <n v="1.2437222763327633E-2"/>
    <n v="1.7630471397113073E-2"/>
    <n v="5.8821365955003986E-3"/>
    <x v="15"/>
  </r>
  <r>
    <x v="2"/>
    <x v="15"/>
    <n v="6410"/>
    <s v="Freshwater Marshes"/>
    <x v="2"/>
    <n v="0.62640332935885068"/>
    <n v="1.7869211096790915E-2"/>
    <n v="0.24869471632328805"/>
    <n v="0.01"/>
    <n v="1.0364352302773029E-2"/>
    <n v="1.7665452491154966E-2"/>
    <n v="2.7600490258357663E-3"/>
    <x v="15"/>
  </r>
  <r>
    <x v="2"/>
    <x v="19"/>
    <n v="1320"/>
    <s v="Mobile Home Units &lt;Six or more dwelling units per acre&gt;"/>
    <x v="2"/>
    <n v="1.6728075169398335"/>
    <n v="0.4645994885165638"/>
    <n v="0.37832588419635466"/>
    <n v="0.01"/>
    <n v="1.5766731223883081E-2"/>
    <n v="7.1765576410666845E-2"/>
    <n v="2.3364012781245332E-2"/>
    <x v="19"/>
  </r>
  <r>
    <x v="2"/>
    <x v="19"/>
    <n v="5110"/>
    <s v=" Natural River, Stream, Waterway"/>
    <x v="0"/>
    <n v="0.52096910560538079"/>
    <n v="9.3813358258152305E-2"/>
    <n v="0.2984336595879456"/>
    <n v="0.01"/>
    <n v="1.2437222763327633E-2"/>
    <n v="1.7630471397113073E-2"/>
    <n v="5.8821365955003986E-3"/>
    <x v="19"/>
  </r>
  <r>
    <x v="2"/>
    <x v="19"/>
    <n v="8140"/>
    <s v="Roads and Highways"/>
    <x v="1"/>
    <n v="1.0171301585628862"/>
    <n v="0.19656132206470006"/>
    <n v="0.43863241848912221"/>
    <n v="0.01"/>
    <n v="1.8280006040534168E-2"/>
    <n v="5.059194874914872E-2"/>
    <n v="1.3756131517782587E-2"/>
    <x v="19"/>
  </r>
  <r>
    <x v="3"/>
    <x v="11"/>
    <n v="2110"/>
    <s v="Improved Pastures"/>
    <x v="0"/>
    <n v="1.8765006736361713"/>
    <n v="0.3700681607026059"/>
    <n v="0.58663586860269046"/>
    <n v="0.01"/>
    <n v="2.4448049824017121E-2"/>
    <n v="0.12483072372365983"/>
    <n v="3.7257494664049692E-2"/>
    <x v="11"/>
  </r>
  <r>
    <x v="0"/>
    <x v="11"/>
    <n v="7400"/>
    <s v="Disturbed Land"/>
    <x v="1"/>
    <n v="0.73183755311232057"/>
    <n v="0.13401908322593187"/>
    <n v="0.24115339422849597"/>
    <n v="0.01"/>
    <n v="1.005006770447257E-2"/>
    <n v="2.0013001141233319E-2"/>
    <n v="6.6730030049903261E-3"/>
    <x v="11"/>
  </r>
  <r>
    <x v="2"/>
    <x v="11"/>
    <n v="1110"/>
    <s v="Fixed Single Family Units"/>
    <x v="1"/>
    <n v="0.96739227811534922"/>
    <n v="0.17065096597435325"/>
    <n v="0.24895975957097566"/>
    <n v="0.01"/>
    <n v="1.037539798012041E-2"/>
    <n v="2.7310894376178788E-2"/>
    <n v="7.0762421944787404E-3"/>
    <x v="11"/>
  </r>
  <r>
    <x v="2"/>
    <x v="0"/>
    <n v="2110"/>
    <s v="Improved Pastures"/>
    <x v="1"/>
    <n v="1.8765006736361713"/>
    <n v="0.3700681607026059"/>
    <n v="0.58663586860269046"/>
    <n v="0"/>
    <n v="0"/>
    <n v="0"/>
    <n v="0"/>
    <x v="0"/>
  </r>
  <r>
    <x v="3"/>
    <x v="3"/>
    <n v="1180"/>
    <s v="Rural Residential"/>
    <x v="0"/>
    <n v="0.96739227811534922"/>
    <n v="0.17065096597435325"/>
    <n v="0.27638752969320179"/>
    <n v="0"/>
    <n v="0"/>
    <n v="0"/>
    <n v="0"/>
    <x v="3"/>
  </r>
  <r>
    <x v="3"/>
    <x v="3"/>
    <n v="2130"/>
    <s v="Woodland Pastures"/>
    <x v="0"/>
    <n v="0.95337210017164864"/>
    <n v="0.22938109134459039"/>
    <n v="0.2"/>
    <n v="0"/>
    <n v="0"/>
    <n v="0"/>
    <n v="0"/>
    <x v="3"/>
  </r>
  <r>
    <x v="0"/>
    <x v="3"/>
    <n v="5120"/>
    <s v=" Channelized Waterways, Canals"/>
    <x v="0"/>
    <n v="0.52096910560538079"/>
    <n v="9.3813358258152305E-2"/>
    <n v="0.2984336595879456"/>
    <n v="0"/>
    <n v="0"/>
    <n v="0"/>
    <n v="0"/>
    <x v="3"/>
  </r>
  <r>
    <x v="1"/>
    <x v="3"/>
    <n v="3300"/>
    <s v="Mixed Rangeland"/>
    <x v="1"/>
    <n v="0.80616023176279095"/>
    <n v="4.9140330516175015E-2"/>
    <n v="0.24115339422849597"/>
    <n v="0"/>
    <n v="0"/>
    <n v="0"/>
    <n v="0"/>
    <x v="3"/>
  </r>
  <r>
    <x v="1"/>
    <x v="3"/>
    <n v="6300"/>
    <s v="Wetland Forested Mixed"/>
    <x v="0"/>
    <n v="0.62640332935885068"/>
    <n v="1.7869211096790915E-2"/>
    <n v="0.24869471632328805"/>
    <n v="0"/>
    <n v="0"/>
    <n v="0"/>
    <n v="0"/>
    <x v="3"/>
  </r>
  <r>
    <x v="1"/>
    <x v="3"/>
    <n v="8310"/>
    <s v="Electric Power Facilities"/>
    <x v="1"/>
    <n v="1.2017295380314896"/>
    <n v="0.2322997442582819"/>
    <n v="0.57659988543228824"/>
    <n v="0"/>
    <n v="0"/>
    <n v="0"/>
    <n v="0"/>
    <x v="3"/>
  </r>
  <r>
    <x v="2"/>
    <x v="3"/>
    <n v="1110"/>
    <s v="Fixed Single Family Units"/>
    <x v="0"/>
    <n v="0.96739227811534922"/>
    <n v="0.17065096597435325"/>
    <n v="0.27638752969320179"/>
    <n v="0"/>
    <n v="0"/>
    <n v="0"/>
    <n v="0"/>
    <x v="3"/>
  </r>
  <r>
    <x v="2"/>
    <x v="3"/>
    <n v="1340"/>
    <s v="Multiple Dwelling Units, High Rise &lt;Three stories or more&gt;"/>
    <x v="1"/>
    <n v="1.6728075169398335"/>
    <n v="0.4645994885165638"/>
    <n v="0.44774347762687844"/>
    <n v="0"/>
    <n v="0"/>
    <n v="0"/>
    <n v="0"/>
    <x v="3"/>
  </r>
  <r>
    <x v="2"/>
    <x v="3"/>
    <n v="1411"/>
    <s v="Shopping Centers (Plazas, Malls)"/>
    <x v="0"/>
    <n v="1.4884831588725165"/>
    <n v="0.30824389141964326"/>
    <n v="0.58224006489851832"/>
    <n v="0"/>
    <n v="0"/>
    <n v="0"/>
    <n v="0"/>
    <x v="3"/>
  </r>
  <r>
    <x v="2"/>
    <x v="3"/>
    <n v="4110"/>
    <s v="Pine Flatwoods"/>
    <x v="1"/>
    <n v="0.80616023176279095"/>
    <n v="4.9140330516175015E-2"/>
    <n v="0.24115339422849597"/>
    <n v="0"/>
    <n v="0"/>
    <n v="0"/>
    <n v="0"/>
    <x v="3"/>
  </r>
  <r>
    <x v="2"/>
    <x v="3"/>
    <n v="5110"/>
    <s v=" Natural River, Stream, Waterway"/>
    <x v="2"/>
    <n v="0.52096910560538079"/>
    <n v="9.3813358258152305E-2"/>
    <n v="0.2984336595879456"/>
    <n v="0"/>
    <n v="0"/>
    <n v="0"/>
    <n v="0"/>
    <x v="3"/>
  </r>
  <r>
    <x v="2"/>
    <x v="3"/>
    <n v="5110"/>
    <s v=" Natural River, Stream, Waterway"/>
    <x v="0"/>
    <n v="0.52096910560538079"/>
    <n v="9.3813358258152305E-2"/>
    <n v="0.2984336595879456"/>
    <n v="0"/>
    <n v="0"/>
    <n v="0"/>
    <n v="0"/>
    <x v="3"/>
  </r>
  <r>
    <x v="2"/>
    <x v="3"/>
    <n v="5110"/>
    <s v=" Natural River, Stream, Waterway"/>
    <x v="0"/>
    <n v="0.52096910560538079"/>
    <n v="9.3813358258152305E-2"/>
    <n v="0.2984336595879456"/>
    <n v="0"/>
    <n v="0"/>
    <n v="0"/>
    <n v="0"/>
    <x v="3"/>
  </r>
  <r>
    <x v="2"/>
    <x v="3"/>
    <n v="5110"/>
    <s v=" Natural River, Stream, Waterway"/>
    <x v="0"/>
    <n v="0.52096910560538079"/>
    <n v="9.3813358258152305E-2"/>
    <n v="0.2984336595879456"/>
    <n v="0"/>
    <n v="0"/>
    <n v="0"/>
    <n v="0"/>
    <x v="3"/>
  </r>
  <r>
    <x v="2"/>
    <x v="3"/>
    <n v="5110"/>
    <s v=" Natural River, Stream, Waterway"/>
    <x v="1"/>
    <n v="0.52096910560538079"/>
    <n v="9.3813358258152305E-2"/>
    <n v="0.2984336595879456"/>
    <n v="0"/>
    <n v="0"/>
    <n v="0"/>
    <n v="0"/>
    <x v="3"/>
  </r>
  <r>
    <x v="2"/>
    <x v="3"/>
    <n v="5120"/>
    <s v=" Channelized Waterways, Canals"/>
    <x v="0"/>
    <n v="0.52096910560538079"/>
    <n v="9.3813358258152305E-2"/>
    <n v="0.2984336595879456"/>
    <n v="0"/>
    <n v="0"/>
    <n v="0"/>
    <n v="0"/>
    <x v="3"/>
  </r>
  <r>
    <x v="2"/>
    <x v="3"/>
    <n v="5300"/>
    <s v="Reservoirs"/>
    <x v="0"/>
    <n v="0.52096910560538079"/>
    <n v="9.3813358258152305E-2"/>
    <n v="0.2984336595879456"/>
    <n v="0"/>
    <n v="0"/>
    <n v="0"/>
    <n v="0"/>
    <x v="3"/>
  </r>
  <r>
    <x v="2"/>
    <x v="3"/>
    <n v="6170"/>
    <s v="Mixed Wetland Hardwoods"/>
    <x v="1"/>
    <n v="0.62640332935885068"/>
    <n v="1.7869211096790915E-2"/>
    <n v="0.24869471632328805"/>
    <n v="0"/>
    <n v="0"/>
    <n v="0"/>
    <n v="0"/>
    <x v="3"/>
  </r>
  <r>
    <x v="2"/>
    <x v="3"/>
    <n v="6440"/>
    <s v="Emergent Aquatic Vegetation"/>
    <x v="3"/>
    <n v="0.62640332935885068"/>
    <n v="1.7869211096790915E-2"/>
    <n v="0.24869471632328805"/>
    <n v="0"/>
    <n v="0"/>
    <n v="0"/>
    <n v="0"/>
    <x v="3"/>
  </r>
  <r>
    <x v="2"/>
    <x v="3"/>
    <n v="8310"/>
    <s v="Electric Power Facilities"/>
    <x v="3"/>
    <n v="1.2017295380314896"/>
    <n v="0.2322997442582819"/>
    <n v="0.57095970596605816"/>
    <n v="0"/>
    <n v="0"/>
    <n v="0"/>
    <n v="0"/>
    <x v="3"/>
  </r>
  <r>
    <x v="2"/>
    <x v="3"/>
    <n v="8320"/>
    <s v="Electrical Power Transmission Lines"/>
    <x v="1"/>
    <n v="0.73183755311232057"/>
    <n v="0.15992943931627868"/>
    <n v="0.24115339422849597"/>
    <n v="0"/>
    <n v="0"/>
    <n v="0"/>
    <n v="0"/>
    <x v="3"/>
  </r>
  <r>
    <x v="4"/>
    <x v="3"/>
    <n v="2210"/>
    <s v="Citrus Groves"/>
    <x v="0"/>
    <n v="1.6671011379372187"/>
    <n v="0.16490862031309303"/>
    <n v="0.32696578480774496"/>
    <n v="0"/>
    <n v="0"/>
    <n v="0"/>
    <n v="0"/>
    <x v="3"/>
  </r>
  <r>
    <x v="4"/>
    <x v="3"/>
    <n v="5120"/>
    <s v=" Channelized Waterways, Canals"/>
    <x v="1"/>
    <n v="0.52096910560538079"/>
    <n v="9.3813358258152305E-2"/>
    <n v="0.2984336595879456"/>
    <n v="0"/>
    <n v="0"/>
    <n v="0"/>
    <n v="0"/>
    <x v="3"/>
  </r>
  <r>
    <x v="5"/>
    <x v="13"/>
    <n v="1330"/>
    <s v="Multiple Dwelling Units, Low Rise &lt;Two stories or less&gt;"/>
    <x v="1"/>
    <n v="1.6728075169398335"/>
    <n v="0.4645994885165638"/>
    <n v="0.44774347762687844"/>
    <n v="0"/>
    <n v="0"/>
    <n v="0"/>
    <n v="0"/>
    <x v="13"/>
  </r>
  <r>
    <x v="5"/>
    <x v="13"/>
    <n v="6170"/>
    <s v="Mixed Wetland Hardwoods"/>
    <x v="0"/>
    <n v="0.62640332935885068"/>
    <n v="1.7869211096790915E-2"/>
    <n v="0.24869471632328805"/>
    <n v="0"/>
    <n v="0"/>
    <n v="0"/>
    <n v="0"/>
    <x v="13"/>
  </r>
  <r>
    <x v="3"/>
    <x v="13"/>
    <n v="2110"/>
    <s v="Improved Pastures"/>
    <x v="1"/>
    <n v="1.8765006736361713"/>
    <n v="0.3700681607026059"/>
    <n v="0.58663586860269046"/>
    <n v="0"/>
    <n v="0"/>
    <n v="0"/>
    <n v="0"/>
    <x v="13"/>
  </r>
  <r>
    <x v="3"/>
    <x v="13"/>
    <n v="6440"/>
    <s v="Emergent Aquatic Vegetation"/>
    <x v="1"/>
    <n v="0.62640332935885068"/>
    <n v="1.7869211096790915E-2"/>
    <n v="0.24869471632328805"/>
    <n v="0"/>
    <n v="0"/>
    <n v="0"/>
    <n v="0"/>
    <x v="13"/>
  </r>
  <r>
    <x v="0"/>
    <x v="13"/>
    <n v="7430"/>
    <s v="Spoil Areas"/>
    <x v="1"/>
    <n v="0.73183755311232057"/>
    <n v="0.13401908322593187"/>
    <n v="0.24115339422849597"/>
    <n v="0"/>
    <n v="0"/>
    <n v="0"/>
    <n v="0"/>
    <x v="13"/>
  </r>
  <r>
    <x v="1"/>
    <x v="13"/>
    <n v="5250"/>
    <s v="Marshy Lakes"/>
    <x v="0"/>
    <n v="0.52096910560538079"/>
    <n v="9.3813358258152305E-2"/>
    <n v="0.2984336595879456"/>
    <n v="0"/>
    <n v="0"/>
    <n v="0"/>
    <n v="0"/>
    <x v="13"/>
  </r>
  <r>
    <x v="2"/>
    <x v="13"/>
    <n v="3100"/>
    <s v="Herbaceous (Dry Prairie)"/>
    <x v="1"/>
    <n v="0.80616023176279095"/>
    <n v="4.9140330516175015E-2"/>
    <n v="0.24115339422849597"/>
    <n v="0"/>
    <n v="0"/>
    <n v="0"/>
    <n v="0"/>
    <x v="13"/>
  </r>
  <r>
    <x v="2"/>
    <x v="13"/>
    <n v="4340"/>
    <s v="Hardwood - Coniferous Mixed"/>
    <x v="1"/>
    <n v="0.80616023176279095"/>
    <n v="4.9140330516175015E-2"/>
    <n v="0.24115339422849597"/>
    <n v="0"/>
    <n v="0"/>
    <n v="0"/>
    <n v="0"/>
    <x v="13"/>
  </r>
  <r>
    <x v="2"/>
    <x v="13"/>
    <n v="5120"/>
    <s v=" Channelized Waterways, Canals"/>
    <x v="3"/>
    <n v="0.52096910560538079"/>
    <n v="9.3813358258152305E-2"/>
    <n v="0.2984336595879456"/>
    <n v="0"/>
    <n v="0"/>
    <n v="0"/>
    <n v="0"/>
    <x v="13"/>
  </r>
  <r>
    <x v="2"/>
    <x v="13"/>
    <n v="6120"/>
    <s v="Mangrove Swamps"/>
    <x v="1"/>
    <n v="0.62640332935885068"/>
    <n v="1.7869211096790915E-2"/>
    <n v="0.24869471632328805"/>
    <n v="0"/>
    <n v="0"/>
    <n v="0"/>
    <n v="0"/>
    <x v="13"/>
  </r>
  <r>
    <x v="2"/>
    <x v="13"/>
    <n v="6410"/>
    <s v="Freshwater Marshes"/>
    <x v="4"/>
    <n v="0.62640332935885068"/>
    <n v="1.7869211096790915E-2"/>
    <n v="0.24869471632328805"/>
    <n v="0"/>
    <n v="0"/>
    <n v="0"/>
    <n v="0"/>
    <x v="13"/>
  </r>
  <r>
    <x v="4"/>
    <x v="13"/>
    <n v="1310"/>
    <s v="Fixed Single Family Units &lt;Six or more dwelling units per acre&gt;"/>
    <x v="1"/>
    <n v="1.3474392445178078"/>
    <n v="0.2921616014325315"/>
    <n v="0.44774347762687844"/>
    <n v="0"/>
    <n v="0"/>
    <n v="0"/>
    <n v="0"/>
    <x v="13"/>
  </r>
  <r>
    <x v="4"/>
    <x v="13"/>
    <n v="1330"/>
    <s v="Multiple Dwelling Units, Low Rise &lt;Two stories or less&gt;"/>
    <x v="0"/>
    <n v="1.6728075169398335"/>
    <n v="0.4645994885165638"/>
    <n v="0.45902383655933859"/>
    <n v="0"/>
    <n v="0"/>
    <n v="0"/>
    <n v="0"/>
    <x v="13"/>
  </r>
  <r>
    <x v="4"/>
    <x v="13"/>
    <n v="1490"/>
    <s v="Commercial and Services Under Construction"/>
    <x v="4"/>
    <n v="1.4884831588725165"/>
    <n v="0.30824389141964326"/>
    <n v="0.55707618727995345"/>
    <n v="0"/>
    <n v="0"/>
    <n v="0"/>
    <n v="0"/>
    <x v="13"/>
  </r>
  <r>
    <x v="4"/>
    <x v="13"/>
    <n v="1710"/>
    <s v="Educational Facilities"/>
    <x v="0"/>
    <n v="0.96739227811534922"/>
    <n v="0.17065096597435325"/>
    <n v="0.24052044568721381"/>
    <n v="0"/>
    <n v="0"/>
    <n v="0"/>
    <n v="0"/>
    <x v="13"/>
  </r>
  <r>
    <x v="4"/>
    <x v="13"/>
    <n v="4240"/>
    <s v="Melaleuca"/>
    <x v="4"/>
    <n v="0.80616023176279095"/>
    <n v="4.9140330516175015E-2"/>
    <n v="9.4942281192321246E-2"/>
    <n v="0"/>
    <n v="0"/>
    <n v="0"/>
    <n v="0"/>
    <x v="13"/>
  </r>
  <r>
    <x v="2"/>
    <x v="18"/>
    <n v="6172"/>
    <s v="Mixed Shrubs"/>
    <x v="1"/>
    <n v="0.62640332935885068"/>
    <n v="1.7869211096790915E-2"/>
    <n v="0.24869471632328805"/>
    <n v="0"/>
    <n v="0"/>
    <n v="0"/>
    <n v="0"/>
    <x v="18"/>
  </r>
  <r>
    <x v="5"/>
    <x v="6"/>
    <n v="6170"/>
    <s v="Mixed Wetland Hardwoods"/>
    <x v="1"/>
    <n v="0.62640332935885068"/>
    <n v="1.7869211096790915E-2"/>
    <n v="0.24869471632328805"/>
    <n v="0"/>
    <n v="0"/>
    <n v="0"/>
    <n v="0"/>
    <x v="6"/>
  </r>
  <r>
    <x v="2"/>
    <x v="6"/>
    <n v="1411"/>
    <s v="Shopping Centers (Plazas, Malls)"/>
    <x v="0"/>
    <n v="1.4884831588725165"/>
    <n v="0.30824389141964326"/>
    <n v="0.58224006489851832"/>
    <n v="0"/>
    <n v="0"/>
    <n v="0"/>
    <n v="0"/>
    <x v="6"/>
  </r>
  <r>
    <x v="2"/>
    <x v="6"/>
    <n v="1700"/>
    <s v="Institutional"/>
    <x v="3"/>
    <n v="0.96739227811534922"/>
    <n v="0.17065096597435325"/>
    <n v="0.2050753273754139"/>
    <n v="0"/>
    <n v="0"/>
    <n v="0"/>
    <n v="0"/>
    <x v="6"/>
  </r>
  <r>
    <x v="2"/>
    <x v="6"/>
    <n v="1700"/>
    <s v="Institutional"/>
    <x v="0"/>
    <n v="0.96739227811534922"/>
    <n v="0.17065096597435325"/>
    <n v="0.24052044568721381"/>
    <n v="0"/>
    <n v="0"/>
    <n v="0"/>
    <n v="0"/>
    <x v="6"/>
  </r>
  <r>
    <x v="2"/>
    <x v="6"/>
    <n v="1710"/>
    <s v="Educational Facilities"/>
    <x v="0"/>
    <n v="0.96739227811534922"/>
    <n v="0.17065096597435325"/>
    <n v="0.24052044568721381"/>
    <n v="0"/>
    <n v="0"/>
    <n v="0"/>
    <n v="0"/>
    <x v="6"/>
  </r>
  <r>
    <x v="2"/>
    <x v="6"/>
    <n v="1820"/>
    <s v="Golf Courses"/>
    <x v="1"/>
    <n v="1.8765006736361713"/>
    <n v="0.3700681607026059"/>
    <n v="0.24895975957097566"/>
    <n v="0"/>
    <n v="0"/>
    <n v="0"/>
    <n v="0"/>
    <x v="6"/>
  </r>
  <r>
    <x v="2"/>
    <x v="6"/>
    <n v="4240"/>
    <s v="Melaleuca"/>
    <x v="0"/>
    <n v="0.80616023176279095"/>
    <n v="4.9140330516175015E-2"/>
    <n v="0.28292799795311729"/>
    <n v="0"/>
    <n v="0"/>
    <n v="0"/>
    <n v="0"/>
    <x v="6"/>
  </r>
  <r>
    <x v="2"/>
    <x v="6"/>
    <n v="4340"/>
    <s v="Hardwood - Coniferous Mixed"/>
    <x v="4"/>
    <n v="0.80616023176279095"/>
    <n v="4.9140330516175015E-2"/>
    <n v="9.4942281192321246E-2"/>
    <n v="0"/>
    <n v="0"/>
    <n v="0"/>
    <n v="0"/>
    <x v="6"/>
  </r>
  <r>
    <x v="2"/>
    <x v="6"/>
    <n v="4340"/>
    <s v="Hardwood - Coniferous Mixed"/>
    <x v="1"/>
    <n v="0.80616023176279095"/>
    <n v="4.9140330516175015E-2"/>
    <n v="0.24115339422849597"/>
    <n v="0"/>
    <n v="0"/>
    <n v="0"/>
    <n v="0"/>
    <x v="6"/>
  </r>
  <r>
    <x v="2"/>
    <x v="6"/>
    <n v="5200"/>
    <s v="Lakes"/>
    <x v="0"/>
    <n v="0.52096910560538079"/>
    <n v="9.3813358258152305E-2"/>
    <n v="0.2984336595879456"/>
    <n v="0"/>
    <n v="0"/>
    <n v="0"/>
    <n v="0"/>
    <x v="6"/>
  </r>
  <r>
    <x v="2"/>
    <x v="6"/>
    <n v="5300"/>
    <s v="Reservoirs"/>
    <x v="2"/>
    <n v="0.52096910560538079"/>
    <n v="9.3813358258152305E-2"/>
    <n v="0.2984336595879456"/>
    <n v="0"/>
    <n v="0"/>
    <n v="0"/>
    <n v="0"/>
    <x v="6"/>
  </r>
  <r>
    <x v="2"/>
    <x v="6"/>
    <n v="5300"/>
    <s v="Reservoirs"/>
    <x v="1"/>
    <n v="0.52096910560538079"/>
    <n v="9.3813358258152305E-2"/>
    <n v="0.2984336595879456"/>
    <n v="0"/>
    <n v="0"/>
    <n v="0"/>
    <n v="0"/>
    <x v="6"/>
  </r>
  <r>
    <x v="2"/>
    <x v="6"/>
    <n v="7400"/>
    <s v="Disturbed Land"/>
    <x v="0"/>
    <n v="0.73183755311232057"/>
    <n v="0.13401908322593187"/>
    <n v="0.28292799795311729"/>
    <n v="0"/>
    <n v="0"/>
    <n v="0"/>
    <n v="0"/>
    <x v="6"/>
  </r>
  <r>
    <x v="2"/>
    <x v="6"/>
    <n v="8100"/>
    <s v="Transportation"/>
    <x v="0"/>
    <n v="1.0171301585628862"/>
    <n v="0.19656132206470006"/>
    <n v="0.45034663738052311"/>
    <n v="0"/>
    <n v="0"/>
    <n v="0"/>
    <n v="0"/>
    <x v="6"/>
  </r>
  <r>
    <x v="2"/>
    <x v="6"/>
    <n v="8100"/>
    <s v="Transportation"/>
    <x v="1"/>
    <n v="1.0171301585628862"/>
    <n v="0.19656132206470006"/>
    <n v="0.43863241848912221"/>
    <n v="0"/>
    <n v="0"/>
    <n v="0"/>
    <n v="0"/>
    <x v="6"/>
  </r>
  <r>
    <x v="1"/>
    <x v="6"/>
    <n v="1120"/>
    <s v="Mobile Home Units"/>
    <x v="1"/>
    <n v="0.96739227811534922"/>
    <n v="0.17065096597435325"/>
    <n v="0.24895975957097566"/>
    <n v="0"/>
    <n v="0"/>
    <n v="0"/>
    <n v="0"/>
    <x v="6"/>
  </r>
  <r>
    <x v="4"/>
    <x v="6"/>
    <n v="1400"/>
    <s v="Commercial and Services"/>
    <x v="2"/>
    <n v="0.73183755311232057"/>
    <n v="0.15992943931627868"/>
    <n v="0.5449281084296117"/>
    <n v="0"/>
    <n v="0"/>
    <n v="0"/>
    <n v="0"/>
    <x v="6"/>
  </r>
  <r>
    <x v="4"/>
    <x v="6"/>
    <n v="1760"/>
    <s v="Correctional"/>
    <x v="0"/>
    <n v="0.73183755311232057"/>
    <n v="0.15992943931627868"/>
    <n v="0.34369105791620291"/>
    <n v="0"/>
    <n v="0"/>
    <n v="0"/>
    <n v="0"/>
    <x v="6"/>
  </r>
  <r>
    <x v="4"/>
    <x v="6"/>
    <n v="3100"/>
    <s v="Herbaceous (Dry Prairie)"/>
    <x v="4"/>
    <n v="0.80616023176279095"/>
    <n v="4.9140330516175015E-2"/>
    <n v="9.4942281192321246E-2"/>
    <n v="0"/>
    <n v="0"/>
    <n v="0"/>
    <n v="0"/>
    <x v="6"/>
  </r>
  <r>
    <x v="4"/>
    <x v="6"/>
    <n v="4220"/>
    <s v="Brazilian Pepper"/>
    <x v="2"/>
    <n v="0.80616023176279095"/>
    <n v="4.9140330516175015E-2"/>
    <n v="2.0887301862310671E-2"/>
    <n v="0"/>
    <n v="0"/>
    <n v="0"/>
    <n v="0"/>
    <x v="6"/>
  </r>
  <r>
    <x v="4"/>
    <x v="6"/>
    <n v="4240"/>
    <s v="Melaleuca"/>
    <x v="4"/>
    <n v="0.80616023176279095"/>
    <n v="4.9140330516175015E-2"/>
    <n v="9.4942281192321246E-2"/>
    <n v="0"/>
    <n v="0"/>
    <n v="0"/>
    <n v="0"/>
    <x v="6"/>
  </r>
  <r>
    <x v="4"/>
    <x v="6"/>
    <n v="4240"/>
    <s v="Melaleuca"/>
    <x v="1"/>
    <n v="0.80616023176279095"/>
    <n v="4.9140330516175015E-2"/>
    <n v="0.24115339422849597"/>
    <n v="0"/>
    <n v="0"/>
    <n v="0"/>
    <n v="0"/>
    <x v="6"/>
  </r>
  <r>
    <x v="4"/>
    <x v="6"/>
    <n v="4280"/>
    <s v="Cabbage Palm"/>
    <x v="1"/>
    <n v="0.80616023176279095"/>
    <n v="4.9140330516175015E-2"/>
    <n v="0.24115339422849597"/>
    <n v="0"/>
    <n v="0"/>
    <n v="0"/>
    <n v="0"/>
    <x v="6"/>
  </r>
  <r>
    <x v="4"/>
    <x v="6"/>
    <n v="8140"/>
    <s v="Roads and Highways"/>
    <x v="1"/>
    <n v="1.0171301585628862"/>
    <n v="0.19656132206470006"/>
    <n v="0.43863241848912221"/>
    <n v="0"/>
    <n v="0"/>
    <n v="0"/>
    <n v="0"/>
    <x v="6"/>
  </r>
  <r>
    <x v="1"/>
    <x v="10"/>
    <n v="1900"/>
    <s v="Open Land"/>
    <x v="1"/>
    <n v="0.80616023176279095"/>
    <n v="4.9140330516175015E-2"/>
    <n v="0.24115339422849597"/>
    <n v="0"/>
    <n v="0"/>
    <n v="0"/>
    <n v="0"/>
    <x v="10"/>
  </r>
  <r>
    <x v="2"/>
    <x v="10"/>
    <n v="1840"/>
    <s v="Marinas and Fish Camps"/>
    <x v="0"/>
    <n v="0.73183755311232057"/>
    <n v="0.15992943931627868"/>
    <n v="0.27638752969320179"/>
    <n v="0"/>
    <n v="0"/>
    <n v="0"/>
    <n v="0"/>
    <x v="10"/>
  </r>
  <r>
    <x v="2"/>
    <x v="10"/>
    <n v="2210"/>
    <s v="Citrus Groves"/>
    <x v="0"/>
    <n v="1.6671011379372187"/>
    <n v="0.16490862031309303"/>
    <n v="0.32696578480774496"/>
    <n v="0"/>
    <n v="0"/>
    <n v="0"/>
    <n v="0"/>
    <x v="10"/>
  </r>
  <r>
    <x v="2"/>
    <x v="10"/>
    <n v="7400"/>
    <s v="Disturbed Land"/>
    <x v="1"/>
    <n v="0.73183755311232057"/>
    <n v="0.13401908322593187"/>
    <n v="0.24115339422849597"/>
    <n v="0"/>
    <n v="0"/>
    <n v="0"/>
    <n v="0"/>
    <x v="10"/>
  </r>
  <r>
    <x v="4"/>
    <x v="10"/>
    <n v="1550"/>
    <s v="Other Light Industrial"/>
    <x v="3"/>
    <n v="1.2017295380314896"/>
    <n v="0.2322997442582819"/>
    <n v="0.30761299106312084"/>
    <n v="0"/>
    <n v="0"/>
    <n v="0"/>
    <n v="0"/>
    <x v="10"/>
  </r>
  <r>
    <x v="4"/>
    <x v="10"/>
    <n v="3300"/>
    <s v="Mixed Rangeland"/>
    <x v="4"/>
    <n v="0.80616023176279095"/>
    <n v="4.9140330516175015E-2"/>
    <n v="9.4942281192321246E-2"/>
    <n v="0"/>
    <n v="0"/>
    <n v="0"/>
    <n v="0"/>
    <x v="10"/>
  </r>
  <r>
    <x v="4"/>
    <x v="10"/>
    <n v="4280"/>
    <s v="Cabbage Palm"/>
    <x v="1"/>
    <n v="0.80616023176279095"/>
    <n v="4.9140330516175015E-2"/>
    <n v="0.24115339422849597"/>
    <n v="0"/>
    <n v="0"/>
    <n v="0"/>
    <n v="0"/>
    <x v="10"/>
  </r>
  <r>
    <x v="4"/>
    <x v="10"/>
    <n v="6410"/>
    <s v="Freshwater Marshes"/>
    <x v="3"/>
    <n v="0.62640332935885068"/>
    <n v="1.7869211096790915E-2"/>
    <n v="0.24869471632328805"/>
    <n v="0"/>
    <n v="0"/>
    <n v="0"/>
    <n v="0"/>
    <x v="10"/>
  </r>
  <r>
    <x v="2"/>
    <x v="1"/>
    <n v="3300"/>
    <s v="Mixed Rangeland"/>
    <x v="3"/>
    <n v="0.80616023176279095"/>
    <n v="4.9140330516175015E-2"/>
    <n v="0.19937879050387461"/>
    <n v="0"/>
    <n v="0"/>
    <n v="0"/>
    <n v="0"/>
    <x v="1"/>
  </r>
  <r>
    <x v="1"/>
    <x v="16"/>
    <n v="4110"/>
    <s v="Pine Flatwoods"/>
    <x v="1"/>
    <n v="0.80616023176279095"/>
    <n v="4.9140330516175015E-2"/>
    <n v="0.24115339422849597"/>
    <n v="0"/>
    <n v="0"/>
    <n v="0"/>
    <n v="0"/>
    <x v="16"/>
  </r>
  <r>
    <x v="3"/>
    <x v="2"/>
    <n v="1210"/>
    <s v="Fixed Single Family Units"/>
    <x v="0"/>
    <n v="1.3474392445178078"/>
    <n v="0.2921616014325315"/>
    <n v="0.24052044568721381"/>
    <n v="0"/>
    <n v="0"/>
    <n v="0"/>
    <n v="0"/>
    <x v="2"/>
  </r>
  <r>
    <x v="0"/>
    <x v="2"/>
    <n v="8320"/>
    <s v="Electrical Power Transmission Lines"/>
    <x v="1"/>
    <n v="0.73183755311232057"/>
    <n v="0.15992943931627868"/>
    <n v="0.24115339422849597"/>
    <n v="0"/>
    <n v="0"/>
    <n v="0"/>
    <n v="0"/>
    <x v="2"/>
  </r>
  <r>
    <x v="3"/>
    <x v="7"/>
    <n v="2120"/>
    <s v="Unimproved Pastures"/>
    <x v="0"/>
    <n v="0.95337210017164864"/>
    <n v="0.22938109134459039"/>
    <n v="0.2"/>
    <n v="0"/>
    <n v="0"/>
    <n v="0"/>
    <n v="0"/>
    <x v="7"/>
  </r>
  <r>
    <x v="0"/>
    <x v="7"/>
    <n v="4110"/>
    <s v="Pine Flatwoods"/>
    <x v="0"/>
    <n v="0.80616023176279095"/>
    <n v="4.9140330516175015E-2"/>
    <n v="0.28292799795311729"/>
    <n v="0"/>
    <n v="0"/>
    <n v="0"/>
    <n v="0"/>
    <x v="7"/>
  </r>
  <r>
    <x v="0"/>
    <x v="9"/>
    <n v="4110"/>
    <s v="Pine Flatwoods"/>
    <x v="2"/>
    <n v="0.80616023176279095"/>
    <n v="4.9140330516175015E-2"/>
    <n v="2.0887301862310671E-2"/>
    <n v="0"/>
    <n v="0"/>
    <n v="0"/>
    <n v="0"/>
    <x v="9"/>
  </r>
  <r>
    <x v="2"/>
    <x v="9"/>
    <n v="1110"/>
    <s v="Fixed Single Family Units"/>
    <x v="4"/>
    <n v="0.96739227811534922"/>
    <n v="0.17065096597435325"/>
    <n v="0.15190764990771397"/>
    <n v="0"/>
    <n v="0"/>
    <n v="0"/>
    <n v="0"/>
    <x v="9"/>
  </r>
  <r>
    <x v="2"/>
    <x v="9"/>
    <n v="1180"/>
    <s v="Rural Residential"/>
    <x v="1"/>
    <n v="0.96739227811534922"/>
    <n v="0.17065096597435325"/>
    <n v="0.24895975957097566"/>
    <n v="0"/>
    <n v="0"/>
    <n v="0"/>
    <n v="0"/>
    <x v="9"/>
  </r>
  <r>
    <x v="2"/>
    <x v="9"/>
    <n v="1330"/>
    <s v="Multiple Dwelling Units, Low Rise &lt;Two stories or less&gt;"/>
    <x v="2"/>
    <n v="1.6728075169398335"/>
    <n v="0.4645994885165638"/>
    <n v="0.37832588419635466"/>
    <n v="0"/>
    <n v="0"/>
    <n v="0"/>
    <n v="0"/>
    <x v="9"/>
  </r>
  <r>
    <x v="2"/>
    <x v="9"/>
    <n v="1340"/>
    <s v="Multiple Dwelling Units, High Rise &lt;Three stories or more&gt;"/>
    <x v="1"/>
    <n v="1.6728075169398335"/>
    <n v="0.4645994885165638"/>
    <n v="0.44774347762687844"/>
    <n v="0"/>
    <n v="0"/>
    <n v="0"/>
    <n v="0"/>
    <x v="9"/>
  </r>
  <r>
    <x v="2"/>
    <x v="9"/>
    <n v="1400"/>
    <s v="Commercial and Services"/>
    <x v="2"/>
    <n v="0.73183755311232057"/>
    <n v="0.15992943931627868"/>
    <n v="0.5449281084296117"/>
    <n v="0"/>
    <n v="0"/>
    <n v="0"/>
    <n v="0"/>
    <x v="9"/>
  </r>
  <r>
    <x v="2"/>
    <x v="9"/>
    <n v="5110"/>
    <s v=" Natural River, Stream, Waterway"/>
    <x v="4"/>
    <n v="0.52096910560538079"/>
    <n v="9.3813358258152305E-2"/>
    <n v="0.2984336595879456"/>
    <n v="0"/>
    <n v="0"/>
    <n v="0"/>
    <n v="0"/>
    <x v="9"/>
  </r>
  <r>
    <x v="2"/>
    <x v="9"/>
    <n v="5120"/>
    <s v=" Channelized Waterways, Canals"/>
    <x v="4"/>
    <n v="0.52096910560538079"/>
    <n v="9.3813358258152305E-2"/>
    <n v="0.2984336595879456"/>
    <n v="0"/>
    <n v="0"/>
    <n v="0"/>
    <n v="0"/>
    <x v="9"/>
  </r>
  <r>
    <x v="2"/>
    <x v="9"/>
    <n v="6410"/>
    <s v="Freshwater Marshes"/>
    <x v="3"/>
    <n v="0.62640332935885068"/>
    <n v="1.7869211096790915E-2"/>
    <n v="0.24869471632328805"/>
    <n v="0"/>
    <n v="0"/>
    <n v="0"/>
    <n v="0"/>
    <x v="9"/>
  </r>
  <r>
    <x v="0"/>
    <x v="15"/>
    <n v="8320"/>
    <s v="Electrical Power Transmission Lines"/>
    <x v="0"/>
    <n v="0.73183755311232057"/>
    <n v="0.15992943931627868"/>
    <n v="0.28292799795311729"/>
    <n v="0"/>
    <n v="0"/>
    <n v="0"/>
    <n v="0"/>
    <x v="15"/>
  </r>
  <r>
    <x v="2"/>
    <x v="15"/>
    <n v="2610"/>
    <s v="Fallow Crop Land"/>
    <x v="0"/>
    <n v="1.1942187284187931"/>
    <n v="0.52982210901985061"/>
    <n v="0.28292799795311729"/>
    <n v="0"/>
    <n v="0"/>
    <n v="0"/>
    <n v="0"/>
    <x v="15"/>
  </r>
  <r>
    <x v="2"/>
    <x v="15"/>
    <n v="5300"/>
    <s v="Reservoirs"/>
    <x v="4"/>
    <n v="0.52096910560538079"/>
    <n v="9.3813358258152305E-2"/>
    <n v="0.2984336595879456"/>
    <n v="0"/>
    <n v="0"/>
    <n v="0"/>
    <n v="0"/>
    <x v="15"/>
  </r>
  <r>
    <x v="2"/>
    <x v="15"/>
    <n v="8140"/>
    <s v="Roads and Highways"/>
    <x v="2"/>
    <n v="1.0171301585628862"/>
    <n v="0.19656132206470006"/>
    <n v="0.37051640493542071"/>
    <n v="0"/>
    <n v="0"/>
    <n v="0"/>
    <n v="0"/>
    <x v="15"/>
  </r>
  <r>
    <x v="4"/>
    <x v="19"/>
    <n v="5300"/>
    <s v="Reservoirs"/>
    <x v="2"/>
    <n v="0.52096910560538079"/>
    <n v="9.3813358258152305E-2"/>
    <n v="0.2984336595879456"/>
    <n v="0"/>
    <n v="0"/>
    <n v="0"/>
    <n v="0"/>
    <x v="19"/>
  </r>
  <r>
    <x v="3"/>
    <x v="11"/>
    <n v="2110"/>
    <s v="Improved Pastures"/>
    <x v="1"/>
    <n v="1.8765006736361713"/>
    <n v="0.3700681607026059"/>
    <n v="0.58663586860269046"/>
    <n v="0"/>
    <n v="0"/>
    <n v="0"/>
    <n v="0"/>
    <x v="11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3539">
  <r>
    <s v="C-24"/>
    <s v="Agriculture"/>
    <n v="2110"/>
    <s v="Improved Pastures"/>
    <s v="D"/>
    <n v="1.8765006736361713"/>
    <n v="0.3700681607026059"/>
    <n v="0.58663586860269046"/>
    <n v="28926.720000000001"/>
    <n v="70720.189180539266"/>
    <x v="0"/>
    <n v="92379.340824026178"/>
    <x v="0"/>
    <x v="0"/>
    <x v="0"/>
  </r>
  <r>
    <s v="C-44 &amp; S-153"/>
    <s v="Agriculture"/>
    <n v="2210"/>
    <s v="Citrus Groves"/>
    <s v="D"/>
    <n v="1.6671011379372187"/>
    <n v="0.16490862031309303"/>
    <n v="0.32696578480774496"/>
    <n v="23510.43"/>
    <n v="32036.015072319893"/>
    <x v="1"/>
    <n v="14375.083939909482"/>
    <x v="0"/>
    <x v="0"/>
    <x v="0"/>
  </r>
  <r>
    <s v="N St Lucie"/>
    <s v="NORTH ST. LUCIE RIVER WATER CONTROL DIST"/>
    <n v="2210"/>
    <s v="Citrus Groves"/>
    <s v="D"/>
    <n v="1.6671011379372187"/>
    <n v="0.16490862031309303"/>
    <n v="0.32696578480774496"/>
    <n v="20718"/>
    <n v="28230.96643780329"/>
    <x v="2"/>
    <n v="18813.013156894765"/>
    <x v="1"/>
    <x v="1"/>
    <x v="0"/>
  </r>
  <r>
    <s v="C-23"/>
    <s v="Agriculture"/>
    <n v="2210"/>
    <s v="Citrus Groves"/>
    <s v="D"/>
    <n v="1.6671011379372187"/>
    <n v="0.16490862031309303"/>
    <n v="0.32696578480774496"/>
    <n v="20369.45"/>
    <n v="27756.021783304965"/>
    <x v="3"/>
    <n v="26804.166649857234"/>
    <x v="0"/>
    <x v="0"/>
    <x v="0"/>
  </r>
  <r>
    <s v="N St Lucie"/>
    <s v="City of PSL MS4"/>
    <n v="1210"/>
    <s v="Fixed Single Family Units"/>
    <s v="D"/>
    <n v="1.3474392445178078"/>
    <n v="0.2921616014325315"/>
    <n v="0.24052044568721381"/>
    <n v="16304.53"/>
    <n v="16343.154737020886"/>
    <x v="4"/>
    <n v="16549.92371377844"/>
    <x v="2"/>
    <x v="0"/>
    <x v="1"/>
  </r>
  <r>
    <s v="C-23"/>
    <s v="Agriculture"/>
    <n v="2110"/>
    <s v="Improved Pastures"/>
    <s v="D"/>
    <n v="1.8765006736361713"/>
    <n v="0.3700681607026059"/>
    <n v="0.58663586860269046"/>
    <n v="15363.21"/>
    <n v="37560.052353683808"/>
    <x v="5"/>
    <n v="57239.47145976749"/>
    <x v="0"/>
    <x v="0"/>
    <x v="0"/>
  </r>
  <r>
    <s v="C-44 &amp; S-153"/>
    <s v="Agriculture"/>
    <n v="2110"/>
    <s v="Improved Pastures"/>
    <s v="D"/>
    <n v="1.8765006736361713"/>
    <n v="0.3700681607026059"/>
    <n v="0.58663586860269046"/>
    <n v="14985.78"/>
    <n v="36637.309609175936"/>
    <x v="6"/>
    <n v="36892.139143814406"/>
    <x v="0"/>
    <x v="0"/>
    <x v="0"/>
  </r>
  <r>
    <s v="C-23"/>
    <s v="Conservation"/>
    <n v="2110"/>
    <s v="Improved Pastures"/>
    <s v="D"/>
    <n v="1.8765006736361713"/>
    <n v="0.3700681607026059"/>
    <n v="0.58663586860269046"/>
    <n v="14081.88"/>
    <n v="34427.450385583026"/>
    <x v="7"/>
    <n v="52465.556895978814"/>
    <x v="3"/>
    <x v="2"/>
    <x v="0"/>
  </r>
  <r>
    <s v="C-44 &amp; S-153"/>
    <s v="Conservation"/>
    <n v="2210"/>
    <s v="Citrus Groves"/>
    <s v="D"/>
    <n v="1.6671011379372187"/>
    <n v="0.16490862031309303"/>
    <n v="0.32696578480774496"/>
    <n v="12721.81"/>
    <n v="17335.11879226326"/>
    <x v="8"/>
    <n v="7778.5513330713156"/>
    <x v="3"/>
    <x v="3"/>
    <x v="0"/>
  </r>
  <r>
    <s v="S St Lucie"/>
    <s v="Agriculture"/>
    <n v="2110"/>
    <s v="Improved Pastures"/>
    <s v="D"/>
    <n v="1.8765006736361713"/>
    <n v="0.3700681607026059"/>
    <n v="0.58663586860269046"/>
    <n v="8782.179999"/>
    <n v="21470.717417903867"/>
    <x v="9"/>
    <n v="23956.929131029185"/>
    <x v="0"/>
    <x v="0"/>
    <x v="0"/>
  </r>
  <r>
    <s v="C-24"/>
    <s v="Agriculture"/>
    <n v="2210"/>
    <s v="Citrus Groves"/>
    <s v="D"/>
    <n v="1.6671011379372187"/>
    <n v="0.16490862031309303"/>
    <n v="0.32696578480774496"/>
    <n v="7091.59"/>
    <n v="9663.2126305947204"/>
    <x v="10"/>
    <n v="7228.3377300793391"/>
    <x v="0"/>
    <x v="0"/>
    <x v="0"/>
  </r>
  <r>
    <s v="C-23"/>
    <s v="Agriculture"/>
    <n v="2110"/>
    <s v="Improved Pastures"/>
    <s v="NA"/>
    <n v="1.8765006736361713"/>
    <n v="0.3700681607026059"/>
    <n v="0.58663586860269046"/>
    <n v="7044.33"/>
    <n v="17222.013081681853"/>
    <x v="11"/>
    <n v="26245.408738680519"/>
    <x v="0"/>
    <x v="0"/>
    <x v="0"/>
  </r>
  <r>
    <s v="C-44 &amp; S-153"/>
    <s v="FP&amp;L"/>
    <n v="8310"/>
    <s v="Electric Power Facilities"/>
    <s v="NA"/>
    <m/>
    <m/>
    <m/>
    <n v="6573.42"/>
    <n v="0"/>
    <x v="12"/>
    <n v="0"/>
    <x v="4"/>
    <x v="0"/>
    <x v="2"/>
  </r>
  <r>
    <s v="C-23"/>
    <s v="City of PSL MS4"/>
    <n v="2210"/>
    <s v="Citrus Groves"/>
    <s v="D"/>
    <n v="1.6671011379372187"/>
    <n v="0.16490862031309303"/>
    <n v="0.32696578480774496"/>
    <n v="6083.8"/>
    <n v="8289.967835423673"/>
    <x v="13"/>
    <n v="8005.6746286424741"/>
    <x v="2"/>
    <x v="0"/>
    <x v="0"/>
  </r>
  <r>
    <s v="C-44 &amp; S-153"/>
    <s v="Agriculture"/>
    <n v="2140"/>
    <s v="Row Crops"/>
    <s v="D"/>
    <n v="1.1942187284187931"/>
    <n v="0.52982210901985061"/>
    <n v="0.25824300484311374"/>
    <n v="5269.49"/>
    <n v="5671.1712224044059"/>
    <x v="14"/>
    <n v="8175.8210735518705"/>
    <x v="0"/>
    <x v="0"/>
    <x v="0"/>
  </r>
  <r>
    <s v="C-24"/>
    <s v="Agriculture"/>
    <n v="2130"/>
    <s v="Woodland Pastures"/>
    <s v="D"/>
    <n v="0.95337210017164864"/>
    <n v="0.22938109134459039"/>
    <n v="0.2"/>
    <n v="5265.47"/>
    <n v="4388.7692450000004"/>
    <x v="15"/>
    <n v="4052.8350704913014"/>
    <x v="0"/>
    <x v="0"/>
    <x v="0"/>
  </r>
  <r>
    <s v="N St Lucie"/>
    <s v="City of PSL MS4"/>
    <n v="1920"/>
    <s v="Inactive Land with street pattern but without structures"/>
    <s v="D"/>
    <n v="0.80616023176279095"/>
    <n v="4.9140330516175015E-2"/>
    <n v="0.27638752969320179"/>
    <n v="4755.54"/>
    <n v="5477.6451139491683"/>
    <x v="16"/>
    <n v="1924.7943141671881"/>
    <x v="2"/>
    <x v="0"/>
    <x v="1"/>
  </r>
  <r>
    <s v="N St Lucie"/>
    <s v="City of PSL MS4"/>
    <n v="4110"/>
    <s v="Pine Flatwoods"/>
    <s v="D"/>
    <n v="0.80616023176279095"/>
    <n v="4.9140330516175015E-2"/>
    <n v="0.28292799795311729"/>
    <n v="4742.2299999999996"/>
    <n v="5591.5749235881567"/>
    <x v="17"/>
    <n v="1964.8282056014534"/>
    <x v="2"/>
    <x v="0"/>
    <x v="3"/>
  </r>
  <r>
    <s v="C-44 &amp; S-153"/>
    <s v="TROUP-INDIANTOWN DRAINAGE DISTRICT"/>
    <n v="2210"/>
    <s v="Citrus Groves"/>
    <s v="D"/>
    <n v="1.6671011379372187"/>
    <n v="0.16490862031309303"/>
    <n v="0.32696578480774496"/>
    <n v="4297.96"/>
    <n v="5856.5288401882908"/>
    <x v="18"/>
    <n v="2627.920279228128"/>
    <x v="5"/>
    <x v="1"/>
    <x v="0"/>
  </r>
  <r>
    <s v="C-24"/>
    <s v="Agriculture"/>
    <n v="2120"/>
    <s v="Unimproved Pastures"/>
    <s v="D"/>
    <n v="0.95337210017164864"/>
    <n v="0.22938109134459039"/>
    <n v="0.2"/>
    <n v="4183.3999999999996"/>
    <n v="3486.8638999999998"/>
    <x v="19"/>
    <n v="3219.9652137213411"/>
    <x v="0"/>
    <x v="0"/>
    <x v="0"/>
  </r>
  <r>
    <s v="C-44 &amp; S-153"/>
    <s v="Agriculture"/>
    <n v="2110"/>
    <s v="Improved Pastures"/>
    <s v="D"/>
    <n v="1.8765006736361713"/>
    <n v="0.3700681607026059"/>
    <n v="0.58663586860269046"/>
    <n v="3566.61"/>
    <n v="8719.6658982837707"/>
    <x v="20"/>
    <n v="8780.3152316208998"/>
    <x v="0"/>
    <x v="0"/>
    <x v="0"/>
  </r>
  <r>
    <s v="C-44 &amp; S-153"/>
    <s v="Martin"/>
    <n v="6410"/>
    <s v="Freshwater Marshes"/>
    <s v="D"/>
    <n v="0.62640332935885068"/>
    <n v="1.7869211096790915E-2"/>
    <n v="0.24869471632328805"/>
    <n v="3527.67"/>
    <n v="3656.2014687923329"/>
    <x v="21"/>
    <n v="177.77227897029061"/>
    <x v="6"/>
    <x v="4"/>
    <x v="4"/>
  </r>
  <r>
    <s v="C-44 &amp; S-153"/>
    <s v="Agriculture"/>
    <n v="2130"/>
    <s v="Woodland Pastures"/>
    <s v="D"/>
    <n v="0.95337210017164864"/>
    <n v="0.22938109134459039"/>
    <n v="0.2"/>
    <n v="3520.7"/>
    <n v="2934.5034500000002"/>
    <x v="22"/>
    <n v="1831.5584422539821"/>
    <x v="0"/>
    <x v="0"/>
    <x v="0"/>
  </r>
  <r>
    <s v="C-44 &amp; S-153"/>
    <s v="Martin"/>
    <n v="4110"/>
    <s v="Pine Flatwoods"/>
    <s v="D"/>
    <n v="0.80616023176279095"/>
    <n v="4.9140330516175015E-2"/>
    <n v="0.28292799795311729"/>
    <n v="3476.31"/>
    <n v="4098.925573542142"/>
    <x v="23"/>
    <n v="548.07077880801671"/>
    <x v="6"/>
    <x v="4"/>
    <x v="3"/>
  </r>
  <r>
    <s v="N St Lucie"/>
    <s v="City of PSL MS4"/>
    <n v="1110"/>
    <s v="Fixed Single Family Units"/>
    <s v="D"/>
    <n v="0.96739227811534922"/>
    <n v="0.17065096597435325"/>
    <n v="0.27638752969320179"/>
    <n v="3216.74"/>
    <n v="3705.1859817906789"/>
    <x v="24"/>
    <n v="2527.0156800707186"/>
    <x v="2"/>
    <x v="0"/>
    <x v="1"/>
  </r>
  <r>
    <s v="C-23"/>
    <s v="Agriculture"/>
    <n v="2130"/>
    <s v="Woodland Pastures"/>
    <s v="D"/>
    <n v="0.95337210017164864"/>
    <n v="0.22938109134459039"/>
    <n v="0.2"/>
    <n v="3155.6"/>
    <n v="2630.1925999999999"/>
    <x v="25"/>
    <n v="3001.4073300967812"/>
    <x v="0"/>
    <x v="0"/>
    <x v="0"/>
  </r>
  <r>
    <s v="N St Lucie"/>
    <s v="NORTH ST. LUCIE RIVER WATER CONTROL DIST"/>
    <n v="2110"/>
    <s v="Improved Pastures"/>
    <s v="D"/>
    <n v="1.8765006736361713"/>
    <n v="0.3700681607026059"/>
    <n v="0.58663586860269046"/>
    <n v="3115.9"/>
    <n v="7617.7678446654963"/>
    <x v="26"/>
    <n v="9328.9886687844155"/>
    <x v="1"/>
    <x v="1"/>
    <x v="0"/>
  </r>
  <r>
    <s v="C-23"/>
    <s v="Agriculture"/>
    <n v="2130"/>
    <s v="Woodland Pastures"/>
    <s v="NA"/>
    <n v="0.95337210017164864"/>
    <n v="0.22938109134459039"/>
    <n v="0.2"/>
    <n v="2928.99"/>
    <n v="2441.313165"/>
    <x v="27"/>
    <n v="2785.8702166878475"/>
    <x v="0"/>
    <x v="0"/>
    <x v="0"/>
  </r>
  <r>
    <s v="C-44 &amp; S-153"/>
    <s v="Conservation"/>
    <n v="4110"/>
    <s v="Pine Flatwoods"/>
    <s v="D"/>
    <n v="0.80616023176279095"/>
    <n v="4.9140330516175015E-2"/>
    <n v="0.28292799795311729"/>
    <n v="2900.43"/>
    <n v="3419.9040653074189"/>
    <x v="28"/>
    <n v="457.27824301576544"/>
    <x v="3"/>
    <x v="5"/>
    <x v="3"/>
  </r>
  <r>
    <s v="C-23"/>
    <s v="Southern Grove"/>
    <n v="2210"/>
    <s v="Citrus Groves"/>
    <s v="D"/>
    <n v="1.6671011379372187"/>
    <n v="0.16490862031309303"/>
    <n v="0.32696578480774496"/>
    <n v="2649.55"/>
    <n v="3610.3560732349506"/>
    <x v="29"/>
    <n v="3486.5438068838007"/>
    <x v="7"/>
    <x v="0"/>
    <x v="0"/>
  </r>
  <r>
    <s v="N St Lucie"/>
    <s v="Conservation"/>
    <n v="2210"/>
    <s v="Citrus Groves"/>
    <s v="D"/>
    <n v="1.6671011379372187"/>
    <n v="0.16490862031309303"/>
    <n v="0.32696578480774496"/>
    <n v="2477.96"/>
    <n v="3376.5424072892674"/>
    <x v="30"/>
    <n v="2250.115555664589"/>
    <x v="3"/>
    <x v="6"/>
    <x v="0"/>
  </r>
  <r>
    <s v="C-24"/>
    <s v="Conservation"/>
    <n v="2210"/>
    <s v="Citrus Groves"/>
    <s v="D"/>
    <n v="1.6671011379372187"/>
    <n v="0.16490862031309303"/>
    <n v="0.32696578480774496"/>
    <n v="2398.92"/>
    <n v="3268.8401393462241"/>
    <x v="31"/>
    <n v="2445.1785773630354"/>
    <x v="3"/>
    <x v="7"/>
    <x v="0"/>
  </r>
  <r>
    <s v="C-24"/>
    <s v="Verano"/>
    <n v="2210"/>
    <s v="Citrus Groves"/>
    <s v="D"/>
    <n v="1.6671011379372187"/>
    <n v="0.16490862031309303"/>
    <n v="0.32696578480774496"/>
    <n v="2347.79"/>
    <n v="3199.1688721406595"/>
    <x v="32"/>
    <n v="2393.062633246278"/>
    <x v="8"/>
    <x v="0"/>
    <x v="0"/>
  </r>
  <r>
    <s v="C-24"/>
    <s v="St. Lucie"/>
    <n v="6410"/>
    <s v="Freshwater Marshes"/>
    <s v="D"/>
    <n v="0.62640332935885068"/>
    <n v="1.7869211096790915E-2"/>
    <n v="0.24869471632328805"/>
    <n v="2293.67"/>
    <n v="2377.2403946301415"/>
    <x v="33"/>
    <n v="827.11829832253068"/>
    <x v="9"/>
    <x v="4"/>
    <x v="4"/>
  </r>
  <r>
    <s v="C-24"/>
    <s v="Conservation"/>
    <n v="2210"/>
    <s v="Citrus Groves"/>
    <s v="D"/>
    <n v="1.6671011379372187"/>
    <n v="0.16490862031309303"/>
    <n v="0.32696578480774496"/>
    <n v="2279.64"/>
    <n v="3106.3056438977642"/>
    <x v="34"/>
    <n v="2323.5984910292418"/>
    <x v="3"/>
    <x v="8"/>
    <x v="0"/>
  </r>
  <r>
    <s v="N St Lucie"/>
    <s v="NORTH ST. LUCIE RIVER WATER CONTROL DIST"/>
    <n v="1210"/>
    <s v="Fixed Single Family Units"/>
    <s v="D"/>
    <n v="1.3474392445178078"/>
    <n v="0.2921616014325315"/>
    <n v="0.24052044568721381"/>
    <n v="2138.17"/>
    <n v="2143.2352336470876"/>
    <x v="35"/>
    <n v="2170.3508403547758"/>
    <x v="1"/>
    <x v="1"/>
    <x v="1"/>
  </r>
  <r>
    <s v="C-44 &amp; S-153"/>
    <s v="Agriculture"/>
    <n v="2130"/>
    <s v="Woodland Pastures"/>
    <s v="D"/>
    <n v="0.95337210017164864"/>
    <n v="0.22938109134459039"/>
    <n v="0.2"/>
    <n v="2090.48"/>
    <n v="1742.41508"/>
    <x v="36"/>
    <n v="1087.5213146144529"/>
    <x v="0"/>
    <x v="0"/>
    <x v="0"/>
  </r>
  <r>
    <s v="S St Lucie"/>
    <s v="MartinCoMS4"/>
    <n v="1210"/>
    <s v="Fixed Single Family Units"/>
    <s v="D"/>
    <n v="1.3474392445178078"/>
    <n v="0.2921616014325315"/>
    <n v="0.24052044568721381"/>
    <n v="2067.17"/>
    <n v="2072.0670376715834"/>
    <x v="37"/>
    <n v="1872.7584680887774"/>
    <x v="10"/>
    <x v="0"/>
    <x v="1"/>
  </r>
  <r>
    <s v="C-23"/>
    <s v="Agriculture"/>
    <n v="2120"/>
    <s v="Unimproved Pastures"/>
    <s v="D"/>
    <n v="0.95337210017164864"/>
    <n v="0.22938109134459039"/>
    <n v="0.2"/>
    <n v="2053.94"/>
    <n v="1711.9589900000001"/>
    <x v="38"/>
    <n v="1953.5779476419646"/>
    <x v="0"/>
    <x v="0"/>
    <x v="0"/>
  </r>
  <r>
    <s v="S St Lucie"/>
    <s v="MartinCoMS4"/>
    <n v="4110"/>
    <s v="Pine Flatwoods"/>
    <s v="D"/>
    <n v="0.80616023176279095"/>
    <n v="4.9140330516175015E-2"/>
    <n v="0.28292799795311729"/>
    <n v="2048.7600000000002"/>
    <n v="2415.6978974976914"/>
    <x v="39"/>
    <n v="585.92955261668146"/>
    <x v="10"/>
    <x v="0"/>
    <x v="3"/>
  </r>
  <r>
    <s v="C-23"/>
    <s v="Conservation"/>
    <n v="2210"/>
    <s v="Citrus Groves"/>
    <s v="D"/>
    <n v="1.6671011379372187"/>
    <n v="0.16490862031309303"/>
    <n v="0.32696578480774496"/>
    <n v="1951.85"/>
    <n v="2659.6491862933849"/>
    <x v="40"/>
    <n v="2568.4401235931182"/>
    <x v="3"/>
    <x v="7"/>
    <x v="0"/>
  </r>
  <r>
    <s v="C-23"/>
    <s v="Agriculture"/>
    <n v="2210"/>
    <s v="Citrus Groves"/>
    <s v="NA"/>
    <n v="1.6671011379372187"/>
    <n v="0.16490862031309303"/>
    <n v="0.32696578480774496"/>
    <n v="1940.88"/>
    <n v="2644.7011362005819"/>
    <x v="41"/>
    <n v="2554.0046966106065"/>
    <x v="0"/>
    <x v="0"/>
    <x v="0"/>
  </r>
  <r>
    <s v="C-24"/>
    <s v="NORTH ST. LUCIE RIVER WATER CONTROL DIST"/>
    <n v="2110"/>
    <s v="Improved Pastures"/>
    <s v="D"/>
    <n v="1.8765006736361713"/>
    <n v="0.3700681607026059"/>
    <n v="0.58663586860269046"/>
    <n v="1921.94"/>
    <n v="4698.768487877147"/>
    <x v="42"/>
    <n v="6137.8390050212702"/>
    <x v="1"/>
    <x v="1"/>
    <x v="0"/>
  </r>
  <r>
    <s v="S St Lucie"/>
    <s v="Conservation"/>
    <n v="4110"/>
    <s v="Pine Flatwoods"/>
    <s v="D"/>
    <n v="0.80616023176279095"/>
    <n v="4.9140330516175015E-2"/>
    <n v="0.28292799795311729"/>
    <n v="1911.21"/>
    <n v="2253.5123580490454"/>
    <x v="43"/>
    <n v="546.59131389549168"/>
    <x v="3"/>
    <x v="9"/>
    <x v="3"/>
  </r>
  <r>
    <s v="C-24"/>
    <s v="Tradition"/>
    <n v="2110"/>
    <s v="Improved Pastures"/>
    <s v="D"/>
    <n v="1.8765006736361713"/>
    <n v="0.3700681607026059"/>
    <n v="0.58663586860269046"/>
    <n v="1819.65"/>
    <n v="4448.6893862272764"/>
    <x v="44"/>
    <n v="5811.1693109498501"/>
    <x v="11"/>
    <x v="0"/>
    <x v="0"/>
  </r>
  <r>
    <s v="C-23"/>
    <s v="Conservation"/>
    <n v="6410"/>
    <s v="Freshwater Marshes"/>
    <s v="D"/>
    <n v="0.62640332935885068"/>
    <n v="1.7869211096790915E-2"/>
    <n v="0.24869471632328805"/>
    <n v="1774.95"/>
    <n v="1839.6207119806986"/>
    <x v="45"/>
    <n v="1040.5117771436621"/>
    <x v="3"/>
    <x v="2"/>
    <x v="4"/>
  </r>
  <r>
    <s v="C-44 &amp; S-153"/>
    <s v="Agriculture"/>
    <n v="2120"/>
    <s v="Unimproved Pastures"/>
    <s v="D"/>
    <n v="0.95337210017164864"/>
    <n v="0.22938109134459039"/>
    <n v="0.2"/>
    <n v="1773.59"/>
    <n v="1478.2872649999999"/>
    <x v="46"/>
    <n v="922.6670087190729"/>
    <x v="0"/>
    <x v="0"/>
    <x v="0"/>
  </r>
  <r>
    <s v="C-44 &amp; S-153"/>
    <s v="Martin"/>
    <n v="4110"/>
    <s v="Pine Flatwoods"/>
    <s v="D"/>
    <n v="0.80616023176279095"/>
    <n v="4.9140330516175015E-2"/>
    <n v="0.28292799795311729"/>
    <n v="1767.44"/>
    <n v="2083.9928014766588"/>
    <x v="47"/>
    <n v="278.65242665252555"/>
    <x v="6"/>
    <x v="4"/>
    <x v="3"/>
  </r>
  <r>
    <s v="S St Lucie"/>
    <s v="Agriculture"/>
    <n v="2140"/>
    <s v="Row Crops"/>
    <s v="D"/>
    <n v="1.1942187284187931"/>
    <n v="0.52982210901985061"/>
    <n v="0.25824300484311374"/>
    <n v="1764.04"/>
    <n v="1898.5087519229126"/>
    <x v="48"/>
    <n v="2943.6111622173485"/>
    <x v="0"/>
    <x v="0"/>
    <x v="0"/>
  </r>
  <r>
    <s v="S St Lucie"/>
    <s v="Martin"/>
    <n v="4110"/>
    <s v="Pine Flatwoods"/>
    <s v="D"/>
    <n v="0.80616023176279095"/>
    <n v="4.9140330516175015E-2"/>
    <n v="0.28292799795311729"/>
    <n v="1709.92"/>
    <n v="2016.1708296185261"/>
    <x v="49"/>
    <n v="489.02392696573327"/>
    <x v="6"/>
    <x v="4"/>
    <x v="3"/>
  </r>
  <r>
    <s v="N St Lucie"/>
    <s v="NORTH ST. LUCIE RIVER WATER CONTROL DIST"/>
    <n v="4220"/>
    <s v="Brazilian Pepper"/>
    <s v="D"/>
    <n v="0.80616023176279095"/>
    <n v="4.9140330516175015E-2"/>
    <n v="0.28292799795311729"/>
    <n v="1690.03"/>
    <n v="1992.7184822565953"/>
    <x v="50"/>
    <n v="700.22302003754032"/>
    <x v="1"/>
    <x v="1"/>
    <x v="3"/>
  </r>
  <r>
    <s v="S St Lucie"/>
    <s v="HOBE ST. LUCIE CONSERVANCY DISTRICT"/>
    <n v="2210"/>
    <s v="Citrus Groves"/>
    <s v="D"/>
    <n v="1.6671011379372187"/>
    <n v="0.16490862031309303"/>
    <n v="0.32696578480774496"/>
    <n v="1678.8"/>
    <n v="2287.583089863122"/>
    <x v="51"/>
    <n v="1275.4564913383233"/>
    <x v="12"/>
    <x v="1"/>
    <x v="0"/>
  </r>
  <r>
    <s v="S St Lucie"/>
    <s v="Agriculture"/>
    <n v="2210"/>
    <s v="Citrus Groves"/>
    <s v="D"/>
    <n v="1.6671011379372187"/>
    <n v="0.16490862031309303"/>
    <n v="0.32696578480774496"/>
    <n v="1635.14"/>
    <n v="2228.0906680717094"/>
    <x v="52"/>
    <n v="1242.2861134423076"/>
    <x v="0"/>
    <x v="0"/>
    <x v="0"/>
  </r>
  <r>
    <s v="N St Lucie"/>
    <s v="NORTH ST. LUCIE RIVER WATER CONTROL DIST"/>
    <n v="4110"/>
    <s v="Pine Flatwoods"/>
    <s v="D"/>
    <n v="0.80616023176279095"/>
    <n v="4.9140330516175015E-2"/>
    <n v="0.28292799795311729"/>
    <n v="1629.89"/>
    <n v="1921.8072620280129"/>
    <x v="53"/>
    <n v="675.30546684318438"/>
    <x v="1"/>
    <x v="1"/>
    <x v="3"/>
  </r>
  <r>
    <s v="N St Lucie"/>
    <s v="Conservation"/>
    <n v="4110"/>
    <s v="Pine Flatwoods"/>
    <s v="D"/>
    <n v="0.80616023176279095"/>
    <n v="4.9140330516175015E-2"/>
    <n v="0.28292799795311729"/>
    <n v="1607.24"/>
    <n v="1895.100591955226"/>
    <x v="54"/>
    <n v="665.92098763047784"/>
    <x v="3"/>
    <x v="10"/>
    <x v="3"/>
  </r>
  <r>
    <s v="N St Lucie"/>
    <s v="ROADS"/>
    <n v="8140"/>
    <s v="Roads and Highways"/>
    <s v="D"/>
    <n v="1.0171301585628862"/>
    <n v="0.19656132206470006"/>
    <n v="0.45034663738052311"/>
    <n v="1597.61"/>
    <n v="2998.4257791823607"/>
    <x v="55"/>
    <n v="2256.3854340792655"/>
    <x v="13"/>
    <x v="0"/>
    <x v="2"/>
  </r>
  <r>
    <s v="C-44 &amp; S-153"/>
    <s v="Martin"/>
    <n v="6172"/>
    <s v="Mixed Shrubs"/>
    <s v="D"/>
    <n v="0.62640332935885068"/>
    <n v="1.7869211096790915E-2"/>
    <n v="0.24869471632328805"/>
    <n v="1533.65"/>
    <n v="1589.5288909147857"/>
    <x v="56"/>
    <n v="77.286269872971758"/>
    <x v="6"/>
    <x v="4"/>
    <x v="4"/>
  </r>
  <r>
    <s v="C-24"/>
    <s v="NORTH ST. LUCIE RIVER WATER CONTROL DIST"/>
    <n v="2210"/>
    <s v="Citrus Groves"/>
    <s v="D"/>
    <n v="1.6671011379372187"/>
    <n v="0.16490862031309303"/>
    <n v="0.32696578480774496"/>
    <n v="1512.91"/>
    <n v="2061.5364143941006"/>
    <x v="57"/>
    <n v="1542.0835715564961"/>
    <x v="1"/>
    <x v="1"/>
    <x v="0"/>
  </r>
  <r>
    <s v="Basin 4, 5, 6"/>
    <s v="Martin"/>
    <n v="1180"/>
    <s v="Rural Residential"/>
    <s v="D"/>
    <n v="0.96739227811534922"/>
    <n v="0.17065096597435325"/>
    <n v="0.27638752969320179"/>
    <n v="1486.54"/>
    <n v="1712.2637108908759"/>
    <x v="58"/>
    <n v="1028.0281983674656"/>
    <x v="6"/>
    <x v="4"/>
    <x v="1"/>
  </r>
  <r>
    <s v="C-44 &amp; S-153"/>
    <s v="MartinCoMS4"/>
    <n v="4110"/>
    <s v="Pine Flatwoods"/>
    <s v="D"/>
    <n v="0.80616023176279095"/>
    <n v="4.9140330516175015E-2"/>
    <n v="0.28292799795311729"/>
    <n v="1400.98"/>
    <n v="1651.8989244403028"/>
    <x v="59"/>
    <n v="220.87679168269085"/>
    <x v="10"/>
    <x v="0"/>
    <x v="3"/>
  </r>
  <r>
    <s v="S St Lucie"/>
    <s v="Agriculture"/>
    <n v="2130"/>
    <s v="Woodland Pastures"/>
    <s v="D"/>
    <n v="0.95337210017164864"/>
    <n v="0.22938109134459039"/>
    <n v="0.2"/>
    <n v="1372.84"/>
    <n v="1144.26214"/>
    <x v="60"/>
    <n v="838.72807122044799"/>
    <x v="0"/>
    <x v="0"/>
    <x v="0"/>
  </r>
  <r>
    <s v="Basin 4, 5, 6"/>
    <s v="Martin"/>
    <n v="4110"/>
    <s v="Pine Flatwoods"/>
    <s v="D"/>
    <n v="0.80616023176279095"/>
    <n v="4.9140330516175015E-2"/>
    <n v="0.28292799795311729"/>
    <n v="1364.37"/>
    <n v="1608.7319844242002"/>
    <x v="61"/>
    <n v="433.97289038254769"/>
    <x v="6"/>
    <x v="4"/>
    <x v="3"/>
  </r>
  <r>
    <s v="N St Lucie"/>
    <s v="Conservation"/>
    <n v="6410"/>
    <s v="Freshwater Marshes"/>
    <s v="D"/>
    <n v="0.62640332935885068"/>
    <n v="1.7869211096790915E-2"/>
    <n v="0.24869471632328805"/>
    <n v="1327.13"/>
    <n v="1375.4842871579169"/>
    <x v="62"/>
    <n v="366.29438636574207"/>
    <x v="3"/>
    <x v="10"/>
    <x v="4"/>
  </r>
  <r>
    <s v="C-24"/>
    <s v="St. Lucie"/>
    <n v="4110"/>
    <s v="Pine Flatwoods"/>
    <s v="D"/>
    <n v="0.80616023176279095"/>
    <n v="4.9140330516175015E-2"/>
    <n v="0.28292799795311729"/>
    <n v="1321.52"/>
    <n v="1558.2074452357272"/>
    <x v="63"/>
    <n v="674.73629579326064"/>
    <x v="9"/>
    <x v="4"/>
    <x v="3"/>
  </r>
  <r>
    <s v="C-23"/>
    <s v="St. Lucie"/>
    <n v="4110"/>
    <s v="Pine Flatwoods"/>
    <s v="D"/>
    <n v="0.80616023176279095"/>
    <n v="4.9140330516175015E-2"/>
    <n v="0.28292799795311729"/>
    <n v="1321.02"/>
    <n v="1557.6178940199925"/>
    <x v="64"/>
    <n v="1013.5432710012644"/>
    <x v="9"/>
    <x v="4"/>
    <x v="3"/>
  </r>
  <r>
    <s v="C-24"/>
    <s v="St. Lucie"/>
    <n v="6430"/>
    <s v="Wet Prairies"/>
    <s v="D"/>
    <n v="0.62640332935885068"/>
    <n v="1.7869211096790915E-2"/>
    <n v="0.24869471632328805"/>
    <n v="1301.99"/>
    <n v="1349.4283054687455"/>
    <x v="65"/>
    <n v="469.50945569020462"/>
    <x v="9"/>
    <x v="4"/>
    <x v="4"/>
  </r>
  <r>
    <s v="N St Lucie"/>
    <s v="NORTH ST. LUCIE RIVER WATER CONTROL DIST"/>
    <n v="1110"/>
    <s v="Fixed Single Family Units"/>
    <s v="D"/>
    <n v="0.96739227811534922"/>
    <n v="0.17065096597435325"/>
    <n v="0.27638752969320179"/>
    <n v="1218.3"/>
    <n v="1403.2928000446366"/>
    <x v="66"/>
    <n v="957.07554947871336"/>
    <x v="1"/>
    <x v="1"/>
    <x v="1"/>
  </r>
  <r>
    <s v="C-24"/>
    <s v="Okeechobee"/>
    <n v="6410"/>
    <s v="Freshwater Marshes"/>
    <s v="D"/>
    <n v="0.62640332935885068"/>
    <n v="1.7869211096790915E-2"/>
    <n v="0.24869471632328805"/>
    <n v="1177.74"/>
    <n v="1220.6512281067905"/>
    <x v="67"/>
    <n v="424.70377371913878"/>
    <x v="14"/>
    <x v="4"/>
    <x v="4"/>
  </r>
  <r>
    <s v="C-44 &amp; S-153"/>
    <s v="Conservation"/>
    <n v="2110"/>
    <s v="Improved Pastures"/>
    <s v="D"/>
    <n v="1.8765006736361713"/>
    <n v="0.3700681607026059"/>
    <n v="0.58663586860269046"/>
    <n v="1151.08"/>
    <n v="2814.166119142963"/>
    <x v="68"/>
    <n v="2833.739953853712"/>
    <x v="3"/>
    <x v="2"/>
    <x v="0"/>
  </r>
  <r>
    <s v="C-24"/>
    <s v="Okeechobee"/>
    <n v="6170"/>
    <s v="Mixed Wetland Hardwoods"/>
    <s v="D"/>
    <n v="0.62640332935885068"/>
    <n v="1.7869211096790915E-2"/>
    <n v="0.24869471632328805"/>
    <n v="1144.3900000000001"/>
    <n v="1186.0861131770428"/>
    <x v="69"/>
    <n v="412.67745988626132"/>
    <x v="14"/>
    <x v="4"/>
    <x v="4"/>
  </r>
  <r>
    <s v="S St Lucie"/>
    <s v="Agriculture"/>
    <n v="2120"/>
    <s v="Unimproved Pastures"/>
    <s v="D"/>
    <n v="0.95337210017164864"/>
    <n v="0.22938109134459039"/>
    <n v="0.2"/>
    <n v="1141.99"/>
    <n v="951.8486650000001"/>
    <x v="70"/>
    <n v="697.69169754162135"/>
    <x v="0"/>
    <x v="0"/>
    <x v="0"/>
  </r>
  <r>
    <s v="C-44 &amp; S-153"/>
    <s v="Agriculture"/>
    <n v="2210"/>
    <s v="Citrus Groves"/>
    <s v="D"/>
    <n v="1.6671011379372187"/>
    <n v="0.16490862031309303"/>
    <n v="0.32696578480774496"/>
    <n v="1124.73"/>
    <n v="1532.5907366343515"/>
    <x v="71"/>
    <n v="687.69853038563701"/>
    <x v="0"/>
    <x v="0"/>
    <x v="0"/>
  </r>
  <r>
    <s v="C-44 &amp; S-153"/>
    <s v="Martin"/>
    <n v="5250"/>
    <s v="Marshy Lakes"/>
    <s v="D"/>
    <n v="0.52096910560538079"/>
    <n v="9.3813358258152305E-2"/>
    <n v="0.2984336595879456"/>
    <n v="1111.6300000000001"/>
    <n v="1382.5589940397897"/>
    <x v="72"/>
    <n v="352.92050854302931"/>
    <x v="6"/>
    <x v="4"/>
    <x v="5"/>
  </r>
  <r>
    <s v="C-24"/>
    <s v="City of PSL MS4"/>
    <n v="2210"/>
    <s v="Citrus Groves"/>
    <s v="D"/>
    <n v="1.6671011379372187"/>
    <n v="0.16490862031309303"/>
    <n v="0.32696578480774496"/>
    <n v="1096"/>
    <n v="1493.4423793721596"/>
    <x v="73"/>
    <n v="1117.1342607464553"/>
    <x v="2"/>
    <x v="0"/>
    <x v="0"/>
  </r>
  <r>
    <s v="C-23"/>
    <s v="Conservation"/>
    <n v="2110"/>
    <s v="Improved Pastures"/>
    <s v="D"/>
    <n v="1.8765006736361713"/>
    <n v="0.3700681607026059"/>
    <n v="0.58663586860269046"/>
    <n v="1078.1600000000001"/>
    <n v="2635.8909398262304"/>
    <x v="74"/>
    <n v="4016.9540446991823"/>
    <x v="3"/>
    <x v="11"/>
    <x v="0"/>
  </r>
  <r>
    <s v="N St Lucie"/>
    <s v="City of PSL MS4"/>
    <n v="1210"/>
    <s v="Fixed Single Family Units"/>
    <s v="NA"/>
    <n v="1.3474392445178078"/>
    <n v="0.2921616014325315"/>
    <n v="0.22279788653131388"/>
    <n v="1075.28"/>
    <n v="998.40843938198771"/>
    <x v="75"/>
    <n v="1011.0400209045862"/>
    <x v="2"/>
    <x v="0"/>
    <x v="1"/>
  </r>
  <r>
    <s v="S St Lucie"/>
    <s v="Martin"/>
    <n v="6410"/>
    <s v="Freshwater Marshes"/>
    <s v="D"/>
    <n v="0.62640332935885068"/>
    <n v="1.7869211096790915E-2"/>
    <n v="0.24869471632328805"/>
    <n v="1058.1099999999999"/>
    <n v="1096.6624815087168"/>
    <x v="76"/>
    <n v="172.68280298529947"/>
    <x v="6"/>
    <x v="4"/>
    <x v="4"/>
  </r>
  <r>
    <s v="C-44 &amp; S-153"/>
    <s v="MartinCoMS4"/>
    <n v="2110"/>
    <s v="Improved Pastures"/>
    <s v="D"/>
    <n v="1.8765006736361713"/>
    <n v="0.3700681607026059"/>
    <n v="0.58663586860269046"/>
    <n v="1048.44"/>
    <n v="2563.2313357492517"/>
    <x v="77"/>
    <n v="2581.0598022886211"/>
    <x v="10"/>
    <x v="0"/>
    <x v="0"/>
  </r>
  <r>
    <s v="C-23"/>
    <s v="Martin"/>
    <n v="6410"/>
    <s v="Freshwater Marshes"/>
    <s v="NA"/>
    <n v="0.62640332935885068"/>
    <n v="1.7869211096790915E-2"/>
    <n v="0.24869471632328805"/>
    <n v="1015.07"/>
    <n v="1052.0543091975819"/>
    <x v="78"/>
    <n v="595.0546717514394"/>
    <x v="6"/>
    <x v="4"/>
    <x v="4"/>
  </r>
  <r>
    <s v="N St Lucie"/>
    <s v="City of PSL MS4"/>
    <n v="6410"/>
    <s v="Freshwater Marshes"/>
    <s v="D"/>
    <n v="0.62640332935885068"/>
    <n v="1.7869211096790915E-2"/>
    <n v="0.24869471632328805"/>
    <n v="992.84"/>
    <n v="1029.0143540285173"/>
    <x v="79"/>
    <n v="274.02870748107819"/>
    <x v="2"/>
    <x v="0"/>
    <x v="4"/>
  </r>
  <r>
    <s v="C-23"/>
    <s v="Martin"/>
    <n v="6410"/>
    <s v="Freshwater Marshes"/>
    <s v="D"/>
    <n v="0.62640332935885068"/>
    <n v="1.7869211096790915E-2"/>
    <n v="0.24869471632328805"/>
    <n v="983.28"/>
    <n v="1019.1060332270663"/>
    <x v="80"/>
    <n v="576.41872741757243"/>
    <x v="6"/>
    <x v="4"/>
    <x v="4"/>
  </r>
  <r>
    <s v="N St Lucie"/>
    <s v="City of PSL MS4"/>
    <n v="1820"/>
    <s v="Golf Courses"/>
    <s v="D"/>
    <n v="1.8765006736361713"/>
    <n v="0.3700681607026059"/>
    <n v="0.27638752969320179"/>
    <n v="981.7"/>
    <n v="1130.766265947484"/>
    <x v="81"/>
    <n v="1384.7764722122424"/>
    <x v="2"/>
    <x v="0"/>
    <x v="1"/>
  </r>
  <r>
    <s v="C-23"/>
    <s v="St. Lucie"/>
    <n v="6410"/>
    <s v="Freshwater Marshes"/>
    <s v="D"/>
    <n v="0.62640332935885068"/>
    <n v="1.7869211096790915E-2"/>
    <n v="0.24869471632328805"/>
    <n v="957.78"/>
    <n v="992.67693485499512"/>
    <x v="82"/>
    <n v="561.47010896794654"/>
    <x v="9"/>
    <x v="4"/>
    <x v="4"/>
  </r>
  <r>
    <s v="N St Lucie"/>
    <s v="StLucieCOMS4"/>
    <n v="1210"/>
    <s v="Fixed Single Family Units"/>
    <s v="D"/>
    <n v="1.3474392445178078"/>
    <n v="0.2921616014325315"/>
    <n v="0.24052044568721381"/>
    <n v="947.72"/>
    <n v="949.96510830851503"/>
    <x v="83"/>
    <n v="961.98379849171374"/>
    <x v="15"/>
    <x v="0"/>
    <x v="1"/>
  </r>
  <r>
    <s v="C-44 &amp; S-153"/>
    <s v="Martin"/>
    <n v="6210"/>
    <s v="Cypress"/>
    <s v="D"/>
    <n v="0.62640332935885068"/>
    <n v="1.7869211096790915E-2"/>
    <n v="0.24869471632328805"/>
    <n v="933.15"/>
    <n v="967.14953513326509"/>
    <x v="84"/>
    <n v="47.024864038055341"/>
    <x v="6"/>
    <x v="4"/>
    <x v="4"/>
  </r>
  <r>
    <s v="Basin 4, 5, 6"/>
    <s v="Martin"/>
    <n v="1180"/>
    <s v="Rural Residential"/>
    <s v="D"/>
    <n v="0.96739227811534922"/>
    <n v="0.17065096597435325"/>
    <n v="0.27638752969320179"/>
    <n v="927.35"/>
    <n v="1068.1634885671785"/>
    <x v="85"/>
    <n v="641.31604245837252"/>
    <x v="6"/>
    <x v="4"/>
    <x v="1"/>
  </r>
  <r>
    <s v="C-44 &amp; S-153"/>
    <s v="Martin"/>
    <n v="6250"/>
    <s v="Hydric Pine Flatwoods"/>
    <s v="D"/>
    <n v="0.62640332935885068"/>
    <n v="1.7869211096790915E-2"/>
    <n v="0.24869471632328805"/>
    <n v="902.53"/>
    <n v="935.41388838217415"/>
    <x v="86"/>
    <n v="45.481809505723717"/>
    <x v="6"/>
    <x v="4"/>
    <x v="4"/>
  </r>
  <r>
    <s v="C-23"/>
    <s v="St. Lucie"/>
    <n v="6216"/>
    <e v="#N/A"/>
    <s v="NA"/>
    <n v="0.62640332935885068"/>
    <n v="1.7869211096790915E-2"/>
    <n v="0.24869471632328805"/>
    <n v="874.18"/>
    <n v="906.03094960381259"/>
    <x v="87"/>
    <n v="512.46208926642817"/>
    <x v="9"/>
    <x v="4"/>
    <x v="4"/>
  </r>
  <r>
    <s v="C-24"/>
    <s v="Conservation"/>
    <n v="2110"/>
    <s v="Improved Pastures"/>
    <s v="D"/>
    <n v="1.8765006736361713"/>
    <n v="0.3700681607026059"/>
    <n v="0.58663586860269046"/>
    <n v="868.52"/>
    <n v="2123.3620233155352"/>
    <x v="88"/>
    <n v="2773.6744813267183"/>
    <x v="3"/>
    <x v="12"/>
    <x v="0"/>
  </r>
  <r>
    <s v="N St Lucie"/>
    <s v="City of PSL MS4"/>
    <n v="2140"/>
    <s v="Row Crops"/>
    <s v="D"/>
    <n v="1.1942187284187931"/>
    <n v="0.52982210901985061"/>
    <n v="0.25824300484311374"/>
    <n v="865.11"/>
    <n v="931.05536517087523"/>
    <x v="89"/>
    <n v="1544.9243363618834"/>
    <x v="2"/>
    <x v="0"/>
    <x v="0"/>
  </r>
  <r>
    <s v="C-23"/>
    <s v="Martin"/>
    <n v="4110"/>
    <s v="Pine Flatwoods"/>
    <s v="D"/>
    <n v="0.80616023176279095"/>
    <n v="4.9140330516175015E-2"/>
    <n v="0.28292799795311729"/>
    <n v="853.21"/>
    <n v="1006.0219855541912"/>
    <x v="90"/>
    <n v="654.61935038908484"/>
    <x v="6"/>
    <x v="4"/>
    <x v="3"/>
  </r>
  <r>
    <s v="C-23"/>
    <s v="Agriculture"/>
    <n v="2140"/>
    <s v="Row Crops"/>
    <s v="D"/>
    <n v="1.1942187284187931"/>
    <n v="0.52982210901985061"/>
    <n v="0.25824300484311374"/>
    <n v="848.69"/>
    <n v="913.38370596440939"/>
    <x v="91"/>
    <n v="1788.9861705405094"/>
    <x v="0"/>
    <x v="0"/>
    <x v="0"/>
  </r>
  <r>
    <s v="S St Lucie"/>
    <s v="Martin"/>
    <n v="1180"/>
    <s v="Rural Residential"/>
    <s v="D"/>
    <n v="0.96739227811534922"/>
    <n v="0.17065096597435325"/>
    <n v="0.27638752969320179"/>
    <n v="821.13"/>
    <n v="945.81450948095915"/>
    <x v="92"/>
    <n v="542.12316968890161"/>
    <x v="6"/>
    <x v="4"/>
    <x v="1"/>
  </r>
  <r>
    <s v="C-24"/>
    <s v="Okeechobee"/>
    <n v="6210"/>
    <s v="Cypress"/>
    <s v="D"/>
    <n v="0.62640332935885068"/>
    <n v="1.7869211096790915E-2"/>
    <n v="0.24869471632328805"/>
    <n v="796.78"/>
    <n v="825.81086278034934"/>
    <x v="93"/>
    <n v="287.32612700930207"/>
    <x v="14"/>
    <x v="4"/>
    <x v="4"/>
  </r>
  <r>
    <s v="C-44 &amp; S-153"/>
    <s v="Martin"/>
    <n v="6430"/>
    <s v="Wet Prairies"/>
    <s v="D"/>
    <n v="0.62640332935885068"/>
    <n v="1.7869211096790915E-2"/>
    <n v="0.24869471632328805"/>
    <n v="786.43"/>
    <n v="815.08375814697922"/>
    <x v="94"/>
    <n v="39.631103065367697"/>
    <x v="6"/>
    <x v="4"/>
    <x v="4"/>
  </r>
  <r>
    <s v="S St Lucie"/>
    <s v="Conservation"/>
    <n v="3300"/>
    <s v="Mixed Rangeland"/>
    <s v="D"/>
    <n v="0.80616023176279095"/>
    <n v="4.9140330516175015E-2"/>
    <n v="0.28292799795311729"/>
    <n v="759.88"/>
    <n v="895.97635562513199"/>
    <x v="95"/>
    <n v="217.31981708075315"/>
    <x v="3"/>
    <x v="9"/>
    <x v="6"/>
  </r>
  <r>
    <s v="N St Lucie"/>
    <s v="MartinCoMS4"/>
    <n v="1210"/>
    <s v="Fixed Single Family Units"/>
    <s v="A"/>
    <n v="1.3474392445178078"/>
    <n v="0.2921616014325315"/>
    <n v="0.12152611992617118"/>
    <n v="757.04"/>
    <n v="383.41055773197667"/>
    <x v="96"/>
    <n v="388.26135979412095"/>
    <x v="10"/>
    <x v="0"/>
    <x v="1"/>
  </r>
  <r>
    <s v="C-24"/>
    <s v="Agriculture"/>
    <n v="2110"/>
    <s v="Improved Pastures"/>
    <s v="NA"/>
    <n v="1.8765006736361713"/>
    <n v="0.3700681607026059"/>
    <n v="0.58663586860269046"/>
    <n v="756.65"/>
    <n v="1849.8616899342558"/>
    <x v="97"/>
    <n v="2416.4104410904315"/>
    <x v="0"/>
    <x v="0"/>
    <x v="0"/>
  </r>
  <r>
    <s v="S St Lucie"/>
    <s v="MartinCoMS4"/>
    <n v="1820"/>
    <s v="Golf Courses"/>
    <s v="D"/>
    <n v="1.8765006736361713"/>
    <n v="0.3700681607026059"/>
    <n v="0.27638752969320179"/>
    <n v="745.12"/>
    <n v="858.26276875093129"/>
    <x v="98"/>
    <n v="957.64570538390069"/>
    <x v="10"/>
    <x v="0"/>
    <x v="1"/>
  </r>
  <r>
    <s v="Basin 4, 5, 6"/>
    <s v="MartinCoMS4"/>
    <n v="1210"/>
    <s v="Fixed Single Family Units"/>
    <s v="D"/>
    <n v="1.3474392445178078"/>
    <n v="0.2921616014325315"/>
    <n v="0.24052044568721381"/>
    <n v="740.87"/>
    <n v="742.62508947002232"/>
    <x v="99"/>
    <n v="691.40008625542532"/>
    <x v="10"/>
    <x v="0"/>
    <x v="1"/>
  </r>
  <r>
    <s v="C-24"/>
    <s v="St. Lucie"/>
    <n v="6172"/>
    <s v="Mixed Shrubs"/>
    <s v="D"/>
    <n v="0.62640332935885068"/>
    <n v="1.7869211096790915E-2"/>
    <n v="0.24869471632328805"/>
    <n v="740.76"/>
    <n v="767.74976118021493"/>
    <x v="100"/>
    <n v="267.12480464295118"/>
    <x v="9"/>
    <x v="4"/>
    <x v="4"/>
  </r>
  <r>
    <s v="C-23"/>
    <s v="St. Lucie"/>
    <n v="6170"/>
    <s v="Mixed Wetland Hardwoods"/>
    <s v="D"/>
    <n v="0.62640332935885068"/>
    <n v="1.7869211096790915E-2"/>
    <n v="0.24869471632328805"/>
    <n v="734.46"/>
    <n v="761.22021922946794"/>
    <x v="101"/>
    <n v="430.5553845691058"/>
    <x v="9"/>
    <x v="4"/>
    <x v="4"/>
  </r>
  <r>
    <s v="N St Lucie"/>
    <s v="MartinCoMS4"/>
    <n v="4110"/>
    <s v="Pine Flatwoods"/>
    <s v="D"/>
    <n v="0.80616023176279095"/>
    <n v="4.9140330516175015E-2"/>
    <n v="0.28292799795311729"/>
    <n v="730.84"/>
    <n v="861.73522101525441"/>
    <x v="102"/>
    <n v="302.80586259666165"/>
    <x v="10"/>
    <x v="0"/>
    <x v="3"/>
  </r>
  <r>
    <s v="C-44 &amp; S-153"/>
    <s v="Agriculture"/>
    <n v="2210"/>
    <s v="Citrus Groves"/>
    <s v="NA"/>
    <n v="1.6671011379372187"/>
    <n v="0.16490862031309303"/>
    <n v="0.32696578480774496"/>
    <n v="723.52"/>
    <n v="985.8899911709351"/>
    <x v="103"/>
    <n v="442.38496412882745"/>
    <x v="0"/>
    <x v="0"/>
    <x v="0"/>
  </r>
  <r>
    <s v="N St Lucie"/>
    <s v="St. Lucie"/>
    <n v="4110"/>
    <s v="Pine Flatwoods"/>
    <s v="D"/>
    <n v="0.80616023176279095"/>
    <n v="4.9140330516175015E-2"/>
    <n v="0.28292799795311729"/>
    <n v="723.01"/>
    <n v="852.5028489768473"/>
    <x v="104"/>
    <n v="299.56169163703731"/>
    <x v="9"/>
    <x v="4"/>
    <x v="3"/>
  </r>
  <r>
    <s v="C-24"/>
    <s v="City of PSL MS4"/>
    <n v="1210"/>
    <s v="Fixed Single Family Units"/>
    <s v="D"/>
    <n v="1.3474392445178078"/>
    <n v="0.2921616014325315"/>
    <n v="0.24052044568721381"/>
    <n v="719.41"/>
    <n v="721.11425164418688"/>
    <x v="105"/>
    <n v="789.1021418014268"/>
    <x v="2"/>
    <x v="0"/>
    <x v="1"/>
  </r>
  <r>
    <s v="C-23"/>
    <s v="Conservation"/>
    <n v="2130"/>
    <s v="Woodland Pastures"/>
    <s v="D"/>
    <n v="0.95337210017164864"/>
    <n v="0.22938109134459039"/>
    <n v="0.2"/>
    <n v="714.38"/>
    <n v="595.43573000000004"/>
    <x v="106"/>
    <n v="679.47311714873206"/>
    <x v="3"/>
    <x v="2"/>
    <x v="0"/>
  </r>
  <r>
    <s v="C-44 &amp; S-153"/>
    <s v="PAL MAR WATER CONTROL DISTRICT"/>
    <n v="2110"/>
    <s v="Improved Pastures"/>
    <s v="D"/>
    <n v="1.8765006736361713"/>
    <n v="0.3700681607026059"/>
    <n v="0.58663586860269046"/>
    <n v="702.81"/>
    <n v="1718.2333896817472"/>
    <x v="107"/>
    <n v="1730.18450235251"/>
    <x v="16"/>
    <x v="1"/>
    <x v="0"/>
  </r>
  <r>
    <s v="N St Lucie"/>
    <s v="City of PSL MS4"/>
    <n v="5300"/>
    <s v="Reservoirs"/>
    <s v="D"/>
    <n v="0.52096910560538079"/>
    <n v="9.3813358258152305E-2"/>
    <n v="0.2984336595879456"/>
    <n v="702.5"/>
    <n v="873.71489912376603"/>
    <x v="108"/>
    <n v="413.22009583390292"/>
    <x v="2"/>
    <x v="0"/>
    <x v="5"/>
  </r>
  <r>
    <s v="C-44 &amp; S-153"/>
    <s v="Martin"/>
    <n v="6410"/>
    <s v="Freshwater Marshes"/>
    <s v="D"/>
    <n v="0.62640332935885068"/>
    <n v="1.7869211096790915E-2"/>
    <n v="0.24869471632328805"/>
    <n v="699.22"/>
    <n v="724.69624171449584"/>
    <x v="109"/>
    <n v="35.236270088077013"/>
    <x v="6"/>
    <x v="4"/>
    <x v="4"/>
  </r>
  <r>
    <s v="S St Lucie"/>
    <s v="Martin"/>
    <n v="6430"/>
    <s v="Wet Prairies"/>
    <s v="D"/>
    <n v="0.62640332935885068"/>
    <n v="1.7869211096790915E-2"/>
    <n v="0.24869471632328805"/>
    <n v="691.14"/>
    <n v="716.3218450538551"/>
    <x v="110"/>
    <n v="112.79355875595154"/>
    <x v="6"/>
    <x v="4"/>
    <x v="4"/>
  </r>
  <r>
    <s v="C-44 &amp; S-153"/>
    <s v="Martin"/>
    <n v="5120"/>
    <s v=" Channelized Waterways, Canals"/>
    <s v="NA"/>
    <n v="0.52096910560538079"/>
    <n v="9.3813358258152305E-2"/>
    <n v="0.2984336595879456"/>
    <n v="688.89"/>
    <n v="856.7878389428771"/>
    <x v="111"/>
    <n v="218.70893114634134"/>
    <x v="6"/>
    <x v="4"/>
    <x v="5"/>
  </r>
  <r>
    <s v="N St Lucie"/>
    <s v="NORTH ST. LUCIE RIVER WATER CONTROL DIST"/>
    <n v="1180"/>
    <s v="Rural Residential"/>
    <s v="D"/>
    <n v="0.96739227811534922"/>
    <n v="0.17065096597435325"/>
    <n v="0.27638752969320179"/>
    <n v="683.14"/>
    <n v="786.8714137917533"/>
    <x v="112"/>
    <n v="536.66304758342631"/>
    <x v="1"/>
    <x v="1"/>
    <x v="1"/>
  </r>
  <r>
    <s v="N St Lucie"/>
    <s v="NORTH ST. LUCIE RIVER WATER CONTROL DIST"/>
    <n v="6170"/>
    <s v="Mixed Wetland Hardwoods"/>
    <s v="D"/>
    <n v="0.62640332935885068"/>
    <n v="1.7869211096790915E-2"/>
    <n v="0.24869471632328805"/>
    <n v="681.68"/>
    <n v="706.51716777543186"/>
    <x v="113"/>
    <n v="188.14702199317253"/>
    <x v="1"/>
    <x v="1"/>
    <x v="4"/>
  </r>
  <r>
    <s v="S St Lucie"/>
    <s v="ROADS"/>
    <n v="8140"/>
    <s v="Roads and Highways"/>
    <s v="D"/>
    <n v="1.0171301585628862"/>
    <n v="0.19656132206470006"/>
    <n v="0.45034663738052311"/>
    <n v="680.07"/>
    <n v="1276.3687130454543"/>
    <x v="114"/>
    <n v="821.57729841434286"/>
    <x v="13"/>
    <x v="0"/>
    <x v="2"/>
  </r>
  <r>
    <s v="Basin 4, 5, 6"/>
    <s v="Martin"/>
    <n v="4110"/>
    <s v="Pine Flatwoods"/>
    <s v="D"/>
    <n v="0.80616023176279095"/>
    <n v="4.9140330516175015E-2"/>
    <n v="0.28292799795311729"/>
    <n v="678.69"/>
    <n v="800.24502921411386"/>
    <x v="115"/>
    <n v="215.87477075407062"/>
    <x v="6"/>
    <x v="4"/>
    <x v="3"/>
  </r>
  <r>
    <s v="N St Lucie"/>
    <s v="NORTH ST. LUCIE RIVER WATER CONTROL DIST"/>
    <n v="2130"/>
    <s v="Woodland Pastures"/>
    <s v="D"/>
    <n v="0.95337210017164864"/>
    <n v="0.22938109134459039"/>
    <n v="0.2"/>
    <n v="674.08"/>
    <n v="561.84568000000002"/>
    <x v="116"/>
    <n v="472.97627306579602"/>
    <x v="1"/>
    <x v="1"/>
    <x v="0"/>
  </r>
  <r>
    <s v="C-24"/>
    <s v="St. Lucie"/>
    <n v="1820"/>
    <s v="Golf Courses"/>
    <s v="D"/>
    <n v="1.8765006736361713"/>
    <n v="0.3700681607026059"/>
    <n v="0.27638752969320179"/>
    <n v="668.93"/>
    <n v="770.50369591550418"/>
    <x v="117"/>
    <n v="1006.4823688387004"/>
    <x v="9"/>
    <x v="4"/>
    <x v="1"/>
  </r>
  <r>
    <s v="N St Lucie"/>
    <s v="Conservation"/>
    <n v="2210"/>
    <s v="Citrus Groves"/>
    <s v="D"/>
    <n v="1.6671011379372187"/>
    <n v="0.16490862031309303"/>
    <n v="0.32696578480774496"/>
    <n v="658.37"/>
    <n v="897.11465265259915"/>
    <x v="118"/>
    <n v="597.83393532700086"/>
    <x v="3"/>
    <x v="13"/>
    <x v="0"/>
  </r>
  <r>
    <s v="C-44 &amp; S-153"/>
    <s v="Conservation"/>
    <n v="3100"/>
    <s v="Herbaceous (Dry Prairie)"/>
    <s v="D"/>
    <n v="0.80616023176279095"/>
    <n v="4.9140330516175015E-2"/>
    <n v="0.28292799795311729"/>
    <n v="655.59"/>
    <n v="773.00776304716567"/>
    <x v="119"/>
    <n v="103.35951680913027"/>
    <x v="3"/>
    <x v="5"/>
    <x v="6"/>
  </r>
  <r>
    <s v="N St Lucie"/>
    <s v="City of PSL MS4"/>
    <n v="1400"/>
    <s v="Commercial and Services"/>
    <s v="D"/>
    <n v="0.73183755311232057"/>
    <n v="0.15992943931627868"/>
    <n v="0.58224006489851832"/>
    <n v="651.86"/>
    <n v="1581.728818777038"/>
    <x v="120"/>
    <n v="1032.6285028082823"/>
    <x v="2"/>
    <x v="0"/>
    <x v="1"/>
  </r>
  <r>
    <s v="C-44 &amp; S-153"/>
    <s v="Martin"/>
    <n v="3210"/>
    <s v="Palmetto Prairies"/>
    <s v="D"/>
    <n v="0.80616023176279095"/>
    <n v="4.9140330516175015E-2"/>
    <n v="0.28292799795311729"/>
    <n v="648.70000000000005"/>
    <n v="764.88374729434008"/>
    <x v="121"/>
    <n v="102.27324784405316"/>
    <x v="6"/>
    <x v="4"/>
    <x v="6"/>
  </r>
  <r>
    <s v="C-23"/>
    <s v="St. Lucie"/>
    <n v="6300"/>
    <s v="Wetland Forested Mixed"/>
    <s v="D"/>
    <n v="0.62640332935885068"/>
    <n v="1.7869211096790915E-2"/>
    <n v="0.24869471632328805"/>
    <n v="644.25"/>
    <n v="667.72339710615233"/>
    <x v="122"/>
    <n v="377.67244847731166"/>
    <x v="9"/>
    <x v="4"/>
    <x v="4"/>
  </r>
  <r>
    <s v="N St Lucie"/>
    <s v="StLucieCOMS4"/>
    <n v="1210"/>
    <s v="Fixed Single Family Units"/>
    <s v="NA"/>
    <n v="1.3474392445178078"/>
    <n v="0.2921616014325315"/>
    <n v="0.22279788653131388"/>
    <n v="640.54999999999995"/>
    <n v="594.75720356198588"/>
    <x v="123"/>
    <n v="602.28190368130402"/>
    <x v="15"/>
    <x v="0"/>
    <x v="1"/>
  </r>
  <r>
    <s v="N St Lucie"/>
    <s v="City of PSL MS4"/>
    <n v="1900"/>
    <s v="Open Land"/>
    <s v="D"/>
    <n v="0.80616023176279095"/>
    <n v="4.9140330516175015E-2"/>
    <n v="0.28292799795311729"/>
    <n v="639.70000000000005"/>
    <n v="754.27182541111358"/>
    <x v="124"/>
    <n v="265.04420981758585"/>
    <x v="2"/>
    <x v="0"/>
    <x v="1"/>
  </r>
  <r>
    <s v="C-23"/>
    <s v="Conservation"/>
    <n v="6172"/>
    <s v="Mixed Shrubs"/>
    <s v="D"/>
    <n v="0.62640332935885068"/>
    <n v="1.7869211096790915E-2"/>
    <n v="0.24869471632328805"/>
    <n v="634.89"/>
    <n v="658.02236335075679"/>
    <x v="125"/>
    <n v="372.18542617580198"/>
    <x v="3"/>
    <x v="2"/>
    <x v="4"/>
  </r>
  <r>
    <s v="N St Lucie"/>
    <s v="StLucieCOMS4"/>
    <n v="1110"/>
    <s v="Fixed Single Family Units"/>
    <s v="D"/>
    <n v="0.96739227811534922"/>
    <n v="0.17065096597435325"/>
    <n v="0.27638752969320179"/>
    <n v="618.24"/>
    <n v="712.11667134498578"/>
    <x v="126"/>
    <n v="485.67872257220699"/>
    <x v="15"/>
    <x v="0"/>
    <x v="1"/>
  </r>
  <r>
    <s v="C-23"/>
    <s v="Conservation"/>
    <n v="2110"/>
    <s v="Improved Pastures"/>
    <s v="D"/>
    <n v="1.8765006736361713"/>
    <n v="0.3700681607026059"/>
    <n v="0.58663586860269046"/>
    <n v="605"/>
    <n v="1479.107014353036"/>
    <x v="127"/>
    <n v="2254.0784271750067"/>
    <x v="3"/>
    <x v="14"/>
    <x v="0"/>
  </r>
  <r>
    <s v="C-23"/>
    <s v="St. Lucie"/>
    <n v="6410"/>
    <s v="Freshwater Marshes"/>
    <s v="NA"/>
    <n v="0.62640332935885068"/>
    <n v="1.7869211096790915E-2"/>
    <n v="0.24869471632328805"/>
    <n v="598.41"/>
    <n v="620.21320615024081"/>
    <x v="128"/>
    <n v="350.80010848786668"/>
    <x v="9"/>
    <x v="4"/>
    <x v="4"/>
  </r>
  <r>
    <s v="C-24"/>
    <s v="St. Lucie"/>
    <n v="5300"/>
    <s v="Reservoirs"/>
    <s v="D"/>
    <n v="0.52096910560538079"/>
    <n v="9.3813358258152305E-2"/>
    <n v="0.2984336595879456"/>
    <n v="598.41"/>
    <n v="744.25584738028874"/>
    <x v="129"/>
    <n v="412.74654083299225"/>
    <x v="9"/>
    <x v="4"/>
    <x v="5"/>
  </r>
  <r>
    <s v="C-24"/>
    <s v="St. Lucie"/>
    <n v="6210"/>
    <s v="Cypress"/>
    <s v="D"/>
    <n v="0.62640332935885068"/>
    <n v="1.7869211096790915E-2"/>
    <n v="0.24869471632328805"/>
    <n v="592.51"/>
    <n v="614.09823829160473"/>
    <x v="130"/>
    <n v="213.66450402153868"/>
    <x v="9"/>
    <x v="4"/>
    <x v="4"/>
  </r>
  <r>
    <s v="N St Lucie"/>
    <s v="MartinCoMS4"/>
    <n v="1210"/>
    <s v="Fixed Single Family Units"/>
    <s v="D"/>
    <n v="1.3474392445178078"/>
    <n v="0.2921616014325315"/>
    <n v="0.24052044568721381"/>
    <n v="577.94000000000005"/>
    <n v="579.30911524060195"/>
    <x v="131"/>
    <n v="586.63837051059511"/>
    <x v="10"/>
    <x v="0"/>
    <x v="1"/>
  </r>
  <r>
    <s v="C-44 &amp; S-153"/>
    <s v="Conservation"/>
    <n v="6410"/>
    <s v="Freshwater Marshes"/>
    <s v="D"/>
    <n v="0.62640332935885068"/>
    <n v="1.7869211096790915E-2"/>
    <n v="0.24869471632328805"/>
    <n v="577.09"/>
    <n v="598.11640704072875"/>
    <x v="132"/>
    <n v="29.081689747330397"/>
    <x v="3"/>
    <x v="2"/>
    <x v="4"/>
  </r>
  <r>
    <s v="C-24"/>
    <s v="Agriculture"/>
    <n v="2140"/>
    <s v="Row Crops"/>
    <s v="D"/>
    <n v="1.1942187284187931"/>
    <n v="0.52982210901985061"/>
    <n v="0.25824300484311374"/>
    <n v="575.78"/>
    <n v="619.67039816680722"/>
    <x v="133"/>
    <n v="1078.8188720831918"/>
    <x v="0"/>
    <x v="0"/>
    <x v="0"/>
  </r>
  <r>
    <s v="N St Lucie"/>
    <s v="City of PSL MS4"/>
    <n v="1210"/>
    <s v="Fixed Single Family Units"/>
    <s v="C"/>
    <n v="1.3474392445178078"/>
    <n v="0.2921616014325315"/>
    <n v="0.2050753273754139"/>
    <n v="572.54"/>
    <n v="489.32212792127734"/>
    <x v="134"/>
    <n v="495.5128932492176"/>
    <x v="2"/>
    <x v="0"/>
    <x v="1"/>
  </r>
  <r>
    <s v="N St Lucie"/>
    <s v="MartinCoMS4"/>
    <n v="1210"/>
    <s v="Fixed Single Family Units"/>
    <s v="NA"/>
    <n v="1.3474392445178078"/>
    <n v="0.2921616014325315"/>
    <n v="0.22279788653131388"/>
    <n v="560.77"/>
    <n v="520.68066043471219"/>
    <x v="135"/>
    <n v="527.2681650571617"/>
    <x v="10"/>
    <x v="0"/>
    <x v="1"/>
  </r>
  <r>
    <s v="C-24"/>
    <s v="Agriculture"/>
    <n v="2130"/>
    <s v="Woodland Pastures"/>
    <s v="C"/>
    <n v="0.95337210017164864"/>
    <n v="0.22938109134459039"/>
    <n v="0.2"/>
    <n v="560.53"/>
    <n v="467.20175499999999"/>
    <x v="136"/>
    <n v="431.44024029431154"/>
    <x v="0"/>
    <x v="0"/>
    <x v="0"/>
  </r>
  <r>
    <s v="C-44 &amp; S-153"/>
    <s v="MartinCoMS4"/>
    <n v="3210"/>
    <s v="Palmetto Prairies"/>
    <s v="D"/>
    <n v="0.80616023176279095"/>
    <n v="4.9140330516175015E-2"/>
    <n v="0.28292799795311729"/>
    <n v="552.70000000000005"/>
    <n v="651.68991387325696"/>
    <x v="137"/>
    <n v="87.138005369829173"/>
    <x v="10"/>
    <x v="0"/>
    <x v="6"/>
  </r>
  <r>
    <s v="C-44 &amp; S-153"/>
    <s v="Agriculture"/>
    <n v="2510"/>
    <s v="Horse Farms"/>
    <s v="D"/>
    <n v="1.8765006736361713"/>
    <n v="0.3700681607026059"/>
    <n v="0.58663586860269046"/>
    <n v="552.34"/>
    <n v="1350.3635839797619"/>
    <x v="138"/>
    <n v="1359.7559909924239"/>
    <x v="0"/>
    <x v="0"/>
    <x v="0"/>
  </r>
  <r>
    <s v="C-44 &amp; S-153"/>
    <s v="Martin"/>
    <n v="6170"/>
    <s v="Mixed Wetland Hardwoods"/>
    <s v="D"/>
    <n v="0.62640332935885068"/>
    <n v="1.7869211096790915E-2"/>
    <n v="0.24869471632328805"/>
    <n v="550.36"/>
    <n v="570.41249333541634"/>
    <x v="139"/>
    <n v="27.734666636643773"/>
    <x v="6"/>
    <x v="4"/>
    <x v="4"/>
  </r>
  <r>
    <s v="N St Lucie"/>
    <s v="NORTH ST. LUCIE RIVER WATER CONTROL DIST"/>
    <n v="1400"/>
    <s v="Commercial and Services"/>
    <s v="D"/>
    <n v="0.73183755311232057"/>
    <n v="0.15992943931627868"/>
    <n v="0.58224006489851832"/>
    <n v="542.66999999999996"/>
    <n v="1316.7808702570107"/>
    <x v="140"/>
    <n v="859.65776335251496"/>
    <x v="1"/>
    <x v="1"/>
    <x v="1"/>
  </r>
  <r>
    <s v="C-23"/>
    <s v="St. Lucie"/>
    <n v="6430"/>
    <s v="Wet Prairies"/>
    <s v="D"/>
    <n v="0.62640332935885068"/>
    <n v="1.7869211096790915E-2"/>
    <n v="0.24869471632328805"/>
    <n v="541.65"/>
    <n v="561.38514247970113"/>
    <x v="141"/>
    <n v="317.52624247999358"/>
    <x v="9"/>
    <x v="4"/>
    <x v="4"/>
  </r>
  <r>
    <s v="C-24"/>
    <s v="St. Lucie"/>
    <n v="6170"/>
    <s v="Mixed Wetland Hardwoods"/>
    <s v="D"/>
    <n v="0.62640332935885068"/>
    <n v="1.7869211096790915E-2"/>
    <n v="0.24869471632328805"/>
    <n v="523.37"/>
    <n v="542.43910647023199"/>
    <x v="142"/>
    <n v="188.73199012633154"/>
    <x v="9"/>
    <x v="4"/>
    <x v="4"/>
  </r>
  <r>
    <s v="N St Lucie"/>
    <s v="City of PSL MS4"/>
    <n v="1210"/>
    <s v="Fixed Single Family Units"/>
    <s v="A"/>
    <n v="1.3474392445178078"/>
    <n v="0.2921616014325315"/>
    <n v="0.12152611992617118"/>
    <n v="522.63"/>
    <n v="264.69124456760932"/>
    <x v="143"/>
    <n v="268.04004341805114"/>
    <x v="2"/>
    <x v="0"/>
    <x v="1"/>
  </r>
  <r>
    <s v="C-23"/>
    <s v="Okeechobee"/>
    <n v="6110"/>
    <s v="Bay Swamps"/>
    <s v="D"/>
    <n v="0.62640332935885068"/>
    <n v="1.7869211096790915E-2"/>
    <n v="0.24869471632328805"/>
    <n v="522.38"/>
    <n v="541.41303559225742"/>
    <x v="144"/>
    <n v="306.22977669472726"/>
    <x v="14"/>
    <x v="4"/>
    <x v="4"/>
  </r>
  <r>
    <s v="C-23"/>
    <s v="Conservation"/>
    <n v="2130"/>
    <s v="Woodland Pastures"/>
    <s v="D"/>
    <n v="0.95337210017164864"/>
    <n v="0.22938109134459039"/>
    <n v="0.2"/>
    <n v="521.15"/>
    <n v="434.37852500000002"/>
    <x v="145"/>
    <n v="495.68495058940857"/>
    <x v="3"/>
    <x v="11"/>
    <x v="0"/>
  </r>
  <r>
    <s v="C-24"/>
    <s v="Tradition"/>
    <n v="2120"/>
    <s v="Unimproved Pastures"/>
    <s v="D"/>
    <n v="0.95337210017164864"/>
    <n v="0.22938109134459039"/>
    <n v="0.2"/>
    <n v="516.71"/>
    <n v="430.67778500000009"/>
    <x v="146"/>
    <n v="397.71196289667603"/>
    <x v="11"/>
    <x v="0"/>
    <x v="0"/>
  </r>
  <r>
    <s v="N St Lucie"/>
    <s v="NORTH ST. LUCIE RIVER WATER CONTROL DIST"/>
    <n v="2120"/>
    <s v="Unimproved Pastures"/>
    <s v="D"/>
    <n v="0.95337210017164864"/>
    <n v="0.22938109134459039"/>
    <n v="0.2"/>
    <n v="514.57000000000005"/>
    <n v="428.89409500000011"/>
    <x v="147"/>
    <n v="361.05417877917563"/>
    <x v="1"/>
    <x v="1"/>
    <x v="0"/>
  </r>
  <r>
    <s v="C-44 &amp; S-153"/>
    <s v="Martin"/>
    <n v="1180"/>
    <s v="Rural Residential"/>
    <s v="D"/>
    <n v="0.96739227811534922"/>
    <n v="0.17065096597435325"/>
    <n v="0.27638752969320179"/>
    <n v="514.28"/>
    <n v="592.37086202655803"/>
    <x v="148"/>
    <n v="275.06224336992739"/>
    <x v="6"/>
    <x v="4"/>
    <x v="1"/>
  </r>
  <r>
    <s v="N St Lucie"/>
    <s v="Conservation"/>
    <n v="3210"/>
    <s v="Palmetto Prairies"/>
    <s v="D"/>
    <n v="0.80616023176279095"/>
    <n v="4.9140330516175015E-2"/>
    <n v="0.28292799795311729"/>
    <n v="501.35"/>
    <n v="591.14300401729213"/>
    <x v="149"/>
    <n v="207.72223634836121"/>
    <x v="3"/>
    <x v="10"/>
    <x v="6"/>
  </r>
  <r>
    <s v="C-44 &amp; S-153"/>
    <s v="Martin"/>
    <n v="4340"/>
    <s v="Hardwood - Coniferous Mixed"/>
    <s v="D"/>
    <n v="0.80616023176279095"/>
    <n v="4.9140330516175015E-2"/>
    <n v="0.28292799795311729"/>
    <n v="495.01"/>
    <n v="583.66749460177471"/>
    <x v="150"/>
    <n v="78.042670595475172"/>
    <x v="6"/>
    <x v="4"/>
    <x v="3"/>
  </r>
  <r>
    <s v="C-23"/>
    <s v="Martin"/>
    <n v="1760"/>
    <s v="Correctional"/>
    <s v="D"/>
    <n v="0.73183755311232057"/>
    <n v="0.15992943931627868"/>
    <n v="0.34369105791620291"/>
    <n v="493.01"/>
    <n v="706.15423787066595"/>
    <x v="151"/>
    <n v="672.37040991512663"/>
    <x v="6"/>
    <x v="4"/>
    <x v="1"/>
  </r>
  <r>
    <s v="Basin 4, 5, 6"/>
    <s v="MartinCoMS4"/>
    <n v="1820"/>
    <s v="Golf Courses"/>
    <s v="D"/>
    <n v="1.8765006736361713"/>
    <n v="0.3700681607026059"/>
    <n v="0.27638752969320179"/>
    <n v="484.63"/>
    <n v="558.21865688716423"/>
    <x v="152"/>
    <n v="638.04697563870718"/>
    <x v="10"/>
    <x v="0"/>
    <x v="1"/>
  </r>
  <r>
    <s v="C-23"/>
    <s v="Conservation"/>
    <n v="6430"/>
    <s v="Wet Prairies"/>
    <s v="D"/>
    <n v="0.62640332935885068"/>
    <n v="1.7869211096790915E-2"/>
    <n v="0.24869471632328805"/>
    <n v="478.66"/>
    <n v="496.10008732453383"/>
    <x v="153"/>
    <n v="280.60022380776104"/>
    <x v="3"/>
    <x v="2"/>
    <x v="4"/>
  </r>
  <r>
    <s v="C-44 &amp; S-153"/>
    <s v="Martin"/>
    <n v="3200"/>
    <s v="Shrub and Brushland"/>
    <s v="D"/>
    <n v="0.80616023176279095"/>
    <n v="4.9140330516175015E-2"/>
    <n v="0.28292799795311729"/>
    <n v="476.83"/>
    <n v="562.2314123976571"/>
    <x v="154"/>
    <n v="75.176434051919017"/>
    <x v="6"/>
    <x v="4"/>
    <x v="6"/>
  </r>
  <r>
    <s v="N St Lucie"/>
    <s v="City of PSL MS4"/>
    <n v="1290"/>
    <s v="Medium Density Under Construction"/>
    <s v="D"/>
    <n v="1.3474392445178078"/>
    <n v="0.2921616014325315"/>
    <n v="0.34369105791620291"/>
    <n v="468.97"/>
    <n v="671.72096495853282"/>
    <x v="155"/>
    <n v="680.21938884461724"/>
    <x v="2"/>
    <x v="0"/>
    <x v="1"/>
  </r>
  <r>
    <s v="Basin 4, 5, 6"/>
    <s v="Agriculture"/>
    <n v="2110"/>
    <s v="Improved Pastures"/>
    <s v="D"/>
    <n v="1.8765006736361713"/>
    <n v="0.3700681607026059"/>
    <n v="0.58663586860269046"/>
    <n v="468.33"/>
    <n v="1144.975517408194"/>
    <x v="156"/>
    <n v="1308.713273999962"/>
    <x v="0"/>
    <x v="0"/>
    <x v="0"/>
  </r>
  <r>
    <s v="C-24"/>
    <s v="Agriculture"/>
    <n v="2150"/>
    <s v="Field Crops"/>
    <s v="D"/>
    <n v="1.7303616721893005"/>
    <n v="0.38508149913584422"/>
    <n v="0.30381529981542799"/>
    <n v="453.94"/>
    <n v="574.75624992356256"/>
    <x v="157"/>
    <n v="774.26377669745091"/>
    <x v="0"/>
    <x v="0"/>
    <x v="0"/>
  </r>
  <r>
    <s v="C-23"/>
    <s v="Martin"/>
    <n v="1110"/>
    <s v="Fixed Single Family Units"/>
    <s v="D"/>
    <n v="0.96739227811534922"/>
    <n v="0.17065096597435325"/>
    <n v="0.27638752969320179"/>
    <n v="453.79"/>
    <n v="522.69575616207476"/>
    <x v="158"/>
    <n v="512.93769461725913"/>
    <x v="6"/>
    <x v="4"/>
    <x v="1"/>
  </r>
  <r>
    <s v="N St Lucie"/>
    <s v="City of PSL MS4"/>
    <n v="1330"/>
    <s v="Multiple Dwelling Units, Low Rise &lt;Two stories or less&gt;"/>
    <s v="D"/>
    <n v="1.6728075169398335"/>
    <n v="0.4645994885165638"/>
    <n v="0.45902383655933859"/>
    <n v="447.94"/>
    <n v="856.90108489941576"/>
    <x v="159"/>
    <n v="1269.8033356163342"/>
    <x v="2"/>
    <x v="0"/>
    <x v="1"/>
  </r>
  <r>
    <s v="N St Lucie"/>
    <s v="NORTH ST. LUCIE RIVER WATER CONTROL DIST"/>
    <n v="1550"/>
    <s v="Other Light Industrial"/>
    <s v="D"/>
    <n v="1.2017295380314896"/>
    <n v="0.2322997442582819"/>
    <n v="0.34369105791620291"/>
    <n v="446.75"/>
    <n v="639.89453716703531"/>
    <x v="160"/>
    <n v="543.76164774224958"/>
    <x v="1"/>
    <x v="1"/>
    <x v="1"/>
  </r>
  <r>
    <s v="S St Lucie"/>
    <s v="Conservation"/>
    <n v="6410"/>
    <s v="Freshwater Marshes"/>
    <s v="D"/>
    <n v="0.62640332935885068"/>
    <n v="1.7869211096790915E-2"/>
    <n v="0.24869471632328805"/>
    <n v="445.42"/>
    <n v="461.64898027011623"/>
    <x v="161"/>
    <n v="72.692228696177239"/>
    <x v="3"/>
    <x v="9"/>
    <x v="4"/>
  </r>
  <r>
    <s v="C-44 &amp; S-153"/>
    <s v="Martin"/>
    <n v="8320"/>
    <s v="Electrical Power Transmission Lines"/>
    <s v="D"/>
    <n v="0.73183755311232057"/>
    <n v="0.15992943931627868"/>
    <n v="0.28292799795311729"/>
    <n v="437.9"/>
    <n v="516.32895474054487"/>
    <x v="162"/>
    <n v="224.68984083784477"/>
    <x v="6"/>
    <x v="4"/>
    <x v="2"/>
  </r>
  <r>
    <s v="S St Lucie"/>
    <s v="MartinCoMS4"/>
    <n v="1110"/>
    <s v="Fixed Single Family Units"/>
    <s v="D"/>
    <n v="0.96739227811534922"/>
    <n v="0.17065096597435325"/>
    <n v="0.27638752969320179"/>
    <n v="434.86"/>
    <n v="500.89132974424257"/>
    <x v="163"/>
    <n v="287.10153273040294"/>
    <x v="10"/>
    <x v="0"/>
    <x v="1"/>
  </r>
  <r>
    <s v="C-44 &amp; S-153"/>
    <s v="MartinCoMS4"/>
    <n v="4200"/>
    <s v="Upland Hardwood Forests"/>
    <s v="D"/>
    <n v="0.80616023176279095"/>
    <n v="4.9140330516175015E-2"/>
    <n v="0.28292799795311729"/>
    <n v="425.02"/>
    <n v="501.14211542321624"/>
    <x v="164"/>
    <n v="67.008132879111244"/>
    <x v="10"/>
    <x v="0"/>
    <x v="3"/>
  </r>
  <r>
    <s v="N St Lucie"/>
    <s v="City of PSL MS4"/>
    <n v="1710"/>
    <s v="Educational Facilities"/>
    <s v="D"/>
    <n v="0.96739227811534922"/>
    <n v="0.17065096597435325"/>
    <n v="0.24052044568721381"/>
    <n v="424.79"/>
    <n v="425.79630941456776"/>
    <x v="165"/>
    <n v="290.40214329182987"/>
    <x v="2"/>
    <x v="0"/>
    <x v="1"/>
  </r>
  <r>
    <s v="S St Lucie"/>
    <s v="Martin"/>
    <n v="5110"/>
    <s v=" Natural River, Stream, Waterway"/>
    <s v="NA"/>
    <n v="0.52096910560538079"/>
    <n v="9.3813358258152305E-2"/>
    <n v="0.2984336595879456"/>
    <n v="423.9"/>
    <n v="527.21387293745829"/>
    <x v="166"/>
    <n v="191.96181235274886"/>
    <x v="6"/>
    <x v="4"/>
    <x v="5"/>
  </r>
  <r>
    <s v="N St Lucie"/>
    <s v="Conservation"/>
    <n v="6172"/>
    <s v="Mixed Shrubs"/>
    <s v="D"/>
    <n v="0.62640332935885068"/>
    <n v="1.7869211096790915E-2"/>
    <n v="0.24869471632328805"/>
    <n v="419.74"/>
    <n v="435.03332355659512"/>
    <x v="167"/>
    <n v="115.85029781043045"/>
    <x v="3"/>
    <x v="10"/>
    <x v="4"/>
  </r>
  <r>
    <s v="S St Lucie"/>
    <s v="MartinCoMS4"/>
    <n v="5300"/>
    <s v="Reservoirs"/>
    <s v="D"/>
    <n v="0.52096910560538079"/>
    <n v="9.3813358258152305E-2"/>
    <n v="0.2984336595879456"/>
    <n v="416.94"/>
    <n v="518.55756589418229"/>
    <x v="168"/>
    <n v="188.80999774087076"/>
    <x v="10"/>
    <x v="0"/>
    <x v="5"/>
  </r>
  <r>
    <s v="S St Lucie"/>
    <s v="Martin"/>
    <n v="6172"/>
    <s v="Mixed Shrubs"/>
    <s v="D"/>
    <n v="0.62640332935885068"/>
    <n v="1.7869211096790915E-2"/>
    <n v="0.24869471632328805"/>
    <n v="416.26"/>
    <n v="431.42652895523003"/>
    <x v="169"/>
    <n v="67.933337337952338"/>
    <x v="6"/>
    <x v="4"/>
    <x v="4"/>
  </r>
  <r>
    <s v="C-23"/>
    <s v="Agriculture"/>
    <n v="2110"/>
    <s v="Improved Pastures"/>
    <s v="C"/>
    <n v="1.8765006736361713"/>
    <n v="0.3700681607026059"/>
    <n v="0.58663586860269046"/>
    <n v="414.11"/>
    <n v="1012.4181912623732"/>
    <x v="170"/>
    <n v="1542.870111532962"/>
    <x v="0"/>
    <x v="0"/>
    <x v="0"/>
  </r>
  <r>
    <s v="C-24"/>
    <s v="St. Lucie"/>
    <n v="1210"/>
    <s v="Fixed Single Family Units"/>
    <s v="D"/>
    <n v="1.3474392445178078"/>
    <n v="0.2921616014325315"/>
    <n v="0.24052044568721381"/>
    <n v="413.86"/>
    <n v="414.84041671016979"/>
    <x v="171"/>
    <n v="453.95228368515671"/>
    <x v="9"/>
    <x v="4"/>
    <x v="1"/>
  </r>
  <r>
    <s v="S St Lucie"/>
    <s v="MartinCoMS4"/>
    <n v="1310"/>
    <s v="Fixed Single Family Units &lt;Six or more dwelling units per acre&gt;"/>
    <s v="D"/>
    <n v="1.3474392445178078"/>
    <n v="0.2921616014325315"/>
    <n v="0.45902383655933859"/>
    <n v="411.84"/>
    <n v="787.84244051653206"/>
    <x v="172"/>
    <n v="712.06122928099819"/>
    <x v="10"/>
    <x v="0"/>
    <x v="1"/>
  </r>
  <r>
    <s v="C-44 &amp; S-153"/>
    <s v="MartinCoMS4"/>
    <n v="2120"/>
    <s v="Unimproved Pastures"/>
    <s v="D"/>
    <n v="0.95337210017164864"/>
    <n v="0.22938109134459039"/>
    <n v="0.2"/>
    <n v="409.67"/>
    <n v="341.45994500000006"/>
    <x v="173"/>
    <n v="213.12084160484815"/>
    <x v="10"/>
    <x v="0"/>
    <x v="0"/>
  </r>
  <r>
    <s v="C-44 &amp; S-153"/>
    <s v="PAL MAR WATER CONTROL DISTRICT"/>
    <n v="4110"/>
    <s v="Pine Flatwoods"/>
    <s v="D"/>
    <n v="0.80616023176279095"/>
    <n v="4.9140330516175015E-2"/>
    <n v="0.28292799795311729"/>
    <n v="404.46"/>
    <n v="476.89976943220091"/>
    <x v="174"/>
    <n v="63.766668449214933"/>
    <x v="16"/>
    <x v="1"/>
    <x v="3"/>
  </r>
  <r>
    <s v="N St Lucie"/>
    <s v="MartinCoMS4"/>
    <n v="6410"/>
    <s v="Freshwater Marshes"/>
    <s v="D"/>
    <n v="0.62640332935885068"/>
    <n v="1.7869211096790915E-2"/>
    <n v="0.24869471632328805"/>
    <n v="399.93"/>
    <n v="414.50154164480176"/>
    <x v="175"/>
    <n v="110.38264069024981"/>
    <x v="10"/>
    <x v="0"/>
    <x v="4"/>
  </r>
  <r>
    <s v="N St Lucie"/>
    <s v="Conservation"/>
    <n v="6170"/>
    <s v="Mixed Wetland Hardwoods"/>
    <s v="D"/>
    <n v="0.62640332935885068"/>
    <n v="1.7869211096790915E-2"/>
    <n v="0.24869471632328805"/>
    <n v="399.28"/>
    <n v="413.82785874512143"/>
    <x v="176"/>
    <n v="110.20323750357046"/>
    <x v="3"/>
    <x v="10"/>
    <x v="4"/>
  </r>
  <r>
    <s v="C-23"/>
    <s v="Agriculture"/>
    <n v="2130"/>
    <s v="Woodland Pastures"/>
    <s v="C"/>
    <n v="0.95337210017164864"/>
    <n v="0.22938109134459039"/>
    <n v="0.2"/>
    <n v="399.19"/>
    <n v="332.72486500000002"/>
    <x v="177"/>
    <n v="379.6843047602149"/>
    <x v="0"/>
    <x v="0"/>
    <x v="0"/>
  </r>
  <r>
    <s v="C-44 &amp; S-153"/>
    <s v="Conservation"/>
    <n v="6430"/>
    <s v="Wet Prairies"/>
    <s v="D"/>
    <n v="0.62640332935885068"/>
    <n v="1.7869211096790915E-2"/>
    <n v="0.24869471632328805"/>
    <n v="396.42"/>
    <n v="410.86365398652839"/>
    <x v="178"/>
    <n v="19.977063282393935"/>
    <x v="3"/>
    <x v="5"/>
    <x v="4"/>
  </r>
  <r>
    <s v="C-23"/>
    <s v="Conservation"/>
    <n v="4200"/>
    <s v="Upland Hardwood Forests"/>
    <s v="D"/>
    <n v="0.80616023176279095"/>
    <n v="4.9140330516175015E-2"/>
    <n v="0.28292799795311729"/>
    <n v="395.48"/>
    <n v="466.31142959760382"/>
    <x v="179"/>
    <n v="303.42923863043711"/>
    <x v="3"/>
    <x v="2"/>
    <x v="3"/>
  </r>
  <r>
    <s v="C-44 &amp; S-153"/>
    <s v="Martin"/>
    <n v="1180"/>
    <s v="Rural Residential"/>
    <s v="D"/>
    <n v="0.96739227811534922"/>
    <n v="0.17065096597435325"/>
    <n v="0.27638752969320179"/>
    <n v="394.51"/>
    <n v="454.41438278388705"/>
    <x v="180"/>
    <n v="211.00335543258549"/>
    <x v="6"/>
    <x v="4"/>
    <x v="1"/>
  </r>
  <r>
    <s v="C-23"/>
    <s v="Martin"/>
    <n v="6172"/>
    <s v="Mixed Shrubs"/>
    <s v="D"/>
    <n v="0.62640332935885068"/>
    <n v="1.7869211096790915E-2"/>
    <n v="0.24869471632328805"/>
    <n v="391.82"/>
    <n v="406.0960519272528"/>
    <x v="181"/>
    <n v="229.692850232643"/>
    <x v="6"/>
    <x v="4"/>
    <x v="4"/>
  </r>
  <r>
    <s v="S St Lucie"/>
    <s v="Martin"/>
    <n v="1110"/>
    <s v="Fixed Single Family Units"/>
    <s v="D"/>
    <n v="0.96739227811534922"/>
    <n v="0.17065096597435325"/>
    <n v="0.27638752969320179"/>
    <n v="386.98"/>
    <n v="445.74098970801401"/>
    <x v="182"/>
    <n v="255.49039032334852"/>
    <x v="6"/>
    <x v="4"/>
    <x v="1"/>
  </r>
  <r>
    <s v="C-24"/>
    <s v="Conservation"/>
    <n v="2130"/>
    <s v="Woodland Pastures"/>
    <s v="D"/>
    <n v="0.95337210017164864"/>
    <n v="0.22938109134459039"/>
    <n v="0.2"/>
    <n v="379.04"/>
    <n v="315.92984000000007"/>
    <x v="183"/>
    <n v="291.74729038794698"/>
    <x v="3"/>
    <x v="15"/>
    <x v="0"/>
  </r>
  <r>
    <s v="N St Lucie"/>
    <s v="City of PSL MS4"/>
    <n v="5300"/>
    <s v="Reservoirs"/>
    <s v="NA"/>
    <n v="0.52096910560538079"/>
    <n v="9.3813358258152305E-2"/>
    <n v="0.2984336595879456"/>
    <n v="378.56"/>
    <n v="470.82350492853084"/>
    <x v="184"/>
    <n v="222.67416295926304"/>
    <x v="2"/>
    <x v="0"/>
    <x v="5"/>
  </r>
  <r>
    <s v="S St Lucie"/>
    <s v="Martin"/>
    <n v="5300"/>
    <s v="Reservoirs"/>
    <s v="D"/>
    <n v="0.52096910560538079"/>
    <n v="9.3813358258152305E-2"/>
    <n v="0.2984336595879456"/>
    <n v="377.44"/>
    <n v="469.4305359790381"/>
    <x v="185"/>
    <n v="170.92254412460846"/>
    <x v="6"/>
    <x v="4"/>
    <x v="5"/>
  </r>
  <r>
    <s v="N St Lucie"/>
    <s v="TownofSewallsPt"/>
    <n v="1210"/>
    <s v="Fixed Single Family Units"/>
    <s v="A"/>
    <n v="1.3474392445178078"/>
    <n v="0.2921616014325315"/>
    <n v="0.12152611992617118"/>
    <n v="368.63"/>
    <n v="186.6963884295923"/>
    <x v="186"/>
    <n v="189.05841839388512"/>
    <x v="17"/>
    <x v="0"/>
    <x v="1"/>
  </r>
  <r>
    <s v="S St Lucie"/>
    <s v="Agriculture"/>
    <n v="2150"/>
    <s v="Field Crops"/>
    <s v="D"/>
    <n v="1.7303616721893005"/>
    <n v="0.38508149913584422"/>
    <n v="0.30381529981542799"/>
    <n v="364.36"/>
    <n v="461.33450945532286"/>
    <x v="187"/>
    <n v="533.60106524492323"/>
    <x v="0"/>
    <x v="0"/>
    <x v="0"/>
  </r>
  <r>
    <s v="C-24"/>
    <s v="Southern Grove"/>
    <n v="2110"/>
    <s v="Improved Pastures"/>
    <s v="D"/>
    <n v="1.8765006736361713"/>
    <n v="0.3700681607026059"/>
    <n v="0.58663586860269046"/>
    <n v="362.81"/>
    <n v="886.99969566516529"/>
    <x v="188"/>
    <n v="1158.6570701539938"/>
    <x v="7"/>
    <x v="0"/>
    <x v="0"/>
  </r>
  <r>
    <s v="N St Lucie"/>
    <s v="Conservation"/>
    <n v="5250"/>
    <s v="Marshy Lakes"/>
    <s v="NA"/>
    <n v="0.52096910560538079"/>
    <n v="9.3813358258152305E-2"/>
    <n v="0.2984336595879456"/>
    <n v="362.37"/>
    <n v="450.68764127470337"/>
    <x v="189"/>
    <n v="213.15098381114791"/>
    <x v="3"/>
    <x v="10"/>
    <x v="5"/>
  </r>
  <r>
    <s v="C-44 &amp; S-153"/>
    <s v="Martin"/>
    <n v="3200"/>
    <s v="Shrub and Brushland"/>
    <s v="D"/>
    <n v="0.80616023176279095"/>
    <n v="4.9140330516175015E-2"/>
    <n v="0.28292799795311729"/>
    <n v="361.7"/>
    <n v="426.48134946256022"/>
    <x v="190"/>
    <n v="57.025179197154344"/>
    <x v="6"/>
    <x v="4"/>
    <x v="6"/>
  </r>
  <r>
    <s v="C-24"/>
    <s v="City of PSL MS4"/>
    <n v="2120"/>
    <s v="Unimproved Pastures"/>
    <s v="D"/>
    <n v="0.95337210017164864"/>
    <n v="0.22938109134459039"/>
    <n v="0.2"/>
    <n v="361.4"/>
    <n v="301.2269"/>
    <x v="191"/>
    <n v="278.16977296909033"/>
    <x v="2"/>
    <x v="0"/>
    <x v="0"/>
  </r>
  <r>
    <s v="C-44 &amp; S-153"/>
    <s v="Agriculture"/>
    <n v="2156"/>
    <s v="Sugar Cane"/>
    <s v="D"/>
    <n v="1.7303616721893005"/>
    <n v="0.38508149913584422"/>
    <n v="0.30381529981542799"/>
    <n v="361.31"/>
    <n v="457.47275115628145"/>
    <x v="192"/>
    <n v="479.34304078787193"/>
    <x v="0"/>
    <x v="0"/>
    <x v="0"/>
  </r>
  <r>
    <s v="C-44 &amp; S-153"/>
    <s v="Martin"/>
    <n v="3100"/>
    <s v="Herbaceous (Dry Prairie)"/>
    <s v="D"/>
    <n v="0.80616023176279095"/>
    <n v="4.9140330516175015E-2"/>
    <n v="0.28292799795311729"/>
    <n v="361.27"/>
    <n v="425.97433541702821"/>
    <x v="193"/>
    <n v="56.957385923571877"/>
    <x v="6"/>
    <x v="4"/>
    <x v="6"/>
  </r>
  <r>
    <s v="C-23"/>
    <s v="St. Lucie"/>
    <n v="3210"/>
    <s v="Palmetto Prairies"/>
    <s v="D"/>
    <n v="0.80616023176279095"/>
    <n v="4.9140330516175015E-2"/>
    <n v="0.28292799795311729"/>
    <n v="358.77"/>
    <n v="423.02657933835417"/>
    <x v="194"/>
    <n v="275.26375023627469"/>
    <x v="9"/>
    <x v="4"/>
    <x v="6"/>
  </r>
  <r>
    <s v="S St Lucie"/>
    <s v="MartinCoMS4"/>
    <n v="6410"/>
    <s v="Freshwater Marshes"/>
    <s v="D"/>
    <n v="0.62640332935885068"/>
    <n v="1.7869211096790915E-2"/>
    <n v="0.24869471632328805"/>
    <n v="358.16"/>
    <n v="371.20964207611883"/>
    <x v="195"/>
    <n v="58.451458465769036"/>
    <x v="10"/>
    <x v="0"/>
    <x v="4"/>
  </r>
  <r>
    <s v="N St Lucie"/>
    <s v="City of PSL MS4"/>
    <n v="5120"/>
    <s v=" Channelized Waterways, Canals"/>
    <s v="D"/>
    <n v="0.52096910560538079"/>
    <n v="9.3813358258152305E-2"/>
    <n v="0.2984336595879456"/>
    <n v="355.52"/>
    <n v="442.16814368182395"/>
    <x v="196"/>
    <n v="209.12172024323013"/>
    <x v="2"/>
    <x v="0"/>
    <x v="5"/>
  </r>
  <r>
    <s v="S St Lucie"/>
    <s v="Martin"/>
    <n v="3200"/>
    <s v="Shrub and Brushland"/>
    <s v="D"/>
    <n v="0.80616023176279095"/>
    <n v="4.9140330516175015E-2"/>
    <n v="0.28292799795311729"/>
    <n v="353.19"/>
    <n v="416.44718777075377"/>
    <x v="197"/>
    <n v="101.00961493229353"/>
    <x v="6"/>
    <x v="4"/>
    <x v="6"/>
  </r>
  <r>
    <s v="C-44 &amp; S-153"/>
    <s v="Conservation"/>
    <n v="6250"/>
    <s v="Hydric Pine Flatwoods"/>
    <s v="D"/>
    <n v="0.62640332935885068"/>
    <n v="1.7869211096790915E-2"/>
    <n v="0.24869471632328805"/>
    <n v="353.02"/>
    <n v="365.88236499249342"/>
    <x v="198"/>
    <n v="17.789977498488238"/>
    <x v="3"/>
    <x v="16"/>
    <x v="4"/>
  </r>
  <r>
    <s v="Basin 4, 5, 6"/>
    <s v="MartinCoMS4"/>
    <n v="1210"/>
    <s v="Fixed Single Family Units"/>
    <s v="A"/>
    <n v="1.3474392445178078"/>
    <n v="0.2921616014325315"/>
    <n v="0.12152611992617118"/>
    <n v="351.54"/>
    <n v="178.0409852386916"/>
    <x v="199"/>
    <n v="165.76002386194816"/>
    <x v="10"/>
    <x v="0"/>
    <x v="1"/>
  </r>
  <r>
    <s v="N St Lucie"/>
    <s v="City of PSL MS4"/>
    <n v="2110"/>
    <s v="Improved Pastures"/>
    <s v="D"/>
    <n v="1.8765006736361713"/>
    <n v="0.3700681607026059"/>
    <n v="0.58663586860269046"/>
    <n v="351.14"/>
    <n v="858.46882152053729"/>
    <x v="200"/>
    <n v="1051.3113646641291"/>
    <x v="2"/>
    <x v="0"/>
    <x v="0"/>
  </r>
  <r>
    <s v="C-24"/>
    <s v="Okeechobee"/>
    <n v="6172"/>
    <s v="Mixed Shrubs"/>
    <s v="D"/>
    <n v="0.62640332935885068"/>
    <n v="1.7869211096790915E-2"/>
    <n v="0.24869471632328805"/>
    <n v="350.6"/>
    <n v="363.37419173522244"/>
    <x v="201"/>
    <n v="126.4295541171482"/>
    <x v="14"/>
    <x v="4"/>
    <x v="4"/>
  </r>
  <r>
    <s v="C-24"/>
    <s v="Conservation"/>
    <n v="2210"/>
    <s v="Citrus Groves"/>
    <s v="NA"/>
    <n v="1.6671011379372187"/>
    <n v="0.16490862031309303"/>
    <n v="0.32696578480774496"/>
    <n v="348.3"/>
    <n v="474.60399702128029"/>
    <x v="202"/>
    <n v="355.01629837407881"/>
    <x v="3"/>
    <x v="7"/>
    <x v="0"/>
  </r>
  <r>
    <s v="N St Lucie"/>
    <s v="City of PSL MS4"/>
    <n v="6172"/>
    <s v="Mixed Shrubs"/>
    <s v="D"/>
    <n v="0.62640332935885068"/>
    <n v="1.7869211096790915E-2"/>
    <n v="0.24869471632328805"/>
    <n v="346.71"/>
    <n v="359.34245868944367"/>
    <x v="203"/>
    <n v="95.69365977475185"/>
    <x v="2"/>
    <x v="0"/>
    <x v="4"/>
  </r>
  <r>
    <s v="Basin 4, 5, 6"/>
    <s v="MartinCoMS4"/>
    <n v="2110"/>
    <s v="Improved Pastures"/>
    <s v="D"/>
    <n v="1.8765006736361713"/>
    <n v="0.3700681607026059"/>
    <n v="0.58663586860269046"/>
    <n v="341.95"/>
    <n v="836.00106373226561"/>
    <x v="204"/>
    <n v="955.55378481901027"/>
    <x v="10"/>
    <x v="0"/>
    <x v="0"/>
  </r>
  <r>
    <s v="C-23"/>
    <s v="Agriculture"/>
    <n v="2150"/>
    <s v="Field Crops"/>
    <s v="D"/>
    <n v="1.7303616721893005"/>
    <n v="0.38508149913584422"/>
    <n v="0.30381529981542799"/>
    <n v="341.5"/>
    <n v="432.39031446644185"/>
    <x v="205"/>
    <n v="676.6029627643461"/>
    <x v="0"/>
    <x v="0"/>
    <x v="0"/>
  </r>
  <r>
    <s v="S St Lucie"/>
    <s v="MartinCoMS4"/>
    <n v="2110"/>
    <s v="Improved Pastures"/>
    <s v="D"/>
    <n v="1.8765006736361713"/>
    <n v="0.3700681607026059"/>
    <n v="0.58663586860269046"/>
    <n v="340.55"/>
    <n v="832.57833675690324"/>
    <x v="206"/>
    <n v="928.98713263688239"/>
    <x v="10"/>
    <x v="0"/>
    <x v="0"/>
  </r>
  <r>
    <s v="C-44 &amp; S-153"/>
    <s v="MartinCoMS4"/>
    <n v="6410"/>
    <s v="Freshwater Marshes"/>
    <s v="D"/>
    <n v="0.62640332935885068"/>
    <n v="1.7869211096790915E-2"/>
    <n v="0.24869471632328805"/>
    <n v="337.57"/>
    <n v="349.8694406847091"/>
    <x v="207"/>
    <n v="17.011395116890469"/>
    <x v="10"/>
    <x v="0"/>
    <x v="4"/>
  </r>
  <r>
    <s v="Basin 4, 5, 6"/>
    <s v="MartinCoMS4"/>
    <n v="1310"/>
    <s v="Fixed Single Family Units &lt;Six or more dwelling units per acre&gt;"/>
    <s v="D"/>
    <n v="1.3474392445178078"/>
    <n v="0.2921616014325315"/>
    <n v="0.45902383655933859"/>
    <n v="337.15"/>
    <n v="644.96182697200072"/>
    <x v="208"/>
    <n v="600.47346786806725"/>
    <x v="10"/>
    <x v="0"/>
    <x v="1"/>
  </r>
  <r>
    <s v="C-24"/>
    <s v="Tradition"/>
    <n v="2210"/>
    <s v="Citrus Groves"/>
    <s v="D"/>
    <n v="1.6671011379372187"/>
    <n v="0.16490862031309303"/>
    <n v="0.32696578480774496"/>
    <n v="335.08"/>
    <n v="456.59002963505776"/>
    <x v="209"/>
    <n v="341.54137599536705"/>
    <x v="11"/>
    <x v="0"/>
    <x v="0"/>
  </r>
  <r>
    <s v="N St Lucie"/>
    <s v="NORTH ST. LUCIE RIVER WATER CONTROL DIST"/>
    <n v="4340"/>
    <s v="Hardwood - Coniferous Mixed"/>
    <s v="D"/>
    <n v="0.80616023176279095"/>
    <n v="4.9140330516175015E-2"/>
    <n v="0.28292799795311729"/>
    <n v="334.27"/>
    <n v="394.1385697673486"/>
    <x v="210"/>
    <n v="138.49668284465284"/>
    <x v="1"/>
    <x v="1"/>
    <x v="3"/>
  </r>
  <r>
    <s v="C-44 &amp; S-153"/>
    <s v="Martin"/>
    <n v="4110"/>
    <s v="Pine Flatwoods"/>
    <s v="NA"/>
    <n v="0.80616023176279095"/>
    <n v="4.9140330516175015E-2"/>
    <n v="0.24115339422849597"/>
    <n v="326.88"/>
    <n v="328.51661312379935"/>
    <x v="211"/>
    <n v="43.926232076114445"/>
    <x v="6"/>
    <x v="4"/>
    <x v="3"/>
  </r>
  <r>
    <s v="C-24"/>
    <s v="Okeechobee"/>
    <n v="6300"/>
    <s v="Wetland Forested Mixed"/>
    <s v="D"/>
    <n v="0.62640332935885068"/>
    <n v="1.7869211096790915E-2"/>
    <n v="0.24869471632328805"/>
    <n v="324.36"/>
    <n v="336.17813129274595"/>
    <x v="212"/>
    <n v="116.96717105943576"/>
    <x v="14"/>
    <x v="4"/>
    <x v="4"/>
  </r>
  <r>
    <s v="C-23"/>
    <s v="Conservation"/>
    <n v="2120"/>
    <s v="Unimproved Pastures"/>
    <s v="D"/>
    <n v="0.95337210017164864"/>
    <n v="0.22938109134459039"/>
    <n v="0.2"/>
    <n v="322.67"/>
    <n v="268.94544500000001"/>
    <x v="213"/>
    <n v="306.903315756854"/>
    <x v="3"/>
    <x v="2"/>
    <x v="0"/>
  </r>
  <r>
    <s v="C-23"/>
    <s v="ROADS"/>
    <n v="8140"/>
    <s v="Roads and Highways"/>
    <s v="D"/>
    <n v="1.0171301585628862"/>
    <n v="0.19656132206470006"/>
    <n v="0.45034663738052311"/>
    <n v="320.52"/>
    <n v="601.55822180853295"/>
    <x v="214"/>
    <n v="632.73900407917586"/>
    <x v="13"/>
    <x v="0"/>
    <x v="2"/>
  </r>
  <r>
    <s v="C-24"/>
    <s v="Okeechobee"/>
    <n v="6216"/>
    <e v="#N/A"/>
    <s v="D"/>
    <n v="0.62640332935885068"/>
    <n v="1.7869211096790915E-2"/>
    <n v="0.24869471632328805"/>
    <n v="320.36"/>
    <n v="332.03239037163672"/>
    <x v="215"/>
    <n v="115.52473461771132"/>
    <x v="14"/>
    <x v="4"/>
    <x v="4"/>
  </r>
  <r>
    <s v="N St Lucie"/>
    <s v="City of PSL MS4"/>
    <n v="4220"/>
    <s v="Brazilian Pepper"/>
    <s v="D"/>
    <n v="0.80616023176279095"/>
    <n v="4.9140330516175015E-2"/>
    <n v="0.28292799795311729"/>
    <n v="320.17"/>
    <n v="377.51322548362708"/>
    <x v="216"/>
    <n v="132.65468916257069"/>
    <x v="2"/>
    <x v="0"/>
    <x v="3"/>
  </r>
  <r>
    <s v="C-44 &amp; S-153"/>
    <s v="Agriculture"/>
    <n v="2210"/>
    <s v="Citrus Groves"/>
    <s v="B"/>
    <n v="1.6671011379372187"/>
    <n v="0.16490862031309303"/>
    <n v="0.32696578480774496"/>
    <n v="318.89999999999998"/>
    <n v="434.54267772060371"/>
    <x v="217"/>
    <n v="194.98640681761813"/>
    <x v="0"/>
    <x v="0"/>
    <x v="0"/>
  </r>
  <r>
    <s v="N St Lucie"/>
    <s v="City of PSL MS4"/>
    <n v="1310"/>
    <s v="Fixed Single Family Units &lt;Six or more dwelling units per acre&gt;"/>
    <s v="D"/>
    <n v="1.3474392445178078"/>
    <n v="0.2921616014325315"/>
    <n v="0.45902383655933859"/>
    <n v="318.58"/>
    <n v="609.43775422435112"/>
    <x v="218"/>
    <n v="617.14818852336339"/>
    <x v="2"/>
    <x v="0"/>
    <x v="1"/>
  </r>
  <r>
    <s v="N St Lucie"/>
    <s v="City of PSL MS4"/>
    <n v="8320"/>
    <s v="Electrical Power Transmission Lines"/>
    <s v="D"/>
    <n v="0.73183755311232057"/>
    <n v="0.15992943931627868"/>
    <n v="0.28292799795311729"/>
    <n v="316.04000000000002"/>
    <n v="372.6435324416575"/>
    <x v="219"/>
    <n v="243.27958649949872"/>
    <x v="2"/>
    <x v="0"/>
    <x v="2"/>
  </r>
  <r>
    <s v="C-44 &amp; S-153"/>
    <s v="Martin"/>
    <n v="7430"/>
    <s v="Spoil Areas"/>
    <s v="NA"/>
    <n v="0.73183755311232057"/>
    <n v="0.13401908322593187"/>
    <n v="0.24115339422849597"/>
    <n v="315.12"/>
    <n v="316.69773350333963"/>
    <x v="220"/>
    <n v="115.48887207837058"/>
    <x v="6"/>
    <x v="4"/>
    <x v="7"/>
  </r>
  <r>
    <s v="C-24"/>
    <s v="City of PSL MS4"/>
    <n v="2110"/>
    <s v="Improved Pastures"/>
    <s v="D"/>
    <n v="1.8765006736361713"/>
    <n v="0.3700681607026059"/>
    <n v="0.58663586860269046"/>
    <n v="314.08999999999997"/>
    <n v="767.88879692255375"/>
    <x v="221"/>
    <n v="1003.0666165890352"/>
    <x v="2"/>
    <x v="0"/>
    <x v="0"/>
  </r>
  <r>
    <s v="C-44 &amp; S-153"/>
    <s v="Agriculture"/>
    <n v="3300"/>
    <s v="Mixed Rangeland"/>
    <s v="D"/>
    <n v="0.80616023176279095"/>
    <n v="4.9140330516175015E-2"/>
    <n v="0.28292799795311729"/>
    <n v="310.55"/>
    <n v="366.17026009288929"/>
    <x v="222"/>
    <n v="48.960932816356873"/>
    <x v="0"/>
    <x v="0"/>
    <x v="6"/>
  </r>
  <r>
    <s v="C-44 &amp; S-153"/>
    <s v="Agriculture"/>
    <n v="2140"/>
    <s v="Row Crops"/>
    <s v="D"/>
    <n v="1.1942187284187931"/>
    <n v="0.52982210901985061"/>
    <n v="0.25824300484311374"/>
    <n v="309.79000000000002"/>
    <n v="333.40458621017615"/>
    <x v="223"/>
    <n v="480.65137430294664"/>
    <x v="0"/>
    <x v="0"/>
    <x v="0"/>
  </r>
  <r>
    <s v="C-23"/>
    <s v="St. Lucie"/>
    <n v="7430"/>
    <s v="Spoil Areas"/>
    <s v="NA"/>
    <n v="0.73183755311232057"/>
    <n v="0.13401908322593187"/>
    <n v="0.24115339422849597"/>
    <n v="309.07"/>
    <n v="310.61744254213369"/>
    <x v="224"/>
    <n v="273.85770876780765"/>
    <x v="9"/>
    <x v="4"/>
    <x v="7"/>
  </r>
  <r>
    <s v="C-44 &amp; S-153"/>
    <s v="MartinCoMS4"/>
    <n v="2130"/>
    <s v="Woodland Pastures"/>
    <s v="D"/>
    <n v="0.95337210017164864"/>
    <n v="0.22938109134459039"/>
    <n v="0.2"/>
    <n v="306.69"/>
    <n v="255.62611500000003"/>
    <x v="225"/>
    <n v="159.54800427610243"/>
    <x v="10"/>
    <x v="0"/>
    <x v="0"/>
  </r>
  <r>
    <s v="N St Lucie"/>
    <s v="StLucieCOMS4"/>
    <n v="1320"/>
    <s v="Mobile Home Units &lt;Six or more dwelling units per acre&gt;"/>
    <s v="D"/>
    <n v="1.6728075169398335"/>
    <n v="0.4645994885165638"/>
    <n v="0.45902383655933859"/>
    <n v="305.58999999999997"/>
    <n v="584.58812013754618"/>
    <x v="226"/>
    <n v="866.27495050898654"/>
    <x v="15"/>
    <x v="0"/>
    <x v="1"/>
  </r>
  <r>
    <s v="N St Lucie"/>
    <s v="NORTH ST. LUCIE RIVER WATER CONTROL DIST"/>
    <n v="4200"/>
    <s v="Upland Hardwood Forests"/>
    <s v="D"/>
    <n v="0.80616023176279095"/>
    <n v="4.9140330516175015E-2"/>
    <n v="0.28292799795311729"/>
    <n v="303.02999999999997"/>
    <n v="357.3034098082378"/>
    <x v="227"/>
    <n v="125.55314506959986"/>
    <x v="1"/>
    <x v="1"/>
    <x v="3"/>
  </r>
  <r>
    <s v="C-44 &amp; S-153"/>
    <s v="MartinCoMS4"/>
    <n v="2210"/>
    <s v="Citrus Groves"/>
    <s v="D"/>
    <n v="1.6671011379372187"/>
    <n v="0.16490862031309303"/>
    <n v="0.32696578480774496"/>
    <n v="297.41000000000003"/>
    <n v="405.25976099368069"/>
    <x v="228"/>
    <n v="181.84668313461214"/>
    <x v="10"/>
    <x v="0"/>
    <x v="0"/>
  </r>
  <r>
    <s v="C-23"/>
    <s v="St. Lucie"/>
    <n v="1660"/>
    <s v="Holding Ponds"/>
    <s v="D"/>
    <n v="0.52096910560538079"/>
    <n v="9.3813358258152305E-2"/>
    <n v="0.2984336595879456"/>
    <n v="295.64999999999998"/>
    <n v="367.70649099778143"/>
    <x v="229"/>
    <n v="283.96359826651519"/>
    <x v="9"/>
    <x v="4"/>
    <x v="1"/>
  </r>
  <r>
    <s v="C-23"/>
    <s v="City of PSL MS4"/>
    <n v="4110"/>
    <s v="Pine Flatwoods"/>
    <s v="D"/>
    <n v="0.80616023176279095"/>
    <n v="4.9140330516175015E-2"/>
    <n v="0.28292799795311729"/>
    <n v="295.47000000000003"/>
    <n v="348.38939542632755"/>
    <x v="230"/>
    <n v="226.69727201915461"/>
    <x v="2"/>
    <x v="0"/>
    <x v="3"/>
  </r>
  <r>
    <s v="C-23"/>
    <s v="City of PSL MS4"/>
    <n v="1110"/>
    <s v="Fixed Single Family Units"/>
    <s v="D"/>
    <n v="0.96739227811534922"/>
    <n v="0.17065096597435325"/>
    <n v="0.27638752969320179"/>
    <n v="293.64"/>
    <n v="338.22777460814831"/>
    <x v="231"/>
    <n v="331.91349445208567"/>
    <x v="2"/>
    <x v="0"/>
    <x v="1"/>
  </r>
  <r>
    <s v="S St Lucie"/>
    <s v="Martin"/>
    <n v="4340"/>
    <s v="Hardwood - Coniferous Mixed"/>
    <s v="D"/>
    <n v="0.80616023176279095"/>
    <n v="4.9140330516175015E-2"/>
    <n v="0.28292799795311729"/>
    <n v="291.52999999999997"/>
    <n v="343.7437318463372"/>
    <x v="232"/>
    <n v="83.375330675306586"/>
    <x v="6"/>
    <x v="4"/>
    <x v="3"/>
  </r>
  <r>
    <s v="C-23"/>
    <s v="Martin"/>
    <n v="1900"/>
    <s v="Open Land"/>
    <s v="D"/>
    <n v="0.80616023176279095"/>
    <n v="4.9140330516175015E-2"/>
    <n v="0.28292799795311729"/>
    <n v="291.05"/>
    <n v="343.17776267923182"/>
    <x v="233"/>
    <n v="223.30605821631619"/>
    <x v="6"/>
    <x v="4"/>
    <x v="1"/>
  </r>
  <r>
    <s v="S St Lucie"/>
    <s v="MartinCoMS4"/>
    <n v="6120"/>
    <s v="Mangrove Swamps"/>
    <s v="D"/>
    <n v="0.62640332935885068"/>
    <n v="1.7869211096790915E-2"/>
    <n v="0.24869471632328805"/>
    <n v="289.39999999999998"/>
    <n v="299.94435564225142"/>
    <x v="234"/>
    <n v="47.229875139584415"/>
    <x v="10"/>
    <x v="0"/>
    <x v="4"/>
  </r>
  <r>
    <s v="N St Lucie"/>
    <s v="CityofFtPierce"/>
    <n v="1210"/>
    <s v="Fixed Single Family Units"/>
    <s v="D"/>
    <n v="1.3474392445178078"/>
    <n v="0.2921616014325315"/>
    <n v="0.24052044568721381"/>
    <n v="289.27"/>
    <n v="289.95526830752135"/>
    <x v="235"/>
    <n v="293.62370044918123"/>
    <x v="18"/>
    <x v="0"/>
    <x v="1"/>
  </r>
  <r>
    <s v="C-23"/>
    <s v="Conservation"/>
    <n v="2130"/>
    <s v="Woodland Pastures"/>
    <s v="C"/>
    <n v="0.95337210017164864"/>
    <n v="0.22938109134459039"/>
    <n v="0.2"/>
    <n v="288.62"/>
    <n v="240.56477000000004"/>
    <x v="236"/>
    <n v="274.51710724189792"/>
    <x v="3"/>
    <x v="11"/>
    <x v="0"/>
  </r>
  <r>
    <s v="C-44 &amp; S-153"/>
    <s v="Agriculture"/>
    <n v="2120"/>
    <s v="Unimproved Pastures"/>
    <s v="D"/>
    <n v="0.95337210017164864"/>
    <n v="0.22938109134459039"/>
    <n v="0.2"/>
    <n v="288.44"/>
    <n v="240.41474000000002"/>
    <x v="237"/>
    <n v="150.05388618278712"/>
    <x v="0"/>
    <x v="0"/>
    <x v="0"/>
  </r>
  <r>
    <s v="N St Lucie"/>
    <s v="City of PSL MS4"/>
    <n v="1411"/>
    <s v="Shopping Centers (Plazas, Malls)"/>
    <s v="D"/>
    <n v="1.4884831588725165"/>
    <n v="0.30824389141964326"/>
    <n v="0.58224006489851832"/>
    <n v="287.39999999999998"/>
    <n v="697.37192421151883"/>
    <x v="238"/>
    <n v="736.7118101633248"/>
    <x v="2"/>
    <x v="0"/>
    <x v="1"/>
  </r>
  <r>
    <s v="Basin 4, 5, 6"/>
    <s v="Martin"/>
    <n v="8350"/>
    <s v="Solid Waste Disposal"/>
    <s v="D"/>
    <n v="1.4884831588725165"/>
    <n v="0.30824389141964326"/>
    <n v="0.58224006489851832"/>
    <n v="286.31"/>
    <n v="694.72705504871249"/>
    <x v="239"/>
    <n v="677.20717012010891"/>
    <x v="6"/>
    <x v="4"/>
    <x v="2"/>
  </r>
  <r>
    <s v="Basin 4, 5, 6"/>
    <s v="Martin"/>
    <n v="3200"/>
    <s v="Shrub and Brushland"/>
    <s v="D"/>
    <n v="0.80616023176279095"/>
    <n v="4.9140330516175015E-2"/>
    <n v="0.28292799795311729"/>
    <n v="285.42"/>
    <n v="336.53941599005788"/>
    <x v="240"/>
    <n v="90.785155326624576"/>
    <x v="6"/>
    <x v="4"/>
    <x v="6"/>
  </r>
  <r>
    <s v="N St Lucie"/>
    <s v="NORTH ST. LUCIE RIVER WATER CONTROL DIST"/>
    <n v="1700"/>
    <s v="Institutional"/>
    <s v="D"/>
    <n v="0.96739227811534922"/>
    <n v="0.17065096597435325"/>
    <n v="0.24052044568721381"/>
    <n v="284.29000000000002"/>
    <n v="284.96347089966213"/>
    <x v="241"/>
    <n v="194.35115072490953"/>
    <x v="1"/>
    <x v="1"/>
    <x v="1"/>
  </r>
  <r>
    <s v="S St Lucie"/>
    <s v="Martin"/>
    <n v="6250"/>
    <s v="Hydric Pine Flatwoods"/>
    <s v="D"/>
    <n v="0.62640332935885068"/>
    <n v="1.7869211096790915E-2"/>
    <n v="0.24869471632328805"/>
    <n v="284.24"/>
    <n v="294.59634985402056"/>
    <x v="242"/>
    <n v="46.387766792244214"/>
    <x v="6"/>
    <x v="4"/>
    <x v="4"/>
  </r>
  <r>
    <s v="N St Lucie"/>
    <s v="City of PSL MS4"/>
    <n v="1180"/>
    <s v="Rural Residential"/>
    <s v="D"/>
    <n v="0.96739227811534922"/>
    <n v="0.17065096597435325"/>
    <n v="0.27638752969320179"/>
    <n v="284.24"/>
    <n v="327.400431326182"/>
    <x v="243"/>
    <n v="223.29406072710293"/>
    <x v="2"/>
    <x v="0"/>
    <x v="1"/>
  </r>
  <r>
    <s v="C-23"/>
    <s v="Conservation"/>
    <n v="2110"/>
    <s v="Improved Pastures"/>
    <s v="C"/>
    <n v="1.8765006736361713"/>
    <n v="0.3700681607026059"/>
    <n v="0.58663586860269046"/>
    <n v="281.57"/>
    <n v="688.38373889485013"/>
    <x v="244"/>
    <n v="1049.0592772556472"/>
    <x v="3"/>
    <x v="11"/>
    <x v="0"/>
  </r>
  <r>
    <s v="Basin 4, 5, 6"/>
    <s v="Martin"/>
    <n v="4110"/>
    <s v="Pine Flatwoods"/>
    <s v="D"/>
    <n v="0.80616023176279095"/>
    <n v="4.9140330516175015E-2"/>
    <n v="0.28292799795311729"/>
    <n v="281.11"/>
    <n v="331.45748451042385"/>
    <x v="245"/>
    <n v="89.414249225238024"/>
    <x v="6"/>
    <x v="4"/>
    <x v="3"/>
  </r>
  <r>
    <s v="N St Lucie"/>
    <s v="St. Lucie"/>
    <n v="6410"/>
    <s v="Freshwater Marshes"/>
    <s v="D"/>
    <n v="0.62640332935885068"/>
    <n v="1.7869211096790915E-2"/>
    <n v="0.24869471632328805"/>
    <n v="281.04000000000002"/>
    <n v="291.27975711713322"/>
    <x v="246"/>
    <n v="77.568417822088378"/>
    <x v="9"/>
    <x v="4"/>
    <x v="4"/>
  </r>
  <r>
    <s v="C-23"/>
    <s v="Okeechobee"/>
    <n v="6410"/>
    <s v="Freshwater Marshes"/>
    <s v="D"/>
    <n v="0.62640332935885068"/>
    <n v="1.7869211096790915E-2"/>
    <n v="0.24869471632328805"/>
    <n v="280.99"/>
    <n v="291.22793535561931"/>
    <x v="247"/>
    <n v="164.7220509082496"/>
    <x v="14"/>
    <x v="4"/>
    <x v="4"/>
  </r>
  <r>
    <s v="Basin 4, 5, 6"/>
    <s v="Martin"/>
    <n v="1180"/>
    <s v="Rural Residential"/>
    <s v="D"/>
    <n v="0.96739227811534922"/>
    <n v="0.17065096597435325"/>
    <n v="0.27638752969320179"/>
    <n v="279.74"/>
    <n v="322.21712869119813"/>
    <x v="248"/>
    <n v="193.45635382251058"/>
    <x v="6"/>
    <x v="4"/>
    <x v="1"/>
  </r>
  <r>
    <s v="N St Lucie"/>
    <s v="NORTH ST. LUCIE RIVER WATER CONTROL DIST"/>
    <n v="8350"/>
    <s v="Solid Waste Disposal"/>
    <s v="D"/>
    <n v="1.4884831588725165"/>
    <n v="0.30824389141964326"/>
    <n v="0.58224006489851832"/>
    <n v="278.10000000000002"/>
    <n v="674.80560933619836"/>
    <x v="249"/>
    <n v="712.87249271545113"/>
    <x v="1"/>
    <x v="1"/>
    <x v="2"/>
  </r>
  <r>
    <s v="C-44 &amp; S-153"/>
    <s v="Conservation"/>
    <n v="2130"/>
    <s v="Woodland Pastures"/>
    <s v="D"/>
    <n v="0.95337210017164864"/>
    <n v="0.22938109134459039"/>
    <n v="0.2"/>
    <n v="278.08"/>
    <n v="231.77967999999998"/>
    <x v="250"/>
    <n v="144.66434845967771"/>
    <x v="3"/>
    <x v="2"/>
    <x v="0"/>
  </r>
  <r>
    <s v="N St Lucie"/>
    <s v="NORTH ST. LUCIE RIVER WATER CONTROL DIST"/>
    <n v="2140"/>
    <s v="Row Crops"/>
    <s v="D"/>
    <n v="1.1942187284187931"/>
    <n v="0.52982210901985061"/>
    <n v="0.25824300484311374"/>
    <n v="275.86"/>
    <n v="296.88817957951898"/>
    <x v="251"/>
    <n v="492.63426319056441"/>
    <x v="1"/>
    <x v="1"/>
    <x v="0"/>
  </r>
  <r>
    <s v="S St Lucie"/>
    <s v="StuartMS4"/>
    <n v="1400"/>
    <s v="Commercial and Services"/>
    <s v="NA"/>
    <n v="0.73183755311232057"/>
    <n v="0.15992943931627868"/>
    <n v="0.57659988543228824"/>
    <n v="275.10000000000002"/>
    <n v="661.05980420049571"/>
    <x v="252"/>
    <n v="359.62182485867703"/>
    <x v="19"/>
    <x v="0"/>
    <x v="1"/>
  </r>
  <r>
    <s v="C-23"/>
    <s v="St. Lucie"/>
    <n v="6110"/>
    <s v="Bay Swamps"/>
    <s v="D"/>
    <n v="0.62640332935885068"/>
    <n v="1.7869211096790915E-2"/>
    <n v="0.24869471632328805"/>
    <n v="274.24"/>
    <n v="284.23199755124756"/>
    <x v="253"/>
    <n v="160.76506367158396"/>
    <x v="9"/>
    <x v="4"/>
    <x v="4"/>
  </r>
  <r>
    <s v="C-23"/>
    <s v="Martin"/>
    <n v="7430"/>
    <s v="Spoil Areas"/>
    <s v="NA"/>
    <n v="0.73183755311232057"/>
    <n v="0.13401908322593187"/>
    <n v="0.24115339422849597"/>
    <n v="271.14999999999998"/>
    <n v="272.5075858067737"/>
    <x v="254"/>
    <n v="240.2579277587312"/>
    <x v="6"/>
    <x v="4"/>
    <x v="7"/>
  </r>
  <r>
    <s v="N St Lucie"/>
    <s v="StLucieCOMS4"/>
    <n v="1820"/>
    <s v="Golf Courses"/>
    <s v="D"/>
    <n v="1.8765006736361713"/>
    <n v="0.3700681607026059"/>
    <n v="0.27638752969320179"/>
    <n v="269.76"/>
    <n v="310.72171529183385"/>
    <x v="255"/>
    <n v="380.52083237646383"/>
    <x v="15"/>
    <x v="0"/>
    <x v="1"/>
  </r>
  <r>
    <s v="C-23"/>
    <s v="St. Lucie"/>
    <n v="6216"/>
    <e v="#N/A"/>
    <s v="D"/>
    <n v="0.62640332935885068"/>
    <n v="1.7869211096790915E-2"/>
    <n v="0.24869471632328805"/>
    <n v="268.56"/>
    <n v="278.34504544327245"/>
    <x v="256"/>
    <n v="157.43533218947121"/>
    <x v="9"/>
    <x v="4"/>
    <x v="4"/>
  </r>
  <r>
    <s v="N St Lucie"/>
    <s v="Conservation"/>
    <n v="4130"/>
    <s v="Sand Pine"/>
    <s v="A"/>
    <n v="0.80616023176279095"/>
    <n v="4.9140330516175015E-2"/>
    <n v="2.0887301862310671E-2"/>
    <n v="268.33999999999997"/>
    <n v="23.358414839369967"/>
    <x v="257"/>
    <n v="8.207932995929939"/>
    <x v="3"/>
    <x v="10"/>
    <x v="3"/>
  </r>
  <r>
    <s v="C-23"/>
    <s v="St. Lucie"/>
    <n v="6172"/>
    <s v="Mixed Shrubs"/>
    <s v="D"/>
    <n v="0.62640332935885068"/>
    <n v="1.7869211096790915E-2"/>
    <n v="0.24869471632328805"/>
    <n v="267.31"/>
    <n v="277.04950140542581"/>
    <x v="258"/>
    <n v="156.70255677527385"/>
    <x v="9"/>
    <x v="4"/>
    <x v="4"/>
  </r>
  <r>
    <s v="C-23"/>
    <s v="Conservation"/>
    <n v="2130"/>
    <s v="Woodland Pastures"/>
    <s v="A"/>
    <n v="0.95337210017164864"/>
    <n v="0.22938109134459039"/>
    <n v="0.2"/>
    <n v="267.27"/>
    <n v="222.76954499999999"/>
    <x v="259"/>
    <n v="254.21033626409138"/>
    <x v="3"/>
    <x v="11"/>
    <x v="0"/>
  </r>
  <r>
    <s v="N St Lucie"/>
    <s v="City of PSL MS4"/>
    <n v="5120"/>
    <s v=" Channelized Waterways, Canals"/>
    <s v="NA"/>
    <n v="0.52096910560538079"/>
    <n v="9.3813358258152305E-2"/>
    <n v="0.2984336595879456"/>
    <n v="266.86"/>
    <n v="331.89972666216119"/>
    <x v="260"/>
    <n v="156.97069718752363"/>
    <x v="2"/>
    <x v="0"/>
    <x v="5"/>
  </r>
  <r>
    <s v="S St Lucie"/>
    <s v="MartinCoMS4"/>
    <n v="1210"/>
    <s v="Fixed Single Family Units"/>
    <s v="NA"/>
    <n v="1.3474392445178078"/>
    <n v="0.2921616014325315"/>
    <n v="0.22279788653131388"/>
    <n v="265.94"/>
    <n v="246.92800049219352"/>
    <x v="261"/>
    <n v="223.17642022317619"/>
    <x v="10"/>
    <x v="0"/>
    <x v="1"/>
  </r>
  <r>
    <s v="C-44 &amp; S-153"/>
    <s v="Martin"/>
    <n v="3210"/>
    <s v="Palmetto Prairies"/>
    <s v="D"/>
    <n v="0.80616023176279095"/>
    <n v="4.9140330516175015E-2"/>
    <n v="0.28292799795311729"/>
    <n v="265.69"/>
    <n v="313.2757250171623"/>
    <x v="262"/>
    <n v="41.888360135172618"/>
    <x v="6"/>
    <x v="4"/>
    <x v="6"/>
  </r>
  <r>
    <s v="S St Lucie"/>
    <s v="Martin"/>
    <n v="6210"/>
    <s v="Cypress"/>
    <s v="D"/>
    <n v="0.62640332935885068"/>
    <n v="1.7869211096790915E-2"/>
    <n v="0.24869471632328805"/>
    <n v="265.58"/>
    <n v="275.25646845704608"/>
    <x v="263"/>
    <n v="43.342468001281375"/>
    <x v="6"/>
    <x v="4"/>
    <x v="4"/>
  </r>
  <r>
    <s v="N St Lucie"/>
    <s v="City of PSL MS4"/>
    <n v="6250"/>
    <s v="Hydric Pine Flatwoods"/>
    <s v="D"/>
    <n v="0.62640332935885068"/>
    <n v="1.7869211096790915E-2"/>
    <n v="0.24869471632328805"/>
    <n v="264.83999999999997"/>
    <n v="274.48950638664087"/>
    <x v="264"/>
    <n v="73.097138400234428"/>
    <x v="2"/>
    <x v="0"/>
    <x v="4"/>
  </r>
  <r>
    <s v="C-24"/>
    <s v="Copper Creek"/>
    <n v="2210"/>
    <s v="Citrus Groves"/>
    <s v="D"/>
    <n v="1.6671011379372187"/>
    <n v="0.16490862031309303"/>
    <n v="0.32696578480774496"/>
    <n v="263.99"/>
    <n v="359.72066946209526"/>
    <x v="265"/>
    <n v="269.08054150954081"/>
    <x v="20"/>
    <x v="0"/>
    <x v="0"/>
  </r>
  <r>
    <s v="C-44 &amp; S-153"/>
    <s v="Martin"/>
    <n v="4200"/>
    <s v="Upland Hardwood Forests"/>
    <s v="D"/>
    <n v="0.80616023176279095"/>
    <n v="4.9140330516175015E-2"/>
    <n v="0.28292799795311729"/>
    <n v="263.98"/>
    <n v="311.25945985934931"/>
    <x v="266"/>
    <n v="41.618763628600512"/>
    <x v="6"/>
    <x v="4"/>
    <x v="3"/>
  </r>
  <r>
    <s v="Basin 4, 5, 6"/>
    <s v="MartinCoMS4"/>
    <n v="1330"/>
    <s v="Multiple Dwelling Units, Low Rise &lt;Two stories or less&gt;"/>
    <s v="D"/>
    <n v="1.6728075169398335"/>
    <n v="0.4645994885165638"/>
    <n v="0.45902383655933859"/>
    <n v="262.75"/>
    <n v="502.63597816073917"/>
    <x v="267"/>
    <n v="703.80356719585791"/>
    <x v="10"/>
    <x v="0"/>
    <x v="1"/>
  </r>
  <r>
    <s v="C-24"/>
    <s v="City of PSL MS4"/>
    <n v="1110"/>
    <s v="Fixed Single Family Units"/>
    <s v="D"/>
    <n v="0.96739227811534922"/>
    <n v="0.17065096597435325"/>
    <n v="0.27638752969320179"/>
    <n v="257.76"/>
    <n v="296.89957493187683"/>
    <x v="268"/>
    <n v="226.72773995795862"/>
    <x v="2"/>
    <x v="0"/>
    <x v="1"/>
  </r>
  <r>
    <s v="S St Lucie"/>
    <s v="MartinCoMS4"/>
    <n v="1920"/>
    <s v="Inactive Land with street pattern but without structures"/>
    <s v="D"/>
    <n v="0.80616023176279095"/>
    <n v="4.9140330516175015E-2"/>
    <n v="0.27638752969320179"/>
    <n v="256.47000000000003"/>
    <n v="295.41369484318147"/>
    <x v="269"/>
    <n v="71.652839635123129"/>
    <x v="10"/>
    <x v="0"/>
    <x v="1"/>
  </r>
  <r>
    <s v="N St Lucie"/>
    <s v="Conservation"/>
    <n v="6410"/>
    <s v="Freshwater Marshes"/>
    <s v="NA"/>
    <n v="0.62640332935885068"/>
    <n v="1.7869211096790915E-2"/>
    <n v="0.24869471632328805"/>
    <n v="255.75"/>
    <n v="265.06831014342021"/>
    <x v="270"/>
    <n v="70.588253835749711"/>
    <x v="3"/>
    <x v="10"/>
    <x v="4"/>
  </r>
  <r>
    <s v="C-44 &amp; S-153"/>
    <s v="Agriculture"/>
    <n v="2130"/>
    <s v="Woodland Pastures"/>
    <s v="A"/>
    <n v="0.95337210017164864"/>
    <n v="0.22938109134459039"/>
    <n v="0.2"/>
    <n v="253.56"/>
    <n v="211.34226000000001"/>
    <x v="271"/>
    <n v="131.90841554745356"/>
    <x v="0"/>
    <x v="0"/>
    <x v="0"/>
  </r>
  <r>
    <s v="C-44 &amp; S-153"/>
    <s v="Martin"/>
    <n v="7430"/>
    <s v="Spoil Areas"/>
    <s v="D"/>
    <n v="0.73183755311232057"/>
    <n v="0.13401908322593187"/>
    <n v="0.28292799795311729"/>
    <n v="250.86"/>
    <n v="295.78963595846795"/>
    <x v="272"/>
    <n v="107.86440133760884"/>
    <x v="6"/>
    <x v="4"/>
    <x v="7"/>
  </r>
  <r>
    <s v="C-44 &amp; S-153"/>
    <s v="Agriculture"/>
    <n v="2110"/>
    <s v="Improved Pastures"/>
    <s v="A"/>
    <n v="1.8765006736361713"/>
    <n v="0.3700681607026059"/>
    <n v="0.58663586860269046"/>
    <n v="247.95"/>
    <n v="606.18939538650454"/>
    <x v="273"/>
    <n v="610.40572467424317"/>
    <x v="0"/>
    <x v="0"/>
    <x v="0"/>
  </r>
  <r>
    <s v="C-44 &amp; S-153"/>
    <s v="Martin"/>
    <n v="3100"/>
    <s v="Herbaceous (Dry Prairie)"/>
    <s v="D"/>
    <n v="0.80616023176279095"/>
    <n v="4.9140330516175015E-2"/>
    <n v="0.28292799795311729"/>
    <n v="246.88"/>
    <n v="291.09680828121884"/>
    <x v="274"/>
    <n v="38.922798562879358"/>
    <x v="6"/>
    <x v="4"/>
    <x v="6"/>
  </r>
  <r>
    <s v="Basin 4, 5, 6"/>
    <s v="Agriculture"/>
    <n v="2130"/>
    <s v="Woodland Pastures"/>
    <s v="D"/>
    <n v="0.95337210017164864"/>
    <n v="0.22938109134459039"/>
    <n v="0.2"/>
    <n v="245.59"/>
    <n v="204.699265"/>
    <x v="275"/>
    <n v="155.61155212858174"/>
    <x v="0"/>
    <x v="0"/>
    <x v="0"/>
  </r>
  <r>
    <s v="N St Lucie"/>
    <s v="CityofFtPierce"/>
    <n v="1210"/>
    <s v="Fixed Single Family Units"/>
    <s v="NA"/>
    <n v="1.3474392445178078"/>
    <n v="0.2921616014325315"/>
    <n v="0.22279788653131388"/>
    <n v="245.21"/>
    <n v="227.67998420956144"/>
    <x v="276"/>
    <n v="230.56052704971131"/>
    <x v="18"/>
    <x v="0"/>
    <x v="1"/>
  </r>
  <r>
    <s v="C-24"/>
    <s v="St. Lucie"/>
    <n v="8100"/>
    <s v="Transportation"/>
    <s v="D"/>
    <n v="1.0171301585628862"/>
    <n v="0.19656132206470006"/>
    <n v="0.45034663738052311"/>
    <n v="243.83"/>
    <n v="457.62492581921441"/>
    <x v="277"/>
    <n v="381.72936827367323"/>
    <x v="9"/>
    <x v="4"/>
    <x v="2"/>
  </r>
  <r>
    <s v="N St Lucie"/>
    <s v="St. Lucie"/>
    <n v="5110"/>
    <s v=" Natural River, Stream, Waterway"/>
    <s v="NA"/>
    <n v="0.52096910560538079"/>
    <n v="9.3813358258152305E-2"/>
    <n v="0.2984336595879456"/>
    <n v="242.6"/>
    <n v="301.72702423832834"/>
    <x v="278"/>
    <n v="142.70063380683962"/>
    <x v="9"/>
    <x v="4"/>
    <x v="5"/>
  </r>
  <r>
    <s v="S St Lucie"/>
    <s v="Agriculture"/>
    <n v="2430"/>
    <s v="Ornamentals"/>
    <s v="D"/>
    <n v="1.7303616721893005"/>
    <n v="0.38508149913584422"/>
    <n v="0.30381529981542799"/>
    <n v="241.89"/>
    <n v="306.26908687053475"/>
    <x v="279"/>
    <n v="354.24514675621487"/>
    <x v="0"/>
    <x v="0"/>
    <x v="0"/>
  </r>
  <r>
    <s v="C-24"/>
    <s v="Agriculture"/>
    <n v="2120"/>
    <s v="Unimproved Pastures"/>
    <s v="C"/>
    <n v="0.95337210017164864"/>
    <n v="0.22938109134459039"/>
    <n v="0.2"/>
    <n v="241.68"/>
    <n v="201.44028000000003"/>
    <x v="280"/>
    <n v="186.02122504474201"/>
    <x v="0"/>
    <x v="0"/>
    <x v="0"/>
  </r>
  <r>
    <s v="N St Lucie"/>
    <s v="NORTH ST. LUCIE RIVER WATER CONTROL DIST"/>
    <n v="6410"/>
    <s v="Freshwater Marshes"/>
    <s v="D"/>
    <n v="0.62640332935885068"/>
    <n v="1.7869211096790915E-2"/>
    <n v="0.24869471632328805"/>
    <n v="240.56"/>
    <n v="249.32485899550798"/>
    <x v="281"/>
    <n v="66.395739365505193"/>
    <x v="1"/>
    <x v="1"/>
    <x v="4"/>
  </r>
  <r>
    <s v="N St Lucie"/>
    <s v="City of PSL MS4"/>
    <n v="7400"/>
    <s v="Disturbed Land"/>
    <s v="D"/>
    <n v="0.73183755311232057"/>
    <n v="0.13401908322593187"/>
    <n v="0.28292799795311729"/>
    <n v="238.96"/>
    <n v="281.75831702397949"/>
    <x v="282"/>
    <n v="164.08080788275046"/>
    <x v="2"/>
    <x v="0"/>
    <x v="7"/>
  </r>
  <r>
    <s v="N St Lucie"/>
    <s v="NORTH ST. LUCIE RIVER WATER CONTROL DIST"/>
    <n v="1900"/>
    <s v="Open Land"/>
    <s v="D"/>
    <n v="0.80616023176279095"/>
    <n v="4.9140330516175015E-2"/>
    <n v="0.28292799795311729"/>
    <n v="237.99"/>
    <n v="280.61458766545394"/>
    <x v="283"/>
    <n v="98.605395489271928"/>
    <x v="1"/>
    <x v="1"/>
    <x v="1"/>
  </r>
  <r>
    <s v="C-44 &amp; S-153"/>
    <s v="Conservation"/>
    <n v="4110"/>
    <s v="Pine Flatwoods"/>
    <s v="D"/>
    <n v="0.80616023176279095"/>
    <n v="4.9140330516175015E-2"/>
    <n v="0.28292799795311729"/>
    <n v="237.07"/>
    <n v="279.52981342850188"/>
    <x v="284"/>
    <n v="37.376165972544591"/>
    <x v="3"/>
    <x v="17"/>
    <x v="3"/>
  </r>
  <r>
    <s v="Basin 4, 5, 6"/>
    <s v="MartinCoMS4"/>
    <n v="4110"/>
    <s v="Pine Flatwoods"/>
    <s v="D"/>
    <n v="0.80616023176279095"/>
    <n v="4.9140330516175015E-2"/>
    <n v="0.28292799795311729"/>
    <n v="236.21"/>
    <n v="278.51578533743805"/>
    <x v="285"/>
    <n v="75.132652020538117"/>
    <x v="10"/>
    <x v="0"/>
    <x v="3"/>
  </r>
  <r>
    <s v="Basin 4, 5, 6"/>
    <s v="MartinCoMS4"/>
    <n v="1210"/>
    <s v="Fixed Single Family Units"/>
    <s v="D"/>
    <n v="1.3474392445178078"/>
    <n v="0.2921616014325315"/>
    <n v="0.24052044568721381"/>
    <n v="236.09"/>
    <n v="236.64928715291157"/>
    <x v="286"/>
    <n v="220.32562576976176"/>
    <x v="10"/>
    <x v="0"/>
    <x v="1"/>
  </r>
  <r>
    <s v="C-23"/>
    <s v="Martin"/>
    <n v="6170"/>
    <s v="Mixed Wetland Hardwoods"/>
    <s v="D"/>
    <n v="0.62640332935885068"/>
    <n v="1.7869211096790915E-2"/>
    <n v="0.24869471632328805"/>
    <n v="235.62"/>
    <n v="244.20486895793809"/>
    <x v="287"/>
    <n v="138.12523447454276"/>
    <x v="6"/>
    <x v="4"/>
    <x v="4"/>
  </r>
  <r>
    <s v="Basin 4, 5, 6"/>
    <s v="Agriculture"/>
    <n v="2110"/>
    <s v="Improved Pastures"/>
    <s v="D"/>
    <n v="1.8765006736361713"/>
    <n v="0.3700681607026059"/>
    <n v="0.58663586860269046"/>
    <n v="234.72"/>
    <n v="573.84462546932991"/>
    <x v="288"/>
    <n v="655.9075431282879"/>
    <x v="0"/>
    <x v="0"/>
    <x v="0"/>
  </r>
  <r>
    <s v="C-23"/>
    <s v="Okeechobee"/>
    <n v="6216"/>
    <e v="#N/A"/>
    <s v="D"/>
    <n v="0.62640332935885068"/>
    <n v="1.7869211096790915E-2"/>
    <n v="0.24869471632328805"/>
    <n v="233.72"/>
    <n v="242.23564202041121"/>
    <x v="289"/>
    <n v="137.01141584496278"/>
    <x v="14"/>
    <x v="4"/>
    <x v="4"/>
  </r>
  <r>
    <s v="C-23"/>
    <s v="Martin"/>
    <n v="6430"/>
    <s v="Wet Prairies"/>
    <s v="D"/>
    <n v="0.62640332935885068"/>
    <n v="1.7869211096790915E-2"/>
    <n v="0.24869471632328805"/>
    <n v="233.19"/>
    <n v="241.68633134836423"/>
    <x v="290"/>
    <n v="136.70071906934311"/>
    <x v="6"/>
    <x v="4"/>
    <x v="4"/>
  </r>
  <r>
    <s v="C-24"/>
    <s v="Conservation"/>
    <n v="2110"/>
    <s v="Improved Pastures"/>
    <s v="D"/>
    <n v="1.8765006736361713"/>
    <n v="0.3700681607026059"/>
    <n v="0.58663586860269046"/>
    <n v="232.82"/>
    <n v="569.19949600276664"/>
    <x v="291"/>
    <n v="743.52564447852274"/>
    <x v="3"/>
    <x v="18"/>
    <x v="0"/>
  </r>
  <r>
    <s v="S St Lucie"/>
    <s v="Conservation"/>
    <n v="2110"/>
    <s v="Improved Pastures"/>
    <s v="D"/>
    <n v="1.8765006736361713"/>
    <n v="0.3700681607026059"/>
    <n v="0.58663586860269046"/>
    <n v="232.08"/>
    <n v="567.39034031578944"/>
    <x v="292"/>
    <n v="633.0915687633759"/>
    <x v="3"/>
    <x v="9"/>
    <x v="0"/>
  </r>
  <r>
    <s v="C-24"/>
    <s v="Agriculture"/>
    <n v="2110"/>
    <s v="Improved Pastures"/>
    <s v="C"/>
    <n v="1.8765006736361713"/>
    <n v="0.3700681607026059"/>
    <n v="0.58663586860269046"/>
    <n v="231.87"/>
    <n v="566.876931269485"/>
    <x v="293"/>
    <n v="740.49175837657879"/>
    <x v="0"/>
    <x v="0"/>
    <x v="0"/>
  </r>
  <r>
    <s v="C-24"/>
    <s v="Verano"/>
    <n v="2210"/>
    <s v="Citrus Groves"/>
    <s v="NA"/>
    <n v="1.6671011379372187"/>
    <n v="0.16490862031309303"/>
    <n v="0.32696578480774496"/>
    <n v="231.15"/>
    <n v="314.97190327725792"/>
    <x v="294"/>
    <n v="235.60728501053205"/>
    <x v="8"/>
    <x v="0"/>
    <x v="0"/>
  </r>
  <r>
    <s v="C-23"/>
    <s v="Agriculture"/>
    <n v="2520"/>
    <s v="Dairies"/>
    <s v="D"/>
    <n v="1.8765006736361713"/>
    <n v="0.3700681607026059"/>
    <n v="0.58663586860269046"/>
    <n v="230.84"/>
    <n v="564.35878213761123"/>
    <x v="295"/>
    <n v="860.05200682492307"/>
    <x v="0"/>
    <x v="0"/>
    <x v="0"/>
  </r>
  <r>
    <s v="C-44 &amp; S-153"/>
    <s v="MartinCoMS4"/>
    <n v="8310"/>
    <s v="Electric Power Facilities"/>
    <s v="NA"/>
    <n v="1.2017295380314896"/>
    <n v="0.2322997442582819"/>
    <n v="0.57659988543228824"/>
    <n v="230.18"/>
    <n v="553.11794158804105"/>
    <x v="296"/>
    <n v="349.61899449792395"/>
    <x v="10"/>
    <x v="0"/>
    <x v="2"/>
  </r>
  <r>
    <s v="N St Lucie"/>
    <s v="StLucieCOMS4"/>
    <n v="4110"/>
    <s v="Pine Flatwoods"/>
    <s v="D"/>
    <n v="0.80616023176279095"/>
    <n v="4.9140330516175015E-2"/>
    <n v="0.28292799795311729"/>
    <n v="229.52"/>
    <n v="270.62759007090631"/>
    <x v="297"/>
    <n v="95.096056022092071"/>
    <x v="15"/>
    <x v="0"/>
    <x v="3"/>
  </r>
  <r>
    <s v="C-44 &amp; S-153"/>
    <s v="MartinCoMS4"/>
    <n v="1310"/>
    <s v="Fixed Single Family Units &lt;Six or more dwelling units per acre&gt;"/>
    <s v="D"/>
    <n v="1.3474392445178078"/>
    <n v="0.2921616014325315"/>
    <n v="0.45902383655933859"/>
    <n v="229.3"/>
    <n v="438.64673565083723"/>
    <x v="298"/>
    <n v="348.71174881520142"/>
    <x v="10"/>
    <x v="0"/>
    <x v="1"/>
  </r>
  <r>
    <s v="S St Lucie"/>
    <s v="Conservation"/>
    <n v="4110"/>
    <s v="Pine Flatwoods"/>
    <s v="D"/>
    <n v="0.80616023176279095"/>
    <n v="4.9140330516175015E-2"/>
    <n v="0.28292799795311729"/>
    <n v="228.78"/>
    <n v="269.7550542716188"/>
    <x v="299"/>
    <n v="65.429314828308037"/>
    <x v="3"/>
    <x v="19"/>
    <x v="3"/>
  </r>
  <r>
    <s v="S St Lucie"/>
    <s v="Conservation"/>
    <n v="5250"/>
    <s v="Marshy Lakes"/>
    <s v="D"/>
    <n v="0.52096910560538079"/>
    <n v="9.3813358258152305E-2"/>
    <n v="0.2984336595879456"/>
    <n v="228.3"/>
    <n v="283.94179568676986"/>
    <x v="300"/>
    <n v="103.38495343272605"/>
    <x v="3"/>
    <x v="9"/>
    <x v="5"/>
  </r>
  <r>
    <s v="N St Lucie"/>
    <s v="Conservation"/>
    <n v="5250"/>
    <s v="Marshy Lakes"/>
    <s v="D"/>
    <n v="0.52096910560538079"/>
    <n v="9.3813358258152305E-2"/>
    <n v="0.2984336595879456"/>
    <n v="227.3"/>
    <n v="282.69807341043708"/>
    <x v="301"/>
    <n v="133.70096481572403"/>
    <x v="3"/>
    <x v="10"/>
    <x v="5"/>
  </r>
  <r>
    <s v="N St Lucie"/>
    <s v="NORTH ST. LUCIE RIVER WATER CONTROL DIST"/>
    <n v="7400"/>
    <s v="Disturbed Land"/>
    <s v="D"/>
    <n v="0.73183755311232057"/>
    <n v="0.13401908322593187"/>
    <n v="0.28292799795311729"/>
    <n v="225.7"/>
    <n v="266.12341878269234"/>
    <x v="302"/>
    <n v="154.97588859699019"/>
    <x v="1"/>
    <x v="1"/>
    <x v="7"/>
  </r>
  <r>
    <s v="C-24"/>
    <s v="Okeechobee"/>
    <n v="6110"/>
    <s v="Bay Swamps"/>
    <s v="D"/>
    <n v="0.62640332935885068"/>
    <n v="1.7869211096790915E-2"/>
    <n v="0.24869471632328805"/>
    <n v="224.64"/>
    <n v="232.82481012949327"/>
    <x v="303"/>
    <n v="81.007230567245173"/>
    <x v="14"/>
    <x v="4"/>
    <x v="4"/>
  </r>
  <r>
    <s v="C-23"/>
    <s v="St. Lucie"/>
    <n v="6210"/>
    <s v="Cypress"/>
    <s v="NA"/>
    <n v="0.62640332935885068"/>
    <n v="1.7869211096790915E-2"/>
    <n v="0.24869471632328805"/>
    <n v="224.48"/>
    <n v="232.65898049264891"/>
    <x v="304"/>
    <n v="131.59473998321602"/>
    <x v="9"/>
    <x v="4"/>
    <x v="4"/>
  </r>
  <r>
    <s v="N St Lucie"/>
    <s v="NORTH ST. LUCIE RIVER WATER CONTROL DIST"/>
    <n v="1920"/>
    <s v="Inactive Land with street pattern but without structures"/>
    <s v="D"/>
    <n v="0.80616023176279095"/>
    <n v="4.9140330516175015E-2"/>
    <n v="0.27638752969320179"/>
    <n v="222.39"/>
    <n v="256.15881622090347"/>
    <x v="305"/>
    <n v="90.011861434798334"/>
    <x v="1"/>
    <x v="1"/>
    <x v="1"/>
  </r>
  <r>
    <s v="C-23"/>
    <s v="Martin"/>
    <n v="3210"/>
    <s v="Palmetto Prairies"/>
    <s v="D"/>
    <n v="0.80616023176279095"/>
    <n v="4.9140330516175015E-2"/>
    <n v="0.28292799795311729"/>
    <n v="221.45"/>
    <n v="261.11223344894648"/>
    <x v="306"/>
    <n v="169.90594946573856"/>
    <x v="6"/>
    <x v="4"/>
    <x v="6"/>
  </r>
  <r>
    <s v="N St Lucie"/>
    <s v="NORTH ST. LUCIE RIVER WATER CONTROL DIST"/>
    <n v="3100"/>
    <s v="Herbaceous (Dry Prairie)"/>
    <s v="D"/>
    <n v="0.80616023176279095"/>
    <n v="4.9140330516175015E-2"/>
    <n v="0.28292799795311729"/>
    <n v="221.29"/>
    <n v="260.92357705991134"/>
    <x v="307"/>
    <n v="91.686154745245517"/>
    <x v="1"/>
    <x v="1"/>
    <x v="6"/>
  </r>
  <r>
    <s v="N St Lucie"/>
    <s v="NORTH ST. LUCIE RIVER WATER CONTROL DIST"/>
    <n v="2430"/>
    <s v="Ornamentals"/>
    <s v="D"/>
    <n v="1.7303616721893005"/>
    <n v="0.38508149913584422"/>
    <n v="0.30381529981542799"/>
    <n v="219"/>
    <n v="277.28690737379435"/>
    <x v="308"/>
    <n v="350.90290976681001"/>
    <x v="1"/>
    <x v="1"/>
    <x v="0"/>
  </r>
  <r>
    <s v="N St Lucie"/>
    <s v="City of PSL MS4"/>
    <n v="1700"/>
    <s v="Institutional"/>
    <s v="D"/>
    <n v="0.96739227811534922"/>
    <n v="0.17065096597435325"/>
    <n v="0.24052044568721381"/>
    <n v="218.88"/>
    <n v="219.39851739603236"/>
    <x v="309"/>
    <n v="149.63445731706423"/>
    <x v="2"/>
    <x v="0"/>
    <x v="1"/>
  </r>
  <r>
    <s v="C-23"/>
    <s v="Okeechobee"/>
    <n v="8350"/>
    <s v="Solid Waste Disposal"/>
    <s v="D"/>
    <n v="1.4884831588725165"/>
    <n v="0.30824389141964326"/>
    <n v="0.58224006489851832"/>
    <n v="218.54"/>
    <n v="530.28413471532815"/>
    <x v="310"/>
    <n v="718.91767071200331"/>
    <x v="14"/>
    <x v="4"/>
    <x v="2"/>
  </r>
  <r>
    <s v="Basin 4, 5, 6"/>
    <s v="Martin"/>
    <n v="6410"/>
    <s v="Freshwater Marshes"/>
    <s v="D"/>
    <n v="0.62640332935885068"/>
    <n v="1.7869211096790915E-2"/>
    <n v="0.24869471632328805"/>
    <n v="218.3"/>
    <n v="226.25381076953522"/>
    <x v="311"/>
    <n v="41.782771660877614"/>
    <x v="6"/>
    <x v="4"/>
    <x v="4"/>
  </r>
  <r>
    <s v="C-44 &amp; S-153"/>
    <s v="Conservation"/>
    <n v="2110"/>
    <s v="Improved Pastures"/>
    <s v="D"/>
    <n v="1.8765006736361713"/>
    <n v="0.3700681607026059"/>
    <n v="0.58663586860269046"/>
    <n v="218.17"/>
    <n v="533.38310301058152"/>
    <x v="312"/>
    <n v="537.09303066013149"/>
    <x v="3"/>
    <x v="17"/>
    <x v="0"/>
  </r>
  <r>
    <s v="C-44 &amp; S-153"/>
    <s v="Conservation"/>
    <n v="4110"/>
    <s v="Pine Flatwoods"/>
    <s v="D"/>
    <n v="0.80616023176279095"/>
    <n v="4.9140330516175015E-2"/>
    <n v="0.28292799795311729"/>
    <n v="215.16"/>
    <n v="253.69567915500261"/>
    <x v="313"/>
    <n v="33.921862195354514"/>
    <x v="3"/>
    <x v="20"/>
    <x v="3"/>
  </r>
  <r>
    <s v="Basin 4, 5, 6"/>
    <s v="MartinCoMS4"/>
    <n v="4110"/>
    <s v="Pine Flatwoods"/>
    <s v="D"/>
    <n v="0.80616023176279095"/>
    <n v="4.9140330516175015E-2"/>
    <n v="0.28292799795311729"/>
    <n v="214.88"/>
    <n v="253.36553047419113"/>
    <x v="314"/>
    <n v="68.348098159151732"/>
    <x v="10"/>
    <x v="0"/>
    <x v="3"/>
  </r>
  <r>
    <s v="N St Lucie"/>
    <s v="Conservation"/>
    <n v="2110"/>
    <s v="Improved Pastures"/>
    <s v="D"/>
    <n v="1.8765006736361713"/>
    <n v="0.3700681607026059"/>
    <n v="0.58663586860269046"/>
    <n v="214.46"/>
    <n v="524.31287652587127"/>
    <x v="315"/>
    <n v="642.09214349225135"/>
    <x v="3"/>
    <x v="6"/>
    <x v="0"/>
  </r>
  <r>
    <s v="C-24"/>
    <s v="NORTH ST. LUCIE RIVER WATER CONTROL DIST"/>
    <n v="2140"/>
    <s v="Row Crops"/>
    <s v="D"/>
    <n v="1.1942187284187931"/>
    <n v="0.52982210901985061"/>
    <n v="0.25824300484311374"/>
    <n v="214.29"/>
    <n v="230.62483869388504"/>
    <x v="316"/>
    <n v="401.50768713520301"/>
    <x v="1"/>
    <x v="1"/>
    <x v="0"/>
  </r>
  <r>
    <s v="S St Lucie"/>
    <s v="MartinCoMS4"/>
    <n v="1180"/>
    <s v="Rural Residential"/>
    <s v="D"/>
    <n v="0.96739227811534922"/>
    <n v="0.17065096597435325"/>
    <n v="0.27638752969320179"/>
    <n v="208.29"/>
    <n v="239.91780129795401"/>
    <x v="317"/>
    <n v="137.5163920627688"/>
    <x v="10"/>
    <x v="0"/>
    <x v="1"/>
  </r>
  <r>
    <s v="C-44 &amp; S-153"/>
    <s v="Conservation"/>
    <n v="2110"/>
    <s v="Improved Pastures"/>
    <s v="A"/>
    <n v="1.8765006736361713"/>
    <n v="0.3700681607026059"/>
    <n v="0.58663586860269046"/>
    <n v="205.37"/>
    <n v="502.08959923583967"/>
    <x v="318"/>
    <n v="505.58186600665181"/>
    <x v="3"/>
    <x v="2"/>
    <x v="0"/>
  </r>
  <r>
    <s v="C-23"/>
    <s v="Martin"/>
    <n v="5120"/>
    <s v=" Channelized Waterways, Canals"/>
    <s v="NA"/>
    <n v="0.52096910560538079"/>
    <n v="9.3813358258152305E-2"/>
    <n v="0.2984336595879456"/>
    <n v="204.68"/>
    <n v="254.56507551978999"/>
    <x v="319"/>
    <n v="196.58944459053049"/>
    <x v="6"/>
    <x v="4"/>
    <x v="5"/>
  </r>
  <r>
    <s v="N St Lucie"/>
    <s v="City of PSL MS4"/>
    <n v="3300"/>
    <s v="Mixed Rangeland"/>
    <s v="D"/>
    <n v="0.80616023176279095"/>
    <n v="4.9140330516175015E-2"/>
    <n v="0.28292799795311729"/>
    <n v="204.6"/>
    <n v="241.24435747868347"/>
    <x v="320"/>
    <n v="84.771057259149686"/>
    <x v="2"/>
    <x v="0"/>
    <x v="6"/>
  </r>
  <r>
    <s v="N St Lucie"/>
    <s v="City of PSL MS4"/>
    <n v="1920"/>
    <s v="Inactive Land with street pattern but without structures"/>
    <s v="NA"/>
    <n v="0.80616023176279095"/>
    <n v="4.9140330516175015E-2"/>
    <n v="0.24895975957097566"/>
    <n v="204.47"/>
    <n v="212.14576249952202"/>
    <x v="321"/>
    <n v="74.546077545967123"/>
    <x v="2"/>
    <x v="0"/>
    <x v="1"/>
  </r>
  <r>
    <s v="C-23"/>
    <s v="Southern Grove"/>
    <n v="5300"/>
    <s v="Reservoirs"/>
    <s v="D"/>
    <n v="0.52096910560538079"/>
    <n v="9.3813358258152305E-2"/>
    <n v="0.2984336595879456"/>
    <n v="204.21"/>
    <n v="253.98052604991358"/>
    <x v="322"/>
    <n v="196.13802266871323"/>
    <x v="7"/>
    <x v="0"/>
    <x v="5"/>
  </r>
  <r>
    <s v="C-44 &amp; S-153"/>
    <s v="Conservation"/>
    <n v="5250"/>
    <s v="Marshy Lakes"/>
    <s v="D"/>
    <n v="0.52096910560538079"/>
    <n v="9.3813358258152305E-2"/>
    <n v="0.2984336595879456"/>
    <n v="202.58"/>
    <n v="251.95325873949119"/>
    <x v="323"/>
    <n v="64.315137789234612"/>
    <x v="3"/>
    <x v="16"/>
    <x v="5"/>
  </r>
  <r>
    <s v="N St Lucie"/>
    <s v="City of PSL MS4"/>
    <n v="5110"/>
    <s v=" Natural River, Stream, Waterway"/>
    <s v="NA"/>
    <n v="0.52096910560538079"/>
    <n v="9.3813358258152305E-2"/>
    <n v="0.2984336595879456"/>
    <n v="202.18"/>
    <n v="251.45576982895807"/>
    <x v="324"/>
    <n v="118.92503768782704"/>
    <x v="2"/>
    <x v="0"/>
    <x v="5"/>
  </r>
  <r>
    <s v="C-24"/>
    <s v="Conservation"/>
    <n v="2110"/>
    <s v="Improved Pastures"/>
    <s v="D"/>
    <n v="1.8765006736361713"/>
    <n v="0.3700681607026059"/>
    <n v="0.58663586860269046"/>
    <n v="202.03"/>
    <n v="493.92395059461796"/>
    <x v="325"/>
    <n v="645.19579913235964"/>
    <x v="3"/>
    <x v="8"/>
    <x v="0"/>
  </r>
  <r>
    <s v="N St Lucie"/>
    <s v="St. Lucie"/>
    <n v="1180"/>
    <s v="Rural Residential"/>
    <s v="D"/>
    <n v="0.96739227811534922"/>
    <n v="0.17065096597435325"/>
    <n v="0.27638752969320179"/>
    <n v="201.88"/>
    <n v="232.53447465567695"/>
    <x v="326"/>
    <n v="158.59345968050781"/>
    <x v="9"/>
    <x v="4"/>
    <x v="1"/>
  </r>
  <r>
    <s v="C-23"/>
    <s v="Agriculture"/>
    <n v="3300"/>
    <s v="Mixed Rangeland"/>
    <s v="D"/>
    <n v="0.80616023176279095"/>
    <n v="4.9140330516175015E-2"/>
    <n v="0.28292799795311729"/>
    <n v="199.4"/>
    <n v="235.1130248350415"/>
    <x v="327"/>
    <n v="152.9882425986375"/>
    <x v="0"/>
    <x v="0"/>
    <x v="6"/>
  </r>
  <r>
    <s v="N St Lucie"/>
    <s v="StLucieCOMS4"/>
    <n v="1320"/>
    <s v="Mobile Home Units &lt;Six or more dwelling units per acre&gt;"/>
    <s v="NA"/>
    <n v="1.6728075169398335"/>
    <n v="0.4645994885165638"/>
    <n v="0.44774347762687844"/>
    <n v="197.88"/>
    <n v="369.23833020282194"/>
    <x v="328"/>
    <n v="547.15774269790325"/>
    <x v="15"/>
    <x v="0"/>
    <x v="1"/>
  </r>
  <r>
    <s v="C-24"/>
    <s v="St. Lucie"/>
    <n v="1110"/>
    <s v="Fixed Single Family Units"/>
    <s v="D"/>
    <n v="0.96739227811534922"/>
    <n v="0.17065096597435325"/>
    <n v="0.27638752969320179"/>
    <n v="197.28"/>
    <n v="227.23598751769342"/>
    <x v="329"/>
    <n v="173.52905237005768"/>
    <x v="9"/>
    <x v="4"/>
    <x v="1"/>
  </r>
  <r>
    <s v="N St Lucie"/>
    <s v="NORTH ST. LUCIE RIVER WATER CONTROL DIST"/>
    <n v="1710"/>
    <s v="Educational Facilities"/>
    <s v="D"/>
    <n v="0.96739227811534922"/>
    <n v="0.17065096597435325"/>
    <n v="0.24052044568721381"/>
    <n v="197.2"/>
    <n v="197.66715839956862"/>
    <x v="330"/>
    <n v="134.8132080725743"/>
    <x v="1"/>
    <x v="1"/>
    <x v="1"/>
  </r>
  <r>
    <s v="C-44 &amp; S-153"/>
    <s v="Martin"/>
    <n v="3200"/>
    <s v="Shrub and Brushland"/>
    <s v="NA"/>
    <n v="0.80616023176279095"/>
    <n v="4.9140330516175015E-2"/>
    <n v="0.24115339422849597"/>
    <n v="197.16"/>
    <n v="198.1471348613812"/>
    <x v="331"/>
    <n v="26.494419714044067"/>
    <x v="6"/>
    <x v="4"/>
    <x v="6"/>
  </r>
  <r>
    <s v="N St Lucie"/>
    <s v="StuartMS4"/>
    <n v="3210"/>
    <s v="Palmetto Prairies"/>
    <s v="D"/>
    <n v="0.80616023176279095"/>
    <n v="4.9140330516175015E-2"/>
    <n v="0.28292799795311729"/>
    <n v="197.01"/>
    <n v="232.29497002382905"/>
    <x v="332"/>
    <n v="81.626324489858646"/>
    <x v="19"/>
    <x v="0"/>
    <x v="6"/>
  </r>
  <r>
    <s v="N St Lucie"/>
    <s v="St. Lucie"/>
    <n v="1920"/>
    <s v="Inactive Land with street pattern but without structures"/>
    <s v="D"/>
    <n v="0.80616023176279095"/>
    <n v="4.9140330516175015E-2"/>
    <n v="0.27638752969320179"/>
    <n v="196.47"/>
    <n v="226.30299304339633"/>
    <x v="333"/>
    <n v="79.520798669431315"/>
    <x v="9"/>
    <x v="4"/>
    <x v="1"/>
  </r>
  <r>
    <s v="N St Lucie"/>
    <s v="City of PSL MS4"/>
    <n v="6120"/>
    <s v="Mangrove Swamps"/>
    <s v="D"/>
    <n v="0.62640332935885068"/>
    <n v="1.7869211096790915E-2"/>
    <n v="0.24869471632328805"/>
    <n v="196.4"/>
    <n v="203.55587922646228"/>
    <x v="334"/>
    <n v="54.207362867414446"/>
    <x v="2"/>
    <x v="0"/>
    <x v="4"/>
  </r>
  <r>
    <s v="N St Lucie"/>
    <s v="NORTH ST. LUCIE RIVER WATER CONTROL DIST"/>
    <n v="3200"/>
    <s v="Shrub and Brushland"/>
    <s v="D"/>
    <n v="0.80616023176279095"/>
    <n v="4.9140330516175015E-2"/>
    <n v="0.28292799795311729"/>
    <n v="195.86"/>
    <n v="230.93900222763907"/>
    <x v="335"/>
    <n v="81.149849827844889"/>
    <x v="1"/>
    <x v="1"/>
    <x v="6"/>
  </r>
  <r>
    <s v="N St Lucie"/>
    <s v="MartinCoMS4"/>
    <n v="1820"/>
    <s v="Golf Courses"/>
    <s v="D"/>
    <n v="1.8765006736361713"/>
    <n v="0.3700681607026059"/>
    <n v="0.27638752969320179"/>
    <n v="192.97"/>
    <n v="222.27153543840885"/>
    <x v="336"/>
    <n v="272.20160521829115"/>
    <x v="10"/>
    <x v="0"/>
    <x v="1"/>
  </r>
  <r>
    <s v="S St Lucie"/>
    <s v="MartinCoMS4"/>
    <n v="3200"/>
    <s v="Shrub and Brushland"/>
    <s v="D"/>
    <n v="0.80616023176279095"/>
    <n v="4.9140330516175015E-2"/>
    <n v="0.28292799795311729"/>
    <n v="192.96"/>
    <n v="227.51960517637715"/>
    <x v="337"/>
    <n v="55.185071200587103"/>
    <x v="10"/>
    <x v="0"/>
    <x v="6"/>
  </r>
  <r>
    <s v="C-23"/>
    <s v="Martin"/>
    <n v="6250"/>
    <s v="Hydric Pine Flatwoods"/>
    <s v="D"/>
    <n v="0.62640332935885068"/>
    <n v="1.7869211096790915E-2"/>
    <n v="0.24869471632328805"/>
    <n v="192.3"/>
    <n v="199.30649478232536"/>
    <x v="338"/>
    <n v="112.73016972011958"/>
    <x v="6"/>
    <x v="4"/>
    <x v="4"/>
  </r>
  <r>
    <s v="C-24"/>
    <s v="St. Lucie"/>
    <n v="5120"/>
    <s v=" Channelized Waterways, Canals"/>
    <s v="NA"/>
    <n v="0.52096910560538079"/>
    <n v="9.3813358258152305E-2"/>
    <n v="0.2984336595879456"/>
    <n v="191.95"/>
    <n v="238.73249094207389"/>
    <x v="339"/>
    <n v="132.39534518623162"/>
    <x v="9"/>
    <x v="4"/>
    <x v="5"/>
  </r>
  <r>
    <s v="C-23"/>
    <s v="St. Lucie"/>
    <n v="6300"/>
    <s v="Wetland Forested Mixed"/>
    <s v="NA"/>
    <n v="0.62640332935885068"/>
    <n v="1.7869211096790915E-2"/>
    <n v="0.24869471632328805"/>
    <n v="190.95"/>
    <n v="197.90730722145096"/>
    <x v="340"/>
    <n v="111.93877227278644"/>
    <x v="9"/>
    <x v="4"/>
    <x v="4"/>
  </r>
  <r>
    <s v="C-23"/>
    <s v="St. Lucie"/>
    <n v="5120"/>
    <s v=" Channelized Waterways, Canals"/>
    <s v="NA"/>
    <n v="0.52096910560538079"/>
    <n v="9.3813358258152305E-2"/>
    <n v="0.2984336595879456"/>
    <n v="188.2"/>
    <n v="234.06853240582601"/>
    <x v="341"/>
    <n v="180.76086316170523"/>
    <x v="9"/>
    <x v="4"/>
    <x v="5"/>
  </r>
  <r>
    <s v="C-23"/>
    <s v="Okeechobee"/>
    <n v="6172"/>
    <s v="Mixed Shrubs"/>
    <s v="D"/>
    <n v="0.62640332935885068"/>
    <n v="1.7869211096790915E-2"/>
    <n v="0.24869471632328805"/>
    <n v="188.05"/>
    <n v="194.9016450536468"/>
    <x v="342"/>
    <n v="110.23873331184859"/>
    <x v="14"/>
    <x v="4"/>
    <x v="4"/>
  </r>
  <r>
    <s v="C-24"/>
    <s v="City of PSL MS4"/>
    <n v="1210"/>
    <s v="Fixed Single Family Units"/>
    <s v="NA"/>
    <n v="1.3474392445178078"/>
    <n v="0.2921616014325315"/>
    <n v="0.22279788653131388"/>
    <n v="187.87"/>
    <n v="174.43920979344361"/>
    <x v="343"/>
    <n v="190.88563809174914"/>
    <x v="2"/>
    <x v="0"/>
    <x v="1"/>
  </r>
  <r>
    <s v="S St Lucie"/>
    <s v="Martin"/>
    <n v="5120"/>
    <s v=" Channelized Waterways, Canals"/>
    <s v="NA"/>
    <n v="0.52096910560538079"/>
    <n v="9.3813358258152305E-2"/>
    <n v="0.2984336595879456"/>
    <n v="187.67"/>
    <n v="233.40935959936965"/>
    <x v="344"/>
    <n v="84.985782788960549"/>
    <x v="6"/>
    <x v="4"/>
    <x v="5"/>
  </r>
  <r>
    <s v="C-44 &amp; S-153"/>
    <s v="PAL MAR WATER CONTROL DISTRICT"/>
    <n v="6410"/>
    <s v="Freshwater Marshes"/>
    <s v="D"/>
    <n v="0.62640332935885068"/>
    <n v="1.7869211096790915E-2"/>
    <n v="0.24869471632328805"/>
    <n v="187.41"/>
    <n v="194.23832650626932"/>
    <x v="345"/>
    <n v="9.444279879303382"/>
    <x v="16"/>
    <x v="1"/>
    <x v="4"/>
  </r>
  <r>
    <s v="N St Lucie"/>
    <s v="Conservation"/>
    <n v="6440"/>
    <s v="Emergent Aquatic Vegetation"/>
    <s v="D"/>
    <n v="0.62640332935885068"/>
    <n v="1.7869211096790915E-2"/>
    <n v="0.24869471632328805"/>
    <n v="184.84"/>
    <n v="191.57468796445667"/>
    <x v="346"/>
    <n v="51.016746193548308"/>
    <x v="3"/>
    <x v="10"/>
    <x v="4"/>
  </r>
  <r>
    <s v="N St Lucie"/>
    <s v="Conservation"/>
    <n v="6120"/>
    <s v="Mangrove Swamps"/>
    <s v="D"/>
    <n v="0.62640332935885068"/>
    <n v="1.7869211096790915E-2"/>
    <n v="0.24869471632328805"/>
    <n v="183.56"/>
    <n v="190.24805086970173"/>
    <x v="347"/>
    <n v="50.66345991824133"/>
    <x v="3"/>
    <x v="10"/>
    <x v="4"/>
  </r>
  <r>
    <s v="N St Lucie"/>
    <s v="MartinCoMS4"/>
    <n v="1411"/>
    <s v="Shopping Centers (Plazas, Malls)"/>
    <s v="D"/>
    <n v="1.4884831588725165"/>
    <n v="0.30824389141964326"/>
    <n v="0.58224006489851832"/>
    <n v="182.29"/>
    <n v="442.32403641098739"/>
    <x v="348"/>
    <n v="467.27625565300099"/>
    <x v="10"/>
    <x v="0"/>
    <x v="1"/>
  </r>
  <r>
    <s v="Basin 4, 5, 6"/>
    <s v="Martin"/>
    <n v="6410"/>
    <s v="Freshwater Marshes"/>
    <s v="D"/>
    <n v="0.62640332935885068"/>
    <n v="1.7869211096790915E-2"/>
    <n v="0.24869471632328805"/>
    <n v="181.29"/>
    <n v="187.89534289697224"/>
    <x v="349"/>
    <n v="34.699031948696764"/>
    <x v="6"/>
    <x v="4"/>
    <x v="4"/>
  </r>
  <r>
    <s v="C-44 &amp; S-153"/>
    <s v="MartinCoMS4"/>
    <n v="8320"/>
    <s v="Electrical Power Transmission Lines"/>
    <s v="D"/>
    <n v="0.73183755311232057"/>
    <n v="0.15992943931627868"/>
    <n v="0.28292799795311729"/>
    <n v="180.76"/>
    <n v="213.13455551244783"/>
    <x v="350"/>
    <n v="92.749339186683784"/>
    <x v="10"/>
    <x v="0"/>
    <x v="2"/>
  </r>
  <r>
    <s v="N St Lucie"/>
    <s v="StuartMS4"/>
    <n v="4110"/>
    <s v="Pine Flatwoods"/>
    <s v="D"/>
    <n v="0.80616023176279095"/>
    <n v="4.9140330516175015E-2"/>
    <n v="0.28292799795311729"/>
    <n v="180.2"/>
    <n v="212.47425815082485"/>
    <x v="351"/>
    <n v="74.661507908596178"/>
    <x v="19"/>
    <x v="0"/>
    <x v="3"/>
  </r>
  <r>
    <s v="C-44 &amp; S-153"/>
    <s v="Martin"/>
    <n v="6430"/>
    <s v="Wet Prairies"/>
    <s v="D"/>
    <n v="0.62640332935885068"/>
    <n v="1.7869211096790915E-2"/>
    <n v="0.24869471632328805"/>
    <n v="179.15"/>
    <n v="185.67737150417881"/>
    <x v="352"/>
    <n v="9.0280280688181058"/>
    <x v="6"/>
    <x v="4"/>
    <x v="4"/>
  </r>
  <r>
    <s v="S St Lucie"/>
    <s v="MartinCoMS4"/>
    <n v="1320"/>
    <s v="Mobile Home Units &lt;Six or more dwelling units per acre&gt;"/>
    <s v="D"/>
    <n v="1.6728075169398335"/>
    <n v="0.4645994885165638"/>
    <n v="0.45902383655933859"/>
    <n v="178.94"/>
    <n v="342.30897024579508"/>
    <x v="353"/>
    <n v="469.99542206909547"/>
    <x v="10"/>
    <x v="0"/>
    <x v="1"/>
  </r>
  <r>
    <s v="S St Lucie"/>
    <s v="MartinCoMS4"/>
    <n v="1210"/>
    <s v="Fixed Single Family Units"/>
    <s v="C"/>
    <n v="1.3474392445178078"/>
    <n v="0.2921616014325315"/>
    <n v="0.2050753273754139"/>
    <n v="178.75"/>
    <n v="152.76894254712042"/>
    <x v="354"/>
    <n v="138.0743603438537"/>
    <x v="10"/>
    <x v="0"/>
    <x v="1"/>
  </r>
  <r>
    <s v="N St Lucie"/>
    <s v="City of PSL MS4"/>
    <n v="1850"/>
    <s v="Parks and Zoos"/>
    <s v="D"/>
    <n v="0.96739227811534922"/>
    <n v="0.17065096597435325"/>
    <n v="0.27638752969320179"/>
    <n v="178.33"/>
    <n v="205.40852419926134"/>
    <x v="355"/>
    <n v="140.09298427196831"/>
    <x v="2"/>
    <x v="0"/>
    <x v="1"/>
  </r>
  <r>
    <s v="S St Lucie"/>
    <s v="MartinCoMS4"/>
    <n v="1330"/>
    <s v="Multiple Dwelling Units, Low Rise &lt;Two stories or less&gt;"/>
    <s v="D"/>
    <n v="1.6728075169398335"/>
    <n v="0.4645994885165638"/>
    <n v="0.45902383655933859"/>
    <n v="176.98"/>
    <n v="338.55952584162748"/>
    <x v="356"/>
    <n v="464.84737787967214"/>
    <x v="10"/>
    <x v="0"/>
    <x v="1"/>
  </r>
  <r>
    <s v="N St Lucie"/>
    <s v="Conservation"/>
    <n v="6410"/>
    <s v="Freshwater Marshes"/>
    <s v="D"/>
    <n v="0.62640332935885068"/>
    <n v="1.7869211096790915E-2"/>
    <n v="0.24869471632328805"/>
    <n v="175.69"/>
    <n v="182.09130560741934"/>
    <x v="357"/>
    <n v="48.491301334908577"/>
    <x v="3"/>
    <x v="21"/>
    <x v="4"/>
  </r>
  <r>
    <s v="C-44 &amp; S-153"/>
    <s v="Conservation"/>
    <n v="3210"/>
    <s v="Palmetto Prairies"/>
    <s v="D"/>
    <n v="0.80616023176279095"/>
    <n v="4.9140330516175015E-2"/>
    <n v="0.28292799795311729"/>
    <n v="175.03"/>
    <n v="206.37829858012694"/>
    <x v="358"/>
    <n v="27.595015523577342"/>
    <x v="3"/>
    <x v="5"/>
    <x v="6"/>
  </r>
  <r>
    <s v="C-44 &amp; S-153"/>
    <s v="PAL MAR WATER CONTROL DISTRICT"/>
    <n v="6430"/>
    <s v="Wet Prairies"/>
    <s v="D"/>
    <n v="0.62640332935885068"/>
    <n v="1.7869211096790915E-2"/>
    <n v="0.24869471632328805"/>
    <n v="174.32"/>
    <n v="180.67138934193943"/>
    <x v="359"/>
    <n v="8.7846265864156976"/>
    <x v="16"/>
    <x v="1"/>
    <x v="4"/>
  </r>
  <r>
    <s v="S St Lucie"/>
    <s v="MartinCoMS4"/>
    <n v="6172"/>
    <s v="Mixed Shrubs"/>
    <s v="D"/>
    <n v="0.62640332935885068"/>
    <n v="1.7869211096790915E-2"/>
    <n v="0.24869471632328805"/>
    <n v="173.3"/>
    <n v="179.61422540705658"/>
    <x v="360"/>
    <n v="28.282437324429782"/>
    <x v="10"/>
    <x v="0"/>
    <x v="4"/>
  </r>
  <r>
    <s v="C-44 &amp; S-153"/>
    <s v="Conservation"/>
    <n v="2110"/>
    <s v="Improved Pastures"/>
    <s v="D"/>
    <n v="1.8765006736361713"/>
    <n v="0.3700681607026059"/>
    <n v="0.58663586860269046"/>
    <n v="172.59"/>
    <n v="421.94889191271159"/>
    <x v="361"/>
    <n v="424.88374277688098"/>
    <x v="3"/>
    <x v="22"/>
    <x v="0"/>
  </r>
  <r>
    <s v="S St Lucie"/>
    <s v="Martin"/>
    <n v="6170"/>
    <s v="Mixed Wetland Hardwoods"/>
    <s v="D"/>
    <n v="0.62640332935885068"/>
    <n v="1.7869211096790915E-2"/>
    <n v="0.24869471632328805"/>
    <n v="172.56"/>
    <n v="178.84726333665139"/>
    <x v="362"/>
    <n v="28.161669848260843"/>
    <x v="6"/>
    <x v="4"/>
    <x v="4"/>
  </r>
  <r>
    <s v="C-24"/>
    <s v="St. Lucie"/>
    <n v="3200"/>
    <s v="Shrub and Brushland"/>
    <s v="D"/>
    <n v="0.80616023176279095"/>
    <n v="4.9140330516175015E-2"/>
    <n v="0.28292799795311729"/>
    <n v="172.04"/>
    <n v="202.85278231003278"/>
    <x v="363"/>
    <n v="87.839482057231493"/>
    <x v="9"/>
    <x v="4"/>
    <x v="6"/>
  </r>
  <r>
    <s v="Basin 4, 5, 6"/>
    <s v="MartinCoMS4"/>
    <n v="5300"/>
    <s v="Reservoirs"/>
    <s v="D"/>
    <n v="0.52096910560538079"/>
    <n v="9.3813358258152305E-2"/>
    <n v="0.2984336595879456"/>
    <n v="171.23"/>
    <n v="212.96256537645903"/>
    <x v="364"/>
    <n v="83.33569071307295"/>
    <x v="10"/>
    <x v="0"/>
    <x v="5"/>
  </r>
  <r>
    <s v="S St Lucie"/>
    <s v="MartinCoMS4"/>
    <n v="1400"/>
    <s v="Commercial and Services"/>
    <s v="D"/>
    <n v="0.73183755311232057"/>
    <n v="0.15992943931627868"/>
    <n v="0.58224006489851832"/>
    <n v="170.59"/>
    <n v="413.93415640655189"/>
    <x v="365"/>
    <n v="225.18349437127915"/>
    <x v="10"/>
    <x v="0"/>
    <x v="1"/>
  </r>
  <r>
    <s v="C-44 &amp; S-153"/>
    <s v="Martin"/>
    <n v="4340"/>
    <s v="Hardwood - Coniferous Mixed"/>
    <s v="NA"/>
    <n v="0.80616023176279095"/>
    <n v="4.9140330516175015E-2"/>
    <n v="0.24115339422849597"/>
    <n v="169.87"/>
    <n v="170.72050009587554"/>
    <x v="366"/>
    <n v="22.827181359427193"/>
    <x v="6"/>
    <x v="4"/>
    <x v="3"/>
  </r>
  <r>
    <s v="N St Lucie"/>
    <s v="St. Lucie"/>
    <n v="1820"/>
    <s v="Golf Courses"/>
    <s v="D"/>
    <n v="1.8765006736361713"/>
    <n v="0.3700681607026059"/>
    <n v="0.27638752969320179"/>
    <n v="165.42"/>
    <n v="190.53820486200755"/>
    <x v="367"/>
    <n v="233.3398431632364"/>
    <x v="9"/>
    <x v="4"/>
    <x v="1"/>
  </r>
  <r>
    <s v="N St Lucie"/>
    <s v="City of PSL MS4"/>
    <n v="1320"/>
    <s v="Mobile Home Units &lt;Six or more dwelling units per acre&gt;"/>
    <s v="D"/>
    <n v="1.6728075169398335"/>
    <n v="0.4645994885165638"/>
    <n v="0.45902383655933859"/>
    <n v="165.3"/>
    <n v="316.21589796373047"/>
    <x v="368"/>
    <n v="468.58617533013353"/>
    <x v="2"/>
    <x v="0"/>
    <x v="1"/>
  </r>
  <r>
    <s v="C-23"/>
    <s v="Martin"/>
    <n v="8320"/>
    <s v="Electrical Power Transmission Lines"/>
    <s v="NA"/>
    <n v="0.73183755311232057"/>
    <n v="0.15992943931627868"/>
    <n v="0.24115339422849597"/>
    <n v="164.75"/>
    <n v="165.5748654311856"/>
    <x v="369"/>
    <n v="157.65343344437755"/>
    <x v="6"/>
    <x v="4"/>
    <x v="2"/>
  </r>
  <r>
    <s v="C-23"/>
    <s v="Agriculture"/>
    <n v="2520"/>
    <s v="Dairies"/>
    <s v="C"/>
    <n v="1.8765006736361713"/>
    <n v="0.3700681607026059"/>
    <n v="0.58663586860269046"/>
    <n v="163.76"/>
    <n v="400.36126391810438"/>
    <x v="370"/>
    <n v="610.12873261847778"/>
    <x v="0"/>
    <x v="0"/>
    <x v="0"/>
  </r>
  <r>
    <s v="N St Lucie"/>
    <s v="NORTH ST. LUCIE RIVER WATER CONTROL DIST"/>
    <n v="1130"/>
    <s v="Mixed Units &lt;Fixed and mobile home units&gt;"/>
    <s v="D"/>
    <n v="0.96739227811534922"/>
    <n v="0.17065096597435325"/>
    <n v="0.27638752969320179"/>
    <n v="162.19"/>
    <n v="186.81774541511911"/>
    <x v="371"/>
    <n v="127.41367755885456"/>
    <x v="1"/>
    <x v="1"/>
    <x v="1"/>
  </r>
  <r>
    <s v="C-44 &amp; S-153"/>
    <s v="Martin"/>
    <n v="6300"/>
    <s v="Wetland Forested Mixed"/>
    <s v="D"/>
    <n v="0.62640332935885068"/>
    <n v="1.7869211096790915E-2"/>
    <n v="0.24869471632328805"/>
    <n v="162.11000000000001"/>
    <n v="168.01651518025358"/>
    <x v="372"/>
    <n v="8.1693197333860077"/>
    <x v="6"/>
    <x v="4"/>
    <x v="4"/>
  </r>
  <r>
    <s v="C-44 &amp; S-153"/>
    <s v="Martin"/>
    <n v="4200"/>
    <s v="Upland Hardwood Forests"/>
    <s v="D"/>
    <n v="0.80616023176279095"/>
    <n v="4.9140330516175015E-2"/>
    <n v="0.28292799795311729"/>
    <n v="161.94"/>
    <n v="190.94384775218964"/>
    <x v="373"/>
    <n v="25.531262148706592"/>
    <x v="6"/>
    <x v="4"/>
    <x v="3"/>
  </r>
  <r>
    <s v="C-23"/>
    <s v="Agriculture"/>
    <n v="2410"/>
    <s v="Tree Nurseries"/>
    <s v="D"/>
    <n v="1.7303616721893005"/>
    <n v="0.38508149913584422"/>
    <n v="0.30381529981542799"/>
    <n v="161.35"/>
    <n v="204.29334477060146"/>
    <x v="374"/>
    <n v="319.67756381267134"/>
    <x v="0"/>
    <x v="0"/>
    <x v="0"/>
  </r>
  <r>
    <s v="N St Lucie"/>
    <s v="NORTH ST. LUCIE RIVER WATER CONTROL DIST"/>
    <n v="5300"/>
    <s v="Reservoirs"/>
    <s v="D"/>
    <n v="0.52096910560538079"/>
    <n v="9.3813358258152305E-2"/>
    <n v="0.2984336595879456"/>
    <n v="160.56"/>
    <n v="199.69204868798843"/>
    <x v="375"/>
    <n v="94.443585177354365"/>
    <x v="1"/>
    <x v="1"/>
    <x v="5"/>
  </r>
  <r>
    <s v="N St Lucie"/>
    <s v="City of PSL MS4"/>
    <n v="3200"/>
    <s v="Shrub and Brushland"/>
    <s v="D"/>
    <n v="0.80616023176279095"/>
    <n v="4.9140330516175015E-2"/>
    <n v="0.28292799795311729"/>
    <n v="160.47999999999999"/>
    <n v="189.22235820224398"/>
    <x v="376"/>
    <n v="66.491003269542233"/>
    <x v="2"/>
    <x v="0"/>
    <x v="6"/>
  </r>
  <r>
    <s v="C-23"/>
    <s v="Conservation"/>
    <n v="5250"/>
    <s v="Marshy Lakes"/>
    <s v="D"/>
    <n v="0.52096910560538079"/>
    <n v="9.3813358258152305E-2"/>
    <n v="0.2984336595879456"/>
    <n v="159.43"/>
    <n v="198.28664251573244"/>
    <x v="377"/>
    <n v="153.12807871344668"/>
    <x v="3"/>
    <x v="2"/>
    <x v="5"/>
  </r>
  <r>
    <s v="C-23"/>
    <s v="Conservation"/>
    <n v="6410"/>
    <s v="Freshwater Marshes"/>
    <s v="D"/>
    <n v="0.62640332935885068"/>
    <n v="1.7869211096790915E-2"/>
    <n v="0.24869471632328805"/>
    <n v="158.88"/>
    <n v="164.66882938645787"/>
    <x v="378"/>
    <n v="93.138686246139358"/>
    <x v="3"/>
    <x v="14"/>
    <x v="4"/>
  </r>
  <r>
    <s v="S St Lucie"/>
    <s v="MartinCoMS4"/>
    <n v="6250"/>
    <s v="Hydric Pine Flatwoods"/>
    <s v="D"/>
    <n v="0.62640332935885068"/>
    <n v="1.7869211096790915E-2"/>
    <n v="0.24869471632328805"/>
    <n v="158.47"/>
    <n v="164.24389094204417"/>
    <x v="379"/>
    <n v="25.862191822287294"/>
    <x v="10"/>
    <x v="0"/>
    <x v="4"/>
  </r>
  <r>
    <s v="S St Lucie"/>
    <s v="StuartMS4"/>
    <n v="4110"/>
    <s v="Pine Flatwoods"/>
    <s v="D"/>
    <n v="0.80616023176279095"/>
    <n v="4.9140330516175015E-2"/>
    <n v="0.28292799795311729"/>
    <n v="158.38999999999999"/>
    <n v="186.7580341204725"/>
    <x v="380"/>
    <n v="45.298317928384073"/>
    <x v="19"/>
    <x v="0"/>
    <x v="3"/>
  </r>
  <r>
    <s v="C-23"/>
    <s v="Martin"/>
    <n v="5300"/>
    <s v="Reservoirs"/>
    <s v="D"/>
    <n v="0.52096910560538079"/>
    <n v="9.3813358258152305E-2"/>
    <n v="0.2984336595879456"/>
    <n v="158.06"/>
    <n v="196.58274299715654"/>
    <x v="381"/>
    <n v="151.8122318349582"/>
    <x v="6"/>
    <x v="4"/>
    <x v="5"/>
  </r>
  <r>
    <s v="N St Lucie"/>
    <s v="CityofFtPierce"/>
    <n v="1330"/>
    <s v="Multiple Dwelling Units, Low Rise &lt;Two stories or less&gt;"/>
    <s v="D"/>
    <n v="1.6728075169398335"/>
    <n v="0.4645994885165638"/>
    <n v="0.45902383655933859"/>
    <n v="157.63999999999999"/>
    <n v="301.56245707805482"/>
    <x v="382"/>
    <n v="446.87189763485924"/>
    <x v="18"/>
    <x v="0"/>
    <x v="1"/>
  </r>
  <r>
    <s v="C-44 &amp; S-153"/>
    <s v="MartinCoMS4"/>
    <n v="4340"/>
    <s v="Hardwood - Coniferous Mixed"/>
    <s v="D"/>
    <n v="0.80616023176279095"/>
    <n v="4.9140330516175015E-2"/>
    <n v="0.28292799795311729"/>
    <n v="157.63999999999999"/>
    <n v="185.87370729687029"/>
    <x v="383"/>
    <n v="24.853329412881976"/>
    <x v="10"/>
    <x v="0"/>
    <x v="3"/>
  </r>
  <r>
    <s v="C-44 &amp; S-153"/>
    <s v="Martin"/>
    <n v="8100"/>
    <s v="Transportation"/>
    <s v="D"/>
    <n v="1.0171301585628862"/>
    <n v="0.19656132206470006"/>
    <n v="0.45034663738052311"/>
    <n v="157.41999999999999"/>
    <n v="295.44894320822181"/>
    <x v="384"/>
    <n v="158.01890470746389"/>
    <x v="6"/>
    <x v="4"/>
    <x v="2"/>
  </r>
  <r>
    <s v="N St Lucie"/>
    <s v="City of PSL MS4"/>
    <n v="1110"/>
    <s v="Fixed Single Family Units"/>
    <s v="NA"/>
    <n v="0.96739227811534922"/>
    <n v="0.17065096597435325"/>
    <n v="0.24895975957097566"/>
    <n v="156.4"/>
    <n v="162.2712244090832"/>
    <x v="385"/>
    <n v="110.67242792164748"/>
    <x v="2"/>
    <x v="0"/>
    <x v="1"/>
  </r>
  <r>
    <s v="C-23"/>
    <s v="St. Lucie"/>
    <n v="8320"/>
    <s v="Electrical Power Transmission Lines"/>
    <s v="D"/>
    <n v="0.73183755311232057"/>
    <n v="0.15992943931627868"/>
    <n v="0.28292799795311729"/>
    <n v="155.47"/>
    <n v="183.31505502058121"/>
    <x v="386"/>
    <n v="174.54489696113214"/>
    <x v="9"/>
    <x v="4"/>
    <x v="2"/>
  </r>
  <r>
    <s v="S St Lucie"/>
    <s v="MartinCoMS4"/>
    <n v="2430"/>
    <s v="Ornamentals"/>
    <s v="D"/>
    <n v="1.7303616721893005"/>
    <n v="0.38508149913584422"/>
    <n v="0.30381529981542799"/>
    <n v="154.37"/>
    <n v="195.45561594197548"/>
    <x v="387"/>
    <n v="226.07310473668565"/>
    <x v="10"/>
    <x v="0"/>
    <x v="0"/>
  </r>
  <r>
    <s v="S St Lucie"/>
    <s v="Conservation"/>
    <n v="6172"/>
    <s v="Mixed Shrubs"/>
    <s v="D"/>
    <n v="0.62640332935885068"/>
    <n v="1.7869211096790915E-2"/>
    <n v="0.24869471632328805"/>
    <n v="152.68"/>
    <n v="158.24293095873861"/>
    <x v="388"/>
    <n v="24.917267920911367"/>
    <x v="3"/>
    <x v="9"/>
    <x v="4"/>
  </r>
  <r>
    <s v="N St Lucie"/>
    <s v="NORTH ST. LUCIE RIVER WATER CONTROL DIST"/>
    <n v="2610"/>
    <s v="Fallow Crop Land"/>
    <s v="D"/>
    <n v="1.1942187284187931"/>
    <n v="0.52982210901985061"/>
    <n v="0.28292799795311729"/>
    <n v="152.43"/>
    <n v="179.73058362891359"/>
    <x v="389"/>
    <n v="298.23162297751531"/>
    <x v="1"/>
    <x v="1"/>
    <x v="0"/>
  </r>
  <r>
    <s v="N St Lucie"/>
    <s v="Agriculture"/>
    <n v="2210"/>
    <s v="Citrus Groves"/>
    <s v="D"/>
    <n v="1.6671011379372187"/>
    <n v="0.16490862031309303"/>
    <n v="0.32696578480774496"/>
    <n v="151.94"/>
    <n v="207.03798824982292"/>
    <x v="390"/>
    <n v="137.96936089673665"/>
    <x v="0"/>
    <x v="0"/>
    <x v="0"/>
  </r>
  <r>
    <s v="C-44 &amp; S-153"/>
    <s v="Conservation"/>
    <n v="8320"/>
    <s v="Electrical Power Transmission Lines"/>
    <s v="D"/>
    <n v="0.73183755311232057"/>
    <n v="0.15992943931627868"/>
    <n v="0.28292799795311729"/>
    <n v="151.58000000000001"/>
    <n v="178.72834656216443"/>
    <x v="391"/>
    <n v="77.776857899521616"/>
    <x v="3"/>
    <x v="5"/>
    <x v="2"/>
  </r>
  <r>
    <s v="C-24"/>
    <s v="Conservation"/>
    <n v="2120"/>
    <s v="Unimproved Pastures"/>
    <s v="D"/>
    <n v="0.95337210017164864"/>
    <n v="0.22938109134459039"/>
    <n v="0.2"/>
    <n v="151.4"/>
    <n v="126.19190000000002"/>
    <x v="392"/>
    <n v="116.53266083984585"/>
    <x v="3"/>
    <x v="15"/>
    <x v="0"/>
  </r>
  <r>
    <s v="S St Lucie"/>
    <s v="MartinCoMS4"/>
    <n v="6170"/>
    <s v="Mixed Wetland Hardwoods"/>
    <s v="D"/>
    <n v="0.62640332935885068"/>
    <n v="1.7869211096790915E-2"/>
    <n v="0.24869471632328805"/>
    <n v="151.27000000000001"/>
    <n v="156.78155728404761"/>
    <x v="393"/>
    <n v="24.687156919021891"/>
    <x v="10"/>
    <x v="0"/>
    <x v="4"/>
  </r>
  <r>
    <s v="C-44 &amp; S-153"/>
    <s v="MartinCoMS4"/>
    <n v="3100"/>
    <s v="Herbaceous (Dry Prairie)"/>
    <s v="D"/>
    <n v="0.80616023176279095"/>
    <n v="4.9140330516175015E-2"/>
    <n v="0.28292799795311729"/>
    <n v="149.93"/>
    <n v="176.78282755023955"/>
    <x v="394"/>
    <n v="23.637780251670861"/>
    <x v="10"/>
    <x v="0"/>
    <x v="6"/>
  </r>
  <r>
    <s v="C-44 &amp; S-153"/>
    <s v="Conservation"/>
    <n v="6210"/>
    <s v="Cypress"/>
    <s v="D"/>
    <n v="0.62640332935885068"/>
    <n v="1.7869211096790915E-2"/>
    <n v="0.24869471632328805"/>
    <n v="149.87"/>
    <n v="155.33054796165939"/>
    <x v="395"/>
    <n v="7.5525010699066124"/>
    <x v="3"/>
    <x v="23"/>
    <x v="4"/>
  </r>
  <r>
    <s v="C-23"/>
    <s v="St. Lucie"/>
    <n v="1180"/>
    <s v="Rural Residential"/>
    <s v="D"/>
    <n v="0.96739227811534922"/>
    <n v="0.17065096597435325"/>
    <n v="0.27638752969320179"/>
    <n v="149.36000000000001"/>
    <n v="172.03957368026508"/>
    <x v="396"/>
    <n v="168.82781477783519"/>
    <x v="9"/>
    <x v="4"/>
    <x v="1"/>
  </r>
  <r>
    <s v="N St Lucie"/>
    <s v="City of PSL MS4"/>
    <n v="1550"/>
    <s v="Other Light Industrial"/>
    <s v="D"/>
    <n v="1.2017295380314896"/>
    <n v="0.2322997442582819"/>
    <n v="0.34369105791620291"/>
    <n v="149.19999999999999"/>
    <n v="213.70400659277371"/>
    <x v="397"/>
    <n v="181.59874167463602"/>
    <x v="2"/>
    <x v="0"/>
    <x v="1"/>
  </r>
  <r>
    <s v="S St Lucie"/>
    <s v="MartinCoMS4"/>
    <n v="1210"/>
    <s v="Fixed Single Family Units"/>
    <s v="A"/>
    <n v="1.3474392445178078"/>
    <n v="0.2921616014325315"/>
    <n v="0.12152611992617118"/>
    <n v="148.30000000000001"/>
    <n v="75.108033540700816"/>
    <x v="398"/>
    <n v="67.883520792312055"/>
    <x v="10"/>
    <x v="0"/>
    <x v="1"/>
  </r>
  <r>
    <s v="C-44 &amp; S-153"/>
    <s v="Agriculture"/>
    <n v="3300"/>
    <s v="Mixed Rangeland"/>
    <s v="D"/>
    <n v="0.80616023176279095"/>
    <n v="4.9140330516175015E-2"/>
    <n v="0.28292799795311729"/>
    <n v="148.19"/>
    <n v="174.73118931948241"/>
    <x v="399"/>
    <n v="23.36345398182555"/>
    <x v="0"/>
    <x v="0"/>
    <x v="6"/>
  </r>
  <r>
    <s v="N St Lucie"/>
    <s v="MartinCoMS4"/>
    <n v="5300"/>
    <s v="Reservoirs"/>
    <s v="D"/>
    <n v="0.52096910560538079"/>
    <n v="9.3813358258152305E-2"/>
    <n v="0.2984336595879456"/>
    <n v="147.07"/>
    <n v="182.91423518025945"/>
    <x v="400"/>
    <n v="86.50858291002433"/>
    <x v="10"/>
    <x v="0"/>
    <x v="5"/>
  </r>
  <r>
    <s v="N St Lucie"/>
    <s v="Conservation"/>
    <n v="1900"/>
    <s v="Open Land"/>
    <s v="A"/>
    <n v="0.80616023176279095"/>
    <n v="4.9140330516175015E-2"/>
    <n v="2.0887301862310671E-2"/>
    <n v="145.44999999999999"/>
    <n v="12.661106947851088"/>
    <x v="401"/>
    <n v="4.4489969973094192"/>
    <x v="3"/>
    <x v="10"/>
    <x v="1"/>
  </r>
  <r>
    <s v="C-44 &amp; S-153"/>
    <s v="ROADS"/>
    <n v="8140"/>
    <s v="Roads and Highways"/>
    <s v="D"/>
    <n v="1.0171301585628862"/>
    <n v="0.19656132206470006"/>
    <n v="0.45034663738052311"/>
    <n v="145.41"/>
    <n v="272.90833967670898"/>
    <x v="402"/>
    <n v="145.9632126382437"/>
    <x v="13"/>
    <x v="0"/>
    <x v="2"/>
  </r>
  <r>
    <s v="C-23"/>
    <s v="St. Lucie"/>
    <n v="1600"/>
    <s v="Extractive"/>
    <s v="D"/>
    <n v="0.73183755311232057"/>
    <n v="0.13401908322593187"/>
    <n v="0.24052044568721381"/>
    <n v="145.16999999999999"/>
    <n v="145.51390154597047"/>
    <x v="403"/>
    <n v="128.29319353448207"/>
    <x v="9"/>
    <x v="4"/>
    <x v="1"/>
  </r>
  <r>
    <s v="C-23"/>
    <s v="Conservation"/>
    <n v="6300"/>
    <s v="Wetland Forested Mixed"/>
    <s v="D"/>
    <n v="0.62640332935885068"/>
    <n v="1.7869211096790915E-2"/>
    <n v="0.24869471632328805"/>
    <n v="145.04"/>
    <n v="150.32456579942001"/>
    <x v="404"/>
    <n v="85.025396860146358"/>
    <x v="3"/>
    <x v="11"/>
    <x v="4"/>
  </r>
  <r>
    <s v="N St Lucie"/>
    <s v="NORTH ST. LUCIE RIVER WATER CONTROL DIST"/>
    <n v="1210"/>
    <s v="Fixed Single Family Units"/>
    <s v="NA"/>
    <n v="1.3474392445178078"/>
    <n v="0.2921616014325315"/>
    <n v="0.22279788653131388"/>
    <n v="144.44999999999999"/>
    <n v="134.12329725162576"/>
    <x v="405"/>
    <n v="135.82018731834265"/>
    <x v="1"/>
    <x v="1"/>
    <x v="1"/>
  </r>
  <r>
    <s v="N St Lucie"/>
    <s v="ROADS"/>
    <n v="2210"/>
    <s v="Citrus Groves"/>
    <s v="D"/>
    <n v="1.6671011379372187"/>
    <n v="0.16490862031309303"/>
    <n v="0.32696578480774496"/>
    <n v="143.61000000000001"/>
    <n v="195.68728111463125"/>
    <x v="406"/>
    <n v="130.40529102527543"/>
    <x v="13"/>
    <x v="0"/>
    <x v="0"/>
  </r>
  <r>
    <s v="C-44 &amp; S-153"/>
    <s v="Conservation"/>
    <n v="6410"/>
    <s v="Freshwater Marshes"/>
    <s v="D"/>
    <n v="0.62640332935885068"/>
    <n v="1.7869211096790915E-2"/>
    <n v="0.24869471632328805"/>
    <n v="143.15"/>
    <n v="148.36570321419592"/>
    <x v="407"/>
    <n v="7.213855529172827"/>
    <x v="3"/>
    <x v="20"/>
    <x v="4"/>
  </r>
  <r>
    <s v="Basin 4, 5, 6"/>
    <s v="ROADS"/>
    <n v="8140"/>
    <s v="Roads and Highways"/>
    <s v="D"/>
    <n v="1.0171301585628862"/>
    <n v="0.19656132206470006"/>
    <n v="0.45034663738052311"/>
    <n v="143.13999999999999"/>
    <n v="268.64795915909582"/>
    <x v="408"/>
    <n v="180.23413126226083"/>
    <x v="13"/>
    <x v="0"/>
    <x v="2"/>
  </r>
  <r>
    <s v="S St Lucie"/>
    <s v="StuartMS4"/>
    <n v="1330"/>
    <s v="Multiple Dwelling Units, Low Rise &lt;Two stories or less&gt;"/>
    <s v="D"/>
    <n v="1.6728075169398335"/>
    <n v="0.4645994885165638"/>
    <n v="0.45902383655933859"/>
    <n v="142.84"/>
    <n v="273.25032586291144"/>
    <x v="409"/>
    <n v="375.17685307002125"/>
    <x v="19"/>
    <x v="0"/>
    <x v="1"/>
  </r>
  <r>
    <s v="N St Lucie"/>
    <s v="NORTH ST. LUCIE RIVER WATER CONTROL DIST"/>
    <n v="1411"/>
    <s v="Shopping Centers (Plazas, Malls)"/>
    <s v="D"/>
    <n v="1.4884831588725165"/>
    <n v="0.30824389141964326"/>
    <n v="0.58224006489851832"/>
    <n v="142.74"/>
    <n v="346.35653605411341"/>
    <x v="410"/>
    <n v="365.89507231284966"/>
    <x v="1"/>
    <x v="1"/>
    <x v="1"/>
  </r>
  <r>
    <s v="N St Lucie"/>
    <s v="Conservation"/>
    <n v="4110"/>
    <s v="Pine Flatwoods"/>
    <s v="D"/>
    <n v="0.80616023176279095"/>
    <n v="4.9140330516175015E-2"/>
    <n v="0.28292799795311729"/>
    <n v="142.65"/>
    <n v="168.19896184914077"/>
    <x v="411"/>
    <n v="59.103574379363181"/>
    <x v="3"/>
    <x v="24"/>
    <x v="3"/>
  </r>
  <r>
    <s v="N St Lucie"/>
    <s v="City of PSL MS4"/>
    <n v="8140"/>
    <s v="Roads and Highways"/>
    <s v="D"/>
    <n v="1.0171301585628862"/>
    <n v="0.19656132206470006"/>
    <n v="0.45034663738052311"/>
    <n v="141.97999999999999"/>
    <n v="266.47084841000714"/>
    <x v="412"/>
    <n v="200.52553747821688"/>
    <x v="2"/>
    <x v="0"/>
    <x v="2"/>
  </r>
  <r>
    <s v="C-24"/>
    <s v="Okeechobee"/>
    <n v="6215"/>
    <e v="#N/A"/>
    <s v="D"/>
    <n v="0.62640332935885068"/>
    <n v="1.7869211096790915E-2"/>
    <n v="0.24869471632328805"/>
    <n v="141.26"/>
    <n v="146.40684062897179"/>
    <x v="413"/>
    <n v="50.939642939498995"/>
    <x v="14"/>
    <x v="4"/>
    <x v="4"/>
  </r>
  <r>
    <s v="C-24"/>
    <s v="Agriculture"/>
    <n v="2210"/>
    <s v="Citrus Groves"/>
    <s v="NA"/>
    <n v="1.6671011379372187"/>
    <n v="0.16490862031309303"/>
    <n v="0.32696578480774496"/>
    <n v="141.01"/>
    <n v="192.1444433533469"/>
    <x v="414"/>
    <n v="143.72910776264382"/>
    <x v="0"/>
    <x v="0"/>
    <x v="0"/>
  </r>
  <r>
    <s v="N St Lucie"/>
    <s v="City of PSL MS4"/>
    <n v="6170"/>
    <s v="Mixed Wetland Hardwoods"/>
    <s v="D"/>
    <n v="0.62640332935885068"/>
    <n v="1.7869211096790915E-2"/>
    <n v="0.24869471632328805"/>
    <n v="140.84"/>
    <n v="145.97153783225534"/>
    <x v="415"/>
    <n v="38.872530479870932"/>
    <x v="2"/>
    <x v="0"/>
    <x v="4"/>
  </r>
  <r>
    <s v="C-44 &amp; S-153"/>
    <s v="MartinCoMS4"/>
    <n v="1400"/>
    <s v="Commercial and Services"/>
    <s v="D"/>
    <n v="0.73183755311232057"/>
    <n v="0.15992943931627868"/>
    <n v="0.58224006489851832"/>
    <n v="140.52000000000001"/>
    <n v="340.9697383096821"/>
    <x v="416"/>
    <n v="148.37912057405686"/>
    <x v="10"/>
    <x v="0"/>
    <x v="1"/>
  </r>
  <r>
    <s v="S St Lucie"/>
    <s v="Martin"/>
    <n v="4340"/>
    <s v="Hardwood - Coniferous Mixed"/>
    <s v="NA"/>
    <n v="0.80616023176279095"/>
    <n v="4.9140330516175015E-2"/>
    <n v="0.24115339422849597"/>
    <n v="140.44999999999999"/>
    <n v="141.15320090931723"/>
    <x v="417"/>
    <n v="34.236827355307923"/>
    <x v="6"/>
    <x v="4"/>
    <x v="3"/>
  </r>
  <r>
    <s v="C-44 &amp; S-153"/>
    <s v="Conservation"/>
    <n v="3100"/>
    <s v="Herbaceous (Dry Prairie)"/>
    <s v="D"/>
    <n v="0.80616023176279095"/>
    <n v="4.9140330516175015E-2"/>
    <n v="0.28292799795311729"/>
    <n v="140.36000000000001"/>
    <n v="165.49881728107536"/>
    <x v="418"/>
    <n v="22.128985767521662"/>
    <x v="3"/>
    <x v="3"/>
    <x v="6"/>
  </r>
  <r>
    <s v="C-23"/>
    <s v="Martin"/>
    <n v="3200"/>
    <s v="Shrub and Brushland"/>
    <s v="D"/>
    <n v="0.80616023176279095"/>
    <n v="4.9140330516175015E-2"/>
    <n v="0.28292799795311729"/>
    <n v="139.57"/>
    <n v="164.56732636021431"/>
    <x v="419"/>
    <n v="107.08409738962804"/>
    <x v="6"/>
    <x v="4"/>
    <x v="6"/>
  </r>
  <r>
    <s v="N St Lucie"/>
    <s v="MartinCoMS4"/>
    <n v="1310"/>
    <s v="Fixed Single Family Units &lt;Six or more dwelling units per acre&gt;"/>
    <s v="A"/>
    <n v="1.3474392445178078"/>
    <n v="0.2921616014325315"/>
    <n v="0.37832588419635466"/>
    <n v="138.97999999999999"/>
    <n v="219.12603054952703"/>
    <x v="420"/>
    <n v="221.89835118447985"/>
    <x v="10"/>
    <x v="0"/>
    <x v="1"/>
  </r>
  <r>
    <s v="C-23"/>
    <s v="Conservation"/>
    <n v="6170"/>
    <s v="Mixed Wetland Hardwoods"/>
    <s v="D"/>
    <n v="0.62640332935885068"/>
    <n v="1.7869211096790915E-2"/>
    <n v="0.24869471632328805"/>
    <n v="138.35"/>
    <n v="143.39081410886484"/>
    <x v="421"/>
    <n v="81.103582843362162"/>
    <x v="3"/>
    <x v="11"/>
    <x v="4"/>
  </r>
  <r>
    <s v="S St Lucie"/>
    <s v="MartinCoMS4"/>
    <n v="5250"/>
    <s v="Marshy Lakes"/>
    <s v="D"/>
    <n v="0.52096910560538079"/>
    <n v="9.3813358258152305E-2"/>
    <n v="0.2984336595879456"/>
    <n v="138.34"/>
    <n v="172.05653970787446"/>
    <x v="422"/>
    <n v="62.64684388034744"/>
    <x v="10"/>
    <x v="0"/>
    <x v="5"/>
  </r>
  <r>
    <s v="N St Lucie"/>
    <s v="NORTH ST. LUCIE RIVER WATER CONTROL DIST"/>
    <n v="5300"/>
    <s v="Reservoirs"/>
    <s v="NA"/>
    <n v="0.52096910560538079"/>
    <n v="9.3813358258152305E-2"/>
    <n v="0.2984336595879456"/>
    <n v="136.86000000000001"/>
    <n v="170.21583073890199"/>
    <x v="423"/>
    <n v="80.502921446018448"/>
    <x v="1"/>
    <x v="1"/>
    <x v="5"/>
  </r>
  <r>
    <s v="C-44 &amp; S-153"/>
    <s v="PAL MAR WATER CONTROL DISTRICT"/>
    <n v="2120"/>
    <s v="Unimproved Pastures"/>
    <s v="D"/>
    <n v="0.95337210017164864"/>
    <n v="0.22938109134459039"/>
    <n v="0.2"/>
    <n v="136.47999999999999"/>
    <n v="113.75608"/>
    <x v="424"/>
    <n v="71.000396568529965"/>
    <x v="16"/>
    <x v="1"/>
    <x v="0"/>
  </r>
  <r>
    <s v="C-23"/>
    <s v="St. Lucie"/>
    <n v="6170"/>
    <s v="Mixed Wetland Hardwoods"/>
    <s v="NA"/>
    <n v="0.62640332935885068"/>
    <n v="1.7869211096790915E-2"/>
    <n v="0.24869471632328805"/>
    <n v="136.30000000000001"/>
    <n v="141.26612188679638"/>
    <x v="425"/>
    <n v="79.901831164078516"/>
    <x v="9"/>
    <x v="4"/>
    <x v="4"/>
  </r>
  <r>
    <s v="C-24"/>
    <s v="NORTH ST. LUCIE RIVER WATER CONTROL DIST"/>
    <n v="1180"/>
    <s v="Rural Residential"/>
    <s v="D"/>
    <n v="0.96739227811534922"/>
    <n v="0.17065096597435325"/>
    <n v="0.27638752969320179"/>
    <n v="135.76"/>
    <n v="156.37448127231377"/>
    <x v="426"/>
    <n v="119.4155725352749"/>
    <x v="1"/>
    <x v="1"/>
    <x v="1"/>
  </r>
  <r>
    <s v="C-23"/>
    <s v="ROADS"/>
    <n v="4110"/>
    <s v="Pine Flatwoods"/>
    <s v="D"/>
    <n v="0.80616023176279095"/>
    <n v="4.9140330516175015E-2"/>
    <n v="0.28292799795311729"/>
    <n v="135.07"/>
    <n v="159.26136541860106"/>
    <x v="427"/>
    <n v="103.63150415144416"/>
    <x v="13"/>
    <x v="0"/>
    <x v="3"/>
  </r>
  <r>
    <s v="Basin 4, 5, 6"/>
    <s v="MartinCoMS4"/>
    <n v="1110"/>
    <s v="Fixed Single Family Units"/>
    <s v="D"/>
    <n v="0.96739227811534922"/>
    <n v="0.17065096597435325"/>
    <n v="0.27638752969320179"/>
    <n v="134.59"/>
    <n v="155.02682258721796"/>
    <x v="428"/>
    <n v="93.076752201943577"/>
    <x v="10"/>
    <x v="0"/>
    <x v="1"/>
  </r>
  <r>
    <s v="S St Lucie"/>
    <s v="Martin"/>
    <n v="1650"/>
    <s v="Reclaimed Land"/>
    <s v="D"/>
    <n v="0.73183755311232057"/>
    <n v="0.13401908322593187"/>
    <n v="0.24052044568721381"/>
    <n v="134.43"/>
    <n v="134.74845894347877"/>
    <x v="429"/>
    <n v="63.80419375603897"/>
    <x v="6"/>
    <x v="4"/>
    <x v="1"/>
  </r>
  <r>
    <s v="C-24"/>
    <s v="NORTH ST. LUCIE RIVER WATER CONTROL DIST"/>
    <n v="1110"/>
    <s v="Fixed Single Family Units"/>
    <s v="D"/>
    <n v="0.96739227811534922"/>
    <n v="0.17065096597435325"/>
    <n v="0.27638752969320179"/>
    <n v="134.34"/>
    <n v="154.73886132971884"/>
    <x v="430"/>
    <n v="118.16652927510924"/>
    <x v="1"/>
    <x v="1"/>
    <x v="1"/>
  </r>
  <r>
    <s v="N St Lucie"/>
    <s v="NORTH ST. LUCIE RIVER WATER CONTROL DIST"/>
    <n v="4270"/>
    <s v="Live Oak"/>
    <s v="D"/>
    <n v="0.80616023176279095"/>
    <n v="4.9140330516175015E-2"/>
    <n v="0.28292799795311729"/>
    <n v="133.46"/>
    <n v="157.36301050393499"/>
    <x v="431"/>
    <n v="55.295920341183383"/>
    <x v="1"/>
    <x v="1"/>
    <x v="3"/>
  </r>
  <r>
    <s v="C-44 &amp; S-153"/>
    <s v="ROADS"/>
    <n v="2110"/>
    <s v="Improved Pastures"/>
    <s v="D"/>
    <n v="1.8765006736361713"/>
    <n v="0.3700681607026059"/>
    <n v="0.58663586860269046"/>
    <n v="133.16999999999999"/>
    <n v="325.57467950643598"/>
    <x v="432"/>
    <n v="327.83920288311737"/>
    <x v="13"/>
    <x v="0"/>
    <x v="0"/>
  </r>
  <r>
    <s v="C-44 &amp; S-153"/>
    <s v="Martin"/>
    <n v="5300"/>
    <s v="Reservoirs"/>
    <s v="D"/>
    <n v="0.52096910560538079"/>
    <n v="9.3813358258152305E-2"/>
    <n v="0.2984336595879456"/>
    <n v="132.66999999999999"/>
    <n v="165.00463440106768"/>
    <x v="433"/>
    <n v="42.120097396079352"/>
    <x v="6"/>
    <x v="4"/>
    <x v="5"/>
  </r>
  <r>
    <s v="C-23"/>
    <s v="Agriculture"/>
    <n v="2130"/>
    <s v="Woodland Pastures"/>
    <s v="A"/>
    <n v="0.95337210017164864"/>
    <n v="0.22938109134459039"/>
    <n v="0.2"/>
    <n v="130.97"/>
    <n v="109.16349500000001"/>
    <x v="434"/>
    <n v="124.57038852287221"/>
    <x v="0"/>
    <x v="0"/>
    <x v="0"/>
  </r>
  <r>
    <s v="C-24"/>
    <s v="Conservation"/>
    <n v="2120"/>
    <s v="Unimproved Pastures"/>
    <s v="D"/>
    <n v="0.95337210017164864"/>
    <n v="0.22938109134459039"/>
    <n v="0.2"/>
    <n v="130.53"/>
    <n v="108.796755"/>
    <x v="435"/>
    <n v="100.46901069633471"/>
    <x v="3"/>
    <x v="12"/>
    <x v="0"/>
  </r>
  <r>
    <s v="C-44 &amp; S-153"/>
    <s v="Conservation"/>
    <n v="2210"/>
    <s v="Citrus Groves"/>
    <s v="NA"/>
    <n v="1.6671011379372187"/>
    <n v="0.16490862031309303"/>
    <n v="0.32696578480774496"/>
    <n v="130.18"/>
    <n v="177.38716144768955"/>
    <x v="436"/>
    <n v="79.596520663272287"/>
    <x v="3"/>
    <x v="3"/>
    <x v="0"/>
  </r>
  <r>
    <s v="C-44 &amp; S-153"/>
    <s v="MartinCoMS4"/>
    <n v="6172"/>
    <s v="Mixed Shrubs"/>
    <s v="D"/>
    <n v="0.62640332935885068"/>
    <n v="1.7869211096790915E-2"/>
    <n v="0.24869471632328805"/>
    <n v="130.01"/>
    <n v="134.74694428835213"/>
    <x v="437"/>
    <n v="6.5516825522022977"/>
    <x v="10"/>
    <x v="0"/>
    <x v="4"/>
  </r>
  <r>
    <s v="N St Lucie"/>
    <s v="MartinCoMS4"/>
    <n v="1330"/>
    <s v="Multiple Dwelling Units, Low Rise &lt;Two stories or less&gt;"/>
    <s v="A"/>
    <n v="1.6728075169398335"/>
    <n v="0.4645994885165638"/>
    <n v="0.37832588419635466"/>
    <n v="129.06"/>
    <n v="203.48543317543502"/>
    <x v="438"/>
    <n v="301.5359489547522"/>
    <x v="10"/>
    <x v="0"/>
    <x v="1"/>
  </r>
  <r>
    <s v="C-24"/>
    <s v="Tradition"/>
    <n v="6430"/>
    <s v="Wet Prairies"/>
    <s v="D"/>
    <n v="0.62640332935885068"/>
    <n v="1.7869211096790915E-2"/>
    <n v="0.24869471632328805"/>
    <n v="128.30000000000001"/>
    <n v="132.97464004457797"/>
    <x v="439"/>
    <n v="46.266148868311781"/>
    <x v="11"/>
    <x v="0"/>
    <x v="4"/>
  </r>
  <r>
    <s v="S St Lucie"/>
    <s v="Conservation"/>
    <n v="4340"/>
    <s v="Hardwood - Coniferous Mixed"/>
    <s v="D"/>
    <n v="0.80616023176279095"/>
    <n v="4.9140330516175015E-2"/>
    <n v="0.28292799795311729"/>
    <n v="128.27000000000001"/>
    <n v="151.24346888460767"/>
    <x v="440"/>
    <n v="36.684230321824771"/>
    <x v="3"/>
    <x v="9"/>
    <x v="3"/>
  </r>
  <r>
    <s v="Basin 4, 5, 6"/>
    <s v="MartinCoMS4"/>
    <n v="1820"/>
    <s v="Golf Courses"/>
    <s v="D"/>
    <n v="1.8765006736361713"/>
    <n v="0.3700681607026059"/>
    <n v="0.27638752969320179"/>
    <n v="127.66"/>
    <n v="147.04453652934276"/>
    <x v="441"/>
    <n v="168.07270889139625"/>
    <x v="10"/>
    <x v="0"/>
    <x v="1"/>
  </r>
  <r>
    <s v="C-23"/>
    <s v="Conservation"/>
    <n v="6170"/>
    <s v="Mixed Wetland Hardwoods"/>
    <s v="D"/>
    <n v="0.62640332935885068"/>
    <n v="1.7869211096790915E-2"/>
    <n v="0.24869471632328805"/>
    <n v="127.37"/>
    <n v="132.01075528042006"/>
    <x v="442"/>
    <n v="74.666883605052675"/>
    <x v="3"/>
    <x v="2"/>
    <x v="4"/>
  </r>
  <r>
    <s v="C-23"/>
    <s v="Martin"/>
    <n v="1820"/>
    <s v="Golf Courses"/>
    <s v="D"/>
    <n v="1.8765006736361713"/>
    <n v="0.3700681607026059"/>
    <n v="0.27638752969320179"/>
    <n v="126.32"/>
    <n v="145.50106418914757"/>
    <x v="443"/>
    <n v="221.73568696327118"/>
    <x v="6"/>
    <x v="4"/>
    <x v="1"/>
  </r>
  <r>
    <s v="S St Lucie"/>
    <s v="MartinCoMS4"/>
    <n v="4340"/>
    <s v="Hardwood - Coniferous Mixed"/>
    <s v="D"/>
    <n v="0.80616023176279095"/>
    <n v="4.9140330516175015E-2"/>
    <n v="0.28292799795311729"/>
    <n v="126.05"/>
    <n v="148.62586148674512"/>
    <x v="444"/>
    <n v="36.049327450424983"/>
    <x v="10"/>
    <x v="0"/>
    <x v="3"/>
  </r>
  <r>
    <s v="C-24"/>
    <s v="St. Lucie"/>
    <n v="1180"/>
    <s v="Rural Residential"/>
    <s v="D"/>
    <n v="0.96739227811534922"/>
    <n v="0.17065096597435325"/>
    <n v="0.27638752969320179"/>
    <n v="125.92"/>
    <n v="145.04032617714901"/>
    <x v="445"/>
    <n v="110.76023050708469"/>
    <x v="9"/>
    <x v="4"/>
    <x v="1"/>
  </r>
  <r>
    <s v="N St Lucie"/>
    <s v="MartinCoMS4"/>
    <n v="1210"/>
    <s v="Fixed Single Family Units"/>
    <s v="B"/>
    <n v="1.3474392445178078"/>
    <n v="0.2921616014325315"/>
    <n v="0.1586591010147235"/>
    <n v="125.83"/>
    <n v="83.200281231744967"/>
    <x v="446"/>
    <n v="84.252907685636359"/>
    <x v="10"/>
    <x v="0"/>
    <x v="1"/>
  </r>
  <r>
    <s v="C-44 &amp; S-153"/>
    <s v="Conservation"/>
    <n v="6410"/>
    <s v="Freshwater Marshes"/>
    <s v="D"/>
    <n v="0.62640332935885068"/>
    <n v="1.7869211096790915E-2"/>
    <n v="0.24869471632328805"/>
    <n v="125.59"/>
    <n v="130.16590057052647"/>
    <x v="447"/>
    <n v="6.3289424792791857"/>
    <x v="3"/>
    <x v="5"/>
    <x v="4"/>
  </r>
  <r>
    <s v="C-44 &amp; S-153"/>
    <s v="MartinCoMS4"/>
    <n v="1180"/>
    <s v="Rural Residential"/>
    <s v="D"/>
    <n v="0.96739227811534922"/>
    <n v="0.17065096597435325"/>
    <n v="0.27638752969320179"/>
    <n v="125.44"/>
    <n v="144.48744056275072"/>
    <x v="448"/>
    <n v="67.091482865994578"/>
    <x v="10"/>
    <x v="0"/>
    <x v="1"/>
  </r>
  <r>
    <s v="N St Lucie"/>
    <s v="St. Lucie"/>
    <n v="1110"/>
    <s v="Fixed Single Family Units"/>
    <s v="D"/>
    <n v="0.96739227811534922"/>
    <n v="0.17065096597435325"/>
    <n v="0.27638752969320179"/>
    <n v="124.9"/>
    <n v="143.86544424655267"/>
    <x v="449"/>
    <n v="98.119294204950592"/>
    <x v="9"/>
    <x v="4"/>
    <x v="1"/>
  </r>
  <r>
    <s v="C-23"/>
    <s v="St. Lucie"/>
    <n v="7430"/>
    <s v="Spoil Areas"/>
    <s v="D"/>
    <n v="0.73183755311232057"/>
    <n v="0.13401908322593187"/>
    <n v="0.28292799795311729"/>
    <n v="124.05"/>
    <n v="146.26765662380589"/>
    <x v="450"/>
    <n v="128.95774616519955"/>
    <x v="9"/>
    <x v="4"/>
    <x v="7"/>
  </r>
  <r>
    <s v="C-24"/>
    <s v="City of PSL MS4"/>
    <n v="6410"/>
    <s v="Freshwater Marshes"/>
    <s v="D"/>
    <n v="0.62640332935885068"/>
    <n v="1.7869211096790915E-2"/>
    <n v="0.24869471632328805"/>
    <n v="124"/>
    <n v="128.51796855438556"/>
    <x v="451"/>
    <n v="44.715529693458002"/>
    <x v="2"/>
    <x v="0"/>
    <x v="4"/>
  </r>
  <r>
    <s v="C-44 &amp; S-153"/>
    <s v="Martin"/>
    <n v="3100"/>
    <s v="Herbaceous (Dry Prairie)"/>
    <s v="NA"/>
    <n v="0.80616023176279095"/>
    <n v="4.9140330516175015E-2"/>
    <n v="0.24115339422849597"/>
    <n v="123.95"/>
    <n v="124.57058919693749"/>
    <x v="452"/>
    <n v="16.656438037917233"/>
    <x v="6"/>
    <x v="4"/>
    <x v="6"/>
  </r>
  <r>
    <s v="C-23"/>
    <s v="City of PSL MS4"/>
    <n v="1920"/>
    <s v="Inactive Land with street pattern but without structures"/>
    <s v="D"/>
    <n v="0.80616023176279095"/>
    <n v="4.9140330516175015E-2"/>
    <n v="0.27638752969320179"/>
    <n v="123.94"/>
    <n v="142.75967301775611"/>
    <x v="453"/>
    <n v="92.893839055774421"/>
    <x v="2"/>
    <x v="0"/>
    <x v="1"/>
  </r>
  <r>
    <s v="S St Lucie"/>
    <s v="Conservation"/>
    <n v="4110"/>
    <s v="Pine Flatwoods"/>
    <s v="D"/>
    <n v="0.80616023176279095"/>
    <n v="4.9140330516175015E-2"/>
    <n v="0.28292799795311729"/>
    <n v="123.64"/>
    <n v="145.78422462690335"/>
    <x v="454"/>
    <n v="35.360086044986474"/>
    <x v="3"/>
    <x v="25"/>
    <x v="3"/>
  </r>
  <r>
    <s v="N St Lucie"/>
    <s v="NORTH ST. LUCIE RIVER WATER CONTROL DIST"/>
    <n v="4140"/>
    <s v="Pine - Mesic Oak"/>
    <s v="D"/>
    <n v="0.80616023176279095"/>
    <n v="4.9140330516175015E-2"/>
    <n v="0.28292799795311729"/>
    <n v="123.54"/>
    <n v="145.6663143837564"/>
    <x v="455"/>
    <n v="51.185808474073092"/>
    <x v="1"/>
    <x v="1"/>
    <x v="3"/>
  </r>
  <r>
    <s v="C-24"/>
    <s v="ROADS"/>
    <n v="2110"/>
    <s v="Improved Pastures"/>
    <s v="D"/>
    <n v="1.8765006736361713"/>
    <n v="0.3700681607026059"/>
    <n v="0.58663586860269046"/>
    <n v="123.43"/>
    <n v="301.76227897784338"/>
    <x v="456"/>
    <n v="394.18164375046848"/>
    <x v="13"/>
    <x v="0"/>
    <x v="0"/>
  </r>
  <r>
    <s v="C-44 &amp; S-153"/>
    <s v="Martin"/>
    <n v="6215"/>
    <e v="#N/A"/>
    <s v="D"/>
    <n v="0.62640332935885068"/>
    <n v="1.7869211096790915E-2"/>
    <n v="0.24869471632328805"/>
    <n v="122.75"/>
    <n v="127.22242451653892"/>
    <x v="457"/>
    <n v="6.185824423373834"/>
    <x v="6"/>
    <x v="4"/>
    <x v="4"/>
  </r>
  <r>
    <s v="C-23"/>
    <s v="Agriculture"/>
    <n v="2120"/>
    <s v="Unimproved Pastures"/>
    <s v="NA"/>
    <n v="0.95337210017164864"/>
    <n v="0.22938109134459039"/>
    <n v="0.2"/>
    <n v="122.3"/>
    <n v="101.93705"/>
    <x v="458"/>
    <n v="116.32403234593622"/>
    <x v="0"/>
    <x v="0"/>
    <x v="0"/>
  </r>
  <r>
    <s v="S St Lucie"/>
    <s v="MartinCoMS4"/>
    <n v="1710"/>
    <s v="Educational Facilities"/>
    <s v="D"/>
    <n v="0.96739227811534922"/>
    <n v="0.17065096597435325"/>
    <n v="0.24052044568721381"/>
    <n v="122.16"/>
    <n v="122.44939183616277"/>
    <x v="459"/>
    <n v="70.185698953939848"/>
    <x v="10"/>
    <x v="0"/>
    <x v="1"/>
  </r>
  <r>
    <s v="N St Lucie"/>
    <s v="NORTH ST. LUCIE RIVER WATER CONTROL DIST"/>
    <n v="2210"/>
    <s v="Citrus Groves"/>
    <s v="NA"/>
    <n v="1.6671011379372187"/>
    <n v="0.16490862031309303"/>
    <n v="0.32696578480774496"/>
    <n v="122.03"/>
    <n v="166.2817276959714"/>
    <x v="460"/>
    <n v="110.80953738468327"/>
    <x v="1"/>
    <x v="1"/>
    <x v="0"/>
  </r>
  <r>
    <s v="C-23"/>
    <s v="Conservation"/>
    <n v="2130"/>
    <s v="Woodland Pastures"/>
    <s v="D"/>
    <n v="0.95337210017164864"/>
    <n v="0.22938109134459039"/>
    <n v="0.2"/>
    <n v="121.96"/>
    <n v="101.65366"/>
    <x v="461"/>
    <n v="116.00064582919363"/>
    <x v="3"/>
    <x v="14"/>
    <x v="0"/>
  </r>
  <r>
    <s v="S St Lucie"/>
    <s v="MartinCoMS4"/>
    <n v="1310"/>
    <s v="Fixed Single Family Units &lt;Six or more dwelling units per acre&gt;"/>
    <s v="NA"/>
    <n v="1.3474392445178078"/>
    <n v="0.2921616014325315"/>
    <n v="0.44774347762687844"/>
    <n v="120.57"/>
    <n v="224.98011659871759"/>
    <x v="462"/>
    <n v="203.33966558596885"/>
    <x v="10"/>
    <x v="0"/>
    <x v="1"/>
  </r>
  <r>
    <s v="Basin 4, 5, 6"/>
    <s v="Martin"/>
    <n v="6250"/>
    <s v="Hydric Pine Flatwoods"/>
    <s v="D"/>
    <n v="0.62640332935885068"/>
    <n v="1.7869211096790915E-2"/>
    <n v="0.24869471632328805"/>
    <n v="120.09"/>
    <n v="124.46550680400129"/>
    <x v="463"/>
    <n v="22.985309430851089"/>
    <x v="6"/>
    <x v="4"/>
    <x v="4"/>
  </r>
  <r>
    <s v="C-23"/>
    <s v="ROADS"/>
    <n v="2110"/>
    <s v="Improved Pastures"/>
    <s v="D"/>
    <n v="1.8765006736361713"/>
    <n v="0.3700681607026059"/>
    <n v="0.58663586860269046"/>
    <n v="120.06"/>
    <n v="293.52328618714961"/>
    <x v="464"/>
    <n v="447.31348093658067"/>
    <x v="13"/>
    <x v="0"/>
    <x v="0"/>
  </r>
  <r>
    <s v="C-24"/>
    <s v="Conservation"/>
    <n v="2130"/>
    <s v="Woodland Pastures"/>
    <s v="D"/>
    <n v="0.95337210017164864"/>
    <n v="0.22938109134459039"/>
    <n v="0.2"/>
    <n v="119.69"/>
    <n v="99.761615000000006"/>
    <x v="465"/>
    <n v="92.125456908329895"/>
    <x v="3"/>
    <x v="12"/>
    <x v="0"/>
  </r>
  <r>
    <s v="S St Lucie"/>
    <s v="Martin"/>
    <n v="6215"/>
    <e v="#N/A"/>
    <s v="D"/>
    <n v="0.62640332935885068"/>
    <n v="1.7869211096790915E-2"/>
    <n v="0.24869471632328805"/>
    <n v="118.96"/>
    <n v="123.29433499378793"/>
    <x v="466"/>
    <n v="19.414187790618389"/>
    <x v="6"/>
    <x v="4"/>
    <x v="4"/>
  </r>
  <r>
    <s v="N St Lucie"/>
    <s v="City of PSL MS4"/>
    <n v="3100"/>
    <s v="Herbaceous (Dry Prairie)"/>
    <s v="D"/>
    <n v="0.80616023176279095"/>
    <n v="4.9140330516175015E-2"/>
    <n v="0.28292799795311729"/>
    <n v="118.79"/>
    <n v="140.06557783427573"/>
    <x v="467"/>
    <n v="49.217760957059603"/>
    <x v="2"/>
    <x v="0"/>
    <x v="6"/>
  </r>
  <r>
    <s v="S St Lucie"/>
    <s v="StuartMS4"/>
    <n v="1400"/>
    <s v="Commercial and Services"/>
    <s v="D"/>
    <n v="0.73183755311232057"/>
    <n v="0.15992943931627868"/>
    <n v="0.58224006489851832"/>
    <n v="118.61"/>
    <n v="287.80544165180322"/>
    <x v="468"/>
    <n v="156.56846396258524"/>
    <x v="19"/>
    <x v="0"/>
    <x v="1"/>
  </r>
  <r>
    <s v="C-44 &amp; S-153"/>
    <s v="Agriculture"/>
    <n v="2430"/>
    <s v="Ornamentals"/>
    <s v="D"/>
    <n v="1.7303616721893005"/>
    <n v="0.38508149913584422"/>
    <n v="0.30381529981542799"/>
    <n v="118.36"/>
    <n v="149.86154500804705"/>
    <x v="469"/>
    <n v="157.02593979588866"/>
    <x v="0"/>
    <x v="0"/>
    <x v="0"/>
  </r>
  <r>
    <s v="C-44 &amp; S-153"/>
    <s v="Conservation"/>
    <n v="2120"/>
    <s v="Unimproved Pastures"/>
    <s v="D"/>
    <n v="0.95337210017164864"/>
    <n v="0.22938109134459039"/>
    <n v="0.2"/>
    <n v="118.29"/>
    <n v="98.594715000000008"/>
    <x v="470"/>
    <n v="61.53749201415161"/>
    <x v="3"/>
    <x v="2"/>
    <x v="0"/>
  </r>
  <r>
    <s v="N St Lucie"/>
    <s v="St. Lucie"/>
    <n v="1210"/>
    <s v="Fixed Single Family Units"/>
    <s v="D"/>
    <n v="1.3474392445178078"/>
    <n v="0.2921616014325315"/>
    <n v="0.24052044568721381"/>
    <n v="117.8"/>
    <n v="118.07906318189241"/>
    <x v="471"/>
    <n v="119.57296613168856"/>
    <x v="9"/>
    <x v="4"/>
    <x v="1"/>
  </r>
  <r>
    <s v="S St Lucie"/>
    <s v="MartinCoMS4"/>
    <n v="2120"/>
    <s v="Unimproved Pastures"/>
    <s v="D"/>
    <n v="0.95337210017164864"/>
    <n v="0.22938109134459039"/>
    <n v="0.2"/>
    <n v="117.36"/>
    <n v="97.81956000000001"/>
    <x v="472"/>
    <n v="71.70036307102923"/>
    <x v="10"/>
    <x v="0"/>
    <x v="0"/>
  </r>
  <r>
    <s v="N St Lucie"/>
    <s v="StLucieCOMS4"/>
    <n v="5300"/>
    <s v="Reservoirs"/>
    <s v="D"/>
    <n v="0.52096910560538079"/>
    <n v="9.3813358258152305E-2"/>
    <n v="0.2984336595879456"/>
    <n v="116.29"/>
    <n v="144.63246351473705"/>
    <x v="473"/>
    <n v="68.403366469074129"/>
    <x v="15"/>
    <x v="0"/>
    <x v="5"/>
  </r>
  <r>
    <s v="C-24"/>
    <s v="St. Lucie"/>
    <n v="6440"/>
    <s v="Emergent Aquatic Vegetation"/>
    <s v="D"/>
    <n v="0.62640332935885068"/>
    <n v="1.7869211096790915E-2"/>
    <n v="0.24869471632328805"/>
    <n v="116.24"/>
    <n v="120.47523116743368"/>
    <x v="474"/>
    <n v="41.91720299651255"/>
    <x v="9"/>
    <x v="4"/>
    <x v="4"/>
  </r>
  <r>
    <s v="C-44 &amp; S-153"/>
    <s v="Conservation"/>
    <n v="6410"/>
    <s v="Freshwater Marshes"/>
    <s v="D"/>
    <n v="0.62640332935885068"/>
    <n v="1.7869211096790915E-2"/>
    <n v="0.24869471632328805"/>
    <n v="115.92"/>
    <n v="120.14357189374495"/>
    <x v="475"/>
    <n v="5.8416355776577999"/>
    <x v="3"/>
    <x v="16"/>
    <x v="4"/>
  </r>
  <r>
    <s v="N St Lucie"/>
    <s v="CityofFtPierce"/>
    <n v="1400"/>
    <s v="Commercial and Services"/>
    <s v="D"/>
    <n v="0.73183755311232057"/>
    <n v="0.15992943931627868"/>
    <n v="0.58224006489851832"/>
    <n v="114.7"/>
    <n v="278.31788346228677"/>
    <x v="476"/>
    <n v="181.69927480150642"/>
    <x v="18"/>
    <x v="0"/>
    <x v="1"/>
  </r>
  <r>
    <s v="C-24"/>
    <s v="Okeechobee"/>
    <n v="6430"/>
    <s v="Wet Prairies"/>
    <s v="D"/>
    <n v="0.62640332935885068"/>
    <n v="1.7869211096790915E-2"/>
    <n v="0.24869471632328805"/>
    <n v="114.32"/>
    <n v="118.48527552530125"/>
    <x v="477"/>
    <n v="41.22483350448482"/>
    <x v="14"/>
    <x v="4"/>
    <x v="4"/>
  </r>
  <r>
    <s v="C-23"/>
    <s v="City of PSL MS4"/>
    <n v="5300"/>
    <s v="Reservoirs"/>
    <s v="D"/>
    <n v="0.52096910560538079"/>
    <n v="9.3813358258152305E-2"/>
    <n v="0.2984336595879456"/>
    <n v="114.17"/>
    <n v="141.99577228891158"/>
    <x v="478"/>
    <n v="109.65710811462216"/>
    <x v="2"/>
    <x v="0"/>
    <x v="5"/>
  </r>
  <r>
    <s v="N St Lucie"/>
    <s v="TownofSewallsPt"/>
    <n v="1210"/>
    <s v="Fixed Single Family Units"/>
    <s v="B"/>
    <n v="1.3474392445178078"/>
    <n v="0.2921616014325315"/>
    <n v="0.1586591010147235"/>
    <n v="114.03"/>
    <n v="75.39798195069443"/>
    <x v="479"/>
    <n v="76.351895918247749"/>
    <x v="17"/>
    <x v="0"/>
    <x v="1"/>
  </r>
  <r>
    <s v="N St Lucie"/>
    <s v="St. Lucie"/>
    <n v="6250"/>
    <s v="Hydric Pine Flatwoods"/>
    <s v="D"/>
    <n v="0.62640332935885068"/>
    <n v="1.7869211096790915E-2"/>
    <n v="0.24869471632328805"/>
    <n v="113.96"/>
    <n v="118.11215884240143"/>
    <x v="480"/>
    <n v="31.453518698424393"/>
    <x v="9"/>
    <x v="4"/>
    <x v="4"/>
  </r>
  <r>
    <s v="N St Lucie"/>
    <s v="Conservation"/>
    <n v="6410"/>
    <s v="Freshwater Marshes"/>
    <s v="NA"/>
    <n v="0.62640332935885068"/>
    <n v="1.7869211096790915E-2"/>
    <n v="0.24869471632328805"/>
    <n v="113.85"/>
    <n v="117.99815096707091"/>
    <x v="481"/>
    <n v="31.42315815914019"/>
    <x v="3"/>
    <x v="21"/>
    <x v="4"/>
  </r>
  <r>
    <s v="N St Lucie"/>
    <s v="ROADS"/>
    <n v="4110"/>
    <s v="Pine Flatwoods"/>
    <s v="D"/>
    <n v="0.80616023176279095"/>
    <n v="4.9140330516175015E-2"/>
    <n v="0.28292799795311729"/>
    <n v="113.4"/>
    <n v="133.71021572865448"/>
    <x v="482"/>
    <n v="46.984544932490593"/>
    <x v="13"/>
    <x v="0"/>
    <x v="3"/>
  </r>
  <r>
    <s v="S St Lucie"/>
    <s v="StuartMS4"/>
    <n v="1210"/>
    <s v="Fixed Single Family Units"/>
    <s v="NA"/>
    <n v="1.3474392445178078"/>
    <n v="0.2921616014325315"/>
    <n v="0.22279788653131388"/>
    <n v="113.37"/>
    <n v="105.26520048055944"/>
    <x v="483"/>
    <n v="95.139921639097125"/>
    <x v="19"/>
    <x v="0"/>
    <x v="1"/>
  </r>
  <r>
    <s v="C-44 &amp; S-153"/>
    <s v="Martin"/>
    <n v="1110"/>
    <s v="Fixed Single Family Units"/>
    <s v="NA"/>
    <n v="0.96739227811534922"/>
    <n v="0.17065096597435325"/>
    <n v="0.24895975957097566"/>
    <n v="113.05"/>
    <n v="117.29387416526123"/>
    <x v="484"/>
    <n v="54.464387480288075"/>
    <x v="6"/>
    <x v="4"/>
    <x v="1"/>
  </r>
  <r>
    <s v="N St Lucie"/>
    <s v="MartinCoMS4"/>
    <n v="4130"/>
    <s v="Sand Pine"/>
    <s v="A"/>
    <n v="0.80616023176279095"/>
    <n v="4.9140330516175015E-2"/>
    <n v="2.0887301862310671E-2"/>
    <n v="111.93"/>
    <n v="9.743263669116347"/>
    <x v="485"/>
    <n v="3.4236935985482524"/>
    <x v="10"/>
    <x v="0"/>
    <x v="3"/>
  </r>
  <r>
    <s v="C-24"/>
    <s v="Tradition"/>
    <n v="7400"/>
    <s v="Disturbed Land"/>
    <s v="D"/>
    <n v="0.73183755311232057"/>
    <n v="0.13401908322593187"/>
    <n v="0.28292799795311729"/>
    <n v="111.13"/>
    <n v="131.03365320921844"/>
    <x v="486"/>
    <n v="87.003191155702069"/>
    <x v="11"/>
    <x v="0"/>
    <x v="7"/>
  </r>
  <r>
    <s v="Basin 4, 5, 6"/>
    <s v="MartinCoMS4"/>
    <n v="1920"/>
    <s v="Inactive Land with street pattern but without structures"/>
    <s v="D"/>
    <n v="0.80616023176279095"/>
    <n v="4.9140330516175015E-2"/>
    <n v="0.27638752969320179"/>
    <n v="111.12"/>
    <n v="127.99301973320202"/>
    <x v="487"/>
    <n v="34.527504432187364"/>
    <x v="10"/>
    <x v="0"/>
    <x v="1"/>
  </r>
  <r>
    <s v="N St Lucie"/>
    <s v="NORTH ST. LUCIE RIVER WATER CONTROL DIST"/>
    <n v="8320"/>
    <s v="Electrical Power Transmission Lines"/>
    <s v="D"/>
    <n v="0.73183755311232057"/>
    <n v="0.15992943931627868"/>
    <n v="0.28292799795311729"/>
    <n v="111.12"/>
    <n v="131.02186218490377"/>
    <x v="488"/>
    <n v="85.537361257512657"/>
    <x v="1"/>
    <x v="1"/>
    <x v="2"/>
  </r>
  <r>
    <s v="N St Lucie"/>
    <s v="MartinCoMS4"/>
    <n v="1310"/>
    <s v="Fixed Single Family Units &lt;Six or more dwelling units per acre&gt;"/>
    <s v="D"/>
    <n v="1.3474392445178078"/>
    <n v="0.2921616014325315"/>
    <n v="0.45902383655933859"/>
    <n v="110.75"/>
    <n v="211.86273865386056"/>
    <x v="489"/>
    <n v="214.54316617164449"/>
    <x v="10"/>
    <x v="0"/>
    <x v="1"/>
  </r>
  <r>
    <s v="C-23"/>
    <s v="Okeechobee"/>
    <n v="6170"/>
    <s v="Mixed Wetland Hardwoods"/>
    <s v="D"/>
    <n v="0.62640332935885068"/>
    <n v="1.7869211096790915E-2"/>
    <n v="0.24869471632328805"/>
    <n v="110.32"/>
    <n v="114.33953460419205"/>
    <x v="490"/>
    <n v="64.671826955400903"/>
    <x v="14"/>
    <x v="4"/>
    <x v="4"/>
  </r>
  <r>
    <s v="N St Lucie"/>
    <s v="StLucieCOMS4"/>
    <n v="1210"/>
    <s v="Fixed Single Family Units"/>
    <s v="C"/>
    <n v="1.3474392445178078"/>
    <n v="0.2921616014325315"/>
    <n v="0.2050753273754139"/>
    <n v="109.93"/>
    <n v="93.951831352195526"/>
    <x v="491"/>
    <n v="95.140483380875565"/>
    <x v="15"/>
    <x v="0"/>
    <x v="1"/>
  </r>
  <r>
    <s v="N St Lucie"/>
    <s v="NORTH ST. LUCIE RIVER WATER CONTROL DIST"/>
    <n v="1560"/>
    <s v="Other Heavy Industrial"/>
    <s v="D"/>
    <n v="1.4884831588725165"/>
    <n v="0.30824389141964326"/>
    <n v="0.58224006489851832"/>
    <n v="109.66"/>
    <n v="266.08839669114531"/>
    <x v="492"/>
    <n v="281.09887648750941"/>
    <x v="1"/>
    <x v="1"/>
    <x v="1"/>
  </r>
  <r>
    <s v="C-44 &amp; S-153"/>
    <s v="MartinCoMS4"/>
    <n v="3200"/>
    <s v="Shrub and Brushland"/>
    <s v="D"/>
    <n v="0.80616023176279095"/>
    <n v="4.9140330516175015E-2"/>
    <n v="0.28292799795311729"/>
    <n v="109.29"/>
    <n v="128.86410473531436"/>
    <x v="493"/>
    <n v="17.230527604249371"/>
    <x v="10"/>
    <x v="0"/>
    <x v="6"/>
  </r>
  <r>
    <s v="C-44 &amp; S-153"/>
    <s v="MartinCoMS4"/>
    <n v="1820"/>
    <s v="Golf Courses"/>
    <s v="D"/>
    <n v="1.8765006736361713"/>
    <n v="0.3700681607026059"/>
    <n v="0.27638752969320179"/>
    <n v="109.26"/>
    <n v="125.85058797740868"/>
    <x v="494"/>
    <n v="126.72593737151998"/>
    <x v="10"/>
    <x v="0"/>
    <x v="1"/>
  </r>
  <r>
    <s v="C-23"/>
    <s v="MartinCoMS4"/>
    <n v="2130"/>
    <s v="Woodland Pastures"/>
    <s v="D"/>
    <n v="0.95337210017164864"/>
    <n v="0.22938109134459039"/>
    <n v="0.2"/>
    <n v="109.13"/>
    <n v="90.959855000000005"/>
    <x v="495"/>
    <n v="103.79756050623075"/>
    <x v="10"/>
    <x v="0"/>
    <x v="0"/>
  </r>
  <r>
    <s v="N St Lucie"/>
    <s v="NORTH ST. LUCIE RIVER WATER CONTROL DIST"/>
    <n v="1330"/>
    <s v="Multiple Dwelling Units, Low Rise &lt;Two stories or less&gt;"/>
    <s v="D"/>
    <n v="1.6728075169398335"/>
    <n v="0.4645994885165638"/>
    <n v="0.45902383655933859"/>
    <n v="108.82"/>
    <n v="208.1706837048587"/>
    <x v="496"/>
    <n v="308.47881185375149"/>
    <x v="1"/>
    <x v="1"/>
    <x v="1"/>
  </r>
  <r>
    <s v="C-24"/>
    <s v="Okeechobee"/>
    <n v="4271"/>
    <e v="#N/A"/>
    <s v="D"/>
    <n v="0.80616023176279095"/>
    <n v="4.9140330516175015E-2"/>
    <n v="0.28292799795311729"/>
    <n v="108.66"/>
    <n v="128.12127020348848"/>
    <x v="497"/>
    <n v="55.479179960118415"/>
    <x v="14"/>
    <x v="4"/>
    <x v="3"/>
  </r>
  <r>
    <s v="S St Lucie"/>
    <s v="Martin"/>
    <n v="5250"/>
    <s v="Marshy Lakes"/>
    <s v="D"/>
    <n v="0.52096910560538079"/>
    <n v="9.3813358258152305E-2"/>
    <n v="0.2984336595879456"/>
    <n v="108.5"/>
    <n v="134.94386698210482"/>
    <x v="498"/>
    <n v="49.133891578847027"/>
    <x v="6"/>
    <x v="4"/>
    <x v="5"/>
  </r>
  <r>
    <s v="S St Lucie"/>
    <s v="Martin"/>
    <n v="4220"/>
    <s v="Brazilian Pepper"/>
    <s v="D"/>
    <n v="0.80616023176279095"/>
    <n v="4.9140330516175015E-2"/>
    <n v="0.28292799795311729"/>
    <n v="108.25"/>
    <n v="127.63783820658595"/>
    <x v="499"/>
    <n v="30.958664787850093"/>
    <x v="6"/>
    <x v="4"/>
    <x v="3"/>
  </r>
  <r>
    <s v="N St Lucie"/>
    <s v="City of PSL MS4"/>
    <n v="4110"/>
    <s v="Pine Flatwoods"/>
    <s v="A"/>
    <n v="0.80616023176279095"/>
    <n v="4.9140330516175015E-2"/>
    <n v="2.0887301862310671E-2"/>
    <n v="108.16"/>
    <n v="9.415093348089199"/>
    <x v="500"/>
    <n v="3.3083775539978464"/>
    <x v="2"/>
    <x v="0"/>
    <x v="3"/>
  </r>
  <r>
    <s v="C-44 &amp; S-153"/>
    <s v="PAL MAR WATER CONTROL DISTRICT"/>
    <n v="2130"/>
    <s v="Woodland Pastures"/>
    <s v="D"/>
    <n v="0.95337210017164864"/>
    <n v="0.22938109134459039"/>
    <n v="0.2"/>
    <n v="107.46"/>
    <n v="89.567909999999998"/>
    <x v="501"/>
    <n v="55.903448236036276"/>
    <x v="16"/>
    <x v="1"/>
    <x v="0"/>
  </r>
  <r>
    <s v="C-24"/>
    <s v="Conservation"/>
    <n v="6410"/>
    <s v="Freshwater Marshes"/>
    <s v="D"/>
    <n v="0.62640332935885068"/>
    <n v="1.7869211096790915E-2"/>
    <n v="0.24869471632328805"/>
    <n v="107.43"/>
    <n v="111.34423678869065"/>
    <x v="502"/>
    <n v="38.740236733614459"/>
    <x v="3"/>
    <x v="12"/>
    <x v="4"/>
  </r>
  <r>
    <s v="N St Lucie"/>
    <s v="StLucieCOMS4"/>
    <n v="1330"/>
    <s v="Multiple Dwelling Units, Low Rise &lt;Two stories or less&gt;"/>
    <s v="D"/>
    <n v="1.6728075169398335"/>
    <n v="0.4645994885165638"/>
    <n v="0.45902383655933859"/>
    <n v="106.52"/>
    <n v="203.77082547547832"/>
    <x v="503"/>
    <n v="301.95885902096683"/>
    <x v="15"/>
    <x v="0"/>
    <x v="1"/>
  </r>
  <r>
    <s v="N St Lucie"/>
    <s v="Conservation"/>
    <n v="6440"/>
    <s v="Emergent Aquatic Vegetation"/>
    <s v="NA"/>
    <n v="0.62640332935885068"/>
    <n v="1.7869211096790915E-2"/>
    <n v="0.24869471632328805"/>
    <n v="106.04"/>
    <n v="109.90359181860521"/>
    <x v="504"/>
    <n v="29.267559869962469"/>
    <x v="3"/>
    <x v="10"/>
    <x v="4"/>
  </r>
  <r>
    <s v="N St Lucie"/>
    <s v="Conservation"/>
    <n v="2110"/>
    <s v="Improved Pastures"/>
    <s v="D"/>
    <n v="1.8765006736361713"/>
    <n v="0.3700681607026059"/>
    <n v="0.58663586860269046"/>
    <n v="104.45"/>
    <n v="255.35988041185885"/>
    <x v="505"/>
    <n v="312.7227659599256"/>
    <x v="3"/>
    <x v="13"/>
    <x v="0"/>
  </r>
  <r>
    <s v="C-23"/>
    <s v="St. Lucie"/>
    <n v="8100"/>
    <s v="Transportation"/>
    <s v="D"/>
    <n v="1.0171301585628862"/>
    <n v="0.19656132206470006"/>
    <n v="0.45034663738052311"/>
    <n v="104.42"/>
    <n v="195.97750381020532"/>
    <x v="506"/>
    <n v="206.13567579541854"/>
    <x v="9"/>
    <x v="4"/>
    <x v="2"/>
  </r>
  <r>
    <s v="N St Lucie"/>
    <s v="NORTH ST. LUCIE RIVER WATER CONTROL DIST"/>
    <n v="1320"/>
    <s v="Mobile Home Units &lt;Six or more dwelling units per acre&gt;"/>
    <s v="D"/>
    <n v="1.6728075169398335"/>
    <n v="0.4645994885165638"/>
    <n v="0.45902383655933859"/>
    <n v="104.26"/>
    <n v="199.44748651965241"/>
    <x v="507"/>
    <n v="295.55229667223068"/>
    <x v="1"/>
    <x v="1"/>
    <x v="1"/>
  </r>
  <r>
    <s v="C-23"/>
    <s v="Southern Grove"/>
    <n v="6440"/>
    <s v="Emergent Aquatic Vegetation"/>
    <s v="D"/>
    <n v="0.62640332935885068"/>
    <n v="1.7869211096790915E-2"/>
    <n v="0.24869471632328805"/>
    <n v="103.68"/>
    <n v="107.45760467515078"/>
    <x v="508"/>
    <n v="60.779323955184601"/>
    <x v="7"/>
    <x v="0"/>
    <x v="4"/>
  </r>
  <r>
    <s v="N St Lucie"/>
    <s v="City of PSL MS4"/>
    <n v="6430"/>
    <s v="Wet Prairies"/>
    <s v="D"/>
    <n v="0.62640332935885068"/>
    <n v="1.7869211096790915E-2"/>
    <n v="0.24869471632328805"/>
    <n v="103.6"/>
    <n v="107.37468985672858"/>
    <x v="509"/>
    <n v="28.59410790765854"/>
    <x v="2"/>
    <x v="0"/>
    <x v="4"/>
  </r>
  <r>
    <s v="C-24"/>
    <s v="St. Lucie"/>
    <n v="6410"/>
    <s v="Freshwater Marshes"/>
    <s v="NA"/>
    <n v="0.62640332935885068"/>
    <n v="1.7869211096790915E-2"/>
    <n v="0.24869471632328805"/>
    <n v="103.39"/>
    <n v="107.15703845837034"/>
    <x v="510"/>
    <n v="37.283375927472761"/>
    <x v="9"/>
    <x v="4"/>
    <x v="4"/>
  </r>
  <r>
    <s v="N St Lucie"/>
    <s v="St. Lucie"/>
    <n v="1900"/>
    <s v="Open Land"/>
    <s v="A"/>
    <n v="0.80616023176279095"/>
    <n v="4.9140330516175015E-2"/>
    <n v="2.0887301862310671E-2"/>
    <n v="102.98"/>
    <n v="8.9641855860412871"/>
    <x v="511"/>
    <n v="3.1499326970293842"/>
    <x v="9"/>
    <x v="4"/>
    <x v="1"/>
  </r>
  <r>
    <s v="Basin 4, 5, 6"/>
    <s v="MartinCoMS4"/>
    <n v="1820"/>
    <s v="Golf Courses"/>
    <s v="A"/>
    <n v="1.8765006736361713"/>
    <n v="0.3700681607026059"/>
    <n v="8.3338224602148639E-2"/>
    <n v="102.72"/>
    <n v="35.675893881745559"/>
    <x v="512"/>
    <n v="40.777741685291609"/>
    <x v="10"/>
    <x v="0"/>
    <x v="1"/>
  </r>
  <r>
    <s v="C-23"/>
    <s v="Okeechobee"/>
    <n v="1700"/>
    <s v="Institutional"/>
    <s v="D"/>
    <n v="0.96739227811534922"/>
    <n v="0.17065096597435325"/>
    <n v="0.24052044568721381"/>
    <n v="102.68"/>
    <n v="102.92324454598229"/>
    <x v="513"/>
    <n v="101.00179914905355"/>
    <x v="14"/>
    <x v="4"/>
    <x v="1"/>
  </r>
  <r>
    <s v="C-44 &amp; S-153"/>
    <s v="MartinCoMS4"/>
    <n v="5250"/>
    <s v="Marshy Lakes"/>
    <s v="D"/>
    <n v="0.52096910560538079"/>
    <n v="9.3813358258152305E-2"/>
    <n v="0.2984336595879456"/>
    <n v="102.62"/>
    <n v="127.63077999726816"/>
    <x v="514"/>
    <n v="32.579817553219748"/>
    <x v="10"/>
    <x v="0"/>
    <x v="5"/>
  </r>
  <r>
    <s v="S St Lucie"/>
    <s v="MartinCoMS4"/>
    <n v="2540"/>
    <s v="Aquaculture"/>
    <s v="NA"/>
    <n v="1.7303616721893005"/>
    <n v="0.38508149913584422"/>
    <n v="0.30381529981542799"/>
    <n v="102.23"/>
    <n v="129.4385412822968"/>
    <x v="515"/>
    <n v="149.71466928309502"/>
    <x v="10"/>
    <x v="0"/>
    <x v="0"/>
  </r>
  <r>
    <s v="C-23"/>
    <s v="St. Lucie"/>
    <n v="1110"/>
    <s v="Fixed Single Family Units"/>
    <s v="D"/>
    <n v="0.96739227811534922"/>
    <n v="0.17065096597435325"/>
    <n v="0.27638752969320179"/>
    <n v="101.9"/>
    <n v="117.37300855663506"/>
    <x v="516"/>
    <n v="115.18180453844005"/>
    <x v="9"/>
    <x v="4"/>
    <x v="1"/>
  </r>
  <r>
    <s v="C-44 &amp; S-153"/>
    <s v="MartinCoMS4"/>
    <n v="1320"/>
    <s v="Mobile Home Units &lt;Six or more dwelling units per acre&gt;"/>
    <s v="D"/>
    <n v="1.6728075169398335"/>
    <n v="0.4645994885165638"/>
    <n v="0.45902383655933859"/>
    <n v="101.88"/>
    <n v="194.8945897431631"/>
    <x v="517"/>
    <n v="246.38090857605735"/>
    <x v="10"/>
    <x v="0"/>
    <x v="1"/>
  </r>
  <r>
    <s v="C-24"/>
    <s v="ROADS"/>
    <n v="8140"/>
    <s v="Roads and Highways"/>
    <s v="D"/>
    <n v="1.0171301585628862"/>
    <n v="0.19656132206470006"/>
    <n v="0.45034663738052311"/>
    <n v="101.73"/>
    <n v="190.92885905585317"/>
    <x v="518"/>
    <n v="159.26394879416307"/>
    <x v="13"/>
    <x v="0"/>
    <x v="2"/>
  </r>
  <r>
    <s v="C-24"/>
    <s v="St. Lucie"/>
    <n v="6215"/>
    <e v="#N/A"/>
    <s v="D"/>
    <n v="0.62640332935885068"/>
    <n v="1.7869211096790915E-2"/>
    <n v="0.24869471632328805"/>
    <n v="101.67"/>
    <n v="105.37436986229339"/>
    <x v="519"/>
    <n v="36.663128257531248"/>
    <x v="9"/>
    <x v="4"/>
    <x v="4"/>
  </r>
  <r>
    <s v="Basin 4, 5, 6"/>
    <s v="MartinCoMS4"/>
    <n v="2130"/>
    <s v="Woodland Pastures"/>
    <s v="D"/>
    <n v="0.95337210017164864"/>
    <n v="0.22938109134459039"/>
    <n v="0.2"/>
    <n v="101.49"/>
    <n v="84.591915"/>
    <x v="520"/>
    <n v="64.306431147562037"/>
    <x v="10"/>
    <x v="0"/>
    <x v="0"/>
  </r>
  <r>
    <s v="C-44 &amp; S-153"/>
    <s v="MartinCoMS4"/>
    <n v="6430"/>
    <s v="Wet Prairies"/>
    <s v="D"/>
    <n v="0.62640332935885068"/>
    <n v="1.7869211096790915E-2"/>
    <n v="0.24869471632328805"/>
    <n v="101.47"/>
    <n v="105.16708281623791"/>
    <x v="521"/>
    <n v="5.1134468777168465"/>
    <x v="10"/>
    <x v="0"/>
    <x v="4"/>
  </r>
  <r>
    <s v="C-23"/>
    <s v="Conservation"/>
    <n v="8320"/>
    <s v="Electrical Power Transmission Lines"/>
    <s v="D"/>
    <n v="0.73183755311232057"/>
    <n v="0.15992943931627868"/>
    <n v="0.28292799795311729"/>
    <n v="101.21"/>
    <n v="119.33695708903986"/>
    <x v="522"/>
    <n v="113.62763891063346"/>
    <x v="3"/>
    <x v="2"/>
    <x v="2"/>
  </r>
  <r>
    <s v="C-44 &amp; S-153"/>
    <s v="Martin"/>
    <n v="6110"/>
    <s v="Bay Swamps"/>
    <s v="D"/>
    <n v="0.62640332935885068"/>
    <n v="1.7869211096790915E-2"/>
    <n v="0.24869471632328805"/>
    <n v="100.89"/>
    <n v="104.56595038267709"/>
    <x v="523"/>
    <n v="5.0842185423558961"/>
    <x v="6"/>
    <x v="4"/>
    <x v="4"/>
  </r>
  <r>
    <s v="C-24"/>
    <s v="Conservation"/>
    <n v="2110"/>
    <s v="Improved Pastures"/>
    <s v="D"/>
    <n v="1.8765006736361713"/>
    <n v="0.3700681607026059"/>
    <n v="0.58663586860269046"/>
    <n v="100.68"/>
    <n v="246.14296562820439"/>
    <x v="524"/>
    <n v="321.52805551970482"/>
    <x v="3"/>
    <x v="15"/>
    <x v="0"/>
  </r>
  <r>
    <s v="N St Lucie"/>
    <s v="St. Lucie"/>
    <n v="1330"/>
    <s v="Multiple Dwelling Units, Low Rise &lt;Two stories or less&gt;"/>
    <s v="D"/>
    <n v="1.6728075169398335"/>
    <n v="0.4645994885165638"/>
    <n v="0.45902383655933859"/>
    <n v="100.65"/>
    <n v="192.54162208136404"/>
    <x v="525"/>
    <n v="285.31880548685996"/>
    <x v="9"/>
    <x v="4"/>
    <x v="1"/>
  </r>
  <r>
    <s v="C-23"/>
    <s v="Okeechobee"/>
    <n v="6430"/>
    <s v="Wet Prairies"/>
    <s v="D"/>
    <n v="0.62640332935885068"/>
    <n v="1.7869211096790915E-2"/>
    <n v="0.24869471632328805"/>
    <n v="100.41"/>
    <n v="104.06846147214397"/>
    <x v="526"/>
    <n v="58.862383471644328"/>
    <x v="14"/>
    <x v="4"/>
    <x v="4"/>
  </r>
  <r>
    <s v="C-23"/>
    <s v="St. Lucie"/>
    <n v="5250"/>
    <s v="Marshy Lakes"/>
    <s v="D"/>
    <n v="0.52096910560538079"/>
    <n v="9.3813358258152305E-2"/>
    <n v="0.2984336595879456"/>
    <n v="100.25"/>
    <n v="124.68315820235951"/>
    <x v="527"/>
    <n v="96.287335451439702"/>
    <x v="9"/>
    <x v="4"/>
    <x v="5"/>
  </r>
  <r>
    <s v="N St Lucie"/>
    <s v="St. Lucie"/>
    <n v="1400"/>
    <s v="Commercial and Services"/>
    <s v="D"/>
    <n v="0.73183755311232057"/>
    <n v="0.15992943931627868"/>
    <n v="0.58224006489851832"/>
    <n v="99.84"/>
    <n v="242.26030937118318"/>
    <x v="528"/>
    <n v="158.15915951336009"/>
    <x v="9"/>
    <x v="4"/>
    <x v="1"/>
  </r>
  <r>
    <s v="N St Lucie"/>
    <s v="City of PSL MS4"/>
    <n v="2140"/>
    <s v="Row Crops"/>
    <s v="NA"/>
    <n v="1.1942187284187931"/>
    <n v="0.52982210901985061"/>
    <n v="0.25824300484311374"/>
    <n v="99.28"/>
    <n v="106.84788830803539"/>
    <x v="529"/>
    <n v="177.29547469571244"/>
    <x v="2"/>
    <x v="0"/>
    <x v="0"/>
  </r>
  <r>
    <s v="N St Lucie"/>
    <s v="NORTH ST. LUCIE RIVER WATER CONTROL DIST"/>
    <n v="1550"/>
    <s v="Other Light Industrial"/>
    <s v="NA"/>
    <n v="1.2017295380314896"/>
    <n v="0.2322997442582819"/>
    <n v="0.32565202448966185"/>
    <n v="98.71"/>
    <n v="133.96475149850829"/>
    <x v="530"/>
    <n v="113.83890591832753"/>
    <x v="1"/>
    <x v="1"/>
    <x v="1"/>
  </r>
  <r>
    <s v="C-44 &amp; S-153"/>
    <s v="Martin"/>
    <n v="4340"/>
    <s v="Hardwood - Coniferous Mixed"/>
    <s v="D"/>
    <n v="0.80616023176279095"/>
    <n v="4.9140330516175015E-2"/>
    <n v="0.28292799795311729"/>
    <n v="98.56"/>
    <n v="116.21233564564538"/>
    <x v="531"/>
    <n v="15.538848940203298"/>
    <x v="6"/>
    <x v="4"/>
    <x v="3"/>
  </r>
  <r>
    <s v="C-23"/>
    <s v="Martin"/>
    <n v="5120"/>
    <s v=" Channelized Waterways, Canals"/>
    <s v="D"/>
    <n v="0.52096910560538079"/>
    <n v="9.3813358258152305E-2"/>
    <n v="0.2984336595879456"/>
    <n v="98.02"/>
    <n v="121.90965752613744"/>
    <x v="532"/>
    <n v="94.145482503243073"/>
    <x v="6"/>
    <x v="4"/>
    <x v="5"/>
  </r>
  <r>
    <s v="C-24"/>
    <s v="Tradition"/>
    <n v="6410"/>
    <s v="Freshwater Marshes"/>
    <s v="D"/>
    <n v="0.62640332935885068"/>
    <n v="1.7869211096790915E-2"/>
    <n v="0.24869471632328805"/>
    <n v="96.94"/>
    <n v="100.47203122308173"/>
    <x v="533"/>
    <n v="34.957447165192072"/>
    <x v="11"/>
    <x v="0"/>
    <x v="4"/>
  </r>
  <r>
    <s v="S St Lucie"/>
    <s v="Conservation"/>
    <n v="2120"/>
    <s v="Unimproved Pastures"/>
    <s v="D"/>
    <n v="0.95337210017164864"/>
    <n v="0.22938109134459039"/>
    <n v="0.2"/>
    <n v="96.7"/>
    <n v="80.599450000000004"/>
    <x v="534"/>
    <n v="59.078264391347361"/>
    <x v="3"/>
    <x v="9"/>
    <x v="0"/>
  </r>
  <r>
    <s v="N St Lucie"/>
    <s v="ROADS"/>
    <n v="8140"/>
    <s v="Roads and Highways"/>
    <s v="NA"/>
    <n v="1.0171301585628862"/>
    <n v="0.19656132206470006"/>
    <n v="0.43863241848912221"/>
    <n v="96.5"/>
    <n v="176.40205829115473"/>
    <x v="535"/>
    <n v="132.74666914660196"/>
    <x v="13"/>
    <x v="0"/>
    <x v="2"/>
  </r>
  <r>
    <s v="C-24"/>
    <s v="Agriculture"/>
    <n v="2220"/>
    <s v="Fruit Orchards"/>
    <s v="D"/>
    <n v="1.6671011379372187"/>
    <n v="0.16490862031309303"/>
    <n v="0.32696578480774496"/>
    <n v="96.36"/>
    <n v="131.30301795282966"/>
    <x v="536"/>
    <n v="98.218118034241286"/>
    <x v="0"/>
    <x v="0"/>
    <x v="0"/>
  </r>
  <r>
    <s v="C-44 &amp; S-153"/>
    <s v="PAL MAR WATER CONTROL DISTRICT"/>
    <n v="5250"/>
    <s v="Marshy Lakes"/>
    <s v="D"/>
    <n v="0.52096910560538079"/>
    <n v="9.3813358258152305E-2"/>
    <n v="0.2984336595879456"/>
    <n v="95.53"/>
    <n v="118.81278905806887"/>
    <x v="537"/>
    <n v="30.328882974654864"/>
    <x v="16"/>
    <x v="1"/>
    <x v="5"/>
  </r>
  <r>
    <s v="N St Lucie"/>
    <s v="StLucieCOMS4"/>
    <n v="6170"/>
    <s v="Mixed Wetland Hardwoods"/>
    <s v="D"/>
    <n v="0.62640332935885068"/>
    <n v="1.7869211096790915E-2"/>
    <n v="0.24869471632328805"/>
    <n v="95.26"/>
    <n v="98.730820036215889"/>
    <x v="538"/>
    <n v="26.292227020111515"/>
    <x v="15"/>
    <x v="0"/>
    <x v="4"/>
  </r>
  <r>
    <s v="C-23"/>
    <s v="Martin"/>
    <n v="6430"/>
    <s v="Wet Prairies"/>
    <s v="NA"/>
    <n v="0.62640332935885068"/>
    <n v="1.7869211096790915E-2"/>
    <n v="0.24869471632328805"/>
    <n v="94.63"/>
    <n v="98.077865841141161"/>
    <x v="539"/>
    <n v="55.474029956395817"/>
    <x v="6"/>
    <x v="4"/>
    <x v="4"/>
  </r>
  <r>
    <s v="S St Lucie"/>
    <s v="Agriculture"/>
    <n v="2510"/>
    <s v="Horse Farms"/>
    <s v="D"/>
    <n v="1.8765006736361713"/>
    <n v="0.3700681607026059"/>
    <n v="0.58663586860269046"/>
    <n v="94.4"/>
    <n v="230.78959033872164"/>
    <x v="540"/>
    <n v="257.51397833187985"/>
    <x v="0"/>
    <x v="0"/>
    <x v="0"/>
  </r>
  <r>
    <s v="N St Lucie"/>
    <s v="City of PSL MS4"/>
    <n v="4110"/>
    <s v="Pine Flatwoods"/>
    <s v="B"/>
    <n v="0.80616023176279095"/>
    <n v="4.9140330516175015E-2"/>
    <n v="9.4942281192321246E-2"/>
    <n v="94.38"/>
    <n v="37.343519289296104"/>
    <x v="541"/>
    <n v="13.122170586770306"/>
    <x v="2"/>
    <x v="0"/>
    <x v="3"/>
  </r>
  <r>
    <s v="C-23"/>
    <s v="City of PSL MS4"/>
    <n v="6410"/>
    <s v="Freshwater Marshes"/>
    <s v="D"/>
    <n v="0.62640332935885068"/>
    <n v="1.7869211096790915E-2"/>
    <n v="0.24869471632328805"/>
    <n v="94.34"/>
    <n v="97.777299624360751"/>
    <x v="542"/>
    <n v="55.304026060302029"/>
    <x v="2"/>
    <x v="0"/>
    <x v="4"/>
  </r>
  <r>
    <s v="C-44 &amp; S-153"/>
    <s v="Martin"/>
    <n v="6170"/>
    <s v="Mixed Wetland Hardwoods"/>
    <s v="D"/>
    <n v="0.62640332935885068"/>
    <n v="1.7869211096790915E-2"/>
    <n v="0.24869471632328805"/>
    <n v="94.24"/>
    <n v="97.673656101333009"/>
    <x v="543"/>
    <n v="4.7491005593380864"/>
    <x v="6"/>
    <x v="4"/>
    <x v="4"/>
  </r>
  <r>
    <s v="C-44 &amp; S-153"/>
    <s v="MartinCoMS4"/>
    <n v="8310"/>
    <s v="Electric Power Facilities"/>
    <s v="D"/>
    <n v="1.2017295380314896"/>
    <n v="0.2322997442582819"/>
    <n v="0.58224006489851832"/>
    <n v="94.11"/>
    <n v="228.35654762542114"/>
    <x v="544"/>
    <n v="144.34134307521654"/>
    <x v="10"/>
    <x v="0"/>
    <x v="2"/>
  </r>
  <r>
    <s v="N St Lucie"/>
    <s v="NORTH ST. LUCIE RIVER WATER CONTROL DIST"/>
    <n v="6430"/>
    <s v="Wet Prairies"/>
    <s v="D"/>
    <n v="0.62640332935885068"/>
    <n v="1.7869211096790915E-2"/>
    <n v="0.24869471632328805"/>
    <n v="93.77"/>
    <n v="97.186531543102674"/>
    <x v="545"/>
    <n v="25.880979715261976"/>
    <x v="1"/>
    <x v="1"/>
    <x v="4"/>
  </r>
  <r>
    <s v="C-44 &amp; S-153"/>
    <s v="Martin"/>
    <n v="6172"/>
    <s v="Mixed Shrubs"/>
    <s v="D"/>
    <n v="0.62640332935885068"/>
    <n v="1.7869211096790915E-2"/>
    <n v="0.24869471632328805"/>
    <n v="93.58"/>
    <n v="96.989608849350006"/>
    <x v="546"/>
    <n v="4.715840729444591"/>
    <x v="6"/>
    <x v="4"/>
    <x v="4"/>
  </r>
  <r>
    <s v="N St Lucie"/>
    <s v="NORTH ST. LUCIE RIVER WATER CONTROL DIST"/>
    <n v="6172"/>
    <s v="Mixed Shrubs"/>
    <s v="D"/>
    <n v="0.62640332935885068"/>
    <n v="1.7869211096790915E-2"/>
    <n v="0.24869471632328805"/>
    <n v="93.49"/>
    <n v="96.896329678625037"/>
    <x v="547"/>
    <n v="25.803698342538574"/>
    <x v="1"/>
    <x v="1"/>
    <x v="4"/>
  </r>
  <r>
    <s v="Basin 4, 5, 6"/>
    <s v="Martin"/>
    <n v="1220"/>
    <s v="Mobile Home Units"/>
    <s v="D"/>
    <n v="1.3474392445178078"/>
    <n v="0.2921616014325315"/>
    <n v="0.24052044568721381"/>
    <n v="93.06"/>
    <n v="93.280455175780205"/>
    <x v="548"/>
    <n v="86.846129586742464"/>
    <x v="6"/>
    <x v="4"/>
    <x v="1"/>
  </r>
  <r>
    <s v="N St Lucie"/>
    <s v="Martin"/>
    <n v="5110"/>
    <s v=" Natural River, Stream, Waterway"/>
    <s v="NA"/>
    <n v="0.52096910560538079"/>
    <n v="9.3813358258152305E-2"/>
    <n v="0.2984336595879456"/>
    <n v="92.78"/>
    <n v="115.39255279815377"/>
    <x v="549"/>
    <n v="54.574463333052684"/>
    <x v="6"/>
    <x v="4"/>
    <x v="5"/>
  </r>
  <r>
    <s v="C-24"/>
    <s v="St. Lucie"/>
    <n v="7430"/>
    <s v="Spoil Areas"/>
    <s v="D"/>
    <n v="0.73183755311232057"/>
    <n v="0.13401908322593187"/>
    <n v="0.28292799795311729"/>
    <n v="92.77"/>
    <n v="109.38533256743629"/>
    <x v="550"/>
    <n v="72.629227422968427"/>
    <x v="9"/>
    <x v="4"/>
    <x v="7"/>
  </r>
  <r>
    <s v="N St Lucie"/>
    <s v="Conservation"/>
    <n v="6250"/>
    <s v="Hydric Pine Flatwoods"/>
    <s v="D"/>
    <n v="0.62640332935885068"/>
    <n v="1.7869211096790915E-2"/>
    <n v="0.24869471632328805"/>
    <n v="92.59"/>
    <n v="95.963537971375487"/>
    <x v="551"/>
    <n v="25.555293930213367"/>
    <x v="3"/>
    <x v="10"/>
    <x v="4"/>
  </r>
  <r>
    <s v="Basin 4, 5, 6"/>
    <s v="MartinCoMS4"/>
    <n v="1550"/>
    <s v="Other Light Industrial"/>
    <s v="D"/>
    <n v="1.2017295380314896"/>
    <n v="0.2322997442582819"/>
    <n v="0.34369105791620291"/>
    <n v="91.64"/>
    <n v="131.25894882145968"/>
    <x v="552"/>
    <n v="100.82493446791635"/>
    <x v="10"/>
    <x v="0"/>
    <x v="1"/>
  </r>
  <r>
    <s v="N St Lucie"/>
    <s v="StLucieCOMS4"/>
    <n v="1400"/>
    <s v="Commercial and Services"/>
    <s v="D"/>
    <n v="0.73183755311232057"/>
    <n v="0.15992943931627868"/>
    <n v="0.58224006489851832"/>
    <n v="91.24"/>
    <n v="221.39253432518782"/>
    <x v="553"/>
    <n v="144.53567421873973"/>
    <x v="15"/>
    <x v="0"/>
    <x v="1"/>
  </r>
  <r>
    <s v="C-23"/>
    <s v="Conservation"/>
    <n v="6410"/>
    <s v="Freshwater Marshes"/>
    <s v="D"/>
    <n v="0.62640332935885068"/>
    <n v="1.7869211096790915E-2"/>
    <n v="0.24869471632328805"/>
    <n v="91.13"/>
    <n v="94.450342535170606"/>
    <x v="554"/>
    <n v="53.422258796643241"/>
    <x v="3"/>
    <x v="11"/>
    <x v="4"/>
  </r>
  <r>
    <s v="N St Lucie"/>
    <s v="City of PSL MS4"/>
    <n v="4340"/>
    <s v="Hardwood - Coniferous Mixed"/>
    <s v="D"/>
    <n v="0.80616023176279095"/>
    <n v="4.9140330516175015E-2"/>
    <n v="0.28292799795311729"/>
    <n v="91.07"/>
    <n v="107.38085843393793"/>
    <x v="555"/>
    <n v="37.732649973561884"/>
    <x v="2"/>
    <x v="0"/>
    <x v="3"/>
  </r>
  <r>
    <s v="N St Lucie"/>
    <s v="StuartMS4"/>
    <n v="6410"/>
    <s v="Freshwater Marshes"/>
    <s v="D"/>
    <n v="0.62640332935885068"/>
    <n v="1.7869211096790915E-2"/>
    <n v="0.24869471632328805"/>
    <n v="90.86"/>
    <n v="94.170505022995727"/>
    <x v="556"/>
    <n v="25.077805448743767"/>
    <x v="19"/>
    <x v="0"/>
    <x v="4"/>
  </r>
  <r>
    <s v="C-44 &amp; S-153"/>
    <s v="MartinCoMS4"/>
    <n v="5300"/>
    <s v="Reservoirs"/>
    <s v="D"/>
    <n v="0.52096910560538079"/>
    <n v="9.3813358258152305E-2"/>
    <n v="0.2984336595879456"/>
    <n v="90.78"/>
    <n v="112.90510824548824"/>
    <x v="557"/>
    <n v="28.820852051074723"/>
    <x v="10"/>
    <x v="0"/>
    <x v="5"/>
  </r>
  <r>
    <s v="C-24"/>
    <s v="Conservation"/>
    <n v="6430"/>
    <s v="Wet Prairies"/>
    <s v="D"/>
    <n v="0.62640332935885068"/>
    <n v="1.7869211096790915E-2"/>
    <n v="0.24869471632328805"/>
    <n v="90.53"/>
    <n v="93.828481397004225"/>
    <x v="558"/>
    <n v="32.645942767328648"/>
    <x v="3"/>
    <x v="12"/>
    <x v="4"/>
  </r>
  <r>
    <s v="C-24"/>
    <s v="St. Lucie"/>
    <n v="4280"/>
    <s v="Cabbage Palm"/>
    <s v="D"/>
    <n v="0.80616023176279095"/>
    <n v="4.9140330516175015E-2"/>
    <n v="0.28292799795311729"/>
    <n v="90.3"/>
    <n v="106.47294956170634"/>
    <x v="559"/>
    <n v="46.105005985631266"/>
    <x v="9"/>
    <x v="4"/>
    <x v="3"/>
  </r>
  <r>
    <s v="S St Lucie"/>
    <s v="MartinCoMS4"/>
    <n v="1210"/>
    <s v="Fixed Single Family Units"/>
    <s v="B"/>
    <n v="1.3474392445178078"/>
    <n v="0.2921616014325315"/>
    <n v="0.1586591010147235"/>
    <n v="89.95"/>
    <n v="59.476001722923478"/>
    <x v="560"/>
    <n v="53.755107267104613"/>
    <x v="10"/>
    <x v="0"/>
    <x v="1"/>
  </r>
  <r>
    <s v="S St Lucie"/>
    <s v="MartinCoMS4"/>
    <n v="3100"/>
    <s v="Herbaceous (Dry Prairie)"/>
    <s v="D"/>
    <n v="0.80616023176279095"/>
    <n v="4.9140330516175015E-2"/>
    <n v="0.28292799795311729"/>
    <n v="89.94"/>
    <n v="106.04847268637728"/>
    <x v="561"/>
    <n v="25.722146060223899"/>
    <x v="10"/>
    <x v="0"/>
    <x v="6"/>
  </r>
  <r>
    <s v="Basin 4, 5, 6"/>
    <s v="Agriculture"/>
    <n v="2430"/>
    <s v="Ornamentals"/>
    <s v="D"/>
    <n v="1.7303616721893005"/>
    <n v="0.38508149913584422"/>
    <n v="0.30381529981542799"/>
    <n v="89.71"/>
    <n v="113.58634000229722"/>
    <x v="562"/>
    <n v="134.46995635867424"/>
    <x v="0"/>
    <x v="0"/>
    <x v="0"/>
  </r>
  <r>
    <s v="C-44 &amp; S-153"/>
    <s v="Martin"/>
    <n v="4220"/>
    <s v="Brazilian Pepper"/>
    <s v="D"/>
    <n v="0.80616023176279095"/>
    <n v="4.9140330516175015E-2"/>
    <n v="0.28292799795311729"/>
    <n v="89.26"/>
    <n v="105.24668303297796"/>
    <x v="563"/>
    <n v="14.07262232551285"/>
    <x v="6"/>
    <x v="4"/>
    <x v="3"/>
  </r>
  <r>
    <s v="N St Lucie"/>
    <s v="NORTH ST. LUCIE RIVER WATER CONTROL DIST"/>
    <n v="1620"/>
    <s v="Sand and Gravel Pits"/>
    <s v="D"/>
    <n v="0.73183755311232057"/>
    <n v="0.13401908322593187"/>
    <n v="0.24052044568721381"/>
    <n v="87.78"/>
    <n v="87.987947080700465"/>
    <x v="564"/>
    <n v="51.239422471838985"/>
    <x v="1"/>
    <x v="1"/>
    <x v="1"/>
  </r>
  <r>
    <s v="Basin 4, 5, 6"/>
    <s v="Agriculture"/>
    <n v="2430"/>
    <s v="Ornamentals"/>
    <s v="D"/>
    <n v="1.7303616721893005"/>
    <n v="0.38508149913584422"/>
    <n v="0.30381529981542799"/>
    <n v="87.64"/>
    <n v="110.96540895999698"/>
    <x v="565"/>
    <n v="131.36714942898462"/>
    <x v="0"/>
    <x v="0"/>
    <x v="0"/>
  </r>
  <r>
    <s v="S St Lucie"/>
    <s v="Conservation"/>
    <n v="6170"/>
    <s v="Mixed Wetland Hardwoods"/>
    <s v="D"/>
    <n v="0.62640332935885068"/>
    <n v="1.7869211096790915E-2"/>
    <n v="0.24869471632328805"/>
    <n v="87.58"/>
    <n v="90.770997467686186"/>
    <x v="566"/>
    <n v="14.292994003886674"/>
    <x v="3"/>
    <x v="9"/>
    <x v="4"/>
  </r>
  <r>
    <s v="C-24"/>
    <s v="Okeechobee"/>
    <n v="1630"/>
    <s v="Rock Quarries"/>
    <s v="D"/>
    <n v="0.73183755311232057"/>
    <n v="0.13401908322593187"/>
    <n v="0.24052044568721381"/>
    <n v="87.38"/>
    <n v="87.586999497739882"/>
    <x v="567"/>
    <n v="58.155659049580251"/>
    <x v="14"/>
    <x v="4"/>
    <x v="1"/>
  </r>
  <r>
    <s v="N St Lucie"/>
    <s v="CityofFtPierce"/>
    <n v="1320"/>
    <s v="Mobile Home Units &lt;Six or more dwelling units per acre&gt;"/>
    <s v="D"/>
    <n v="1.6728075169398335"/>
    <n v="0.4645994885165638"/>
    <n v="0.45902383655933859"/>
    <n v="87.07"/>
    <n v="166.56332870963104"/>
    <x v="568"/>
    <n v="246.82273615241814"/>
    <x v="18"/>
    <x v="0"/>
    <x v="1"/>
  </r>
  <r>
    <s v="Basin 4, 5, 6"/>
    <s v="MartinCoMS4"/>
    <n v="2120"/>
    <s v="Unimproved Pastures"/>
    <s v="D"/>
    <n v="0.95337210017164864"/>
    <n v="0.22938109134459039"/>
    <n v="0.2"/>
    <n v="87.06"/>
    <n v="72.564509999999999"/>
    <x v="569"/>
    <n v="55.163246582981088"/>
    <x v="10"/>
    <x v="0"/>
    <x v="0"/>
  </r>
  <r>
    <s v="Basin 4, 5, 6"/>
    <s v="MartinCoMS4"/>
    <n v="1210"/>
    <s v="Fixed Single Family Units"/>
    <s v="NA"/>
    <n v="1.3474392445178078"/>
    <n v="0.2921616014325315"/>
    <n v="0.22279788653131388"/>
    <n v="86.73"/>
    <n v="80.529688962502604"/>
    <x v="570"/>
    <n v="74.974889327442327"/>
    <x v="10"/>
    <x v="0"/>
    <x v="1"/>
  </r>
  <r>
    <s v="Basin 4, 5, 6"/>
    <s v="MartinCoMS4"/>
    <n v="3200"/>
    <s v="Shrub and Brushland"/>
    <s v="D"/>
    <n v="0.80616023176279095"/>
    <n v="4.9140330516175015E-2"/>
    <n v="0.28292799795311729"/>
    <n v="86.53"/>
    <n v="102.02773339506588"/>
    <x v="571"/>
    <n v="27.523086996050814"/>
    <x v="10"/>
    <x v="0"/>
    <x v="6"/>
  </r>
  <r>
    <s v="C-44 &amp; S-153"/>
    <s v="Conservation"/>
    <n v="4110"/>
    <s v="Pine Flatwoods"/>
    <s v="D"/>
    <n v="0.80616023176279095"/>
    <n v="4.9140330516175015E-2"/>
    <n v="0.28292799795311729"/>
    <n v="86.26"/>
    <n v="101.70937573856911"/>
    <x v="572"/>
    <n v="13.599645998193347"/>
    <x v="3"/>
    <x v="16"/>
    <x v="3"/>
  </r>
  <r>
    <s v="N St Lucie"/>
    <s v="StLucieCOMS4"/>
    <n v="5110"/>
    <s v=" Natural River, Stream, Waterway"/>
    <s v="NA"/>
    <n v="0.52096910560538079"/>
    <n v="9.3813358258152305E-2"/>
    <n v="0.2984336595879456"/>
    <n v="85.63"/>
    <n v="106.49993852237451"/>
    <x v="573"/>
    <n v="50.368735667269902"/>
    <x v="15"/>
    <x v="0"/>
    <x v="5"/>
  </r>
  <r>
    <s v="C-44 &amp; S-153"/>
    <s v="Agriculture"/>
    <n v="2110"/>
    <s v="Improved Pastures"/>
    <s v="NA"/>
    <n v="1.8765006736361713"/>
    <n v="0.3700681607026059"/>
    <n v="0.58663586860269046"/>
    <n v="85.54"/>
    <n v="209.12861819464248"/>
    <x v="574"/>
    <n v="210.58320503583286"/>
    <x v="0"/>
    <x v="0"/>
    <x v="0"/>
  </r>
  <r>
    <s v="C-23"/>
    <s v="Agriculture"/>
    <n v="2110"/>
    <s v="Improved Pastures"/>
    <s v="A"/>
    <n v="1.8765006736361713"/>
    <n v="0.3700681607026059"/>
    <n v="0.58663586860269046"/>
    <n v="85.52"/>
    <n v="209.07972209499442"/>
    <x v="575"/>
    <n v="318.626094366953"/>
    <x v="0"/>
    <x v="0"/>
    <x v="0"/>
  </r>
  <r>
    <s v="C-23"/>
    <s v="Martin"/>
    <n v="6440"/>
    <s v="Emergent Aquatic Vegetation"/>
    <s v="D"/>
    <n v="0.62640332935885068"/>
    <n v="1.7869211096790915E-2"/>
    <n v="0.24869471632328805"/>
    <n v="85.39"/>
    <n v="88.501204313378892"/>
    <x v="576"/>
    <n v="50.057354094649043"/>
    <x v="6"/>
    <x v="4"/>
    <x v="4"/>
  </r>
  <r>
    <s v="C-23"/>
    <s v="Martin"/>
    <n v="1190"/>
    <s v="Low Density Under Construction"/>
    <s v="D"/>
    <n v="0.96739227811534922"/>
    <n v="0.17065096597435325"/>
    <n v="0.27638752969320179"/>
    <n v="85.24"/>
    <n v="98.183270356894695"/>
    <x v="577"/>
    <n v="96.350314218416372"/>
    <x v="6"/>
    <x v="4"/>
    <x v="1"/>
  </r>
  <r>
    <s v="S St Lucie"/>
    <s v="MartinCoMS4"/>
    <n v="1900"/>
    <s v="Open Land"/>
    <s v="D"/>
    <n v="0.80616023176279095"/>
    <n v="4.9140330516175015E-2"/>
    <n v="0.28292799795311729"/>
    <n v="85.1"/>
    <n v="100.34161691806433"/>
    <x v="578"/>
    <n v="24.337943403658592"/>
    <x v="10"/>
    <x v="0"/>
    <x v="1"/>
  </r>
  <r>
    <s v="C-23"/>
    <s v="City of PSL MS4"/>
    <n v="1660"/>
    <s v="Holding Ponds"/>
    <s v="D"/>
    <n v="0.52096910560538079"/>
    <n v="9.3813358258152305E-2"/>
    <n v="0.2984336595879456"/>
    <n v="85.02"/>
    <n v="105.74126793381151"/>
    <x v="579"/>
    <n v="81.6593442402135"/>
    <x v="2"/>
    <x v="0"/>
    <x v="1"/>
  </r>
  <r>
    <s v="S St Lucie"/>
    <s v="StuartMS4"/>
    <n v="1210"/>
    <s v="Fixed Single Family Units"/>
    <s v="B"/>
    <n v="1.3474392445178078"/>
    <n v="0.2921616014325315"/>
    <n v="0.1586591010147235"/>
    <n v="84.98"/>
    <n v="56.189779059633537"/>
    <x v="580"/>
    <n v="50.784980717715946"/>
    <x v="19"/>
    <x v="0"/>
    <x v="1"/>
  </r>
  <r>
    <s v="C-24"/>
    <s v="City of PSL MS4"/>
    <n v="2130"/>
    <s v="Woodland Pastures"/>
    <s v="D"/>
    <n v="0.95337210017164864"/>
    <n v="0.22938109134459039"/>
    <n v="0.2"/>
    <n v="84.42"/>
    <n v="70.364070000000012"/>
    <x v="581"/>
    <n v="64.978119075956315"/>
    <x v="2"/>
    <x v="0"/>
    <x v="0"/>
  </r>
  <r>
    <s v="C-24"/>
    <s v="Conservation"/>
    <n v="6172"/>
    <s v="Mixed Shrubs"/>
    <s v="D"/>
    <n v="0.62640332935885068"/>
    <n v="1.7869211096790915E-2"/>
    <n v="0.24869471632328805"/>
    <n v="84.05"/>
    <n v="87.112381104807298"/>
    <x v="582"/>
    <n v="30.309195731735034"/>
    <x v="3"/>
    <x v="8"/>
    <x v="4"/>
  </r>
  <r>
    <s v="Basin 4, 5, 6"/>
    <s v="Martin"/>
    <n v="1110"/>
    <s v="Fixed Single Family Units"/>
    <s v="D"/>
    <n v="0.96739227811534922"/>
    <n v="0.17065096597435325"/>
    <n v="0.27638752969320179"/>
    <n v="83.92"/>
    <n v="96.662834917299449"/>
    <x v="583"/>
    <n v="58.035523031332978"/>
    <x v="6"/>
    <x v="4"/>
    <x v="1"/>
  </r>
  <r>
    <s v="C-44 &amp; S-153"/>
    <s v="PAL MAR WATER CONTROL DISTRICT"/>
    <n v="6250"/>
    <s v="Hydric Pine Flatwoods"/>
    <s v="D"/>
    <n v="0.62640332935885068"/>
    <n v="1.7869211096790915E-2"/>
    <n v="0.24869471632328805"/>
    <n v="83.51"/>
    <n v="86.552706080457554"/>
    <x v="584"/>
    <n v="4.2083763551604791"/>
    <x v="16"/>
    <x v="1"/>
    <x v="4"/>
  </r>
  <r>
    <s v="Basin 4, 5, 6"/>
    <s v="MartinCoMS4"/>
    <n v="6170"/>
    <s v="Mixed Wetland Hardwoods"/>
    <s v="D"/>
    <n v="0.62640332935885068"/>
    <n v="1.7869211096790915E-2"/>
    <n v="0.24869471632328805"/>
    <n v="83.46"/>
    <n v="86.50088431894369"/>
    <x v="585"/>
    <n v="15.97430198266993"/>
    <x v="10"/>
    <x v="0"/>
    <x v="4"/>
  </r>
  <r>
    <s v="S St Lucie"/>
    <s v="Martin"/>
    <n v="5110"/>
    <s v=" Natural River, Stream, Waterway"/>
    <s v="D"/>
    <n v="0.52096910560538079"/>
    <n v="9.3813358258152305E-2"/>
    <n v="0.2984336595879456"/>
    <n v="83.45"/>
    <n v="103.78862395996909"/>
    <x v="586"/>
    <n v="37.790076057647774"/>
    <x v="6"/>
    <x v="4"/>
    <x v="5"/>
  </r>
  <r>
    <s v="C-23"/>
    <s v="Agriculture"/>
    <n v="2310"/>
    <s v="Cattle Feeding Operations"/>
    <s v="D"/>
    <n v="1.7303616721893005"/>
    <n v="0.38508149913584422"/>
    <n v="0.30381529981542799"/>
    <n v="82.73"/>
    <n v="104.74861117367128"/>
    <x v="587"/>
    <n v="163.91028728988101"/>
    <x v="0"/>
    <x v="0"/>
    <x v="0"/>
  </r>
  <r>
    <s v="C-44 &amp; S-153"/>
    <s v="Agriculture"/>
    <n v="2130"/>
    <s v="Woodland Pastures"/>
    <s v="NA"/>
    <n v="0.95337210017164864"/>
    <n v="0.22938109134459039"/>
    <n v="0.2"/>
    <n v="81.98"/>
    <n v="68.330330000000004"/>
    <x v="588"/>
    <n v="42.648098700821272"/>
    <x v="0"/>
    <x v="0"/>
    <x v="0"/>
  </r>
  <r>
    <s v="S St Lucie"/>
    <s v="MartinCoMS4"/>
    <n v="1700"/>
    <s v="Institutional"/>
    <s v="D"/>
    <n v="0.96739227811534922"/>
    <n v="0.17065096597435325"/>
    <n v="0.24052044568721381"/>
    <n v="81.7"/>
    <n v="81.893543819699588"/>
    <x v="589"/>
    <n v="46.939846140609752"/>
    <x v="10"/>
    <x v="0"/>
    <x v="1"/>
  </r>
  <r>
    <s v="N St Lucie"/>
    <s v="St. Lucie"/>
    <n v="3200"/>
    <s v="Shrub and Brushland"/>
    <s v="D"/>
    <n v="0.80616023176279095"/>
    <n v="4.9140330516175015E-2"/>
    <n v="0.28292799795311729"/>
    <n v="80.91"/>
    <n v="95.401177730206641"/>
    <x v="590"/>
    <n v="33.523099916118291"/>
    <x v="9"/>
    <x v="4"/>
    <x v="6"/>
  </r>
  <r>
    <s v="C-23"/>
    <s v="St. Lucie"/>
    <n v="6430"/>
    <s v="Wet Prairies"/>
    <s v="NA"/>
    <n v="0.62640332935885068"/>
    <n v="1.7869211096790915E-2"/>
    <n v="0.24869471632328805"/>
    <n v="80.34"/>
    <n v="83.267206400478514"/>
    <x v="591"/>
    <n v="47.096941421291767"/>
    <x v="9"/>
    <x v="4"/>
    <x v="4"/>
  </r>
  <r>
    <s v="S St Lucie"/>
    <s v="Agriculture"/>
    <n v="2500"/>
    <s v="Specialty Farms"/>
    <s v="D"/>
    <n v="1.7303616721893005"/>
    <n v="0.38508149913584422"/>
    <n v="0.30381529981542799"/>
    <n v="79.930000000000007"/>
    <n v="101.20339044012503"/>
    <x v="592"/>
    <n v="117.05657356742428"/>
    <x v="0"/>
    <x v="0"/>
    <x v="0"/>
  </r>
  <r>
    <s v="C-44 &amp; S-153"/>
    <s v="MartinCoMS4"/>
    <n v="1900"/>
    <s v="Open Land"/>
    <s v="D"/>
    <n v="0.80616023176279095"/>
    <n v="4.9140330516175015E-2"/>
    <n v="0.28292799795311729"/>
    <n v="79.569999999999993"/>
    <n v="93.821180472037341"/>
    <x v="593"/>
    <n v="12.544908788270861"/>
    <x v="10"/>
    <x v="0"/>
    <x v="1"/>
  </r>
  <r>
    <s v="N St Lucie"/>
    <s v="NORTH ST. LUCIE RIVER WATER CONTROL DIST"/>
    <n v="6440"/>
    <s v="Emergent Aquatic Vegetation"/>
    <s v="D"/>
    <n v="0.62640332935885068"/>
    <n v="1.7869211096790915E-2"/>
    <n v="0.24869471632328805"/>
    <n v="79.38"/>
    <n v="82.2722285794123"/>
    <x v="594"/>
    <n v="21.909269167084314"/>
    <x v="1"/>
    <x v="1"/>
    <x v="4"/>
  </r>
  <r>
    <s v="S St Lucie"/>
    <s v="StuartMS4"/>
    <n v="1310"/>
    <s v="Fixed Single Family Units &lt;Six or more dwelling units per acre&gt;"/>
    <s v="NA"/>
    <n v="1.3474392445178078"/>
    <n v="0.2921616014325315"/>
    <n v="0.44774347762687844"/>
    <n v="79.37"/>
    <n v="148.10211374670496"/>
    <x v="595"/>
    <n v="133.85642579048144"/>
    <x v="19"/>
    <x v="0"/>
    <x v="1"/>
  </r>
  <r>
    <s v="S St Lucie"/>
    <s v="MartinCoMS4"/>
    <n v="8140"/>
    <s v="Roads and Highways"/>
    <s v="D"/>
    <n v="1.0171301585628862"/>
    <n v="0.19656132206470006"/>
    <n v="0.45034663738052311"/>
    <n v="79.239999999999995"/>
    <n v="148.71918599809106"/>
    <x v="596"/>
    <n v="95.728064943833019"/>
    <x v="10"/>
    <x v="0"/>
    <x v="2"/>
  </r>
  <r>
    <s v="Basin 4, 5, 6"/>
    <s v="Martin"/>
    <n v="6172"/>
    <s v="Mixed Shrubs"/>
    <s v="D"/>
    <n v="0.62640332935885068"/>
    <n v="1.7869211096790915E-2"/>
    <n v="0.24869471632328805"/>
    <n v="79.23"/>
    <n v="82.116763294870708"/>
    <x v="597"/>
    <n v="15.16467704393648"/>
    <x v="6"/>
    <x v="4"/>
    <x v="4"/>
  </r>
  <r>
    <s v="S St Lucie"/>
    <s v="MartinCoMS4"/>
    <n v="4110"/>
    <s v="Pine Flatwoods"/>
    <s v="A"/>
    <n v="0.80616023176279095"/>
    <n v="4.9140330516175015E-2"/>
    <n v="2.0887301862310671E-2"/>
    <n v="79.09"/>
    <n v="6.8846129151292041"/>
    <x v="598"/>
    <n v="1.6698686410578114"/>
    <x v="10"/>
    <x v="0"/>
    <x v="3"/>
  </r>
  <r>
    <s v="C-24"/>
    <s v="City of PSL MS4"/>
    <n v="4110"/>
    <s v="Pine Flatwoods"/>
    <s v="D"/>
    <n v="0.80616023176279095"/>
    <n v="4.9140330516175015E-2"/>
    <n v="0.28292799795311729"/>
    <n v="79.09"/>
    <n v="93.255211304931947"/>
    <x v="599"/>
    <n v="40.38144987157893"/>
    <x v="2"/>
    <x v="0"/>
    <x v="3"/>
  </r>
  <r>
    <s v="N St Lucie"/>
    <s v="City of PSL MS4"/>
    <n v="2210"/>
    <s v="Citrus Groves"/>
    <s v="D"/>
    <n v="1.6671011379372187"/>
    <n v="0.16490862031309303"/>
    <n v="0.32696578480774496"/>
    <n v="79.08"/>
    <n v="107.75677313937079"/>
    <x v="600"/>
    <n v="71.808720940594554"/>
    <x v="2"/>
    <x v="0"/>
    <x v="0"/>
  </r>
  <r>
    <s v="C-23"/>
    <s v="Martin"/>
    <n v="1180"/>
    <s v="Rural Residential"/>
    <s v="D"/>
    <n v="0.96739227811534922"/>
    <n v="0.17065096597435325"/>
    <n v="0.27638752969320179"/>
    <n v="78.97"/>
    <n v="90.961202018817161"/>
    <x v="601"/>
    <n v="89.263072663401459"/>
    <x v="6"/>
    <x v="4"/>
    <x v="1"/>
  </r>
  <r>
    <s v="C-23"/>
    <s v="Conservation"/>
    <n v="5300"/>
    <s v="Reservoirs"/>
    <s v="NA"/>
    <n v="0.52096910560538079"/>
    <n v="9.3813358258152305E-2"/>
    <n v="0.2984336595879456"/>
    <n v="78.56"/>
    <n v="97.706822028701879"/>
    <x v="602"/>
    <n v="75.454693995661884"/>
    <x v="3"/>
    <x v="2"/>
    <x v="5"/>
  </r>
  <r>
    <s v="C-24"/>
    <s v="St. Lucie"/>
    <n v="8320"/>
    <s v="Electrical Power Transmission Lines"/>
    <s v="D"/>
    <n v="0.73183755311232057"/>
    <n v="0.15992943931627868"/>
    <n v="0.28292799795311729"/>
    <n v="78.16"/>
    <n v="92.1586460436652"/>
    <x v="603"/>
    <n v="67.688498432476607"/>
    <x v="9"/>
    <x v="4"/>
    <x v="2"/>
  </r>
  <r>
    <s v="C-44 &amp; S-153"/>
    <s v="Martin"/>
    <n v="5120"/>
    <s v=" Channelized Waterways, Canals"/>
    <s v="D"/>
    <n v="0.52096910560538079"/>
    <n v="9.3813358258152305E-2"/>
    <n v="0.2984336595879456"/>
    <n v="77.86"/>
    <n v="96.836216435268952"/>
    <x v="604"/>
    <n v="24.719007938936752"/>
    <x v="6"/>
    <x v="4"/>
    <x v="5"/>
  </r>
  <r>
    <s v="C-24"/>
    <s v="Verano"/>
    <n v="6410"/>
    <s v="Freshwater Marshes"/>
    <s v="NA"/>
    <n v="0.62640332935885068"/>
    <n v="1.7869211096790915E-2"/>
    <n v="0.24869471632328805"/>
    <n v="77.8"/>
    <n v="80.634660915574159"/>
    <x v="605"/>
    <n v="28.05538879154058"/>
    <x v="8"/>
    <x v="0"/>
    <x v="4"/>
  </r>
  <r>
    <s v="C-23"/>
    <s v="City of PSL MS4"/>
    <n v="3210"/>
    <s v="Palmetto Prairies"/>
    <s v="D"/>
    <n v="0.80616023176279095"/>
    <n v="4.9140330516175015E-2"/>
    <n v="0.28292799795311729"/>
    <n v="77.62"/>
    <n v="91.521930730671613"/>
    <x v="606"/>
    <n v="59.553397143963103"/>
    <x v="2"/>
    <x v="0"/>
    <x v="6"/>
  </r>
  <r>
    <s v="S St Lucie"/>
    <s v="MartinCoMS4"/>
    <n v="1550"/>
    <s v="Other Light Industrial"/>
    <s v="D"/>
    <n v="1.2017295380314896"/>
    <n v="0.2322997442582819"/>
    <n v="0.34369105791620291"/>
    <n v="77.42"/>
    <n v="110.89118090088834"/>
    <x v="607"/>
    <n v="82.162336983685123"/>
    <x v="10"/>
    <x v="0"/>
    <x v="1"/>
  </r>
  <r>
    <s v="N St Lucie"/>
    <s v="City of PSL MS4"/>
    <n v="7430"/>
    <s v="Spoil Areas"/>
    <s v="D"/>
    <n v="0.73183755311232057"/>
    <n v="0.13401908322593187"/>
    <n v="0.28292799795311729"/>
    <n v="76.430000000000007"/>
    <n v="90.118798837222769"/>
    <x v="608"/>
    <n v="52.480315310004258"/>
    <x v="2"/>
    <x v="0"/>
    <x v="7"/>
  </r>
  <r>
    <s v="C-23"/>
    <s v="Okeechobee"/>
    <n v="6250"/>
    <s v="Hydric Pine Flatwoods"/>
    <s v="D"/>
    <n v="0.62640332935885068"/>
    <n v="1.7869211096790915E-2"/>
    <n v="0.24869471632328805"/>
    <n v="75.63"/>
    <n v="78.38559646587241"/>
    <x v="609"/>
    <n v="44.335843660596169"/>
    <x v="14"/>
    <x v="4"/>
    <x v="4"/>
  </r>
  <r>
    <s v="C-44 &amp; S-153"/>
    <s v="MartinCoMS4"/>
    <n v="8115"/>
    <s v=" Grass airports"/>
    <s v="D"/>
    <n v="0.96739227811534922"/>
    <n v="0.17065096597435325"/>
    <n v="0.24052044568721381"/>
    <n v="75.58"/>
    <n v="75.759045800402617"/>
    <x v="610"/>
    <n v="35.178052178551553"/>
    <x v="10"/>
    <x v="0"/>
    <x v="2"/>
  </r>
  <r>
    <s v="C-24"/>
    <s v="Verano"/>
    <n v="4110"/>
    <s v="Pine Flatwoods"/>
    <s v="D"/>
    <n v="0.80616023176279095"/>
    <n v="4.9140330516175015E-2"/>
    <n v="0.28292799795311729"/>
    <n v="75.39"/>
    <n v="88.892532308494367"/>
    <x v="611"/>
    <n v="38.492318950794477"/>
    <x v="8"/>
    <x v="0"/>
    <x v="3"/>
  </r>
  <r>
    <s v="C-44 &amp; S-153"/>
    <s v="ROADS"/>
    <n v="2210"/>
    <s v="Citrus Groves"/>
    <s v="D"/>
    <n v="1.6671011379372187"/>
    <n v="0.16490862031309303"/>
    <n v="0.32696578480774496"/>
    <n v="74.95"/>
    <n v="102.12911161856147"/>
    <x v="612"/>
    <n v="45.827002793918098"/>
    <x v="13"/>
    <x v="0"/>
    <x v="0"/>
  </r>
  <r>
    <s v="N St Lucie"/>
    <s v="NORTH ST. LUCIE RIVER WATER CONTROL DIST"/>
    <n v="5110"/>
    <s v=" Natural River, Stream, Waterway"/>
    <s v="NA"/>
    <n v="0.52096910560538079"/>
    <n v="9.3813358258152305E-2"/>
    <n v="0.2984336595879456"/>
    <n v="74.41"/>
    <n v="92.545374581920896"/>
    <x v="613"/>
    <n v="43.768978407118453"/>
    <x v="1"/>
    <x v="1"/>
    <x v="5"/>
  </r>
  <r>
    <s v="C-44 &amp; S-153"/>
    <s v="Martin"/>
    <n v="4220"/>
    <s v="Brazilian Pepper"/>
    <s v="D"/>
    <n v="0.80616023176279095"/>
    <n v="4.9140330516175015E-2"/>
    <n v="0.28292799795311729"/>
    <n v="74.319999999999993"/>
    <n v="87.630892706821882"/>
    <x v="614"/>
    <n v="11.717200215461739"/>
    <x v="6"/>
    <x v="4"/>
    <x v="3"/>
  </r>
  <r>
    <s v="C-24"/>
    <s v="Okeechobee"/>
    <n v="3100"/>
    <s v="Herbaceous (Dry Prairie)"/>
    <s v="D"/>
    <n v="0.80616023176279095"/>
    <n v="4.9140330516175015E-2"/>
    <n v="0.28292799795311729"/>
    <n v="74.17"/>
    <n v="87.45402734210144"/>
    <x v="615"/>
    <n v="37.869416322860147"/>
    <x v="14"/>
    <x v="4"/>
    <x v="6"/>
  </r>
  <r>
    <s v="C-44 &amp; S-153"/>
    <s v="Conservation"/>
    <n v="6410"/>
    <s v="Freshwater Marshes"/>
    <s v="D"/>
    <n v="0.62640332935885068"/>
    <n v="1.7869211096790915E-2"/>
    <n v="0.24869471632328805"/>
    <n v="73.959999999999994"/>
    <n v="76.654749631309315"/>
    <x v="616"/>
    <n v="3.7271166953379131"/>
    <x v="3"/>
    <x v="17"/>
    <x v="4"/>
  </r>
  <r>
    <s v="N St Lucie"/>
    <s v="Conservation"/>
    <n v="6170"/>
    <s v="Mixed Wetland Hardwoods"/>
    <s v="D"/>
    <n v="0.62640332935885068"/>
    <n v="1.7869211096790915E-2"/>
    <n v="0.24869471632328805"/>
    <n v="73.739999999999995"/>
    <n v="76.426733880648314"/>
    <x v="617"/>
    <n v="20.352601516512941"/>
    <x v="3"/>
    <x v="13"/>
    <x v="4"/>
  </r>
  <r>
    <s v="C-23"/>
    <s v="ROADS"/>
    <n v="2130"/>
    <s v="Woodland Pastures"/>
    <s v="D"/>
    <n v="0.95337210017164864"/>
    <n v="0.22938109134459039"/>
    <n v="0.2"/>
    <n v="73.260000000000005"/>
    <n v="61.062210000000015"/>
    <x v="618"/>
    <n v="69.6802829898879"/>
    <x v="13"/>
    <x v="0"/>
    <x v="0"/>
  </r>
  <r>
    <s v="N St Lucie"/>
    <s v="NORTH ST. LUCIE RIVER WATER CONTROL DIST"/>
    <n v="4220"/>
    <s v="Brazilian Pepper"/>
    <s v="NA"/>
    <n v="0.80616023176279095"/>
    <n v="4.9140330516175015E-2"/>
    <n v="0.24115339422849597"/>
    <n v="73.19"/>
    <n v="73.556445529034733"/>
    <x v="619"/>
    <n v="25.847061132910845"/>
    <x v="1"/>
    <x v="1"/>
    <x v="3"/>
  </r>
  <r>
    <s v="N St Lucie"/>
    <s v="MartinCoMS4"/>
    <n v="1320"/>
    <s v="Mobile Home Units &lt;Six or more dwelling units per acre&gt;"/>
    <s v="B"/>
    <n v="1.6728075169398335"/>
    <n v="0.4645994885165638"/>
    <n v="0.40522520165068265"/>
    <n v="73.11"/>
    <n v="123.46641539824977"/>
    <x v="620"/>
    <n v="182.95935070229521"/>
    <x v="10"/>
    <x v="0"/>
    <x v="1"/>
  </r>
  <r>
    <s v="C-44 &amp; S-153"/>
    <s v="Agriculture"/>
    <n v="3300"/>
    <s v="Mixed Rangeland"/>
    <s v="NA"/>
    <n v="0.80616023176279095"/>
    <n v="4.9140330516175015E-2"/>
    <n v="0.24115339422849597"/>
    <n v="72.849999999999994"/>
    <n v="73.214743227082664"/>
    <x v="621"/>
    <n v="9.7896047685540175"/>
    <x v="0"/>
    <x v="0"/>
    <x v="6"/>
  </r>
  <r>
    <s v="Basin 4, 5, 6"/>
    <s v="MartinCoMS4"/>
    <n v="1310"/>
    <s v="Fixed Single Family Units &lt;Six or more dwelling units per acre&gt;"/>
    <s v="D"/>
    <n v="1.3474392445178078"/>
    <n v="0.2921616014325315"/>
    <n v="0.45902383655933859"/>
    <n v="72.739999999999995"/>
    <n v="139.1502989587523"/>
    <x v="622"/>
    <n v="129.55195032692635"/>
    <x v="10"/>
    <x v="0"/>
    <x v="1"/>
  </r>
  <r>
    <s v="N St Lucie"/>
    <s v="MartinCoMS4"/>
    <n v="1330"/>
    <s v="Multiple Dwelling Units, Low Rise &lt;Two stories or less&gt;"/>
    <s v="D"/>
    <n v="1.6728075169398335"/>
    <n v="0.4645994885165638"/>
    <n v="0.45902383655933859"/>
    <n v="72.73"/>
    <n v="139.13116914036371"/>
    <x v="623"/>
    <n v="206.17224762105636"/>
    <x v="10"/>
    <x v="0"/>
    <x v="1"/>
  </r>
  <r>
    <s v="N St Lucie"/>
    <s v="St. Lucie"/>
    <n v="8320"/>
    <s v="Electrical Power Transmission Lines"/>
    <s v="D"/>
    <n v="0.73183755311232057"/>
    <n v="0.15992943931627868"/>
    <n v="0.28292799795311729"/>
    <n v="72.430000000000007"/>
    <n v="85.402389111344306"/>
    <x v="624"/>
    <n v="55.754779300590727"/>
    <x v="9"/>
    <x v="4"/>
    <x v="2"/>
  </r>
  <r>
    <s v="N St Lucie"/>
    <s v="St. Lucie"/>
    <n v="5300"/>
    <s v="Reservoirs"/>
    <s v="D"/>
    <n v="0.52096910560538079"/>
    <n v="9.3813358258152305E-2"/>
    <n v="0.2984336595879456"/>
    <n v="71.69"/>
    <n v="89.162449990295784"/>
    <x v="625"/>
    <n v="42.169037253142342"/>
    <x v="9"/>
    <x v="4"/>
    <x v="5"/>
  </r>
  <r>
    <s v="C-44 &amp; S-153"/>
    <s v="Conservation"/>
    <n v="4100"/>
    <s v="Upland Coniferous Forests"/>
    <s v="D"/>
    <n v="0.80616023176279095"/>
    <n v="4.9140330516175015E-2"/>
    <n v="0.28292799795311729"/>
    <n v="71.66"/>
    <n v="84.49448023911269"/>
    <x v="626"/>
    <n v="11.297827871905115"/>
    <x v="3"/>
    <x v="23"/>
    <x v="3"/>
  </r>
  <r>
    <s v="C-44 &amp; S-153"/>
    <s v="ROADS"/>
    <n v="4110"/>
    <s v="Pine Flatwoods"/>
    <s v="D"/>
    <n v="0.80616023176279095"/>
    <n v="4.9140330516175015E-2"/>
    <n v="0.28292799795311729"/>
    <n v="71.63"/>
    <n v="84.459107166168607"/>
    <x v="627"/>
    <n v="11.29309810863192"/>
    <x v="13"/>
    <x v="0"/>
    <x v="3"/>
  </r>
  <r>
    <s v="C-44 &amp; S-153"/>
    <s v="MartinCoMS4"/>
    <n v="8100"/>
    <s v="Transportation"/>
    <s v="D"/>
    <n v="1.0171301585628862"/>
    <n v="0.19656132206470006"/>
    <n v="0.45034663738052311"/>
    <n v="71.36"/>
    <n v="133.92984746117841"/>
    <x v="628"/>
    <n v="71.631489263909415"/>
    <x v="10"/>
    <x v="0"/>
    <x v="2"/>
  </r>
  <r>
    <s v="N St Lucie"/>
    <s v="City of PSL MS4"/>
    <n v="8340"/>
    <s v="Sewage Treatment"/>
    <s v="D"/>
    <n v="1.2017295380314896"/>
    <n v="0.2322997442582819"/>
    <n v="0.58224006489851832"/>
    <n v="71.23"/>
    <n v="172.83856006119171"/>
    <x v="629"/>
    <n v="146.87260908392233"/>
    <x v="2"/>
    <x v="0"/>
    <x v="2"/>
  </r>
  <r>
    <s v="S St Lucie"/>
    <s v="Martin"/>
    <n v="1180"/>
    <s v="Rural Residential"/>
    <s v="NA"/>
    <n v="0.96739227811534922"/>
    <n v="0.17065096597435325"/>
    <n v="0.24895975957097566"/>
    <n v="71.19"/>
    <n v="73.862458220477194"/>
    <x v="630"/>
    <n v="42.336578229777402"/>
    <x v="6"/>
    <x v="4"/>
    <x v="1"/>
  </r>
  <r>
    <s v="Basin 4, 5, 6"/>
    <s v="ROADS"/>
    <n v="8140"/>
    <s v="Roads and Highways"/>
    <s v="D"/>
    <n v="1.0171301585628862"/>
    <n v="0.19656132206470006"/>
    <n v="0.45034663738052311"/>
    <n v="71.17"/>
    <n v="133.5732517350346"/>
    <x v="631"/>
    <n v="89.613407307077722"/>
    <x v="13"/>
    <x v="0"/>
    <x v="2"/>
  </r>
  <r>
    <s v="S St Lucie"/>
    <s v="MartinCoMS4"/>
    <n v="7400"/>
    <s v="Disturbed Land"/>
    <s v="D"/>
    <n v="0.73183755311232057"/>
    <n v="0.13401908322593187"/>
    <n v="0.28292799795311729"/>
    <n v="71.17"/>
    <n v="83.916720047692579"/>
    <x v="632"/>
    <n v="39.735064187562486"/>
    <x v="10"/>
    <x v="0"/>
    <x v="7"/>
  </r>
  <r>
    <s v="Basin 4, 5, 6"/>
    <s v="ROADS"/>
    <n v="4110"/>
    <s v="Pine Flatwoods"/>
    <s v="D"/>
    <n v="0.80616023176279095"/>
    <n v="4.9140330516175015E-2"/>
    <n v="0.28292799795311729"/>
    <n v="70.75"/>
    <n v="83.42149702647535"/>
    <x v="633"/>
    <n v="22.503853056403507"/>
    <x v="13"/>
    <x v="0"/>
    <x v="3"/>
  </r>
  <r>
    <s v="C-44 &amp; S-153"/>
    <s v="TROUP-INDIANTOWN DRAINAGE DISTRICT"/>
    <n v="4220"/>
    <s v="Brazilian Pepper"/>
    <s v="D"/>
    <n v="0.80616023176279095"/>
    <n v="4.9140330516175015E-2"/>
    <n v="0.28292799795311729"/>
    <n v="70.48"/>
    <n v="83.103139369978564"/>
    <x v="634"/>
    <n v="11.11179051649278"/>
    <x v="5"/>
    <x v="1"/>
    <x v="3"/>
  </r>
  <r>
    <s v="C-24"/>
    <s v="Agriculture"/>
    <n v="2130"/>
    <s v="Woodland Pastures"/>
    <s v="NA"/>
    <n v="0.95337210017164864"/>
    <n v="0.22938109134459039"/>
    <n v="0.2"/>
    <n v="70.11"/>
    <n v="58.436685000000004"/>
    <x v="635"/>
    <n v="53.963704435149211"/>
    <x v="0"/>
    <x v="0"/>
    <x v="0"/>
  </r>
  <r>
    <s v="S St Lucie"/>
    <s v="ROADS"/>
    <n v="4110"/>
    <s v="Pine Flatwoods"/>
    <s v="D"/>
    <n v="0.80616023176279095"/>
    <n v="4.9140330516175015E-2"/>
    <n v="0.28292799795311729"/>
    <n v="69.69"/>
    <n v="82.171648449117555"/>
    <x v="636"/>
    <n v="19.930802300833932"/>
    <x v="13"/>
    <x v="0"/>
    <x v="3"/>
  </r>
  <r>
    <s v="C-44 &amp; S-153"/>
    <s v="ROADS"/>
    <n v="6410"/>
    <s v="Freshwater Marshes"/>
    <s v="D"/>
    <n v="0.62640332935885068"/>
    <n v="1.7869211096790915E-2"/>
    <n v="0.24869471632328805"/>
    <n v="69.45"/>
    <n v="71.980426742758695"/>
    <x v="637"/>
    <n v="3.4998411910656855"/>
    <x v="13"/>
    <x v="0"/>
    <x v="4"/>
  </r>
  <r>
    <s v="C-23"/>
    <s v="Martin"/>
    <n v="8320"/>
    <s v="Electrical Power Transmission Lines"/>
    <s v="D"/>
    <n v="0.73183755311232057"/>
    <n v="0.15992943931627868"/>
    <n v="0.28292799795311729"/>
    <n v="69.400000000000006"/>
    <n v="81.829708743991375"/>
    <x v="638"/>
    <n v="77.914812176642272"/>
    <x v="6"/>
    <x v="4"/>
    <x v="2"/>
  </r>
  <r>
    <s v="N St Lucie"/>
    <s v="StLucieCOMS4"/>
    <n v="1900"/>
    <s v="Open Land"/>
    <s v="A"/>
    <n v="0.80616023176279095"/>
    <n v="4.9140330516175015E-2"/>
    <n v="2.0887301862310671E-2"/>
    <n v="68.930000000000007"/>
    <n v="6.0002069571356182"/>
    <x v="639"/>
    <n v="2.1084177588486646"/>
    <x v="15"/>
    <x v="0"/>
    <x v="1"/>
  </r>
  <r>
    <s v="N St Lucie"/>
    <s v="NORTH ST. LUCIE RIVER WATER CONTROL DIST"/>
    <n v="1310"/>
    <s v="Fixed Single Family Units &lt;Six or more dwelling units per acre&gt;"/>
    <s v="D"/>
    <n v="1.3474392445178078"/>
    <n v="0.2921616014325315"/>
    <n v="0.45902383655933859"/>
    <n v="68.72"/>
    <n v="131.46011196653089"/>
    <x v="640"/>
    <n v="133.12330816537613"/>
    <x v="1"/>
    <x v="1"/>
    <x v="1"/>
  </r>
  <r>
    <s v="C-23"/>
    <s v="Martin"/>
    <n v="3200"/>
    <s v="Shrub and Brushland"/>
    <s v="B"/>
    <n v="0.80616023176279095"/>
    <n v="4.9140330516175015E-2"/>
    <n v="9.4942281192321246E-2"/>
    <n v="68.61"/>
    <n v="27.147052960782009"/>
    <x v="641"/>
    <n v="17.664610147039305"/>
    <x v="6"/>
    <x v="4"/>
    <x v="6"/>
  </r>
  <r>
    <s v="C-44 &amp; S-153"/>
    <s v="Martin"/>
    <n v="7400"/>
    <s v="Disturbed Land"/>
    <s v="D"/>
    <n v="0.73183755311232057"/>
    <n v="0.13401908322593187"/>
    <n v="0.28292799795311729"/>
    <n v="68.5"/>
    <n v="80.768516555668711"/>
    <x v="642"/>
    <n v="29.453525837623388"/>
    <x v="6"/>
    <x v="4"/>
    <x v="7"/>
  </r>
  <r>
    <s v="N St Lucie"/>
    <s v="StLucieCOMS4"/>
    <n v="1210"/>
    <s v="Fixed Single Family Units"/>
    <s v="A"/>
    <n v="1.3474392445178078"/>
    <n v="0.2921616014325315"/>
    <n v="0.12152611992617118"/>
    <n v="68.47"/>
    <n v="34.677323375130037"/>
    <x v="643"/>
    <n v="35.116051074056138"/>
    <x v="15"/>
    <x v="0"/>
    <x v="1"/>
  </r>
  <r>
    <s v="N St Lucie"/>
    <s v="MartinCoMS4"/>
    <n v="1320"/>
    <s v="Mobile Home Units &lt;Six or more dwelling units per acre&gt;"/>
    <s v="A"/>
    <n v="1.6728075169398335"/>
    <n v="0.4645994885165638"/>
    <n v="0.37832588419635466"/>
    <n v="67.61"/>
    <n v="106.5988698046735"/>
    <x v="644"/>
    <n v="157.96409041399968"/>
    <x v="10"/>
    <x v="0"/>
    <x v="1"/>
  </r>
  <r>
    <s v="Basin 4, 5, 6"/>
    <s v="MartinCoMS4"/>
    <n v="2140"/>
    <s v="Row Crops"/>
    <s v="D"/>
    <n v="1.1942187284187931"/>
    <n v="0.52982210901985061"/>
    <n v="0.25824300484311374"/>
    <n v="67.209999999999994"/>
    <n v="72.33326524156989"/>
    <x v="645"/>
    <n v="114.11990024707799"/>
    <x v="10"/>
    <x v="0"/>
    <x v="0"/>
  </r>
  <r>
    <s v="C-24"/>
    <s v="St. Lucie"/>
    <n v="6216"/>
    <e v="#N/A"/>
    <s v="D"/>
    <n v="0.62640332935885068"/>
    <n v="1.7869211096790915E-2"/>
    <n v="0.24869471632328805"/>
    <n v="67.19"/>
    <n v="69.638083122331977"/>
    <x v="646"/>
    <n v="24.229326129866472"/>
    <x v="9"/>
    <x v="4"/>
    <x v="4"/>
  </r>
  <r>
    <s v="C-23"/>
    <s v="St. Lucie"/>
    <n v="3200"/>
    <s v="Shrub and Brushland"/>
    <s v="D"/>
    <n v="0.80616023176279095"/>
    <n v="4.9140330516175015E-2"/>
    <n v="0.28292799795311729"/>
    <n v="67.12"/>
    <n v="79.141355200240653"/>
    <x v="647"/>
    <n v="51.497346254867352"/>
    <x v="9"/>
    <x v="4"/>
    <x v="6"/>
  </r>
  <r>
    <s v="C-24"/>
    <s v="St. Lucie"/>
    <n v="6250"/>
    <s v="Hydric Pine Flatwoods"/>
    <s v="D"/>
    <n v="0.62640332935885068"/>
    <n v="1.7869211096790915E-2"/>
    <n v="0.24869471632328805"/>
    <n v="66.77"/>
    <n v="69.202780325615507"/>
    <x v="648"/>
    <n v="24.077870303485401"/>
    <x v="9"/>
    <x v="4"/>
    <x v="4"/>
  </r>
  <r>
    <s v="N St Lucie"/>
    <s v="NORTH ST. LUCIE RIVER WATER CONTROL DIST"/>
    <n v="5120"/>
    <s v=" Channelized Waterways, Canals"/>
    <s v="NA"/>
    <n v="0.52096910560538079"/>
    <n v="9.3813358258152305E-2"/>
    <n v="0.2984336595879456"/>
    <n v="66.540000000000006"/>
    <n v="82.757280267182068"/>
    <x v="649"/>
    <n v="39.139736906459646"/>
    <x v="1"/>
    <x v="1"/>
    <x v="5"/>
  </r>
  <r>
    <s v="S St Lucie"/>
    <s v="MartinCoMS4"/>
    <n v="1290"/>
    <s v="Medium Density Under Construction"/>
    <s v="D"/>
    <n v="1.3474392445178078"/>
    <n v="0.2921616014325315"/>
    <n v="0.34369105791620291"/>
    <n v="66.17"/>
    <n v="94.77744045739837"/>
    <x v="650"/>
    <n v="85.660961239857897"/>
    <x v="10"/>
    <x v="0"/>
    <x v="1"/>
  </r>
  <r>
    <s v="C-24"/>
    <s v="ROADS"/>
    <n v="2210"/>
    <s v="Citrus Groves"/>
    <s v="D"/>
    <n v="1.6671011379372187"/>
    <n v="0.16490862031309303"/>
    <n v="0.32696578480774496"/>
    <n v="66.14"/>
    <n v="90.124342127440357"/>
    <x v="651"/>
    <n v="67.415383216943923"/>
    <x v="13"/>
    <x v="0"/>
    <x v="0"/>
  </r>
  <r>
    <s v="N St Lucie"/>
    <s v="Martin"/>
    <n v="5120"/>
    <s v=" Channelized Waterways, Canals"/>
    <s v="NA"/>
    <n v="0.52096910560538079"/>
    <n v="9.3813358258152305E-2"/>
    <n v="0.2984336595879456"/>
    <n v="66.11"/>
    <n v="82.222479688358973"/>
    <x v="652"/>
    <n v="38.886805032853125"/>
    <x v="6"/>
    <x v="4"/>
    <x v="5"/>
  </r>
  <r>
    <s v="N St Lucie"/>
    <s v="City of PSL MS4"/>
    <n v="8100"/>
    <s v="Transportation"/>
    <s v="D"/>
    <n v="1.0171301585628862"/>
    <n v="0.19656132206470006"/>
    <n v="0.45034663738052311"/>
    <n v="65.8"/>
    <n v="123.49473042244311"/>
    <x v="653"/>
    <n v="92.932669151054185"/>
    <x v="2"/>
    <x v="0"/>
    <x v="2"/>
  </r>
  <r>
    <s v="N St Lucie"/>
    <s v="NORTH ST. LUCIE RIVER WATER CONTROL DIST"/>
    <n v="6170"/>
    <s v="Mixed Wetland Hardwoods"/>
    <s v="NA"/>
    <n v="0.62640332935885068"/>
    <n v="1.7869211096790915E-2"/>
    <n v="0.24869471632328805"/>
    <n v="65.739999999999995"/>
    <n v="68.135252038429883"/>
    <x v="654"/>
    <n v="18.144562295844324"/>
    <x v="1"/>
    <x v="1"/>
    <x v="4"/>
  </r>
  <r>
    <s v="S St Lucie"/>
    <s v="Martin"/>
    <n v="1920"/>
    <s v="Inactive Land with street pattern but without structures"/>
    <s v="NA"/>
    <n v="0.80616023176279095"/>
    <n v="4.9140330516175015E-2"/>
    <n v="0.24895975957097566"/>
    <n v="65.7"/>
    <n v="68.166364729391091"/>
    <x v="655"/>
    <n v="16.5338089794963"/>
    <x v="6"/>
    <x v="4"/>
    <x v="1"/>
  </r>
  <r>
    <s v="C-44 &amp; S-153"/>
    <s v="TROUP-INDIANTOWN DRAINAGE DISTRICT"/>
    <n v="2130"/>
    <s v="Woodland Pastures"/>
    <s v="D"/>
    <n v="0.95337210017164864"/>
    <n v="0.22938109134459039"/>
    <n v="0.2"/>
    <n v="65.59"/>
    <n v="54.669265000000003"/>
    <x v="656"/>
    <n v="34.121600314550712"/>
    <x v="5"/>
    <x v="1"/>
    <x v="0"/>
  </r>
  <r>
    <s v="Basin 4, 5, 6"/>
    <s v="Martin"/>
    <n v="6410"/>
    <s v="Freshwater Marshes"/>
    <s v="D"/>
    <n v="0.62640332935885068"/>
    <n v="1.7869211096790915E-2"/>
    <n v="0.24869471632328805"/>
    <n v="65.52"/>
    <n v="67.907236287768882"/>
    <x v="657"/>
    <n v="12.540573519105367"/>
    <x v="6"/>
    <x v="4"/>
    <x v="4"/>
  </r>
  <r>
    <s v="C-44 &amp; S-153"/>
    <s v="MartinCoMS4"/>
    <n v="1710"/>
    <s v="Educational Facilities"/>
    <s v="D"/>
    <n v="0.96739227811534922"/>
    <n v="0.17065096597435325"/>
    <n v="0.24052044568721381"/>
    <n v="65.06"/>
    <n v="65.214124368539231"/>
    <x v="658"/>
    <n v="30.281609880081561"/>
    <x v="10"/>
    <x v="0"/>
    <x v="1"/>
  </r>
  <r>
    <s v="C-44 &amp; S-153"/>
    <s v="MartinCoMS4"/>
    <n v="1210"/>
    <s v="Fixed Single Family Units"/>
    <s v="D"/>
    <n v="1.3474392445178078"/>
    <n v="0.2921616014325315"/>
    <n v="0.24052044568721381"/>
    <n v="64.069999999999993"/>
    <n v="64.221779100711771"/>
    <x v="659"/>
    <n v="51.05449803246475"/>
    <x v="10"/>
    <x v="0"/>
    <x v="1"/>
  </r>
  <r>
    <s v="S St Lucie"/>
    <s v="MartinCoMS4"/>
    <n v="1320"/>
    <s v="Mobile Home Units &lt;Six or more dwelling units per acre&gt;"/>
    <s v="NA"/>
    <n v="1.6728075169398335"/>
    <n v="0.4645994885165638"/>
    <n v="0.44774347762687844"/>
    <n v="63.98"/>
    <n v="119.3848209337808"/>
    <x v="660"/>
    <n v="163.91717477671023"/>
    <x v="10"/>
    <x v="0"/>
    <x v="1"/>
  </r>
  <r>
    <s v="C-24"/>
    <s v="Agriculture"/>
    <n v="2410"/>
    <s v="Tree Nurseries"/>
    <s v="D"/>
    <n v="1.7303616721893005"/>
    <n v="0.38508149913584422"/>
    <n v="0.30381529981542799"/>
    <n v="63.6"/>
    <n v="80.527156661978637"/>
    <x v="661"/>
    <n v="108.47948230593884"/>
    <x v="0"/>
    <x v="0"/>
    <x v="0"/>
  </r>
  <r>
    <s v="N St Lucie"/>
    <s v="Conservation"/>
    <n v="2130"/>
    <s v="Woodland Pastures"/>
    <s v="D"/>
    <n v="0.95337210017164864"/>
    <n v="0.22938109134459039"/>
    <n v="0.2"/>
    <n v="63.01"/>
    <n v="52.518835000000003"/>
    <x v="662"/>
    <n v="44.211718143062853"/>
    <x v="3"/>
    <x v="6"/>
    <x v="0"/>
  </r>
  <r>
    <s v="N St Lucie"/>
    <s v="NORTH ST. LUCIE RIVER WATER CONTROL DIST"/>
    <n v="6300"/>
    <s v="Wetland Forested Mixed"/>
    <s v="D"/>
    <n v="0.62640332935885068"/>
    <n v="1.7869211096790915E-2"/>
    <n v="0.24869471632328805"/>
    <n v="62.46"/>
    <n v="64.735744483120342"/>
    <x v="663"/>
    <n v="17.239266215370197"/>
    <x v="1"/>
    <x v="1"/>
    <x v="4"/>
  </r>
  <r>
    <s v="N St Lucie"/>
    <s v="St. Lucie"/>
    <n v="3210"/>
    <s v="Palmetto Prairies"/>
    <s v="D"/>
    <n v="0.80616023176279095"/>
    <n v="4.9140330516175015E-2"/>
    <n v="0.28292799795311729"/>
    <n v="62.31"/>
    <n v="73.469872504871788"/>
    <x v="664"/>
    <n v="25.816640165286501"/>
    <x v="9"/>
    <x v="4"/>
    <x v="6"/>
  </r>
  <r>
    <s v="N St Lucie"/>
    <s v="MartinCoMS4"/>
    <n v="1310"/>
    <s v="Fixed Single Family Units &lt;Six or more dwelling units per acre&gt;"/>
    <s v="B"/>
    <n v="1.3474392445178078"/>
    <n v="0.2921616014325315"/>
    <n v="0.40522520165068265"/>
    <n v="62.14"/>
    <n v="104.94054237241473"/>
    <x v="665"/>
    <n v="106.26822046858884"/>
    <x v="10"/>
    <x v="0"/>
    <x v="1"/>
  </r>
  <r>
    <s v="C-23"/>
    <s v="Southern Grove"/>
    <n v="6172"/>
    <s v="Mixed Shrubs"/>
    <s v="D"/>
    <n v="0.62640332935885068"/>
    <n v="1.7869211096790915E-2"/>
    <n v="0.24869471632328805"/>
    <n v="62.1"/>
    <n v="64.362627800220508"/>
    <x v="666"/>
    <n v="36.404282577324103"/>
    <x v="7"/>
    <x v="0"/>
    <x v="4"/>
  </r>
  <r>
    <s v="C-44 &amp; S-153"/>
    <s v="Martin"/>
    <n v="4200"/>
    <s v="Upland Hardwood Forests"/>
    <s v="NA"/>
    <n v="0.80616023176279095"/>
    <n v="4.9140330516175015E-2"/>
    <n v="0.24115339422849597"/>
    <n v="61.97"/>
    <n v="62.280269564616511"/>
    <x v="667"/>
    <n v="8.3275471174645492"/>
    <x v="6"/>
    <x v="4"/>
    <x v="3"/>
  </r>
  <r>
    <s v="N St Lucie"/>
    <s v="NORTH ST. LUCIE RIVER WATER CONTROL DIST"/>
    <n v="8100"/>
    <s v="Transportation"/>
    <s v="D"/>
    <n v="1.0171301585628862"/>
    <n v="0.19656132206470006"/>
    <n v="0.45034663738052311"/>
    <n v="61.81"/>
    <n v="116.00622017342262"/>
    <x v="668"/>
    <n v="87.297390277000886"/>
    <x v="1"/>
    <x v="1"/>
    <x v="2"/>
  </r>
  <r>
    <s v="C-23"/>
    <s v="Martin"/>
    <n v="3200"/>
    <s v="Shrub and Brushland"/>
    <s v="A"/>
    <n v="0.80616023176279095"/>
    <n v="4.9140330516175015E-2"/>
    <n v="2.0887301862310671E-2"/>
    <n v="61.7"/>
    <n v="5.3708511425397889"/>
    <x v="669"/>
    <n v="3.4948173463913643"/>
    <x v="6"/>
    <x v="4"/>
    <x v="6"/>
  </r>
  <r>
    <s v="N St Lucie"/>
    <s v="Conservation"/>
    <n v="2210"/>
    <s v="Citrus Groves"/>
    <s v="D"/>
    <n v="1.6671011379372187"/>
    <n v="0.16490862031309303"/>
    <n v="0.32696578480774496"/>
    <n v="61.65"/>
    <n v="84.006133839683983"/>
    <x v="670"/>
    <n v="55.981381461654706"/>
    <x v="3"/>
    <x v="26"/>
    <x v="0"/>
  </r>
  <r>
    <s v="N St Lucie"/>
    <s v="CityofFtPierce"/>
    <n v="3200"/>
    <s v="Shrub and Brushland"/>
    <s v="D"/>
    <n v="0.80616023176279095"/>
    <n v="4.9140330516175015E-2"/>
    <n v="0.28292799795311729"/>
    <n v="61.27"/>
    <n v="72.243605976143385"/>
    <x v="671"/>
    <n v="25.385741340508808"/>
    <x v="18"/>
    <x v="0"/>
    <x v="6"/>
  </r>
  <r>
    <s v="C-24"/>
    <s v="St. Lucie"/>
    <n v="4220"/>
    <s v="Brazilian Pepper"/>
    <s v="D"/>
    <n v="0.80616023176279095"/>
    <n v="4.9140330516175015E-2"/>
    <n v="0.28292799795311729"/>
    <n v="61.22"/>
    <n v="72.184650854569909"/>
    <x v="672"/>
    <n v="31.257458100114579"/>
    <x v="9"/>
    <x v="4"/>
    <x v="3"/>
  </r>
  <r>
    <s v="C-23"/>
    <s v="Okeechobee"/>
    <n v="5300"/>
    <s v="Reservoirs"/>
    <s v="D"/>
    <n v="0.52096910560538079"/>
    <n v="9.3813358258152305E-2"/>
    <n v="0.2984336595879456"/>
    <n v="61.21"/>
    <n v="76.128240534328441"/>
    <x v="673"/>
    <n v="58.790501775387781"/>
    <x v="14"/>
    <x v="4"/>
    <x v="5"/>
  </r>
  <r>
    <s v="N St Lucie"/>
    <s v="St. Lucie"/>
    <n v="6172"/>
    <s v="Mixed Shrubs"/>
    <s v="D"/>
    <n v="0.62640332935885068"/>
    <n v="1.7869211096790915E-2"/>
    <n v="0.24869471632328805"/>
    <n v="61.2"/>
    <n v="63.429836092970938"/>
    <x v="674"/>
    <n v="16.891500038114888"/>
    <x v="9"/>
    <x v="4"/>
    <x v="4"/>
  </r>
  <r>
    <s v="N St Lucie"/>
    <s v="NORTH ST. LUCIE RIVER WATER CONTROL DIST"/>
    <n v="4370"/>
    <s v="Australian Pines"/>
    <s v="D"/>
    <n v="0.80616023176279095"/>
    <n v="4.9140330516175015E-2"/>
    <n v="0.28292799795311729"/>
    <n v="61.06"/>
    <n v="71.995994465534764"/>
    <x v="675"/>
    <n v="25.298732923967162"/>
    <x v="1"/>
    <x v="1"/>
    <x v="3"/>
  </r>
  <r>
    <s v="C-23"/>
    <s v="Okeechobee"/>
    <n v="1700"/>
    <s v="Institutional"/>
    <s v="C"/>
    <n v="0.96739227811534922"/>
    <n v="0.17065096597435325"/>
    <n v="0.2050753273754139"/>
    <n v="60.72"/>
    <n v="51.894434637544911"/>
    <x v="676"/>
    <n v="50.925631885548668"/>
    <x v="14"/>
    <x v="4"/>
    <x v="1"/>
  </r>
  <r>
    <s v="C-23"/>
    <s v="St. Lucie"/>
    <n v="6172"/>
    <s v="Mixed Shrubs"/>
    <s v="NA"/>
    <n v="0.62640332935885068"/>
    <n v="1.7869211096790915E-2"/>
    <n v="0.24869471632328805"/>
    <n v="60.68"/>
    <n v="62.890889773226739"/>
    <x v="677"/>
    <n v="35.571849706795923"/>
    <x v="9"/>
    <x v="4"/>
    <x v="4"/>
  </r>
  <r>
    <s v="N St Lucie"/>
    <s v="City of PSL MS4"/>
    <n v="4240"/>
    <s v="Melaleuca"/>
    <s v="D"/>
    <n v="0.80616023176279095"/>
    <n v="4.9140330516175015E-2"/>
    <n v="0.28292799795311729"/>
    <n v="59.54"/>
    <n v="70.20375876970094"/>
    <x v="678"/>
    <n v="24.66895771852284"/>
    <x v="2"/>
    <x v="0"/>
    <x v="3"/>
  </r>
  <r>
    <s v="S St Lucie"/>
    <s v="MartinCoMS4"/>
    <n v="1390"/>
    <s v="High Density Under Construction"/>
    <s v="D"/>
    <n v="1.6728075169398335"/>
    <n v="0.4645994885165638"/>
    <n v="0.45902383655933859"/>
    <n v="59.26"/>
    <n v="113.36330377090543"/>
    <x v="679"/>
    <n v="155.64954013532244"/>
    <x v="10"/>
    <x v="0"/>
    <x v="1"/>
  </r>
  <r>
    <s v="N St Lucie"/>
    <s v="MartinCoMS4"/>
    <n v="4110"/>
    <s v="Pine Flatwoods"/>
    <s v="A"/>
    <n v="0.80616023176279095"/>
    <n v="4.9140330516175015E-2"/>
    <n v="2.0887301862310671E-2"/>
    <n v="59.2"/>
    <n v="5.15323156626184"/>
    <x v="680"/>
    <n v="1.8107983653538511"/>
    <x v="10"/>
    <x v="0"/>
    <x v="3"/>
  </r>
  <r>
    <s v="Basin 4, 5, 6"/>
    <s v="Agriculture"/>
    <n v="2210"/>
    <s v="Citrus Groves"/>
    <s v="D"/>
    <n v="1.6671011379372187"/>
    <n v="0.16490862031309303"/>
    <n v="0.32696578480774496"/>
    <n v="59.04"/>
    <n v="80.449669779317801"/>
    <x v="681"/>
    <n v="47.044260227951497"/>
    <x v="0"/>
    <x v="0"/>
    <x v="0"/>
  </r>
  <r>
    <s v="N St Lucie"/>
    <s v="St. Lucie"/>
    <n v="8100"/>
    <s v="Transportation"/>
    <s v="D"/>
    <n v="1.0171301585628862"/>
    <n v="0.19656132206470006"/>
    <n v="0.45034663738052311"/>
    <n v="58.96"/>
    <n v="110.65728428126515"/>
    <x v="682"/>
    <n v="83.27219108124855"/>
    <x v="9"/>
    <x v="4"/>
    <x v="2"/>
  </r>
  <r>
    <s v="C-44 &amp; S-153"/>
    <s v="MartinCoMS4"/>
    <n v="1560"/>
    <s v="Other Heavy Industrial"/>
    <s v="D"/>
    <n v="1.4884831588725165"/>
    <n v="0.30824389141964326"/>
    <n v="0.58224006489851832"/>
    <n v="58.84"/>
    <n v="142.77440508213559"/>
    <x v="683"/>
    <n v="119.7494092902038"/>
    <x v="10"/>
    <x v="0"/>
    <x v="1"/>
  </r>
  <r>
    <s v="S St Lucie"/>
    <s v="StuartMS4"/>
    <n v="1411"/>
    <s v="Shopping Centers (Plazas, Malls)"/>
    <s v="D"/>
    <n v="1.4884831588725165"/>
    <n v="0.30824389141964326"/>
    <n v="0.58224006489851832"/>
    <n v="58.7"/>
    <n v="142.43469711627054"/>
    <x v="684"/>
    <n v="134.9670779088963"/>
    <x v="19"/>
    <x v="0"/>
    <x v="1"/>
  </r>
  <r>
    <s v="C-44 &amp; S-153"/>
    <s v="Conservation"/>
    <n v="2210"/>
    <s v="Citrus Groves"/>
    <s v="D"/>
    <n v="1.6671011379372187"/>
    <n v="0.16490862031309303"/>
    <n v="0.32696578480774496"/>
    <n v="58.65"/>
    <n v="79.918244115125148"/>
    <x v="685"/>
    <n v="35.860623267021964"/>
    <x v="3"/>
    <x v="5"/>
    <x v="0"/>
  </r>
  <r>
    <s v="S St Lucie"/>
    <s v="Conservation"/>
    <n v="6430"/>
    <s v="Wet Prairies"/>
    <s v="D"/>
    <n v="0.62640332935885068"/>
    <n v="1.7869211096790915E-2"/>
    <n v="0.24869471632328805"/>
    <n v="58.58"/>
    <n v="60.7143757896444"/>
    <x v="686"/>
    <n v="9.5602145324010195"/>
    <x v="3"/>
    <x v="9"/>
    <x v="4"/>
  </r>
  <r>
    <s v="C-23"/>
    <s v="St. Lucie"/>
    <n v="1660"/>
    <s v="Holding Ponds"/>
    <s v="NA"/>
    <n v="0.52096910560538079"/>
    <n v="9.3813358258152305E-2"/>
    <n v="0.2984336595879456"/>
    <n v="58.56"/>
    <n v="72.832376502046614"/>
    <x v="687"/>
    <n v="56.245250514077895"/>
    <x v="9"/>
    <x v="4"/>
    <x v="1"/>
  </r>
  <r>
    <s v="C-44 &amp; S-153"/>
    <s v="Conservation"/>
    <n v="6430"/>
    <s v="Wet Prairies"/>
    <s v="D"/>
    <n v="0.62640332935885068"/>
    <n v="1.7869211096790915E-2"/>
    <n v="0.24869471632328805"/>
    <n v="58.4"/>
    <n v="60.52781744819449"/>
    <x v="688"/>
    <n v="2.9429910087578977"/>
    <x v="3"/>
    <x v="17"/>
    <x v="4"/>
  </r>
  <r>
    <s v="N St Lucie"/>
    <s v="StLucieCOMS4"/>
    <n v="6410"/>
    <s v="Freshwater Marshes"/>
    <s v="D"/>
    <n v="0.62640332935885068"/>
    <n v="1.7869211096790915E-2"/>
    <n v="0.24869471632328805"/>
    <n v="58.25"/>
    <n v="60.372352163652891"/>
    <x v="689"/>
    <n v="16.077285575493338"/>
    <x v="15"/>
    <x v="0"/>
    <x v="4"/>
  </r>
  <r>
    <s v="N St Lucie"/>
    <s v="St. Lucie"/>
    <n v="4340"/>
    <s v="Hardwood - Coniferous Mixed"/>
    <s v="D"/>
    <n v="0.80616023176279095"/>
    <n v="4.9140330516175015E-2"/>
    <n v="0.28292799795311729"/>
    <n v="58.06"/>
    <n v="68.458687171125916"/>
    <x v="690"/>
    <n v="24.055755544800743"/>
    <x v="9"/>
    <x v="4"/>
    <x v="3"/>
  </r>
  <r>
    <s v="N St Lucie"/>
    <s v="CityofFtPierce"/>
    <n v="1400"/>
    <s v="Commercial and Services"/>
    <s v="NA"/>
    <n v="0.73183755311232057"/>
    <n v="0.15992943931627868"/>
    <n v="0.57659988543228824"/>
    <n v="57.88"/>
    <n v="139.08448370456085"/>
    <x v="691"/>
    <n v="90.801027626688764"/>
    <x v="18"/>
    <x v="0"/>
    <x v="1"/>
  </r>
  <r>
    <s v="C-23"/>
    <s v="Martin"/>
    <n v="4200"/>
    <s v="Upland Hardwood Forests"/>
    <s v="D"/>
    <n v="0.80616023176279095"/>
    <n v="4.9140330516175015E-2"/>
    <n v="0.28292799795311729"/>
    <n v="57.77"/>
    <n v="68.116747465999723"/>
    <x v="692"/>
    <n v="44.323624748863033"/>
    <x v="6"/>
    <x v="4"/>
    <x v="3"/>
  </r>
  <r>
    <s v="N St Lucie"/>
    <s v="St. Lucie"/>
    <n v="1320"/>
    <s v="Mobile Home Units &lt;Six or more dwelling units per acre&gt;"/>
    <s v="D"/>
    <n v="1.6728075169398335"/>
    <n v="0.4645994885165638"/>
    <n v="0.45902383655933859"/>
    <n v="57.77"/>
    <n v="110.51296083100249"/>
    <x v="693"/>
    <n v="163.76420658694383"/>
    <x v="9"/>
    <x v="4"/>
    <x v="1"/>
  </r>
  <r>
    <s v="C-23"/>
    <s v="Agriculture"/>
    <n v="2540"/>
    <s v="Aquaculture"/>
    <s v="D"/>
    <n v="1.7303616721893005"/>
    <n v="0.38508149913584422"/>
    <n v="0.30381529981542799"/>
    <n v="57.74"/>
    <n v="73.107516126771174"/>
    <x v="694"/>
    <n v="114.39840430457788"/>
    <x v="0"/>
    <x v="0"/>
    <x v="0"/>
  </r>
  <r>
    <s v="C-24"/>
    <s v="St. Lucie"/>
    <n v="5120"/>
    <s v=" Channelized Waterways, Canals"/>
    <s v="D"/>
    <n v="0.52096910560538079"/>
    <n v="9.3813358258152305E-2"/>
    <n v="0.2984336595879456"/>
    <n v="57.72"/>
    <n v="71.787649789927087"/>
    <x v="695"/>
    <n v="39.811718281580042"/>
    <x v="9"/>
    <x v="4"/>
    <x v="5"/>
  </r>
  <r>
    <s v="N St Lucie"/>
    <s v="City of PSL MS4"/>
    <n v="5110"/>
    <s v=" Natural River, Stream, Waterway"/>
    <s v="D"/>
    <n v="0.52096910560538079"/>
    <n v="9.3813358258152305E-2"/>
    <n v="0.2984336595879456"/>
    <n v="57.62"/>
    <n v="71.663277562293814"/>
    <x v="696"/>
    <n v="33.89287106327329"/>
    <x v="2"/>
    <x v="0"/>
    <x v="5"/>
  </r>
  <r>
    <s v="C-23"/>
    <s v="St. Lucie"/>
    <n v="5300"/>
    <s v="Reservoirs"/>
    <s v="D"/>
    <n v="0.52096910560538079"/>
    <n v="9.3813358258152305E-2"/>
    <n v="0.2984336595879456"/>
    <n v="57.58"/>
    <n v="71.613528671240502"/>
    <x v="697"/>
    <n v="55.303987783480281"/>
    <x v="9"/>
    <x v="4"/>
    <x v="5"/>
  </r>
  <r>
    <s v="N St Lucie"/>
    <s v="StLucieCOMS4"/>
    <n v="6250"/>
    <s v="Hydric Pine Flatwoods"/>
    <s v="D"/>
    <n v="0.62640332935885068"/>
    <n v="1.7869211096790915E-2"/>
    <n v="0.24869471632328805"/>
    <n v="57.04"/>
    <n v="59.11826553501735"/>
    <x v="698"/>
    <n v="15.74331964336721"/>
    <x v="15"/>
    <x v="0"/>
    <x v="4"/>
  </r>
  <r>
    <s v="S St Lucie"/>
    <s v="StuartMS4"/>
    <n v="1900"/>
    <s v="Open Land"/>
    <s v="D"/>
    <n v="0.80616023176279095"/>
    <n v="4.9140330516175015E-2"/>
    <n v="0.28292799795311729"/>
    <n v="56.99"/>
    <n v="67.197047569453431"/>
    <x v="699"/>
    <n v="16.298700288772071"/>
    <x v="19"/>
    <x v="0"/>
    <x v="1"/>
  </r>
  <r>
    <s v="Basin 4, 5, 6"/>
    <s v="Martin"/>
    <n v="7400"/>
    <s v="Disturbed Land"/>
    <s v="D"/>
    <n v="0.73183755311232057"/>
    <n v="0.13401908322593187"/>
    <n v="0.28292799795311729"/>
    <n v="56.35"/>
    <n v="66.442422013312878"/>
    <x v="700"/>
    <n v="33.268778828051047"/>
    <x v="6"/>
    <x v="4"/>
    <x v="7"/>
  </r>
  <r>
    <s v="N St Lucie"/>
    <s v="MartinCoMS4"/>
    <n v="1400"/>
    <s v="Commercial and Services"/>
    <s v="A"/>
    <n v="0.73183755311232057"/>
    <n v="0.15992943931627868"/>
    <n v="0.5449281084296117"/>
    <n v="56.29"/>
    <n v="127.83390843394808"/>
    <x v="701"/>
    <n v="83.456112013146807"/>
    <x v="10"/>
    <x v="0"/>
    <x v="1"/>
  </r>
  <r>
    <s v="N St Lucie"/>
    <s v="NORTH ST. LUCIE RIVER WATER CONTROL DIST"/>
    <n v="1710"/>
    <s v="Educational Facilities"/>
    <s v="NA"/>
    <n v="0.96739227811534922"/>
    <n v="0.17065096597435325"/>
    <n v="0.22279788653131388"/>
    <n v="55.97"/>
    <n v="51.968715452914459"/>
    <x v="702"/>
    <n v="35.443769750845242"/>
    <x v="1"/>
    <x v="1"/>
    <x v="1"/>
  </r>
  <r>
    <s v="N St Lucie"/>
    <s v="StLucieCOMS4"/>
    <n v="1550"/>
    <s v="Other Light Industrial"/>
    <s v="D"/>
    <n v="1.2017295380314896"/>
    <n v="0.2322997442582819"/>
    <n v="0.34369105791620291"/>
    <n v="55.86"/>
    <n v="80.010092548742222"/>
    <x v="703"/>
    <n v="67.989984651107008"/>
    <x v="15"/>
    <x v="0"/>
    <x v="1"/>
  </r>
  <r>
    <s v="S St Lucie"/>
    <s v="MartinCoMS4"/>
    <n v="5300"/>
    <s v="Reservoirs"/>
    <s v="NA"/>
    <n v="0.52096910560538079"/>
    <n v="9.3813358258152305E-2"/>
    <n v="0.2984336595879456"/>
    <n v="55.67"/>
    <n v="69.238019123444928"/>
    <x v="704"/>
    <n v="25.209988425754968"/>
    <x v="10"/>
    <x v="0"/>
    <x v="5"/>
  </r>
  <r>
    <s v="N St Lucie"/>
    <s v="City of PSL MS4"/>
    <n v="4110"/>
    <s v="Pine Flatwoods"/>
    <s v="NA"/>
    <n v="0.80616023176279095"/>
    <n v="4.9140330516175015E-2"/>
    <n v="0.24115339422849597"/>
    <n v="55.52"/>
    <n v="55.797975895231708"/>
    <x v="705"/>
    <n v="19.60689758299235"/>
    <x v="2"/>
    <x v="0"/>
    <x v="3"/>
  </r>
  <r>
    <s v="C-24"/>
    <s v="Conservation"/>
    <n v="2130"/>
    <s v="Woodland Pastures"/>
    <s v="D"/>
    <n v="0.95337210017164864"/>
    <n v="0.22938109134459039"/>
    <n v="0.2"/>
    <n v="55.24"/>
    <n v="46.042540000000002"/>
    <x v="706"/>
    <n v="42.518257495330801"/>
    <x v="3"/>
    <x v="18"/>
    <x v="0"/>
  </r>
  <r>
    <s v="S St Lucie"/>
    <s v="Martin"/>
    <n v="1710"/>
    <s v="Educational Facilities"/>
    <s v="D"/>
    <n v="0.96739227811534922"/>
    <n v="0.17065096597435325"/>
    <n v="0.24052044568721381"/>
    <n v="55.15"/>
    <n v="55.280648000690718"/>
    <x v="707"/>
    <n v="31.685832492712695"/>
    <x v="6"/>
    <x v="4"/>
    <x v="1"/>
  </r>
  <r>
    <s v="N St Lucie"/>
    <s v="City of PSL MS4"/>
    <n v="6300"/>
    <s v="Wetland Forested Mixed"/>
    <s v="D"/>
    <n v="0.62640332935885068"/>
    <n v="1.7869211096790915E-2"/>
    <n v="0.24869471632328805"/>
    <n v="55.08"/>
    <n v="57.086852483673844"/>
    <x v="708"/>
    <n v="15.202350034303402"/>
    <x v="2"/>
    <x v="0"/>
    <x v="4"/>
  </r>
  <r>
    <s v="Basin 4, 5, 6"/>
    <s v="MartinCoMS4"/>
    <n v="1900"/>
    <s v="Open Land"/>
    <s v="D"/>
    <n v="0.80616023176279095"/>
    <n v="4.9140330516175015E-2"/>
    <n v="0.28292799795311729"/>
    <n v="54.94"/>
    <n v="64.77988758494071"/>
    <x v="709"/>
    <n v="17.475076846908951"/>
    <x v="10"/>
    <x v="0"/>
    <x v="1"/>
  </r>
  <r>
    <s v="N St Lucie"/>
    <s v="CityofFtPierce"/>
    <n v="4220"/>
    <s v="Brazilian Pepper"/>
    <s v="D"/>
    <n v="0.80616023176279095"/>
    <n v="4.9140330516175015E-2"/>
    <n v="0.28292799795311729"/>
    <n v="54.9"/>
    <n v="64.732723487681923"/>
    <x v="710"/>
    <n v="22.746486038745445"/>
    <x v="18"/>
    <x v="0"/>
    <x v="3"/>
  </r>
  <r>
    <s v="N St Lucie"/>
    <s v="MartinCoMS4"/>
    <n v="6170"/>
    <s v="Mixed Wetland Hardwoods"/>
    <s v="D"/>
    <n v="0.62640332935885068"/>
    <n v="1.7869211096790915E-2"/>
    <n v="0.24869471632328805"/>
    <n v="54.21"/>
    <n v="56.185153833332585"/>
    <x v="711"/>
    <n v="14.962225769055687"/>
    <x v="10"/>
    <x v="0"/>
    <x v="4"/>
  </r>
  <r>
    <s v="S St Lucie"/>
    <s v="Conservation"/>
    <n v="6120"/>
    <s v="Mangrove Swamps"/>
    <s v="D"/>
    <n v="0.62640332935885068"/>
    <n v="1.7869211096790915E-2"/>
    <n v="0.24869471632328805"/>
    <n v="54.14"/>
    <n v="56.112603367213175"/>
    <x v="712"/>
    <n v="8.8356096753873548"/>
    <x v="3"/>
    <x v="27"/>
    <x v="4"/>
  </r>
  <r>
    <s v="N St Lucie"/>
    <s v="ROADS"/>
    <n v="4220"/>
    <s v="Brazilian Pepper"/>
    <s v="D"/>
    <n v="0.80616023176279095"/>
    <n v="4.9140330516175015E-2"/>
    <n v="0.28292799795311729"/>
    <n v="54.12"/>
    <n v="63.813023591135625"/>
    <x v="713"/>
    <n v="22.423311920162178"/>
    <x v="13"/>
    <x v="0"/>
    <x v="3"/>
  </r>
  <r>
    <s v="C-23"/>
    <s v="St. Lucie"/>
    <n v="1630"/>
    <s v="Rock Quarries"/>
    <s v="D"/>
    <n v="0.73183755311232057"/>
    <n v="0.13401908322593187"/>
    <n v="0.24052044568721381"/>
    <n v="53.86"/>
    <n v="53.987592045642828"/>
    <x v="714"/>
    <n v="47.598480428237259"/>
    <x v="9"/>
    <x v="4"/>
    <x v="1"/>
  </r>
  <r>
    <s v="N St Lucie"/>
    <s v="CityofFtPierce"/>
    <n v="6410"/>
    <s v="Freshwater Marshes"/>
    <s v="D"/>
    <n v="0.62640332935885068"/>
    <n v="1.7869211096790915E-2"/>
    <n v="0.24869471632328805"/>
    <n v="53.78"/>
    <n v="55.739486684313341"/>
    <x v="715"/>
    <n v="14.84354366094475"/>
    <x v="18"/>
    <x v="0"/>
    <x v="4"/>
  </r>
  <r>
    <s v="C-24"/>
    <s v="St. Lucie"/>
    <n v="7430"/>
    <s v="Spoil Areas"/>
    <s v="NA"/>
    <n v="0.73183755311232057"/>
    <n v="0.13401908322593187"/>
    <n v="0.24115339422849597"/>
    <n v="53.34"/>
    <n v="53.607061135656693"/>
    <x v="716"/>
    <n v="35.593798028618401"/>
    <x v="9"/>
    <x v="4"/>
    <x v="7"/>
  </r>
  <r>
    <s v="N St Lucie"/>
    <s v="City of PSL MS4"/>
    <n v="5250"/>
    <s v="Marshy Lakes"/>
    <s v="D"/>
    <n v="0.52096910560538079"/>
    <n v="9.3813358258152305E-2"/>
    <n v="0.2984336595879456"/>
    <n v="53.09"/>
    <n v="66.029215650506401"/>
    <x v="717"/>
    <n v="31.228263185511612"/>
    <x v="2"/>
    <x v="0"/>
    <x v="5"/>
  </r>
  <r>
    <s v="N St Lucie"/>
    <s v="MartinCoMS4"/>
    <n v="7430"/>
    <s v="Spoil Areas"/>
    <s v="D"/>
    <n v="0.73183755311232057"/>
    <n v="0.13401908322593187"/>
    <n v="0.28292799795311729"/>
    <n v="52.89"/>
    <n v="62.362727600428002"/>
    <x v="718"/>
    <n v="36.316680318541479"/>
    <x v="10"/>
    <x v="0"/>
    <x v="7"/>
  </r>
  <r>
    <s v="S St Lucie"/>
    <s v="MartinCoMS4"/>
    <n v="4220"/>
    <s v="Brazilian Pepper"/>
    <s v="D"/>
    <n v="0.80616023176279095"/>
    <n v="4.9140330516175015E-2"/>
    <n v="0.28292799795311729"/>
    <n v="52.79"/>
    <n v="62.244817357281043"/>
    <x v="719"/>
    <n v="15.09753269423193"/>
    <x v="10"/>
    <x v="0"/>
    <x v="3"/>
  </r>
  <r>
    <s v="S St Lucie"/>
    <s v="MartinCoMS4"/>
    <n v="3100"/>
    <s v="Herbaceous (Dry Prairie)"/>
    <s v="A"/>
    <n v="0.80616023176279095"/>
    <n v="4.9140330516175015E-2"/>
    <n v="2.0887301862310671E-2"/>
    <n v="52.59"/>
    <n v="4.5778454065829424"/>
    <x v="720"/>
    <n v="1.1103602457103341"/>
    <x v="10"/>
    <x v="0"/>
    <x v="6"/>
  </r>
  <r>
    <s v="C-23"/>
    <s v="Agriculture"/>
    <n v="2140"/>
    <s v="Row Crops"/>
    <s v="C"/>
    <n v="1.1942187284187931"/>
    <n v="0.52982210901985061"/>
    <n v="0.25824300484311374"/>
    <n v="52.47"/>
    <n v="56.469668609212505"/>
    <x v="721"/>
    <n v="110.60352351065822"/>
    <x v="0"/>
    <x v="0"/>
    <x v="0"/>
  </r>
  <r>
    <s v="C-44 &amp; S-153"/>
    <s v="Conservation"/>
    <n v="5250"/>
    <s v="Marshy Lakes"/>
    <s v="D"/>
    <n v="0.52096910560538079"/>
    <n v="9.3813358258152305E-2"/>
    <n v="0.2984336595879456"/>
    <n v="52.32"/>
    <n v="65.071549497730174"/>
    <x v="722"/>
    <n v="16.610563772992176"/>
    <x v="3"/>
    <x v="17"/>
    <x v="5"/>
  </r>
  <r>
    <s v="C-24"/>
    <s v="Okeechobee"/>
    <n v="6250"/>
    <s v="Hydric Pine Flatwoods"/>
    <s v="D"/>
    <n v="0.62640332935885068"/>
    <n v="1.7869211096790915E-2"/>
    <n v="0.24869471632328805"/>
    <n v="52.15"/>
    <n v="54.050097258961337"/>
    <x v="723"/>
    <n v="18.805765108982534"/>
    <x v="14"/>
    <x v="4"/>
    <x v="4"/>
  </r>
  <r>
    <s v="C-24"/>
    <s v="St. Lucie"/>
    <n v="1550"/>
    <s v="Other Light Industrial"/>
    <s v="D"/>
    <n v="1.2017295380314896"/>
    <n v="0.2322997442582819"/>
    <n v="0.34369105791620291"/>
    <n v="51.51"/>
    <n v="73.779446243926103"/>
    <x v="724"/>
    <n v="68.717999465393703"/>
    <x v="9"/>
    <x v="4"/>
    <x v="1"/>
  </r>
  <r>
    <s v="N St Lucie"/>
    <s v="MartinCoMS4"/>
    <n v="1400"/>
    <s v="Commercial and Services"/>
    <s v="D"/>
    <n v="0.73183755311232057"/>
    <n v="0.15992943931627868"/>
    <n v="0.58224006489851832"/>
    <n v="51.35"/>
    <n v="124.60002890835592"/>
    <x v="725"/>
    <n v="81.344880218459934"/>
    <x v="10"/>
    <x v="0"/>
    <x v="1"/>
  </r>
  <r>
    <s v="S St Lucie"/>
    <s v="Agriculture"/>
    <n v="2140"/>
    <s v="Row Crops"/>
    <s v="NA"/>
    <n v="1.1942187284187931"/>
    <n v="0.52982210901985061"/>
    <n v="0.25824300484311374"/>
    <n v="51.05"/>
    <n v="54.941425243001675"/>
    <x v="726"/>
    <n v="85.185908387108924"/>
    <x v="0"/>
    <x v="0"/>
    <x v="0"/>
  </r>
  <r>
    <s v="C-44 &amp; S-153"/>
    <s v="MartinCoMS4"/>
    <n v="2110"/>
    <s v="Improved Pastures"/>
    <s v="NA"/>
    <n v="1.8765006736361713"/>
    <n v="0.3700681607026059"/>
    <n v="0.58663586860269046"/>
    <n v="51.04"/>
    <n v="124.78284630178341"/>
    <x v="727"/>
    <n v="125.65076905575066"/>
    <x v="10"/>
    <x v="0"/>
    <x v="0"/>
  </r>
  <r>
    <s v="C-44 &amp; S-153"/>
    <s v="Conservation"/>
    <n v="5120"/>
    <s v=" Channelized Waterways, Canals"/>
    <s v="D"/>
    <n v="0.52096910560538079"/>
    <n v="9.3813358258152305E-2"/>
    <n v="0.2984336595879456"/>
    <n v="50.86"/>
    <n v="63.255714974284331"/>
    <x v="728"/>
    <n v="16.147042689112805"/>
    <x v="3"/>
    <x v="3"/>
    <x v="5"/>
  </r>
  <r>
    <s v="N St Lucie"/>
    <s v="NORTH ST. LUCIE RIVER WATER CONTROL DIST"/>
    <n v="8140"/>
    <s v="Roads and Highways"/>
    <s v="D"/>
    <n v="1.0171301585628862"/>
    <n v="0.19656132206470006"/>
    <n v="0.45034663738052311"/>
    <n v="50.84"/>
    <n v="95.417509037644493"/>
    <x v="729"/>
    <n v="71.803904249841864"/>
    <x v="1"/>
    <x v="1"/>
    <x v="2"/>
  </r>
  <r>
    <s v="C-44 &amp; S-153"/>
    <s v="Martin"/>
    <n v="4110"/>
    <s v="Pine Flatwoods"/>
    <s v="A"/>
    <n v="0.80616023176279095"/>
    <n v="4.9140330516175015E-2"/>
    <n v="2.0887301862310671E-2"/>
    <n v="50.83"/>
    <n v="4.4246412248832652"/>
    <x v="730"/>
    <n v="0.59162249193322558"/>
    <x v="6"/>
    <x v="4"/>
    <x v="3"/>
  </r>
  <r>
    <s v="S St Lucie"/>
    <s v="MartinCoMS4"/>
    <n v="2130"/>
    <s v="Woodland Pastures"/>
    <s v="D"/>
    <n v="0.95337210017164864"/>
    <n v="0.22938109134459039"/>
    <n v="0.2"/>
    <n v="50.44"/>
    <n v="42.041739999999997"/>
    <x v="731"/>
    <n v="30.816004714576636"/>
    <x v="10"/>
    <x v="0"/>
    <x v="0"/>
  </r>
  <r>
    <s v="C-44 &amp; S-153"/>
    <s v="MartinCoMS4"/>
    <n v="2320"/>
    <s v="Poultry Feeding Operations"/>
    <s v="D"/>
    <n v="1.7303616721893005"/>
    <n v="0.38508149913584422"/>
    <n v="0.30381529981542799"/>
    <n v="50.4"/>
    <n v="63.81397320383212"/>
    <x v="732"/>
    <n v="66.864712451104992"/>
    <x v="10"/>
    <x v="0"/>
    <x v="0"/>
  </r>
  <r>
    <s v="C-24"/>
    <s v="Conservation"/>
    <n v="6410"/>
    <s v="Freshwater Marshes"/>
    <s v="D"/>
    <n v="0.62640332935885068"/>
    <n v="1.7869211096790915E-2"/>
    <n v="0.24869471632328805"/>
    <n v="49.93"/>
    <n v="51.749211047745725"/>
    <x v="733"/>
    <n v="18.005212883825465"/>
    <x v="3"/>
    <x v="15"/>
    <x v="4"/>
  </r>
  <r>
    <s v="C-44 &amp; S-153"/>
    <s v="Conservation"/>
    <n v="6172"/>
    <s v="Mixed Shrubs"/>
    <s v="D"/>
    <n v="0.62640332935885068"/>
    <n v="1.7869211096790915E-2"/>
    <n v="0.24869471632328805"/>
    <n v="49.42"/>
    <n v="51.220629080304313"/>
    <x v="734"/>
    <n v="2.4904557474797144"/>
    <x v="3"/>
    <x v="16"/>
    <x v="4"/>
  </r>
  <r>
    <s v="N St Lucie"/>
    <s v="MartinCoMS4"/>
    <n v="1210"/>
    <s v="Fixed Single Family Units"/>
    <s v="C"/>
    <n v="1.3474392445178078"/>
    <n v="0.2921616014325315"/>
    <n v="0.2050753273754139"/>
    <n v="49.38"/>
    <n v="42.202687457212903"/>
    <x v="735"/>
    <n v="42.736623936574503"/>
    <x v="10"/>
    <x v="0"/>
    <x v="1"/>
  </r>
  <r>
    <s v="C-23"/>
    <s v="St. Lucie"/>
    <n v="5120"/>
    <s v=" Channelized Waterways, Canals"/>
    <s v="D"/>
    <n v="0.52096910560538079"/>
    <n v="9.3813358258152305E-2"/>
    <n v="0.2984336595879456"/>
    <n v="49.32"/>
    <n v="61.340382668731877"/>
    <x v="736"/>
    <n v="47.370487625586094"/>
    <x v="9"/>
    <x v="4"/>
    <x v="5"/>
  </r>
  <r>
    <s v="C-24"/>
    <s v="Agriculture"/>
    <n v="2510"/>
    <s v="Horse Farms"/>
    <s v="D"/>
    <n v="1.8765006736361713"/>
    <n v="0.3700681607026059"/>
    <n v="0.58663586860269046"/>
    <n v="49.31"/>
    <n v="120.55333368222846"/>
    <x v="737"/>
    <n v="157.4746565124816"/>
    <x v="0"/>
    <x v="0"/>
    <x v="0"/>
  </r>
  <r>
    <s v="N St Lucie"/>
    <s v="CityofFtPierce"/>
    <n v="1850"/>
    <s v="Parks and Zoos"/>
    <s v="D"/>
    <n v="0.96739227811534922"/>
    <n v="0.17065096597435325"/>
    <n v="0.27638752969320179"/>
    <n v="49.14"/>
    <n v="56.601664774024009"/>
    <x v="738"/>
    <n v="38.603539769665915"/>
    <x v="18"/>
    <x v="0"/>
    <x v="1"/>
  </r>
  <r>
    <s v="N St Lucie"/>
    <s v="ROADS"/>
    <n v="1400"/>
    <s v="Commercial and Services"/>
    <s v="D"/>
    <n v="0.73183755311232057"/>
    <n v="0.15992943931627868"/>
    <n v="0.58224006489851832"/>
    <n v="49.08"/>
    <n v="119.09190689040133"/>
    <x v="739"/>
    <n v="77.748913751158966"/>
    <x v="13"/>
    <x v="0"/>
    <x v="1"/>
  </r>
  <r>
    <s v="Basin 4, 5, 6"/>
    <s v="MartinCoMS4"/>
    <n v="2540"/>
    <s v="Aquaculture"/>
    <s v="NA"/>
    <n v="1.7303616721893005"/>
    <n v="0.38508149913584422"/>
    <n v="0.30381529981542799"/>
    <n v="49.08"/>
    <n v="62.142654858017472"/>
    <x v="740"/>
    <n v="73.568001985104559"/>
    <x v="10"/>
    <x v="0"/>
    <x v="0"/>
  </r>
  <r>
    <s v="S St Lucie"/>
    <s v="Conservation"/>
    <n v="5300"/>
    <s v="Reservoirs"/>
    <s v="D"/>
    <n v="0.52096910560538079"/>
    <n v="9.3813358258152305E-2"/>
    <n v="0.2984336595879456"/>
    <n v="48.79"/>
    <n v="60.681209862275516"/>
    <x v="741"/>
    <n v="22.094401568036371"/>
    <x v="3"/>
    <x v="19"/>
    <x v="5"/>
  </r>
  <r>
    <s v="Basin 4, 5, 6"/>
    <s v="MartinCoMS4"/>
    <n v="1180"/>
    <s v="Rural Residential"/>
    <s v="D"/>
    <n v="0.96739227811534922"/>
    <n v="0.17065096597435325"/>
    <n v="0.27638752969320179"/>
    <n v="48.76"/>
    <n v="56.163963662625356"/>
    <x v="742"/>
    <n v="33.720353944325488"/>
    <x v="10"/>
    <x v="0"/>
    <x v="1"/>
  </r>
  <r>
    <s v="N St Lucie"/>
    <s v="City of PSL MS4"/>
    <n v="1920"/>
    <s v="Inactive Land with street pattern but without structures"/>
    <s v="B"/>
    <n v="0.80616023176279095"/>
    <n v="4.9140330516175015E-2"/>
    <n v="0.15190764990771397"/>
    <n v="48.47"/>
    <n v="30.685151599104586"/>
    <x v="743"/>
    <n v="10.782481175516111"/>
    <x v="2"/>
    <x v="0"/>
    <x v="1"/>
  </r>
  <r>
    <s v="N St Lucie"/>
    <s v="MartinCoMS4"/>
    <n v="7400"/>
    <s v="Disturbed Land"/>
    <s v="D"/>
    <n v="0.73183755311232057"/>
    <n v="0.13401908322593187"/>
    <n v="0.28292799795311729"/>
    <n v="48.46"/>
    <n v="57.139303829017599"/>
    <x v="744"/>
    <n v="33.274840768321425"/>
    <x v="10"/>
    <x v="0"/>
    <x v="7"/>
  </r>
  <r>
    <s v="N St Lucie"/>
    <s v="MartinCoMS4"/>
    <n v="1920"/>
    <s v="Inactive Land with street pattern but without structures"/>
    <s v="D"/>
    <n v="0.80616023176279095"/>
    <n v="4.9140330516175015E-2"/>
    <n v="0.27638752969320179"/>
    <n v="48.39"/>
    <n v="55.737781001526692"/>
    <x v="745"/>
    <n v="19.585745648769695"/>
    <x v="10"/>
    <x v="0"/>
    <x v="1"/>
  </r>
  <r>
    <s v="C-44 &amp; S-153"/>
    <s v="Martin"/>
    <n v="1180"/>
    <s v="Rural Residential"/>
    <s v="NA"/>
    <n v="0.96739227811534922"/>
    <n v="0.17065096597435325"/>
    <n v="0.24895975957097566"/>
    <n v="48.31"/>
    <n v="50.1235476419617"/>
    <x v="746"/>
    <n v="23.274432190824566"/>
    <x v="6"/>
    <x v="4"/>
    <x v="1"/>
  </r>
  <r>
    <s v="C-23"/>
    <s v="Southern Grove"/>
    <n v="6410"/>
    <s v="Freshwater Marshes"/>
    <s v="D"/>
    <n v="0.62640332935885068"/>
    <n v="1.7869211096790915E-2"/>
    <n v="0.24869471632328805"/>
    <n v="48.2"/>
    <n v="49.956178099366007"/>
    <x v="747"/>
    <n v="28.255819971449633"/>
    <x v="7"/>
    <x v="0"/>
    <x v="4"/>
  </r>
  <r>
    <s v="S St Lucie"/>
    <s v="Martin"/>
    <n v="3100"/>
    <s v="Herbaceous (Dry Prairie)"/>
    <s v="NA"/>
    <n v="0.80616023176279095"/>
    <n v="4.9140330516175015E-2"/>
    <n v="0.24115339422849597"/>
    <n v="48.11"/>
    <n v="48.350875726217531"/>
    <x v="748"/>
    <n v="11.727545489952755"/>
    <x v="6"/>
    <x v="4"/>
    <x v="6"/>
  </r>
  <r>
    <s v="N St Lucie"/>
    <s v="City of PSL MS4"/>
    <n v="1390"/>
    <s v="High Density Under Construction"/>
    <s v="D"/>
    <n v="1.6728075169398335"/>
    <n v="0.4645994885165638"/>
    <n v="0.45902383655933859"/>
    <n v="48.03"/>
    <n v="91.880517720495916"/>
    <x v="749"/>
    <n v="136.15362372115132"/>
    <x v="2"/>
    <x v="0"/>
    <x v="1"/>
  </r>
  <r>
    <s v="N St Lucie"/>
    <s v="StLucieCOMS4"/>
    <n v="6172"/>
    <s v="Mixed Shrubs"/>
    <s v="D"/>
    <n v="0.62640332935885068"/>
    <n v="1.7869211096790915E-2"/>
    <n v="0.24869471632328805"/>
    <n v="47.87"/>
    <n v="49.614154473374491"/>
    <x v="750"/>
    <n v="13.212354686675813"/>
    <x v="15"/>
    <x v="0"/>
    <x v="4"/>
  </r>
  <r>
    <s v="N St Lucie"/>
    <s v="NORTH ST. LUCIE RIVER WATER CONTROL DIST"/>
    <n v="2500"/>
    <s v="Specialty Farms"/>
    <s v="D"/>
    <n v="1.7303616721893005"/>
    <n v="0.38508149913584422"/>
    <n v="0.30381529981542799"/>
    <n v="47.72"/>
    <n v="60.420690501723591"/>
    <x v="751"/>
    <n v="76.461583808548738"/>
    <x v="1"/>
    <x v="1"/>
    <x v="0"/>
  </r>
  <r>
    <s v="Basin 4, 5, 6"/>
    <s v="ROADS"/>
    <n v="4110"/>
    <s v="Pine Flatwoods"/>
    <s v="D"/>
    <n v="0.80616023176279095"/>
    <n v="4.9140330516175015E-2"/>
    <n v="0.28292799795311729"/>
    <n v="47.7"/>
    <n v="56.243185981100702"/>
    <x v="752"/>
    <n v="15.172209057108796"/>
    <x v="13"/>
    <x v="0"/>
    <x v="3"/>
  </r>
  <r>
    <s v="Basin 4, 5, 6"/>
    <s v="MartinCoMS4"/>
    <n v="8340"/>
    <s v="Sewage Treatment"/>
    <s v="D"/>
    <n v="1.2017295380314896"/>
    <n v="0.2322997442582819"/>
    <n v="0.58224006489851832"/>
    <n v="47.56"/>
    <n v="115.4036489752952"/>
    <x v="753"/>
    <n v="88.645882431371774"/>
    <x v="10"/>
    <x v="0"/>
    <x v="2"/>
  </r>
  <r>
    <s v="C-24"/>
    <s v="NORTH ST. LUCIE RIVER WATER CONTROL DIST"/>
    <n v="1900"/>
    <s v="Open Land"/>
    <s v="D"/>
    <n v="0.80616023176279095"/>
    <n v="4.9140330516175015E-2"/>
    <n v="0.28292799795311729"/>
    <n v="47.37"/>
    <n v="55.854082178715714"/>
    <x v="754"/>
    <n v="24.1859815452863"/>
    <x v="1"/>
    <x v="1"/>
    <x v="1"/>
  </r>
  <r>
    <s v="C-44 &amp; S-153"/>
    <s v="Conservation"/>
    <n v="2120"/>
    <s v="Unimproved Pastures"/>
    <s v="D"/>
    <n v="0.95337210017164864"/>
    <n v="0.22938109134459039"/>
    <n v="0.2"/>
    <n v="47.1"/>
    <n v="39.257850000000005"/>
    <x v="755"/>
    <n v="24.502628065487706"/>
    <x v="3"/>
    <x v="17"/>
    <x v="0"/>
  </r>
  <r>
    <s v="C-23"/>
    <s v="City of PSL MS4"/>
    <n v="6172"/>
    <s v="Mixed Shrubs"/>
    <s v="D"/>
    <n v="0.62640332935885068"/>
    <n v="1.7869211096790915E-2"/>
    <n v="0.24869471632328805"/>
    <n v="46.79"/>
    <n v="48.494804424675003"/>
    <x v="756"/>
    <n v="27.429249304235025"/>
    <x v="2"/>
    <x v="0"/>
    <x v="4"/>
  </r>
  <r>
    <s v="N St Lucie"/>
    <s v="NORTH ST. LUCIE RIVER WATER CONTROL DIST"/>
    <n v="6250"/>
    <s v="Hydric Pine Flatwoods"/>
    <s v="D"/>
    <n v="0.62640332935885068"/>
    <n v="1.7869211096790915E-2"/>
    <n v="0.24869471632328805"/>
    <n v="46.68"/>
    <n v="48.380796549344495"/>
    <x v="757"/>
    <n v="12.883908852601357"/>
    <x v="1"/>
    <x v="1"/>
    <x v="4"/>
  </r>
  <r>
    <s v="C-44 &amp; S-153"/>
    <s v="Conservation"/>
    <n v="7430"/>
    <s v="Spoil Areas"/>
    <s v="NA"/>
    <n v="0.73183755311232057"/>
    <n v="0.13401908322593187"/>
    <n v="0.24115339422849597"/>
    <n v="46.55"/>
    <n v="46.783065164319801"/>
    <x v="758"/>
    <n v="17.060189753897404"/>
    <x v="3"/>
    <x v="23"/>
    <x v="7"/>
  </r>
  <r>
    <s v="C-23"/>
    <s v="Conservation"/>
    <n v="6210"/>
    <s v="Cypress"/>
    <s v="D"/>
    <n v="0.62640332935885068"/>
    <n v="1.7869211096790915E-2"/>
    <n v="0.24869471632328805"/>
    <n v="46.4"/>
    <n v="48.090594684866851"/>
    <x v="759"/>
    <n v="27.200623375005453"/>
    <x v="3"/>
    <x v="11"/>
    <x v="4"/>
  </r>
  <r>
    <s v="C-44 &amp; S-153"/>
    <s v="MartinCoMS4"/>
    <n v="3300"/>
    <s v="Mixed Rangeland"/>
    <s v="D"/>
    <n v="0.80616023176279095"/>
    <n v="4.9140330516175015E-2"/>
    <n v="0.28292799795311729"/>
    <n v="46.27"/>
    <n v="54.55706950409914"/>
    <x v="760"/>
    <n v="7.2948715550244163"/>
    <x v="10"/>
    <x v="0"/>
    <x v="6"/>
  </r>
  <r>
    <s v="S St Lucie"/>
    <s v="MartinCoMS4"/>
    <n v="3300"/>
    <s v="Mixed Rangeland"/>
    <s v="D"/>
    <n v="0.80616023176279095"/>
    <n v="4.9140330516175015E-2"/>
    <n v="0.28292799795311729"/>
    <n v="46.05"/>
    <n v="54.297666969175822"/>
    <x v="761"/>
    <n v="13.169944697279416"/>
    <x v="10"/>
    <x v="0"/>
    <x v="6"/>
  </r>
  <r>
    <s v="Basin 4, 5, 6"/>
    <s v="Martin"/>
    <n v="6172"/>
    <s v="Mixed Shrubs"/>
    <s v="D"/>
    <n v="0.62640332935885068"/>
    <n v="1.7869211096790915E-2"/>
    <n v="0.24869471632328805"/>
    <n v="45.98"/>
    <n v="47.65529188815038"/>
    <x v="762"/>
    <n v="8.8006039439631358"/>
    <x v="6"/>
    <x v="4"/>
    <x v="4"/>
  </r>
  <r>
    <s v="C-24"/>
    <s v="St. Lucie"/>
    <n v="1920"/>
    <s v="Inactive Land with street pattern but without structures"/>
    <s v="D"/>
    <n v="0.80616023176279095"/>
    <n v="4.9140330516175015E-2"/>
    <n v="0.27638752969320179"/>
    <n v="45.7"/>
    <n v="52.639317870836329"/>
    <x v="763"/>
    <n v="22.793921606425737"/>
    <x v="9"/>
    <x v="4"/>
    <x v="1"/>
  </r>
  <r>
    <s v="C-23"/>
    <s v="City of PSL MS4"/>
    <n v="3300"/>
    <s v="Mixed Rangeland"/>
    <s v="D"/>
    <n v="0.80616023176279095"/>
    <n v="4.9140330516175015E-2"/>
    <n v="0.28292799795311729"/>
    <n v="45.66"/>
    <n v="53.837817020902669"/>
    <x v="764"/>
    <n v="35.032312723439254"/>
    <x v="2"/>
    <x v="0"/>
    <x v="6"/>
  </r>
  <r>
    <s v="C-24"/>
    <s v="NORTH ST. LUCIE RIVER WATER CONTROL DIST"/>
    <n v="6410"/>
    <s v="Freshwater Marshes"/>
    <s v="D"/>
    <n v="0.62640332935885068"/>
    <n v="1.7869211096790915E-2"/>
    <n v="0.24869471632328805"/>
    <n v="45.47"/>
    <n v="47.126709920708954"/>
    <x v="765"/>
    <n v="16.396896251302699"/>
    <x v="1"/>
    <x v="1"/>
    <x v="4"/>
  </r>
  <r>
    <s v="C-44 &amp; S-153"/>
    <s v="TROUP-INDIANTOWN DRAINAGE DISTRICT"/>
    <n v="2150"/>
    <s v="Field Crops"/>
    <s v="D"/>
    <n v="1.7303616721893005"/>
    <n v="0.38508149913584422"/>
    <n v="0.30381529981542799"/>
    <n v="45.42"/>
    <n v="57.508544899167759"/>
    <x v="766"/>
    <n v="60.257842054150565"/>
    <x v="5"/>
    <x v="1"/>
    <x v="0"/>
  </r>
  <r>
    <s v="N St Lucie"/>
    <s v="ROADS"/>
    <n v="3100"/>
    <s v="Herbaceous (Dry Prairie)"/>
    <s v="D"/>
    <n v="0.80616023176279095"/>
    <n v="4.9140330516175015E-2"/>
    <n v="0.28292799795311729"/>
    <n v="45.39"/>
    <n v="53.519459364405883"/>
    <x v="767"/>
    <n v="18.806247746787903"/>
    <x v="13"/>
    <x v="0"/>
    <x v="6"/>
  </r>
  <r>
    <s v="S St Lucie"/>
    <s v="MartinCoMS4"/>
    <n v="1330"/>
    <s v="Multiple Dwelling Units, Low Rise &lt;Two stories or less&gt;"/>
    <s v="NA"/>
    <n v="1.6728075169398335"/>
    <n v="0.4645994885165638"/>
    <n v="0.44774347762687844"/>
    <n v="45.28"/>
    <n v="84.491164299493519"/>
    <x v="768"/>
    <n v="116.00765354625571"/>
    <x v="10"/>
    <x v="0"/>
    <x v="1"/>
  </r>
  <r>
    <s v="C-24"/>
    <s v="Verano"/>
    <n v="7430"/>
    <s v="Spoil Areas"/>
    <s v="D"/>
    <n v="0.73183755311232057"/>
    <n v="0.13401908322593187"/>
    <n v="0.28292799795311729"/>
    <n v="45.13"/>
    <n v="53.212892732223786"/>
    <x v="769"/>
    <n v="35.332079698162836"/>
    <x v="8"/>
    <x v="0"/>
    <x v="7"/>
  </r>
  <r>
    <s v="C-23"/>
    <s v="City of PSL MS4"/>
    <n v="2210"/>
    <s v="Citrus Groves"/>
    <s v="NA"/>
    <n v="1.6671011379372187"/>
    <n v="0.16490862031309303"/>
    <n v="0.32696578480774496"/>
    <n v="44.68"/>
    <n v="60.882304297762857"/>
    <x v="770"/>
    <n v="58.794428220478274"/>
    <x v="2"/>
    <x v="0"/>
    <x v="0"/>
  </r>
  <r>
    <s v="C-23"/>
    <s v="Martin"/>
    <n v="5300"/>
    <s v="Reservoirs"/>
    <s v="NA"/>
    <n v="0.52096910560538079"/>
    <n v="9.3813358258152305E-2"/>
    <n v="0.2984336595879456"/>
    <n v="44.63"/>
    <n v="55.507325192731223"/>
    <x v="771"/>
    <n v="42.86587312915465"/>
    <x v="6"/>
    <x v="4"/>
    <x v="5"/>
  </r>
  <r>
    <s v="S St Lucie"/>
    <s v="Conservation"/>
    <n v="3200"/>
    <s v="Shrub and Brushland"/>
    <s v="D"/>
    <n v="0.80616023176279095"/>
    <n v="4.9140330516175015E-2"/>
    <n v="0.28292799795311729"/>
    <n v="44.44"/>
    <n v="52.399312054509743"/>
    <x v="772"/>
    <n v="12.709497119372362"/>
    <x v="3"/>
    <x v="9"/>
    <x v="6"/>
  </r>
  <r>
    <s v="S St Lucie"/>
    <s v="Conservation"/>
    <n v="3210"/>
    <s v="Palmetto Prairies"/>
    <s v="D"/>
    <n v="0.80616023176279095"/>
    <n v="4.9140330516175015E-2"/>
    <n v="0.28292799795311729"/>
    <n v="44.28"/>
    <n v="52.210655665474604"/>
    <x v="773"/>
    <n v="12.663738353866069"/>
    <x v="3"/>
    <x v="9"/>
    <x v="6"/>
  </r>
  <r>
    <s v="C-24"/>
    <s v="Verano"/>
    <n v="1110"/>
    <s v="Fixed Single Family Units"/>
    <s v="D"/>
    <n v="0.96739227811534922"/>
    <n v="0.17065096597435325"/>
    <n v="0.27638752969320179"/>
    <n v="43.95"/>
    <n v="50.623589068342596"/>
    <x v="774"/>
    <n v="38.658768510056966"/>
    <x v="8"/>
    <x v="0"/>
    <x v="1"/>
  </r>
  <r>
    <s v="C-44 &amp; S-153"/>
    <s v="Agriculture"/>
    <n v="2150"/>
    <s v="Field Crops"/>
    <s v="D"/>
    <n v="1.7303616721893005"/>
    <n v="0.38508149913584422"/>
    <n v="0.30381529981542799"/>
    <n v="43.93"/>
    <n v="55.62198100881637"/>
    <x v="775"/>
    <n v="58.281087658274643"/>
    <x v="0"/>
    <x v="0"/>
    <x v="0"/>
  </r>
  <r>
    <s v="Basin 4, 5, 6"/>
    <s v="MartinCoMS4"/>
    <n v="1310"/>
    <s v="Fixed Single Family Units &lt;Six or more dwelling units per acre&gt;"/>
    <s v="A"/>
    <n v="1.3474392445178078"/>
    <n v="0.2921616014325315"/>
    <n v="0.37832588419635466"/>
    <n v="43.65"/>
    <n v="68.821781792249638"/>
    <x v="776"/>
    <n v="64.074573485487221"/>
    <x v="10"/>
    <x v="0"/>
    <x v="1"/>
  </r>
  <r>
    <s v="C-44 &amp; S-153"/>
    <s v="ROADS"/>
    <n v="8100"/>
    <s v="Transportation"/>
    <s v="D"/>
    <n v="1.0171301585628862"/>
    <n v="0.19656132206470006"/>
    <n v="0.45034663738052311"/>
    <n v="43.6"/>
    <n v="81.82933505195318"/>
    <x v="777"/>
    <n v="43.765876287926723"/>
    <x v="13"/>
    <x v="0"/>
    <x v="2"/>
  </r>
  <r>
    <s v="N St Lucie"/>
    <s v="CityofFtPierce"/>
    <n v="1310"/>
    <s v="Fixed Single Family Units &lt;Six or more dwelling units per acre&gt;"/>
    <s v="D"/>
    <n v="1.3474392445178078"/>
    <n v="0.2921616014325315"/>
    <n v="0.45902383655933859"/>
    <n v="43.6"/>
    <n v="83.406008174341494"/>
    <x v="778"/>
    <n v="84.461237427392319"/>
    <x v="18"/>
    <x v="0"/>
    <x v="1"/>
  </r>
  <r>
    <s v="N St Lucie"/>
    <s v="City of PSL MS4"/>
    <n v="8310"/>
    <s v="Electric Power Facilities"/>
    <s v="D"/>
    <n v="1.2017295380314896"/>
    <n v="0.2322997442582819"/>
    <n v="0.58224006489851832"/>
    <n v="43.53"/>
    <n v="105.62491252932296"/>
    <x v="779"/>
    <n v="89.756628856144005"/>
    <x v="2"/>
    <x v="0"/>
    <x v="2"/>
  </r>
  <r>
    <s v="C-44 &amp; S-153"/>
    <s v="Conservation"/>
    <n v="6172"/>
    <s v="Mixed Shrubs"/>
    <s v="D"/>
    <n v="0.62640332935885068"/>
    <n v="1.7869211096790915E-2"/>
    <n v="0.24869471632328805"/>
    <n v="43.41"/>
    <n v="44.991653346337706"/>
    <x v="780"/>
    <n v="2.1875897207222654"/>
    <x v="3"/>
    <x v="2"/>
    <x v="4"/>
  </r>
  <r>
    <s v="C-24"/>
    <s v="ROADS"/>
    <n v="2120"/>
    <s v="Unimproved Pastures"/>
    <s v="D"/>
    <n v="0.95337210017164864"/>
    <n v="0.22938109134459039"/>
    <n v="0.2"/>
    <n v="43.41"/>
    <n v="36.182234999999999"/>
    <x v="781"/>
    <n v="33.41270017871669"/>
    <x v="13"/>
    <x v="0"/>
    <x v="0"/>
  </r>
  <r>
    <s v="S St Lucie"/>
    <s v="Conservation"/>
    <n v="3100"/>
    <s v="Herbaceous (Dry Prairie)"/>
    <s v="D"/>
    <n v="0.80616023176279095"/>
    <n v="4.9140330516175015E-2"/>
    <n v="0.28292799795311729"/>
    <n v="43.39"/>
    <n v="51.161254501466651"/>
    <x v="782"/>
    <n v="12.409205220737327"/>
    <x v="3"/>
    <x v="9"/>
    <x v="6"/>
  </r>
  <r>
    <s v="C-23"/>
    <s v="St. Lucie"/>
    <n v="1650"/>
    <s v="Reclaimed Land"/>
    <s v="D"/>
    <n v="0.73183755311232057"/>
    <n v="0.13401908322593187"/>
    <n v="0.24052044568721381"/>
    <n v="43.24"/>
    <n v="43.342433718039281"/>
    <x v="783"/>
    <n v="38.213113511269576"/>
    <x v="9"/>
    <x v="4"/>
    <x v="1"/>
  </r>
  <r>
    <s v="S St Lucie"/>
    <s v="MartinCoMS4"/>
    <n v="2110"/>
    <s v="Improved Pastures"/>
    <s v="NA"/>
    <n v="1.8765006736361713"/>
    <n v="0.3700681607026059"/>
    <n v="0.58663586860269046"/>
    <n v="43.17"/>
    <n v="105.54223109028193"/>
    <x v="784"/>
    <n v="117.76354284520397"/>
    <x v="10"/>
    <x v="0"/>
    <x v="0"/>
  </r>
  <r>
    <s v="N St Lucie"/>
    <s v="City of PSL MS4"/>
    <n v="4110"/>
    <s v="Pine Flatwoods"/>
    <s v="C"/>
    <n v="0.80616023176279095"/>
    <n v="4.9140330516175015E-2"/>
    <n v="0.19937879050387461"/>
    <n v="43.17"/>
    <n v="35.87043259387282"/>
    <x v="785"/>
    <n v="12.604541416453015"/>
    <x v="2"/>
    <x v="0"/>
    <x v="3"/>
  </r>
  <r>
    <s v="C-23"/>
    <s v="Okeechobee"/>
    <n v="6210"/>
    <s v="Cypress"/>
    <s v="D"/>
    <n v="0.62640332935885068"/>
    <n v="1.7869211096790915E-2"/>
    <n v="0.24869471632328805"/>
    <n v="43.08"/>
    <n v="44.649629720346205"/>
    <x v="786"/>
    <n v="25.254371874897302"/>
    <x v="14"/>
    <x v="4"/>
    <x v="4"/>
  </r>
  <r>
    <s v="N St Lucie"/>
    <s v="City of PSL MS4"/>
    <n v="6410"/>
    <s v="Freshwater Marshes"/>
    <s v="NA"/>
    <n v="0.62640332935885068"/>
    <n v="1.7869211096790915E-2"/>
    <n v="0.24869471632328805"/>
    <n v="43.03"/>
    <n v="44.597807958832341"/>
    <x v="787"/>
    <n v="11.876490958171301"/>
    <x v="2"/>
    <x v="0"/>
    <x v="4"/>
  </r>
  <r>
    <s v="C-23"/>
    <s v="Conservation"/>
    <n v="2130"/>
    <s v="Woodland Pastures"/>
    <s v="C"/>
    <n v="0.95337210017164864"/>
    <n v="0.22938109134459039"/>
    <n v="0.2"/>
    <n v="43"/>
    <n v="35.840499999999999"/>
    <x v="788"/>
    <n v="40.898882999797692"/>
    <x v="3"/>
    <x v="14"/>
    <x v="0"/>
  </r>
  <r>
    <s v="Basin 4, 5, 6"/>
    <s v="Martin"/>
    <n v="4410"/>
    <s v="Coniferous Plantations"/>
    <s v="D"/>
    <n v="0.80616023176279095"/>
    <n v="4.9140330516175015E-2"/>
    <n v="0.28292799795311729"/>
    <n v="42.91"/>
    <n v="50.595285334361229"/>
    <x v="789"/>
    <n v="13.648626638166421"/>
    <x v="6"/>
    <x v="4"/>
    <x v="3"/>
  </r>
  <r>
    <s v="N St Lucie"/>
    <s v="St. Lucie"/>
    <n v="4130"/>
    <s v="Sand Pine"/>
    <s v="A"/>
    <n v="0.80616023176279095"/>
    <n v="4.9140330516175015E-2"/>
    <n v="2.0887301862310671E-2"/>
    <n v="42.64"/>
    <n v="3.7117194929967035"/>
    <x v="790"/>
    <n v="1.3042642280183818"/>
    <x v="9"/>
    <x v="4"/>
    <x v="3"/>
  </r>
  <r>
    <s v="N St Lucie"/>
    <s v="City of PSL MS4"/>
    <n v="1400"/>
    <s v="Commercial and Services"/>
    <s v="NA"/>
    <n v="0.73183755311232057"/>
    <n v="0.15992943931627868"/>
    <n v="0.57659988543228824"/>
    <n v="42.5"/>
    <n v="102.1266509579101"/>
    <x v="791"/>
    <n v="66.673180271842995"/>
    <x v="2"/>
    <x v="0"/>
    <x v="1"/>
  </r>
  <r>
    <s v="Basin 4, 5, 6"/>
    <s v="MartinCoMS4"/>
    <n v="6410"/>
    <s v="Freshwater Marshes"/>
    <s v="D"/>
    <n v="0.62640332935885068"/>
    <n v="1.7869211096790915E-2"/>
    <n v="0.24869471632328805"/>
    <n v="42.32"/>
    <n v="43.861938945335453"/>
    <x v="792"/>
    <n v="8.1000774012292283"/>
    <x v="10"/>
    <x v="0"/>
    <x v="4"/>
  </r>
  <r>
    <s v="N St Lucie"/>
    <s v="StLucieCOMS4"/>
    <n v="1110"/>
    <s v="Fixed Single Family Units"/>
    <s v="C"/>
    <n v="0.96739227811534922"/>
    <n v="0.17065096597435325"/>
    <n v="0.22153198944874952"/>
    <n v="42.25"/>
    <n v="39.006660414668787"/>
    <x v="793"/>
    <n v="26.603372402759586"/>
    <x v="15"/>
    <x v="0"/>
    <x v="1"/>
  </r>
  <r>
    <s v="N St Lucie"/>
    <s v="St. Lucie"/>
    <n v="1550"/>
    <s v="Other Light Industrial"/>
    <s v="NA"/>
    <n v="1.2017295380314896"/>
    <n v="0.2322997442582819"/>
    <n v="0.32565202448966185"/>
    <n v="42.18"/>
    <n v="57.244789972718877"/>
    <x v="794"/>
    <n v="48.644768023858326"/>
    <x v="9"/>
    <x v="4"/>
    <x v="1"/>
  </r>
  <r>
    <s v="S St Lucie"/>
    <s v="MartinCoMS4"/>
    <n v="6170"/>
    <s v="Mixed Wetland Hardwoods"/>
    <s v="NA"/>
    <n v="0.62640332935885068"/>
    <n v="1.7869211096790915E-2"/>
    <n v="0.24869471632328805"/>
    <n v="42.1"/>
    <n v="43.633923194674452"/>
    <x v="795"/>
    <n v="6.870690198260208"/>
    <x v="10"/>
    <x v="0"/>
    <x v="4"/>
  </r>
  <r>
    <s v="C-44 &amp; S-153"/>
    <s v="Martin"/>
    <n v="6300"/>
    <s v="Wetland Forested Mixed"/>
    <s v="D"/>
    <n v="0.62640332935885068"/>
    <n v="1.7869211096790915E-2"/>
    <n v="0.24869471632328805"/>
    <n v="42.07"/>
    <n v="43.602830137766126"/>
    <x v="796"/>
    <n v="2.1200621873021359"/>
    <x v="6"/>
    <x v="4"/>
    <x v="4"/>
  </r>
  <r>
    <s v="N St Lucie"/>
    <s v="City of PSL MS4"/>
    <n v="2210"/>
    <s v="Citrus Groves"/>
    <s v="NA"/>
    <n v="1.6671011379372187"/>
    <n v="0.16490862031309303"/>
    <n v="0.32696578480774496"/>
    <n v="42.01"/>
    <n v="57.244082442905494"/>
    <x v="797"/>
    <n v="38.147247935184332"/>
    <x v="2"/>
    <x v="0"/>
    <x v="0"/>
  </r>
  <r>
    <s v="C-44 &amp; S-153"/>
    <s v="MartinCoMS4"/>
    <n v="7430"/>
    <s v="Spoil Areas"/>
    <s v="NA"/>
    <n v="0.73183755311232057"/>
    <n v="0.13401908322593187"/>
    <n v="0.24115339422849597"/>
    <n v="41.95"/>
    <n v="42.16003402026243"/>
    <x v="798"/>
    <n v="15.37432782332967"/>
    <x v="10"/>
    <x v="0"/>
    <x v="7"/>
  </r>
  <r>
    <s v="S St Lucie"/>
    <s v="StuartMS4"/>
    <n v="1400"/>
    <s v="Commercial and Services"/>
    <s v="B"/>
    <n v="0.73183755311232057"/>
    <n v="0.15992943931627868"/>
    <n v="0.55707618727995345"/>
    <n v="41.9"/>
    <n v="97.27566893949772"/>
    <x v="799"/>
    <n v="52.91874253446624"/>
    <x v="19"/>
    <x v="0"/>
    <x v="1"/>
  </r>
  <r>
    <s v="C-44 &amp; S-153"/>
    <s v="PAL MAR WATER CONTROL DISTRICT"/>
    <n v="6172"/>
    <s v="Mixed Shrubs"/>
    <s v="D"/>
    <n v="0.62640332935885068"/>
    <n v="1.7869211096790915E-2"/>
    <n v="0.24869471632328805"/>
    <n v="41.88"/>
    <n v="43.405907444013444"/>
    <x v="800"/>
    <n v="2.1104873877873418"/>
    <x v="16"/>
    <x v="1"/>
    <x v="4"/>
  </r>
  <r>
    <s v="S St Lucie"/>
    <s v="ROADS"/>
    <n v="8140"/>
    <s v="Roads and Highways"/>
    <s v="NA"/>
    <n v="1.0171301585628862"/>
    <n v="0.19656132206470006"/>
    <n v="0.43863241848912221"/>
    <n v="41.82"/>
    <n v="76.446985261513888"/>
    <x v="801"/>
    <n v="49.2076521315036"/>
    <x v="13"/>
    <x v="0"/>
    <x v="2"/>
  </r>
  <r>
    <s v="Basin 4, 5, 6"/>
    <s v="Agriculture"/>
    <n v="2120"/>
    <s v="Unimproved Pastures"/>
    <s v="D"/>
    <n v="0.95337210017164864"/>
    <n v="0.22938109134459039"/>
    <n v="0.2"/>
    <n v="41.79"/>
    <n v="34.831965000000004"/>
    <x v="802"/>
    <n v="26.479118707819666"/>
    <x v="0"/>
    <x v="0"/>
    <x v="0"/>
  </r>
  <r>
    <s v="Basin 4, 5, 6"/>
    <s v="Martin"/>
    <n v="5120"/>
    <s v=" Channelized Waterways, Canals"/>
    <s v="NA"/>
    <n v="0.52096910560538079"/>
    <n v="9.3813358258152305E-2"/>
    <n v="0.2984336595879456"/>
    <n v="41.75"/>
    <n v="51.925405036892862"/>
    <x v="803"/>
    <n v="20.319249473052594"/>
    <x v="6"/>
    <x v="4"/>
    <x v="5"/>
  </r>
  <r>
    <s v="C-44 &amp; S-153"/>
    <s v="Martin"/>
    <n v="4220"/>
    <s v="Brazilian Pepper"/>
    <s v="NA"/>
    <n v="0.80616023176279095"/>
    <n v="4.9140330516175015E-2"/>
    <n v="0.24115339422849597"/>
    <n v="41.66"/>
    <n v="41.868582056832722"/>
    <x v="804"/>
    <n v="5.5982832485650009"/>
    <x v="6"/>
    <x v="4"/>
    <x v="3"/>
  </r>
  <r>
    <s v="C-23"/>
    <s v="St. Lucie"/>
    <n v="6250"/>
    <s v="Hydric Pine Flatwoods"/>
    <s v="D"/>
    <n v="0.62640332935885068"/>
    <n v="1.7869211096790915E-2"/>
    <n v="0.24869471632328805"/>
    <n v="41.6"/>
    <n v="43.115705579535806"/>
    <x v="805"/>
    <n v="24.38676578448765"/>
    <x v="9"/>
    <x v="4"/>
    <x v="4"/>
  </r>
  <r>
    <s v="S St Lucie"/>
    <s v="StuartMS4"/>
    <n v="1710"/>
    <s v="Educational Facilities"/>
    <s v="NA"/>
    <n v="0.96739227811534922"/>
    <n v="0.17065096597435325"/>
    <n v="0.22279788653131388"/>
    <n v="41.52"/>
    <n v="38.551743176791284"/>
    <x v="806"/>
    <n v="22.097137439246829"/>
    <x v="19"/>
    <x v="0"/>
    <x v="1"/>
  </r>
  <r>
    <s v="N St Lucie"/>
    <s v="MartinCoMS4"/>
    <n v="1320"/>
    <s v="Mobile Home Units &lt;Six or more dwelling units per acre&gt;"/>
    <s v="D"/>
    <n v="1.6728075169398335"/>
    <n v="0.4645994885165638"/>
    <n v="0.45902383655933859"/>
    <n v="41.23"/>
    <n v="78.872241216240823"/>
    <x v="807"/>
    <n v="116.87724143291837"/>
    <x v="10"/>
    <x v="0"/>
    <x v="1"/>
  </r>
  <r>
    <s v="N St Lucie"/>
    <s v="NORTH ST. LUCIE RIVER WATER CONTROL DIST"/>
    <n v="4410"/>
    <s v="Coniferous Plantations"/>
    <s v="D"/>
    <n v="0.80616023176279095"/>
    <n v="4.9140330516175015E-2"/>
    <n v="0.28292799795311729"/>
    <n v="41.19"/>
    <n v="48.567229152233487"/>
    <x v="808"/>
    <n v="17.066079415954917"/>
    <x v="1"/>
    <x v="1"/>
    <x v="3"/>
  </r>
  <r>
    <s v="C-44 &amp; S-153"/>
    <s v="Agriculture"/>
    <n v="2130"/>
    <s v="Woodland Pastures"/>
    <s v="NA"/>
    <n v="0.95337210017164864"/>
    <n v="0.22938109134459039"/>
    <n v="0.2"/>
    <n v="41.09"/>
    <n v="34.248515000000005"/>
    <x v="809"/>
    <n v="21.376071915305516"/>
    <x v="0"/>
    <x v="0"/>
    <x v="0"/>
  </r>
  <r>
    <s v="C-44 &amp; S-153"/>
    <s v="Conservation"/>
    <n v="6250"/>
    <s v="Hydric Pine Flatwoods"/>
    <s v="D"/>
    <n v="0.62640332935885068"/>
    <n v="1.7869211096790915E-2"/>
    <n v="0.24869471632328805"/>
    <n v="41.06"/>
    <n v="42.556030555186055"/>
    <x v="810"/>
    <n v="2.069164568828755"/>
    <x v="3"/>
    <x v="20"/>
    <x v="4"/>
  </r>
  <r>
    <s v="N St Lucie"/>
    <s v="StLucieCOMS4"/>
    <n v="1320"/>
    <s v="Mobile Home Units &lt;Six or more dwelling units per acre&gt;"/>
    <s v="C"/>
    <n v="1.6728075169398335"/>
    <n v="0.4645994885165638"/>
    <n v="0.43646311869441834"/>
    <n v="41.04"/>
    <n v="74.650120335404878"/>
    <x v="811"/>
    <n v="110.62066961577547"/>
    <x v="15"/>
    <x v="0"/>
    <x v="1"/>
  </r>
  <r>
    <s v="C-23"/>
    <s v="St. Lucie"/>
    <n v="6210"/>
    <s v="Cypress"/>
    <s v="D"/>
    <n v="0.62640332935885068"/>
    <n v="1.7869211096790915E-2"/>
    <n v="0.24869471632328805"/>
    <n v="40.909999999999997"/>
    <n v="42.400565270644456"/>
    <x v="812"/>
    <n v="23.982273755850709"/>
    <x v="9"/>
    <x v="4"/>
    <x v="4"/>
  </r>
  <r>
    <s v="N St Lucie"/>
    <s v="TownofSewallsPt"/>
    <n v="1210"/>
    <s v="Fixed Single Family Units"/>
    <s v="C"/>
    <n v="1.3474392445178078"/>
    <n v="0.2921616014325315"/>
    <n v="0.2050753273754139"/>
    <n v="40.799999999999997"/>
    <n v="34.869778214951118"/>
    <x v="813"/>
    <n v="35.310940798141743"/>
    <x v="17"/>
    <x v="0"/>
    <x v="1"/>
  </r>
  <r>
    <s v="N St Lucie"/>
    <s v="StuartMS4"/>
    <n v="4340"/>
    <s v="Hardwood - Coniferous Mixed"/>
    <s v="D"/>
    <n v="0.80616023176279095"/>
    <n v="4.9140330516175015E-2"/>
    <n v="0.28292799795311729"/>
    <n v="40.71"/>
    <n v="48.00125998512808"/>
    <x v="814"/>
    <n v="16.867203035288291"/>
    <x v="19"/>
    <x v="0"/>
    <x v="3"/>
  </r>
  <r>
    <s v="N St Lucie"/>
    <s v="ROADS"/>
    <n v="1920"/>
    <s v="Inactive Land with street pattern but without structures"/>
    <s v="D"/>
    <n v="0.80616023176279095"/>
    <n v="4.9140330516175015E-2"/>
    <n v="0.27638752969320179"/>
    <n v="40.700000000000003"/>
    <n v="46.880092720854236"/>
    <x v="815"/>
    <n v="16.473235129260726"/>
    <x v="13"/>
    <x v="0"/>
    <x v="1"/>
  </r>
  <r>
    <s v="N St Lucie"/>
    <s v="NORTH ST. LUCIE RIVER WATER CONTROL DIST"/>
    <n v="5110"/>
    <s v=" Natural River, Stream, Waterway"/>
    <s v="D"/>
    <n v="0.52096910560538079"/>
    <n v="9.3813358258152305E-2"/>
    <n v="0.2984336595879456"/>
    <n v="40.54"/>
    <n v="50.420501082530222"/>
    <x v="816"/>
    <n v="23.846181758158611"/>
    <x v="1"/>
    <x v="1"/>
    <x v="5"/>
  </r>
  <r>
    <s v="C-23"/>
    <s v="Conservation"/>
    <n v="2110"/>
    <s v="Improved Pastures"/>
    <s v="A"/>
    <n v="1.8765006736361713"/>
    <n v="0.3700681607026059"/>
    <n v="0.58663586860269046"/>
    <n v="40.520000000000003"/>
    <n v="99.063497886917389"/>
    <x v="817"/>
    <n v="150.96736837872936"/>
    <x v="3"/>
    <x v="11"/>
    <x v="0"/>
  </r>
  <r>
    <s v="C-23"/>
    <s v="Conservation"/>
    <n v="3200"/>
    <s v="Shrub and Brushland"/>
    <s v="D"/>
    <n v="0.80616023176279095"/>
    <n v="4.9140330516175015E-2"/>
    <n v="0.28292799795311729"/>
    <n v="40.47"/>
    <n v="47.718275401575369"/>
    <x v="818"/>
    <n v="31.050321855400497"/>
    <x v="3"/>
    <x v="11"/>
    <x v="6"/>
  </r>
  <r>
    <s v="N St Lucie"/>
    <s v="City of PSL MS4"/>
    <n v="1820"/>
    <s v="Golf Courses"/>
    <s v="NA"/>
    <n v="1.8765006736361713"/>
    <n v="0.3700681607026059"/>
    <n v="0.24895975957097566"/>
    <n v="40.47"/>
    <n v="41.989235625547295"/>
    <x v="819"/>
    <n v="51.421507106698961"/>
    <x v="2"/>
    <x v="0"/>
    <x v="1"/>
  </r>
  <r>
    <s v="C-23"/>
    <s v="Conservation"/>
    <n v="2110"/>
    <s v="Improved Pastures"/>
    <s v="A"/>
    <n v="1.8765006736361713"/>
    <n v="0.3700681607026059"/>
    <n v="0.58663586860269046"/>
    <n v="40.42"/>
    <n v="98.81901738867721"/>
    <x v="820"/>
    <n v="150.59479343208886"/>
    <x v="3"/>
    <x v="2"/>
    <x v="0"/>
  </r>
  <r>
    <s v="C-44 &amp; S-153"/>
    <s v="Martin"/>
    <n v="7430"/>
    <s v="Spoil Areas"/>
    <s v="NA"/>
    <n v="0.73183755311232057"/>
    <n v="0.13401908322593187"/>
    <n v="0.24115339422849597"/>
    <n v="40.42"/>
    <n v="40.622373661478129"/>
    <x v="821"/>
    <n v="14.813595485553881"/>
    <x v="6"/>
    <x v="4"/>
    <x v="7"/>
  </r>
  <r>
    <s v="C-23"/>
    <s v="St. Lucie"/>
    <n v="4271"/>
    <e v="#N/A"/>
    <s v="NA"/>
    <n v="0.80616023176279095"/>
    <n v="4.9140330516175015E-2"/>
    <n v="0.24115339422849597"/>
    <n v="40.39"/>
    <n v="40.592223458364707"/>
    <x v="822"/>
    <n v="26.413393874811987"/>
    <x v="9"/>
    <x v="4"/>
    <x v="3"/>
  </r>
  <r>
    <s v="N St Lucie"/>
    <s v="City of PSL MS4"/>
    <n v="6440"/>
    <s v="Emergent Aquatic Vegetation"/>
    <s v="D"/>
    <n v="0.62640332935885068"/>
    <n v="1.7869211096790915E-2"/>
    <n v="0.24869471632328805"/>
    <n v="40.090000000000003"/>
    <n v="41.550688381817075"/>
    <x v="823"/>
    <n v="11.065036544575587"/>
    <x v="2"/>
    <x v="0"/>
    <x v="4"/>
  </r>
  <r>
    <s v="S St Lucie"/>
    <s v="StuartMS4"/>
    <n v="1550"/>
    <s v="Other Light Industrial"/>
    <s v="D"/>
    <n v="1.2017295380314896"/>
    <n v="0.2322997442582819"/>
    <n v="0.34369105791620291"/>
    <n v="40.090000000000003"/>
    <n v="57.422209278178947"/>
    <x v="824"/>
    <n v="42.545699944147977"/>
    <x v="19"/>
    <x v="0"/>
    <x v="1"/>
  </r>
  <r>
    <s v="Basin 4, 5, 6"/>
    <s v="Martin"/>
    <n v="8115"/>
    <s v=" Grass airports"/>
    <s v="D"/>
    <n v="0.96739227811534922"/>
    <n v="0.17065096597435325"/>
    <n v="0.24052044568721381"/>
    <n v="40.03"/>
    <n v="40.124829364780588"/>
    <x v="825"/>
    <n v="24.09059759855311"/>
    <x v="6"/>
    <x v="4"/>
    <x v="2"/>
  </r>
  <r>
    <s v="C-44 &amp; S-153"/>
    <s v="Conservation"/>
    <n v="6250"/>
    <s v="Hydric Pine Flatwoods"/>
    <s v="D"/>
    <n v="0.62640332935885068"/>
    <n v="1.7869211096790915E-2"/>
    <n v="0.24869471632328805"/>
    <n v="40.020000000000003"/>
    <n v="41.478137915697666"/>
    <x v="826"/>
    <n v="2.0167551399056691"/>
    <x v="3"/>
    <x v="17"/>
    <x v="4"/>
  </r>
  <r>
    <s v="S St Lucie"/>
    <s v="MartinCoMS4"/>
    <n v="2540"/>
    <s v="Aquaculture"/>
    <s v="D"/>
    <n v="1.7303616721893005"/>
    <n v="0.38508149913584422"/>
    <n v="0.30381529981542799"/>
    <n v="40.020000000000003"/>
    <n v="50.671333484471461"/>
    <x v="827"/>
    <n v="58.608833656553479"/>
    <x v="10"/>
    <x v="0"/>
    <x v="0"/>
  </r>
  <r>
    <s v="N St Lucie"/>
    <s v="Conservation"/>
    <n v="4110"/>
    <s v="Pine Flatwoods"/>
    <s v="B"/>
    <n v="0.80616023176279095"/>
    <n v="4.9140330516175015E-2"/>
    <n v="9.4942281192321246E-2"/>
    <n v="40"/>
    <n v="15.826878274759954"/>
    <x v="828"/>
    <n v="5.561420041013057"/>
    <x v="3"/>
    <x v="10"/>
    <x v="3"/>
  </r>
  <r>
    <s v="C-44 &amp; S-153"/>
    <s v="MartinCoMS4"/>
    <n v="1330"/>
    <s v="Multiple Dwelling Units, Low Rise &lt;Two stories or less&gt;"/>
    <s v="D"/>
    <n v="1.6728075169398335"/>
    <n v="0.4645994885165638"/>
    <n v="0.45902383655933859"/>
    <n v="39.94"/>
    <n v="76.404494644110073"/>
    <x v="829"/>
    <n v="96.588667928226641"/>
    <x v="10"/>
    <x v="0"/>
    <x v="1"/>
  </r>
  <r>
    <s v="S St Lucie"/>
    <s v="MartinCoMS4"/>
    <n v="2410"/>
    <s v="Tree Nurseries"/>
    <s v="D"/>
    <n v="1.7303616721893005"/>
    <n v="0.38508149913584422"/>
    <n v="0.30381529981542799"/>
    <n v="39.909999999999997"/>
    <n v="50.532056955653566"/>
    <x v="830"/>
    <n v="58.447739910870787"/>
    <x v="10"/>
    <x v="0"/>
    <x v="0"/>
  </r>
  <r>
    <s v="C-24"/>
    <s v="NORTH ST. LUCIE RIVER WATER CONTROL DIST"/>
    <n v="4340"/>
    <s v="Hardwood - Coniferous Mixed"/>
    <s v="D"/>
    <n v="0.80616023176279095"/>
    <n v="4.9140330516175015E-2"/>
    <n v="0.28292799795311729"/>
    <n v="39.909999999999997"/>
    <n v="47.057978039952381"/>
    <x v="831"/>
    <n v="20.377085148245225"/>
    <x v="1"/>
    <x v="1"/>
    <x v="3"/>
  </r>
  <r>
    <s v="N St Lucie"/>
    <s v="NORTH ST. LUCIE RIVER WATER CONTROL DIST"/>
    <n v="5120"/>
    <s v=" Channelized Waterways, Canals"/>
    <s v="D"/>
    <n v="0.52096910560538079"/>
    <n v="9.3813358258152305E-2"/>
    <n v="0.2984336595879456"/>
    <n v="39.880000000000003"/>
    <n v="49.5996443801506"/>
    <x v="832"/>
    <n v="23.45796074285559"/>
    <x v="1"/>
    <x v="1"/>
    <x v="5"/>
  </r>
  <r>
    <s v="C-23"/>
    <s v="Conservation"/>
    <n v="2110"/>
    <s v="Improved Pastures"/>
    <s v="C"/>
    <n v="1.8765006736361713"/>
    <n v="0.3700681607026059"/>
    <n v="0.58663586860269046"/>
    <n v="39.869999999999997"/>
    <n v="97.474374648356275"/>
    <x v="833"/>
    <n v="148.54563122556615"/>
    <x v="3"/>
    <x v="14"/>
    <x v="0"/>
  </r>
  <r>
    <s v="S St Lucie"/>
    <s v="StuartMS4"/>
    <n v="5110"/>
    <s v=" Natural River, Stream, Waterway"/>
    <s v="NA"/>
    <n v="0.52096910560538079"/>
    <n v="9.3813358258152305E-2"/>
    <n v="0.2984336595879456"/>
    <n v="39.79"/>
    <n v="49.487709375280645"/>
    <x v="834"/>
    <n v="18.018779225090533"/>
    <x v="19"/>
    <x v="0"/>
    <x v="5"/>
  </r>
  <r>
    <s v="C-44 &amp; S-153"/>
    <s v="Conservation"/>
    <n v="3210"/>
    <s v="Palmetto Prairies"/>
    <s v="D"/>
    <n v="0.80616023176279095"/>
    <n v="4.9140330516175015E-2"/>
    <n v="0.28292799795311729"/>
    <n v="39.71"/>
    <n v="46.822157553658457"/>
    <x v="835"/>
    <n v="6.260629985952443"/>
    <x v="3"/>
    <x v="2"/>
    <x v="6"/>
  </r>
  <r>
    <s v="S St Lucie"/>
    <s v="MartinCoMS4"/>
    <n v="1110"/>
    <s v="Fixed Single Family Units"/>
    <s v="NA"/>
    <n v="0.96739227811534922"/>
    <n v="0.17065096597435325"/>
    <n v="0.24895975957097566"/>
    <n v="39.630000000000003"/>
    <n v="41.117702195217184"/>
    <x v="836"/>
    <n v="23.567897109791804"/>
    <x v="10"/>
    <x v="0"/>
    <x v="1"/>
  </r>
  <r>
    <s v="Basin 4, 5, 6"/>
    <s v="Agriculture"/>
    <n v="2410"/>
    <s v="Tree Nurseries"/>
    <s v="D"/>
    <n v="1.7303616721893005"/>
    <n v="0.38508149913584422"/>
    <n v="0.30381529981542799"/>
    <n v="39.6"/>
    <n v="50.13955037443953"/>
    <x v="837"/>
    <n v="59.358045611453562"/>
    <x v="0"/>
    <x v="0"/>
    <x v="0"/>
  </r>
  <r>
    <s v="N St Lucie"/>
    <s v="Conservation"/>
    <n v="5300"/>
    <s v="Reservoirs"/>
    <s v="NA"/>
    <n v="0.52096910560538079"/>
    <n v="9.3813358258152305E-2"/>
    <n v="0.2984336595879456"/>
    <n v="39.43"/>
    <n v="49.039969355800849"/>
    <x v="838"/>
    <n v="23.193264596058064"/>
    <x v="3"/>
    <x v="10"/>
    <x v="5"/>
  </r>
  <r>
    <s v="Basin 4, 5, 6"/>
    <s v="MartinCoMS4"/>
    <n v="1411"/>
    <s v="Shopping Centers (Plazas, Malls)"/>
    <s v="D"/>
    <n v="1.4884831588725165"/>
    <n v="0.30824389141964326"/>
    <n v="0.58224006489851832"/>
    <n v="39.340000000000003"/>
    <n v="95.457938408076402"/>
    <x v="839"/>
    <n v="93.050644659722295"/>
    <x v="10"/>
    <x v="0"/>
    <x v="1"/>
  </r>
  <r>
    <s v="N St Lucie"/>
    <s v="Martin"/>
    <n v="1320"/>
    <s v="Mobile Home Units &lt;Six or more dwelling units per acre&gt;"/>
    <s v="NA"/>
    <n v="1.6728075169398335"/>
    <n v="0.4645994885165638"/>
    <n v="0.44774347762687844"/>
    <n v="39.299999999999997"/>
    <n v="73.33265806029361"/>
    <x v="840"/>
    <n v="108.66838128172425"/>
    <x v="6"/>
    <x v="4"/>
    <x v="1"/>
  </r>
  <r>
    <s v="C-23"/>
    <s v="Conservation"/>
    <n v="2130"/>
    <s v="Woodland Pastures"/>
    <s v="D"/>
    <n v="0.95337210017164864"/>
    <n v="0.22938109134459039"/>
    <n v="0.2"/>
    <n v="39.29"/>
    <n v="32.748215000000002"/>
    <x v="841"/>
    <n v="37.370165420047705"/>
    <x v="3"/>
    <x v="28"/>
    <x v="0"/>
  </r>
  <r>
    <s v="N St Lucie"/>
    <s v="City of PSL MS4"/>
    <n v="1210"/>
    <s v="Fixed Single Family Units"/>
    <s v="B"/>
    <n v="1.3474392445178078"/>
    <n v="0.2921616014325315"/>
    <n v="0.1586591010147235"/>
    <n v="39.21"/>
    <n v="25.926114814406109"/>
    <x v="842"/>
    <n v="26.254124694856571"/>
    <x v="2"/>
    <x v="0"/>
    <x v="1"/>
  </r>
  <r>
    <s v="N St Lucie"/>
    <s v="MartinCoMS4"/>
    <n v="4110"/>
    <s v="Pine Flatwoods"/>
    <s v="B"/>
    <n v="0.80616023176279095"/>
    <n v="4.9140330516175015E-2"/>
    <n v="9.4942281192321246E-2"/>
    <n v="39.19"/>
    <n v="15.506383989696062"/>
    <x v="843"/>
    <n v="5.448801285182542"/>
    <x v="10"/>
    <x v="0"/>
    <x v="3"/>
  </r>
  <r>
    <s v="C-24"/>
    <s v="Conservation"/>
    <n v="6250"/>
    <s v="Hydric Pine Flatwoods"/>
    <s v="D"/>
    <n v="0.62640332935885068"/>
    <n v="1.7869211096790915E-2"/>
    <n v="0.24869471632328805"/>
    <n v="39.14"/>
    <n v="40.566074913053633"/>
    <x v="844"/>
    <n v="14.114240582273759"/>
    <x v="3"/>
    <x v="15"/>
    <x v="4"/>
  </r>
  <r>
    <s v="C-44 &amp; S-153"/>
    <s v="Conservation"/>
    <n v="3200"/>
    <s v="Shrub and Brushland"/>
    <s v="D"/>
    <n v="0.80616023176279095"/>
    <n v="4.9140330516175015E-2"/>
    <n v="0.28292799795311729"/>
    <n v="39.14"/>
    <n v="46.15006916772078"/>
    <x v="845"/>
    <n v="6.1707644837617392"/>
    <x v="3"/>
    <x v="3"/>
    <x v="6"/>
  </r>
  <r>
    <s v="S St Lucie"/>
    <s v="StuartMS4"/>
    <n v="1330"/>
    <s v="Multiple Dwelling Units, Low Rise &lt;Two stories or less&gt;"/>
    <s v="NA"/>
    <n v="1.6728075169398335"/>
    <n v="0.4645994885165638"/>
    <n v="0.44774347762687844"/>
    <n v="39.01"/>
    <n v="72.791526486820715"/>
    <x v="846"/>
    <n v="99.943872898397402"/>
    <x v="19"/>
    <x v="0"/>
    <x v="1"/>
  </r>
  <r>
    <s v="N St Lucie"/>
    <s v="NORTH ST. LUCIE RIVER WATER CONTROL DIST"/>
    <n v="3300"/>
    <s v="Mixed Rangeland"/>
    <s v="D"/>
    <n v="0.80616023176279095"/>
    <n v="4.9140330516175015E-2"/>
    <n v="0.28292799795311729"/>
    <n v="38.93"/>
    <n v="45.902457657112159"/>
    <x v="847"/>
    <n v="16.129703123649549"/>
    <x v="1"/>
    <x v="1"/>
    <x v="6"/>
  </r>
  <r>
    <s v="N St Lucie"/>
    <s v="Conservation"/>
    <n v="5200"/>
    <s v="Lakes"/>
    <s v="D"/>
    <n v="0.52096910560538079"/>
    <n v="9.3813358258152305E-2"/>
    <n v="0.2984336595879456"/>
    <n v="38.880000000000003"/>
    <n v="48.355922103817839"/>
    <x v="848"/>
    <n v="22.869747083305548"/>
    <x v="3"/>
    <x v="21"/>
    <x v="5"/>
  </r>
  <r>
    <s v="Basin 4, 5, 6"/>
    <s v="Martin"/>
    <n v="3210"/>
    <s v="Palmetto Prairies"/>
    <s v="D"/>
    <n v="0.80616023176279095"/>
    <n v="4.9140330516175015E-2"/>
    <n v="0.28292799795311729"/>
    <n v="38.76"/>
    <n v="45.702010243762324"/>
    <x v="849"/>
    <n v="12.328612642631802"/>
    <x v="6"/>
    <x v="4"/>
    <x v="6"/>
  </r>
  <r>
    <s v="N St Lucie"/>
    <s v="MartinCoMS4"/>
    <n v="4130"/>
    <s v="Sand Pine"/>
    <s v="B"/>
    <n v="0.80616023176279095"/>
    <n v="4.9140330516175015E-2"/>
    <n v="9.4942281192321246E-2"/>
    <n v="38.72"/>
    <n v="15.320418169967633"/>
    <x v="850"/>
    <n v="5.383454599700638"/>
    <x v="10"/>
    <x v="0"/>
    <x v="3"/>
  </r>
  <r>
    <s v="N St Lucie"/>
    <s v="St. Lucie"/>
    <n v="1390"/>
    <s v="High Density Under Construction"/>
    <s v="D"/>
    <n v="1.6728075169398335"/>
    <n v="0.4645994885165638"/>
    <n v="0.45902383655933859"/>
    <n v="38.590000000000003"/>
    <n v="73.821969161647672"/>
    <x v="851"/>
    <n v="109.39346948572205"/>
    <x v="9"/>
    <x v="4"/>
    <x v="1"/>
  </r>
  <r>
    <s v="Basin 4, 5, 6"/>
    <s v="Martin"/>
    <n v="6300"/>
    <s v="Wetland Forested Mixed"/>
    <s v="D"/>
    <n v="0.62640332935885068"/>
    <n v="1.7869211096790915E-2"/>
    <n v="0.24869471632328805"/>
    <n v="38.42"/>
    <n v="39.819841547253979"/>
    <x v="852"/>
    <n v="7.3536146917586729"/>
    <x v="6"/>
    <x v="4"/>
    <x v="4"/>
  </r>
  <r>
    <s v="N St Lucie"/>
    <s v="Conservation"/>
    <n v="2120"/>
    <s v="Unimproved Pastures"/>
    <s v="D"/>
    <n v="0.95337210017164864"/>
    <n v="0.22938109134459039"/>
    <n v="0.2"/>
    <n v="38.33"/>
    <n v="31.948055"/>
    <x v="853"/>
    <n v="26.894701736606873"/>
    <x v="3"/>
    <x v="13"/>
    <x v="0"/>
  </r>
  <r>
    <s v="S St Lucie"/>
    <s v="Martin"/>
    <n v="1320"/>
    <s v="Mobile Home Units &lt;Six or more dwelling units per acre&gt;"/>
    <s v="D"/>
    <n v="1.6728075169398335"/>
    <n v="0.4645994885165638"/>
    <n v="0.45902383655933859"/>
    <n v="38.200000000000003"/>
    <n v="73.075906244491861"/>
    <x v="854"/>
    <n v="100.33433063059937"/>
    <x v="6"/>
    <x v="4"/>
    <x v="1"/>
  </r>
  <r>
    <s v="S St Lucie"/>
    <s v="MartinCoMS4"/>
    <n v="1760"/>
    <s v="Correctional"/>
    <s v="D"/>
    <n v="0.73183755311232057"/>
    <n v="0.15992943931627868"/>
    <n v="0.34369105791620291"/>
    <n v="38.19"/>
    <n v="54.70077755883397"/>
    <x v="855"/>
    <n v="29.757660837793363"/>
    <x v="10"/>
    <x v="0"/>
    <x v="1"/>
  </r>
  <r>
    <s v="C-44 &amp; S-153"/>
    <s v="ROADS"/>
    <n v="6172"/>
    <s v="Mixed Shrubs"/>
    <s v="D"/>
    <n v="0.62640332935885068"/>
    <n v="1.7869211096790915E-2"/>
    <n v="0.24869471632328805"/>
    <n v="38.18"/>
    <n v="39.571097091987419"/>
    <x v="856"/>
    <n v="1.9240307656571323"/>
    <x v="13"/>
    <x v="0"/>
    <x v="4"/>
  </r>
  <r>
    <s v="N St Lucie"/>
    <s v="StLucieCOMS4"/>
    <n v="1390"/>
    <s v="High Density Under Construction"/>
    <s v="D"/>
    <n v="1.6728075169398335"/>
    <n v="0.4645994885165638"/>
    <n v="0.45902383655933859"/>
    <n v="38.01"/>
    <n v="72.712439695108259"/>
    <x v="857"/>
    <n v="107.74930746701982"/>
    <x v="15"/>
    <x v="0"/>
    <x v="1"/>
  </r>
  <r>
    <s v="N St Lucie"/>
    <s v="MartinCoMS4"/>
    <n v="1400"/>
    <s v="Commercial and Services"/>
    <s v="B"/>
    <n v="0.73183755311232057"/>
    <n v="0.15992943931627868"/>
    <n v="0.55707618727995345"/>
    <n v="37.869999999999997"/>
    <n v="87.919560447226218"/>
    <x v="858"/>
    <n v="57.398109583902752"/>
    <x v="10"/>
    <x v="0"/>
    <x v="1"/>
  </r>
  <r>
    <s v="S St Lucie"/>
    <s v="Martin"/>
    <n v="5300"/>
    <s v="Reservoirs"/>
    <s v="NA"/>
    <n v="0.52096910560538079"/>
    <n v="9.3813358258152305E-2"/>
    <n v="0.2984336595879456"/>
    <n v="37.69"/>
    <n v="46.875892594981842"/>
    <x v="859"/>
    <n v="17.067800678403174"/>
    <x v="6"/>
    <x v="4"/>
    <x v="5"/>
  </r>
  <r>
    <s v="C-24"/>
    <s v="Conservation"/>
    <n v="2120"/>
    <s v="Unimproved Pastures"/>
    <s v="D"/>
    <n v="0.95337210017164864"/>
    <n v="0.22938109134459039"/>
    <n v="0.2"/>
    <n v="37.619999999999997"/>
    <n v="31.356269999999999"/>
    <x v="860"/>
    <n v="28.956134087153234"/>
    <x v="3"/>
    <x v="29"/>
    <x v="0"/>
  </r>
  <r>
    <s v="Basin 4, 5, 6"/>
    <s v="MartinCoMS4"/>
    <n v="1290"/>
    <s v="Medium Density Under Construction"/>
    <s v="D"/>
    <n v="1.3474392445178078"/>
    <n v="0.2921616014325315"/>
    <n v="0.34369105791620291"/>
    <n v="37.619999999999997"/>
    <n v="53.884348043030478"/>
    <x v="861"/>
    <n v="50.167498261277828"/>
    <x v="10"/>
    <x v="0"/>
    <x v="1"/>
  </r>
  <r>
    <s v="N St Lucie"/>
    <s v="CityofFtPierce"/>
    <n v="1340"/>
    <s v="Multiple Dwelling Units, High Rise &lt;Three stories or more&gt;"/>
    <s v="D"/>
    <n v="1.6728075169398335"/>
    <n v="0.4645994885165638"/>
    <n v="0.45902383655933859"/>
    <n v="37.56"/>
    <n v="71.851597867620796"/>
    <x v="862"/>
    <n v="106.47366452147499"/>
    <x v="18"/>
    <x v="0"/>
    <x v="1"/>
  </r>
  <r>
    <s v="C-23"/>
    <s v="ROADS"/>
    <n v="4340"/>
    <s v="Hardwood - Coniferous Mixed"/>
    <s v="D"/>
    <n v="0.80616023176279095"/>
    <n v="4.9140330516175015E-2"/>
    <n v="0.28292799795311729"/>
    <n v="37.54"/>
    <n v="44.263505277369397"/>
    <x v="863"/>
    <n v="28.802300035871877"/>
    <x v="13"/>
    <x v="0"/>
    <x v="3"/>
  </r>
  <r>
    <s v="S St Lucie"/>
    <s v="Conservation"/>
    <n v="6170"/>
    <s v="Mixed Wetland Hardwoods"/>
    <s v="D"/>
    <n v="0.62640332935885068"/>
    <n v="1.7869211096790915E-2"/>
    <n v="0.24869471632328805"/>
    <n v="37.520000000000003"/>
    <n v="38.887049840004408"/>
    <x v="864"/>
    <n v="6.1232374403497154"/>
    <x v="3"/>
    <x v="27"/>
    <x v="4"/>
  </r>
  <r>
    <s v="S St Lucie"/>
    <s v="MartinCoMS4"/>
    <n v="4110"/>
    <s v="Pine Flatwoods"/>
    <s v="NA"/>
    <n v="0.80616023176279095"/>
    <n v="4.9140330516175015E-2"/>
    <n v="0.24115339422849597"/>
    <n v="37.46"/>
    <n v="37.647553620954248"/>
    <x v="865"/>
    <n v="9.1314457296535068"/>
    <x v="10"/>
    <x v="0"/>
    <x v="3"/>
  </r>
  <r>
    <s v="N St Lucie"/>
    <s v="MartinCoMS4"/>
    <n v="1900"/>
    <s v="Open Land"/>
    <s v="D"/>
    <n v="0.80616023176279095"/>
    <n v="4.9140330516175015E-2"/>
    <n v="0.28292799795311729"/>
    <n v="37.42"/>
    <n v="44.122012985593038"/>
    <x v="866"/>
    <n v="15.504071176135785"/>
    <x v="10"/>
    <x v="0"/>
    <x v="1"/>
  </r>
  <r>
    <s v="C-44 &amp; S-153"/>
    <s v="Martin"/>
    <n v="5300"/>
    <s v="Reservoirs"/>
    <s v="NA"/>
    <n v="0.52096910560538079"/>
    <n v="9.3813358258152305E-2"/>
    <n v="0.2984336595879456"/>
    <n v="37.409999999999997"/>
    <n v="46.527650357608671"/>
    <x v="867"/>
    <n v="11.876934073922731"/>
    <x v="6"/>
    <x v="4"/>
    <x v="5"/>
  </r>
  <r>
    <s v="N St Lucie"/>
    <s v="NORTH ST. LUCIE RIVER WATER CONTROL DIST"/>
    <n v="4110"/>
    <s v="Pine Flatwoods"/>
    <s v="C"/>
    <n v="0.80616023176279095"/>
    <n v="4.9140330516175015E-2"/>
    <n v="0.19937879050387461"/>
    <n v="37.369999999999997"/>
    <n v="31.051148159208413"/>
    <x v="868"/>
    <n v="10.911089013964538"/>
    <x v="1"/>
    <x v="1"/>
    <x v="3"/>
  </r>
  <r>
    <s v="C-44 &amp; S-153"/>
    <s v="TROUP-INDIANTOWN DRAINAGE DISTRICT"/>
    <n v="2110"/>
    <s v="Improved Pastures"/>
    <s v="D"/>
    <n v="1.8765006736361713"/>
    <n v="0.3700681607026059"/>
    <n v="0.58663586860269046"/>
    <n v="37.17"/>
    <n v="90.873401195871665"/>
    <x v="869"/>
    <n v="91.505467982019042"/>
    <x v="5"/>
    <x v="1"/>
    <x v="0"/>
  </r>
  <r>
    <s v="C-23"/>
    <s v="Southern Grove"/>
    <n v="2210"/>
    <s v="Citrus Groves"/>
    <s v="NA"/>
    <n v="1.6671011379372187"/>
    <n v="0.16490862031309303"/>
    <n v="0.32696578480774496"/>
    <n v="37.08"/>
    <n v="50.526316995547148"/>
    <x v="870"/>
    <n v="48.793585461399601"/>
    <x v="7"/>
    <x v="0"/>
    <x v="0"/>
  </r>
  <r>
    <s v="C-24"/>
    <s v="St. Lucie"/>
    <n v="4200"/>
    <s v="Upland Hardwood Forests"/>
    <s v="D"/>
    <n v="0.80616023176279095"/>
    <n v="4.9140330516175015E-2"/>
    <n v="0.28292799795311729"/>
    <n v="37.07"/>
    <n v="43.709327134578672"/>
    <x v="871"/>
    <n v="18.927049522562026"/>
    <x v="9"/>
    <x v="4"/>
    <x v="3"/>
  </r>
  <r>
    <s v="N St Lucie"/>
    <s v="St. Lucie"/>
    <n v="4220"/>
    <s v="Brazilian Pepper"/>
    <s v="D"/>
    <n v="0.80616023176279095"/>
    <n v="4.9140330516175015E-2"/>
    <n v="0.28292799795311729"/>
    <n v="37.049999999999997"/>
    <n v="43.685745085949272"/>
    <x v="872"/>
    <n v="15.350770632705258"/>
    <x v="9"/>
    <x v="4"/>
    <x v="3"/>
  </r>
  <r>
    <s v="C-44 &amp; S-153"/>
    <s v="Palm Beach"/>
    <n v="6410"/>
    <s v="Freshwater Marshes"/>
    <s v="D"/>
    <n v="0.62640332935885068"/>
    <n v="1.7869211096790915E-2"/>
    <n v="0.24869471632328805"/>
    <n v="36.9"/>
    <n v="38.244459997232475"/>
    <x v="873"/>
    <n v="1.8595268531364113"/>
    <x v="21"/>
    <x v="4"/>
    <x v="4"/>
  </r>
  <r>
    <s v="S St Lucie"/>
    <s v="Conservation"/>
    <n v="4200"/>
    <s v="Upland Hardwood Forests"/>
    <s v="D"/>
    <n v="0.80616023176279095"/>
    <n v="4.9140330516175015E-2"/>
    <n v="0.28292799795311729"/>
    <n v="36.81"/>
    <n v="43.402760502396575"/>
    <x v="874"/>
    <n v="10.527375989291103"/>
    <x v="3"/>
    <x v="25"/>
    <x v="3"/>
  </r>
  <r>
    <s v="C-44 &amp; S-153"/>
    <s v="Martin"/>
    <n v="6440"/>
    <s v="Emergent Aquatic Vegetation"/>
    <s v="D"/>
    <n v="0.62640332935885068"/>
    <n v="1.7869211096790915E-2"/>
    <n v="0.24869471632328805"/>
    <n v="36.76"/>
    <n v="38.099359064993649"/>
    <x v="875"/>
    <n v="1.8524717377044573"/>
    <x v="6"/>
    <x v="4"/>
    <x v="4"/>
  </r>
  <r>
    <s v="N St Lucie"/>
    <s v="StuartMS4"/>
    <n v="6300"/>
    <s v="Wetland Forested Mixed"/>
    <s v="D"/>
    <n v="0.62640332935885068"/>
    <n v="1.7869211096790915E-2"/>
    <n v="0.24869471632328805"/>
    <n v="36.369999999999997"/>
    <n v="37.695149325185504"/>
    <x v="876"/>
    <n v="10.038298306964681"/>
    <x v="19"/>
    <x v="0"/>
    <x v="4"/>
  </r>
  <r>
    <s v="Basin 4, 5, 6"/>
    <s v="MartinCoMS4"/>
    <n v="5300"/>
    <s v="Reservoirs"/>
    <s v="D"/>
    <n v="0.52096910560538079"/>
    <n v="9.3813358258152305E-2"/>
    <n v="0.2984336595879456"/>
    <n v="36.200000000000003"/>
    <n v="45.022746403246032"/>
    <x v="877"/>
    <n v="17.618127686814468"/>
    <x v="10"/>
    <x v="0"/>
    <x v="5"/>
  </r>
  <r>
    <s v="C-44 &amp; S-153"/>
    <s v="MartinCoMS4"/>
    <n v="4110"/>
    <s v="Pine Flatwoods"/>
    <s v="B"/>
    <n v="0.80616023176279095"/>
    <n v="4.9140330516175015E-2"/>
    <n v="9.4942281192321246E-2"/>
    <n v="36.07"/>
    <n v="14.271887484264788"/>
    <x v="878"/>
    <n v="1.9083060544087649"/>
    <x v="10"/>
    <x v="0"/>
    <x v="3"/>
  </r>
  <r>
    <s v="N St Lucie"/>
    <s v="Conservation"/>
    <n v="4110"/>
    <s v="Pine Flatwoods"/>
    <s v="C"/>
    <n v="0.80616023176279095"/>
    <n v="4.9140330516175015E-2"/>
    <n v="0.19937879050387461"/>
    <n v="36.06"/>
    <n v="29.9626546058618"/>
    <x v="879"/>
    <n v="10.528602350643867"/>
    <x v="3"/>
    <x v="10"/>
    <x v="3"/>
  </r>
  <r>
    <s v="C-23"/>
    <s v="Conservation"/>
    <n v="6300"/>
    <s v="Wetland Forested Mixed"/>
    <s v="D"/>
    <n v="0.62640332935885068"/>
    <n v="1.7869211096790915E-2"/>
    <n v="0.24869471632328805"/>
    <n v="36"/>
    <n v="37.311668289982904"/>
    <x v="880"/>
    <n v="21.103931928883544"/>
    <x v="3"/>
    <x v="2"/>
    <x v="4"/>
  </r>
  <r>
    <s v="C-44 &amp; S-153"/>
    <s v="Conservation"/>
    <n v="5250"/>
    <s v="Marshy Lakes"/>
    <s v="D"/>
    <n v="0.52096910560538079"/>
    <n v="9.3813358258152305E-2"/>
    <n v="0.2984336595879456"/>
    <n v="35.979999999999997"/>
    <n v="44.749127502452815"/>
    <x v="881"/>
    <n v="11.422937395876499"/>
    <x v="3"/>
    <x v="2"/>
    <x v="5"/>
  </r>
  <r>
    <s v="N St Lucie"/>
    <s v="Conservation"/>
    <n v="5200"/>
    <s v="Lakes"/>
    <s v="NA"/>
    <n v="0.52096910560538079"/>
    <n v="9.3813358258152305E-2"/>
    <n v="0.2984336595879456"/>
    <n v="35.93"/>
    <n v="44.686941388636178"/>
    <x v="882"/>
    <n v="21.134516787632926"/>
    <x v="3"/>
    <x v="21"/>
    <x v="5"/>
  </r>
  <r>
    <s v="C-24"/>
    <s v="Agriculture"/>
    <n v="2320"/>
    <s v="Poultry Feeding Operations"/>
    <s v="D"/>
    <n v="1.7303616721893005"/>
    <n v="0.38508149913584422"/>
    <n v="0.30381529981542799"/>
    <n v="35.9"/>
    <n v="45.454794405110583"/>
    <x v="883"/>
    <n v="61.232915326779946"/>
    <x v="0"/>
    <x v="0"/>
    <x v="0"/>
  </r>
  <r>
    <s v="C-44 &amp; S-153"/>
    <s v="Conservation"/>
    <n v="6172"/>
    <s v="Mixed Shrubs"/>
    <s v="D"/>
    <n v="0.62640332935885068"/>
    <n v="1.7869211096790915E-2"/>
    <n v="0.24869471632328805"/>
    <n v="35.69"/>
    <n v="36.990373368596934"/>
    <x v="884"/>
    <n v="1.7985504983316671"/>
    <x v="3"/>
    <x v="23"/>
    <x v="4"/>
  </r>
  <r>
    <s v="N St Lucie"/>
    <s v="NORTH ST. LUCIE RIVER WATER CONTROL DIST"/>
    <n v="1110"/>
    <s v="Fixed Single Family Units"/>
    <s v="NA"/>
    <n v="0.96739227811534922"/>
    <n v="0.17065096597435325"/>
    <n v="0.24895975957097566"/>
    <n v="35.68"/>
    <n v="37.019419993069626"/>
    <x v="885"/>
    <n v="25.248032149900144"/>
    <x v="1"/>
    <x v="1"/>
    <x v="1"/>
  </r>
  <r>
    <s v="N St Lucie"/>
    <s v="MartinCoMS4"/>
    <n v="4340"/>
    <s v="Hardwood - Coniferous Mixed"/>
    <s v="D"/>
    <n v="0.80616023176279095"/>
    <n v="4.9140330516175015E-2"/>
    <n v="0.28292799795311729"/>
    <n v="35.630000000000003"/>
    <n v="42.011419633262427"/>
    <x v="886"/>
    <n v="14.762428006566491"/>
    <x v="10"/>
    <x v="0"/>
    <x v="3"/>
  </r>
  <r>
    <s v="C-24"/>
    <s v="St. Lucie"/>
    <n v="1390"/>
    <s v="High Density Under Construction"/>
    <s v="D"/>
    <n v="1.6728075169398335"/>
    <n v="0.4645994885165638"/>
    <n v="0.45902383655933859"/>
    <n v="35.549999999999997"/>
    <n v="68.00650437151009"/>
    <x v="887"/>
    <n v="106.32716364988779"/>
    <x v="9"/>
    <x v="4"/>
    <x v="1"/>
  </r>
  <r>
    <s v="C-23"/>
    <s v="Conservation"/>
    <n v="4200"/>
    <s v="Upland Hardwood Forests"/>
    <s v="D"/>
    <n v="0.80616023176279095"/>
    <n v="4.9140330516175015E-2"/>
    <n v="0.28292799795311729"/>
    <n v="35.520000000000003"/>
    <n v="41.881718365800772"/>
    <x v="888"/>
    <n v="27.252469293398217"/>
    <x v="3"/>
    <x v="28"/>
    <x v="3"/>
  </r>
  <r>
    <s v="Basin 4, 5, 6"/>
    <s v="Martin"/>
    <n v="6430"/>
    <s v="Wet Prairies"/>
    <s v="D"/>
    <n v="0.62640332935885068"/>
    <n v="1.7869211096790915E-2"/>
    <n v="0.24869471632328805"/>
    <n v="35.520000000000003"/>
    <n v="36.814179379449804"/>
    <x v="889"/>
    <n v="6.7985526770241567"/>
    <x v="6"/>
    <x v="4"/>
    <x v="4"/>
  </r>
  <r>
    <s v="N St Lucie"/>
    <s v="CityofFtPierce"/>
    <n v="1700"/>
    <s v="Institutional"/>
    <s v="D"/>
    <n v="0.96739227811534922"/>
    <n v="0.17065096597435325"/>
    <n v="0.24052044568721381"/>
    <n v="35.28"/>
    <n v="35.363576817123636"/>
    <x v="890"/>
    <n v="24.118711870184693"/>
    <x v="18"/>
    <x v="0"/>
    <x v="1"/>
  </r>
  <r>
    <s v="S St Lucie"/>
    <s v="Conservation"/>
    <n v="6410"/>
    <s v="Freshwater Marshes"/>
    <s v="D"/>
    <n v="0.62640332935885068"/>
    <n v="1.7869211096790915E-2"/>
    <n v="0.24869471632328805"/>
    <n v="35.06"/>
    <n v="36.337419173522242"/>
    <x v="891"/>
    <n v="5.7217671817340365"/>
    <x v="3"/>
    <x v="17"/>
    <x v="4"/>
  </r>
  <r>
    <s v="S St Lucie"/>
    <s v="Conservation"/>
    <n v="4340"/>
    <s v="Hardwood - Coniferous Mixed"/>
    <s v="C"/>
    <n v="0.80616023176279095"/>
    <n v="4.9140330516175015E-2"/>
    <n v="0.19937879050387461"/>
    <n v="35.03"/>
    <n v="29.106816163154154"/>
    <x v="892"/>
    <n v="7.0598826907283865"/>
    <x v="3"/>
    <x v="9"/>
    <x v="3"/>
  </r>
  <r>
    <s v="N St Lucie"/>
    <s v="Conservation"/>
    <n v="5200"/>
    <s v="Lakes"/>
    <s v="NA"/>
    <n v="0.52096910560538079"/>
    <n v="9.3813358258152305E-2"/>
    <n v="0.2984336595879456"/>
    <n v="35.020000000000003"/>
    <n v="43.555154117173373"/>
    <x v="893"/>
    <n v="20.599242357442396"/>
    <x v="3"/>
    <x v="10"/>
    <x v="5"/>
  </r>
  <r>
    <s v="S St Lucie"/>
    <s v="Martin"/>
    <n v="3100"/>
    <s v="Herbaceous (Dry Prairie)"/>
    <s v="D"/>
    <n v="0.80616023176279095"/>
    <n v="4.9140330516175015E-2"/>
    <n v="0.28292799795311729"/>
    <n v="34.979999999999997"/>
    <n v="41.245003052807171"/>
    <x v="894"/>
    <n v="10.004010108812897"/>
    <x v="6"/>
    <x v="4"/>
    <x v="6"/>
  </r>
  <r>
    <s v="N St Lucie"/>
    <s v="Conservation"/>
    <n v="6170"/>
    <s v="Mixed Wetland Hardwoods"/>
    <s v="D"/>
    <n v="0.62640332935885068"/>
    <n v="1.7869211096790915E-2"/>
    <n v="0.24869471632328805"/>
    <n v="34.909999999999997"/>
    <n v="36.181953888980637"/>
    <x v="895"/>
    <n v="9.635331149192659"/>
    <x v="3"/>
    <x v="24"/>
    <x v="4"/>
  </r>
  <r>
    <s v="C-24"/>
    <s v="St. Lucie"/>
    <n v="4340"/>
    <s v="Hardwood - Coniferous Mixed"/>
    <s v="D"/>
    <n v="0.80616023176279095"/>
    <n v="4.9140330516175015E-2"/>
    <n v="0.28292799795311729"/>
    <n v="34.86"/>
    <n v="41.103510761030819"/>
    <x v="896"/>
    <n v="17.798676729336723"/>
    <x v="9"/>
    <x v="4"/>
    <x v="3"/>
  </r>
  <r>
    <s v="C-44 &amp; S-153"/>
    <s v="Agriculture"/>
    <n v="2510"/>
    <s v="Horse Farms"/>
    <s v="NA"/>
    <n v="1.8765006736361713"/>
    <n v="0.3700681607026059"/>
    <n v="0.58663586860269046"/>
    <n v="34.81"/>
    <n v="85.103661437403616"/>
    <x v="897"/>
    <n v="85.695596999033711"/>
    <x v="0"/>
    <x v="0"/>
    <x v="0"/>
  </r>
  <r>
    <s v="Basin 4, 5, 6"/>
    <s v="ROADS"/>
    <n v="8140"/>
    <s v="Roads and Highways"/>
    <s v="NA"/>
    <n v="1.0171301585628862"/>
    <n v="0.19656132206470006"/>
    <n v="0.43863241848912221"/>
    <n v="34.76"/>
    <n v="63.541300996896759"/>
    <x v="898"/>
    <n v="42.629436755435577"/>
    <x v="13"/>
    <x v="0"/>
    <x v="2"/>
  </r>
  <r>
    <s v="S St Lucie"/>
    <s v="StuartMS4"/>
    <n v="1210"/>
    <s v="Fixed Single Family Units"/>
    <s v="A"/>
    <n v="1.3474392445178078"/>
    <n v="0.2921616014325315"/>
    <n v="0.12152611992617118"/>
    <n v="34.68"/>
    <n v="17.5640364341976"/>
    <x v="899"/>
    <n v="15.874581935788145"/>
    <x v="19"/>
    <x v="0"/>
    <x v="1"/>
  </r>
  <r>
    <s v="C-24"/>
    <s v="Verano"/>
    <n v="2130"/>
    <s v="Woodland Pastures"/>
    <s v="D"/>
    <n v="0.95337210017164864"/>
    <n v="0.22938109134459039"/>
    <n v="0.2"/>
    <n v="34.619999999999997"/>
    <n v="28.855770000000003"/>
    <x v="900"/>
    <n v="26.647032485306887"/>
    <x v="8"/>
    <x v="0"/>
    <x v="0"/>
  </r>
  <r>
    <s v="C-23"/>
    <s v="Martin"/>
    <n v="6170"/>
    <s v="Mixed Wetland Hardwoods"/>
    <s v="NA"/>
    <n v="0.62640332935885068"/>
    <n v="1.7869211096790915E-2"/>
    <n v="0.24869471632328805"/>
    <n v="34.56"/>
    <n v="35.81920155838359"/>
    <x v="901"/>
    <n v="20.2597746517282"/>
    <x v="6"/>
    <x v="4"/>
    <x v="4"/>
  </r>
  <r>
    <s v="C-23"/>
    <s v="City of PSL MS4"/>
    <n v="7430"/>
    <s v="Spoil Areas"/>
    <s v="D"/>
    <n v="0.73183755311232057"/>
    <n v="0.13401908322593187"/>
    <n v="0.28292799795311729"/>
    <n v="34.450000000000003"/>
    <n v="40.62007876412828"/>
    <x v="902"/>
    <n v="35.812933134954648"/>
    <x v="2"/>
    <x v="0"/>
    <x v="7"/>
  </r>
  <r>
    <s v="S St Lucie"/>
    <s v="StuartMS4"/>
    <n v="1900"/>
    <s v="Open Land"/>
    <s v="NA"/>
    <n v="0.80616023176279095"/>
    <n v="4.9140330516175015E-2"/>
    <n v="0.24115339422849597"/>
    <n v="34.44"/>
    <n v="34.612433174203524"/>
    <x v="903"/>
    <n v="8.3952747178127805"/>
    <x v="19"/>
    <x v="0"/>
    <x v="1"/>
  </r>
  <r>
    <s v="N St Lucie"/>
    <s v="MartinCoMS4"/>
    <n v="1290"/>
    <s v="Medium Density Under Construction"/>
    <s v="D"/>
    <n v="1.3474392445178078"/>
    <n v="0.2921616014325315"/>
    <n v="0.34369105791620291"/>
    <n v="34.409999999999997"/>
    <n v="49.286560769821335"/>
    <x v="904"/>
    <n v="49.9101204131251"/>
    <x v="10"/>
    <x v="0"/>
    <x v="1"/>
  </r>
  <r>
    <s v="C-24"/>
    <s v="Okeechobee"/>
    <n v="6240"/>
    <s v="Cypress - Pine - Cabbage Palm"/>
    <s v="D"/>
    <n v="0.62640332935885068"/>
    <n v="1.7869211096790915E-2"/>
    <n v="0.24869471632328805"/>
    <n v="34.33"/>
    <n v="35.580821455419802"/>
    <x v="905"/>
    <n v="12.379710761100101"/>
    <x v="14"/>
    <x v="4"/>
    <x v="4"/>
  </r>
  <r>
    <s v="S St Lucie"/>
    <s v="MartinCoMS4"/>
    <n v="1400"/>
    <s v="Commercial and Services"/>
    <s v="NA"/>
    <n v="0.73183755311232057"/>
    <n v="0.15992943931627868"/>
    <n v="0.57659988543228824"/>
    <n v="34.29"/>
    <n v="82.398184972864399"/>
    <x v="906"/>
    <n v="44.825272171588637"/>
    <x v="10"/>
    <x v="0"/>
    <x v="1"/>
  </r>
  <r>
    <s v="C-24"/>
    <s v="St. Lucie"/>
    <n v="6300"/>
    <s v="Wetland Forested Mixed"/>
    <s v="D"/>
    <n v="0.62640332935885068"/>
    <n v="1.7869211096790915E-2"/>
    <n v="0.24869471632328805"/>
    <n v="34.19"/>
    <n v="35.435720523180983"/>
    <x v="907"/>
    <n v="12.329225485639748"/>
    <x v="9"/>
    <x v="4"/>
    <x v="4"/>
  </r>
  <r>
    <s v="N St Lucie"/>
    <s v="Conservation"/>
    <n v="4220"/>
    <s v="Brazilian Pepper"/>
    <s v="D"/>
    <n v="0.80616023176279095"/>
    <n v="4.9140330516175015E-2"/>
    <n v="0.28292799795311729"/>
    <n v="33.97"/>
    <n v="40.054109597022865"/>
    <x v="908"/>
    <n v="14.074647190094407"/>
    <x v="3"/>
    <x v="21"/>
    <x v="3"/>
  </r>
  <r>
    <s v="N St Lucie"/>
    <s v="MartinCoMS4"/>
    <n v="1330"/>
    <s v="Multiple Dwelling Units, Low Rise &lt;Two stories or less&gt;"/>
    <s v="B"/>
    <n v="1.6728075169398335"/>
    <n v="0.4645994885165638"/>
    <n v="0.40522520165068265"/>
    <n v="33.94"/>
    <n v="57.317058386220715"/>
    <x v="909"/>
    <n v="84.935581491395141"/>
    <x v="10"/>
    <x v="0"/>
    <x v="1"/>
  </r>
  <r>
    <s v="Basin 4, 5, 6"/>
    <s v="MartinCoMS4"/>
    <n v="1710"/>
    <s v="Educational Facilities"/>
    <s v="D"/>
    <n v="0.96739227811534922"/>
    <n v="0.17065096597435325"/>
    <n v="0.24052044568721381"/>
    <n v="33.9"/>
    <n v="33.980307655909613"/>
    <x v="910"/>
    <n v="20.401480354507875"/>
    <x v="10"/>
    <x v="0"/>
    <x v="1"/>
  </r>
  <r>
    <s v="N St Lucie"/>
    <s v="City of PSL MS4"/>
    <n v="1330"/>
    <s v="Multiple Dwelling Units, Low Rise &lt;Two stories or less&gt;"/>
    <s v="A"/>
    <n v="1.6728075169398335"/>
    <n v="0.4645994885165638"/>
    <n v="0.37832588419635466"/>
    <n v="33.79"/>
    <n v="53.275784805500926"/>
    <x v="911"/>
    <n v="78.946999187827956"/>
    <x v="2"/>
    <x v="0"/>
    <x v="1"/>
  </r>
  <r>
    <s v="N St Lucie"/>
    <s v="Conservation"/>
    <n v="4200"/>
    <s v="Upland Hardwood Forests"/>
    <s v="D"/>
    <n v="0.80616023176279095"/>
    <n v="4.9140330516175015E-2"/>
    <n v="0.28292799795311729"/>
    <n v="33.75"/>
    <n v="39.794707062099548"/>
    <x v="912"/>
    <n v="13.983495515622202"/>
    <x v="3"/>
    <x v="30"/>
    <x v="3"/>
  </r>
  <r>
    <s v="C-44 &amp; S-153"/>
    <s v="ROADS"/>
    <n v="8100"/>
    <s v="Transportation"/>
    <s v="D"/>
    <n v="1.0171301585628862"/>
    <n v="0.19656132206470006"/>
    <n v="0.45034663738052311"/>
    <n v="33.72"/>
    <n v="63.286357292473888"/>
    <x v="913"/>
    <n v="33.848287808002048"/>
    <x v="13"/>
    <x v="0"/>
    <x v="2"/>
  </r>
  <r>
    <s v="C-23"/>
    <s v="Martin"/>
    <n v="3100"/>
    <s v="Herbaceous (Dry Prairie)"/>
    <s v="D"/>
    <n v="0.80616023176279095"/>
    <n v="4.9140330516175015E-2"/>
    <n v="0.28292799795311729"/>
    <n v="33.700000000000003"/>
    <n v="39.735751940526072"/>
    <x v="914"/>
    <n v="25.856087139288288"/>
    <x v="6"/>
    <x v="4"/>
    <x v="6"/>
  </r>
  <r>
    <s v="N St Lucie"/>
    <s v="MartinCoMS4"/>
    <n v="4200"/>
    <s v="Upland Hardwood Forests"/>
    <s v="A"/>
    <n v="0.80616023176279095"/>
    <n v="4.9140330516175015E-2"/>
    <n v="2.0887301862310671E-2"/>
    <n v="33.49"/>
    <n v="2.9152318438194089"/>
    <x v="915"/>
    <n v="1.0243857644543997"/>
    <x v="10"/>
    <x v="0"/>
    <x v="3"/>
  </r>
  <r>
    <s v="N St Lucie"/>
    <s v="NORTH ST. LUCIE RIVER WATER CONTROL DIST"/>
    <n v="1290"/>
    <s v="Medium Density Under Construction"/>
    <s v="D"/>
    <n v="1.3474392445178078"/>
    <n v="0.2921616014325315"/>
    <n v="0.34369105791620291"/>
    <n v="33.090000000000003"/>
    <n v="47.395881891118513"/>
    <x v="916"/>
    <n v="47.995521199369648"/>
    <x v="1"/>
    <x v="1"/>
    <x v="1"/>
  </r>
  <r>
    <s v="C-24"/>
    <s v="Tradition"/>
    <n v="2130"/>
    <s v="Woodland Pastures"/>
    <s v="D"/>
    <n v="0.95337210017164864"/>
    <n v="0.22938109134459039"/>
    <n v="0.2"/>
    <n v="33"/>
    <n v="27.505500000000001"/>
    <x v="917"/>
    <n v="25.400117620309857"/>
    <x v="11"/>
    <x v="0"/>
    <x v="0"/>
  </r>
  <r>
    <s v="C-24"/>
    <s v="Conservation"/>
    <n v="2210"/>
    <s v="Citrus Groves"/>
    <s v="NA"/>
    <n v="1.6671011379372187"/>
    <n v="0.16490862031309303"/>
    <n v="0.32696578480774496"/>
    <n v="32.92"/>
    <n v="44.857776577492245"/>
    <x v="918"/>
    <n v="33.554799145778567"/>
    <x v="3"/>
    <x v="8"/>
    <x v="0"/>
  </r>
  <r>
    <s v="Basin 4, 5, 6"/>
    <s v="Martin"/>
    <n v="6250"/>
    <s v="Hydric Pine Flatwoods"/>
    <s v="D"/>
    <n v="0.62640332935885068"/>
    <n v="1.7869211096790915E-2"/>
    <n v="0.24869471632328805"/>
    <n v="32.909999999999997"/>
    <n v="34.109083428426032"/>
    <x v="919"/>
    <n v="6.2989968637630884"/>
    <x v="6"/>
    <x v="4"/>
    <x v="4"/>
  </r>
  <r>
    <s v="N St Lucie"/>
    <s v="Conservation"/>
    <n v="2130"/>
    <s v="Woodland Pastures"/>
    <s v="D"/>
    <n v="0.95337210017164864"/>
    <n v="0.22938109134459039"/>
    <n v="0.2"/>
    <n v="32.86"/>
    <n v="27.388810000000003"/>
    <x v="920"/>
    <n v="23.056610985257027"/>
    <x v="3"/>
    <x v="10"/>
    <x v="0"/>
  </r>
  <r>
    <s v="N St Lucie"/>
    <s v="St. Lucie"/>
    <n v="1550"/>
    <s v="Other Light Industrial"/>
    <s v="D"/>
    <n v="1.2017295380314896"/>
    <n v="0.2322997442582819"/>
    <n v="0.34369105791620291"/>
    <n v="32.86"/>
    <n v="47.066445419829385"/>
    <x v="921"/>
    <n v="39.995540559172511"/>
    <x v="9"/>
    <x v="4"/>
    <x v="1"/>
  </r>
  <r>
    <s v="S St Lucie"/>
    <s v="StuartMS4"/>
    <n v="1411"/>
    <s v="Shopping Centers (Plazas, Malls)"/>
    <s v="NA"/>
    <n v="1.4884831588725165"/>
    <n v="0.30824389141964326"/>
    <n v="0.57659988543228824"/>
    <n v="32.86"/>
    <n v="78.961923540633549"/>
    <x v="922"/>
    <n v="74.822078483063692"/>
    <x v="19"/>
    <x v="0"/>
    <x v="1"/>
  </r>
  <r>
    <s v="S St Lucie"/>
    <s v="StuartMS4"/>
    <n v="4240"/>
    <s v="Melaleuca"/>
    <s v="B"/>
    <n v="0.80616023176279095"/>
    <n v="4.9140330516175015E-2"/>
    <n v="9.4942281192321246E-2"/>
    <n v="32.78"/>
    <n v="12.970126746165782"/>
    <x v="923"/>
    <n v="3.1459151285575162"/>
    <x v="19"/>
    <x v="0"/>
    <x v="3"/>
  </r>
  <r>
    <s v="N St Lucie"/>
    <s v="StLucieCOMS4"/>
    <n v="5110"/>
    <s v=" Natural River, Stream, Waterway"/>
    <s v="D"/>
    <n v="0.52096910560538079"/>
    <n v="9.3813358258152305E-2"/>
    <n v="0.2984336595879456"/>
    <n v="32.74"/>
    <n v="40.719467327134673"/>
    <x v="924"/>
    <n v="19.258115213668304"/>
    <x v="15"/>
    <x v="0"/>
    <x v="5"/>
  </r>
  <r>
    <s v="N St Lucie"/>
    <s v="Conservation"/>
    <n v="2210"/>
    <s v="Citrus Groves"/>
    <s v="NA"/>
    <n v="1.6671011379372187"/>
    <n v="0.16490862031309303"/>
    <n v="0.32696578480774496"/>
    <n v="32.67"/>
    <n v="44.517119100445676"/>
    <x v="925"/>
    <n v="29.666045942453515"/>
    <x v="3"/>
    <x v="26"/>
    <x v="0"/>
  </r>
  <r>
    <s v="S St Lucie"/>
    <s v="MartinCoMS4"/>
    <n v="1920"/>
    <s v="Inactive Land with street pattern but without structures"/>
    <s v="NA"/>
    <n v="0.80616023176279095"/>
    <n v="4.9140330516175015E-2"/>
    <n v="0.24895975957097566"/>
    <n v="32.619999999999997"/>
    <n v="33.844548211152777"/>
    <x v="926"/>
    <n v="8.2090235755124699"/>
    <x v="10"/>
    <x v="0"/>
    <x v="1"/>
  </r>
  <r>
    <s v="C-44 &amp; S-153"/>
    <s v="ROADS"/>
    <n v="4200"/>
    <s v="Upland Hardwood Forests"/>
    <s v="D"/>
    <n v="0.80616023176279095"/>
    <n v="4.9140330516175015E-2"/>
    <n v="0.28292799795311729"/>
    <n v="32.46"/>
    <n v="38.273664925503745"/>
    <x v="927"/>
    <n v="5.1176038615969865"/>
    <x v="13"/>
    <x v="0"/>
    <x v="3"/>
  </r>
  <r>
    <s v="N St Lucie"/>
    <s v="Conservation"/>
    <n v="2110"/>
    <s v="Improved Pastures"/>
    <s v="D"/>
    <n v="1.8765006736361713"/>
    <n v="0.3700681607026059"/>
    <n v="0.58663586860269046"/>
    <n v="32.409999999999997"/>
    <n v="79.236129479639487"/>
    <x v="928"/>
    <n v="97.035374291634156"/>
    <x v="3"/>
    <x v="10"/>
    <x v="0"/>
  </r>
  <r>
    <s v="C-24"/>
    <s v="St. Lucie"/>
    <n v="3100"/>
    <s v="Herbaceous (Dry Prairie)"/>
    <s v="D"/>
    <n v="0.80616023176279095"/>
    <n v="4.9140330516175015E-2"/>
    <n v="0.28292799795311729"/>
    <n v="32.32"/>
    <n v="38.108590585097993"/>
    <x v="929"/>
    <n v="16.501813881014424"/>
    <x v="9"/>
    <x v="4"/>
    <x v="6"/>
  </r>
  <r>
    <s v="C-44 &amp; S-153"/>
    <s v="TROUP-INDIANTOWN DRAINAGE DISTRICT"/>
    <n v="3200"/>
    <s v="Shrub and Brushland"/>
    <s v="D"/>
    <n v="0.80616023176279095"/>
    <n v="4.9140330516175015E-2"/>
    <n v="0.28292799795311729"/>
    <n v="32.31"/>
    <n v="38.096799560783303"/>
    <x v="930"/>
    <n v="5.0939550452310121"/>
    <x v="5"/>
    <x v="1"/>
    <x v="6"/>
  </r>
  <r>
    <s v="N St Lucie"/>
    <s v="StuartMS4"/>
    <n v="4110"/>
    <s v="Pine Flatwoods"/>
    <s v="B"/>
    <n v="0.80616023176279095"/>
    <n v="4.9140330516175015E-2"/>
    <n v="9.4942281192321246E-2"/>
    <n v="32.17"/>
    <n v="12.728766852475692"/>
    <x v="931"/>
    <n v="4.4727720679847502"/>
    <x v="19"/>
    <x v="0"/>
    <x v="3"/>
  </r>
  <r>
    <s v="N St Lucie"/>
    <s v="StuartMS4"/>
    <n v="4340"/>
    <s v="Hardwood - Coniferous Mixed"/>
    <s v="B"/>
    <n v="0.80616023176279095"/>
    <n v="4.9140330516175015E-2"/>
    <n v="9.4942281192321246E-2"/>
    <n v="32.14"/>
    <n v="12.716896693769622"/>
    <x v="932"/>
    <n v="4.4686010029539904"/>
    <x v="19"/>
    <x v="0"/>
    <x v="3"/>
  </r>
  <r>
    <s v="Basin 4, 5, 6"/>
    <s v="MartinCoMS4"/>
    <n v="1400"/>
    <s v="Commercial and Services"/>
    <s v="D"/>
    <n v="0.73183755311232057"/>
    <n v="0.15992943931627868"/>
    <n v="0.58224006489851832"/>
    <n v="32.130000000000003"/>
    <n v="77.962978166026801"/>
    <x v="933"/>
    <n v="44.533856803487708"/>
    <x v="10"/>
    <x v="0"/>
    <x v="1"/>
  </r>
  <r>
    <s v="N St Lucie"/>
    <s v="NORTH ST. LUCIE RIVER WATER CONTROL DIST"/>
    <n v="1560"/>
    <s v="Other Heavy Industrial"/>
    <s v="NA"/>
    <n v="1.4884831588725165"/>
    <n v="0.30824389141964326"/>
    <n v="0.57659988543228824"/>
    <n v="32.1"/>
    <n v="77.135658723503866"/>
    <x v="934"/>
    <n v="81.48700685159352"/>
    <x v="1"/>
    <x v="1"/>
    <x v="1"/>
  </r>
  <r>
    <s v="N St Lucie"/>
    <s v="MartinCoMS4"/>
    <n v="1700"/>
    <s v="Institutional"/>
    <s v="A"/>
    <n v="0.96739227811534922"/>
    <n v="0.17065096597435325"/>
    <n v="0.12152611992617118"/>
    <n v="32.090000000000003"/>
    <n v="16.252304762785496"/>
    <x v="935"/>
    <n v="11.084417671524907"/>
    <x v="10"/>
    <x v="0"/>
    <x v="1"/>
  </r>
  <r>
    <s v="S St Lucie"/>
    <s v="StuartMS4"/>
    <n v="4220"/>
    <s v="Brazilian Pepper"/>
    <s v="D"/>
    <n v="0.80616023176279095"/>
    <n v="4.9140330516175015E-2"/>
    <n v="0.28292799795311729"/>
    <n v="32.090000000000003"/>
    <n v="37.837397025859993"/>
    <x v="936"/>
    <n v="9.1774924068555173"/>
    <x v="19"/>
    <x v="0"/>
    <x v="3"/>
  </r>
  <r>
    <s v="N St Lucie"/>
    <s v="Conservation"/>
    <n v="4110"/>
    <s v="Pine Flatwoods"/>
    <s v="D"/>
    <n v="0.80616023176279095"/>
    <n v="4.9140330516175015E-2"/>
    <n v="0.28292799795311729"/>
    <n v="32.01"/>
    <n v="37.743068831342413"/>
    <x v="937"/>
    <n v="13.262568635705676"/>
    <x v="3"/>
    <x v="31"/>
    <x v="3"/>
  </r>
  <r>
    <s v="Basin 4, 5, 6"/>
    <s v="Martin"/>
    <n v="6250"/>
    <s v="Hydric Pine Flatwoods"/>
    <s v="D"/>
    <n v="0.62640332935885068"/>
    <n v="1.7869211096790915E-2"/>
    <n v="0.24869471632328805"/>
    <n v="31.96"/>
    <n v="33.124469959662598"/>
    <x v="938"/>
    <n v="6.1171662037638503"/>
    <x v="6"/>
    <x v="4"/>
    <x v="4"/>
  </r>
  <r>
    <s v="Basin 4, 5, 6"/>
    <s v="Agriculture"/>
    <n v="2510"/>
    <s v="Horse Farms"/>
    <s v="D"/>
    <n v="1.8765006736361713"/>
    <n v="0.3700681607026059"/>
    <n v="0.58663586860269046"/>
    <n v="31.75"/>
    <n v="77.62255819125437"/>
    <x v="939"/>
    <n v="88.723008240981343"/>
    <x v="0"/>
    <x v="0"/>
    <x v="0"/>
  </r>
  <r>
    <s v="C-24"/>
    <s v="Verano"/>
    <n v="6440"/>
    <s v="Emergent Aquatic Vegetation"/>
    <s v="NA"/>
    <n v="0.62640332935885068"/>
    <n v="1.7869211096790915E-2"/>
    <n v="0.24869471632328805"/>
    <n v="31.74"/>
    <n v="32.89645420900159"/>
    <x v="940"/>
    <n v="11.445733165083521"/>
    <x v="8"/>
    <x v="0"/>
    <x v="4"/>
  </r>
  <r>
    <s v="N St Lucie"/>
    <s v="CityofFtPierce"/>
    <n v="4110"/>
    <s v="Pine Flatwoods"/>
    <s v="D"/>
    <n v="0.80616023176279095"/>
    <n v="4.9140330516175015E-2"/>
    <n v="0.28292799795311729"/>
    <n v="31.46"/>
    <n v="37.094562494034129"/>
    <x v="941"/>
    <n v="13.034689449525171"/>
    <x v="18"/>
    <x v="0"/>
    <x v="3"/>
  </r>
  <r>
    <s v="C-23"/>
    <s v="Martin"/>
    <n v="8350"/>
    <s v="Solid Waste Disposal"/>
    <s v="D"/>
    <n v="1.4884831588725165"/>
    <n v="0.30824389141964326"/>
    <n v="0.58224006489851832"/>
    <n v="31.38"/>
    <n v="76.143114063178359"/>
    <x v="942"/>
    <n v="103.22886660081753"/>
    <x v="6"/>
    <x v="4"/>
    <x v="2"/>
  </r>
  <r>
    <s v="C-44 &amp; S-153"/>
    <s v="Conservation"/>
    <n v="8115"/>
    <s v=" Grass airports"/>
    <s v="D"/>
    <n v="0.96739227811534922"/>
    <n v="0.17065096597435325"/>
    <n v="0.24052044568721381"/>
    <n v="31.35"/>
    <n v="31.424266814535883"/>
    <x v="943"/>
    <n v="14.59158422595384"/>
    <x v="3"/>
    <x v="5"/>
    <x v="2"/>
  </r>
  <r>
    <s v="S St Lucie"/>
    <s v="Conservation"/>
    <n v="4110"/>
    <s v="Pine Flatwoods"/>
    <s v="D"/>
    <n v="0.80616023176279095"/>
    <n v="4.9140330516175015E-2"/>
    <n v="0.28292799795311729"/>
    <n v="31.33"/>
    <n v="36.941279177943073"/>
    <x v="944"/>
    <n v="8.9601382707006323"/>
    <x v="3"/>
    <x v="17"/>
    <x v="3"/>
  </r>
  <r>
    <s v="Basin 4, 5, 6"/>
    <s v="MartinCoMS4"/>
    <n v="1390"/>
    <s v="High Density Under Construction"/>
    <s v="D"/>
    <n v="1.6728075169398335"/>
    <n v="0.4645994885165638"/>
    <n v="0.45902383655933859"/>
    <n v="31.21"/>
    <n v="59.704163190853166"/>
    <x v="945"/>
    <n v="83.599274337517514"/>
    <x v="10"/>
    <x v="0"/>
    <x v="1"/>
  </r>
  <r>
    <s v="N St Lucie"/>
    <s v="NORTH ST. LUCIE RIVER WATER CONTROL DIST"/>
    <n v="3100"/>
    <s v="Herbaceous (Dry Prairie)"/>
    <s v="NA"/>
    <n v="0.80616023176279095"/>
    <n v="4.9140330516175015E-2"/>
    <n v="0.24115339422849597"/>
    <n v="31.06"/>
    <n v="31.2155102900918"/>
    <x v="946"/>
    <n v="10.968844361090461"/>
    <x v="1"/>
    <x v="1"/>
    <x v="6"/>
  </r>
  <r>
    <s v="N St Lucie"/>
    <s v="City of PSL MS4"/>
    <n v="4200"/>
    <s v="Upland Hardwood Forests"/>
    <s v="D"/>
    <n v="0.80616023176279095"/>
    <n v="4.9140330516175015E-2"/>
    <n v="0.28292799795311729"/>
    <n v="30.99"/>
    <n v="36.540384351243404"/>
    <x v="947"/>
    <n v="12.839956326789094"/>
    <x v="2"/>
    <x v="0"/>
    <x v="3"/>
  </r>
  <r>
    <s v="N St Lucie"/>
    <s v="St. Lucie"/>
    <n v="6410"/>
    <s v="Freshwater Marshes"/>
    <s v="NA"/>
    <n v="0.62640332935885068"/>
    <n v="1.7869211096790915E-2"/>
    <n v="0.24869471632328805"/>
    <n v="30.97"/>
    <n v="32.098399081688065"/>
    <x v="948"/>
    <n v="8.5478718330133656"/>
    <x v="9"/>
    <x v="4"/>
    <x v="4"/>
  </r>
  <r>
    <s v="S St Lucie"/>
    <s v="Martin"/>
    <n v="3200"/>
    <s v="Shrub and Brushland"/>
    <s v="NA"/>
    <n v="0.80616023176279095"/>
    <n v="4.9140330516175015E-2"/>
    <n v="0.24115339422849597"/>
    <n v="30.96"/>
    <n v="31.115009613047075"/>
    <x v="949"/>
    <n v="7.5469716975459837"/>
    <x v="6"/>
    <x v="4"/>
    <x v="6"/>
  </r>
  <r>
    <s v="S St Lucie"/>
    <s v="Agriculture"/>
    <n v="2110"/>
    <s v="Improved Pastures"/>
    <s v="NA"/>
    <n v="1.8765006736361713"/>
    <n v="0.3700681607026059"/>
    <n v="0.58663586860269046"/>
    <n v="30.9"/>
    <n v="75.544473956212912"/>
    <x v="950"/>
    <n v="84.292181466685264"/>
    <x v="0"/>
    <x v="0"/>
    <x v="0"/>
  </r>
  <r>
    <s v="C-44 &amp; S-153"/>
    <s v="Conservation"/>
    <n v="2130"/>
    <s v="Woodland Pastures"/>
    <s v="D"/>
    <n v="0.95337210017164864"/>
    <n v="0.22938109134459039"/>
    <n v="0.2"/>
    <n v="30.83"/>
    <n v="25.696805000000001"/>
    <x v="951"/>
    <n v="16.038556757090994"/>
    <x v="3"/>
    <x v="17"/>
    <x v="0"/>
  </r>
  <r>
    <s v="S St Lucie"/>
    <s v="MartinCoMS4"/>
    <n v="6170"/>
    <s v="Mixed Wetland Hardwoods"/>
    <s v="C"/>
    <n v="0.62640332935885068"/>
    <n v="1.7869211096790915E-2"/>
    <n v="0.24869471632328805"/>
    <n v="30.81"/>
    <n v="31.932569444843697"/>
    <x v="952"/>
    <n v="5.0281701902232063"/>
    <x v="10"/>
    <x v="0"/>
    <x v="4"/>
  </r>
  <r>
    <s v="Basin 4, 5, 6"/>
    <s v="MartinCoMS4"/>
    <n v="1550"/>
    <s v="Other Light Industrial"/>
    <s v="D"/>
    <n v="1.2017295380314896"/>
    <n v="0.2322997442582819"/>
    <n v="0.34369105791620291"/>
    <n v="30.74"/>
    <n v="44.029900554033937"/>
    <x v="953"/>
    <n v="33.821022321516232"/>
    <x v="10"/>
    <x v="0"/>
    <x v="1"/>
  </r>
  <r>
    <s v="N St Lucie"/>
    <s v="MartinCoMS4"/>
    <n v="6172"/>
    <s v="Mixed Shrubs"/>
    <s v="D"/>
    <n v="0.62640332935885068"/>
    <n v="1.7869211096790915E-2"/>
    <n v="0.24869471632328805"/>
    <n v="30.72"/>
    <n v="31.839290274118742"/>
    <x v="954"/>
    <n v="8.4788706073674742"/>
    <x v="10"/>
    <x v="0"/>
    <x v="4"/>
  </r>
  <r>
    <s v="Basin 4, 5, 6"/>
    <s v="MartinCoMS4"/>
    <n v="2110"/>
    <s v="Improved Pastures"/>
    <s v="D"/>
    <n v="1.8765006736361713"/>
    <n v="0.3700681607026059"/>
    <n v="0.58663586860269046"/>
    <n v="30.65"/>
    <n v="74.933272710612485"/>
    <x v="955"/>
    <n v="85.649140238931594"/>
    <x v="10"/>
    <x v="0"/>
    <x v="0"/>
  </r>
  <r>
    <s v="C-44 &amp; S-153"/>
    <s v="Agriculture"/>
    <n v="2430"/>
    <s v="Ornamentals"/>
    <s v="D"/>
    <n v="1.7303616721893005"/>
    <n v="0.38508149913584422"/>
    <n v="0.30381529981542799"/>
    <n v="30.57"/>
    <n v="38.706213508752938"/>
    <x v="956"/>
    <n v="40.556632135521426"/>
    <x v="0"/>
    <x v="0"/>
    <x v="0"/>
  </r>
  <r>
    <s v="S St Lucie"/>
    <s v="MartinCoMS4"/>
    <n v="1320"/>
    <s v="Mobile Home Units &lt;Six or more dwelling units per acre&gt;"/>
    <s v="B"/>
    <n v="1.6728075169398335"/>
    <n v="0.4645994885165638"/>
    <n v="0.40522520165068265"/>
    <n v="30.57"/>
    <n v="51.625883172267756"/>
    <x v="957"/>
    <n v="70.883122735045703"/>
    <x v="10"/>
    <x v="0"/>
    <x v="1"/>
  </r>
  <r>
    <s v="C-44 &amp; S-153"/>
    <s v="ROADS"/>
    <n v="1180"/>
    <s v="Rural Residential"/>
    <s v="D"/>
    <n v="0.96739227811534922"/>
    <n v="0.17065096597435325"/>
    <n v="0.27638752969320179"/>
    <n v="30.55"/>
    <n v="35.188865666390583"/>
    <x v="958"/>
    <n v="16.339642869548268"/>
    <x v="13"/>
    <x v="0"/>
    <x v="1"/>
  </r>
  <r>
    <s v="C-44 &amp; S-153"/>
    <s v="MartinCoMS4"/>
    <n v="6170"/>
    <s v="Mixed Wetland Hardwoods"/>
    <s v="D"/>
    <n v="0.62640332935885068"/>
    <n v="1.7869211096790915E-2"/>
    <n v="0.24869471632328805"/>
    <n v="30.53"/>
    <n v="31.642367580366056"/>
    <x v="959"/>
    <n v="1.5385191009825105"/>
    <x v="10"/>
    <x v="0"/>
    <x v="4"/>
  </r>
  <r>
    <s v="C-24"/>
    <s v="Conservation"/>
    <n v="4271"/>
    <e v="#N/A"/>
    <s v="D"/>
    <n v="0.80616023176279095"/>
    <n v="4.9140330516175015E-2"/>
    <n v="0.28292799795311729"/>
    <n v="30.37"/>
    <n v="35.809340843732244"/>
    <x v="960"/>
    <n v="15.506190828168567"/>
    <x v="3"/>
    <x v="32"/>
    <x v="3"/>
  </r>
  <r>
    <s v="N St Lucie"/>
    <s v="Conservation"/>
    <n v="6430"/>
    <s v="Wet Prairies"/>
    <s v="D"/>
    <n v="0.62640332935885068"/>
    <n v="1.7869211096790915E-2"/>
    <n v="0.24869471632328805"/>
    <n v="30.22"/>
    <n v="31.321072658980089"/>
    <x v="961"/>
    <n v="8.3408681560756843"/>
    <x v="3"/>
    <x v="10"/>
    <x v="4"/>
  </r>
  <r>
    <s v="S St Lucie"/>
    <s v="ROADS"/>
    <n v="2110"/>
    <s v="Improved Pastures"/>
    <s v="D"/>
    <n v="1.8765006736361713"/>
    <n v="0.3700681607026059"/>
    <n v="0.58663586860269046"/>
    <n v="30.2"/>
    <n v="73.833110468531714"/>
    <x v="962"/>
    <n v="82.382649847698858"/>
    <x v="13"/>
    <x v="0"/>
    <x v="0"/>
  </r>
  <r>
    <s v="S St Lucie"/>
    <s v="MartinCoMS4"/>
    <n v="1710"/>
    <s v="Educational Facilities"/>
    <s v="NA"/>
    <n v="0.96739227811534922"/>
    <n v="0.17065096597435325"/>
    <n v="0.22279788653131388"/>
    <n v="30.2"/>
    <n v="28.041007802001371"/>
    <x v="963"/>
    <n v="16.072580700030212"/>
    <x v="10"/>
    <x v="0"/>
    <x v="1"/>
  </r>
  <r>
    <s v="N St Lucie"/>
    <s v="NORTH ST. LUCIE RIVER WATER CONTROL DIST"/>
    <n v="1540"/>
    <s v="Oil and Gas Processing"/>
    <s v="D"/>
    <n v="1.2017295380314896"/>
    <n v="0.2322997442582819"/>
    <n v="0.58224006489851832"/>
    <n v="30.2"/>
    <n v="73.279861208030169"/>
    <x v="964"/>
    <n v="62.270852089491129"/>
    <x v="1"/>
    <x v="1"/>
    <x v="1"/>
  </r>
  <r>
    <s v="S St Lucie"/>
    <s v="MartinCoMS4"/>
    <n v="4110"/>
    <s v="Pine Flatwoods"/>
    <s v="C"/>
    <n v="0.80616023176279095"/>
    <n v="4.9140330516175015E-2"/>
    <n v="0.19937879050387461"/>
    <n v="30.19"/>
    <n v="25.08520639353765"/>
    <x v="965"/>
    <n v="6.0844378656320286"/>
    <x v="10"/>
    <x v="0"/>
    <x v="3"/>
  </r>
  <r>
    <s v="S St Lucie"/>
    <s v="MartinCoMS4"/>
    <n v="1320"/>
    <s v="Mobile Home Units &lt;Six or more dwelling units per acre&gt;"/>
    <s v="C"/>
    <n v="1.6728075169398335"/>
    <n v="0.4645994885165638"/>
    <n v="0.43646311869441834"/>
    <n v="30.17"/>
    <n v="54.878024622786683"/>
    <x v="966"/>
    <n v="75.348362405999993"/>
    <x v="10"/>
    <x v="0"/>
    <x v="1"/>
  </r>
  <r>
    <s v="C-23"/>
    <s v="ROADS"/>
    <n v="2210"/>
    <s v="Citrus Groves"/>
    <s v="D"/>
    <n v="1.6671011379372187"/>
    <n v="0.16490862031309303"/>
    <n v="0.32696578480774496"/>
    <n v="30.14"/>
    <n v="41.069665432734389"/>
    <x v="967"/>
    <n v="39.661236941925139"/>
    <x v="13"/>
    <x v="0"/>
    <x v="0"/>
  </r>
  <r>
    <s v="N St Lucie"/>
    <s v="MartinCoMS4"/>
    <n v="5300"/>
    <s v="Reservoirs"/>
    <s v="NA"/>
    <n v="0.52096910560538079"/>
    <n v="9.3813358258152305E-2"/>
    <n v="0.2984336595879456"/>
    <n v="29.99"/>
    <n v="37.299231067219566"/>
    <x v="968"/>
    <n v="17.640527649905692"/>
    <x v="10"/>
    <x v="0"/>
    <x v="5"/>
  </r>
  <r>
    <s v="S St Lucie"/>
    <s v="MartinCoMS4"/>
    <n v="6170"/>
    <s v="Mixed Wetland Hardwoods"/>
    <s v="A"/>
    <n v="0.62640332935885068"/>
    <n v="1.7869211096790915E-2"/>
    <n v="0.24869471632328805"/>
    <n v="29.98"/>
    <n v="31.072328203713539"/>
    <x v="969"/>
    <n v="4.8927147777634445"/>
    <x v="10"/>
    <x v="0"/>
    <x v="4"/>
  </r>
  <r>
    <s v="C-44 &amp; S-153"/>
    <s v="PAL MAR WATER CONTROL DISTRICT"/>
    <n v="1320"/>
    <s v="Mobile Home Units &lt;Six or more dwelling units per acre&gt;"/>
    <s v="D"/>
    <n v="1.6728075169398335"/>
    <n v="0.4645994885165638"/>
    <n v="0.45902383655933859"/>
    <n v="29.95"/>
    <n v="57.293806073888248"/>
    <x v="970"/>
    <n v="72.429409225097331"/>
    <x v="16"/>
    <x v="1"/>
    <x v="1"/>
  </r>
  <r>
    <s v="C-23"/>
    <s v="Martin"/>
    <n v="7430"/>
    <s v="Spoil Areas"/>
    <s v="D"/>
    <n v="0.73183755311232057"/>
    <n v="0.13401908322593187"/>
    <n v="0.28292799795311729"/>
    <n v="29.88"/>
    <n v="35.231580652312132"/>
    <x v="971"/>
    <n v="31.062131845353989"/>
    <x v="6"/>
    <x v="4"/>
    <x v="7"/>
  </r>
  <r>
    <s v="N St Lucie"/>
    <s v="MartinCoMS4"/>
    <n v="6250"/>
    <s v="Hydric Pine Flatwoods"/>
    <s v="D"/>
    <n v="0.62640332935885068"/>
    <n v="1.7869211096790915E-2"/>
    <n v="0.24869471632328805"/>
    <n v="29.85"/>
    <n v="30.937591623777493"/>
    <x v="972"/>
    <n v="8.2387463421197626"/>
    <x v="10"/>
    <x v="0"/>
    <x v="4"/>
  </r>
  <r>
    <s v="C-24"/>
    <s v="St. Lucie"/>
    <n v="7400"/>
    <s v="Disturbed Land"/>
    <s v="D"/>
    <n v="0.73183755311232057"/>
    <n v="0.13401908322593187"/>
    <n v="0.28292799795311729"/>
    <n v="29.8"/>
    <n v="35.137252457794567"/>
    <x v="973"/>
    <n v="23.330289718707121"/>
    <x v="9"/>
    <x v="4"/>
    <x v="7"/>
  </r>
  <r>
    <s v="N St Lucie"/>
    <s v="St. Lucie"/>
    <n v="4200"/>
    <s v="Upland Hardwood Forests"/>
    <s v="A"/>
    <n v="0.80616023176279095"/>
    <n v="4.9140330516175015E-2"/>
    <n v="2.0887301862310671E-2"/>
    <n v="29.76"/>
    <n v="2.5905434360127084"/>
    <x v="974"/>
    <n v="0.91029323231301695"/>
    <x v="9"/>
    <x v="4"/>
    <x v="3"/>
  </r>
  <r>
    <s v="N St Lucie"/>
    <s v="MartinCoMS4"/>
    <n v="1110"/>
    <s v="Fixed Single Family Units"/>
    <s v="D"/>
    <n v="0.96739227811534922"/>
    <n v="0.17065096597435325"/>
    <n v="0.27638752969320179"/>
    <n v="29.75"/>
    <n v="34.267389642393447"/>
    <x v="975"/>
    <n v="23.371088891891752"/>
    <x v="10"/>
    <x v="0"/>
    <x v="1"/>
  </r>
  <r>
    <s v="N St Lucie"/>
    <s v="StLucieCOMS4"/>
    <n v="1180"/>
    <s v="Rural Residential"/>
    <s v="D"/>
    <n v="0.96739227811534922"/>
    <n v="0.17065096597435325"/>
    <n v="0.27638752969320179"/>
    <n v="29.65"/>
    <n v="34.152205139393807"/>
    <x v="976"/>
    <n v="23.292530609902204"/>
    <x v="15"/>
    <x v="0"/>
    <x v="1"/>
  </r>
  <r>
    <s v="N St Lucie"/>
    <s v="MartinCoMS4"/>
    <n v="3210"/>
    <s v="Palmetto Prairies"/>
    <s v="D"/>
    <n v="0.80616023176279095"/>
    <n v="4.9140330516175015E-2"/>
    <n v="0.28292799795311729"/>
    <n v="29.6"/>
    <n v="34.901431971500642"/>
    <x v="977"/>
    <n v="12.264043474441991"/>
    <x v="10"/>
    <x v="0"/>
    <x v="6"/>
  </r>
  <r>
    <s v="N St Lucie"/>
    <s v="Conservation"/>
    <n v="6170"/>
    <s v="Mixed Wetland Hardwoods"/>
    <s v="D"/>
    <n v="0.62640332935885068"/>
    <n v="1.7869211096790915E-2"/>
    <n v="0.24869471632328805"/>
    <n v="29.53"/>
    <n v="30.605932350088754"/>
    <x v="978"/>
    <n v="8.1504247732930182"/>
    <x v="3"/>
    <x v="33"/>
    <x v="4"/>
  </r>
  <r>
    <s v="S St Lucie"/>
    <s v="StuartMS4"/>
    <n v="3300"/>
    <s v="Mixed Rangeland"/>
    <s v="B"/>
    <n v="0.80616023176279095"/>
    <n v="4.9140330516175015E-2"/>
    <n v="9.4942281192321246E-2"/>
    <n v="29.44"/>
    <n v="11.648582410223325"/>
    <x v="979"/>
    <n v="2.8253734406569029"/>
    <x v="19"/>
    <x v="0"/>
    <x v="6"/>
  </r>
  <r>
    <s v="N St Lucie"/>
    <s v="Conservation"/>
    <n v="1850"/>
    <s v="Parks and Zoos"/>
    <s v="NA"/>
    <n v="0.96739227811534922"/>
    <n v="0.17065096597435325"/>
    <n v="0.24895975957097566"/>
    <n v="29.35"/>
    <n v="30.451793071653402"/>
    <x v="980"/>
    <n v="20.768770840795099"/>
    <x v="3"/>
    <x v="21"/>
    <x v="1"/>
  </r>
  <r>
    <s v="C-24"/>
    <s v="Okeechobee"/>
    <n v="4110"/>
    <s v="Pine Flatwoods"/>
    <s v="D"/>
    <n v="0.80616023176279095"/>
    <n v="4.9140330516175015E-2"/>
    <n v="0.28292799795311729"/>
    <n v="29.31"/>
    <n v="34.559492266374448"/>
    <x v="981"/>
    <n v="14.964980348160049"/>
    <x v="14"/>
    <x v="4"/>
    <x v="3"/>
  </r>
  <r>
    <s v="C-23"/>
    <s v="ROADS"/>
    <n v="3200"/>
    <s v="Shrub and Brushland"/>
    <s v="D"/>
    <n v="0.80616023176279095"/>
    <n v="4.9140330516175015E-2"/>
    <n v="0.28292799795311729"/>
    <n v="29.23"/>
    <n v="34.465164071856883"/>
    <x v="982"/>
    <n v="22.426511189358948"/>
    <x v="13"/>
    <x v="0"/>
    <x v="6"/>
  </r>
  <r>
    <s v="N St Lucie"/>
    <s v="ROADS"/>
    <n v="8140"/>
    <s v="Roads and Highways"/>
    <s v="C"/>
    <n v="1.0171301585628862"/>
    <n v="0.19656132206470006"/>
    <n v="0.42691819959772126"/>
    <n v="29.21"/>
    <n v="51.969894443214535"/>
    <x v="983"/>
    <n v="39.108559446911819"/>
    <x v="13"/>
    <x v="0"/>
    <x v="2"/>
  </r>
  <r>
    <s v="C-44 &amp; S-153"/>
    <s v="Agriculture"/>
    <n v="2410"/>
    <s v="Tree Nurseries"/>
    <s v="D"/>
    <n v="1.7303616721893005"/>
    <n v="0.38508149913584422"/>
    <n v="0.30381529981542799"/>
    <n v="29.18"/>
    <n v="36.94626464459963"/>
    <x v="984"/>
    <n v="38.712545819905628"/>
    <x v="0"/>
    <x v="0"/>
    <x v="0"/>
  </r>
  <r>
    <s v="Basin 4, 5, 6"/>
    <s v="MartinCoMS4"/>
    <n v="1480"/>
    <s v="Cemeteries"/>
    <s v="D"/>
    <n v="1.3474392445178078"/>
    <n v="0.2921616014325315"/>
    <n v="0.27638752969320179"/>
    <n v="29.15"/>
    <n v="33.576282624395596"/>
    <x v="985"/>
    <n v="31.260248316160297"/>
    <x v="10"/>
    <x v="0"/>
    <x v="1"/>
  </r>
  <r>
    <s v="N St Lucie"/>
    <s v="St. Lucie"/>
    <n v="6170"/>
    <s v="Mixed Wetland Hardwoods"/>
    <s v="D"/>
    <n v="0.62640332935885068"/>
    <n v="1.7869211096790915E-2"/>
    <n v="0.24869471632328805"/>
    <n v="29.03"/>
    <n v="30.087714734950101"/>
    <x v="986"/>
    <n v="8.0124223220012283"/>
    <x v="9"/>
    <x v="4"/>
    <x v="4"/>
  </r>
  <r>
    <s v="C-24"/>
    <s v="ROADS"/>
    <n v="2130"/>
    <s v="Woodland Pastures"/>
    <s v="D"/>
    <n v="0.95337210017164864"/>
    <n v="0.22938109134459039"/>
    <n v="0.2"/>
    <n v="29"/>
    <n v="24.171499999999998"/>
    <x v="987"/>
    <n v="22.32131548451472"/>
    <x v="13"/>
    <x v="0"/>
    <x v="0"/>
  </r>
  <r>
    <s v="N St Lucie"/>
    <s v="MartinCoMS4"/>
    <n v="4130"/>
    <s v="Sand Pine"/>
    <s v="D"/>
    <n v="0.80616023176279095"/>
    <n v="4.9140330516175015E-2"/>
    <n v="0.28292799795311729"/>
    <n v="28.89"/>
    <n v="34.064269245157213"/>
    <x v="988"/>
    <n v="11.969872161372605"/>
    <x v="10"/>
    <x v="0"/>
    <x v="3"/>
  </r>
  <r>
    <s v="C-44 &amp; S-153"/>
    <s v="Conservation"/>
    <n v="4110"/>
    <s v="Pine Flatwoods"/>
    <s v="D"/>
    <n v="0.80616023176279095"/>
    <n v="4.9140330516175015E-2"/>
    <n v="0.28292799795311729"/>
    <n v="28.87"/>
    <n v="34.04068719652782"/>
    <x v="989"/>
    <n v="4.5516088565713186"/>
    <x v="3"/>
    <x v="2"/>
    <x v="3"/>
  </r>
  <r>
    <s v="C-24"/>
    <s v="St. Lucie"/>
    <n v="1330"/>
    <s v="Multiple Dwelling Units, Low Rise &lt;Two stories or less&gt;"/>
    <s v="D"/>
    <n v="1.6728075169398335"/>
    <n v="0.4645994885165638"/>
    <n v="0.45902383655933859"/>
    <n v="28.86"/>
    <n v="55.208655869529707"/>
    <x v="990"/>
    <n v="86.317916819571352"/>
    <x v="9"/>
    <x v="4"/>
    <x v="1"/>
  </r>
  <r>
    <s v="Basin 4, 5, 6"/>
    <s v="MartinCoMS4"/>
    <n v="6300"/>
    <s v="Wetland Forested Mixed"/>
    <s v="D"/>
    <n v="0.62640332935885068"/>
    <n v="1.7869211096790915E-2"/>
    <n v="0.24869471632328805"/>
    <n v="28.83"/>
    <n v="29.880427688894638"/>
    <x v="991"/>
    <n v="5.5180820292400439"/>
    <x v="10"/>
    <x v="0"/>
    <x v="4"/>
  </r>
  <r>
    <s v="C-44 &amp; S-153"/>
    <s v="Conservation"/>
    <n v="4340"/>
    <s v="Hardwood - Coniferous Mixed"/>
    <s v="D"/>
    <n v="0.80616023176279095"/>
    <n v="4.9140330516175015E-2"/>
    <n v="0.28292799795311729"/>
    <n v="28.71"/>
    <n v="33.852030807492682"/>
    <x v="992"/>
    <n v="4.5263834524476119"/>
    <x v="3"/>
    <x v="23"/>
    <x v="3"/>
  </r>
  <r>
    <s v="N St Lucie"/>
    <s v="MartinCoMS4"/>
    <n v="1110"/>
    <s v="Fixed Single Family Units"/>
    <s v="A"/>
    <n v="0.96739227811534922"/>
    <n v="0.17065096597435325"/>
    <n v="8.3338224602148639E-2"/>
    <n v="28.7"/>
    <n v="9.9678558645453421"/>
    <x v="993"/>
    <n v="6.798289799805783"/>
    <x v="10"/>
    <x v="0"/>
    <x v="1"/>
  </r>
  <r>
    <s v="N St Lucie"/>
    <s v="NORTH ST. LUCIE RIVER WATER CONTROL DIST"/>
    <n v="8350"/>
    <s v="Solid Waste Disposal"/>
    <s v="NA"/>
    <n v="1.4884831588725165"/>
    <n v="0.30824389141964326"/>
    <n v="0.57659988543228824"/>
    <n v="28.66"/>
    <n v="68.869407445969486"/>
    <x v="994"/>
    <n v="72.75444287746636"/>
    <x v="1"/>
    <x v="1"/>
    <x v="2"/>
  </r>
  <r>
    <s v="C-44 &amp; S-153"/>
    <s v="Martin"/>
    <n v="3100"/>
    <s v="Herbaceous (Dry Prairie)"/>
    <s v="A"/>
    <n v="0.80616023176279095"/>
    <n v="4.9140330516175015E-2"/>
    <n v="2.0887301862310671E-2"/>
    <n v="28.56"/>
    <n v="2.4860860393992925"/>
    <x v="995"/>
    <n v="0.33241665098589263"/>
    <x v="6"/>
    <x v="4"/>
    <x v="6"/>
  </r>
  <r>
    <s v="C-24"/>
    <s v="Okeechobee"/>
    <n v="5250"/>
    <s v="Marshy Lakes"/>
    <s v="D"/>
    <n v="0.52096910560538079"/>
    <n v="9.3813358258152305E-2"/>
    <n v="0.2984336595879456"/>
    <n v="28.54"/>
    <n v="35.495833766537061"/>
    <x v="996"/>
    <n v="19.685142753920555"/>
    <x v="14"/>
    <x v="4"/>
    <x v="5"/>
  </r>
  <r>
    <s v="N St Lucie"/>
    <s v="City of PSL MS4"/>
    <n v="8330"/>
    <s v="Water Supply Plants"/>
    <s v="D"/>
    <n v="1.2017295380314896"/>
    <n v="0.2322997442582819"/>
    <n v="0.58224006489851832"/>
    <n v="28.39"/>
    <n v="68.887922506489289"/>
    <x v="997"/>
    <n v="58.53872486161103"/>
    <x v="2"/>
    <x v="0"/>
    <x v="2"/>
  </r>
  <r>
    <s v="C-23"/>
    <s v="Martin"/>
    <n v="5250"/>
    <s v="Marshy Lakes"/>
    <s v="D"/>
    <n v="0.52096910560538079"/>
    <n v="9.3813358258152305E-2"/>
    <n v="0.2984336595879456"/>
    <n v="28.35"/>
    <n v="35.259526534033839"/>
    <x v="998"/>
    <n v="27.229386135145294"/>
    <x v="6"/>
    <x v="4"/>
    <x v="5"/>
  </r>
  <r>
    <s v="C-24"/>
    <s v="Southern Grove"/>
    <n v="2120"/>
    <s v="Unimproved Pastures"/>
    <s v="D"/>
    <n v="0.95337210017164864"/>
    <n v="0.22938109134459039"/>
    <n v="0.2"/>
    <n v="28.33"/>
    <n v="23.613054999999999"/>
    <x v="999"/>
    <n v="21.805616126769035"/>
    <x v="7"/>
    <x v="0"/>
    <x v="0"/>
  </r>
  <r>
    <s v="C-44 &amp; S-153"/>
    <s v="Martin"/>
    <n v="6216"/>
    <e v="#N/A"/>
    <s v="D"/>
    <n v="0.62640332935885068"/>
    <n v="1.7869211096790915E-2"/>
    <n v="0.24869471632328805"/>
    <n v="28.15"/>
    <n v="29.175651732306076"/>
    <x v="1000"/>
    <n v="1.4185821386392947"/>
    <x v="6"/>
    <x v="4"/>
    <x v="4"/>
  </r>
  <r>
    <s v="C-44 &amp; S-153"/>
    <s v="Martin"/>
    <n v="6216"/>
    <e v="#N/A"/>
    <s v="D"/>
    <n v="0.62640332935885068"/>
    <n v="1.7869211096790915E-2"/>
    <n v="0.24869471632328805"/>
    <n v="28.14"/>
    <n v="29.165287380003303"/>
    <x v="1001"/>
    <n v="1.4180782018227269"/>
    <x v="6"/>
    <x v="4"/>
    <x v="4"/>
  </r>
  <r>
    <s v="C-24"/>
    <s v="City of PSL MS4"/>
    <n v="5120"/>
    <s v=" Channelized Waterways, Canals"/>
    <s v="NA"/>
    <n v="0.52096910560538079"/>
    <n v="9.3813358258152305E-2"/>
    <n v="0.2984336595879456"/>
    <n v="27.85"/>
    <n v="34.637665395867458"/>
    <x v="1002"/>
    <n v="19.209223044733267"/>
    <x v="2"/>
    <x v="0"/>
    <x v="5"/>
  </r>
  <r>
    <s v="N St Lucie"/>
    <s v="City of PSL MS4"/>
    <n v="3210"/>
    <s v="Palmetto Prairies"/>
    <s v="D"/>
    <n v="0.80616023176279095"/>
    <n v="4.9140330516175015E-2"/>
    <n v="0.28292799795311729"/>
    <n v="27.75"/>
    <n v="32.720092473281845"/>
    <x v="1003"/>
    <n v="11.497540757289363"/>
    <x v="2"/>
    <x v="0"/>
    <x v="6"/>
  </r>
  <r>
    <s v="C-23"/>
    <s v="Conservation"/>
    <n v="2110"/>
    <s v="Improved Pastures"/>
    <s v="NA"/>
    <n v="1.8765006736361713"/>
    <n v="0.3700681607026059"/>
    <n v="0.58663586860269046"/>
    <n v="27.69"/>
    <n v="67.696649962703418"/>
    <x v="1004"/>
    <n v="103.16600272475361"/>
    <x v="3"/>
    <x v="28"/>
    <x v="0"/>
  </r>
  <r>
    <s v="N St Lucie"/>
    <s v="St. Lucie"/>
    <n v="1900"/>
    <s v="Open Land"/>
    <s v="D"/>
    <n v="0.80616023176279095"/>
    <n v="4.9140330516175015E-2"/>
    <n v="0.28292799795311729"/>
    <n v="27.65"/>
    <n v="32.602182230134886"/>
    <x v="1005"/>
    <n v="11.456108177983818"/>
    <x v="9"/>
    <x v="4"/>
    <x v="1"/>
  </r>
  <r>
    <s v="N St Lucie"/>
    <s v="Conservation"/>
    <n v="3200"/>
    <s v="Shrub and Brushland"/>
    <s v="D"/>
    <n v="0.80616023176279095"/>
    <n v="4.9140330516175015E-2"/>
    <n v="0.28292799795311729"/>
    <n v="27.58"/>
    <n v="32.51964505993201"/>
    <x v="1006"/>
    <n v="11.427105372469933"/>
    <x v="3"/>
    <x v="13"/>
    <x v="6"/>
  </r>
  <r>
    <s v="C-23"/>
    <s v="MartinCoMS4"/>
    <n v="6250"/>
    <s v="Hydric Pine Flatwoods"/>
    <s v="D"/>
    <n v="0.62640332935885068"/>
    <n v="1.7869211096790915E-2"/>
    <n v="0.24869471632328805"/>
    <n v="27.53"/>
    <n v="28.533061889534149"/>
    <x v="1007"/>
    <n v="16.13864572228233"/>
    <x v="10"/>
    <x v="0"/>
    <x v="4"/>
  </r>
  <r>
    <s v="N St Lucie"/>
    <s v="StLucieCOMS4"/>
    <n v="5120"/>
    <s v=" Channelized Waterways, Canals"/>
    <s v="NA"/>
    <n v="0.52096910560538079"/>
    <n v="9.3813358258152305E-2"/>
    <n v="0.2984336595879456"/>
    <n v="27.48"/>
    <n v="34.177488153624331"/>
    <x v="1008"/>
    <n v="16.16411136443509"/>
    <x v="15"/>
    <x v="0"/>
    <x v="5"/>
  </r>
  <r>
    <s v="C-44 &amp; S-153"/>
    <s v="Conservation"/>
    <n v="2110"/>
    <s v="Improved Pastures"/>
    <s v="D"/>
    <n v="1.8765006736361713"/>
    <n v="0.3700681607026059"/>
    <n v="0.58663586860269046"/>
    <n v="27.41"/>
    <n v="67.012104567630942"/>
    <x v="1009"/>
    <n v="67.478204933740699"/>
    <x v="3"/>
    <x v="3"/>
    <x v="0"/>
  </r>
  <r>
    <s v="C-44 &amp; S-153"/>
    <s v="MartinCoMS4"/>
    <n v="4110"/>
    <s v="Pine Flatwoods"/>
    <s v="NA"/>
    <n v="0.80616023176279095"/>
    <n v="4.9140330516175015E-2"/>
    <n v="0.24115339422849597"/>
    <n v="27.26"/>
    <n v="27.396484562392228"/>
    <x v="1010"/>
    <n v="3.6632069456524716"/>
    <x v="10"/>
    <x v="0"/>
    <x v="3"/>
  </r>
  <r>
    <s v="N St Lucie"/>
    <s v="Conservation"/>
    <n v="5120"/>
    <s v=" Channelized Waterways, Canals"/>
    <s v="NA"/>
    <n v="0.52096910560538079"/>
    <n v="9.3813358258152305E-2"/>
    <n v="0.2984336595879456"/>
    <n v="27.14"/>
    <n v="33.754622579671192"/>
    <x v="1011"/>
    <n v="15.964118720188077"/>
    <x v="3"/>
    <x v="21"/>
    <x v="5"/>
  </r>
  <r>
    <s v="N St Lucie"/>
    <s v="StuartMS4"/>
    <n v="6430"/>
    <s v="Wet Prairies"/>
    <s v="D"/>
    <n v="0.62640332935885068"/>
    <n v="1.7869211096790915E-2"/>
    <n v="0.24869471632328805"/>
    <n v="27.14"/>
    <n v="28.128852149726001"/>
    <x v="1012"/>
    <n v="7.4907730561182699"/>
    <x v="19"/>
    <x v="0"/>
    <x v="4"/>
  </r>
  <r>
    <s v="N St Lucie"/>
    <s v="City of PSL MS4"/>
    <n v="1920"/>
    <s v="Inactive Land with street pattern but without structures"/>
    <s v="A"/>
    <n v="0.80616023176279095"/>
    <n v="4.9140330516175015E-2"/>
    <n v="8.3338224602148639E-2"/>
    <n v="27.13"/>
    <n v="9.4225759444290986"/>
    <x v="1013"/>
    <n v="3.3110068698061252"/>
    <x v="2"/>
    <x v="0"/>
    <x v="1"/>
  </r>
  <r>
    <s v="N St Lucie"/>
    <s v="MartinCoMS4"/>
    <n v="4340"/>
    <s v="Hardwood - Coniferous Mixed"/>
    <s v="B"/>
    <n v="0.80616023176279095"/>
    <n v="4.9140330516175015E-2"/>
    <n v="9.4942281192321246E-2"/>
    <n v="27.03"/>
    <n v="10.695012994169039"/>
    <x v="1014"/>
    <n v="3.7581295927145733"/>
    <x v="10"/>
    <x v="0"/>
    <x v="3"/>
  </r>
  <r>
    <s v="C-23"/>
    <s v="St. Lucie"/>
    <n v="3100"/>
    <s v="Herbaceous (Dry Prairie)"/>
    <s v="D"/>
    <n v="0.80616023176279095"/>
    <n v="4.9140330516175015E-2"/>
    <n v="0.28292799795311729"/>
    <n v="26.99"/>
    <n v="31.82397462536494"/>
    <x v="1015"/>
    <n v="20.707886999685186"/>
    <x v="9"/>
    <x v="4"/>
    <x v="6"/>
  </r>
  <r>
    <s v="N St Lucie"/>
    <s v="ROADS"/>
    <n v="6410"/>
    <s v="Freshwater Marshes"/>
    <s v="D"/>
    <n v="0.62640332935885068"/>
    <n v="1.7869211096790915E-2"/>
    <n v="0.24869471632328805"/>
    <n v="26.92"/>
    <n v="27.900836399064996"/>
    <x v="1016"/>
    <n v="7.4300519775498834"/>
    <x v="13"/>
    <x v="0"/>
    <x v="4"/>
  </r>
  <r>
    <s v="C-44 &amp; S-153"/>
    <s v="Agriculture"/>
    <n v="2610"/>
    <s v="Fallow Crop Land"/>
    <s v="D"/>
    <n v="1.1942187284187931"/>
    <n v="0.52982210901985061"/>
    <n v="0.28292799795311729"/>
    <n v="26.79"/>
    <n v="31.588154139071019"/>
    <x v="1017"/>
    <n v="45.538934755584314"/>
    <x v="0"/>
    <x v="0"/>
    <x v="0"/>
  </r>
  <r>
    <s v="S St Lucie"/>
    <s v="Martin"/>
    <n v="6440"/>
    <s v="Emergent Aquatic Vegetation"/>
    <s v="D"/>
    <n v="0.62640332935885068"/>
    <n v="1.7869211096790915E-2"/>
    <n v="0.24869471632328805"/>
    <n v="26.66"/>
    <n v="27.631363239192893"/>
    <x v="1018"/>
    <n v="4.3508931279243974"/>
    <x v="6"/>
    <x v="4"/>
    <x v="4"/>
  </r>
  <r>
    <s v="C-24"/>
    <s v="Conservation"/>
    <n v="2120"/>
    <s v="Unimproved Pastures"/>
    <s v="D"/>
    <n v="0.95337210017164864"/>
    <n v="0.22938109134459039"/>
    <n v="0.2"/>
    <n v="26.64"/>
    <n v="22.204440000000002"/>
    <x v="1019"/>
    <n v="20.504822224395593"/>
    <x v="3"/>
    <x v="8"/>
    <x v="0"/>
  </r>
  <r>
    <s v="C-44 &amp; S-153"/>
    <s v="Martin"/>
    <n v="8100"/>
    <s v="Transportation"/>
    <s v="D"/>
    <n v="1.0171301585628862"/>
    <n v="0.19656132206470006"/>
    <n v="0.45034663738052311"/>
    <n v="26.62"/>
    <n v="49.960938052362245"/>
    <x v="1020"/>
    <n v="26.721275843683703"/>
    <x v="6"/>
    <x v="4"/>
    <x v="2"/>
  </r>
  <r>
    <s v="N St Lucie"/>
    <s v="NORTH ST. LUCIE RIVER WATER CONTROL DIST"/>
    <n v="8200"/>
    <s v="Communications"/>
    <s v="D"/>
    <n v="1.2017295380314896"/>
    <n v="0.2322997442582819"/>
    <n v="0.58224006489851832"/>
    <n v="26.59"/>
    <n v="64.520248659653049"/>
    <x v="1021"/>
    <n v="54.827217121177782"/>
    <x v="1"/>
    <x v="1"/>
    <x v="2"/>
  </r>
  <r>
    <s v="C-23"/>
    <s v="Martin"/>
    <n v="1500"/>
    <s v="Industrial"/>
    <s v="D"/>
    <n v="1.4884831588725165"/>
    <n v="0.30824389141964326"/>
    <n v="0.58224006489851832"/>
    <n v="26.48"/>
    <n v="64.253335257901952"/>
    <x v="1022"/>
    <n v="87.109636315795058"/>
    <x v="6"/>
    <x v="4"/>
    <x v="1"/>
  </r>
  <r>
    <s v="S St Lucie"/>
    <s v="StuartMS4"/>
    <n v="1210"/>
    <s v="Fixed Single Family Units"/>
    <s v="D"/>
    <n v="1.3474392445178078"/>
    <n v="0.2921616014325315"/>
    <n v="0.24052044568721381"/>
    <n v="26.35"/>
    <n v="26.412422027528567"/>
    <x v="1023"/>
    <n v="23.87185651598044"/>
    <x v="19"/>
    <x v="0"/>
    <x v="1"/>
  </r>
  <r>
    <s v="N St Lucie"/>
    <s v="ROADS"/>
    <n v="1110"/>
    <s v="Fixed Single Family Units"/>
    <s v="D"/>
    <n v="0.96739227811534922"/>
    <n v="0.17065096597435325"/>
    <n v="0.27638752969320179"/>
    <n v="26.3"/>
    <n v="30.293524288905804"/>
    <x v="1024"/>
    <n v="20.660828163252205"/>
    <x v="13"/>
    <x v="0"/>
    <x v="1"/>
  </r>
  <r>
    <s v="C-24"/>
    <s v="City of PSL MS4"/>
    <n v="5300"/>
    <s v="Reservoirs"/>
    <s v="NA"/>
    <n v="0.52096910560538079"/>
    <n v="9.3813358258152305E-2"/>
    <n v="0.2984336595879456"/>
    <n v="26.04"/>
    <n v="32.386528075705151"/>
    <x v="1025"/>
    <n v="17.960795981502844"/>
    <x v="2"/>
    <x v="0"/>
    <x v="5"/>
  </r>
  <r>
    <s v="C-44 &amp; S-153"/>
    <s v="Agriculture"/>
    <n v="2210"/>
    <s v="Citrus Groves"/>
    <s v="A"/>
    <n v="1.6671011379372187"/>
    <n v="0.16490862031309303"/>
    <n v="0.32696578480774496"/>
    <n v="26.02"/>
    <n v="35.455630211006927"/>
    <x v="1026"/>
    <n v="15.9095211834256"/>
    <x v="0"/>
    <x v="0"/>
    <x v="0"/>
  </r>
  <r>
    <s v="N St Lucie"/>
    <s v="St. Lucie"/>
    <n v="1110"/>
    <s v="Fixed Single Family Units"/>
    <s v="A"/>
    <n v="0.96739227811534922"/>
    <n v="0.17065096597435325"/>
    <n v="8.3338224602148639E-2"/>
    <n v="25.81"/>
    <n v="8.9641240370702189"/>
    <x v="1027"/>
    <n v="6.1137233356441545"/>
    <x v="9"/>
    <x v="4"/>
    <x v="1"/>
  </r>
  <r>
    <s v="S St Lucie"/>
    <s v="StuartMS4"/>
    <n v="1310"/>
    <s v="Fixed Single Family Units &lt;Six or more dwelling units per acre&gt;"/>
    <s v="B"/>
    <n v="1.3474392445178078"/>
    <n v="0.2921616014325315"/>
    <n v="0.40522520165068265"/>
    <n v="25.75"/>
    <n v="43.485982717889918"/>
    <x v="1028"/>
    <n v="39.303140727340875"/>
    <x v="19"/>
    <x v="0"/>
    <x v="1"/>
  </r>
  <r>
    <s v="C-44 &amp; S-153"/>
    <s v="Conservation"/>
    <n v="3300"/>
    <s v="Mixed Rangeland"/>
    <s v="D"/>
    <n v="0.80616023176279095"/>
    <n v="4.9140330516175015E-2"/>
    <n v="0.28292799795311729"/>
    <n v="25.69"/>
    <n v="30.291141464454441"/>
    <x v="1029"/>
    <n v="4.0502539496126495"/>
    <x v="3"/>
    <x v="23"/>
    <x v="6"/>
  </r>
  <r>
    <s v="C-44 &amp; S-153"/>
    <s v="Conservation"/>
    <n v="6430"/>
    <s v="Wet Prairies"/>
    <s v="D"/>
    <n v="0.62640332935885068"/>
    <n v="1.7869211096790915E-2"/>
    <n v="0.24869471632328805"/>
    <n v="25.66"/>
    <n v="26.594928008915591"/>
    <x v="1030"/>
    <n v="1.2931018713138296"/>
    <x v="3"/>
    <x v="2"/>
    <x v="4"/>
  </r>
  <r>
    <s v="Basin 4, 5, 6"/>
    <s v="MartinCoMS4"/>
    <n v="1400"/>
    <s v="Commercial and Services"/>
    <s v="D"/>
    <n v="0.73183755311232057"/>
    <n v="0.15992943931627868"/>
    <n v="0.58224006489851832"/>
    <n v="25.66"/>
    <n v="62.263617172120995"/>
    <x v="1031"/>
    <n v="35.566099146513992"/>
    <x v="10"/>
    <x v="0"/>
    <x v="1"/>
  </r>
  <r>
    <s v="N St Lucie"/>
    <s v="CityofFtPierce"/>
    <n v="1330"/>
    <s v="Multiple Dwelling Units, Low Rise &lt;Two stories or less&gt;"/>
    <s v="NA"/>
    <n v="1.6728075169398335"/>
    <n v="0.4645994885165638"/>
    <n v="0.44774347762687844"/>
    <n v="25.63"/>
    <n v="47.8248352693467"/>
    <x v="1032"/>
    <n v="70.869481227750441"/>
    <x v="18"/>
    <x v="0"/>
    <x v="1"/>
  </r>
  <r>
    <s v="N St Lucie"/>
    <s v="MartinCoMS4"/>
    <n v="1710"/>
    <s v="Educational Facilities"/>
    <s v="A"/>
    <n v="0.96739227811534922"/>
    <n v="0.17065096597435325"/>
    <n v="0.12152611992617118"/>
    <n v="25.59"/>
    <n v="12.960314081635426"/>
    <x v="1033"/>
    <n v="8.8392099786326703"/>
    <x v="10"/>
    <x v="0"/>
    <x v="1"/>
  </r>
  <r>
    <s v="S St Lucie"/>
    <s v="MartinCoMS4"/>
    <n v="1110"/>
    <s v="Fixed Single Family Units"/>
    <s v="A"/>
    <n v="0.96739227811534922"/>
    <n v="0.17065096597435325"/>
    <n v="8.3338224602148639E-2"/>
    <n v="25.53"/>
    <n v="8.8668766627819711"/>
    <x v="1034"/>
    <n v="5.0823277011322743"/>
    <x v="10"/>
    <x v="0"/>
    <x v="1"/>
  </r>
  <r>
    <s v="C-24"/>
    <s v="St. Lucie"/>
    <n v="1290"/>
    <s v="Medium Density Under Construction"/>
    <s v="D"/>
    <n v="1.3474392445178078"/>
    <n v="0.2921616014325315"/>
    <n v="0.34369105791620291"/>
    <n v="25.46"/>
    <n v="36.467185039222649"/>
    <x v="1035"/>
    <n v="39.905373877034947"/>
    <x v="9"/>
    <x v="4"/>
    <x v="1"/>
  </r>
  <r>
    <s v="S St Lucie"/>
    <s v="Conservation"/>
    <n v="1800"/>
    <s v="Recreational"/>
    <s v="D"/>
    <n v="1.3474392445178078"/>
    <n v="0.2921616014325315"/>
    <n v="0.27638752969320179"/>
    <n v="25.45"/>
    <n v="29.314456013408847"/>
    <x v="1036"/>
    <n v="26.49474883699623"/>
    <x v="3"/>
    <x v="34"/>
    <x v="1"/>
  </r>
  <r>
    <s v="S St Lucie"/>
    <s v="Conservation"/>
    <n v="6170"/>
    <s v="Mixed Wetland Hardwoods"/>
    <s v="D"/>
    <n v="0.62640332935885068"/>
    <n v="1.7869211096790915E-2"/>
    <n v="0.24869471632328805"/>
    <n v="25.44"/>
    <n v="26.366912258254587"/>
    <x v="1037"/>
    <n v="4.1517899915377603"/>
    <x v="3"/>
    <x v="19"/>
    <x v="4"/>
  </r>
  <r>
    <s v="C-23"/>
    <s v="ROADS"/>
    <n v="6430"/>
    <s v="Wet Prairies"/>
    <s v="D"/>
    <n v="0.62640332935885068"/>
    <n v="1.7869211096790915E-2"/>
    <n v="0.24869471632328805"/>
    <n v="25.43"/>
    <n v="26.35654790595181"/>
    <x v="1038"/>
    <n v="14.907583026430787"/>
    <x v="13"/>
    <x v="0"/>
    <x v="4"/>
  </r>
  <r>
    <s v="N St Lucie"/>
    <s v="NORTH ST. LUCIE RIVER WATER CONTROL DIST"/>
    <n v="2110"/>
    <s v="Improved Pastures"/>
    <s v="NA"/>
    <n v="1.8765006736361713"/>
    <n v="0.3700681607026059"/>
    <n v="0.58663586860269046"/>
    <n v="25.42"/>
    <n v="62.146942652651539"/>
    <x v="1039"/>
    <n v="76.107350030649215"/>
    <x v="1"/>
    <x v="1"/>
    <x v="0"/>
  </r>
  <r>
    <s v="N St Lucie"/>
    <s v="StLucieCOMS4"/>
    <n v="1400"/>
    <s v="Commercial and Services"/>
    <s v="NA"/>
    <n v="0.73183755311232057"/>
    <n v="0.15992943931627868"/>
    <n v="0.57659988543228824"/>
    <n v="25.39"/>
    <n v="61.01166277226676"/>
    <x v="1040"/>
    <n v="39.831342284755145"/>
    <x v="15"/>
    <x v="0"/>
    <x v="1"/>
  </r>
  <r>
    <s v="S St Lucie"/>
    <s v="Conservation"/>
    <n v="4110"/>
    <s v="Pine Flatwoods"/>
    <s v="D"/>
    <n v="0.80616023176279095"/>
    <n v="4.9140330516175015E-2"/>
    <n v="0.28292799795311729"/>
    <n v="25.28"/>
    <n v="29.807709467551899"/>
    <x v="1041"/>
    <n v="7.2298849499939992"/>
    <x v="3"/>
    <x v="27"/>
    <x v="3"/>
  </r>
  <r>
    <s v="N St Lucie"/>
    <s v="NORTH ST. LUCIE RIVER WATER CONTROL DIST"/>
    <n v="4340"/>
    <s v="Hardwood - Coniferous Mixed"/>
    <s v="NA"/>
    <n v="0.80616023176279095"/>
    <n v="4.9140330516175015E-2"/>
    <n v="0.24115339422849597"/>
    <n v="25.26"/>
    <n v="25.386471021497712"/>
    <x v="1042"/>
    <n v="8.9205733599853545"/>
    <x v="1"/>
    <x v="1"/>
    <x v="3"/>
  </r>
  <r>
    <s v="N St Lucie"/>
    <s v="CityofFtPierce"/>
    <n v="1710"/>
    <s v="Educational Facilities"/>
    <s v="D"/>
    <n v="0.96739227811534922"/>
    <n v="0.17065096597435325"/>
    <n v="0.24052044568721381"/>
    <n v="25.22"/>
    <n v="25.279745105664912"/>
    <x v="1043"/>
    <n v="17.241324075001643"/>
    <x v="18"/>
    <x v="0"/>
    <x v="1"/>
  </r>
  <r>
    <s v="N St Lucie"/>
    <s v="StLucieCOMS4"/>
    <n v="4200"/>
    <s v="Upland Hardwood Forests"/>
    <s v="D"/>
    <n v="0.80616023176279095"/>
    <n v="4.9140330516175015E-2"/>
    <n v="0.28292799795311729"/>
    <n v="25.15"/>
    <n v="29.654426151460843"/>
    <x v="1044"/>
    <n v="10.420293695345135"/>
    <x v="15"/>
    <x v="0"/>
    <x v="3"/>
  </r>
  <r>
    <s v="Basin 4, 5, 6"/>
    <s v="MartinCoMS4"/>
    <n v="1700"/>
    <s v="Institutional"/>
    <s v="D"/>
    <n v="0.96739227811534922"/>
    <n v="0.17065096597435325"/>
    <n v="0.24052044568721381"/>
    <n v="25.14"/>
    <n v="25.199555589072798"/>
    <x v="1045"/>
    <n v="15.129593395643896"/>
    <x v="10"/>
    <x v="0"/>
    <x v="1"/>
  </r>
  <r>
    <s v="C-44 &amp; S-153"/>
    <s v="Martin"/>
    <n v="6210"/>
    <s v="Cypress"/>
    <s v="D"/>
    <n v="0.62640332935885068"/>
    <n v="1.7869211096790915E-2"/>
    <n v="0.24869471632328805"/>
    <n v="25.11"/>
    <n v="26.024888632263075"/>
    <x v="1046"/>
    <n v="1.2653853464025824"/>
    <x v="6"/>
    <x v="4"/>
    <x v="4"/>
  </r>
  <r>
    <s v="S St Lucie"/>
    <s v="Martin"/>
    <n v="5120"/>
    <s v=" Channelized Waterways, Canals"/>
    <s v="D"/>
    <n v="0.52096910560538079"/>
    <n v="9.3813358258152305E-2"/>
    <n v="0.2984336595879456"/>
    <n v="25.11"/>
    <n v="31.229866358715682"/>
    <x v="1047"/>
    <n v="11.370986336818882"/>
    <x v="6"/>
    <x v="4"/>
    <x v="5"/>
  </r>
  <r>
    <s v="C-23"/>
    <s v="Okeechobee"/>
    <n v="1630"/>
    <s v="Rock Quarries"/>
    <s v="D"/>
    <n v="0.73183755311232057"/>
    <n v="0.13401908322593187"/>
    <n v="0.24052044568721381"/>
    <n v="25.05"/>
    <n v="25.109342382906664"/>
    <x v="1048"/>
    <n v="22.137800496237347"/>
    <x v="14"/>
    <x v="4"/>
    <x v="1"/>
  </r>
  <r>
    <s v="N St Lucie"/>
    <s v="ROADS"/>
    <n v="1210"/>
    <s v="Fixed Single Family Units"/>
    <s v="D"/>
    <n v="1.3474392445178078"/>
    <n v="0.2921616014325315"/>
    <n v="0.24052044568721381"/>
    <n v="25.01"/>
    <n v="25.069247624610608"/>
    <x v="1049"/>
    <n v="25.386416663442539"/>
    <x v="13"/>
    <x v="0"/>
    <x v="1"/>
  </r>
  <r>
    <s v="N St Lucie"/>
    <s v="Conservation"/>
    <n v="5300"/>
    <s v="Reservoirs"/>
    <s v="NA"/>
    <n v="0.52096910560538079"/>
    <n v="9.3813358258152305E-2"/>
    <n v="0.2984336595879456"/>
    <n v="24.98"/>
    <n v="31.068182462792425"/>
    <x v="1050"/>
    <n v="14.693577215559994"/>
    <x v="3"/>
    <x v="35"/>
    <x v="5"/>
  </r>
  <r>
    <s v="N St Lucie"/>
    <s v="Conservation"/>
    <n v="1900"/>
    <s v="Open Land"/>
    <s v="D"/>
    <n v="0.80616023176279095"/>
    <n v="4.9140330516175015E-2"/>
    <n v="0.28292799795311729"/>
    <n v="24.95"/>
    <n v="29.418605665166922"/>
    <x v="1051"/>
    <n v="10.337428536734041"/>
    <x v="3"/>
    <x v="10"/>
    <x v="1"/>
  </r>
  <r>
    <s v="C-44 &amp; S-153"/>
    <s v="Conservation"/>
    <n v="3200"/>
    <s v="Shrub and Brushland"/>
    <s v="D"/>
    <n v="0.80616023176279095"/>
    <n v="4.9140330516175015E-2"/>
    <n v="0.28292799795311729"/>
    <n v="24.85"/>
    <n v="29.300695422019967"/>
    <x v="1052"/>
    <n v="3.9178205779631901"/>
    <x v="3"/>
    <x v="5"/>
    <x v="6"/>
  </r>
  <r>
    <s v="C-44 &amp; S-153"/>
    <s v="MartinCoMS4"/>
    <n v="8340"/>
    <s v="Sewage Treatment"/>
    <s v="D"/>
    <n v="1.2017295380314896"/>
    <n v="0.2322997442582819"/>
    <n v="0.58224006489851832"/>
    <n v="24.85"/>
    <n v="60.298163941044692"/>
    <x v="1053"/>
    <n v="38.113721978739044"/>
    <x v="10"/>
    <x v="0"/>
    <x v="2"/>
  </r>
  <r>
    <s v="C-23"/>
    <s v="City of PSL MS4"/>
    <n v="4220"/>
    <s v="Brazilian Pepper"/>
    <s v="D"/>
    <n v="0.80616023176279095"/>
    <n v="4.9140330516175015E-2"/>
    <n v="0.28292799795311729"/>
    <n v="24.65"/>
    <n v="29.064874935726039"/>
    <x v="1054"/>
    <n v="18.91253851582956"/>
    <x v="2"/>
    <x v="0"/>
    <x v="3"/>
  </r>
  <r>
    <s v="C-23"/>
    <s v="Conservation"/>
    <n v="4220"/>
    <s v="Brazilian Pepper"/>
    <s v="D"/>
    <n v="0.80616023176279095"/>
    <n v="4.9140330516175015E-2"/>
    <n v="0.28292799795311729"/>
    <n v="24.57"/>
    <n v="28.970546741208469"/>
    <x v="1055"/>
    <n v="18.851159080484067"/>
    <x v="3"/>
    <x v="2"/>
    <x v="3"/>
  </r>
  <r>
    <s v="C-44 &amp; S-153"/>
    <s v="Martin"/>
    <n v="7400"/>
    <s v="Disturbed Land"/>
    <s v="NA"/>
    <n v="0.73183755311232057"/>
    <n v="0.13401908322593187"/>
    <n v="0.24115339422849597"/>
    <n v="24.45"/>
    <n v="24.572415537435432"/>
    <x v="1056"/>
    <n v="8.9607226526915476"/>
    <x v="6"/>
    <x v="4"/>
    <x v="7"/>
  </r>
  <r>
    <s v="N St Lucie"/>
    <s v="StuartMS4"/>
    <n v="6172"/>
    <s v="Mixed Shrubs"/>
    <s v="D"/>
    <n v="0.62640332935885068"/>
    <n v="1.7869211096790915E-2"/>
    <n v="0.24869471632328805"/>
    <n v="24.4"/>
    <n v="25.28901961876619"/>
    <x v="1057"/>
    <n v="6.7345196230392705"/>
    <x v="19"/>
    <x v="0"/>
    <x v="4"/>
  </r>
  <r>
    <s v="N St Lucie"/>
    <s v="ROADS"/>
    <n v="2110"/>
    <s v="Improved Pastures"/>
    <s v="D"/>
    <n v="1.8765006736361713"/>
    <n v="0.3700681607026059"/>
    <n v="0.58663586860269046"/>
    <n v="24.36"/>
    <n v="59.555449371305713"/>
    <x v="1058"/>
    <n v="72.933715450299545"/>
    <x v="13"/>
    <x v="0"/>
    <x v="0"/>
  </r>
  <r>
    <s v="C-44 &amp; S-153"/>
    <s v="Conservation"/>
    <n v="1850"/>
    <s v="Parks and Zoos"/>
    <s v="D"/>
    <n v="0.96739227811534922"/>
    <n v="0.17065096597435325"/>
    <n v="0.27638752969320179"/>
    <n v="24.32"/>
    <n v="28.012871129512899"/>
    <x v="1059"/>
    <n v="13.007532392386706"/>
    <x v="3"/>
    <x v="36"/>
    <x v="1"/>
  </r>
  <r>
    <s v="C-24"/>
    <s v="NORTH ST. LUCIE RIVER WATER CONTROL DIST"/>
    <n v="2210"/>
    <s v="Citrus Groves"/>
    <s v="NA"/>
    <n v="1.6671011379372187"/>
    <n v="0.16490862031309303"/>
    <n v="0.32696578480774496"/>
    <n v="24.31"/>
    <n v="33.125533068008394"/>
    <x v="1060"/>
    <n v="24.778771787177309"/>
    <x v="1"/>
    <x v="1"/>
    <x v="0"/>
  </r>
  <r>
    <s v="N St Lucie"/>
    <s v="CityofFtPierce"/>
    <n v="3300"/>
    <s v="Mixed Rangeland"/>
    <s v="D"/>
    <n v="0.80616023176279095"/>
    <n v="4.9140330516175015E-2"/>
    <n v="0.28292799795311729"/>
    <n v="24.3"/>
    <n v="28.652189084711676"/>
    <x v="1061"/>
    <n v="10.068116771247984"/>
    <x v="18"/>
    <x v="0"/>
    <x v="6"/>
  </r>
  <r>
    <s v="Basin 4, 5, 6"/>
    <s v="MartinCoMS4"/>
    <n v="6120"/>
    <s v="Mangrove Swamps"/>
    <s v="D"/>
    <n v="0.62640332935885068"/>
    <n v="1.7869211096790915E-2"/>
    <n v="0.24869471632328805"/>
    <n v="24.3"/>
    <n v="25.185376095738462"/>
    <x v="1062"/>
    <n v="4.6510368820857826"/>
    <x v="10"/>
    <x v="0"/>
    <x v="4"/>
  </r>
  <r>
    <s v="N St Lucie"/>
    <s v="StLucieCOMS4"/>
    <n v="4220"/>
    <s v="Brazilian Pepper"/>
    <s v="D"/>
    <n v="0.80616023176279095"/>
    <n v="4.9140330516175015E-2"/>
    <n v="0.28292799795311729"/>
    <n v="24.18"/>
    <n v="28.51069679293532"/>
    <x v="1063"/>
    <n v="10.018397676081328"/>
    <x v="15"/>
    <x v="0"/>
    <x v="3"/>
  </r>
  <r>
    <s v="N St Lucie"/>
    <s v="St. Lucie"/>
    <n v="1210"/>
    <s v="Fixed Single Family Units"/>
    <s v="C"/>
    <n v="1.3474392445178078"/>
    <n v="0.2921616014325315"/>
    <n v="0.2050753273754139"/>
    <n v="24.15"/>
    <n v="20.639831958114449"/>
    <x v="1064"/>
    <n v="20.900961281253018"/>
    <x v="9"/>
    <x v="4"/>
    <x v="1"/>
  </r>
  <r>
    <s v="C-24"/>
    <s v="City of PSL MS4"/>
    <n v="1920"/>
    <s v="Inactive Land with street pattern but without structures"/>
    <s v="D"/>
    <n v="0.80616023176279095"/>
    <n v="4.9140330516175015E-2"/>
    <n v="0.27638752969320179"/>
    <n v="24.14"/>
    <n v="27.805539024113543"/>
    <x v="1065"/>
    <n v="12.04037784637018"/>
    <x v="2"/>
    <x v="0"/>
    <x v="1"/>
  </r>
  <r>
    <s v="Basin 4, 5, 6"/>
    <s v="Martin"/>
    <n v="5300"/>
    <s v="Reservoirs"/>
    <s v="D"/>
    <n v="0.52096910560538079"/>
    <n v="9.3813358258152305E-2"/>
    <n v="0.2984336595879456"/>
    <n v="24.13"/>
    <n v="30.011018527909574"/>
    <x v="1066"/>
    <n v="11.7437961625092"/>
    <x v="6"/>
    <x v="4"/>
    <x v="5"/>
  </r>
  <r>
    <s v="N St Lucie"/>
    <s v="StLucieCOMS4"/>
    <n v="1411"/>
    <s v="Shopping Centers (Plazas, Malls)"/>
    <s v="D"/>
    <n v="1.4884831588725165"/>
    <n v="0.30824389141964326"/>
    <n v="0.58224006489851832"/>
    <n v="24.12"/>
    <n v="58.526829547605551"/>
    <x v="1067"/>
    <n v="61.828423316421009"/>
    <x v="15"/>
    <x v="0"/>
    <x v="1"/>
  </r>
  <r>
    <s v="N St Lucie"/>
    <s v="Conservation"/>
    <n v="4220"/>
    <s v="Brazilian Pepper"/>
    <s v="D"/>
    <n v="0.80616023176279095"/>
    <n v="4.9140330516175015E-2"/>
    <n v="0.28292799795311729"/>
    <n v="24.04"/>
    <n v="28.345622452529572"/>
    <x v="1068"/>
    <n v="9.9603920650535613"/>
    <x v="3"/>
    <x v="37"/>
    <x v="3"/>
  </r>
  <r>
    <s v="N St Lucie"/>
    <s v="Conservation"/>
    <n v="4110"/>
    <s v="Pine Flatwoods"/>
    <s v="A"/>
    <n v="0.80616023176279095"/>
    <n v="4.9140330516175015E-2"/>
    <n v="2.0887301862310671E-2"/>
    <n v="23.74"/>
    <n v="2.0665154963354064"/>
    <x v="1069"/>
    <n v="0.7261546147550747"/>
    <x v="3"/>
    <x v="10"/>
    <x v="3"/>
  </r>
  <r>
    <s v="C-44 &amp; S-153"/>
    <s v="Martin"/>
    <n v="1110"/>
    <s v="Fixed Single Family Units"/>
    <s v="D"/>
    <n v="0.96739227811534922"/>
    <n v="0.17065096597435325"/>
    <n v="0.27638752969320179"/>
    <n v="23.69"/>
    <n v="27.287208760615155"/>
    <x v="1070"/>
    <n v="12.670577400314189"/>
    <x v="6"/>
    <x v="4"/>
    <x v="1"/>
  </r>
  <r>
    <s v="S St Lucie"/>
    <s v="Conservation"/>
    <n v="4110"/>
    <s v="Pine Flatwoods"/>
    <s v="D"/>
    <n v="0.80616023176279095"/>
    <n v="4.9140330516175015E-2"/>
    <n v="0.28292799795311729"/>
    <n v="23.57"/>
    <n v="27.791444309738853"/>
    <x v="1071"/>
    <n v="6.7408381436455116"/>
    <x v="3"/>
    <x v="38"/>
    <x v="3"/>
  </r>
  <r>
    <s v="C-44 &amp; S-153"/>
    <s v="Martin"/>
    <n v="8115"/>
    <s v=" Grass airports"/>
    <s v="D"/>
    <n v="0.96739227811534922"/>
    <n v="0.17065096597435325"/>
    <n v="0.24052044568721381"/>
    <n v="23.56"/>
    <n v="23.615812636378479"/>
    <x v="1072"/>
    <n v="10.965796630413793"/>
    <x v="6"/>
    <x v="4"/>
    <x v="2"/>
  </r>
  <r>
    <s v="N St Lucie"/>
    <s v="St. Lucie"/>
    <n v="5110"/>
    <s v=" Natural River, Stream, Waterway"/>
    <s v="D"/>
    <n v="0.52096910560538079"/>
    <n v="9.3813358258152305E-2"/>
    <n v="0.2984336595879456"/>
    <n v="23.56"/>
    <n v="29.302096830399901"/>
    <x v="1073"/>
    <n v="13.858313818998937"/>
    <x v="9"/>
    <x v="4"/>
    <x v="5"/>
  </r>
  <r>
    <s v="Basin 4, 5, 6"/>
    <s v="MartinCoMS4"/>
    <n v="7430"/>
    <s v="Spoil Areas"/>
    <s v="NA"/>
    <n v="0.73183755311232057"/>
    <n v="0.13401908322593187"/>
    <n v="0.24115339422849597"/>
    <n v="23.39"/>
    <n v="23.50710836076134"/>
    <x v="1074"/>
    <n v="11.770383517694476"/>
    <x v="10"/>
    <x v="0"/>
    <x v="7"/>
  </r>
  <r>
    <s v="S St Lucie"/>
    <s v="Conservation"/>
    <n v="6170"/>
    <s v="Mixed Wetland Hardwoods"/>
    <s v="D"/>
    <n v="0.62640332935885068"/>
    <n v="1.7869211096790915E-2"/>
    <n v="0.24869471632328805"/>
    <n v="23.35"/>
    <n v="24.200762626975024"/>
    <x v="1075"/>
    <n v="3.8107034710065522"/>
    <x v="3"/>
    <x v="25"/>
    <x v="4"/>
  </r>
  <r>
    <s v="S St Lucie"/>
    <s v="Conservation"/>
    <n v="1800"/>
    <s v="Recreational"/>
    <s v="NA"/>
    <n v="1.3474392445178078"/>
    <n v="0.2921616014325315"/>
    <n v="0.24895975957097566"/>
    <n v="23.1"/>
    <n v="23.967169334078147"/>
    <x v="1076"/>
    <n v="21.661808479396605"/>
    <x v="3"/>
    <x v="39"/>
    <x v="1"/>
  </r>
  <r>
    <s v="S St Lucie"/>
    <s v="StuartMS4"/>
    <n v="1800"/>
    <s v="Recreational"/>
    <s v="NA"/>
    <n v="1.3474392445178078"/>
    <n v="0.2921616014325315"/>
    <n v="0.24895975957097566"/>
    <n v="23.09"/>
    <n v="23.956793936098023"/>
    <x v="1077"/>
    <n v="21.652431073128465"/>
    <x v="19"/>
    <x v="0"/>
    <x v="1"/>
  </r>
  <r>
    <s v="Basin 4, 5, 6"/>
    <s v="Martin"/>
    <n v="1700"/>
    <s v="Institutional"/>
    <s v="D"/>
    <n v="0.96739227811534922"/>
    <n v="0.17065096597435325"/>
    <n v="0.24052044568721381"/>
    <n v="23.02"/>
    <n v="23.074533399381693"/>
    <x v="1078"/>
    <n v="13.853748606512429"/>
    <x v="6"/>
    <x v="4"/>
    <x v="1"/>
  </r>
  <r>
    <s v="C-24"/>
    <s v="Verano"/>
    <n v="6410"/>
    <s v="Freshwater Marshes"/>
    <s v="D"/>
    <n v="0.62640332935885068"/>
    <n v="1.7869211096790915E-2"/>
    <n v="0.24869471632328805"/>
    <n v="23"/>
    <n v="23.838010296377963"/>
    <x v="1079"/>
    <n v="8.2940095399155958"/>
    <x v="8"/>
    <x v="0"/>
    <x v="4"/>
  </r>
  <r>
    <s v="N St Lucie"/>
    <s v="StuartMS4"/>
    <n v="7400"/>
    <s v="Disturbed Land"/>
    <s v="D"/>
    <n v="0.73183755311232057"/>
    <n v="0.13401908322593187"/>
    <n v="0.28292799795311729"/>
    <n v="22.86"/>
    <n v="26.954281583395428"/>
    <x v="1080"/>
    <n v="15.696716053731484"/>
    <x v="19"/>
    <x v="0"/>
    <x v="7"/>
  </r>
  <r>
    <s v="Basin 4, 5, 6"/>
    <s v="Agriculture"/>
    <n v="2140"/>
    <s v="Row Crops"/>
    <s v="D"/>
    <n v="1.1942187284187931"/>
    <n v="0.52982210901985061"/>
    <n v="0.25824300484311374"/>
    <n v="22.84"/>
    <n v="24.581041186095167"/>
    <x v="1081"/>
    <n v="38.781409338539817"/>
    <x v="0"/>
    <x v="0"/>
    <x v="0"/>
  </r>
  <r>
    <s v="N St Lucie"/>
    <s v="Conservation"/>
    <n v="1900"/>
    <s v="Open Land"/>
    <s v="C"/>
    <n v="0.80616023176279095"/>
    <n v="4.9140330516175015E-2"/>
    <n v="0.19937879050387461"/>
    <n v="22.81"/>
    <n v="18.95308240598191"/>
    <x v="1082"/>
    <n v="6.6599395346141597"/>
    <x v="3"/>
    <x v="10"/>
    <x v="1"/>
  </r>
  <r>
    <s v="S St Lucie"/>
    <s v="MartinCoMS4"/>
    <n v="1411"/>
    <s v="Shopping Centers (Plazas, Malls)"/>
    <s v="D"/>
    <n v="1.4884831588725165"/>
    <n v="0.30824389141964326"/>
    <n v="0.58224006489851832"/>
    <n v="22.75"/>
    <n v="55.202544453069088"/>
    <x v="1083"/>
    <n v="52.308364947655726"/>
    <x v="10"/>
    <x v="0"/>
    <x v="1"/>
  </r>
  <r>
    <s v="N St Lucie"/>
    <s v="StLucieCOMS4"/>
    <n v="1820"/>
    <s v="Golf Courses"/>
    <s v="A"/>
    <n v="1.8765006736361713"/>
    <n v="0.3700681607026059"/>
    <n v="8.3338224602148639E-2"/>
    <n v="22.73"/>
    <n v="7.8944029198994992"/>
    <x v="1084"/>
    <n v="9.6677657928541052"/>
    <x v="15"/>
    <x v="0"/>
    <x v="1"/>
  </r>
  <r>
    <s v="N St Lucie"/>
    <s v="NORTH ST. LUCIE RIVER WATER CONTROL DIST"/>
    <n v="1400"/>
    <s v="Commercial and Services"/>
    <s v="NA"/>
    <n v="0.73183755311232057"/>
    <n v="0.15992943931627868"/>
    <n v="0.57659988543228824"/>
    <n v="22.52"/>
    <n v="54.115110107579653"/>
    <x v="1085"/>
    <n v="35.328941640515389"/>
    <x v="1"/>
    <x v="1"/>
    <x v="1"/>
  </r>
  <r>
    <s v="N St Lucie"/>
    <s v="StLucieCOMS4"/>
    <n v="5300"/>
    <s v="Reservoirs"/>
    <s v="NA"/>
    <n v="0.52096910560538079"/>
    <n v="9.3813358258152305E-2"/>
    <n v="0.2984336595879456"/>
    <n v="22.44"/>
    <n v="27.909127880907207"/>
    <x v="1086"/>
    <n v="13.199514520302891"/>
    <x v="15"/>
    <x v="0"/>
    <x v="5"/>
  </r>
  <r>
    <s v="N St Lucie"/>
    <s v="CityofFtPierce"/>
    <n v="1411"/>
    <s v="Shopping Centers (Plazas, Malls)"/>
    <s v="D"/>
    <n v="1.4884831588725165"/>
    <n v="0.30824389141964326"/>
    <n v="0.58224006489851832"/>
    <n v="22.4"/>
    <n v="54.353274538406481"/>
    <x v="1087"/>
    <n v="57.419431272298112"/>
    <x v="18"/>
    <x v="0"/>
    <x v="1"/>
  </r>
  <r>
    <s v="Basin 4, 5, 6"/>
    <s v="Martin"/>
    <n v="5250"/>
    <s v="Marshy Lakes"/>
    <s v="D"/>
    <n v="0.52096910560538079"/>
    <n v="9.3813358258152305E-2"/>
    <n v="0.2984336595879456"/>
    <n v="22.38"/>
    <n v="27.834504544327242"/>
    <x v="1088"/>
    <n v="10.892091094776458"/>
    <x v="6"/>
    <x v="4"/>
    <x v="5"/>
  </r>
  <r>
    <s v="N St Lucie"/>
    <s v="NORTH ST. LUCIE RIVER WATER CONTROL DIST"/>
    <n v="1480"/>
    <s v="Cemeteries"/>
    <s v="D"/>
    <n v="1.3474392445178078"/>
    <n v="0.2921616014325315"/>
    <n v="0.27638752969320179"/>
    <n v="22.36"/>
    <n v="25.755254870719913"/>
    <x v="1089"/>
    <n v="26.081103079431145"/>
    <x v="1"/>
    <x v="1"/>
    <x v="1"/>
  </r>
  <r>
    <s v="N St Lucie"/>
    <s v="NORTH ST. LUCIE RIVER WATER CONTROL DIST"/>
    <n v="7400"/>
    <s v="Disturbed Land"/>
    <s v="C"/>
    <n v="0.73183755311232057"/>
    <n v="0.13401908322593187"/>
    <n v="0.19937879050387461"/>
    <n v="22.36"/>
    <n v="18.579172406740707"/>
    <x v="1090"/>
    <n v="10.819505349442709"/>
    <x v="1"/>
    <x v="1"/>
    <x v="7"/>
  </r>
  <r>
    <s v="C-44 &amp; S-153"/>
    <s v="PAL MAR WATER CONTROL DISTRICT"/>
    <n v="2210"/>
    <s v="Citrus Groves"/>
    <s v="D"/>
    <n v="1.6671011379372187"/>
    <n v="0.16490862031309303"/>
    <n v="0.32696578480774496"/>
    <n v="22.31"/>
    <n v="30.400273251635838"/>
    <x v="1091"/>
    <n v="13.641099830984823"/>
    <x v="16"/>
    <x v="1"/>
    <x v="0"/>
  </r>
  <r>
    <s v="N St Lucie"/>
    <s v="Conservation"/>
    <n v="4130"/>
    <s v="Sand Pine"/>
    <s v="C"/>
    <n v="0.80616023176279095"/>
    <n v="4.9140330516175015E-2"/>
    <n v="0.19937879050387461"/>
    <n v="22.26"/>
    <n v="18.496081295798216"/>
    <x v="1092"/>
    <n v="6.4993535309299082"/>
    <x v="3"/>
    <x v="10"/>
    <x v="3"/>
  </r>
  <r>
    <s v="N St Lucie"/>
    <s v="StLucieCOMS4"/>
    <n v="1900"/>
    <s v="Open Land"/>
    <s v="D"/>
    <n v="0.80616023176279095"/>
    <n v="4.9140330516175015E-2"/>
    <n v="0.28292799795311729"/>
    <n v="22.24"/>
    <n v="26.223238075884264"/>
    <x v="1093"/>
    <n v="9.2146056375537118"/>
    <x v="15"/>
    <x v="0"/>
    <x v="1"/>
  </r>
  <r>
    <s v="C-23"/>
    <s v="Agriculture"/>
    <n v="2310"/>
    <s v="Cattle Feeding Operations"/>
    <s v="A"/>
    <n v="1.7303616721893005"/>
    <n v="0.38508149913584422"/>
    <n v="0.30381529981542799"/>
    <n v="22.22"/>
    <n v="28.133858821213291"/>
    <x v="1094"/>
    <n v="44.023771105779709"/>
    <x v="0"/>
    <x v="0"/>
    <x v="0"/>
  </r>
  <r>
    <s v="S St Lucie"/>
    <s v="Agriculture"/>
    <n v="2130"/>
    <s v="Woodland Pastures"/>
    <s v="C"/>
    <n v="0.95337210017164864"/>
    <n v="0.22938109134459039"/>
    <n v="0.2"/>
    <n v="22.2"/>
    <n v="18.503699999999998"/>
    <x v="1095"/>
    <n v="13.562952114662991"/>
    <x v="0"/>
    <x v="0"/>
    <x v="0"/>
  </r>
  <r>
    <s v="C-44 &amp; S-153"/>
    <s v="Martin"/>
    <n v="1480"/>
    <s v="Cemeteries"/>
    <s v="D"/>
    <n v="1.3474392445178078"/>
    <n v="0.2921616014325315"/>
    <n v="0.27638752969320179"/>
    <n v="22.14"/>
    <n v="25.501848964120708"/>
    <x v="1096"/>
    <n v="20.273248670379544"/>
    <x v="6"/>
    <x v="4"/>
    <x v="1"/>
  </r>
  <r>
    <s v="C-44 &amp; S-153"/>
    <s v="Agriculture"/>
    <n v="2156"/>
    <s v="Sugar Cane"/>
    <s v="NA"/>
    <n v="1.7303616721893005"/>
    <n v="0.38508149913584422"/>
    <n v="0.30381529981542799"/>
    <n v="22.12"/>
    <n v="28.007243795015214"/>
    <x v="1097"/>
    <n v="29.346179353540528"/>
    <x v="0"/>
    <x v="0"/>
    <x v="0"/>
  </r>
  <r>
    <s v="N St Lucie"/>
    <s v="MartinCoMS4"/>
    <n v="1411"/>
    <s v="Shopping Centers (Plazas, Malls)"/>
    <s v="B"/>
    <n v="1.4884831588725165"/>
    <n v="0.30824389141964326"/>
    <n v="0.55707618727995345"/>
    <n v="22.02"/>
    <n v="51.121962530972304"/>
    <x v="1098"/>
    <n v="54.005835692162201"/>
    <x v="10"/>
    <x v="0"/>
    <x v="1"/>
  </r>
  <r>
    <s v="N St Lucie"/>
    <s v="Conservation"/>
    <n v="4110"/>
    <s v="Pine Flatwoods"/>
    <s v="C"/>
    <n v="0.80616023176279095"/>
    <n v="4.9140330516175015E-2"/>
    <n v="0.19937879050387461"/>
    <n v="22"/>
    <n v="18.280044407347741"/>
    <x v="1099"/>
    <n v="6.4234401473700791"/>
    <x v="3"/>
    <x v="24"/>
    <x v="3"/>
  </r>
  <r>
    <s v="Basin 4, 5, 6"/>
    <s v="MartinCoMS4"/>
    <n v="6250"/>
    <s v="Hydric Pine Flatwoods"/>
    <s v="D"/>
    <n v="0.62640332935885068"/>
    <n v="1.7869211096790915E-2"/>
    <n v="0.24869471632328805"/>
    <n v="21.97"/>
    <n v="22.770482009192346"/>
    <x v="1100"/>
    <n v="4.2050732633508074"/>
    <x v="10"/>
    <x v="0"/>
    <x v="4"/>
  </r>
  <r>
    <s v="Basin 4, 5, 6"/>
    <s v="MartinCoMS4"/>
    <n v="6170"/>
    <s v="Mixed Wetland Hardwoods"/>
    <s v="A"/>
    <n v="0.62640332935885068"/>
    <n v="1.7869211096790915E-2"/>
    <n v="0.24869471632328805"/>
    <n v="21.95"/>
    <n v="22.7497533045868"/>
    <x v="1101"/>
    <n v="4.201245249456087"/>
    <x v="10"/>
    <x v="0"/>
    <x v="4"/>
  </r>
  <r>
    <s v="N St Lucie"/>
    <s v="Martin"/>
    <n v="7400"/>
    <s v="Disturbed Land"/>
    <s v="A"/>
    <n v="0.73183755311232057"/>
    <n v="0.13401908322593187"/>
    <n v="2.0887301862310671E-2"/>
    <n v="21.91"/>
    <n v="1.9072179664999478"/>
    <x v="1102"/>
    <n v="1.1106606117510804"/>
    <x v="6"/>
    <x v="4"/>
    <x v="7"/>
  </r>
  <r>
    <s v="S St Lucie"/>
    <s v="Martin"/>
    <n v="1550"/>
    <s v="Other Light Industrial"/>
    <s v="NA"/>
    <n v="1.2017295380314896"/>
    <n v="0.2322997442582819"/>
    <n v="0.32565202448966185"/>
    <n v="21.91"/>
    <n v="29.735261932249184"/>
    <x v="1103"/>
    <n v="22.031676381543786"/>
    <x v="6"/>
    <x v="4"/>
    <x v="1"/>
  </r>
  <r>
    <s v="C-44 &amp; S-153"/>
    <s v="Conservation"/>
    <n v="6172"/>
    <s v="Mixed Shrubs"/>
    <s v="D"/>
    <n v="0.62640332935885068"/>
    <n v="1.7869211096790915E-2"/>
    <n v="0.24869471632328805"/>
    <n v="21.88"/>
    <n v="22.677202838467384"/>
    <x v="1104"/>
    <n v="1.1026137546510753"/>
    <x v="3"/>
    <x v="17"/>
    <x v="4"/>
  </r>
  <r>
    <s v="C-44 &amp; S-153"/>
    <s v="MartinCoMS4"/>
    <n v="3200"/>
    <s v="Shrub and Brushland"/>
    <s v="NA"/>
    <n v="0.80616023176279095"/>
    <n v="4.9140330516175015E-2"/>
    <n v="0.24115339422849597"/>
    <n v="21.88"/>
    <n v="21.989548137385981"/>
    <x v="1105"/>
    <n v="2.9402409380365393"/>
    <x v="10"/>
    <x v="0"/>
    <x v="6"/>
  </r>
  <r>
    <s v="N St Lucie"/>
    <s v="MartinCoMS4"/>
    <n v="1820"/>
    <s v="Golf Courses"/>
    <s v="NA"/>
    <n v="1.8765006736361713"/>
    <n v="0.3700681607026059"/>
    <n v="0.24895975957097566"/>
    <n v="21.88"/>
    <n v="22.701370780503453"/>
    <x v="1106"/>
    <n v="27.800903768089281"/>
    <x v="10"/>
    <x v="0"/>
    <x v="1"/>
  </r>
  <r>
    <s v="C-24"/>
    <s v="St. Lucie"/>
    <n v="5300"/>
    <s v="Reservoirs"/>
    <s v="NA"/>
    <n v="0.52096910560538079"/>
    <n v="9.3813358258152305E-2"/>
    <n v="0.2984336595879456"/>
    <n v="21.73"/>
    <n v="27.026085064710944"/>
    <x v="1107"/>
    <n v="14.988022145854718"/>
    <x v="9"/>
    <x v="4"/>
    <x v="5"/>
  </r>
  <r>
    <s v="C-24"/>
    <s v="Verano"/>
    <n v="3100"/>
    <s v="Herbaceous (Dry Prairie)"/>
    <s v="D"/>
    <n v="0.80616023176279095"/>
    <n v="4.9140330516175015E-2"/>
    <n v="0.28292799795311729"/>
    <n v="21.66"/>
    <n v="25.539358665631884"/>
    <x v="1108"/>
    <n v="11.059074525457067"/>
    <x v="8"/>
    <x v="0"/>
    <x v="6"/>
  </r>
  <r>
    <s v="N St Lucie"/>
    <s v="MartinCoMS4"/>
    <n v="1920"/>
    <s v="Inactive Land with street pattern but without structures"/>
    <s v="NA"/>
    <n v="0.80616023176279095"/>
    <n v="4.9140330516175015E-2"/>
    <n v="0.24895975957097566"/>
    <n v="21.64"/>
    <n v="22.452361228980568"/>
    <x v="1109"/>
    <n v="7.8895540572931422"/>
    <x v="10"/>
    <x v="0"/>
    <x v="1"/>
  </r>
  <r>
    <s v="N St Lucie"/>
    <s v="MartinCoMS4"/>
    <n v="1400"/>
    <s v="Commercial and Services"/>
    <s v="NA"/>
    <n v="0.73183755311232057"/>
    <n v="0.15992943931627868"/>
    <n v="0.57659988543228824"/>
    <n v="21.61"/>
    <n v="51.928398287069108"/>
    <x v="1110"/>
    <n v="33.901351192341814"/>
    <x v="10"/>
    <x v="0"/>
    <x v="1"/>
  </r>
  <r>
    <s v="N St Lucie"/>
    <s v="NORTH ST. LUCIE RIVER WATER CONTROL DIST"/>
    <n v="2230"/>
    <s v="Other Groves"/>
    <s v="D"/>
    <n v="1.6671011379372187"/>
    <n v="0.16490862031309303"/>
    <n v="0.32696578480774496"/>
    <n v="21.58"/>
    <n v="29.40555341865986"/>
    <x v="1111"/>
    <n v="19.595753640592189"/>
    <x v="1"/>
    <x v="1"/>
    <x v="0"/>
  </r>
  <r>
    <s v="C-24"/>
    <s v="Tradition"/>
    <n v="1110"/>
    <s v="Fixed Single Family Units"/>
    <s v="D"/>
    <n v="0.96739227811534922"/>
    <n v="0.17065096597435325"/>
    <n v="0.27638752969320179"/>
    <n v="21.52"/>
    <n v="24.787705045522927"/>
    <x v="1112"/>
    <n v="18.929162647017652"/>
    <x v="11"/>
    <x v="0"/>
    <x v="1"/>
  </r>
  <r>
    <s v="N St Lucie"/>
    <s v="St. Lucie"/>
    <n v="5200"/>
    <s v="Lakes"/>
    <s v="NA"/>
    <n v="0.52096910560538079"/>
    <n v="9.3813358258152305E-2"/>
    <n v="0.2984336595879456"/>
    <n v="21.49"/>
    <n v="26.727591718391079"/>
    <x v="1113"/>
    <n v="12.640711543730353"/>
    <x v="9"/>
    <x v="4"/>
    <x v="5"/>
  </r>
  <r>
    <s v="N St Lucie"/>
    <s v="City of PSL MS4"/>
    <n v="4200"/>
    <s v="Upland Hardwood Forests"/>
    <s v="C"/>
    <n v="0.80616023176279095"/>
    <n v="4.9140330516175015E-2"/>
    <n v="0.19937879050387461"/>
    <n v="21.48"/>
    <n v="17.847970630446795"/>
    <x v="1114"/>
    <n v="6.2716133802504226"/>
    <x v="2"/>
    <x v="0"/>
    <x v="3"/>
  </r>
  <r>
    <s v="C-44 &amp; S-153"/>
    <s v="MartinCoMS4"/>
    <n v="1800"/>
    <s v="Recreational"/>
    <s v="D"/>
    <n v="1.3474392445178078"/>
    <n v="0.2921616014325315"/>
    <n v="0.27638752969320179"/>
    <n v="21.43"/>
    <n v="24.684038992823247"/>
    <x v="1115"/>
    <n v="19.62311287291028"/>
    <x v="10"/>
    <x v="0"/>
    <x v="1"/>
  </r>
  <r>
    <s v="C-44 &amp; S-153"/>
    <s v="Agriculture"/>
    <n v="2120"/>
    <s v="Unimproved Pastures"/>
    <s v="NA"/>
    <n v="0.95337210017164864"/>
    <n v="0.22938109134459039"/>
    <n v="0.2"/>
    <n v="21.34"/>
    <n v="17.786890000000003"/>
    <x v="1116"/>
    <n v="11.101615348567043"/>
    <x v="0"/>
    <x v="0"/>
    <x v="0"/>
  </r>
  <r>
    <s v="C-23"/>
    <s v="Martin"/>
    <n v="4130"/>
    <s v="Sand Pine"/>
    <s v="A"/>
    <n v="0.80616023176279095"/>
    <n v="4.9140330516175015E-2"/>
    <n v="2.0887301862310671E-2"/>
    <n v="21.25"/>
    <n v="1.8497663983625692"/>
    <x v="1117"/>
    <n v="1.2036445479873015"/>
    <x v="6"/>
    <x v="4"/>
    <x v="3"/>
  </r>
  <r>
    <s v="N St Lucie"/>
    <s v="City of PSL MS4"/>
    <n v="3100"/>
    <s v="Herbaceous (Dry Prairie)"/>
    <s v="C"/>
    <n v="0.80616023176279095"/>
    <n v="4.9140330516175015E-2"/>
    <n v="0.19937879050387461"/>
    <n v="21.25"/>
    <n v="17.656861075279071"/>
    <x v="1118"/>
    <n v="6.2044592332551902"/>
    <x v="2"/>
    <x v="0"/>
    <x v="6"/>
  </r>
  <r>
    <s v="S St Lucie"/>
    <s v="Conservation"/>
    <n v="6172"/>
    <s v="Mixed Shrubs"/>
    <s v="D"/>
    <n v="0.62640332935885068"/>
    <n v="1.7869211096790915E-2"/>
    <n v="0.24869471632328805"/>
    <n v="21.21"/>
    <n v="21.982791234181594"/>
    <x v="1119"/>
    <n v="3.4614569858693351"/>
    <x v="3"/>
    <x v="40"/>
    <x v="4"/>
  </r>
  <r>
    <s v="C-23"/>
    <s v="Martin"/>
    <n v="8340"/>
    <s v="Sewage Treatment"/>
    <s v="D"/>
    <n v="1.2017295380314896"/>
    <n v="0.2322997442582819"/>
    <n v="0.58224006489851832"/>
    <n v="21.21"/>
    <n v="51.465756828553644"/>
    <x v="1120"/>
    <n v="59.13814855112615"/>
    <x v="6"/>
    <x v="4"/>
    <x v="2"/>
  </r>
  <r>
    <s v="C-44 &amp; S-153"/>
    <s v="MartinCoMS4"/>
    <n v="1840"/>
    <s v="Marinas and Fish Camps"/>
    <s v="NA"/>
    <n v="0.73183755311232057"/>
    <n v="0.15992943931627868"/>
    <n v="0.24895975957097566"/>
    <n v="21.21"/>
    <n v="22.006219115835389"/>
    <x v="1121"/>
    <n v="9.5764024565781654"/>
    <x v="10"/>
    <x v="0"/>
    <x v="1"/>
  </r>
  <r>
    <s v="C-44 &amp; S-153"/>
    <s v="Conservation"/>
    <n v="6410"/>
    <s v="Freshwater Marshes"/>
    <s v="D"/>
    <n v="0.62640332935885068"/>
    <n v="1.7869211096790915E-2"/>
    <n v="0.24869471632328805"/>
    <n v="21.19"/>
    <n v="21.962062529576048"/>
    <x v="1122"/>
    <n v="1.0678421143078742"/>
    <x v="3"/>
    <x v="41"/>
    <x v="4"/>
  </r>
  <r>
    <s v="C-44 &amp; S-153"/>
    <s v="ROADS"/>
    <n v="3200"/>
    <s v="Shrub and Brushland"/>
    <s v="D"/>
    <n v="0.80616023176279095"/>
    <n v="4.9140330516175015E-2"/>
    <n v="0.28292799795311729"/>
    <n v="21.18"/>
    <n v="24.973389498526473"/>
    <x v="1123"/>
    <n v="3.3392128708756683"/>
    <x v="13"/>
    <x v="0"/>
    <x v="6"/>
  </r>
  <r>
    <s v="C-23"/>
    <s v="ROADS"/>
    <n v="6410"/>
    <s v="Freshwater Marshes"/>
    <s v="D"/>
    <n v="0.62640332935885068"/>
    <n v="1.7869211096790915E-2"/>
    <n v="0.24869471632328805"/>
    <n v="21.17"/>
    <n v="21.941333824970503"/>
    <x v="1124"/>
    <n v="12.410284414846238"/>
    <x v="13"/>
    <x v="0"/>
    <x v="4"/>
  </r>
  <r>
    <s v="Basin 4, 5, 6"/>
    <s v="MartinCoMS4"/>
    <n v="4110"/>
    <s v="Pine Flatwoods"/>
    <s v="A"/>
    <n v="0.80616023176279095"/>
    <n v="4.9140330516175015E-2"/>
    <n v="2.0887301862310671E-2"/>
    <n v="21.17"/>
    <n v="1.842802571921675"/>
    <x v="1125"/>
    <n v="0.49711596852938889"/>
    <x v="10"/>
    <x v="0"/>
    <x v="3"/>
  </r>
  <r>
    <s v="N St Lucie"/>
    <s v="Conservation"/>
    <n v="5110"/>
    <s v=" Natural River, Stream, Waterway"/>
    <s v="D"/>
    <n v="0.52096910560538079"/>
    <n v="9.3813358258152305E-2"/>
    <n v="0.2984336595879456"/>
    <n v="21.11"/>
    <n v="26.254977253384627"/>
    <x v="1126"/>
    <n v="12.417190353101338"/>
    <x v="3"/>
    <x v="10"/>
    <x v="5"/>
  </r>
  <r>
    <s v="C-24"/>
    <s v="St. Lucie"/>
    <n v="4271"/>
    <e v="#N/A"/>
    <s v="D"/>
    <n v="0.80616023176279095"/>
    <n v="4.9140330516175015E-2"/>
    <n v="0.28292799795311729"/>
    <n v="21.04"/>
    <n v="24.808315158120724"/>
    <x v="1127"/>
    <n v="10.742517452244538"/>
    <x v="9"/>
    <x v="4"/>
    <x v="3"/>
  </r>
  <r>
    <s v="N St Lucie"/>
    <s v="StLucieCOMS4"/>
    <n v="1700"/>
    <s v="Institutional"/>
    <s v="D"/>
    <n v="0.96739227811534922"/>
    <n v="0.17065096597435325"/>
    <n v="0.24052044568721381"/>
    <n v="21.04"/>
    <n v="21.089842863726794"/>
    <x v="1128"/>
    <n v="14.383721591516043"/>
    <x v="15"/>
    <x v="0"/>
    <x v="1"/>
  </r>
  <r>
    <s v="Basin 4, 5, 6"/>
    <s v="MartinCoMS4"/>
    <n v="1920"/>
    <s v="Inactive Land with street pattern but without structures"/>
    <s v="A"/>
    <n v="0.80616023176279095"/>
    <n v="4.9140330516175015E-2"/>
    <n v="8.3338224602148639E-2"/>
    <n v="20.98"/>
    <n v="7.2866068305979539"/>
    <x v="1129"/>
    <n v="1.965641174522694"/>
    <x v="10"/>
    <x v="0"/>
    <x v="1"/>
  </r>
  <r>
    <s v="C-24"/>
    <s v="NORTH ST. LUCIE RIVER WATER CONTROL DIST"/>
    <n v="6430"/>
    <s v="Wet Prairies"/>
    <s v="D"/>
    <n v="0.62640332935885068"/>
    <n v="1.7869211096790915E-2"/>
    <n v="0.24869471632328805"/>
    <n v="20.88"/>
    <n v="21.640767608190085"/>
    <x v="1130"/>
    <n v="7.5295182258016373"/>
    <x v="1"/>
    <x v="1"/>
    <x v="4"/>
  </r>
  <r>
    <s v="C-44 &amp; S-153"/>
    <s v="TROUP-INDIANTOWN DRAINAGE DISTRICT"/>
    <n v="4200"/>
    <s v="Upland Hardwood Forests"/>
    <s v="D"/>
    <n v="0.80616023176279095"/>
    <n v="4.9140330516175015E-2"/>
    <n v="0.28292799795311729"/>
    <n v="20.85"/>
    <n v="24.584285696141503"/>
    <x v="1131"/>
    <n v="3.2871854748705238"/>
    <x v="5"/>
    <x v="1"/>
    <x v="3"/>
  </r>
  <r>
    <s v="N St Lucie"/>
    <s v="Conservation"/>
    <n v="6172"/>
    <s v="Mixed Shrubs"/>
    <s v="NA"/>
    <n v="0.62640332935885068"/>
    <n v="1.7869211096790915E-2"/>
    <n v="0.24869471632328805"/>
    <n v="20.84"/>
    <n v="21.599310198978994"/>
    <x v="1132"/>
    <n v="5.7519421698417377"/>
    <x v="3"/>
    <x v="10"/>
    <x v="4"/>
  </r>
  <r>
    <s v="Basin 4, 5, 6"/>
    <s v="MartinCoMS4"/>
    <n v="1330"/>
    <s v="Multiple Dwelling Units, Low Rise &lt;Two stories or less&gt;"/>
    <s v="D"/>
    <n v="1.6728075169398335"/>
    <n v="0.4645994885165638"/>
    <n v="0.45902383655933859"/>
    <n v="20.74"/>
    <n v="39.675243337978038"/>
    <x v="1133"/>
    <n v="55.554275865431372"/>
    <x v="10"/>
    <x v="0"/>
    <x v="1"/>
  </r>
  <r>
    <s v="S St Lucie"/>
    <s v="Agriculture"/>
    <n v="2210"/>
    <s v="Citrus Groves"/>
    <s v="NA"/>
    <n v="1.6671011379372187"/>
    <n v="0.16490862031309303"/>
    <n v="0.32696578480774496"/>
    <n v="20.68"/>
    <n v="28.179186501292211"/>
    <x v="1134"/>
    <n v="15.711484537095858"/>
    <x v="0"/>
    <x v="0"/>
    <x v="0"/>
  </r>
  <r>
    <s v="Basin 4, 5, 6"/>
    <s v="Agriculture"/>
    <n v="2430"/>
    <s v="Ornamentals"/>
    <s v="D"/>
    <n v="1.7303616721893005"/>
    <n v="0.38508149913584422"/>
    <n v="0.30381529981542799"/>
    <n v="20.58"/>
    <n v="26.057372391564783"/>
    <x v="1135"/>
    <n v="30.848196431406926"/>
    <x v="0"/>
    <x v="0"/>
    <x v="0"/>
  </r>
  <r>
    <s v="S St Lucie"/>
    <s v="MartinCoMS4"/>
    <n v="1820"/>
    <s v="Golf Courses"/>
    <s v="NA"/>
    <n v="1.8765006736361713"/>
    <n v="0.3700681607026059"/>
    <n v="0.24895975957097566"/>
    <n v="20.49"/>
    <n v="21.259190461266716"/>
    <x v="1136"/>
    <n v="23.720908312030708"/>
    <x v="10"/>
    <x v="0"/>
    <x v="1"/>
  </r>
  <r>
    <s v="S St Lucie"/>
    <s v="Conservation"/>
    <n v="3300"/>
    <s v="Mixed Rangeland"/>
    <s v="NA"/>
    <n v="0.80616023176279095"/>
    <n v="4.9140330516175015E-2"/>
    <n v="0.24115339422849597"/>
    <n v="20.48"/>
    <n v="20.582538658759823"/>
    <x v="1137"/>
    <n v="4.9923120273172401"/>
    <x v="3"/>
    <x v="39"/>
    <x v="6"/>
  </r>
  <r>
    <s v="C-44 &amp; S-153"/>
    <s v="ROADS"/>
    <n v="2210"/>
    <s v="Citrus Groves"/>
    <s v="NA"/>
    <n v="1.6671011379372187"/>
    <n v="0.16490862031309303"/>
    <n v="0.32696578480774496"/>
    <n v="20.46"/>
    <n v="27.879407921491232"/>
    <x v="1138"/>
    <n v="12.509946326398456"/>
    <x v="13"/>
    <x v="0"/>
    <x v="0"/>
  </r>
  <r>
    <s v="N St Lucie"/>
    <s v="StLucieCOMS4"/>
    <n v="1110"/>
    <s v="Fixed Single Family Units"/>
    <s v="A"/>
    <n v="0.96739227811534922"/>
    <n v="0.17065096597435325"/>
    <n v="8.3338224602148639E-2"/>
    <n v="20.39"/>
    <n v="7.081692720490576"/>
    <x v="1139"/>
    <n v="4.829865122579788"/>
    <x v="15"/>
    <x v="0"/>
    <x v="1"/>
  </r>
  <r>
    <s v="C-24"/>
    <s v="Conservation"/>
    <n v="6170"/>
    <s v="Mixed Wetland Hardwoods"/>
    <s v="D"/>
    <n v="0.62640332935885068"/>
    <n v="1.7869211096790915E-2"/>
    <n v="0.24869471632328805"/>
    <n v="20.34"/>
    <n v="21.081092583840341"/>
    <x v="1140"/>
    <n v="7.3347893061688367"/>
    <x v="3"/>
    <x v="8"/>
    <x v="4"/>
  </r>
  <r>
    <s v="C-24"/>
    <s v="NORTH ST. LUCIE RIVER WATER CONTROL DIST"/>
    <n v="8115"/>
    <s v=" Grass airports"/>
    <s v="D"/>
    <n v="0.96739227811534922"/>
    <n v="0.17065096597435325"/>
    <n v="0.24052044568721381"/>
    <n v="20.309999999999999"/>
    <n v="20.358113524823725"/>
    <x v="1141"/>
    <n v="15.546499419374078"/>
    <x v="1"/>
    <x v="1"/>
    <x v="2"/>
  </r>
  <r>
    <s v="N St Lucie"/>
    <s v="City of PSL MS4"/>
    <n v="6200"/>
    <s v="Wetland Coniferous Forests"/>
    <s v="D"/>
    <n v="0.62640332935885068"/>
    <n v="1.7869211096790915E-2"/>
    <n v="0.24869471632328805"/>
    <n v="20.239999999999998"/>
    <n v="20.977449060812607"/>
    <x v="1142"/>
    <n v="5.5863392282915898"/>
    <x v="2"/>
    <x v="0"/>
    <x v="4"/>
  </r>
  <r>
    <s v="S St Lucie"/>
    <s v="MartinCoMS4"/>
    <n v="1110"/>
    <s v="Fixed Single Family Units"/>
    <s v="C"/>
    <n v="0.96739227811534922"/>
    <n v="0.17065096597435325"/>
    <n v="0.22153198944874952"/>
    <n v="20.22"/>
    <n v="18.667802925079357"/>
    <x v="1143"/>
    <n v="10.700035145818948"/>
    <x v="10"/>
    <x v="0"/>
    <x v="1"/>
  </r>
  <r>
    <s v="S St Lucie"/>
    <s v="MartinCoMS4"/>
    <n v="1400"/>
    <s v="Commercial and Services"/>
    <s v="B"/>
    <n v="0.73183755311232057"/>
    <n v="0.15992943931627868"/>
    <n v="0.55707618727995345"/>
    <n v="20.190000000000001"/>
    <n v="46.873407061777066"/>
    <x v="1144"/>
    <n v="25.499508634149727"/>
    <x v="10"/>
    <x v="0"/>
    <x v="1"/>
  </r>
  <r>
    <s v="C-44 &amp; S-153"/>
    <s v="PAL MAR WATER CONTROL DISTRICT"/>
    <n v="5120"/>
    <s v=" Channelized Waterways, Canals"/>
    <s v="NA"/>
    <n v="0.52096910560538079"/>
    <n v="9.3813358258152305E-2"/>
    <n v="0.2984336595879456"/>
    <n v="20.190000000000001"/>
    <n v="25.11075275915849"/>
    <x v="1145"/>
    <n v="6.4099251257016823"/>
    <x v="16"/>
    <x v="1"/>
    <x v="5"/>
  </r>
  <r>
    <s v="N St Lucie"/>
    <s v="NORTH ST. LUCIE RIVER WATER CONTROL DIST"/>
    <n v="1180"/>
    <s v="Rural Residential"/>
    <s v="NA"/>
    <n v="0.96739227811534922"/>
    <n v="0.17065096597435325"/>
    <n v="0.24895975957097566"/>
    <n v="20.13"/>
    <n v="20.885676133982383"/>
    <x v="1146"/>
    <n v="14.244475537485702"/>
    <x v="1"/>
    <x v="1"/>
    <x v="1"/>
  </r>
  <r>
    <s v="N St Lucie"/>
    <s v="City of PSL MS4"/>
    <n v="1340"/>
    <s v="Multiple Dwelling Units, High Rise &lt;Three stories or more&gt;"/>
    <s v="D"/>
    <n v="1.6728075169398335"/>
    <n v="0.4645994885165638"/>
    <n v="0.45902383655933859"/>
    <n v="20.13"/>
    <n v="38.508324416272806"/>
    <x v="1147"/>
    <n v="57.06376109737198"/>
    <x v="2"/>
    <x v="0"/>
    <x v="1"/>
  </r>
  <r>
    <s v="S St Lucie"/>
    <s v="Conservation"/>
    <n v="4200"/>
    <s v="Upland Hardwood Forests"/>
    <s v="D"/>
    <n v="0.80616023176279095"/>
    <n v="4.9140330516175015E-2"/>
    <n v="0.28292799795311729"/>
    <n v="20.07"/>
    <n v="23.664585799595198"/>
    <x v="1148"/>
    <n v="5.7398651481953937"/>
    <x v="3"/>
    <x v="9"/>
    <x v="3"/>
  </r>
  <r>
    <s v="N St Lucie"/>
    <s v="MartinCoMS4"/>
    <n v="8340"/>
    <s v="Sewage Treatment"/>
    <s v="D"/>
    <n v="1.2017295380314896"/>
    <n v="0.2322997442582819"/>
    <n v="0.58224006489851832"/>
    <n v="20.07"/>
    <n v="48.699563392224015"/>
    <x v="1149"/>
    <n v="41.383311305830695"/>
    <x v="10"/>
    <x v="0"/>
    <x v="2"/>
  </r>
  <r>
    <s v="Basin 4, 5, 6"/>
    <s v="MartinCoMS4"/>
    <n v="5300"/>
    <s v="Reservoirs"/>
    <s v="NA"/>
    <n v="0.52096910560538079"/>
    <n v="9.3813358258152305E-2"/>
    <n v="0.2984336595879456"/>
    <n v="20.03"/>
    <n v="24.911757194945249"/>
    <x v="1150"/>
    <n v="9.7483728609639151"/>
    <x v="10"/>
    <x v="0"/>
    <x v="5"/>
  </r>
  <r>
    <s v="C-44 &amp; S-153"/>
    <s v="MartinCoMS4"/>
    <n v="4200"/>
    <s v="Upland Hardwood Forests"/>
    <s v="NA"/>
    <n v="0.80616023176279095"/>
    <n v="4.9140330516175015E-2"/>
    <n v="0.24115339422849597"/>
    <n v="20"/>
    <n v="20.100135408945139"/>
    <x v="1151"/>
    <n v="2.6876059762674038"/>
    <x v="10"/>
    <x v="0"/>
    <x v="3"/>
  </r>
  <r>
    <s v="N St Lucie"/>
    <s v="St. Lucie"/>
    <n v="1710"/>
    <s v="Educational Facilities"/>
    <s v="D"/>
    <n v="0.96739227811534922"/>
    <n v="0.17065096597435325"/>
    <n v="0.24052044568721381"/>
    <n v="19.989999999999998"/>
    <n v="20.037355458455256"/>
    <x v="1152"/>
    <n v="13.665902785855783"/>
    <x v="9"/>
    <x v="4"/>
    <x v="1"/>
  </r>
  <r>
    <s v="S St Lucie"/>
    <s v="MartinCoMS4"/>
    <n v="1800"/>
    <s v="Recreational"/>
    <s v="NA"/>
    <n v="1.3474392445178078"/>
    <n v="0.2921616014325315"/>
    <n v="0.24895975957097566"/>
    <n v="19.97"/>
    <n v="20.719669766300456"/>
    <x v="1153"/>
    <n v="18.726680317469704"/>
    <x v="10"/>
    <x v="0"/>
    <x v="1"/>
  </r>
  <r>
    <s v="S St Lucie"/>
    <s v="Conservation"/>
    <n v="5250"/>
    <s v="Marshy Lakes"/>
    <s v="D"/>
    <n v="0.52096910560538079"/>
    <n v="9.3813358258152305E-2"/>
    <n v="0.2984336595879456"/>
    <n v="19.96"/>
    <n v="24.824696635601953"/>
    <x v="1154"/>
    <n v="9.0388246627998772"/>
    <x v="3"/>
    <x v="17"/>
    <x v="5"/>
  </r>
  <r>
    <s v="N St Lucie"/>
    <s v="St. Lucie"/>
    <n v="5120"/>
    <s v=" Channelized Waterways, Canals"/>
    <s v="NA"/>
    <n v="0.52096910560538079"/>
    <n v="9.3813358258152305E-2"/>
    <n v="0.2984336595879456"/>
    <n v="19.91"/>
    <n v="24.762510521785316"/>
    <x v="1155"/>
    <n v="11.711333961641293"/>
    <x v="9"/>
    <x v="4"/>
    <x v="5"/>
  </r>
  <r>
    <s v="N St Lucie"/>
    <s v="Conservation"/>
    <n v="4130"/>
    <s v="Sand Pine"/>
    <s v="D"/>
    <n v="0.80616023176279095"/>
    <n v="4.9140330516175015E-2"/>
    <n v="0.28292799795311729"/>
    <n v="19.7"/>
    <n v="23.228317899951438"/>
    <x v="1156"/>
    <n v="8.1622181231928099"/>
    <x v="3"/>
    <x v="10"/>
    <x v="3"/>
  </r>
  <r>
    <s v="S St Lucie"/>
    <s v="StuartMS4"/>
    <n v="1330"/>
    <s v="Multiple Dwelling Units, Low Rise &lt;Two stories or less&gt;"/>
    <s v="B"/>
    <n v="1.6728075169398335"/>
    <n v="0.4645994885165638"/>
    <n v="0.40522520165068265"/>
    <n v="19.690000000000001"/>
    <n v="33.25199998894184"/>
    <x v="1157"/>
    <n v="45.655501689664696"/>
    <x v="19"/>
    <x v="0"/>
    <x v="1"/>
  </r>
  <r>
    <s v="C-44 &amp; S-153"/>
    <s v="Palm Beach"/>
    <n v="6250"/>
    <s v="Hydric Pine Flatwoods"/>
    <s v="D"/>
    <n v="0.62640332935885068"/>
    <n v="1.7869211096790915E-2"/>
    <n v="0.24869471632328805"/>
    <n v="19.66"/>
    <n v="20.376316627251775"/>
    <x v="1158"/>
    <n v="0.99073978137294982"/>
    <x v="21"/>
    <x v="4"/>
    <x v="4"/>
  </r>
  <r>
    <s v="N St Lucie"/>
    <s v="CityofFtPierce"/>
    <n v="4200"/>
    <s v="Upland Hardwood Forests"/>
    <s v="D"/>
    <n v="0.80616023176279095"/>
    <n v="4.9140330516175015E-2"/>
    <n v="0.28292799795311729"/>
    <n v="19.559999999999999"/>
    <n v="23.063243559545693"/>
    <x v="1159"/>
    <n v="8.104212512165045"/>
    <x v="18"/>
    <x v="0"/>
    <x v="3"/>
  </r>
  <r>
    <s v="N St Lucie"/>
    <s v="MartinCoMS4"/>
    <n v="1700"/>
    <s v="Institutional"/>
    <s v="D"/>
    <n v="0.96739227811534922"/>
    <n v="0.17065096597435325"/>
    <n v="0.24052044568721381"/>
    <n v="19.54"/>
    <n v="19.586289427624596"/>
    <x v="1160"/>
    <n v="13.358266154858528"/>
    <x v="10"/>
    <x v="0"/>
    <x v="1"/>
  </r>
  <r>
    <s v="S St Lucie"/>
    <s v="MartinCoMS4"/>
    <n v="1400"/>
    <s v="Commercial and Services"/>
    <s v="A"/>
    <n v="0.73183755311232057"/>
    <n v="0.15992943931627868"/>
    <n v="0.5449281084296117"/>
    <n v="19.43"/>
    <n v="44.125294739236303"/>
    <x v="1161"/>
    <n v="24.004513533753354"/>
    <x v="10"/>
    <x v="0"/>
    <x v="1"/>
  </r>
  <r>
    <s v="C-23"/>
    <s v="St. Lucie"/>
    <n v="7400"/>
    <s v="Disturbed Land"/>
    <s v="D"/>
    <n v="0.73183755311232057"/>
    <n v="0.13401908322593187"/>
    <n v="0.28292799795311729"/>
    <n v="19.43"/>
    <n v="22.909960243454645"/>
    <x v="1162"/>
    <n v="20.19870220064351"/>
    <x v="9"/>
    <x v="4"/>
    <x v="7"/>
  </r>
  <r>
    <s v="Basin 4, 5, 6"/>
    <s v="MartinCoMS4"/>
    <n v="1330"/>
    <s v="Multiple Dwelling Units, Low Rise &lt;Two stories or less&gt;"/>
    <s v="A"/>
    <n v="1.6728075169398335"/>
    <n v="0.4645994885165638"/>
    <n v="0.37832588419635466"/>
    <n v="19.399999999999999"/>
    <n v="30.587458574333169"/>
    <x v="1163"/>
    <n v="42.829330552193106"/>
    <x v="10"/>
    <x v="0"/>
    <x v="1"/>
  </r>
  <r>
    <s v="C-44 &amp; S-153"/>
    <s v="TROUP-INDIANTOWN DRAINAGE DISTRICT"/>
    <n v="5120"/>
    <s v=" Channelized Waterways, Canals"/>
    <s v="D"/>
    <n v="0.52096910560538079"/>
    <n v="9.3813358258152305E-2"/>
    <n v="0.2984336595879456"/>
    <n v="19.399999999999999"/>
    <n v="24.128212160855607"/>
    <x v="1164"/>
    <n v="6.1591157720957224"/>
    <x v="5"/>
    <x v="1"/>
    <x v="5"/>
  </r>
  <r>
    <s v="C-24"/>
    <s v="St. Lucie"/>
    <n v="8115"/>
    <s v=" Grass airports"/>
    <s v="D"/>
    <n v="0.96739227811534922"/>
    <n v="0.17065096597435325"/>
    <n v="0.24052044568721381"/>
    <n v="19.37"/>
    <n v="19.415886704866349"/>
    <x v="1165"/>
    <n v="14.826966703755582"/>
    <x v="9"/>
    <x v="4"/>
    <x v="2"/>
  </r>
  <r>
    <s v="N St Lucie"/>
    <s v="St. Lucie"/>
    <n v="8140"/>
    <s v="Roads and Highways"/>
    <s v="D"/>
    <n v="1.0171301585628862"/>
    <n v="0.19656132206470006"/>
    <n v="0.45034663738052311"/>
    <n v="19.32"/>
    <n v="36.260154889993935"/>
    <x v="1166"/>
    <n v="27.28661349541591"/>
    <x v="9"/>
    <x v="4"/>
    <x v="2"/>
  </r>
  <r>
    <s v="C-24"/>
    <s v="Conservation"/>
    <n v="6410"/>
    <s v="Freshwater Marshes"/>
    <s v="D"/>
    <n v="0.62640332935885068"/>
    <n v="1.7869211096790915E-2"/>
    <n v="0.24869471632328805"/>
    <n v="19.21"/>
    <n v="19.90992077362699"/>
    <x v="1167"/>
    <n v="6.9273010113816786"/>
    <x v="3"/>
    <x v="8"/>
    <x v="4"/>
  </r>
  <r>
    <s v="N St Lucie"/>
    <s v="Conservation"/>
    <n v="6172"/>
    <s v="Mixed Shrubs"/>
    <s v="C"/>
    <n v="0.62640332935885068"/>
    <n v="1.7869211096790915E-2"/>
    <n v="0.24869471632328805"/>
    <n v="19.18"/>
    <n v="19.878827716718668"/>
    <x v="1168"/>
    <n v="5.2937740315529993"/>
    <x v="3"/>
    <x v="10"/>
    <x v="4"/>
  </r>
  <r>
    <s v="Basin 4, 5, 6"/>
    <s v="Martin"/>
    <n v="1120"/>
    <s v="Mobile Home Units"/>
    <s v="D"/>
    <n v="0.96739227811534922"/>
    <n v="0.17065096597435325"/>
    <n v="0.27638752969320179"/>
    <n v="19.16"/>
    <n v="22.069350774731376"/>
    <x v="1169"/>
    <n v="13.25024572545686"/>
    <x v="6"/>
    <x v="4"/>
    <x v="1"/>
  </r>
  <r>
    <s v="S St Lucie"/>
    <s v="Martin"/>
    <n v="4110"/>
    <s v="Pine Flatwoods"/>
    <s v="NA"/>
    <n v="0.80616023176279095"/>
    <n v="4.9140330516175015E-2"/>
    <n v="0.24115339422849597"/>
    <n v="18.93"/>
    <n v="19.024778164566573"/>
    <x v="1170"/>
    <n v="4.6144759119685226"/>
    <x v="6"/>
    <x v="4"/>
    <x v="3"/>
  </r>
  <r>
    <s v="N St Lucie"/>
    <s v="City of PSL MS4"/>
    <n v="1820"/>
    <s v="Golf Courses"/>
    <s v="A"/>
    <n v="1.8765006736361713"/>
    <n v="0.3700681607026059"/>
    <n v="8.3338224602148639E-2"/>
    <n v="18.89"/>
    <n v="6.5607246439463944"/>
    <x v="1171"/>
    <n v="8.034496076859396"/>
    <x v="2"/>
    <x v="0"/>
    <x v="1"/>
  </r>
  <r>
    <s v="N St Lucie"/>
    <s v="MartinCoMS4"/>
    <n v="1490"/>
    <s v="Commercial and Services Under Construction"/>
    <s v="B"/>
    <n v="1.4884831588725165"/>
    <n v="0.30824389141964326"/>
    <n v="0.55707618727995345"/>
    <n v="18.8"/>
    <n v="43.646362197197071"/>
    <x v="1172"/>
    <n v="46.108524569148479"/>
    <x v="10"/>
    <x v="0"/>
    <x v="1"/>
  </r>
  <r>
    <s v="C-44 &amp; S-153"/>
    <s v="Conservation"/>
    <n v="1700"/>
    <s v="Institutional"/>
    <s v="D"/>
    <n v="0.96739227811534922"/>
    <n v="0.17065096597435325"/>
    <n v="0.24052044568721381"/>
    <n v="18.79"/>
    <n v="18.834512709573499"/>
    <x v="1173"/>
    <n v="8.7456417099098118"/>
    <x v="3"/>
    <x v="5"/>
    <x v="1"/>
  </r>
  <r>
    <s v="N St Lucie"/>
    <s v="MartinCoMS4"/>
    <n v="6440"/>
    <s v="Emergent Aquatic Vegetation"/>
    <s v="D"/>
    <n v="0.62640332935885068"/>
    <n v="1.7869211096790915E-2"/>
    <n v="0.24869471632328805"/>
    <n v="18.79"/>
    <n v="19.474617976910519"/>
    <x v="1174"/>
    <n v="5.1861321195454044"/>
    <x v="10"/>
    <x v="0"/>
    <x v="4"/>
  </r>
  <r>
    <s v="C-24"/>
    <s v="Southern Grove"/>
    <n v="5300"/>
    <s v="Reservoirs"/>
    <s v="NA"/>
    <n v="0.52096910560538079"/>
    <n v="9.3813358258152305E-2"/>
    <n v="0.2984336595879456"/>
    <n v="18.760000000000002"/>
    <n v="23.332229904002642"/>
    <x v="1175"/>
    <n v="12.939498180222483"/>
    <x v="7"/>
    <x v="0"/>
    <x v="5"/>
  </r>
  <r>
    <s v="C-44 &amp; S-153"/>
    <s v="MartinCoMS4"/>
    <n v="7430"/>
    <s v="Spoil Areas"/>
    <s v="D"/>
    <n v="0.73183755311232057"/>
    <n v="0.13401908322593187"/>
    <n v="0.28292799795311729"/>
    <n v="18.739999999999998"/>
    <n v="22.096379565740605"/>
    <x v="1176"/>
    <n v="8.0577967036067477"/>
    <x v="10"/>
    <x v="0"/>
    <x v="7"/>
  </r>
  <r>
    <s v="N St Lucie"/>
    <s v="MartinCoMS4"/>
    <n v="3100"/>
    <s v="Herbaceous (Dry Prairie)"/>
    <s v="B"/>
    <n v="0.80616023176279095"/>
    <n v="4.9140330516175015E-2"/>
    <n v="9.4942281192321246E-2"/>
    <n v="18.670000000000002"/>
    <n v="7.3871954347442079"/>
    <x v="1177"/>
    <n v="2.5957928041428442"/>
    <x v="10"/>
    <x v="0"/>
    <x v="6"/>
  </r>
  <r>
    <s v="N St Lucie"/>
    <s v="Conservation"/>
    <n v="4340"/>
    <s v="Hardwood - Coniferous Mixed"/>
    <s v="B"/>
    <n v="0.80616023176279095"/>
    <n v="4.9140330516175015E-2"/>
    <n v="9.4942281192321246E-2"/>
    <n v="18.63"/>
    <n v="7.3713685564694478"/>
    <x v="1178"/>
    <n v="2.590231384101831"/>
    <x v="3"/>
    <x v="42"/>
    <x v="3"/>
  </r>
  <r>
    <s v="Basin 4, 5, 6"/>
    <s v="Martin"/>
    <n v="3200"/>
    <s v="Shrub and Brushland"/>
    <s v="D"/>
    <n v="0.80616023176279095"/>
    <n v="4.9140330516175015E-2"/>
    <n v="0.28292799795311729"/>
    <n v="18.62"/>
    <n v="21.954887273964257"/>
    <x v="1179"/>
    <n v="5.9225688185191991"/>
    <x v="6"/>
    <x v="4"/>
    <x v="6"/>
  </r>
  <r>
    <s v="C-44 &amp; S-153"/>
    <s v="Conservation"/>
    <n v="7430"/>
    <s v="Spoil Areas"/>
    <s v="D"/>
    <n v="0.73183755311232057"/>
    <n v="0.13401908322593187"/>
    <n v="0.28292799795311729"/>
    <n v="18.600000000000001"/>
    <n v="21.931305225334864"/>
    <x v="1180"/>
    <n v="7.9975997164933599"/>
    <x v="3"/>
    <x v="23"/>
    <x v="7"/>
  </r>
  <r>
    <s v="S St Lucie"/>
    <s v="MartinCoMS4"/>
    <n v="1840"/>
    <s v="Marinas and Fish Camps"/>
    <s v="NA"/>
    <n v="0.73183755311232057"/>
    <n v="0.15992943931627868"/>
    <n v="0.24895975957097566"/>
    <n v="18.48"/>
    <n v="19.173735467262517"/>
    <x v="1181"/>
    <n v="10.430665568047731"/>
    <x v="10"/>
    <x v="0"/>
    <x v="1"/>
  </r>
  <r>
    <s v="N St Lucie"/>
    <s v="MartinCoMS4"/>
    <n v="1490"/>
    <s v="Commercial and Services Under Construction"/>
    <s v="D"/>
    <n v="1.4884831588725165"/>
    <n v="0.30824389141964326"/>
    <n v="0.58224006489851832"/>
    <n v="18.46"/>
    <n v="44.792921784776063"/>
    <x v="1182"/>
    <n v="47.319763450295682"/>
    <x v="10"/>
    <x v="0"/>
    <x v="1"/>
  </r>
  <r>
    <s v="S St Lucie"/>
    <s v="MartinCoMS4"/>
    <n v="2130"/>
    <s v="Woodland Pastures"/>
    <s v="C"/>
    <n v="0.95337210017164864"/>
    <n v="0.22938109134459039"/>
    <n v="0.2"/>
    <n v="18.46"/>
    <n v="15.386410000000003"/>
    <x v="1183"/>
    <n v="11.278022343994545"/>
    <x v="10"/>
    <x v="0"/>
    <x v="0"/>
  </r>
  <r>
    <s v="N St Lucie"/>
    <s v="City of PSL MS4"/>
    <n v="6172"/>
    <s v="Mixed Shrubs"/>
    <s v="NA"/>
    <n v="0.62640332935885068"/>
    <n v="1.7869211096790915E-2"/>
    <n v="0.24869471632328805"/>
    <n v="18.46"/>
    <n v="19.13259435091901"/>
    <x v="1184"/>
    <n v="5.0950505016928238"/>
    <x v="2"/>
    <x v="0"/>
    <x v="4"/>
  </r>
  <r>
    <s v="C-24"/>
    <s v="Okeechobee"/>
    <n v="5300"/>
    <s v="Reservoirs"/>
    <s v="D"/>
    <n v="0.52096910560538079"/>
    <n v="9.3813358258152305E-2"/>
    <n v="0.2984336595879456"/>
    <n v="18.440000000000001"/>
    <n v="22.934238775576151"/>
    <x v="1185"/>
    <n v="12.718781793353013"/>
    <x v="14"/>
    <x v="4"/>
    <x v="5"/>
  </r>
  <r>
    <s v="N St Lucie"/>
    <s v="CityofFtPierce"/>
    <n v="1411"/>
    <s v="Shopping Centers (Plazas, Malls)"/>
    <s v="NA"/>
    <n v="1.4884831588725165"/>
    <n v="0.30824389141964326"/>
    <n v="0.57659988543228824"/>
    <n v="18.399999999999999"/>
    <n v="44.214832414718721"/>
    <x v="1186"/>
    <n v="46.709063117424321"/>
    <x v="18"/>
    <x v="0"/>
    <x v="1"/>
  </r>
  <r>
    <s v="N St Lucie"/>
    <s v="Conservation"/>
    <n v="4110"/>
    <s v="Pine Flatwoods"/>
    <s v="D"/>
    <n v="0.80616023176279095"/>
    <n v="4.9140330516175015E-2"/>
    <n v="0.28292799795311729"/>
    <n v="18.350000000000001"/>
    <n v="21.63652961746746"/>
    <x v="1187"/>
    <n v="7.6028783025679232"/>
    <x v="3"/>
    <x v="43"/>
    <x v="3"/>
  </r>
  <r>
    <s v="N St Lucie"/>
    <s v="MartinCoMS4"/>
    <n v="1820"/>
    <s v="Golf Courses"/>
    <s v="A"/>
    <n v="1.8765006736361713"/>
    <n v="0.3700681607026059"/>
    <n v="8.3338224602148639E-2"/>
    <n v="18.329999999999998"/>
    <n v="6.3662298953698988"/>
    <x v="1188"/>
    <n v="7.7963109099434993"/>
    <x v="10"/>
    <x v="0"/>
    <x v="1"/>
  </r>
  <r>
    <s v="S St Lucie"/>
    <s v="StuartMS4"/>
    <n v="3100"/>
    <s v="Herbaceous (Dry Prairie)"/>
    <s v="D"/>
    <n v="0.80616023176279095"/>
    <n v="4.9140330516175015E-2"/>
    <n v="0.28292799795311729"/>
    <n v="18.329999999999998"/>
    <n v="21.612947568838063"/>
    <x v="1189"/>
    <n v="5.2422385733144772"/>
    <x v="19"/>
    <x v="0"/>
    <x v="6"/>
  </r>
  <r>
    <s v="N St Lucie"/>
    <s v="Conservation"/>
    <n v="6170"/>
    <s v="Mixed Wetland Hardwoods"/>
    <s v="NA"/>
    <n v="0.62640332935885068"/>
    <n v="1.7869211096790915E-2"/>
    <n v="0.24869471632328805"/>
    <n v="18.32"/>
    <n v="18.987493418680188"/>
    <x v="1190"/>
    <n v="5.0564098153311239"/>
    <x v="3"/>
    <x v="10"/>
    <x v="4"/>
  </r>
  <r>
    <s v="N St Lucie"/>
    <s v="MartinCoMS4"/>
    <n v="5200"/>
    <s v="Lakes"/>
    <s v="NA"/>
    <n v="0.52096910560538079"/>
    <n v="9.3813358258152305E-2"/>
    <n v="0.2984336595879456"/>
    <n v="18.2"/>
    <n v="22.635745429256289"/>
    <x v="1191"/>
    <n v="10.705488603810723"/>
    <x v="10"/>
    <x v="0"/>
    <x v="5"/>
  </r>
  <r>
    <s v="S St Lucie"/>
    <s v="Agriculture"/>
    <n v="2140"/>
    <s v="Row Crops"/>
    <s v="A"/>
    <n v="1.1942187284187931"/>
    <n v="0.52982210901985061"/>
    <n v="0.25824300484311374"/>
    <n v="18.16"/>
    <n v="19.544295443935564"/>
    <x v="1192"/>
    <n v="30.303155657392718"/>
    <x v="0"/>
    <x v="0"/>
    <x v="0"/>
  </r>
  <r>
    <s v="C-23"/>
    <s v="Agriculture"/>
    <n v="2510"/>
    <s v="Horse Farms"/>
    <s v="D"/>
    <n v="1.8765006736361713"/>
    <n v="0.3700681607026059"/>
    <n v="0.58663586860269046"/>
    <n v="18.14"/>
    <n v="44.348762380767063"/>
    <x v="1193"/>
    <n v="67.585095320586149"/>
    <x v="0"/>
    <x v="0"/>
    <x v="0"/>
  </r>
  <r>
    <s v="C-23"/>
    <s v="Martin"/>
    <n v="3100"/>
    <s v="Herbaceous (Dry Prairie)"/>
    <s v="NA"/>
    <n v="0.80616023176279095"/>
    <n v="4.9140330516175015E-2"/>
    <n v="0.24115339422849597"/>
    <n v="18.100000000000001"/>
    <n v="18.190622545095351"/>
    <x v="1194"/>
    <n v="11.836653358110846"/>
    <x v="6"/>
    <x v="4"/>
    <x v="6"/>
  </r>
  <r>
    <s v="S St Lucie"/>
    <s v="Conservation"/>
    <n v="4110"/>
    <s v="Pine Flatwoods"/>
    <s v="A"/>
    <n v="0.80616023176279095"/>
    <n v="4.9140330516175015E-2"/>
    <n v="2.0887301862310671E-2"/>
    <n v="17.989999999999998"/>
    <n v="1.565990470896123"/>
    <x v="1195"/>
    <n v="0.37983230310570265"/>
    <x v="3"/>
    <x v="19"/>
    <x v="3"/>
  </r>
  <r>
    <s v="C-44 &amp; S-153"/>
    <s v="Conservation"/>
    <n v="6170"/>
    <s v="Mixed Wetland Hardwoods"/>
    <s v="D"/>
    <n v="0.62640332935885068"/>
    <n v="1.7869211096790915E-2"/>
    <n v="0.24869471632328805"/>
    <n v="17.899999999999999"/>
    <n v="18.552190621963721"/>
    <x v="1196"/>
    <n v="0.90204690165695844"/>
    <x v="3"/>
    <x v="2"/>
    <x v="4"/>
  </r>
  <r>
    <s v="C-24"/>
    <s v="Okeechobee"/>
    <n v="6111"/>
    <e v="#N/A"/>
    <s v="D"/>
    <n v="0.62640332935885068"/>
    <n v="1.7869211096790915E-2"/>
    <n v="0.24869471632328805"/>
    <n v="17.75"/>
    <n v="18.396725337422126"/>
    <x v="1197"/>
    <n v="6.4008117101522535"/>
    <x v="14"/>
    <x v="4"/>
    <x v="4"/>
  </r>
  <r>
    <s v="S St Lucie"/>
    <s v="MartinCoMS4"/>
    <n v="4280"/>
    <s v="Cabbage Palm"/>
    <s v="D"/>
    <n v="0.80616023176279095"/>
    <n v="4.9140330516175015E-2"/>
    <n v="0.28292799795311729"/>
    <n v="17.739999999999998"/>
    <n v="20.917277134270989"/>
    <x v="1198"/>
    <n v="5.0735031255100287"/>
    <x v="10"/>
    <x v="0"/>
    <x v="3"/>
  </r>
  <r>
    <s v="C-44 &amp; S-153"/>
    <s v="MartinCoMS4"/>
    <n v="1500"/>
    <s v="Industrial"/>
    <s v="NA"/>
    <n v="1.4884831588725165"/>
    <n v="0.30824389141964326"/>
    <n v="0.57659988543228824"/>
    <n v="17.72"/>
    <n v="42.580805999392162"/>
    <x v="1199"/>
    <n v="35.713868760963123"/>
    <x v="10"/>
    <x v="0"/>
    <x v="1"/>
  </r>
  <r>
    <s v="N St Lucie"/>
    <s v="CityofFtPierce"/>
    <n v="4220"/>
    <s v="Brazilian Pepper"/>
    <s v="NA"/>
    <n v="0.80616023176279095"/>
    <n v="4.9140330516175015E-2"/>
    <n v="0.24115339422849597"/>
    <n v="17.7"/>
    <n v="17.788619836916446"/>
    <x v="1200"/>
    <n v="6.2507580550966244"/>
    <x v="18"/>
    <x v="0"/>
    <x v="3"/>
  </r>
  <r>
    <s v="C-24"/>
    <s v="City of PSL MS4"/>
    <n v="2210"/>
    <s v="Citrus Groves"/>
    <s v="NA"/>
    <n v="1.6671011379372187"/>
    <n v="0.16490862031309303"/>
    <n v="0.32696578480774496"/>
    <n v="17.670000000000002"/>
    <n v="24.07767047765152"/>
    <x v="1201"/>
    <n v="18.010732105282727"/>
    <x v="2"/>
    <x v="0"/>
    <x v="0"/>
  </r>
  <r>
    <s v="N St Lucie"/>
    <s v="StuartMS4"/>
    <n v="1210"/>
    <s v="Fixed Single Family Units"/>
    <s v="D"/>
    <n v="1.3474392445178078"/>
    <n v="0.2921616014325315"/>
    <n v="0.24052044568721381"/>
    <n v="17.579999999999998"/>
    <n v="17.621646271117729"/>
    <x v="1202"/>
    <n v="17.844590361588157"/>
    <x v="19"/>
    <x v="0"/>
    <x v="1"/>
  </r>
  <r>
    <s v="C-24"/>
    <s v="Conservation"/>
    <n v="4200"/>
    <s v="Upland Hardwood Forests"/>
    <s v="D"/>
    <n v="0.80616023176279095"/>
    <n v="4.9140330516175015E-2"/>
    <n v="0.28292799795311729"/>
    <n v="17.559999999999999"/>
    <n v="20.705038696606458"/>
    <x v="1203"/>
    <n v="8.9657132348580841"/>
    <x v="3"/>
    <x v="8"/>
    <x v="3"/>
  </r>
  <r>
    <s v="N St Lucie"/>
    <s v="City of PSL MS4"/>
    <n v="1820"/>
    <s v="Golf Courses"/>
    <s v="B"/>
    <n v="1.8765006736361713"/>
    <n v="0.3700681607026059"/>
    <n v="0.15190764990771397"/>
    <n v="17.53"/>
    <n v="11.097807046261677"/>
    <x v="1204"/>
    <n v="13.590768095595227"/>
    <x v="2"/>
    <x v="0"/>
    <x v="1"/>
  </r>
  <r>
    <s v="N St Lucie"/>
    <s v="Agriculture"/>
    <n v="3300"/>
    <s v="Mixed Rangeland"/>
    <s v="D"/>
    <n v="0.80616023176279095"/>
    <n v="4.9140330516175015E-2"/>
    <n v="0.28292799795311729"/>
    <n v="17.510000000000002"/>
    <n v="20.646083575032982"/>
    <x v="1205"/>
    <n v="7.2548446364013266"/>
    <x v="0"/>
    <x v="0"/>
    <x v="6"/>
  </r>
  <r>
    <s v="N St Lucie"/>
    <s v="St. Lucie"/>
    <n v="1210"/>
    <s v="Fixed Single Family Units"/>
    <s v="A"/>
    <n v="1.3474392445178078"/>
    <n v="0.2921616014325315"/>
    <n v="0.12152611992617118"/>
    <n v="17.5"/>
    <n v="8.8630518338655708"/>
    <x v="1206"/>
    <n v="8.9751846618370443"/>
    <x v="9"/>
    <x v="4"/>
    <x v="1"/>
  </r>
  <r>
    <s v="C-24"/>
    <s v="Conservation"/>
    <n v="2210"/>
    <s v="Citrus Groves"/>
    <s v="D"/>
    <n v="1.6671011379372187"/>
    <n v="0.16490862031309303"/>
    <n v="0.32696578480774496"/>
    <n v="17.47"/>
    <n v="23.805144496014261"/>
    <x v="1207"/>
    <n v="17.806875488358191"/>
    <x v="3"/>
    <x v="12"/>
    <x v="0"/>
  </r>
  <r>
    <s v="N St Lucie"/>
    <s v="MartinCoMS4"/>
    <n v="1710"/>
    <s v="Educational Facilities"/>
    <s v="D"/>
    <n v="0.96739227811534922"/>
    <n v="0.17065096597435325"/>
    <n v="0.24052044568721381"/>
    <n v="17.43"/>
    <n v="17.471290927507511"/>
    <x v="1208"/>
    <n v="11.915792173960297"/>
    <x v="10"/>
    <x v="0"/>
    <x v="1"/>
  </r>
  <r>
    <s v="N St Lucie"/>
    <s v="Conservation"/>
    <n v="4340"/>
    <s v="Hardwood - Coniferous Mixed"/>
    <s v="A"/>
    <n v="0.80616023176279095"/>
    <n v="4.9140330516175015E-2"/>
    <n v="2.0887301862310671E-2"/>
    <n v="17.420000000000002"/>
    <n v="1.5163732075047509"/>
    <x v="1209"/>
    <n v="0.53283965412946088"/>
    <x v="3"/>
    <x v="10"/>
    <x v="3"/>
  </r>
  <r>
    <s v="S St Lucie"/>
    <s v="MartinCoMS4"/>
    <n v="1820"/>
    <s v="Golf Courses"/>
    <s v="A"/>
    <n v="1.8765006736361713"/>
    <n v="0.3700681607026059"/>
    <n v="8.3338224602148639E-2"/>
    <n v="17.38"/>
    <n v="6.0362834468919182"/>
    <x v="1210"/>
    <n v="6.7352576971371754"/>
    <x v="10"/>
    <x v="0"/>
    <x v="1"/>
  </r>
  <r>
    <s v="N St Lucie"/>
    <s v="StLucieCOMS4"/>
    <n v="1900"/>
    <s v="Open Land"/>
    <s v="C"/>
    <n v="0.80616023176279095"/>
    <n v="4.9140330516175015E-2"/>
    <n v="0.19937879050387461"/>
    <n v="17.38"/>
    <n v="14.441235081804715"/>
    <x v="1211"/>
    <n v="5.0745177164223616"/>
    <x v="15"/>
    <x v="0"/>
    <x v="1"/>
  </r>
  <r>
    <s v="S St Lucie"/>
    <s v="HOBE ST. LUCIE CONSERVANCY DISTRICT"/>
    <n v="3100"/>
    <s v="Herbaceous (Dry Prairie)"/>
    <s v="D"/>
    <n v="0.80616023176279095"/>
    <n v="4.9140330516175015E-2"/>
    <n v="0.28292799795311729"/>
    <n v="17.36"/>
    <n v="20.469218210312537"/>
    <x v="1212"/>
    <n v="4.9648260574325871"/>
    <x v="12"/>
    <x v="1"/>
    <x v="6"/>
  </r>
  <r>
    <s v="N St Lucie"/>
    <s v="Conservation"/>
    <n v="1900"/>
    <s v="Open Land"/>
    <s v="NA"/>
    <n v="0.80616023176279095"/>
    <n v="4.9140330516175015E-2"/>
    <n v="0.24115339422849597"/>
    <n v="17.329999999999998"/>
    <n v="17.416767331850959"/>
    <x v="1213"/>
    <n v="6.1200924912330219"/>
    <x v="3"/>
    <x v="10"/>
    <x v="1"/>
  </r>
  <r>
    <s v="N St Lucie"/>
    <s v="MartinCoMS4"/>
    <n v="1550"/>
    <s v="Other Light Industrial"/>
    <s v="A"/>
    <n v="1.2017295380314896"/>
    <n v="0.2322997442582819"/>
    <n v="0.21931666955426207"/>
    <n v="17.2"/>
    <n v="15.720838190319057"/>
    <x v="1214"/>
    <n v="13.359059003852288"/>
    <x v="10"/>
    <x v="0"/>
    <x v="1"/>
  </r>
  <r>
    <s v="C-23"/>
    <s v="Agriculture"/>
    <n v="2230"/>
    <s v="Other Groves"/>
    <s v="D"/>
    <n v="1.6671011379372187"/>
    <n v="0.16490862031309303"/>
    <n v="0.32696578480774496"/>
    <n v="17.149999999999999"/>
    <n v="23.369102925394653"/>
    <x v="1215"/>
    <n v="22.567691226078836"/>
    <x v="0"/>
    <x v="0"/>
    <x v="0"/>
  </r>
  <r>
    <s v="S St Lucie"/>
    <s v="StuartMS4"/>
    <n v="1210"/>
    <s v="Fixed Single Family Units"/>
    <s v="C"/>
    <n v="1.3474392445178078"/>
    <n v="0.2921616014325315"/>
    <n v="0.2050753273754139"/>
    <n v="17.11"/>
    <n v="14.623085913181709"/>
    <x v="1216"/>
    <n v="13.216516394312375"/>
    <x v="19"/>
    <x v="0"/>
    <x v="1"/>
  </r>
  <r>
    <s v="S St Lucie"/>
    <s v="ROADS"/>
    <n v="8140"/>
    <s v="Roads and Highways"/>
    <s v="A"/>
    <n v="1.0171301585628862"/>
    <n v="0.19656132206470006"/>
    <n v="0.37051640493542071"/>
    <n v="17.05"/>
    <n v="26.327367354540637"/>
    <x v="1217"/>
    <n v="16.946488208642865"/>
    <x v="13"/>
    <x v="0"/>
    <x v="2"/>
  </r>
  <r>
    <s v="N St Lucie"/>
    <s v="StuartMS4"/>
    <n v="1550"/>
    <s v="Other Light Industrial"/>
    <s v="D"/>
    <n v="1.2017295380314896"/>
    <n v="0.2322997442582819"/>
    <n v="0.34369105791620291"/>
    <n v="17"/>
    <n v="24.349652225718184"/>
    <x v="1218"/>
    <n v="20.691545633168978"/>
    <x v="19"/>
    <x v="0"/>
    <x v="1"/>
  </r>
  <r>
    <s v="N St Lucie"/>
    <s v="City of PSL MS4"/>
    <n v="1330"/>
    <s v="Multiple Dwelling Units, Low Rise &lt;Two stories or less&gt;"/>
    <s v="C"/>
    <n v="1.6728075169398335"/>
    <n v="0.4645994885165638"/>
    <n v="0.43646311869441834"/>
    <n v="16.940000000000001"/>
    <n v="30.813183198873265"/>
    <x v="1219"/>
    <n v="45.660676006121754"/>
    <x v="2"/>
    <x v="0"/>
    <x v="1"/>
  </r>
  <r>
    <s v="C-24"/>
    <s v="NORTH ST. LUCIE RIVER WATER CONTROL DIST"/>
    <n v="1110"/>
    <s v="Fixed Single Family Units"/>
    <s v="NA"/>
    <n v="0.96739227811534922"/>
    <n v="0.17065096597435325"/>
    <n v="0.24895975957097566"/>
    <n v="16.89"/>
    <n v="17.524047188423371"/>
    <x v="1220"/>
    <n v="13.382261038465588"/>
    <x v="1"/>
    <x v="1"/>
    <x v="1"/>
  </r>
  <r>
    <s v="N St Lucie"/>
    <s v="City of PSL MS4"/>
    <n v="2430"/>
    <s v="Ornamentals"/>
    <s v="D"/>
    <n v="1.7303616721893005"/>
    <n v="0.38508149913584422"/>
    <n v="0.30381529981542799"/>
    <n v="16.86"/>
    <n v="21.347293416996223"/>
    <x v="1221"/>
    <n v="27.014717162869481"/>
    <x v="2"/>
    <x v="0"/>
    <x v="0"/>
  </r>
  <r>
    <s v="N St Lucie"/>
    <s v="NORTH ST. LUCIE RIVER WATER CONTROL DIST"/>
    <n v="1210"/>
    <s v="Fixed Single Family Units"/>
    <s v="C"/>
    <n v="1.3474392445178078"/>
    <n v="0.2921616014325315"/>
    <n v="0.2050753273754139"/>
    <n v="16.829999999999998"/>
    <n v="14.383783513667337"/>
    <x v="1222"/>
    <n v="14.56576307923347"/>
    <x v="1"/>
    <x v="1"/>
    <x v="1"/>
  </r>
  <r>
    <s v="C-23"/>
    <s v="Agriculture"/>
    <n v="2120"/>
    <s v="Unimproved Pastures"/>
    <s v="C"/>
    <n v="0.95337210017164864"/>
    <n v="0.22938109134459039"/>
    <n v="0.2"/>
    <n v="16.8"/>
    <n v="14.002800000000001"/>
    <x v="1223"/>
    <n v="15.979098474339564"/>
    <x v="0"/>
    <x v="0"/>
    <x v="0"/>
  </r>
  <r>
    <s v="N St Lucie"/>
    <s v="Conservation"/>
    <n v="6172"/>
    <s v="Mixed Shrubs"/>
    <s v="D"/>
    <n v="0.62640332935885068"/>
    <n v="1.7869211096790915E-2"/>
    <n v="0.24869471632328805"/>
    <n v="16.8"/>
    <n v="17.412111868658688"/>
    <x v="1224"/>
    <n v="4.6368823634040872"/>
    <x v="3"/>
    <x v="37"/>
    <x v="4"/>
  </r>
  <r>
    <s v="N St Lucie"/>
    <s v="StLucieCOMS4"/>
    <n v="1411"/>
    <s v="Shopping Centers (Plazas, Malls)"/>
    <s v="NA"/>
    <n v="1.4884831588725165"/>
    <n v="0.30824389141964326"/>
    <n v="0.57659988543228824"/>
    <n v="16.79"/>
    <n v="40.346034578430832"/>
    <x v="1225"/>
    <n v="42.622020094649685"/>
    <x v="15"/>
    <x v="0"/>
    <x v="1"/>
  </r>
  <r>
    <s v="C-44 &amp; S-153"/>
    <s v="Martin"/>
    <n v="6410"/>
    <s v="Freshwater Marshes"/>
    <s v="NA"/>
    <n v="0.62640332935885068"/>
    <n v="1.7869211096790915E-2"/>
    <n v="0.24869471632328805"/>
    <n v="16.73"/>
    <n v="17.339561402539278"/>
    <x v="1226"/>
    <n v="0.84308629411848679"/>
    <x v="6"/>
    <x v="4"/>
    <x v="4"/>
  </r>
  <r>
    <s v="Basin 4, 5, 6"/>
    <s v="MartinCoMS4"/>
    <n v="6430"/>
    <s v="Wet Prairies"/>
    <s v="D"/>
    <n v="0.62640332935885068"/>
    <n v="1.7869211096790915E-2"/>
    <n v="0.24869471632328805"/>
    <n v="16.7"/>
    <n v="17.308468345630956"/>
    <x v="1227"/>
    <n v="3.1963916020918743"/>
    <x v="10"/>
    <x v="0"/>
    <x v="4"/>
  </r>
  <r>
    <s v="C-44 &amp; S-153"/>
    <s v="MartinCoMS4"/>
    <n v="2210"/>
    <s v="Citrus Groves"/>
    <s v="NA"/>
    <n v="1.6671011379372187"/>
    <n v="0.16490862031309303"/>
    <n v="0.32696578480774496"/>
    <n v="16.7"/>
    <n v="22.755919466710825"/>
    <x v="1228"/>
    <n v="10.210953257617506"/>
    <x v="10"/>
    <x v="0"/>
    <x v="0"/>
  </r>
  <r>
    <s v="N St Lucie"/>
    <s v="MartinCoMS4"/>
    <n v="6430"/>
    <s v="Wet Prairies"/>
    <s v="D"/>
    <n v="0.62640332935885068"/>
    <n v="1.7869211096790915E-2"/>
    <n v="0.24869471632328805"/>
    <n v="16.7"/>
    <n v="17.308468345630956"/>
    <x v="1227"/>
    <n v="4.6092818731457292"/>
    <x v="10"/>
    <x v="0"/>
    <x v="4"/>
  </r>
  <r>
    <s v="N St Lucie"/>
    <s v="City of PSL MS4"/>
    <n v="4130"/>
    <s v="Sand Pine"/>
    <s v="A"/>
    <n v="0.80616023176279095"/>
    <n v="4.9140330516175015E-2"/>
    <n v="2.0887301862310671E-2"/>
    <n v="16.63"/>
    <n v="1.4476054214009186"/>
    <x v="1229"/>
    <n v="0.50867528405125906"/>
    <x v="2"/>
    <x v="0"/>
    <x v="3"/>
  </r>
  <r>
    <s v="N St Lucie"/>
    <s v="City of PSL MS4"/>
    <n v="2120"/>
    <s v="Unimproved Pastures"/>
    <s v="D"/>
    <n v="0.95337210017164864"/>
    <n v="0.22938109134459039"/>
    <n v="0.2"/>
    <n v="16.62"/>
    <n v="13.852770000000001"/>
    <x v="1230"/>
    <n v="11.661621259128784"/>
    <x v="2"/>
    <x v="0"/>
    <x v="0"/>
  </r>
  <r>
    <s v="N St Lucie"/>
    <s v="StLucieCOMS4"/>
    <n v="1550"/>
    <s v="Other Light Industrial"/>
    <s v="NA"/>
    <n v="1.2017295380314896"/>
    <n v="0.2322997442582819"/>
    <n v="0.32565202448966185"/>
    <n v="16.61"/>
    <n v="22.542341428327656"/>
    <x v="1231"/>
    <n v="19.155751466957962"/>
    <x v="15"/>
    <x v="0"/>
    <x v="1"/>
  </r>
  <r>
    <s v="N St Lucie"/>
    <s v="MartinCoMS4"/>
    <n v="1390"/>
    <s v="High Density Under Construction"/>
    <s v="D"/>
    <n v="1.6728075169398335"/>
    <n v="0.4645994885165638"/>
    <n v="0.45902383655933859"/>
    <n v="16.579999999999998"/>
    <n v="31.7172388883161"/>
    <x v="1232"/>
    <n v="47.000355638073891"/>
    <x v="10"/>
    <x v="0"/>
    <x v="1"/>
  </r>
  <r>
    <s v="S St Lucie"/>
    <s v="StuartMS4"/>
    <n v="1550"/>
    <s v="Other Light Industrial"/>
    <s v="NA"/>
    <n v="1.2017295380314896"/>
    <n v="0.2322997442582819"/>
    <n v="0.32565202448966185"/>
    <n v="16.54"/>
    <n v="22.44734059148341"/>
    <x v="1233"/>
    <n v="16.631854283465735"/>
    <x v="19"/>
    <x v="0"/>
    <x v="1"/>
  </r>
  <r>
    <s v="C-44 &amp; S-153"/>
    <s v="MartinCoMS4"/>
    <n v="1110"/>
    <s v="Fixed Single Family Units"/>
    <s v="D"/>
    <n v="0.96739227811534922"/>
    <n v="0.17065096597435325"/>
    <n v="0.27638752969320179"/>
    <n v="16.5"/>
    <n v="19.005442994940903"/>
    <x v="1234"/>
    <n v="8.8250116971373611"/>
    <x v="10"/>
    <x v="0"/>
    <x v="1"/>
  </r>
  <r>
    <s v="N St Lucie"/>
    <s v="StuartMS4"/>
    <n v="1210"/>
    <s v="Fixed Single Family Units"/>
    <s v="NA"/>
    <n v="1.3474392445178078"/>
    <n v="0.2921616014325315"/>
    <n v="0.22279788653131388"/>
    <n v="16.47"/>
    <n v="15.292562864204056"/>
    <x v="1235"/>
    <n v="15.486040049381121"/>
    <x v="19"/>
    <x v="0"/>
    <x v="1"/>
  </r>
  <r>
    <s v="C-23"/>
    <s v="Conservation"/>
    <n v="2210"/>
    <s v="Citrus Groves"/>
    <s v="NA"/>
    <n v="1.6671011379372187"/>
    <n v="0.16490862031309303"/>
    <n v="0.32696578480774496"/>
    <n v="16.420000000000002"/>
    <n v="22.374383092418672"/>
    <x v="1236"/>
    <n v="21.607083961062074"/>
    <x v="3"/>
    <x v="7"/>
    <x v="0"/>
  </r>
  <r>
    <s v="C-23"/>
    <s v="Okeechobee"/>
    <n v="5250"/>
    <s v="Marshy Lakes"/>
    <s v="D"/>
    <n v="0.52096910560538079"/>
    <n v="9.3813358258152305E-2"/>
    <n v="0.2984336595879456"/>
    <n v="16.41"/>
    <n v="20.409482554620645"/>
    <x v="1237"/>
    <n v="15.761348376639656"/>
    <x v="14"/>
    <x v="4"/>
    <x v="5"/>
  </r>
  <r>
    <s v="S St Lucie"/>
    <s v="MartinCoMS4"/>
    <n v="5300"/>
    <s v="Reservoirs"/>
    <s v="A"/>
    <n v="0.52096910560538079"/>
    <n v="9.3813358258152305E-2"/>
    <n v="0.2984336595879456"/>
    <n v="16.37"/>
    <n v="20.359733663567336"/>
    <x v="1238"/>
    <n v="7.4131041948914822"/>
    <x v="10"/>
    <x v="0"/>
    <x v="5"/>
  </r>
  <r>
    <s v="Basin 4, 5, 6"/>
    <s v="Martin"/>
    <n v="1110"/>
    <s v="Fixed Single Family Units"/>
    <s v="D"/>
    <n v="0.96739227811534922"/>
    <n v="0.17065096597435325"/>
    <n v="0.27638752969320179"/>
    <n v="16.34"/>
    <n v="18.821147790141477"/>
    <x v="1239"/>
    <n v="11.300052982983564"/>
    <x v="6"/>
    <x v="4"/>
    <x v="1"/>
  </r>
  <r>
    <s v="N St Lucie"/>
    <s v="MartinCoMS4"/>
    <n v="6300"/>
    <s v="Wetland Forested Mixed"/>
    <s v="D"/>
    <n v="0.62640332935885068"/>
    <n v="1.7869211096790915E-2"/>
    <n v="0.24869471632328805"/>
    <n v="16.32"/>
    <n v="16.914622958125584"/>
    <x v="1240"/>
    <n v="4.5044000101639714"/>
    <x v="10"/>
    <x v="0"/>
    <x v="4"/>
  </r>
  <r>
    <s v="C-24"/>
    <s v="Conservation"/>
    <n v="5300"/>
    <s v="Reservoirs"/>
    <s v="D"/>
    <n v="0.52096910560538079"/>
    <n v="9.3813358258152305E-2"/>
    <n v="0.2984336595879456"/>
    <n v="16.260000000000002"/>
    <n v="20.222924213170732"/>
    <x v="1241"/>
    <n v="11.215151407804775"/>
    <x v="3"/>
    <x v="7"/>
    <x v="5"/>
  </r>
  <r>
    <s v="C-23"/>
    <s v="MartinCoMS4"/>
    <n v="6430"/>
    <s v="Wet Prairies"/>
    <s v="D"/>
    <n v="0.62640332935885068"/>
    <n v="1.7869211096790915E-2"/>
    <n v="0.24869471632328805"/>
    <n v="16.170000000000002"/>
    <n v="16.759157673583989"/>
    <x v="1242"/>
    <n v="9.4791827580568579"/>
    <x v="10"/>
    <x v="0"/>
    <x v="4"/>
  </r>
  <r>
    <s v="N St Lucie"/>
    <s v="StLucieCOMS4"/>
    <n v="1330"/>
    <s v="Multiple Dwelling Units, Low Rise &lt;Two stories or less&gt;"/>
    <s v="NA"/>
    <n v="1.6728075169398335"/>
    <n v="0.4645994885165638"/>
    <n v="0.44774347762687844"/>
    <n v="16.149999999999999"/>
    <n v="30.135430729611752"/>
    <x v="1243"/>
    <n v="44.656344979639861"/>
    <x v="15"/>
    <x v="0"/>
    <x v="1"/>
  </r>
  <r>
    <s v="C-24"/>
    <s v="Agriculture"/>
    <n v="2430"/>
    <s v="Ornamentals"/>
    <s v="D"/>
    <n v="1.7303616721893005"/>
    <n v="0.38508149913584422"/>
    <n v="0.30381529981542799"/>
    <n v="16.12"/>
    <n v="20.410342223130435"/>
    <x v="1244"/>
    <n v="27.495114068737958"/>
    <x v="0"/>
    <x v="0"/>
    <x v="0"/>
  </r>
  <r>
    <s v="S St Lucie"/>
    <s v="Martin"/>
    <n v="6430"/>
    <s v="Wet Prairies"/>
    <s v="NA"/>
    <n v="0.62640332935885068"/>
    <n v="1.7869211096790915E-2"/>
    <n v="0.24869471632328805"/>
    <n v="16.12"/>
    <n v="16.707335912070125"/>
    <x v="1245"/>
    <n v="2.6307725889775431"/>
    <x v="6"/>
    <x v="4"/>
    <x v="4"/>
  </r>
  <r>
    <s v="N St Lucie"/>
    <s v="NORTH ST. LUCIE RIVER WATER CONTROL DIST"/>
    <n v="2130"/>
    <s v="Woodland Pastures"/>
    <s v="NA"/>
    <n v="0.95337210017164864"/>
    <n v="0.22938109134459039"/>
    <n v="0.2"/>
    <n v="16.059999999999999"/>
    <n v="13.386009999999999"/>
    <x v="1246"/>
    <n v="11.268690578917463"/>
    <x v="1"/>
    <x v="1"/>
    <x v="0"/>
  </r>
  <r>
    <s v="C-44 &amp; S-153"/>
    <s v="Conservation"/>
    <n v="4110"/>
    <s v="Pine Flatwoods"/>
    <s v="D"/>
    <n v="0.80616023176279095"/>
    <n v="4.9140330516175015E-2"/>
    <n v="0.28292799795311729"/>
    <n v="16.04"/>
    <n v="18.912803000772644"/>
    <x v="1247"/>
    <n v="2.5288467634015919"/>
    <x v="3"/>
    <x v="41"/>
    <x v="3"/>
  </r>
  <r>
    <s v="N St Lucie"/>
    <s v="ROADS"/>
    <n v="8320"/>
    <s v="Electrical Power Transmission Lines"/>
    <s v="D"/>
    <n v="0.73183755311232057"/>
    <n v="0.15992943931627868"/>
    <n v="0.28292799795311729"/>
    <n v="16.010000000000002"/>
    <n v="18.877429927828558"/>
    <x v="1248"/>
    <n v="12.324092456198505"/>
    <x v="13"/>
    <x v="0"/>
    <x v="2"/>
  </r>
  <r>
    <s v="N St Lucie"/>
    <s v="CityofFtPierce"/>
    <n v="1110"/>
    <s v="Fixed Single Family Units"/>
    <s v="D"/>
    <n v="0.96739227811534922"/>
    <n v="0.17065096597435325"/>
    <n v="0.27638752969320179"/>
    <n v="15.99"/>
    <n v="18.418002029642732"/>
    <x v="1249"/>
    <n v="12.561469290129384"/>
    <x v="18"/>
    <x v="0"/>
    <x v="1"/>
  </r>
  <r>
    <s v="N St Lucie"/>
    <s v="NORTH ST. LUCIE RIVER WATER CONTROL DIST"/>
    <n v="4110"/>
    <s v="Pine Flatwoods"/>
    <s v="NA"/>
    <n v="0.80616023176279095"/>
    <n v="4.9140330516175015E-2"/>
    <n v="0.24115339422849597"/>
    <n v="15.99"/>
    <n v="16.070058259451638"/>
    <x v="1250"/>
    <n v="5.6468712599432225"/>
    <x v="1"/>
    <x v="1"/>
    <x v="3"/>
  </r>
  <r>
    <s v="C-23"/>
    <s v="City of PSL MS4"/>
    <n v="5250"/>
    <s v="Marshy Lakes"/>
    <s v="D"/>
    <n v="0.52096910560538079"/>
    <n v="9.3813358258152305E-2"/>
    <n v="0.2984336595879456"/>
    <n v="15.99"/>
    <n v="19.887119198560885"/>
    <x v="1251"/>
    <n v="15.357950063526394"/>
    <x v="2"/>
    <x v="0"/>
    <x v="5"/>
  </r>
  <r>
    <s v="C-24"/>
    <s v="Conservation"/>
    <n v="6210"/>
    <s v="Cypress"/>
    <s v="D"/>
    <n v="0.62640332935885068"/>
    <n v="1.7869211096790915E-2"/>
    <n v="0.24869471632328805"/>
    <n v="15.98"/>
    <n v="16.562234979831299"/>
    <x v="1252"/>
    <n v="5.7625335846891828"/>
    <x v="3"/>
    <x v="8"/>
    <x v="4"/>
  </r>
  <r>
    <s v="N St Lucie"/>
    <s v="Conservation"/>
    <n v="4340"/>
    <s v="Hardwood - Coniferous Mixed"/>
    <s v="D"/>
    <n v="0.80616023176279095"/>
    <n v="4.9140330516175015E-2"/>
    <n v="0.28292799795311729"/>
    <n v="15.98"/>
    <n v="18.842056854884468"/>
    <x v="1253"/>
    <n v="6.6209261730264526"/>
    <x v="3"/>
    <x v="42"/>
    <x v="3"/>
  </r>
  <r>
    <s v="N St Lucie"/>
    <s v="City of PSL MS4"/>
    <n v="6250"/>
    <s v="Hydric Pine Flatwoods"/>
    <s v="A"/>
    <n v="0.62640332935885068"/>
    <n v="1.7869211096790915E-2"/>
    <n v="0.24869471632328805"/>
    <n v="15.97"/>
    <n v="16.551870627528526"/>
    <x v="1254"/>
    <n v="4.4077982942597185"/>
    <x v="2"/>
    <x v="0"/>
    <x v="4"/>
  </r>
  <r>
    <s v="S St Lucie"/>
    <s v="Martin"/>
    <n v="6200"/>
    <s v="Wetland Coniferous Forests"/>
    <s v="D"/>
    <n v="0.62640332935885068"/>
    <n v="1.7869211096790915E-2"/>
    <n v="0.24869471632328805"/>
    <n v="15.93"/>
    <n v="16.510413218317435"/>
    <x v="1255"/>
    <n v="2.5997647234747054"/>
    <x v="6"/>
    <x v="4"/>
    <x v="4"/>
  </r>
  <r>
    <s v="N St Lucie"/>
    <s v="Conservation"/>
    <n v="6170"/>
    <s v="Mixed Wetland Hardwoods"/>
    <s v="D"/>
    <n v="0.62640332935885068"/>
    <n v="1.7869211096790915E-2"/>
    <n v="0.24869471632328805"/>
    <n v="15.91"/>
    <n v="16.489684513711889"/>
    <x v="1256"/>
    <n v="4.3912380001047042"/>
    <x v="3"/>
    <x v="44"/>
    <x v="4"/>
  </r>
  <r>
    <s v="N St Lucie"/>
    <s v="StLucieCOMS4"/>
    <n v="1310"/>
    <s v="Fixed Single Family Units &lt;Six or more dwelling units per acre&gt;"/>
    <s v="D"/>
    <n v="1.3474392445178078"/>
    <n v="0.2921616014325315"/>
    <n v="0.45902383655933859"/>
    <n v="15.89"/>
    <n v="30.397281419501979"/>
    <x v="1257"/>
    <n v="30.781859236726238"/>
    <x v="15"/>
    <x v="0"/>
    <x v="1"/>
  </r>
  <r>
    <s v="S St Lucie"/>
    <s v="StuartMS4"/>
    <n v="5300"/>
    <s v="Reservoirs"/>
    <s v="D"/>
    <n v="0.52096910560538079"/>
    <n v="9.3813358258152305E-2"/>
    <n v="0.2984336595879456"/>
    <n v="15.88"/>
    <n v="19.75030974816428"/>
    <x v="1258"/>
    <n v="7.1912092006644315"/>
    <x v="19"/>
    <x v="0"/>
    <x v="5"/>
  </r>
  <r>
    <s v="C-23"/>
    <s v="Conservation"/>
    <n v="3200"/>
    <s v="Shrub and Brushland"/>
    <s v="D"/>
    <n v="0.80616023176279095"/>
    <n v="4.9140330516175015E-2"/>
    <n v="0.28292799795311729"/>
    <n v="15.85"/>
    <n v="18.688773538793416"/>
    <x v="1259"/>
    <n v="12.160800627825498"/>
    <x v="3"/>
    <x v="2"/>
    <x v="6"/>
  </r>
  <r>
    <s v="N St Lucie"/>
    <s v="Conservation"/>
    <n v="6210"/>
    <s v="Cypress"/>
    <s v="D"/>
    <n v="0.62640332935885068"/>
    <n v="1.7869211096790915E-2"/>
    <n v="0.24869471632328805"/>
    <n v="15.85"/>
    <n v="16.427498399895249"/>
    <x v="1260"/>
    <n v="4.3746777059496891"/>
    <x v="3"/>
    <x v="6"/>
    <x v="4"/>
  </r>
  <r>
    <s v="S St Lucie"/>
    <s v="Martin"/>
    <n v="1210"/>
    <s v="Fixed Single Family Units"/>
    <s v="D"/>
    <n v="1.3474392445178078"/>
    <n v="0.2921616014325315"/>
    <n v="0.24052044568721381"/>
    <n v="15.82"/>
    <n v="15.857476906091156"/>
    <x v="1261"/>
    <n v="14.332173437677822"/>
    <x v="6"/>
    <x v="4"/>
    <x v="1"/>
  </r>
  <r>
    <s v="N St Lucie"/>
    <s v="MartinCoMS4"/>
    <n v="7430"/>
    <s v="Spoil Areas"/>
    <s v="NA"/>
    <n v="0.73183755311232057"/>
    <n v="0.13401908322593187"/>
    <n v="0.24115339422849597"/>
    <n v="15.74"/>
    <n v="15.818806566839825"/>
    <x v="1262"/>
    <n v="9.2120175498036385"/>
    <x v="10"/>
    <x v="0"/>
    <x v="7"/>
  </r>
  <r>
    <s v="Basin 4, 5, 6"/>
    <s v="Martin"/>
    <n v="6170"/>
    <s v="Mixed Wetland Hardwoods"/>
    <s v="D"/>
    <n v="0.62640332935885068"/>
    <n v="1.7869211096790915E-2"/>
    <n v="0.24869471632328805"/>
    <n v="15.71"/>
    <n v="16.282397467656427"/>
    <x v="1263"/>
    <n v="3.0069049143031945"/>
    <x v="6"/>
    <x v="4"/>
    <x v="4"/>
  </r>
  <r>
    <s v="N St Lucie"/>
    <s v="Agriculture"/>
    <n v="2110"/>
    <s v="Improved Pastures"/>
    <s v="D"/>
    <n v="1.8765006736361713"/>
    <n v="0.3700681607026059"/>
    <n v="0.58663586860269046"/>
    <n v="15.7"/>
    <n v="38.383438223706882"/>
    <x v="1264"/>
    <n v="47.005719727820313"/>
    <x v="0"/>
    <x v="0"/>
    <x v="0"/>
  </r>
  <r>
    <s v="S St Lucie"/>
    <s v="MartinCoMS4"/>
    <n v="4130"/>
    <s v="Sand Pine"/>
    <s v="A"/>
    <n v="0.80616023176279095"/>
    <n v="4.9140330516175015E-2"/>
    <n v="2.0887301862310671E-2"/>
    <n v="15.55"/>
    <n v="1.3535937644488447"/>
    <x v="1265"/>
    <n v="0.32831530368502931"/>
    <x v="10"/>
    <x v="0"/>
    <x v="3"/>
  </r>
  <r>
    <s v="S St Lucie"/>
    <s v="StuartMS4"/>
    <n v="1850"/>
    <s v="Parks and Zoos"/>
    <s v="C"/>
    <n v="0.96739227811534922"/>
    <n v="0.17065096597435325"/>
    <n v="0.22153198944874952"/>
    <n v="15.55"/>
    <n v="14.35629750173017"/>
    <x v="1266"/>
    <n v="8.2287609553652157"/>
    <x v="19"/>
    <x v="0"/>
    <x v="1"/>
  </r>
  <r>
    <s v="N St Lucie"/>
    <s v="City of PSL MS4"/>
    <n v="4220"/>
    <s v="Brazilian Pepper"/>
    <s v="C"/>
    <n v="0.80616023176279095"/>
    <n v="4.9140330516175015E-2"/>
    <n v="0.19937879050387461"/>
    <n v="15.52"/>
    <n v="12.895740418274407"/>
    <x v="1267"/>
    <n v="4.5314450494174379"/>
    <x v="2"/>
    <x v="0"/>
    <x v="3"/>
  </r>
  <r>
    <s v="N St Lucie"/>
    <s v="City of PSL MS4"/>
    <n v="6170"/>
    <s v="Mixed Wetland Hardwoods"/>
    <s v="NA"/>
    <n v="0.62640332935885068"/>
    <n v="1.7869211096790915E-2"/>
    <n v="0.24869471632328805"/>
    <n v="15.47"/>
    <n v="16.033653012389877"/>
    <x v="1268"/>
    <n v="4.2697958429679312"/>
    <x v="2"/>
    <x v="0"/>
    <x v="4"/>
  </r>
  <r>
    <s v="Basin 4, 5, 6"/>
    <s v="Martin"/>
    <n v="5110"/>
    <s v=" Natural River, Stream, Waterway"/>
    <s v="NA"/>
    <n v="0.52096910560538079"/>
    <n v="9.3813358258152305E-2"/>
    <n v="0.2984336595879456"/>
    <n v="15.44"/>
    <n v="19.203071946577861"/>
    <x v="1269"/>
    <n v="7.5144721404534618"/>
    <x v="6"/>
    <x v="4"/>
    <x v="5"/>
  </r>
  <r>
    <s v="Basin 4, 5, 6"/>
    <s v="MartinCoMS4"/>
    <n v="1290"/>
    <s v="Medium Density Under Construction"/>
    <s v="A"/>
    <n v="1.3474392445178078"/>
    <n v="0.2921616014325315"/>
    <n v="0.21931666955426207"/>
    <n v="15.44"/>
    <n v="14.112194282472457"/>
    <x v="1270"/>
    <n v="13.138759358531809"/>
    <x v="10"/>
    <x v="0"/>
    <x v="1"/>
  </r>
  <r>
    <s v="Basin 4, 5, 6"/>
    <s v="MartinCoMS4"/>
    <n v="1920"/>
    <s v="Inactive Land with street pattern but without structures"/>
    <s v="D"/>
    <n v="0.80616023176279095"/>
    <n v="4.9140330516175015E-2"/>
    <n v="0.27638752969320179"/>
    <n v="15.36"/>
    <n v="17.692339660744988"/>
    <x v="1271"/>
    <n v="4.7727003966738479"/>
    <x v="10"/>
    <x v="0"/>
    <x v="1"/>
  </r>
  <r>
    <s v="N St Lucie"/>
    <s v="City of PSL MS4"/>
    <n v="6120"/>
    <s v="Mangrove Swamps"/>
    <s v="NA"/>
    <n v="0.62640332935885068"/>
    <n v="1.7869211096790915E-2"/>
    <n v="0.24869471632328805"/>
    <n v="15.34"/>
    <n v="15.898916432453825"/>
    <x v="1272"/>
    <n v="4.2339152056320657"/>
    <x v="2"/>
    <x v="0"/>
    <x v="4"/>
  </r>
  <r>
    <s v="N St Lucie"/>
    <s v="Conservation"/>
    <n v="6410"/>
    <s v="Freshwater Marshes"/>
    <s v="D"/>
    <n v="0.62640332935885068"/>
    <n v="1.7869211096790915E-2"/>
    <n v="0.24869471632328805"/>
    <n v="15.33"/>
    <n v="15.888552080151053"/>
    <x v="1273"/>
    <n v="4.2311551566062295"/>
    <x v="3"/>
    <x v="13"/>
    <x v="4"/>
  </r>
  <r>
    <s v="N St Lucie"/>
    <s v="City of PSL MS4"/>
    <n v="1490"/>
    <s v="Commercial and Services Under Construction"/>
    <s v="D"/>
    <n v="1.4884831588725165"/>
    <n v="0.30824389141964326"/>
    <n v="0.58224006489851832"/>
    <n v="15.33"/>
    <n v="37.198022262221933"/>
    <x v="1274"/>
    <n v="39.29642327697902"/>
    <x v="2"/>
    <x v="0"/>
    <x v="1"/>
  </r>
  <r>
    <s v="S St Lucie"/>
    <s v="MartinCoMS4"/>
    <n v="7400"/>
    <s v="Disturbed Land"/>
    <s v="A"/>
    <n v="0.73183755311232057"/>
    <n v="0.13401908322593187"/>
    <n v="2.0887301862310671E-2"/>
    <n v="15.25"/>
    <n v="1.3274794152954907"/>
    <x v="1275"/>
    <n v="0.62856936906561833"/>
    <x v="10"/>
    <x v="0"/>
    <x v="7"/>
  </r>
  <r>
    <s v="N St Lucie"/>
    <s v="MartinCoMS4"/>
    <n v="1550"/>
    <s v="Other Light Industrial"/>
    <s v="D"/>
    <n v="1.2017295380314896"/>
    <n v="0.2322997442582819"/>
    <n v="0.34369105791620291"/>
    <n v="15.16"/>
    <n v="21.71416045540516"/>
    <x v="1276"/>
    <n v="18.451990105814222"/>
    <x v="10"/>
    <x v="0"/>
    <x v="1"/>
  </r>
  <r>
    <s v="N St Lucie"/>
    <s v="NORTH ST. LUCIE RIVER WATER CONTROL DIST"/>
    <n v="1180"/>
    <s v="Rural Residential"/>
    <s v="C"/>
    <n v="0.96739227811534922"/>
    <n v="0.17065096597435325"/>
    <n v="0.22153198944874952"/>
    <n v="15.13"/>
    <n v="13.968538983998551"/>
    <x v="1277"/>
    <n v="9.5268408154734328"/>
    <x v="1"/>
    <x v="1"/>
    <x v="1"/>
  </r>
  <r>
    <s v="N St Lucie"/>
    <s v="St. Lucie"/>
    <n v="4200"/>
    <s v="Upland Hardwood Forests"/>
    <s v="D"/>
    <n v="0.80616023176279095"/>
    <n v="4.9140330516175015E-2"/>
    <n v="0.28292799795311729"/>
    <n v="15.12"/>
    <n v="17.828028763820594"/>
    <x v="1278"/>
    <n v="6.2646059909987448"/>
    <x v="9"/>
    <x v="4"/>
    <x v="3"/>
  </r>
  <r>
    <s v="N St Lucie"/>
    <s v="Conservation"/>
    <n v="1850"/>
    <s v="Parks and Zoos"/>
    <s v="D"/>
    <n v="0.96739227811534922"/>
    <n v="0.17065096597435325"/>
    <n v="0.27638752969320179"/>
    <n v="14.75"/>
    <n v="16.98971419244717"/>
    <x v="1279"/>
    <n v="11.587346593458935"/>
    <x v="3"/>
    <x v="21"/>
    <x v="1"/>
  </r>
  <r>
    <s v="S St Lucie"/>
    <s v="StuartMS4"/>
    <n v="1480"/>
    <s v="Cemeteries"/>
    <s v="B"/>
    <n v="1.3474392445178078"/>
    <n v="0.2921616014325315"/>
    <n v="0.15190764990771397"/>
    <n v="14.75"/>
    <n v="9.3378581821083682"/>
    <x v="1280"/>
    <n v="8.4396656413233533"/>
    <x v="19"/>
    <x v="0"/>
    <x v="1"/>
  </r>
  <r>
    <s v="C-24"/>
    <s v="Tradition"/>
    <n v="6172"/>
    <s v="Mixed Shrubs"/>
    <s v="D"/>
    <n v="0.62640332935885068"/>
    <n v="1.7869211096790915E-2"/>
    <n v="0.24869471632328805"/>
    <n v="14.73"/>
    <n v="15.26669094198467"/>
    <x v="1281"/>
    <n v="5.3117721966502929"/>
    <x v="11"/>
    <x v="0"/>
    <x v="4"/>
  </r>
  <r>
    <s v="C-24"/>
    <s v="Conservation"/>
    <n v="4220"/>
    <s v="Brazilian Pepper"/>
    <s v="D"/>
    <n v="0.80616023176279095"/>
    <n v="4.9140330516175015E-2"/>
    <n v="0.28292799795311729"/>
    <n v="14.7"/>
    <n v="17.332805742603359"/>
    <x v="1282"/>
    <n v="7.5054660906841599"/>
    <x v="3"/>
    <x v="8"/>
    <x v="3"/>
  </r>
  <r>
    <s v="N St Lucie"/>
    <s v="Conservation"/>
    <n v="6410"/>
    <s v="Freshwater Marshes"/>
    <s v="D"/>
    <n v="0.62640332935885068"/>
    <n v="1.7869211096790915E-2"/>
    <n v="0.24869471632328805"/>
    <n v="14.7"/>
    <n v="15.235597885076352"/>
    <x v="1283"/>
    <n v="4.0572720679785768"/>
    <x v="3"/>
    <x v="31"/>
    <x v="4"/>
  </r>
  <r>
    <s v="N St Lucie"/>
    <s v="St. Lucie"/>
    <n v="1400"/>
    <s v="Commercial and Services"/>
    <s v="NA"/>
    <n v="0.73183755311232057"/>
    <n v="0.15992943931627868"/>
    <n v="0.57659988543228824"/>
    <n v="14.69"/>
    <n v="35.299776531098807"/>
    <x v="1284"/>
    <n v="23.045388663373494"/>
    <x v="9"/>
    <x v="4"/>
    <x v="1"/>
  </r>
  <r>
    <s v="N St Lucie"/>
    <s v="St. Lucie"/>
    <n v="6191"/>
    <e v="#N/A"/>
    <s v="D"/>
    <n v="0.62640332935885068"/>
    <n v="1.7869211096790915E-2"/>
    <n v="0.24869471632328805"/>
    <n v="14.67"/>
    <n v="15.204504828168034"/>
    <x v="1285"/>
    <n v="4.0489919209010692"/>
    <x v="9"/>
    <x v="4"/>
    <x v="4"/>
  </r>
  <r>
    <s v="N St Lucie"/>
    <s v="StLucieCOMS4"/>
    <n v="5200"/>
    <s v="Lakes"/>
    <s v="NA"/>
    <n v="0.52096910560538079"/>
    <n v="9.3813358258152305E-2"/>
    <n v="0.2984336595879456"/>
    <n v="14.66"/>
    <n v="18.23296857103831"/>
    <x v="1286"/>
    <n v="8.6232122490035827"/>
    <x v="15"/>
    <x v="0"/>
    <x v="5"/>
  </r>
  <r>
    <s v="C-44 &amp; S-153"/>
    <s v="Agriculture"/>
    <n v="2500"/>
    <s v="Specialty Farms"/>
    <s v="D"/>
    <n v="1.7303616721893005"/>
    <n v="0.38508149913584422"/>
    <n v="0.30381529981542799"/>
    <n v="14.62"/>
    <n v="18.511116830159239"/>
    <x v="1287"/>
    <n v="19.396073334030852"/>
    <x v="0"/>
    <x v="0"/>
    <x v="0"/>
  </r>
  <r>
    <s v="C-44 &amp; S-153"/>
    <s v="Martin"/>
    <n v="7400"/>
    <s v="Disturbed Land"/>
    <s v="A"/>
    <n v="0.73183755311232057"/>
    <n v="0.13401908322593187"/>
    <n v="2.0887301862310671E-2"/>
    <n v="14.61"/>
    <n v="1.2717688037683357"/>
    <x v="1288"/>
    <n v="0.46377074779448929"/>
    <x v="6"/>
    <x v="4"/>
    <x v="7"/>
  </r>
  <r>
    <s v="Basin 4, 5, 6"/>
    <s v="MartinCoMS4"/>
    <n v="6300"/>
    <s v="Wetland Forested Mixed"/>
    <s v="NA"/>
    <n v="0.62640332935885068"/>
    <n v="1.7869211096790915E-2"/>
    <n v="0.24869471632328805"/>
    <n v="14.59"/>
    <n v="15.12159000974585"/>
    <x v="1289"/>
    <n v="2.7925361361988297"/>
    <x v="10"/>
    <x v="0"/>
    <x v="4"/>
  </r>
  <r>
    <s v="N St Lucie"/>
    <s v="NORTH ST. LUCIE RIVER WATER CONTROL DIST"/>
    <n v="2140"/>
    <s v="Row Crops"/>
    <s v="NA"/>
    <n v="1.1942187284187931"/>
    <n v="0.52982210901985061"/>
    <n v="0.25824300484311374"/>
    <n v="14.59"/>
    <n v="15.702162473954838"/>
    <x v="1290"/>
    <n v="26.055005799863462"/>
    <x v="1"/>
    <x v="1"/>
    <x v="0"/>
  </r>
  <r>
    <s v="N St Lucie"/>
    <s v="Agriculture"/>
    <n v="2430"/>
    <s v="Ornamentals"/>
    <s v="D"/>
    <n v="1.7303616721893005"/>
    <n v="0.38508149913584422"/>
    <n v="0.30381529981542799"/>
    <n v="14.54"/>
    <n v="18.409824809200774"/>
    <x v="1291"/>
    <n v="23.297389534289575"/>
    <x v="0"/>
    <x v="0"/>
    <x v="0"/>
  </r>
  <r>
    <s v="S St Lucie"/>
    <s v="StuartMS4"/>
    <n v="4110"/>
    <s v="Pine Flatwoods"/>
    <s v="A"/>
    <n v="0.80616023176279095"/>
    <n v="4.9140330516175015E-2"/>
    <n v="2.0887301862310671E-2"/>
    <n v="14.54"/>
    <n v="1.2656754556325531"/>
    <x v="1292"/>
    <n v="0.30699064408876692"/>
    <x v="19"/>
    <x v="0"/>
    <x v="3"/>
  </r>
  <r>
    <s v="N St Lucie"/>
    <s v="NORTH ST. LUCIE RIVER WATER CONTROL DIST"/>
    <n v="1550"/>
    <s v="Other Light Industrial"/>
    <s v="C"/>
    <n v="1.2017295380314896"/>
    <n v="0.2322997442582819"/>
    <n v="0.30761299106312084"/>
    <n v="14.52"/>
    <n v="18.614308076510675"/>
    <x v="1293"/>
    <n v="15.81783597665434"/>
    <x v="1"/>
    <x v="1"/>
    <x v="1"/>
  </r>
  <r>
    <s v="C-24"/>
    <s v="Verano"/>
    <n v="8320"/>
    <s v="Electrical Power Transmission Lines"/>
    <s v="D"/>
    <n v="0.73183755311232057"/>
    <n v="0.15992943931627868"/>
    <n v="0.28292799795311729"/>
    <n v="14.52"/>
    <n v="17.120567304938827"/>
    <x v="1294"/>
    <n v="12.574680107977999"/>
    <x v="8"/>
    <x v="0"/>
    <x v="2"/>
  </r>
  <r>
    <s v="C-24"/>
    <s v="St. Lucie"/>
    <n v="5250"/>
    <s v="Marshy Lakes"/>
    <s v="D"/>
    <n v="0.52096910560538079"/>
    <n v="9.3813358258152305E-2"/>
    <n v="0.2984336595879456"/>
    <n v="14.49"/>
    <n v="18.021535784061737"/>
    <x v="1295"/>
    <n v="9.9943138929330342"/>
    <x v="9"/>
    <x v="4"/>
    <x v="5"/>
  </r>
  <r>
    <s v="Basin 4, 5, 6"/>
    <s v="Martin"/>
    <n v="4340"/>
    <s v="Hardwood - Coniferous Mixed"/>
    <s v="D"/>
    <n v="0.80616023176279095"/>
    <n v="4.9140330516175015E-2"/>
    <n v="0.28292799795311729"/>
    <n v="14.39"/>
    <n v="16.967283988847779"/>
    <x v="1296"/>
    <n v="4.5771087700586079"/>
    <x v="6"/>
    <x v="4"/>
    <x v="3"/>
  </r>
  <r>
    <s v="S St Lucie"/>
    <s v="Conservation"/>
    <n v="6250"/>
    <s v="Hydric Pine Flatwoods"/>
    <s v="D"/>
    <n v="0.62640332935885068"/>
    <n v="1.7869211096790915E-2"/>
    <n v="0.24869471632328805"/>
    <n v="14.34"/>
    <n v="14.862481202176523"/>
    <x v="1297"/>
    <n v="2.3402778490035958"/>
    <x v="3"/>
    <x v="9"/>
    <x v="4"/>
  </r>
  <r>
    <s v="C-24"/>
    <s v="St. Lucie"/>
    <n v="4240"/>
    <s v="Melaleuca"/>
    <s v="D"/>
    <n v="0.80616023176279095"/>
    <n v="4.9140330516175015E-2"/>
    <n v="0.28292799795311729"/>
    <n v="14.33"/>
    <n v="16.896537842959599"/>
    <x v="1298"/>
    <n v="7.3165529986057152"/>
    <x v="9"/>
    <x v="4"/>
    <x v="3"/>
  </r>
  <r>
    <s v="N St Lucie"/>
    <s v="Conservation"/>
    <n v="5200"/>
    <s v="Lakes"/>
    <s v="D"/>
    <n v="0.52096910560538079"/>
    <n v="9.3813358258152305E-2"/>
    <n v="0.2984336595879456"/>
    <n v="14.32"/>
    <n v="17.810102997085171"/>
    <x v="1299"/>
    <n v="8.4232196047565697"/>
    <x v="3"/>
    <x v="10"/>
    <x v="5"/>
  </r>
  <r>
    <s v="C-23"/>
    <s v="Southern Grove"/>
    <n v="4340"/>
    <s v="Hardwood - Coniferous Mixed"/>
    <s v="D"/>
    <n v="0.80616023176279095"/>
    <n v="4.9140330516175015E-2"/>
    <n v="0.28292799795311729"/>
    <n v="14.31"/>
    <n v="16.872955794330206"/>
    <x v="1300"/>
    <n v="10.979246497424786"/>
    <x v="7"/>
    <x v="0"/>
    <x v="3"/>
  </r>
  <r>
    <s v="C-44 &amp; S-153"/>
    <s v="ROADS"/>
    <n v="4200"/>
    <s v="Upland Hardwood Forests"/>
    <s v="NA"/>
    <n v="0.80616023176279095"/>
    <n v="4.9140330516175015E-2"/>
    <n v="0.24115339422849597"/>
    <n v="14.3"/>
    <n v="14.371596817395776"/>
    <x v="1301"/>
    <n v="1.9216382730311938"/>
    <x v="13"/>
    <x v="0"/>
    <x v="3"/>
  </r>
  <r>
    <s v="S St Lucie"/>
    <s v="StuartMS4"/>
    <n v="6120"/>
    <s v="Mangrove Swamps"/>
    <s v="D"/>
    <n v="0.62640332935885068"/>
    <n v="1.7869211096790915E-2"/>
    <n v="0.24869471632328805"/>
    <n v="14.26"/>
    <n v="14.779566383754338"/>
    <x v="1302"/>
    <n v="2.32722190563398"/>
    <x v="19"/>
    <x v="0"/>
    <x v="4"/>
  </r>
  <r>
    <s v="N St Lucie"/>
    <s v="MartinCoMS4"/>
    <n v="1920"/>
    <s v="Inactive Land with street pattern but without structures"/>
    <s v="A"/>
    <n v="0.80616023176279095"/>
    <n v="4.9140330516175015E-2"/>
    <n v="8.3338224602148639E-2"/>
    <n v="14.24"/>
    <n v="4.9457236066594312"/>
    <x v="1303"/>
    <n v="1.7378819692605685"/>
    <x v="10"/>
    <x v="0"/>
    <x v="1"/>
  </r>
  <r>
    <s v="C-23"/>
    <s v="ROADS"/>
    <n v="2120"/>
    <s v="Unimproved Pastures"/>
    <s v="D"/>
    <n v="0.95337210017164864"/>
    <n v="0.22938109134459039"/>
    <n v="0.2"/>
    <n v="14.23"/>
    <n v="11.860705000000001"/>
    <x v="1304"/>
    <n v="13.534676862491191"/>
    <x v="13"/>
    <x v="0"/>
    <x v="0"/>
  </r>
  <r>
    <s v="C-44 &amp; S-153"/>
    <s v="Agriculture"/>
    <n v="2120"/>
    <s v="Unimproved Pastures"/>
    <s v="A"/>
    <n v="0.95337210017164864"/>
    <n v="0.22938109134459039"/>
    <n v="0.2"/>
    <n v="14.21"/>
    <n v="11.844035"/>
    <x v="1305"/>
    <n v="7.3924064715622135"/>
    <x v="0"/>
    <x v="0"/>
    <x v="0"/>
  </r>
  <r>
    <s v="Basin 4, 5, 6"/>
    <s v="Martin"/>
    <n v="1110"/>
    <s v="Fixed Single Family Units"/>
    <s v="D"/>
    <n v="0.96739227811534922"/>
    <n v="0.17065096597435325"/>
    <n v="0.27638752969320179"/>
    <n v="14.17"/>
    <n v="16.32164407504925"/>
    <x v="1306"/>
    <n v="9.7993727520732641"/>
    <x v="6"/>
    <x v="4"/>
    <x v="1"/>
  </r>
  <r>
    <s v="N St Lucie"/>
    <s v="StuartMS4"/>
    <n v="1400"/>
    <s v="Commercial and Services"/>
    <s v="B"/>
    <n v="0.73183755311232057"/>
    <n v="0.15992943931627868"/>
    <n v="0.55707618727995345"/>
    <n v="14.14"/>
    <n v="32.827636248317368"/>
    <x v="1307"/>
    <n v="21.431456813213227"/>
    <x v="19"/>
    <x v="0"/>
    <x v="1"/>
  </r>
  <r>
    <s v="C-44 &amp; S-153"/>
    <s v="MartinCoMS4"/>
    <n v="6210"/>
    <s v="Cypress"/>
    <s v="D"/>
    <n v="0.62640332935885068"/>
    <n v="1.7869211096790915E-2"/>
    <n v="0.24869471632328805"/>
    <n v="14.13"/>
    <n v="14.64482980381829"/>
    <x v="1308"/>
    <n v="0.71206272181077213"/>
    <x v="10"/>
    <x v="0"/>
    <x v="4"/>
  </r>
  <r>
    <s v="C-44 &amp; S-153"/>
    <s v="Agriculture"/>
    <n v="2500"/>
    <s v="Specialty Farms"/>
    <s v="D"/>
    <n v="1.7303616721893005"/>
    <n v="0.38508149913584422"/>
    <n v="0.30381529981542799"/>
    <n v="14.12"/>
    <n v="17.87804169916884"/>
    <x v="1309"/>
    <n v="18.732732932730208"/>
    <x v="0"/>
    <x v="0"/>
    <x v="0"/>
  </r>
  <r>
    <s v="N St Lucie"/>
    <s v="StLucieCOMS4"/>
    <n v="4340"/>
    <s v="Hardwood - Coniferous Mixed"/>
    <s v="D"/>
    <n v="0.80616023176279095"/>
    <n v="4.9140330516175015E-2"/>
    <n v="0.28292799795311729"/>
    <n v="14.09"/>
    <n v="16.613553259406892"/>
    <x v="1310"/>
    <n v="5.8378504241516094"/>
    <x v="15"/>
    <x v="0"/>
    <x v="3"/>
  </r>
  <r>
    <s v="C-24"/>
    <s v="Conservation"/>
    <n v="6430"/>
    <s v="Wet Prairies"/>
    <s v="D"/>
    <n v="0.62640332935885068"/>
    <n v="1.7869211096790915E-2"/>
    <n v="0.24869471632328805"/>
    <n v="14"/>
    <n v="14.510093223882238"/>
    <x v="1311"/>
    <n v="5.0485275460355794"/>
    <x v="3"/>
    <x v="15"/>
    <x v="4"/>
  </r>
  <r>
    <s v="N St Lucie"/>
    <s v="City of PSL MS4"/>
    <n v="6170"/>
    <s v="Mixed Wetland Hardwoods"/>
    <s v="A"/>
    <n v="0.62640332935885068"/>
    <n v="1.7869211096790915E-2"/>
    <n v="0.24869471632328805"/>
    <n v="13.99"/>
    <n v="14.499728871579466"/>
    <x v="1312"/>
    <n v="3.8613085871442365"/>
    <x v="2"/>
    <x v="0"/>
    <x v="4"/>
  </r>
  <r>
    <s v="C-44 &amp; S-153"/>
    <s v="ROADS"/>
    <n v="2130"/>
    <s v="Woodland Pastures"/>
    <s v="D"/>
    <n v="0.95337210017164864"/>
    <n v="0.22938109134459039"/>
    <n v="0.2"/>
    <n v="13.95"/>
    <n v="11.627324999999999"/>
    <x v="1313"/>
    <n v="7.2571478028355294"/>
    <x v="13"/>
    <x v="0"/>
    <x v="0"/>
  </r>
  <r>
    <s v="C-23"/>
    <s v="Martin"/>
    <n v="6210"/>
    <s v="Cypress"/>
    <s v="D"/>
    <n v="0.62640332935885068"/>
    <n v="1.7869211096790915E-2"/>
    <n v="0.24869471632328805"/>
    <n v="13.92"/>
    <n v="14.427178405460054"/>
    <x v="1314"/>
    <n v="8.160187012501634"/>
    <x v="6"/>
    <x v="4"/>
    <x v="4"/>
  </r>
  <r>
    <s v="Basin 4, 5, 6"/>
    <s v="MartinCoMS4"/>
    <n v="6300"/>
    <s v="Wetland Forested Mixed"/>
    <s v="A"/>
    <n v="0.62640332935885068"/>
    <n v="1.7869211096790915E-2"/>
    <n v="0.24869471632328805"/>
    <n v="13.91"/>
    <n v="14.416814053157282"/>
    <x v="1315"/>
    <n v="2.6623836637783218"/>
    <x v="10"/>
    <x v="0"/>
    <x v="4"/>
  </r>
  <r>
    <s v="C-24"/>
    <s v="Conservation"/>
    <n v="2110"/>
    <s v="Improved Pastures"/>
    <s v="D"/>
    <n v="1.8765006736361713"/>
    <n v="0.3700681607026059"/>
    <n v="0.58663586860269046"/>
    <n v="13.9"/>
    <n v="33.9827892553838"/>
    <x v="1316"/>
    <n v="44.390544017917122"/>
    <x v="3"/>
    <x v="7"/>
    <x v="0"/>
  </r>
  <r>
    <s v="C-44 &amp; S-153"/>
    <s v="Conservation"/>
    <n v="4100"/>
    <s v="Upland Coniferous Forests"/>
    <s v="NA"/>
    <n v="0.80616023176279095"/>
    <n v="4.9140330516175015E-2"/>
    <n v="0.24115339422849597"/>
    <n v="13.88"/>
    <n v="13.949493973807927"/>
    <x v="1317"/>
    <n v="1.865198547529578"/>
    <x v="3"/>
    <x v="23"/>
    <x v="3"/>
  </r>
  <r>
    <s v="N St Lucie"/>
    <s v="NORTH ST. LUCIE RIVER WATER CONTROL DIST"/>
    <n v="7430"/>
    <s v="Spoil Areas"/>
    <s v="D"/>
    <n v="0.73183755311232057"/>
    <n v="0.13401908322593187"/>
    <n v="0.28292799795311729"/>
    <n v="13.87"/>
    <n v="16.354150724483578"/>
    <x v="1318"/>
    <n v="9.5237730387250963"/>
    <x v="1"/>
    <x v="1"/>
    <x v="7"/>
  </r>
  <r>
    <s v="S St Lucie"/>
    <s v="Conservation"/>
    <n v="4340"/>
    <s v="Hardwood - Coniferous Mixed"/>
    <s v="D"/>
    <n v="0.80616023176279095"/>
    <n v="4.9140330516175015E-2"/>
    <n v="0.28292799795311729"/>
    <n v="13.84"/>
    <n v="16.318777651539488"/>
    <x v="1319"/>
    <n v="3.9581332162941827"/>
    <x v="3"/>
    <x v="45"/>
    <x v="3"/>
  </r>
  <r>
    <s v="N St Lucie"/>
    <s v="Conservation"/>
    <n v="4110"/>
    <s v="Pine Flatwoods"/>
    <s v="NA"/>
    <n v="0.80616023176279095"/>
    <n v="4.9140330516175015E-2"/>
    <n v="0.24115339422849597"/>
    <n v="13.81"/>
    <n v="13.879143499876619"/>
    <x v="1320"/>
    <n v="4.8770038836657852"/>
    <x v="3"/>
    <x v="10"/>
    <x v="3"/>
  </r>
  <r>
    <s v="C-24"/>
    <s v="Copper Creek"/>
    <n v="7430"/>
    <s v="Spoil Areas"/>
    <s v="D"/>
    <n v="0.73183755311232057"/>
    <n v="0.13401908322593187"/>
    <n v="0.28292799795311729"/>
    <n v="13.8"/>
    <n v="16.271613554280705"/>
    <x v="1321"/>
    <n v="10.803959668394572"/>
    <x v="20"/>
    <x v="0"/>
    <x v="7"/>
  </r>
  <r>
    <s v="C-24"/>
    <s v="St. Lucie"/>
    <n v="1210"/>
    <s v="Fixed Single Family Units"/>
    <s v="NA"/>
    <n v="1.3474392445178078"/>
    <n v="0.2921616014325315"/>
    <n v="0.22279788653131388"/>
    <n v="13.79"/>
    <n v="12.804155549324465"/>
    <x v="1322"/>
    <n v="14.011353325625276"/>
    <x v="9"/>
    <x v="4"/>
    <x v="1"/>
  </r>
  <r>
    <s v="Basin 4, 5, 6"/>
    <s v="MartinCoMS4"/>
    <n v="6170"/>
    <s v="Mixed Wetland Hardwoods"/>
    <s v="D"/>
    <n v="0.62640332935885068"/>
    <n v="1.7869211096790915E-2"/>
    <n v="0.24869471632328805"/>
    <n v="13.73"/>
    <n v="14.23025571170737"/>
    <x v="1323"/>
    <n v="2.6279315387258353"/>
    <x v="10"/>
    <x v="0"/>
    <x v="4"/>
  </r>
  <r>
    <s v="S St Lucie"/>
    <s v="MartinCoMS4"/>
    <n v="1800"/>
    <s v="Recreational"/>
    <s v="D"/>
    <n v="1.3474392445178078"/>
    <n v="0.2921616014325315"/>
    <n v="0.27638752969320179"/>
    <n v="13.73"/>
    <n v="15.814832261850826"/>
    <x v="1324"/>
    <n v="14.293630708524882"/>
    <x v="10"/>
    <x v="0"/>
    <x v="1"/>
  </r>
  <r>
    <s v="N St Lucie"/>
    <s v="City of PSL MS4"/>
    <n v="1550"/>
    <s v="Other Light Industrial"/>
    <s v="NA"/>
    <n v="1.2017295380314896"/>
    <n v="0.2322997442582819"/>
    <n v="0.32565202448966185"/>
    <n v="13.69"/>
    <n v="18.57944937711051"/>
    <x v="1325"/>
    <n v="15.788214183182086"/>
    <x v="2"/>
    <x v="0"/>
    <x v="1"/>
  </r>
  <r>
    <s v="N St Lucie"/>
    <s v="MartinCoMS4"/>
    <n v="4110"/>
    <s v="Pine Flatwoods"/>
    <s v="C"/>
    <n v="0.80616023176279095"/>
    <n v="4.9140330516175015E-2"/>
    <n v="0.19937879050387461"/>
    <n v="13.68"/>
    <n v="11.366863976932597"/>
    <x v="1326"/>
    <n v="3.9942118734555772"/>
    <x v="10"/>
    <x v="0"/>
    <x v="3"/>
  </r>
  <r>
    <s v="S St Lucie"/>
    <s v="Conservation"/>
    <n v="6430"/>
    <s v="Wet Prairies"/>
    <s v="D"/>
    <n v="0.62640332935885068"/>
    <n v="1.7869211096790915E-2"/>
    <n v="0.24869471632328805"/>
    <n v="13.67"/>
    <n v="14.16806959789073"/>
    <x v="1327"/>
    <n v="2.2309343232830652"/>
    <x v="3"/>
    <x v="17"/>
    <x v="4"/>
  </r>
  <r>
    <s v="C-23"/>
    <s v="St. Lucie"/>
    <n v="6411"/>
    <s v="Sawgrass"/>
    <s v="D"/>
    <n v="0.62640332935885068"/>
    <n v="1.7869211096790915E-2"/>
    <n v="0.24869471632328805"/>
    <n v="13.67"/>
    <n v="14.16806959789073"/>
    <x v="1327"/>
    <n v="8.0136319296621661"/>
    <x v="9"/>
    <x v="4"/>
    <x v="4"/>
  </r>
  <r>
    <s v="C-23"/>
    <s v="Conservation"/>
    <n v="2110"/>
    <s v="Improved Pastures"/>
    <s v="D"/>
    <n v="1.8765006736361713"/>
    <n v="0.3700681607026059"/>
    <n v="0.58663586860269046"/>
    <n v="13.64"/>
    <n v="33.347139959959357"/>
    <x v="1328"/>
    <n v="50.819222721763786"/>
    <x v="3"/>
    <x v="15"/>
    <x v="0"/>
  </r>
  <r>
    <s v="N St Lucie"/>
    <s v="StLucieCOMS4"/>
    <n v="2110"/>
    <s v="Improved Pastures"/>
    <s v="D"/>
    <n v="1.8765006736361713"/>
    <n v="0.3700681607026059"/>
    <n v="0.58663586860269046"/>
    <n v="13.64"/>
    <n v="33.347139959959357"/>
    <x v="1328"/>
    <n v="40.838090260348352"/>
    <x v="15"/>
    <x v="0"/>
    <x v="0"/>
  </r>
  <r>
    <s v="C-23"/>
    <s v="Conservation"/>
    <n v="2210"/>
    <s v="Citrus Groves"/>
    <s v="NA"/>
    <n v="1.6671011379372187"/>
    <n v="0.16490862031309303"/>
    <n v="0.32696578480774496"/>
    <n v="13.61"/>
    <n v="18.545393050415232"/>
    <x v="1329"/>
    <n v="17.909403940929035"/>
    <x v="3"/>
    <x v="29"/>
    <x v="0"/>
  </r>
  <r>
    <s v="C-23"/>
    <s v="Conservation"/>
    <n v="6110"/>
    <s v="Bay Swamps"/>
    <s v="D"/>
    <n v="0.62640332935885068"/>
    <n v="1.7869211096790915E-2"/>
    <n v="0.24869471632328805"/>
    <n v="13.61"/>
    <n v="14.105883484074091"/>
    <x v="1330"/>
    <n v="7.9784587097806936"/>
    <x v="3"/>
    <x v="2"/>
    <x v="4"/>
  </r>
  <r>
    <s v="C-44 &amp; S-153"/>
    <s v="Martin"/>
    <n v="8113"/>
    <s v="Private Airports"/>
    <s v="D"/>
    <n v="0.96739227811534922"/>
    <n v="0.17065096597435325"/>
    <n v="0.24052044568721381"/>
    <n v="13.6"/>
    <n v="13.632217820659903"/>
    <x v="1331"/>
    <n v="6.3300014504935316"/>
    <x v="6"/>
    <x v="4"/>
    <x v="2"/>
  </r>
  <r>
    <s v="N St Lucie"/>
    <s v="MartinCoMS4"/>
    <n v="3200"/>
    <s v="Shrub and Brushland"/>
    <s v="A"/>
    <n v="0.80616023176279095"/>
    <n v="4.9140330516175015E-2"/>
    <n v="2.0887301862310671E-2"/>
    <n v="13.58"/>
    <n v="1.1821095383418208"/>
    <x v="1332"/>
    <n v="0.41538246286326519"/>
    <x v="10"/>
    <x v="0"/>
    <x v="6"/>
  </r>
  <r>
    <s v="S St Lucie"/>
    <s v="MartinCoMS4"/>
    <n v="4110"/>
    <s v="Pine Flatwoods"/>
    <s v="B"/>
    <n v="0.80616023176279095"/>
    <n v="4.9140330516175015E-2"/>
    <n v="9.4942281192321246E-2"/>
    <n v="13.55"/>
    <n v="5.3613550155749339"/>
    <x v="1333"/>
    <n v="1.3004011589979969"/>
    <x v="10"/>
    <x v="0"/>
    <x v="3"/>
  </r>
  <r>
    <s v="S St Lucie"/>
    <s v="Martin"/>
    <n v="8310"/>
    <s v="Electric Power Facilities"/>
    <s v="D"/>
    <n v="1.2017295380314896"/>
    <n v="0.2322997442582819"/>
    <n v="0.58224006489851832"/>
    <n v="13.48"/>
    <n v="32.709024141862471"/>
    <x v="1334"/>
    <n v="24.235018890755331"/>
    <x v="6"/>
    <x v="4"/>
    <x v="2"/>
  </r>
  <r>
    <s v="S St Lucie"/>
    <s v="MartinCoMS4"/>
    <n v="6430"/>
    <s v="Wet Prairies"/>
    <s v="D"/>
    <n v="0.62640332935885068"/>
    <n v="1.7869211096790915E-2"/>
    <n v="0.24869471632328805"/>
    <n v="13.43"/>
    <n v="13.919325142624176"/>
    <x v="1335"/>
    <n v="2.1917664931742182"/>
    <x v="10"/>
    <x v="0"/>
    <x v="4"/>
  </r>
  <r>
    <s v="S St Lucie"/>
    <s v="MartinCoMS4"/>
    <n v="1920"/>
    <s v="Inactive Land with street pattern but without structures"/>
    <s v="A"/>
    <n v="0.80616023176279095"/>
    <n v="4.9140330516175015E-2"/>
    <n v="8.3338224602148639E-2"/>
    <n v="13.37"/>
    <n v="4.6435621222638055"/>
    <x v="1336"/>
    <n v="1.1262998902570349"/>
    <x v="10"/>
    <x v="0"/>
    <x v="1"/>
  </r>
  <r>
    <s v="N St Lucie"/>
    <s v="MartinCoMS4"/>
    <n v="4240"/>
    <s v="Melaleuca"/>
    <s v="A"/>
    <n v="0.80616023176279095"/>
    <n v="4.9140330516175015E-2"/>
    <n v="2.0887301862310671E-2"/>
    <n v="13.33"/>
    <n v="1.1603475807140258"/>
    <x v="1337"/>
    <n v="0.40773551030687222"/>
    <x v="10"/>
    <x v="0"/>
    <x v="3"/>
  </r>
  <r>
    <s v="N St Lucie"/>
    <s v="Conservation"/>
    <n v="3300"/>
    <s v="Mixed Rangeland"/>
    <s v="C"/>
    <n v="0.80616023176279095"/>
    <n v="4.9140330516175015E-2"/>
    <n v="0.19937879050387461"/>
    <n v="13.3"/>
    <n v="11.051117755351136"/>
    <x v="1338"/>
    <n v="3.8832615436373668"/>
    <x v="3"/>
    <x v="35"/>
    <x v="6"/>
  </r>
  <r>
    <s v="Basin 4, 5, 6"/>
    <s v="Martin"/>
    <n v="6430"/>
    <s v="Wet Prairies"/>
    <s v="D"/>
    <n v="0.62640332935885068"/>
    <n v="1.7869211096790915E-2"/>
    <n v="0.24869471632328805"/>
    <n v="13.3"/>
    <n v="13.784588562688128"/>
    <x v="1339"/>
    <n v="2.5456292399893372"/>
    <x v="6"/>
    <x v="4"/>
    <x v="4"/>
  </r>
  <r>
    <s v="C-23"/>
    <s v="Martin"/>
    <n v="3220"/>
    <s v="Coastal Scrub"/>
    <s v="D"/>
    <n v="0.80616023176279095"/>
    <n v="4.9140330516175015E-2"/>
    <n v="0.28292799795311729"/>
    <n v="13.23"/>
    <n v="15.599525168343023"/>
    <x v="1340"/>
    <n v="10.150624120260654"/>
    <x v="6"/>
    <x v="4"/>
    <x v="6"/>
  </r>
  <r>
    <s v="S St Lucie"/>
    <s v="Conservation"/>
    <n v="6300"/>
    <s v="Wetland Forested Mixed"/>
    <s v="D"/>
    <n v="0.62640332935885068"/>
    <n v="1.7869211096790915E-2"/>
    <n v="0.24869471632328805"/>
    <n v="13.16"/>
    <n v="13.639487630449304"/>
    <x v="1341"/>
    <n v="2.1477026843017653"/>
    <x v="3"/>
    <x v="9"/>
    <x v="4"/>
  </r>
  <r>
    <s v="C-24"/>
    <s v="Verano"/>
    <n v="2110"/>
    <s v="Improved Pastures"/>
    <s v="D"/>
    <n v="1.8765006736361713"/>
    <n v="0.3700681607026059"/>
    <n v="0.58663586860269046"/>
    <n v="13.12"/>
    <n v="32.075841369110464"/>
    <x v="1342"/>
    <n v="41.899563850005229"/>
    <x v="8"/>
    <x v="0"/>
    <x v="0"/>
  </r>
  <r>
    <s v="N St Lucie"/>
    <s v="Agriculture"/>
    <n v="2140"/>
    <s v="Row Crops"/>
    <s v="D"/>
    <n v="1.1942187284187931"/>
    <n v="0.52982210901985061"/>
    <n v="0.25824300484311374"/>
    <n v="13.07"/>
    <n v="14.06629633547565"/>
    <x v="1343"/>
    <n v="23.340570651419839"/>
    <x v="0"/>
    <x v="0"/>
    <x v="0"/>
  </r>
  <r>
    <s v="C-44 &amp; S-153"/>
    <s v="Martin"/>
    <n v="5200"/>
    <s v="Lakes"/>
    <s v="D"/>
    <n v="0.52096910560538079"/>
    <n v="9.3813358258152305E-2"/>
    <n v="0.2984336595879456"/>
    <n v="12.99"/>
    <n v="16.155952369562595"/>
    <x v="1344"/>
    <n v="4.1240677257486302"/>
    <x v="6"/>
    <x v="4"/>
    <x v="5"/>
  </r>
  <r>
    <s v="N St Lucie"/>
    <s v="St. Lucie"/>
    <n v="7430"/>
    <s v="Spoil Areas"/>
    <s v="NA"/>
    <n v="0.73183755311232057"/>
    <n v="0.13401908322593187"/>
    <n v="0.24115339422849597"/>
    <n v="12.98"/>
    <n v="13.044987880405396"/>
    <x v="1345"/>
    <n v="7.5966955397999518"/>
    <x v="9"/>
    <x v="4"/>
    <x v="7"/>
  </r>
  <r>
    <s v="S St Lucie"/>
    <s v="ROADS"/>
    <n v="8140"/>
    <s v="Roads and Highways"/>
    <s v="B"/>
    <n v="1.0171301585628862"/>
    <n v="0.19656132206470006"/>
    <n v="0.39828344230763024"/>
    <n v="12.97"/>
    <n v="21.528205808247126"/>
    <x v="1346"/>
    <n v="13.857347792116995"/>
    <x v="13"/>
    <x v="0"/>
    <x v="2"/>
  </r>
  <r>
    <s v="N St Lucie"/>
    <s v="NORTH ST. LUCIE RIVER WATER CONTROL DIST"/>
    <n v="8300"/>
    <s v="Utilities"/>
    <s v="D"/>
    <n v="1.2017295380314896"/>
    <n v="0.2322997442582819"/>
    <n v="0.58224006489851832"/>
    <n v="12.95"/>
    <n v="31.422986842516242"/>
    <x v="1347"/>
    <n v="26.702236243672516"/>
    <x v="1"/>
    <x v="1"/>
    <x v="2"/>
  </r>
  <r>
    <s v="N St Lucie"/>
    <s v="StLucieCOMS4"/>
    <n v="1400"/>
    <s v="Commercial and Services"/>
    <s v="C"/>
    <n v="0.73183755311232057"/>
    <n v="0.15992943931627868"/>
    <n v="0.57095970596605816"/>
    <n v="12.94"/>
    <n v="30.790400995499301"/>
    <x v="1348"/>
    <n v="20.101451843959193"/>
    <x v="15"/>
    <x v="0"/>
    <x v="1"/>
  </r>
  <r>
    <s v="S St Lucie"/>
    <s v="Martin"/>
    <n v="4110"/>
    <s v="Pine Flatwoods"/>
    <s v="A"/>
    <n v="0.80616023176279095"/>
    <n v="4.9140330516175015E-2"/>
    <n v="2.0887301862310671E-2"/>
    <n v="12.93"/>
    <n v="1.1255284485095538"/>
    <x v="1349"/>
    <n v="0.27299786988086355"/>
    <x v="6"/>
    <x v="4"/>
    <x v="3"/>
  </r>
  <r>
    <s v="N St Lucie"/>
    <s v="St. Lucie"/>
    <n v="1210"/>
    <s v="Fixed Single Family Units"/>
    <s v="NA"/>
    <n v="1.3474392445178078"/>
    <n v="0.2921616014325315"/>
    <n v="0.22279788653131388"/>
    <n v="12.91"/>
    <n v="11.987066580259524"/>
    <x v="1350"/>
    <n v="12.138723560261704"/>
    <x v="9"/>
    <x v="4"/>
    <x v="1"/>
  </r>
  <r>
    <s v="C-24"/>
    <s v="Okeechobee"/>
    <n v="1760"/>
    <s v="Correctional"/>
    <s v="D"/>
    <n v="0.73183755311232057"/>
    <n v="0.15992943931627868"/>
    <n v="0.34369105791620291"/>
    <n v="12.9"/>
    <n v="18.477089041868506"/>
    <x v="1351"/>
    <n v="13.57101548621565"/>
    <x v="14"/>
    <x v="4"/>
    <x v="1"/>
  </r>
  <r>
    <s v="C-23"/>
    <s v="Conservation"/>
    <n v="7430"/>
    <s v="Spoil Areas"/>
    <s v="NA"/>
    <n v="0.73183755311232057"/>
    <n v="0.13401908322593187"/>
    <n v="0.24115339422849597"/>
    <n v="12.87"/>
    <n v="12.934437135656196"/>
    <x v="1352"/>
    <n v="11.40372314311219"/>
    <x v="3"/>
    <x v="7"/>
    <x v="7"/>
  </r>
  <r>
    <s v="C-44 &amp; S-153"/>
    <s v="Martin"/>
    <n v="1180"/>
    <s v="Rural Residential"/>
    <s v="NA"/>
    <n v="0.96739227811534922"/>
    <n v="0.17065096597435325"/>
    <n v="0.24895975957097566"/>
    <n v="12.84"/>
    <n v="13.322011006474606"/>
    <x v="1353"/>
    <n v="6.1859596218213078"/>
    <x v="6"/>
    <x v="4"/>
    <x v="1"/>
  </r>
  <r>
    <s v="N St Lucie"/>
    <s v="Conservation"/>
    <n v="1210"/>
    <s v="Fixed Single Family Units"/>
    <s v="D"/>
    <n v="1.3474392445178078"/>
    <n v="0.2921616014325315"/>
    <n v="0.24052044568721381"/>
    <n v="12.82"/>
    <n v="12.850370033886763"/>
    <x v="1354"/>
    <n v="13.012949285299213"/>
    <x v="3"/>
    <x v="10"/>
    <x v="1"/>
  </r>
  <r>
    <s v="N St Lucie"/>
    <s v="NORTH ST. LUCIE RIVER WATER CONTROL DIST"/>
    <n v="1423"/>
    <s v="Junk Yards"/>
    <s v="D"/>
    <n v="1.4884831588725165"/>
    <n v="0.30824389141964326"/>
    <n v="0.58224006489851832"/>
    <n v="12.8"/>
    <n v="31.059014021946563"/>
    <x v="1355"/>
    <n v="32.811103584170354"/>
    <x v="1"/>
    <x v="1"/>
    <x v="1"/>
  </r>
  <r>
    <s v="Basin 4, 5, 6"/>
    <s v="Martin"/>
    <n v="5110"/>
    <s v=" Natural River, Stream, Waterway"/>
    <s v="D"/>
    <n v="0.52096910560538079"/>
    <n v="9.3813358258152305E-2"/>
    <n v="0.2984336595879456"/>
    <n v="12.79"/>
    <n v="15.907207914296039"/>
    <x v="1356"/>
    <n v="6.2247473236010213"/>
    <x v="6"/>
    <x v="4"/>
    <x v="5"/>
  </r>
  <r>
    <s v="C-44 &amp; S-153"/>
    <s v="Conservation"/>
    <n v="3100"/>
    <s v="Herbaceous (Dry Prairie)"/>
    <s v="D"/>
    <n v="0.80616023176279095"/>
    <n v="4.9140330516175015E-2"/>
    <n v="0.28292799795311729"/>
    <n v="12.77"/>
    <n v="15.057138049867"/>
    <x v="1357"/>
    <n v="2.0133025666233371"/>
    <x v="3"/>
    <x v="23"/>
    <x v="6"/>
  </r>
  <r>
    <s v="N St Lucie"/>
    <s v="MartinCoMS4"/>
    <n v="1820"/>
    <s v="Golf Courses"/>
    <s v="B"/>
    <n v="1.8765006736361713"/>
    <n v="0.3700681607026059"/>
    <n v="0.15190764990771397"/>
    <n v="12.76"/>
    <n v="8.0780386714374774"/>
    <x v="1358"/>
    <n v="9.8926526468793519"/>
    <x v="10"/>
    <x v="0"/>
    <x v="1"/>
  </r>
  <r>
    <s v="S St Lucie"/>
    <s v="MartinCoMS4"/>
    <n v="1180"/>
    <s v="Rural Residential"/>
    <s v="C"/>
    <n v="0.96739227811534922"/>
    <n v="0.17065096597435325"/>
    <n v="0.22153198944874952"/>
    <n v="12.74"/>
    <n v="11.762008371192435"/>
    <x v="1359"/>
    <n v="6.741762994942305"/>
    <x v="10"/>
    <x v="0"/>
    <x v="1"/>
  </r>
  <r>
    <s v="N St Lucie"/>
    <s v="StLucieCOMS4"/>
    <n v="1850"/>
    <s v="Parks and Zoos"/>
    <s v="NA"/>
    <n v="0.96739227811534922"/>
    <n v="0.17065096597435325"/>
    <n v="0.24895975957097566"/>
    <n v="12.73"/>
    <n v="13.207881628693281"/>
    <x v="1360"/>
    <n v="9.0080563135714353"/>
    <x v="15"/>
    <x v="0"/>
    <x v="1"/>
  </r>
  <r>
    <s v="C-44 &amp; S-153"/>
    <s v="MartinCoMS4"/>
    <n v="2130"/>
    <s v="Woodland Pastures"/>
    <s v="A"/>
    <n v="0.95337210017164864"/>
    <n v="0.22938109134459039"/>
    <n v="0.2"/>
    <n v="12.72"/>
    <n v="10.602120000000001"/>
    <x v="1361"/>
    <n v="6.6172702546285267"/>
    <x v="10"/>
    <x v="0"/>
    <x v="0"/>
  </r>
  <r>
    <s v="C-44 &amp; S-153"/>
    <s v="Conservation"/>
    <n v="6172"/>
    <s v="Mixed Shrubs"/>
    <s v="D"/>
    <n v="0.62640332935885068"/>
    <n v="1.7869211096790915E-2"/>
    <n v="0.24869471632328805"/>
    <n v="12.68"/>
    <n v="13.1419987199162"/>
    <x v="1362"/>
    <n v="0.63899188340839286"/>
    <x v="3"/>
    <x v="3"/>
    <x v="4"/>
  </r>
  <r>
    <s v="S St Lucie"/>
    <s v="ROADS"/>
    <n v="1180"/>
    <s v="Rural Residential"/>
    <s v="D"/>
    <n v="0.96739227811534922"/>
    <n v="0.17065096597435325"/>
    <n v="0.27638752969320179"/>
    <n v="12.65"/>
    <n v="14.570839629454694"/>
    <x v="1363"/>
    <n v="8.3517324864084923"/>
    <x v="13"/>
    <x v="0"/>
    <x v="1"/>
  </r>
  <r>
    <s v="C-44 &amp; S-153"/>
    <s v="Martin"/>
    <n v="1220"/>
    <s v="Mobile Home Units"/>
    <s v="D"/>
    <n v="1.3474392445178078"/>
    <n v="0.2921616014325315"/>
    <n v="0.24052044568721381"/>
    <n v="12.65"/>
    <n v="12.679967311128514"/>
    <x v="1364"/>
    <n v="10.080215391145295"/>
    <x v="6"/>
    <x v="4"/>
    <x v="1"/>
  </r>
  <r>
    <s v="N St Lucie"/>
    <s v="MartinCoMS4"/>
    <n v="1800"/>
    <s v="Recreational"/>
    <s v="D"/>
    <n v="1.3474392445178078"/>
    <n v="0.2921616014325315"/>
    <n v="0.27638752969320179"/>
    <n v="12.63"/>
    <n v="14.547802728854768"/>
    <x v="1365"/>
    <n v="14.731857419195682"/>
    <x v="10"/>
    <x v="0"/>
    <x v="1"/>
  </r>
  <r>
    <s v="S St Lucie"/>
    <s v="Conservation"/>
    <n v="4110"/>
    <s v="Pine Flatwoods"/>
    <s v="C"/>
    <n v="0.80616023176279095"/>
    <n v="4.9140330516175015E-2"/>
    <n v="0.19937879050387461"/>
    <n v="12.61"/>
    <n v="10.477789089847956"/>
    <x v="1366"/>
    <n v="2.5413965381126165"/>
    <x v="3"/>
    <x v="9"/>
    <x v="3"/>
  </r>
  <r>
    <s v="N St Lucie"/>
    <s v="Conservation"/>
    <n v="5110"/>
    <s v=" Natural River, Stream, Waterway"/>
    <s v="NA"/>
    <n v="0.52096910560538079"/>
    <n v="9.3813358258152305E-2"/>
    <n v="0.2984336595879456"/>
    <n v="12.6"/>
    <n v="15.670900681792816"/>
    <x v="1367"/>
    <n v="7.4114921103305003"/>
    <x v="3"/>
    <x v="10"/>
    <x v="5"/>
  </r>
  <r>
    <s v="N St Lucie"/>
    <s v="Conservation"/>
    <n v="6170"/>
    <s v="Mixed Wetland Hardwoods"/>
    <s v="D"/>
    <n v="0.62640332935885068"/>
    <n v="1.7869211096790915E-2"/>
    <n v="0.24869471632328805"/>
    <n v="12.6"/>
    <n v="13.059083901494015"/>
    <x v="1368"/>
    <n v="3.477661772553065"/>
    <x v="3"/>
    <x v="46"/>
    <x v="4"/>
  </r>
  <r>
    <s v="N St Lucie"/>
    <s v="City of PSL MS4"/>
    <n v="1411"/>
    <s v="Shopping Centers (Plazas, Malls)"/>
    <s v="NA"/>
    <n v="1.4884831588725165"/>
    <n v="0.30824389141964326"/>
    <n v="0.57659988543228824"/>
    <n v="12.59"/>
    <n v="30.253518483766779"/>
    <x v="1369"/>
    <n v="31.960168730889794"/>
    <x v="2"/>
    <x v="0"/>
    <x v="1"/>
  </r>
  <r>
    <s v="C-24"/>
    <s v="Conservation"/>
    <n v="6410"/>
    <s v="Freshwater Marshes"/>
    <s v="D"/>
    <n v="0.62640332935885068"/>
    <n v="1.7869211096790915E-2"/>
    <n v="0.24869471632328805"/>
    <n v="12.58"/>
    <n v="13.038355196888469"/>
    <x v="1370"/>
    <n v="4.5364626092233999"/>
    <x v="3"/>
    <x v="7"/>
    <x v="4"/>
  </r>
  <r>
    <s v="C-23"/>
    <s v="St. Lucie"/>
    <n v="4200"/>
    <s v="Upland Hardwood Forests"/>
    <s v="NA"/>
    <n v="0.80616023176279095"/>
    <n v="4.9140330516175015E-2"/>
    <n v="0.24115339422849597"/>
    <n v="12.58"/>
    <n v="12.642985172226494"/>
    <x v="1371"/>
    <n v="8.226801063261572"/>
    <x v="9"/>
    <x v="4"/>
    <x v="3"/>
  </r>
  <r>
    <s v="Basin 4, 5, 6"/>
    <s v="Martin"/>
    <n v="4220"/>
    <s v="Brazilian Pepper"/>
    <s v="D"/>
    <n v="0.80616023176279095"/>
    <n v="4.9140330516175015E-2"/>
    <n v="0.28292799795311729"/>
    <n v="12.55"/>
    <n v="14.797735514943684"/>
    <x v="1372"/>
    <n v="3.9918495527613289"/>
    <x v="6"/>
    <x v="4"/>
    <x v="3"/>
  </r>
  <r>
    <s v="N St Lucie"/>
    <s v="CityofFtPierce"/>
    <n v="8340"/>
    <s v="Sewage Treatment"/>
    <s v="D"/>
    <n v="1.2017295380314896"/>
    <n v="0.2322997442582819"/>
    <n v="0.58224006489851832"/>
    <n v="12.5"/>
    <n v="30.331068380807185"/>
    <x v="1373"/>
    <n v="25.774359308564208"/>
    <x v="18"/>
    <x v="0"/>
    <x v="2"/>
  </r>
  <r>
    <s v="N St Lucie"/>
    <s v="ROADS"/>
    <n v="1411"/>
    <s v="Shopping Centers (Plazas, Malls)"/>
    <s v="D"/>
    <n v="1.4884831588725165"/>
    <n v="0.30824389141964326"/>
    <n v="0.58224006489851832"/>
    <n v="12.49"/>
    <n v="30.306803526102541"/>
    <x v="1374"/>
    <n v="32.016459669241222"/>
    <x v="13"/>
    <x v="0"/>
    <x v="1"/>
  </r>
  <r>
    <s v="C-44 &amp; S-153"/>
    <s v="Conservation"/>
    <n v="2120"/>
    <s v="Unimproved Pastures"/>
    <s v="D"/>
    <n v="0.95337210017164864"/>
    <n v="0.22938109134459039"/>
    <n v="0.2"/>
    <n v="12.46"/>
    <n v="10.385410000000002"/>
    <x v="1375"/>
    <n v="6.4820115859018435"/>
    <x v="3"/>
    <x v="3"/>
    <x v="0"/>
  </r>
  <r>
    <s v="C-24"/>
    <s v="Verano"/>
    <n v="6172"/>
    <s v="Mixed Shrubs"/>
    <s v="D"/>
    <n v="0.62640332935885068"/>
    <n v="1.7869211096790915E-2"/>
    <n v="0.24869471632328805"/>
    <n v="12.46"/>
    <n v="12.913982969255194"/>
    <x v="1376"/>
    <n v="4.4931895159716664"/>
    <x v="8"/>
    <x v="0"/>
    <x v="4"/>
  </r>
  <r>
    <s v="N St Lucie"/>
    <s v="Conservation"/>
    <n v="6440"/>
    <s v="Emergent Aquatic Vegetation"/>
    <s v="NA"/>
    <n v="0.62640332935885068"/>
    <n v="1.7869211096790915E-2"/>
    <n v="0.24869471632328805"/>
    <n v="12.45"/>
    <n v="12.90361861695242"/>
    <x v="1377"/>
    <n v="3.4362610371655289"/>
    <x v="3"/>
    <x v="21"/>
    <x v="4"/>
  </r>
  <r>
    <s v="N St Lucie"/>
    <s v="StLucieCOMS4"/>
    <n v="6120"/>
    <s v="Mangrove Swamps"/>
    <s v="D"/>
    <n v="0.62640332935885068"/>
    <n v="1.7869211096790915E-2"/>
    <n v="0.24869471632328805"/>
    <n v="12.45"/>
    <n v="12.90361861695242"/>
    <x v="1377"/>
    <n v="3.4362610371655289"/>
    <x v="15"/>
    <x v="0"/>
    <x v="4"/>
  </r>
  <r>
    <s v="C-44 &amp; S-153"/>
    <s v="ROADS"/>
    <n v="3100"/>
    <s v="Herbaceous (Dry Prairie)"/>
    <s v="D"/>
    <n v="0.80616023176279095"/>
    <n v="4.9140330516175015E-2"/>
    <n v="0.28292799795311729"/>
    <n v="12.42"/>
    <n v="14.644452198852633"/>
    <x v="1378"/>
    <n v="1.9581219951027287"/>
    <x v="13"/>
    <x v="0"/>
    <x v="6"/>
  </r>
  <r>
    <s v="C-24"/>
    <s v="City of PSL MS4"/>
    <n v="4240"/>
    <s v="Melaleuca"/>
    <s v="D"/>
    <n v="0.80616023176279095"/>
    <n v="4.9140330516175015E-2"/>
    <n v="0.28292799795311729"/>
    <n v="12.4"/>
    <n v="14.620870150223242"/>
    <x v="1379"/>
    <n v="6.3311414642505843"/>
    <x v="2"/>
    <x v="0"/>
    <x v="3"/>
  </r>
  <r>
    <s v="C-44 &amp; S-153"/>
    <s v="ROADS"/>
    <n v="4340"/>
    <s v="Hardwood - Coniferous Mixed"/>
    <s v="D"/>
    <n v="0.80616023176279095"/>
    <n v="4.9140330516175015E-2"/>
    <n v="0.28292799795311729"/>
    <n v="12.38"/>
    <n v="14.597288101593849"/>
    <x v="1380"/>
    <n v="1.951815644071802"/>
    <x v="13"/>
    <x v="0"/>
    <x v="3"/>
  </r>
  <r>
    <s v="C-23"/>
    <s v="St. Lucie"/>
    <n v="6440"/>
    <s v="Emergent Aquatic Vegetation"/>
    <s v="NA"/>
    <n v="0.62640332935885068"/>
    <n v="1.7869211096790915E-2"/>
    <n v="0.24869471632328805"/>
    <n v="12.35"/>
    <n v="12.799975093924688"/>
    <x v="1381"/>
    <n v="7.2398210922697697"/>
    <x v="9"/>
    <x v="4"/>
    <x v="4"/>
  </r>
  <r>
    <s v="N St Lucie"/>
    <s v="Conservation"/>
    <n v="4110"/>
    <s v="Pine Flatwoods"/>
    <s v="D"/>
    <n v="0.80616023176279095"/>
    <n v="4.9140330516175015E-2"/>
    <n v="0.28292799795311729"/>
    <n v="12.34"/>
    <n v="14.550124004335062"/>
    <x v="1382"/>
    <n v="5.112780286304532"/>
    <x v="3"/>
    <x v="30"/>
    <x v="3"/>
  </r>
  <r>
    <s v="S St Lucie"/>
    <s v="Conservation"/>
    <n v="6410"/>
    <s v="Freshwater Marshes"/>
    <s v="D"/>
    <n v="0.62640332935885068"/>
    <n v="1.7869211096790915E-2"/>
    <n v="0.24869471632328805"/>
    <n v="12.34"/>
    <n v="12.789610741621916"/>
    <x v="1383"/>
    <n v="2.0138792647632053"/>
    <x v="3"/>
    <x v="19"/>
    <x v="4"/>
  </r>
  <r>
    <s v="N St Lucie"/>
    <s v="City of PSL MS4"/>
    <n v="5120"/>
    <s v=" Channelized Waterways, Canals"/>
    <s v="C"/>
    <n v="0.52096910560538079"/>
    <n v="9.3813358258152305E-2"/>
    <n v="0.2984336595879456"/>
    <n v="12.34"/>
    <n v="15.347532889946299"/>
    <x v="1384"/>
    <n v="7.2585565588474914"/>
    <x v="2"/>
    <x v="0"/>
    <x v="5"/>
  </r>
  <r>
    <s v="C-23"/>
    <s v="St. Lucie"/>
    <n v="6215"/>
    <e v="#N/A"/>
    <s v="NA"/>
    <n v="0.62640332935885068"/>
    <n v="1.7869211096790915E-2"/>
    <n v="0.24869471632328805"/>
    <n v="12.34"/>
    <n v="12.789610741621916"/>
    <x v="1383"/>
    <n v="7.2339588889561899"/>
    <x v="9"/>
    <x v="4"/>
    <x v="4"/>
  </r>
  <r>
    <s v="C-23"/>
    <s v="ROADS"/>
    <n v="2520"/>
    <s v="Dairies"/>
    <s v="C"/>
    <n v="1.8765006736361713"/>
    <n v="0.3700681607026059"/>
    <n v="0.58663586860269046"/>
    <n v="12.29"/>
    <n v="30.046653233717041"/>
    <x v="1385"/>
    <n v="45.789460942117067"/>
    <x v="13"/>
    <x v="0"/>
    <x v="0"/>
  </r>
  <r>
    <s v="S St Lucie"/>
    <s v="ROADS"/>
    <n v="6172"/>
    <s v="Mixed Shrubs"/>
    <s v="D"/>
    <n v="0.62640332935885068"/>
    <n v="1.7869211096790915E-2"/>
    <n v="0.24869471632328805"/>
    <n v="12.29"/>
    <n v="12.737788980108052"/>
    <x v="1386"/>
    <n v="2.0057193001571956"/>
    <x v="13"/>
    <x v="0"/>
    <x v="4"/>
  </r>
  <r>
    <s v="C-23"/>
    <s v="City of PSL MS4"/>
    <n v="6430"/>
    <s v="Wet Prairies"/>
    <s v="D"/>
    <n v="0.62640332935885068"/>
    <n v="1.7869211096790915E-2"/>
    <n v="0.24869471632328805"/>
    <n v="12.28"/>
    <n v="12.727424627805277"/>
    <x v="1387"/>
    <n v="7.1987856690747174"/>
    <x v="2"/>
    <x v="0"/>
    <x v="4"/>
  </r>
  <r>
    <s v="C-24"/>
    <s v="City of PSL MS4"/>
    <n v="5250"/>
    <s v="Marshy Lakes"/>
    <s v="D"/>
    <n v="0.52096910560538079"/>
    <n v="9.3813358258152305E-2"/>
    <n v="0.2984336595879456"/>
    <n v="12.24"/>
    <n v="15.223160662313022"/>
    <x v="1388"/>
    <n v="8.4424017977570998"/>
    <x v="2"/>
    <x v="0"/>
    <x v="5"/>
  </r>
  <r>
    <s v="N St Lucie"/>
    <s v="Conservation"/>
    <n v="5250"/>
    <s v="Marshy Lakes"/>
    <s v="NA"/>
    <n v="0.52096910560538079"/>
    <n v="9.3813358258152305E-2"/>
    <n v="0.2984336595879456"/>
    <n v="12.21"/>
    <n v="15.18584899402304"/>
    <x v="1389"/>
    <n v="7.1820887831059856"/>
    <x v="3"/>
    <x v="21"/>
    <x v="5"/>
  </r>
  <r>
    <s v="N St Lucie"/>
    <s v="Conservation"/>
    <n v="6172"/>
    <s v="Mixed Shrubs"/>
    <s v="NA"/>
    <n v="0.62640332935885068"/>
    <n v="1.7869211096790915E-2"/>
    <n v="0.24869471632328805"/>
    <n v="12.19"/>
    <n v="12.634145457080322"/>
    <x v="1390"/>
    <n v="3.3644997624937991"/>
    <x v="3"/>
    <x v="21"/>
    <x v="4"/>
  </r>
  <r>
    <s v="Basin 4, 5, 6"/>
    <s v="MartinCoMS4"/>
    <n v="6172"/>
    <s v="Mixed Shrubs"/>
    <s v="NA"/>
    <n v="0.62640332935885068"/>
    <n v="1.7869211096790915E-2"/>
    <n v="0.24869471632328805"/>
    <n v="12.19"/>
    <n v="12.634145457080322"/>
    <x v="1390"/>
    <n v="2.3331744688323326"/>
    <x v="10"/>
    <x v="0"/>
    <x v="4"/>
  </r>
  <r>
    <s v="C-24"/>
    <s v="Tradition"/>
    <n v="2120"/>
    <s v="Unimproved Pastures"/>
    <s v="C"/>
    <n v="0.95337210017164864"/>
    <n v="0.22938109134459039"/>
    <n v="0.2"/>
    <n v="12.18"/>
    <n v="10.15203"/>
    <x v="1391"/>
    <n v="9.374952503496182"/>
    <x v="11"/>
    <x v="0"/>
    <x v="0"/>
  </r>
  <r>
    <s v="Basin 4, 5, 6"/>
    <s v="Martin"/>
    <n v="6120"/>
    <s v="Mangrove Swamps"/>
    <s v="D"/>
    <n v="0.62640332935885068"/>
    <n v="1.7869211096790915E-2"/>
    <n v="0.24869471632328805"/>
    <n v="12.15"/>
    <n v="12.592688047869231"/>
    <x v="1392"/>
    <n v="2.3255184410428913"/>
    <x v="6"/>
    <x v="4"/>
    <x v="4"/>
  </r>
  <r>
    <s v="N St Lucie"/>
    <s v="St. Lucie"/>
    <n v="1310"/>
    <s v="Fixed Single Family Units &lt;Six or more dwelling units per acre&gt;"/>
    <s v="D"/>
    <n v="1.3474392445178078"/>
    <n v="0.2921616014325315"/>
    <n v="0.45902383655933859"/>
    <n v="12.14"/>
    <n v="23.223599523773071"/>
    <x v="1393"/>
    <n v="23.517417944232637"/>
    <x v="9"/>
    <x v="4"/>
    <x v="1"/>
  </r>
  <r>
    <s v="N St Lucie"/>
    <s v="StuartMS4"/>
    <n v="1330"/>
    <s v="Multiple Dwelling Units, Low Rise &lt;Two stories or less&gt;"/>
    <s v="NA"/>
    <n v="1.6728075169398335"/>
    <n v="0.4645994885165638"/>
    <n v="0.44774347762687844"/>
    <n v="12.11"/>
    <n v="22.596908119851289"/>
    <x v="1394"/>
    <n v="33.485345987829021"/>
    <x v="19"/>
    <x v="0"/>
    <x v="1"/>
  </r>
  <r>
    <s v="N St Lucie"/>
    <s v="StuartMS4"/>
    <n v="4340"/>
    <s v="Hardwood - Coniferous Mixed"/>
    <s v="A"/>
    <n v="0.80616023176279095"/>
    <n v="4.9140330516175015E-2"/>
    <n v="2.0887301862310671E-2"/>
    <n v="12.05"/>
    <n v="1.0489263576597156"/>
    <x v="1395"/>
    <n v="0.36858311321814025"/>
    <x v="19"/>
    <x v="0"/>
    <x v="3"/>
  </r>
  <r>
    <s v="N St Lucie"/>
    <s v="StuartMS4"/>
    <n v="1310"/>
    <s v="Fixed Single Family Units &lt;Six or more dwelling units per acre&gt;"/>
    <s v="D"/>
    <n v="1.3474392445178078"/>
    <n v="0.2921616014325315"/>
    <n v="0.45902383655933859"/>
    <n v="12.04"/>
    <n v="23.03230133988696"/>
    <x v="1396"/>
    <n v="23.323699509766136"/>
    <x v="19"/>
    <x v="0"/>
    <x v="1"/>
  </r>
  <r>
    <s v="N St Lucie"/>
    <s v="NORTH ST. LUCIE RIVER WATER CONTROL DIST"/>
    <n v="8115"/>
    <s v=" Grass airports"/>
    <s v="D"/>
    <n v="0.96739227811534922"/>
    <n v="0.17065096597435325"/>
    <n v="0.24052044568721381"/>
    <n v="12.03"/>
    <n v="12.058498557539606"/>
    <x v="1397"/>
    <n v="8.2241526019932483"/>
    <x v="1"/>
    <x v="1"/>
    <x v="2"/>
  </r>
  <r>
    <s v="S St Lucie"/>
    <s v="MartinCoMS4"/>
    <n v="4240"/>
    <s v="Melaleuca"/>
    <s v="D"/>
    <n v="0.80616023176279095"/>
    <n v="4.9140330516175015E-2"/>
    <n v="0.28292799795311729"/>
    <n v="12.01"/>
    <n v="14.161020201950089"/>
    <x v="1398"/>
    <n v="3.4347673358159776"/>
    <x v="10"/>
    <x v="0"/>
    <x v="3"/>
  </r>
  <r>
    <s v="N St Lucie"/>
    <s v="ROADS"/>
    <n v="6170"/>
    <s v="Mixed Wetland Hardwoods"/>
    <s v="D"/>
    <n v="0.62640332935885068"/>
    <n v="1.7869211096790915E-2"/>
    <n v="0.24869471632328805"/>
    <n v="11.99"/>
    <n v="12.426858411024861"/>
    <x v="1399"/>
    <n v="3.309298781977084"/>
    <x v="13"/>
    <x v="0"/>
    <x v="4"/>
  </r>
  <r>
    <s v="C-44 &amp; S-153"/>
    <s v="Conservation"/>
    <n v="6172"/>
    <s v="Mixed Shrubs"/>
    <s v="D"/>
    <n v="0.62640332935885068"/>
    <n v="1.7869211096790915E-2"/>
    <n v="0.24869471632328805"/>
    <n v="11.97"/>
    <n v="12.406129706419316"/>
    <x v="1400"/>
    <n v="0.60321236943205536"/>
    <x v="3"/>
    <x v="20"/>
    <x v="4"/>
  </r>
  <r>
    <s v="C-23"/>
    <s v="Martin"/>
    <n v="6300"/>
    <s v="Wetland Forested Mixed"/>
    <s v="D"/>
    <n v="0.62640332935885068"/>
    <n v="1.7869211096790915E-2"/>
    <n v="0.24869471632328805"/>
    <n v="11.97"/>
    <n v="12.406129706419316"/>
    <x v="1400"/>
    <n v="7.017057366353777"/>
    <x v="6"/>
    <x v="4"/>
    <x v="4"/>
  </r>
  <r>
    <s v="C-44 &amp; S-153"/>
    <s v="Conservation"/>
    <n v="5250"/>
    <s v="Marshy Lakes"/>
    <s v="D"/>
    <n v="0.52096910560538079"/>
    <n v="9.3813358258152305E-2"/>
    <n v="0.2984336595879456"/>
    <n v="11.93"/>
    <n v="14.837606756649864"/>
    <x v="1401"/>
    <n v="3.7875387196444312"/>
    <x v="3"/>
    <x v="41"/>
    <x v="5"/>
  </r>
  <r>
    <s v="S St Lucie"/>
    <s v="Conservation"/>
    <n v="6120"/>
    <s v="Mangrove Swamps"/>
    <s v="D"/>
    <n v="0.62640332935885068"/>
    <n v="1.7869211096790915E-2"/>
    <n v="0.24869471632328805"/>
    <n v="11.93"/>
    <n v="12.364672297208223"/>
    <x v="1402"/>
    <n v="1.9469675549939258"/>
    <x v="3"/>
    <x v="45"/>
    <x v="4"/>
  </r>
  <r>
    <s v="N St Lucie"/>
    <s v="City of PSL MS4"/>
    <n v="1630"/>
    <s v="Rock Quarries"/>
    <s v="D"/>
    <n v="0.73183755311232057"/>
    <n v="0.13401908322593187"/>
    <n v="0.24052044568721381"/>
    <n v="11.84"/>
    <n v="11.868048455633328"/>
    <x v="1403"/>
    <n v="6.9113096612733376"/>
    <x v="2"/>
    <x v="0"/>
    <x v="1"/>
  </r>
  <r>
    <s v="N St Lucie"/>
    <s v="StLucieCOMS4"/>
    <n v="1700"/>
    <s v="Institutional"/>
    <s v="NA"/>
    <n v="0.96739227811534922"/>
    <n v="0.17065096597435325"/>
    <n v="0.22279788653131388"/>
    <n v="11.83"/>
    <n v="10.984275572770734"/>
    <x v="1404"/>
    <n v="7.4915096686171019"/>
    <x v="15"/>
    <x v="0"/>
    <x v="1"/>
  </r>
  <r>
    <s v="S St Lucie"/>
    <s v="StuartMS4"/>
    <n v="1700"/>
    <s v="Institutional"/>
    <s v="NA"/>
    <n v="0.96739227811534922"/>
    <n v="0.17065096597435325"/>
    <n v="0.22279788653131388"/>
    <n v="11.83"/>
    <n v="10.984275572770734"/>
    <x v="1404"/>
    <n v="6.2959811152767342"/>
    <x v="19"/>
    <x v="0"/>
    <x v="1"/>
  </r>
  <r>
    <s v="S St Lucie"/>
    <s v="MartinCoMS4"/>
    <n v="1330"/>
    <s v="Multiple Dwelling Units, Low Rise &lt;Two stories or less&gt;"/>
    <s v="A"/>
    <n v="1.6728075169398335"/>
    <n v="0.4645994885165638"/>
    <n v="0.37832588419635466"/>
    <n v="11.8"/>
    <n v="18.604742844182034"/>
    <x v="1405"/>
    <n v="25.544594870708714"/>
    <x v="10"/>
    <x v="0"/>
    <x v="1"/>
  </r>
  <r>
    <s v="N St Lucie"/>
    <s v="Conservation"/>
    <n v="3100"/>
    <s v="Herbaceous (Dry Prairie)"/>
    <s v="D"/>
    <n v="0.80616023176279095"/>
    <n v="4.9140330516175015E-2"/>
    <n v="0.28292799795311729"/>
    <n v="11.77"/>
    <n v="13.878035618397382"/>
    <x v="1406"/>
    <n v="4.8766145842629118"/>
    <x v="3"/>
    <x v="10"/>
    <x v="6"/>
  </r>
  <r>
    <s v="C-23"/>
    <s v="St. Lucie"/>
    <n v="8115"/>
    <s v=" Grass airports"/>
    <s v="D"/>
    <n v="0.96739227811534922"/>
    <n v="0.17065096597435325"/>
    <n v="0.24052044568721381"/>
    <n v="11.77"/>
    <n v="11.797882628615227"/>
    <x v="1407"/>
    <n v="11.577631242543438"/>
    <x v="9"/>
    <x v="4"/>
    <x v="2"/>
  </r>
  <r>
    <s v="C-24"/>
    <s v="NORTH ST. LUCIE RIVER WATER CONTROL DIST"/>
    <n v="5120"/>
    <s v=" Channelized Waterways, Canals"/>
    <s v="D"/>
    <n v="0.52096910560538079"/>
    <n v="9.3813358258152305E-2"/>
    <n v="0.2984336595879456"/>
    <n v="11.73"/>
    <n v="14.588862301383314"/>
    <x v="1408"/>
    <n v="8.0906350561838867"/>
    <x v="1"/>
    <x v="1"/>
    <x v="5"/>
  </r>
  <r>
    <s v="C-44 &amp; S-153"/>
    <s v="Martin"/>
    <n v="8320"/>
    <s v="Electrical Power Transmission Lines"/>
    <s v="NA"/>
    <n v="0.73183755311232057"/>
    <n v="0.15992943931627868"/>
    <n v="0.24115339422849597"/>
    <n v="11.72"/>
    <n v="11.778679349641854"/>
    <x v="1409"/>
    <n v="5.1257043868107832"/>
    <x v="6"/>
    <x v="4"/>
    <x v="2"/>
  </r>
  <r>
    <s v="S St Lucie"/>
    <s v="Agriculture"/>
    <n v="2430"/>
    <s v="Ornamentals"/>
    <s v="NA"/>
    <n v="1.7303616721893005"/>
    <n v="0.38508149913584422"/>
    <n v="0.30381529981542799"/>
    <n v="11.69"/>
    <n v="14.801296562555507"/>
    <x v="1410"/>
    <n v="17.119871700277614"/>
    <x v="0"/>
    <x v="0"/>
    <x v="0"/>
  </r>
  <r>
    <s v="N St Lucie"/>
    <s v="CityofFtPierce"/>
    <n v="1320"/>
    <s v="Mobile Home Units &lt;Six or more dwelling units per acre&gt;"/>
    <s v="NA"/>
    <n v="1.6728075169398335"/>
    <n v="0.4645994885165638"/>
    <n v="0.44774347762687844"/>
    <n v="11.66"/>
    <n v="21.757221195496783"/>
    <x v="1411"/>
    <n v="32.241051545671873"/>
    <x v="18"/>
    <x v="0"/>
    <x v="1"/>
  </r>
  <r>
    <s v="S St Lucie"/>
    <s v="Martin"/>
    <n v="6120"/>
    <s v="Mangrove Swamps"/>
    <s v="D"/>
    <n v="0.62640332935885068"/>
    <n v="1.7869211096790915E-2"/>
    <n v="0.24869471632328805"/>
    <n v="11.66"/>
    <n v="12.084834785033351"/>
    <x v="1412"/>
    <n v="1.9029037461214733"/>
    <x v="6"/>
    <x v="4"/>
    <x v="4"/>
  </r>
  <r>
    <s v="Basin 4, 5, 6"/>
    <s v="Martin"/>
    <n v="5300"/>
    <s v="Reservoirs"/>
    <s v="D"/>
    <n v="0.52096910560538079"/>
    <n v="9.3813358258152305E-2"/>
    <n v="0.2984336595879456"/>
    <n v="11.59"/>
    <n v="14.414741182696725"/>
    <x v="1413"/>
    <n v="5.6407209914414267"/>
    <x v="6"/>
    <x v="4"/>
    <x v="5"/>
  </r>
  <r>
    <s v="Basin 4, 5, 6"/>
    <s v="MartinCoMS4"/>
    <n v="1800"/>
    <s v="Recreational"/>
    <s v="D"/>
    <n v="1.3474392445178078"/>
    <n v="0.2921616014325315"/>
    <n v="0.27638752969320179"/>
    <n v="11.59"/>
    <n v="13.349883897658488"/>
    <x v="1414"/>
    <n v="12.42903183479581"/>
    <x v="10"/>
    <x v="0"/>
    <x v="1"/>
  </r>
  <r>
    <s v="C-44 &amp; S-153"/>
    <s v="Conservation"/>
    <n v="6430"/>
    <s v="Wet Prairies"/>
    <s v="D"/>
    <n v="0.62640332935885068"/>
    <n v="1.7869211096790915E-2"/>
    <n v="0.24869471632328805"/>
    <n v="11.52"/>
    <n v="11.939733852794527"/>
    <x v="1415"/>
    <n v="0.58053521268648922"/>
    <x v="3"/>
    <x v="16"/>
    <x v="4"/>
  </r>
  <r>
    <s v="N St Lucie"/>
    <s v="Conservation"/>
    <n v="1620"/>
    <s v="Sand and Gravel Pits"/>
    <s v="D"/>
    <n v="0.73183755311232057"/>
    <n v="0.13401908322593187"/>
    <n v="0.24052044568721381"/>
    <n v="11.5"/>
    <n v="11.527243010116832"/>
    <x v="1416"/>
    <n v="6.712842998702989"/>
    <x v="3"/>
    <x v="35"/>
    <x v="1"/>
  </r>
  <r>
    <s v="C-44 &amp; S-153"/>
    <s v="ROADS"/>
    <n v="2130"/>
    <s v="Woodland Pastures"/>
    <s v="NA"/>
    <n v="0.95337210017164864"/>
    <n v="0.22938109134459039"/>
    <n v="0.2"/>
    <n v="11.49"/>
    <n v="9.5769150000000014"/>
    <x v="1417"/>
    <n v="5.977392706421524"/>
    <x v="13"/>
    <x v="0"/>
    <x v="0"/>
  </r>
  <r>
    <s v="S St Lucie"/>
    <s v="MartinCoMS4"/>
    <n v="6120"/>
    <s v="Mangrove Swamps"/>
    <s v="C"/>
    <n v="0.62640332935885068"/>
    <n v="1.7869211096790915E-2"/>
    <n v="0.24869471632328805"/>
    <n v="11.48"/>
    <n v="11.898276443583436"/>
    <x v="1418"/>
    <n v="1.873527873539838"/>
    <x v="10"/>
    <x v="0"/>
    <x v="4"/>
  </r>
  <r>
    <s v="S St Lucie"/>
    <s v="StuartMS4"/>
    <n v="4110"/>
    <s v="Pine Flatwoods"/>
    <s v="B"/>
    <n v="0.80616023176279095"/>
    <n v="4.9140330516175015E-2"/>
    <n v="9.4942281192321246E-2"/>
    <n v="11.41"/>
    <n v="4.5146170278752766"/>
    <x v="1419"/>
    <n v="1.0950241493850292"/>
    <x v="19"/>
    <x v="0"/>
    <x v="3"/>
  </r>
  <r>
    <s v="C-24"/>
    <s v="ROADS"/>
    <n v="4110"/>
    <s v="Pine Flatwoods"/>
    <s v="D"/>
    <n v="0.80616023176279095"/>
    <n v="4.9140330516175015E-2"/>
    <n v="0.28292799795311729"/>
    <n v="11.39"/>
    <n v="13.429976694438929"/>
    <x v="1420"/>
    <n v="5.8154597804688839"/>
    <x v="13"/>
    <x v="0"/>
    <x v="3"/>
  </r>
  <r>
    <s v="C-23"/>
    <s v="Conservation"/>
    <n v="6170"/>
    <s v="Mixed Wetland Hardwoods"/>
    <s v="D"/>
    <n v="0.62640332935885068"/>
    <n v="1.7869211096790915E-2"/>
    <n v="0.24869471632328805"/>
    <n v="11.38"/>
    <n v="11.794632920555706"/>
    <x v="1421"/>
    <n v="6.671187370852631"/>
    <x v="3"/>
    <x v="7"/>
    <x v="4"/>
  </r>
  <r>
    <s v="S St Lucie"/>
    <s v="MartinCoMS4"/>
    <n v="1900"/>
    <s v="Open Land"/>
    <s v="NA"/>
    <n v="0.80616023176279095"/>
    <n v="4.9140330516175015E-2"/>
    <n v="0.24115339422849597"/>
    <n v="11.37"/>
    <n v="11.426926979985311"/>
    <x v="1422"/>
    <n v="2.7716107300096198"/>
    <x v="10"/>
    <x v="0"/>
    <x v="1"/>
  </r>
  <r>
    <s v="C-24"/>
    <s v="City of PSL MS4"/>
    <n v="8320"/>
    <s v="Electrical Power Transmission Lines"/>
    <s v="D"/>
    <n v="0.73183755311232057"/>
    <n v="0.15992943931627868"/>
    <n v="0.28292799795311729"/>
    <n v="11.37"/>
    <n v="13.406394645809534"/>
    <x v="1423"/>
    <n v="9.8467019853794628"/>
    <x v="2"/>
    <x v="0"/>
    <x v="2"/>
  </r>
  <r>
    <s v="C-24"/>
    <s v="St. Lucie"/>
    <n v="6240"/>
    <s v="Cypress - Pine - Cabbage Palm"/>
    <s v="D"/>
    <n v="0.62640332935885068"/>
    <n v="1.7869211096790915E-2"/>
    <n v="0.24869471632328805"/>
    <n v="11.36"/>
    <n v="11.773904215950161"/>
    <x v="1424"/>
    <n v="4.0965194944974419"/>
    <x v="9"/>
    <x v="4"/>
    <x v="4"/>
  </r>
  <r>
    <s v="N St Lucie"/>
    <s v="City of PSL MS4"/>
    <n v="8200"/>
    <s v="Communications"/>
    <s v="D"/>
    <n v="1.2017295380314896"/>
    <n v="0.2322997442582819"/>
    <n v="0.58224006489851832"/>
    <n v="11.33"/>
    <n v="27.492080380363635"/>
    <x v="1425"/>
    <n v="23.3618792772826"/>
    <x v="2"/>
    <x v="0"/>
    <x v="2"/>
  </r>
  <r>
    <s v="C-23"/>
    <s v="Conservation"/>
    <n v="4200"/>
    <s v="Upland Hardwood Forests"/>
    <s v="D"/>
    <n v="0.80616023176279095"/>
    <n v="4.9140330516175015E-2"/>
    <n v="0.28292799795311729"/>
    <n v="11.31"/>
    <n v="13.33564849992136"/>
    <x v="1426"/>
    <n v="8.6775176719688591"/>
    <x v="3"/>
    <x v="7"/>
    <x v="3"/>
  </r>
  <r>
    <s v="C-24"/>
    <s v="St. Lucie"/>
    <n v="6110"/>
    <s v="Bay Swamps"/>
    <s v="D"/>
    <n v="0.62640332935885068"/>
    <n v="1.7869211096790915E-2"/>
    <n v="0.24869471632328805"/>
    <n v="11.25"/>
    <n v="11.659896340619659"/>
    <x v="1427"/>
    <n v="4.0568524923500204"/>
    <x v="9"/>
    <x v="4"/>
    <x v="4"/>
  </r>
  <r>
    <s v="N St Lucie"/>
    <s v="NORTH ST. LUCIE RIVER WATER CONTROL DIST"/>
    <n v="8110"/>
    <s v="Airports"/>
    <s v="D"/>
    <n v="1.4884831588725165"/>
    <n v="0.30824389141964326"/>
    <n v="0.34369105791620291"/>
    <n v="11.22"/>
    <n v="16.070770468974004"/>
    <x v="1428"/>
    <n v="16.977348803227866"/>
    <x v="1"/>
    <x v="1"/>
    <x v="2"/>
  </r>
  <r>
    <s v="N St Lucie"/>
    <s v="MartinCoMS4"/>
    <n v="1411"/>
    <s v="Shopping Centers (Plazas, Malls)"/>
    <s v="NA"/>
    <n v="1.4884831588725165"/>
    <n v="0.30824389141964326"/>
    <n v="0.57659988543228824"/>
    <n v="11.19"/>
    <n v="26.889346452212092"/>
    <x v="1429"/>
    <n v="28.406218276303161"/>
    <x v="10"/>
    <x v="0"/>
    <x v="1"/>
  </r>
  <r>
    <s v="C-23"/>
    <s v="Okeechobee"/>
    <n v="8350"/>
    <s v="Solid Waste Disposal"/>
    <s v="C"/>
    <n v="1.4884831588725165"/>
    <n v="0.30824389141964326"/>
    <n v="0.57095970596605816"/>
    <n v="11.19"/>
    <n v="26.626320489925593"/>
    <x v="1430"/>
    <n v="36.097878576972029"/>
    <x v="14"/>
    <x v="4"/>
    <x v="2"/>
  </r>
  <r>
    <s v="C-24"/>
    <s v="Conservation"/>
    <n v="6430"/>
    <s v="Wet Prairies"/>
    <s v="D"/>
    <n v="0.62640332935885068"/>
    <n v="1.7869211096790915E-2"/>
    <n v="0.24869471632328805"/>
    <n v="11.18"/>
    <n v="11.587345874500246"/>
    <x v="1431"/>
    <n v="4.031609854619842"/>
    <x v="3"/>
    <x v="18"/>
    <x v="4"/>
  </r>
  <r>
    <s v="N St Lucie"/>
    <s v="Conservation"/>
    <n v="3200"/>
    <s v="Shrub and Brushland"/>
    <s v="D"/>
    <n v="0.80616023176279095"/>
    <n v="4.9140330516175015E-2"/>
    <n v="0.28292799795311729"/>
    <n v="11.18"/>
    <n v="13.182365183830308"/>
    <x v="1432"/>
    <n v="4.6321623663601832"/>
    <x v="3"/>
    <x v="10"/>
    <x v="6"/>
  </r>
  <r>
    <s v="N St Lucie"/>
    <s v="MartinCoMS4"/>
    <n v="7400"/>
    <s v="Disturbed Land"/>
    <s v="B"/>
    <n v="0.73183755311232057"/>
    <n v="0.13401908322593187"/>
    <n v="9.4942281192321246E-2"/>
    <n v="11.18"/>
    <n v="4.4236124777954062"/>
    <x v="1433"/>
    <n v="2.5760727022482635"/>
    <x v="10"/>
    <x v="0"/>
    <x v="7"/>
  </r>
  <r>
    <s v="N St Lucie"/>
    <s v="MartinCoMS4"/>
    <n v="1550"/>
    <s v="Other Light Industrial"/>
    <s v="B"/>
    <n v="1.2017295380314896"/>
    <n v="0.2322997442582819"/>
    <n v="0.25919242765503703"/>
    <n v="11.17"/>
    <n v="12.065660219958936"/>
    <x v="1434"/>
    <n v="10.253007177322363"/>
    <x v="10"/>
    <x v="0"/>
    <x v="1"/>
  </r>
  <r>
    <s v="C-44 &amp; S-153"/>
    <s v="Agriculture"/>
    <n v="2610"/>
    <s v="Fallow Crop Land"/>
    <s v="D"/>
    <n v="1.1942187284187931"/>
    <n v="0.52982210901985061"/>
    <n v="0.28292799795311729"/>
    <n v="11.13"/>
    <n v="13.123410062256829"/>
    <x v="1435"/>
    <n v="18.919311079867615"/>
    <x v="0"/>
    <x v="0"/>
    <x v="0"/>
  </r>
  <r>
    <s v="N St Lucie"/>
    <s v="Martin"/>
    <n v="1411"/>
    <s v="Shopping Centers (Plazas, Malls)"/>
    <s v="A"/>
    <n v="1.4884831588725165"/>
    <n v="0.30824389141964326"/>
    <n v="0.5449281084296117"/>
    <n v="11.11"/>
    <n v="25.230675478791316"/>
    <x v="1436"/>
    <n v="26.653978972038374"/>
    <x v="6"/>
    <x v="4"/>
    <x v="1"/>
  </r>
  <r>
    <s v="N St Lucie"/>
    <s v="City of PSL MS4"/>
    <n v="1340"/>
    <s v="Multiple Dwelling Units, High Rise &lt;Three stories or more&gt;"/>
    <s v="A"/>
    <n v="1.6728075169398335"/>
    <n v="0.4645994885165638"/>
    <n v="0.37832588419635466"/>
    <n v="11.09"/>
    <n v="17.485304927286332"/>
    <x v="1437"/>
    <n v="25.910690174401065"/>
    <x v="2"/>
    <x v="0"/>
    <x v="1"/>
  </r>
  <r>
    <s v="N St Lucie"/>
    <s v="Conservation"/>
    <n v="4280"/>
    <s v="Cabbage Palm"/>
    <s v="D"/>
    <n v="0.80616023176279095"/>
    <n v="4.9140330516175015E-2"/>
    <n v="0.28292799795311729"/>
    <n v="11.04"/>
    <n v="13.017290843424561"/>
    <x v="1438"/>
    <n v="4.5741567553324174"/>
    <x v="3"/>
    <x v="10"/>
    <x v="3"/>
  </r>
  <r>
    <s v="N St Lucie"/>
    <s v="ROADS"/>
    <n v="6410"/>
    <s v="Freshwater Marshes"/>
    <s v="NA"/>
    <n v="0.62640332935885068"/>
    <n v="1.7869211096790915E-2"/>
    <n v="0.24869471632328805"/>
    <n v="11.02"/>
    <n v="11.421516237655878"/>
    <x v="1439"/>
    <n v="3.0415740264710145"/>
    <x v="13"/>
    <x v="0"/>
    <x v="4"/>
  </r>
  <r>
    <s v="N St Lucie"/>
    <s v="St. Lucie"/>
    <n v="1320"/>
    <s v="Mobile Home Units &lt;Six or more dwelling units per acre&gt;"/>
    <s v="NA"/>
    <n v="1.6728075169398335"/>
    <n v="0.4645994885165638"/>
    <n v="0.44774347762687844"/>
    <n v="11.02"/>
    <n v="20.562999791970373"/>
    <x v="1440"/>
    <n v="30.471388339048378"/>
    <x v="9"/>
    <x v="4"/>
    <x v="1"/>
  </r>
  <r>
    <s v="N St Lucie"/>
    <s v="StuartMS4"/>
    <n v="4130"/>
    <s v="Sand Pine"/>
    <s v="A"/>
    <n v="0.80616023176279095"/>
    <n v="4.9140330516175015E-2"/>
    <n v="2.0887301862310671E-2"/>
    <n v="11.01"/>
    <n v="0.95839661392808873"/>
    <x v="1441"/>
    <n v="0.33677179058354556"/>
    <x v="19"/>
    <x v="0"/>
    <x v="3"/>
  </r>
  <r>
    <s v="N St Lucie"/>
    <s v="Conservation"/>
    <n v="6170"/>
    <s v="Mixed Wetland Hardwoods"/>
    <s v="NA"/>
    <n v="0.62640332935885068"/>
    <n v="1.7869211096790915E-2"/>
    <n v="0.24869471632328805"/>
    <n v="11"/>
    <n v="11.400787533050332"/>
    <x v="1442"/>
    <n v="3.0360539284193431"/>
    <x v="3"/>
    <x v="13"/>
    <x v="4"/>
  </r>
  <r>
    <s v="S St Lucie"/>
    <s v="Conservation"/>
    <n v="3100"/>
    <s v="Herbaceous (Dry Prairie)"/>
    <s v="D"/>
    <n v="0.80616023176279095"/>
    <n v="4.9140330516175015E-2"/>
    <n v="0.28292799795311729"/>
    <n v="11"/>
    <n v="12.970126746165777"/>
    <x v="1443"/>
    <n v="3.1459151285575149"/>
    <x v="3"/>
    <x v="17"/>
    <x v="6"/>
  </r>
  <r>
    <s v="N St Lucie"/>
    <s v="NORTH ST. LUCIE RIVER WATER CONTROL DIST"/>
    <n v="6210"/>
    <s v="Cypress"/>
    <s v="D"/>
    <n v="0.62640332935885068"/>
    <n v="1.7869211096790915E-2"/>
    <n v="0.24869471632328805"/>
    <n v="10.97"/>
    <n v="11.369694476142014"/>
    <x v="1444"/>
    <n v="3.0277737813418359"/>
    <x v="1"/>
    <x v="1"/>
    <x v="4"/>
  </r>
  <r>
    <s v="N St Lucie"/>
    <s v="City of PSL MS4"/>
    <n v="1660"/>
    <s v="Holding Ponds"/>
    <s v="D"/>
    <n v="0.52096910560538079"/>
    <n v="9.3813358258152305E-2"/>
    <n v="0.2984336595879456"/>
    <n v="10.94"/>
    <n v="13.606321703080427"/>
    <x v="1445"/>
    <n v="6.4350574354774333"/>
    <x v="2"/>
    <x v="0"/>
    <x v="1"/>
  </r>
  <r>
    <s v="C-23"/>
    <s v="Conservation"/>
    <n v="2110"/>
    <s v="Improved Pastures"/>
    <s v="NA"/>
    <n v="1.8765006736361713"/>
    <n v="0.3700681607026059"/>
    <n v="0.58663586860269046"/>
    <n v="10.93"/>
    <n v="26.721718457650713"/>
    <x v="1446"/>
    <n v="40.722441667806315"/>
    <x v="3"/>
    <x v="2"/>
    <x v="0"/>
  </r>
  <r>
    <s v="S St Lucie"/>
    <s v="Martin"/>
    <n v="7400"/>
    <s v="Disturbed Land"/>
    <s v="D"/>
    <n v="0.73183755311232057"/>
    <n v="0.13401908322593187"/>
    <n v="0.28292799795311729"/>
    <n v="10.9"/>
    <n v="12.852216503018816"/>
    <x v="1447"/>
    <n v="6.0856006694454292"/>
    <x v="6"/>
    <x v="4"/>
    <x v="7"/>
  </r>
  <r>
    <s v="S St Lucie"/>
    <s v="Conservation"/>
    <n v="4340"/>
    <s v="Hardwood - Coniferous Mixed"/>
    <s v="A"/>
    <n v="0.80616023176279095"/>
    <n v="4.9140330516175015E-2"/>
    <n v="2.0887301862310671E-2"/>
    <n v="10.88"/>
    <n v="0.94708039596163551"/>
    <x v="1448"/>
    <n v="0.22971514495775688"/>
    <x v="3"/>
    <x v="45"/>
    <x v="3"/>
  </r>
  <r>
    <s v="C-24"/>
    <s v="Conservation"/>
    <n v="5120"/>
    <s v=" Channelized Waterways, Canals"/>
    <s v="D"/>
    <n v="0.52096910560538079"/>
    <n v="9.3813358258152305E-2"/>
    <n v="0.2984336595879456"/>
    <n v="10.87"/>
    <n v="13.519261143737134"/>
    <x v="1449"/>
    <n v="7.4974597664721934"/>
    <x v="3"/>
    <x v="8"/>
    <x v="5"/>
  </r>
  <r>
    <s v="S St Lucie"/>
    <s v="Conservation"/>
    <n v="6410"/>
    <s v="Freshwater Marshes"/>
    <s v="D"/>
    <n v="0.62640332935885068"/>
    <n v="1.7869211096790915E-2"/>
    <n v="0.24869471632328805"/>
    <n v="10.87"/>
    <n v="11.266050953114281"/>
    <x v="1450"/>
    <n v="1.773976305346519"/>
    <x v="3"/>
    <x v="34"/>
    <x v="4"/>
  </r>
  <r>
    <s v="N St Lucie"/>
    <s v="St. Lucie"/>
    <n v="5250"/>
    <s v="Marshy Lakes"/>
    <s v="D"/>
    <n v="0.52096910560538079"/>
    <n v="9.3813358258152305E-2"/>
    <n v="0.2984336595879456"/>
    <n v="10.87"/>
    <n v="13.519261143737134"/>
    <x v="1449"/>
    <n v="6.3938824793089308"/>
    <x v="9"/>
    <x v="4"/>
    <x v="5"/>
  </r>
  <r>
    <s v="Basin 4, 5, 6"/>
    <s v="ROADS"/>
    <n v="4110"/>
    <s v="Pine Flatwoods"/>
    <s v="D"/>
    <n v="0.80616023176279095"/>
    <n v="4.9140330516175015E-2"/>
    <n v="0.28292799795311729"/>
    <n v="10.86"/>
    <n v="12.805052405760032"/>
    <x v="1451"/>
    <n v="3.454301684700241"/>
    <x v="13"/>
    <x v="0"/>
    <x v="3"/>
  </r>
  <r>
    <s v="S St Lucie"/>
    <s v="MartinCoMS4"/>
    <n v="1423"/>
    <s v="Junk Yards"/>
    <s v="D"/>
    <n v="1.4884831588725165"/>
    <n v="0.30824389141964326"/>
    <n v="0.58224006489851832"/>
    <n v="10.86"/>
    <n v="26.351632209245281"/>
    <x v="1452"/>
    <n v="24.970059047540268"/>
    <x v="10"/>
    <x v="0"/>
    <x v="1"/>
  </r>
  <r>
    <s v="Basin 4, 5, 6"/>
    <s v="MartinCoMS4"/>
    <n v="1820"/>
    <s v="Golf Courses"/>
    <s v="NA"/>
    <n v="1.8765006736361713"/>
    <n v="0.3700681607026059"/>
    <n v="0.24895975957097566"/>
    <n v="10.82"/>
    <n v="11.226180614490284"/>
    <x v="1453"/>
    <n v="12.831585796490623"/>
    <x v="10"/>
    <x v="0"/>
    <x v="1"/>
  </r>
  <r>
    <s v="N St Lucie"/>
    <s v="Martin"/>
    <n v="4130"/>
    <s v="Sand Pine"/>
    <s v="A"/>
    <n v="0.80616023176279095"/>
    <n v="4.9140330516175015E-2"/>
    <n v="2.0887301862310671E-2"/>
    <n v="10.76"/>
    <n v="0.93663465630029374"/>
    <x v="1454"/>
    <n v="0.32912483802715259"/>
    <x v="6"/>
    <x v="4"/>
    <x v="3"/>
  </r>
  <r>
    <s v="S St Lucie"/>
    <s v="MartinCoMS4"/>
    <n v="1700"/>
    <s v="Institutional"/>
    <s v="A"/>
    <n v="0.96739227811534922"/>
    <n v="0.17065096597435325"/>
    <n v="0.12152611992617118"/>
    <n v="10.75"/>
    <n v="5.4444461265174224"/>
    <x v="1455"/>
    <n v="3.1206545910654673"/>
    <x v="10"/>
    <x v="0"/>
    <x v="1"/>
  </r>
  <r>
    <s v="C-24"/>
    <s v="Conservation"/>
    <n v="6430"/>
    <s v="Wet Prairies"/>
    <s v="D"/>
    <n v="0.62640332935885068"/>
    <n v="1.7869211096790915E-2"/>
    <n v="0.24869471632328805"/>
    <n v="10.73"/>
    <n v="11.12095002087546"/>
    <x v="1456"/>
    <n v="3.8693357549258409"/>
    <x v="3"/>
    <x v="8"/>
    <x v="4"/>
  </r>
  <r>
    <s v="C-23"/>
    <s v="Conservation"/>
    <n v="6110"/>
    <s v="Bay Swamps"/>
    <s v="D"/>
    <n v="0.62640332935885068"/>
    <n v="1.7869211096790915E-2"/>
    <n v="0.24869471632328805"/>
    <n v="10.7"/>
    <n v="11.089856963967138"/>
    <x v="1457"/>
    <n v="6.2725575455292732"/>
    <x v="3"/>
    <x v="11"/>
    <x v="4"/>
  </r>
  <r>
    <s v="N St Lucie"/>
    <s v="Conservation"/>
    <n v="6410"/>
    <s v="Freshwater Marshes"/>
    <s v="D"/>
    <n v="0.62640332935885068"/>
    <n v="1.7869211096790915E-2"/>
    <n v="0.24869471632328805"/>
    <n v="10.7"/>
    <n v="11.089856963967138"/>
    <x v="1457"/>
    <n v="2.9532524576442691"/>
    <x v="3"/>
    <x v="24"/>
    <x v="4"/>
  </r>
  <r>
    <s v="N St Lucie"/>
    <s v="City of PSL MS4"/>
    <n v="1411"/>
    <s v="Shopping Centers (Plazas, Malls)"/>
    <s v="A"/>
    <n v="1.4884831588725165"/>
    <n v="0.30824389141964326"/>
    <n v="0.5449281084296117"/>
    <n v="10.69"/>
    <n v="24.276860564201545"/>
    <x v="1458"/>
    <n v="25.646357804778599"/>
    <x v="2"/>
    <x v="0"/>
    <x v="1"/>
  </r>
  <r>
    <s v="N St Lucie"/>
    <s v="NORTH ST. LUCIE RIVER WATER CONTROL DIST"/>
    <n v="8310"/>
    <s v="Electric Power Facilities"/>
    <s v="D"/>
    <n v="1.2017295380314896"/>
    <n v="0.2322997442582819"/>
    <n v="0.58224006489851832"/>
    <n v="10.68"/>
    <n v="25.914864824561661"/>
    <x v="1459"/>
    <n v="22.021612593237261"/>
    <x v="1"/>
    <x v="1"/>
    <x v="2"/>
  </r>
  <r>
    <s v="C-23"/>
    <s v="City of PSL MS4"/>
    <n v="6440"/>
    <s v="Emergent Aquatic Vegetation"/>
    <s v="D"/>
    <n v="0.62640332935885068"/>
    <n v="1.7869211096790915E-2"/>
    <n v="0.24869471632328805"/>
    <n v="10.66"/>
    <n v="11.048399554756047"/>
    <x v="1460"/>
    <n v="6.2491087322749586"/>
    <x v="2"/>
    <x v="0"/>
    <x v="4"/>
  </r>
  <r>
    <s v="S St Lucie"/>
    <s v="Conservation"/>
    <n v="6250"/>
    <s v="Hydric Pine Flatwoods"/>
    <s v="D"/>
    <n v="0.62640332935885068"/>
    <n v="1.7869211096790915E-2"/>
    <n v="0.24869471632328805"/>
    <n v="10.64"/>
    <n v="11.027670850150502"/>
    <x v="1461"/>
    <n v="1.7364404681588743"/>
    <x v="3"/>
    <x v="34"/>
    <x v="4"/>
  </r>
  <r>
    <s v="N St Lucie"/>
    <s v="Conservation"/>
    <n v="4220"/>
    <s v="Brazilian Pepper"/>
    <s v="NA"/>
    <n v="0.80616023176279095"/>
    <n v="4.9140330516175015E-2"/>
    <n v="0.24115339422849597"/>
    <n v="10.62"/>
    <n v="10.673171902149868"/>
    <x v="1462"/>
    <n v="3.7504548330579741"/>
    <x v="3"/>
    <x v="21"/>
    <x v="3"/>
  </r>
  <r>
    <s v="N St Lucie"/>
    <s v="MartinCoMS4"/>
    <n v="5300"/>
    <s v="Reservoirs"/>
    <s v="A"/>
    <n v="0.52096910560538079"/>
    <n v="9.3813358258152305E-2"/>
    <n v="0.2984336595879456"/>
    <n v="10.6"/>
    <n v="13.183456129127288"/>
    <x v="1463"/>
    <n v="6.2350647912304211"/>
    <x v="10"/>
    <x v="0"/>
    <x v="5"/>
  </r>
  <r>
    <s v="S St Lucie"/>
    <s v="Martin"/>
    <n v="1330"/>
    <s v="Multiple Dwelling Units, Low Rise &lt;Two stories or less&gt;"/>
    <s v="NA"/>
    <n v="1.6728075169398335"/>
    <n v="0.4645994885165638"/>
    <n v="0.44774347762687844"/>
    <n v="10.54"/>
    <n v="19.667333739325564"/>
    <x v="1464"/>
    <n v="27.003548329892553"/>
    <x v="6"/>
    <x v="4"/>
    <x v="1"/>
  </r>
  <r>
    <s v="C-44 &amp; S-153"/>
    <s v="Martin"/>
    <n v="4110"/>
    <s v="Pine Flatwoods"/>
    <s v="NA"/>
    <n v="0.80616023176279095"/>
    <n v="4.9140330516175015E-2"/>
    <n v="0.24115339422849597"/>
    <n v="10.52"/>
    <n v="10.572671225105143"/>
    <x v="1465"/>
    <n v="1.4136807435166543"/>
    <x v="6"/>
    <x v="4"/>
    <x v="3"/>
  </r>
  <r>
    <s v="C-44 &amp; S-153"/>
    <s v="ROADS"/>
    <n v="1400"/>
    <s v="Commercial and Services"/>
    <s v="D"/>
    <n v="0.73183755311232057"/>
    <n v="0.15992943931627868"/>
    <n v="0.58224006489851832"/>
    <n v="10.48"/>
    <n v="25.429567730468747"/>
    <x v="1466"/>
    <n v="11.066134241503812"/>
    <x v="13"/>
    <x v="0"/>
    <x v="1"/>
  </r>
  <r>
    <s v="Basin 4, 5, 6"/>
    <s v="MartinCoMS4"/>
    <n v="2430"/>
    <s v="Ornamentals"/>
    <s v="D"/>
    <n v="1.7303616721893005"/>
    <n v="0.38508149913584422"/>
    <n v="0.30381529981542799"/>
    <n v="10.46"/>
    <n v="13.243931740319129"/>
    <x v="1467"/>
    <n v="15.678918108479909"/>
    <x v="10"/>
    <x v="0"/>
    <x v="0"/>
  </r>
  <r>
    <s v="N St Lucie"/>
    <s v="Conservation"/>
    <n v="4110"/>
    <s v="Pine Flatwoods"/>
    <s v="A"/>
    <n v="0.80616023176279095"/>
    <n v="4.9140330516175015E-2"/>
    <n v="2.0887301862310671E-2"/>
    <n v="10.44"/>
    <n v="0.90877935053671621"/>
    <x v="1468"/>
    <n v="0.31933673875496965"/>
    <x v="3"/>
    <x v="43"/>
    <x v="3"/>
  </r>
  <r>
    <s v="C-23"/>
    <s v="St. Lucie"/>
    <n v="6215"/>
    <e v="#N/A"/>
    <s v="D"/>
    <n v="0.62640332935885068"/>
    <n v="1.7869211096790915E-2"/>
    <n v="0.24869471632328805"/>
    <n v="10.44"/>
    <n v="10.820383804095043"/>
    <x v="1469"/>
    <n v="6.1201402593762273"/>
    <x v="9"/>
    <x v="4"/>
    <x v="4"/>
  </r>
  <r>
    <s v="S St Lucie"/>
    <s v="Conservation"/>
    <n v="6172"/>
    <s v="Mixed Shrubs"/>
    <s v="D"/>
    <n v="0.62640332935885068"/>
    <n v="1.7869211096790915E-2"/>
    <n v="0.24869471632328805"/>
    <n v="10.43"/>
    <n v="10.81001945179227"/>
    <x v="1470"/>
    <n v="1.7021686168136336"/>
    <x v="3"/>
    <x v="34"/>
    <x v="4"/>
  </r>
  <r>
    <s v="N St Lucie"/>
    <s v="MartinCoMS4"/>
    <n v="4340"/>
    <s v="Hardwood - Coniferous Mixed"/>
    <s v="A"/>
    <n v="0.80616023176279095"/>
    <n v="4.9140330516175015E-2"/>
    <n v="2.0887301862310671E-2"/>
    <n v="10.43"/>
    <n v="0.90790887223160455"/>
    <x v="1471"/>
    <n v="0.31903086065271397"/>
    <x v="10"/>
    <x v="0"/>
    <x v="3"/>
  </r>
  <r>
    <s v="S St Lucie"/>
    <s v="MartinCoMS4"/>
    <n v="1220"/>
    <s v="Mobile Home Units"/>
    <s v="D"/>
    <n v="1.3474392445178078"/>
    <n v="0.2921616014325315"/>
    <n v="0.24052044568721381"/>
    <n v="10.4"/>
    <n v="10.424637156975221"/>
    <x v="1472"/>
    <n v="9.4219092131383899"/>
    <x v="10"/>
    <x v="0"/>
    <x v="1"/>
  </r>
  <r>
    <s v="C-23"/>
    <s v="Conservation"/>
    <n v="2130"/>
    <s v="Woodland Pastures"/>
    <s v="A"/>
    <n v="0.95337210017164864"/>
    <n v="0.22938109134459039"/>
    <n v="0.2"/>
    <n v="10.38"/>
    <n v="8.6517300000000024"/>
    <x v="1473"/>
    <n v="9.8728001287883753"/>
    <x v="3"/>
    <x v="2"/>
    <x v="0"/>
  </r>
  <r>
    <s v="C-44 &amp; S-153"/>
    <s v="Martin"/>
    <n v="6215"/>
    <e v="#N/A"/>
    <s v="D"/>
    <n v="0.62640332935885068"/>
    <n v="1.7869211096790915E-2"/>
    <n v="0.24869471632328805"/>
    <n v="10.38"/>
    <n v="10.758197690278406"/>
    <x v="1474"/>
    <n v="0.52308641559772229"/>
    <x v="6"/>
    <x v="4"/>
    <x v="4"/>
  </r>
  <r>
    <s v="N St Lucie"/>
    <s v="MartinCoMS4"/>
    <n v="1290"/>
    <s v="Medium Density Under Construction"/>
    <s v="B"/>
    <n v="1.3474392445178078"/>
    <n v="0.2921616014325315"/>
    <n v="0.25919242765503703"/>
    <n v="10.37"/>
    <n v="11.201512666157043"/>
    <x v="1475"/>
    <n v="11.343231039958615"/>
    <x v="10"/>
    <x v="0"/>
    <x v="1"/>
  </r>
  <r>
    <s v="N St Lucie"/>
    <s v="ROADS"/>
    <n v="3200"/>
    <s v="Shrub and Brushland"/>
    <s v="D"/>
    <n v="0.80616023176279095"/>
    <n v="4.9140330516175015E-2"/>
    <n v="0.28292799795311729"/>
    <n v="10.33"/>
    <n v="12.180128117081134"/>
    <x v="1476"/>
    <n v="4.2799854422630315"/>
    <x v="13"/>
    <x v="0"/>
    <x v="6"/>
  </r>
  <r>
    <s v="Basin 4, 5, 6"/>
    <s v="MartinCoMS4"/>
    <n v="2210"/>
    <s v="Citrus Groves"/>
    <s v="D"/>
    <n v="1.6671011379372187"/>
    <n v="0.16490862031309303"/>
    <n v="0.32696578480774496"/>
    <n v="10.32"/>
    <n v="14.062340652482378"/>
    <x v="1477"/>
    <n v="8.2231836983817654"/>
    <x v="10"/>
    <x v="0"/>
    <x v="0"/>
  </r>
  <r>
    <s v="C-44 &amp; S-153"/>
    <s v="ROADS"/>
    <n v="2510"/>
    <s v="Horse Farms"/>
    <s v="D"/>
    <n v="1.8765006736361713"/>
    <n v="0.3700681607026059"/>
    <n v="0.58663586860269046"/>
    <n v="10.31"/>
    <n v="25.205939368561658"/>
    <x v="1478"/>
    <n v="25.381258404482548"/>
    <x v="13"/>
    <x v="0"/>
    <x v="0"/>
  </r>
  <r>
    <s v="N St Lucie"/>
    <s v="City of PSL MS4"/>
    <n v="2130"/>
    <s v="Woodland Pastures"/>
    <s v="D"/>
    <n v="0.95337210017164864"/>
    <n v="0.22938109134459039"/>
    <n v="0.2"/>
    <n v="10.29"/>
    <n v="8.5767150000000001"/>
    <x v="1479"/>
    <n v="7.2201012488829832"/>
    <x v="2"/>
    <x v="0"/>
    <x v="0"/>
  </r>
  <r>
    <s v="S St Lucie"/>
    <s v="MartinCoMS4"/>
    <n v="4340"/>
    <s v="Hardwood - Coniferous Mixed"/>
    <s v="NA"/>
    <n v="0.80616023176279095"/>
    <n v="4.9140330516175015E-2"/>
    <n v="0.24115339422849597"/>
    <n v="10.26"/>
    <n v="10.311369464788855"/>
    <x v="1480"/>
    <n v="2.5010313183727968"/>
    <x v="10"/>
    <x v="0"/>
    <x v="3"/>
  </r>
  <r>
    <s v="Basin 4, 5, 6"/>
    <s v="Martin"/>
    <n v="3100"/>
    <s v="Herbaceous (Dry Prairie)"/>
    <s v="D"/>
    <n v="0.80616023176279095"/>
    <n v="4.9140330516175015E-2"/>
    <n v="0.28292799795311729"/>
    <n v="10.210000000000001"/>
    <n v="12.038635825304782"/>
    <x v="1481"/>
    <n v="3.2475525046767464"/>
    <x v="6"/>
    <x v="4"/>
    <x v="6"/>
  </r>
  <r>
    <s v="S St Lucie"/>
    <s v="Conservation"/>
    <n v="6410"/>
    <s v="Freshwater Marshes"/>
    <s v="D"/>
    <n v="0.62640332935885068"/>
    <n v="1.7869211096790915E-2"/>
    <n v="0.24869471632328805"/>
    <n v="10.19"/>
    <n v="10.561274996525716"/>
    <x v="1482"/>
    <n v="1.6630007867047867"/>
    <x v="3"/>
    <x v="25"/>
    <x v="4"/>
  </r>
  <r>
    <s v="N St Lucie"/>
    <s v="Conservation"/>
    <n v="6170"/>
    <s v="Mixed Wetland Hardwoods"/>
    <s v="D"/>
    <n v="0.62640332935885068"/>
    <n v="1.7869211096790915E-2"/>
    <n v="0.24869471632328805"/>
    <n v="10.18"/>
    <n v="10.550910644222943"/>
    <x v="1483"/>
    <n v="2.80972990830081"/>
    <x v="3"/>
    <x v="35"/>
    <x v="4"/>
  </r>
  <r>
    <s v="N St Lucie"/>
    <s v="Agriculture"/>
    <n v="2410"/>
    <s v="Tree Nurseries"/>
    <s v="D"/>
    <n v="1.7303616721893005"/>
    <n v="0.38508149913584422"/>
    <n v="0.30381529981542799"/>
    <n v="10.17"/>
    <n v="12.876748164344697"/>
    <x v="1484"/>
    <n v="16.295354302869669"/>
    <x v="0"/>
    <x v="0"/>
    <x v="0"/>
  </r>
  <r>
    <s v="N St Lucie"/>
    <s v="ROADS"/>
    <n v="1400"/>
    <s v="Commercial and Services"/>
    <s v="C"/>
    <n v="0.73183755311232057"/>
    <n v="0.15992943931627868"/>
    <n v="0.57095970596605816"/>
    <n v="10.15"/>
    <n v="24.151666932327505"/>
    <x v="1485"/>
    <n v="15.767367559210651"/>
    <x v="13"/>
    <x v="0"/>
    <x v="1"/>
  </r>
  <r>
    <s v="Basin 4, 5, 6"/>
    <s v="MartinCoMS4"/>
    <n v="4240"/>
    <s v="Melaleuca"/>
    <s v="D"/>
    <n v="0.80616023176279095"/>
    <n v="4.9140330516175015E-2"/>
    <n v="0.28292799795311729"/>
    <n v="10.119999999999999"/>
    <n v="11.932516606472516"/>
    <x v="1486"/>
    <n v="3.2189256951350314"/>
    <x v="10"/>
    <x v="0"/>
    <x v="3"/>
  </r>
  <r>
    <s v="C-44 &amp; S-153"/>
    <s v="MartinCoMS4"/>
    <n v="1400"/>
    <s v="Commercial and Services"/>
    <s v="B"/>
    <n v="0.73183755311232057"/>
    <n v="0.15992943931627868"/>
    <n v="0.55707618727995345"/>
    <n v="10.039999999999999"/>
    <n v="23.309014705311625"/>
    <x v="1487"/>
    <n v="10.143337413365076"/>
    <x v="10"/>
    <x v="0"/>
    <x v="1"/>
  </r>
  <r>
    <s v="S St Lucie"/>
    <s v="MartinCoMS4"/>
    <n v="1310"/>
    <s v="Fixed Single Family Units &lt;Six or more dwelling units per acre&gt;"/>
    <s v="A"/>
    <n v="1.3474392445178078"/>
    <n v="0.2921616014325315"/>
    <n v="0.37832588419635466"/>
    <n v="10.029999999999999"/>
    <n v="15.814031417554729"/>
    <x v="1488"/>
    <n v="14.292906896066176"/>
    <x v="10"/>
    <x v="0"/>
    <x v="1"/>
  </r>
  <r>
    <s v="N St Lucie"/>
    <s v="Conservation"/>
    <n v="4270"/>
    <s v="Live Oak"/>
    <s v="D"/>
    <n v="0.80616023176279095"/>
    <n v="4.9140330516175015E-2"/>
    <n v="0.28292799795311729"/>
    <n v="9.99"/>
    <n v="11.779233290381468"/>
    <x v="1489"/>
    <n v="4.1391146726241725"/>
    <x v="3"/>
    <x v="10"/>
    <x v="3"/>
  </r>
  <r>
    <s v="S St Lucie"/>
    <s v="ROADS"/>
    <n v="1400"/>
    <s v="Commercial and Services"/>
    <s v="D"/>
    <n v="0.73183755311232057"/>
    <n v="0.15992943931627868"/>
    <n v="0.58224006489851832"/>
    <n v="9.98"/>
    <n v="24.216324995236459"/>
    <x v="1490"/>
    <n v="13.173874634066275"/>
    <x v="13"/>
    <x v="0"/>
    <x v="1"/>
  </r>
  <r>
    <s v="C-44 &amp; S-153"/>
    <s v="Martin"/>
    <n v="8320"/>
    <s v="Electrical Power Transmission Lines"/>
    <s v="A"/>
    <n v="0.73183755311232057"/>
    <n v="0.15992943931627868"/>
    <n v="2.0887301862310671E-2"/>
    <n v="9.9700000000000006"/>
    <n v="0.8678668701964618"/>
    <x v="1491"/>
    <n v="0.37766789397055867"/>
    <x v="6"/>
    <x v="4"/>
    <x v="2"/>
  </r>
  <r>
    <s v="S St Lucie"/>
    <s v="Conservation"/>
    <n v="6250"/>
    <s v="Hydric Pine Flatwoods"/>
    <s v="NA"/>
    <n v="0.62640332935885068"/>
    <n v="1.7869211096790915E-2"/>
    <n v="0.24869471632328805"/>
    <n v="9.9600000000000009"/>
    <n v="10.322894893561937"/>
    <x v="1492"/>
    <n v="1.6254649495171418"/>
    <x v="3"/>
    <x v="45"/>
    <x v="4"/>
  </r>
  <r>
    <s v="N St Lucie"/>
    <s v="CityofFtPierce"/>
    <n v="8100"/>
    <s v="Transportation"/>
    <s v="D"/>
    <n v="1.0171301585628862"/>
    <n v="0.19656132206470006"/>
    <n v="0.45034663738052311"/>
    <n v="9.9499999999999993"/>
    <n v="18.674355132269131"/>
    <x v="1493"/>
    <n v="14.05288842025819"/>
    <x v="18"/>
    <x v="0"/>
    <x v="2"/>
  </r>
  <r>
    <s v="C-23"/>
    <s v="Southern Grove"/>
    <n v="6440"/>
    <s v="Emergent Aquatic Vegetation"/>
    <s v="NA"/>
    <n v="0.62640332935885068"/>
    <n v="1.7869211096790915E-2"/>
    <n v="0.24869471632328805"/>
    <n v="9.94"/>
    <n v="10.30216618895639"/>
    <x v="1494"/>
    <n v="5.8270300936972879"/>
    <x v="7"/>
    <x v="0"/>
    <x v="4"/>
  </r>
  <r>
    <s v="N St Lucie"/>
    <s v="City of PSL MS4"/>
    <n v="4220"/>
    <s v="Brazilian Pepper"/>
    <s v="NA"/>
    <n v="0.80616023176279095"/>
    <n v="4.9140330516175015E-2"/>
    <n v="0.24115339422849597"/>
    <n v="9.89"/>
    <n v="9.9395169597233721"/>
    <x v="1495"/>
    <n v="3.4926552070568149"/>
    <x v="2"/>
    <x v="0"/>
    <x v="3"/>
  </r>
  <r>
    <s v="N St Lucie"/>
    <s v="Conservation"/>
    <n v="5120"/>
    <s v=" Channelized Waterways, Canals"/>
    <s v="D"/>
    <n v="0.52096910560538079"/>
    <n v="9.3813358258152305E-2"/>
    <n v="0.2984336595879456"/>
    <n v="9.8800000000000008"/>
    <n v="12.287976090167701"/>
    <x v="1496"/>
    <n v="5.8115509563543934"/>
    <x v="3"/>
    <x v="21"/>
    <x v="5"/>
  </r>
  <r>
    <s v="N St Lucie"/>
    <s v="MartinCoMS4"/>
    <n v="3100"/>
    <s v="Herbaceous (Dry Prairie)"/>
    <s v="D"/>
    <n v="0.80616023176279095"/>
    <n v="4.9140330516175015E-2"/>
    <n v="0.28292799795311729"/>
    <n v="9.8800000000000008"/>
    <n v="11.649532022919809"/>
    <x v="1497"/>
    <n v="4.0935388353880704"/>
    <x v="10"/>
    <x v="0"/>
    <x v="6"/>
  </r>
  <r>
    <s v="C-23"/>
    <s v="Conservation"/>
    <n v="2120"/>
    <s v="Unimproved Pastures"/>
    <s v="NA"/>
    <n v="0.95337210017164864"/>
    <n v="0.22938109134459039"/>
    <n v="0.2"/>
    <n v="9.85"/>
    <n v="8.209975"/>
    <x v="1498"/>
    <n v="9.368697617395517"/>
    <x v="3"/>
    <x v="29"/>
    <x v="0"/>
  </r>
  <r>
    <s v="C-24"/>
    <s v="Conservation"/>
    <n v="4271"/>
    <e v="#N/A"/>
    <s v="NA"/>
    <n v="0.80616023176279095"/>
    <n v="4.9140330516175015E-2"/>
    <n v="0.24115339422849597"/>
    <n v="9.85"/>
    <n v="9.8993166889054809"/>
    <x v="1499"/>
    <n v="4.2866104214679961"/>
    <x v="3"/>
    <x v="32"/>
    <x v="3"/>
  </r>
  <r>
    <s v="S St Lucie"/>
    <s v="Martin"/>
    <n v="1411"/>
    <s v="Shopping Centers (Plazas, Malls)"/>
    <s v="D"/>
    <n v="1.4884831588725165"/>
    <n v="0.30824389141964326"/>
    <n v="0.58224006489851832"/>
    <n v="9.82"/>
    <n v="23.828087319962126"/>
    <x v="1500"/>
    <n v="22.578819507076009"/>
    <x v="6"/>
    <x v="4"/>
    <x v="1"/>
  </r>
  <r>
    <s v="S St Lucie"/>
    <s v="StuartMS4"/>
    <n v="4110"/>
    <s v="Pine Flatwoods"/>
    <s v="C"/>
    <n v="0.80616023176279095"/>
    <n v="4.9140330516175015E-2"/>
    <n v="0.19937879050387461"/>
    <n v="9.82"/>
    <n v="8.1595470945524919"/>
    <x v="1501"/>
    <n v="1.9791049963731875"/>
    <x v="19"/>
    <x v="0"/>
    <x v="3"/>
  </r>
  <r>
    <s v="S St Lucie"/>
    <s v="ROADS"/>
    <n v="3200"/>
    <s v="Shrub and Brushland"/>
    <s v="D"/>
    <n v="0.80616023176279095"/>
    <n v="4.9140330516175015E-2"/>
    <n v="0.28292799795311729"/>
    <n v="9.8000000000000007"/>
    <n v="11.55520382840224"/>
    <x v="1502"/>
    <n v="2.8027243872603318"/>
    <x v="13"/>
    <x v="0"/>
    <x v="6"/>
  </r>
  <r>
    <s v="C-24"/>
    <s v="Okeechobee"/>
    <n v="6440"/>
    <s v="Emergent Aquatic Vegetation"/>
    <s v="D"/>
    <n v="0.62640332935885068"/>
    <n v="1.7869211096790915E-2"/>
    <n v="0.24869471632328805"/>
    <n v="9.7799999999999994"/>
    <n v="10.136336552112022"/>
    <x v="1503"/>
    <n v="3.5267571000162836"/>
    <x v="14"/>
    <x v="4"/>
    <x v="4"/>
  </r>
  <r>
    <s v="N St Lucie"/>
    <s v="City of PSL MS4"/>
    <n v="1850"/>
    <s v="Parks and Zoos"/>
    <s v="A"/>
    <n v="0.96739227811534922"/>
    <n v="0.17065096597435325"/>
    <n v="8.3338224602148639E-2"/>
    <n v="9.7799999999999994"/>
    <n v="3.3967118590680641"/>
    <x v="1504"/>
    <n v="2.3166297645331202"/>
    <x v="2"/>
    <x v="0"/>
    <x v="1"/>
  </r>
  <r>
    <s v="S St Lucie"/>
    <s v="Martin"/>
    <n v="1330"/>
    <s v="Multiple Dwelling Units, Low Rise &lt;Two stories or less&gt;"/>
    <s v="B"/>
    <n v="1.6728075169398335"/>
    <n v="0.4645994885165638"/>
    <n v="0.40522520165068265"/>
    <n v="9.68"/>
    <n v="16.347351949870848"/>
    <x v="1505"/>
    <n v="22.445162841846326"/>
    <x v="6"/>
    <x v="4"/>
    <x v="1"/>
  </r>
  <r>
    <s v="Basin 4, 5, 6"/>
    <s v="MartinCoMS4"/>
    <n v="6170"/>
    <s v="Mixed Wetland Hardwoods"/>
    <s v="NA"/>
    <n v="0.62640332935885068"/>
    <n v="1.7869211096790915E-2"/>
    <n v="0.24869471632328805"/>
    <n v="9.65"/>
    <n v="10.001599972175972"/>
    <x v="1506"/>
    <n v="1.8470167042027896"/>
    <x v="10"/>
    <x v="0"/>
    <x v="4"/>
  </r>
  <r>
    <s v="C-23"/>
    <s v="ROADS"/>
    <n v="6170"/>
    <s v="Mixed Wetland Hardwoods"/>
    <s v="D"/>
    <n v="0.62640332935885068"/>
    <n v="1.7869211096790915E-2"/>
    <n v="0.24869471632328805"/>
    <n v="9.64"/>
    <n v="9.9912356198731995"/>
    <x v="1507"/>
    <n v="5.6511639942899254"/>
    <x v="13"/>
    <x v="0"/>
    <x v="4"/>
  </r>
  <r>
    <s v="N St Lucie"/>
    <s v="City of PSL MS4"/>
    <n v="5120"/>
    <s v=" Channelized Waterways, Canals"/>
    <s v="A"/>
    <n v="0.52096910560538079"/>
    <n v="9.3813358258152305E-2"/>
    <n v="0.2984336595879456"/>
    <n v="9.64"/>
    <n v="11.989482743847837"/>
    <x v="1508"/>
    <n v="5.6703796780623827"/>
    <x v="2"/>
    <x v="0"/>
    <x v="5"/>
  </r>
  <r>
    <s v="Basin 4, 5, 6"/>
    <s v="MartinCoMS4"/>
    <n v="6172"/>
    <s v="Mixed Shrubs"/>
    <s v="D"/>
    <n v="0.62640332935885068"/>
    <n v="1.7869211096790915E-2"/>
    <n v="0.24869471632328805"/>
    <n v="9.61"/>
    <n v="9.9601425629648794"/>
    <x v="1509"/>
    <n v="1.8393606764133481"/>
    <x v="10"/>
    <x v="0"/>
    <x v="4"/>
  </r>
  <r>
    <s v="N St Lucie"/>
    <s v="ROADS"/>
    <n v="1400"/>
    <s v="Commercial and Services"/>
    <s v="NA"/>
    <n v="0.73183755311232057"/>
    <n v="0.15992943931627868"/>
    <n v="0.57659988543228824"/>
    <n v="9.58"/>
    <n v="23.020548615924202"/>
    <x v="1510"/>
    <n v="15.028919223629547"/>
    <x v="13"/>
    <x v="0"/>
    <x v="1"/>
  </r>
  <r>
    <s v="N St Lucie"/>
    <s v="ROADS"/>
    <n v="1180"/>
    <s v="Rural Residential"/>
    <s v="D"/>
    <n v="0.96739227811534922"/>
    <n v="0.17065096597435325"/>
    <n v="0.27638752969320179"/>
    <n v="9.57"/>
    <n v="11.023156937065727"/>
    <x v="1511"/>
    <n v="7.5180275864001382"/>
    <x v="13"/>
    <x v="0"/>
    <x v="1"/>
  </r>
  <r>
    <s v="C-44 &amp; S-153"/>
    <s v="Martin"/>
    <n v="4280"/>
    <s v="Cabbage Palm"/>
    <s v="D"/>
    <n v="0.80616023176279095"/>
    <n v="4.9140330516175015E-2"/>
    <n v="0.28292799795311729"/>
    <n v="9.57"/>
    <n v="11.284010269164227"/>
    <x v="1512"/>
    <n v="1.508794484149204"/>
    <x v="6"/>
    <x v="4"/>
    <x v="3"/>
  </r>
  <r>
    <s v="C-23"/>
    <s v="Martin"/>
    <n v="4340"/>
    <s v="Hardwood - Coniferous Mixed"/>
    <s v="D"/>
    <n v="0.80616023176279095"/>
    <n v="4.9140330516175015E-2"/>
    <n v="0.28292799795311729"/>
    <n v="9.5500000000000007"/>
    <n v="11.260428220534836"/>
    <x v="1513"/>
    <n v="7.3271700943680456"/>
    <x v="6"/>
    <x v="4"/>
    <x v="3"/>
  </r>
  <r>
    <s v="N St Lucie"/>
    <s v="Conservation"/>
    <n v="5300"/>
    <s v="Reservoirs"/>
    <s v="NA"/>
    <n v="0.52096910560538079"/>
    <n v="9.3813358258152305E-2"/>
    <n v="0.2984336595879456"/>
    <n v="9.52"/>
    <n v="11.840236070687906"/>
    <x v="1514"/>
    <n v="5.5997940389163796"/>
    <x v="3"/>
    <x v="13"/>
    <x v="5"/>
  </r>
  <r>
    <s v="N St Lucie"/>
    <s v="Conservation"/>
    <n v="6172"/>
    <s v="Mixed Shrubs"/>
    <s v="D"/>
    <n v="0.62640332935885068"/>
    <n v="1.7869211096790915E-2"/>
    <n v="0.24869471632328805"/>
    <n v="9.51"/>
    <n v="9.8564990399371499"/>
    <x v="1515"/>
    <n v="2.6248066235698135"/>
    <x v="3"/>
    <x v="24"/>
    <x v="4"/>
  </r>
  <r>
    <s v="N St Lucie"/>
    <s v="Conservation"/>
    <n v="6240"/>
    <s v="Cypress - Pine - Cabbage Palm"/>
    <s v="D"/>
    <n v="0.62640332935885068"/>
    <n v="1.7869211096790915E-2"/>
    <n v="0.24869471632328805"/>
    <n v="9.5"/>
    <n v="9.8461346876343772"/>
    <x v="1516"/>
    <n v="2.6220465745439778"/>
    <x v="3"/>
    <x v="10"/>
    <x v="4"/>
  </r>
  <r>
    <s v="N St Lucie"/>
    <s v="City of PSL MS4"/>
    <n v="1330"/>
    <s v="Multiple Dwelling Units, Low Rise &lt;Two stories or less&gt;"/>
    <s v="NA"/>
    <n v="1.6728075169398335"/>
    <n v="0.4645994885165638"/>
    <n v="0.44774347762687844"/>
    <n v="9.49"/>
    <n v="17.708064249165052"/>
    <x v="1517"/>
    <n v="26.240787235714077"/>
    <x v="2"/>
    <x v="0"/>
    <x v="1"/>
  </r>
  <r>
    <s v="N St Lucie"/>
    <s v="StLucieCOMS4"/>
    <n v="1320"/>
    <s v="Mobile Home Units &lt;Six or more dwelling units per acre&gt;"/>
    <s v="A"/>
    <n v="1.6728075169398335"/>
    <n v="0.4645994885165638"/>
    <n v="0.37832588419635466"/>
    <n v="9.4499999999999993"/>
    <n v="14.899561006569508"/>
    <x v="1518"/>
    <n v="22.07899207827683"/>
    <x v="15"/>
    <x v="0"/>
    <x v="1"/>
  </r>
  <r>
    <s v="N St Lucie"/>
    <s v="ROADS"/>
    <n v="4220"/>
    <s v="Brazilian Pepper"/>
    <s v="NA"/>
    <n v="0.80616023176279095"/>
    <n v="4.9140330516175015E-2"/>
    <n v="0.24115339422849597"/>
    <n v="9.44"/>
    <n v="9.4872639130221046"/>
    <x v="1519"/>
    <n v="3.3337376293848662"/>
    <x v="13"/>
    <x v="0"/>
    <x v="3"/>
  </r>
  <r>
    <s v="N St Lucie"/>
    <s v="Conservation"/>
    <n v="1110"/>
    <s v="Fixed Single Family Units"/>
    <s v="A"/>
    <n v="0.96739227811534922"/>
    <n v="0.17065096597435325"/>
    <n v="8.3338224602148639E-2"/>
    <n v="9.43"/>
    <n v="3.2751526412077552"/>
    <x v="1520"/>
    <n v="2.2337237913647572"/>
    <x v="3"/>
    <x v="10"/>
    <x v="1"/>
  </r>
  <r>
    <s v="N St Lucie"/>
    <s v="City of PSL MS4"/>
    <n v="8340"/>
    <s v="Sewage Treatment"/>
    <s v="NA"/>
    <n v="1.2017295380314896"/>
    <n v="0.2322997442582819"/>
    <n v="0.57659988543228824"/>
    <n v="9.43"/>
    <n v="22.660101612543343"/>
    <x v="1521"/>
    <n v="19.255820256560455"/>
    <x v="2"/>
    <x v="0"/>
    <x v="2"/>
  </r>
  <r>
    <s v="N St Lucie"/>
    <s v="St. Lucie"/>
    <n v="7430"/>
    <s v="Spoil Areas"/>
    <s v="D"/>
    <n v="0.73183755311232057"/>
    <n v="0.13401908322593187"/>
    <n v="0.28292799795311729"/>
    <n v="9.41"/>
    <n v="11.095353880129089"/>
    <x v="1522"/>
    <n v="6.4613341236051305"/>
    <x v="9"/>
    <x v="4"/>
    <x v="7"/>
  </r>
  <r>
    <s v="S St Lucie"/>
    <s v="MartinCoMS4"/>
    <n v="4340"/>
    <s v="Hardwood - Coniferous Mixed"/>
    <s v="A"/>
    <n v="0.80616023176279095"/>
    <n v="4.9140330516175015E-2"/>
    <n v="2.0887301862310671E-2"/>
    <n v="9.4"/>
    <n v="0.8182496068050894"/>
    <x v="1523"/>
    <n v="0.198467128915709"/>
    <x v="10"/>
    <x v="0"/>
    <x v="3"/>
  </r>
  <r>
    <s v="N St Lucie"/>
    <s v="St. Lucie"/>
    <n v="3200"/>
    <s v="Shrub and Brushland"/>
    <s v="A"/>
    <n v="0.80616023176279095"/>
    <n v="4.9140330516175015E-2"/>
    <n v="2.0887301862310671E-2"/>
    <n v="9.3800000000000008"/>
    <n v="0.81650865019486585"/>
    <x v="1524"/>
    <n v="0.28691365991586354"/>
    <x v="9"/>
    <x v="4"/>
    <x v="6"/>
  </r>
  <r>
    <s v="C-24"/>
    <s v="Verano"/>
    <n v="6440"/>
    <s v="Emergent Aquatic Vegetation"/>
    <s v="D"/>
    <n v="0.62640332935885068"/>
    <n v="1.7869211096790915E-2"/>
    <n v="0.24869471632328805"/>
    <n v="9.31"/>
    <n v="9.6492119938816909"/>
    <x v="1525"/>
    <n v="3.357270818113661"/>
    <x v="8"/>
    <x v="0"/>
    <x v="4"/>
  </r>
  <r>
    <s v="N St Lucie"/>
    <s v="Conservation"/>
    <n v="5120"/>
    <s v=" Channelized Waterways, Canals"/>
    <s v="NA"/>
    <n v="0.52096910560538079"/>
    <n v="9.3813358258152305E-2"/>
    <n v="0.2984336595879456"/>
    <n v="9.2899999999999991"/>
    <n v="11.554179947131368"/>
    <x v="1526"/>
    <n v="5.4645048972198689"/>
    <x v="3"/>
    <x v="13"/>
    <x v="5"/>
  </r>
  <r>
    <s v="C-44 &amp; S-153"/>
    <s v="MartinCoMS4"/>
    <n v="1850"/>
    <s v="Parks and Zoos"/>
    <s v="D"/>
    <n v="0.96739227811534922"/>
    <n v="0.17065096597435325"/>
    <n v="0.27638752969320179"/>
    <n v="9.2799999999999994"/>
    <n v="10.689121878366763"/>
    <x v="1527"/>
    <n v="4.9634005181475578"/>
    <x v="10"/>
    <x v="0"/>
    <x v="1"/>
  </r>
  <r>
    <s v="N St Lucie"/>
    <s v="StLucieCOMS4"/>
    <n v="4110"/>
    <s v="Pine Flatwoods"/>
    <s v="A"/>
    <n v="0.80616023176279095"/>
    <n v="4.9140330516175015E-2"/>
    <n v="2.0887301862310671E-2"/>
    <n v="9.2799999999999994"/>
    <n v="0.80780386714374774"/>
    <x v="1528"/>
    <n v="0.28385487889330635"/>
    <x v="15"/>
    <x v="0"/>
    <x v="3"/>
  </r>
  <r>
    <s v="C-44 &amp; S-153"/>
    <s v="Conservation"/>
    <n v="2130"/>
    <s v="Woodland Pastures"/>
    <s v="A"/>
    <n v="0.95337210017164864"/>
    <n v="0.22938109134459039"/>
    <n v="0.2"/>
    <n v="9.27"/>
    <n v="7.7265450000000007"/>
    <x v="1529"/>
    <n v="4.8224917657552231"/>
    <x v="3"/>
    <x v="2"/>
    <x v="0"/>
  </r>
  <r>
    <s v="Basin 4, 5, 6"/>
    <s v="Martin"/>
    <n v="5300"/>
    <s v="Reservoirs"/>
    <s v="NA"/>
    <n v="0.52096910560538079"/>
    <n v="9.3813358258152305E-2"/>
    <n v="0.2984336595879456"/>
    <n v="9.27"/>
    <n v="11.529305501604716"/>
    <x v="1530"/>
    <n v="4.5116034159328757"/>
    <x v="6"/>
    <x v="4"/>
    <x v="5"/>
  </r>
  <r>
    <s v="Basin 4, 5, 6"/>
    <s v="Agriculture"/>
    <n v="2510"/>
    <s v="Horse Farms"/>
    <s v="D"/>
    <n v="1.8765006736361713"/>
    <n v="0.3700681607026059"/>
    <n v="0.58663586860269046"/>
    <n v="9.24"/>
    <n v="22.589998037391823"/>
    <x v="1531"/>
    <n v="25.820491217217878"/>
    <x v="0"/>
    <x v="0"/>
    <x v="0"/>
  </r>
  <r>
    <s v="N St Lucie"/>
    <s v="StLucieCOMS4"/>
    <n v="1920"/>
    <s v="Inactive Land with street pattern but without structures"/>
    <s v="D"/>
    <n v="0.80616023176279095"/>
    <n v="4.9140330516175015E-2"/>
    <n v="0.27638752969320179"/>
    <n v="9.24"/>
    <n v="10.643048077166908"/>
    <x v="1532"/>
    <n v="3.7398695969132461"/>
    <x v="15"/>
    <x v="0"/>
    <x v="1"/>
  </r>
  <r>
    <s v="N St Lucie"/>
    <s v="Conservation"/>
    <n v="6172"/>
    <s v="Mixed Shrubs"/>
    <s v="D"/>
    <n v="0.62640332935885068"/>
    <n v="1.7869211096790915E-2"/>
    <n v="0.24869471632328805"/>
    <n v="9.1999999999999993"/>
    <n v="9.5352041185511851"/>
    <x v="1533"/>
    <n v="2.5392451037689048"/>
    <x v="3"/>
    <x v="21"/>
    <x v="4"/>
  </r>
  <r>
    <s v="C-24"/>
    <s v="Conservation"/>
    <n v="7430"/>
    <s v="Spoil Areas"/>
    <s v="NA"/>
    <n v="0.73183755311232057"/>
    <n v="0.13401908322593187"/>
    <n v="0.24115339422849597"/>
    <n v="9.15"/>
    <n v="9.195811949592402"/>
    <x v="1534"/>
    <n v="6.1057977495661495"/>
    <x v="3"/>
    <x v="7"/>
    <x v="7"/>
  </r>
  <r>
    <s v="N St Lucie"/>
    <s v="MartinCoMS4"/>
    <n v="6120"/>
    <s v="Mangrove Swamps"/>
    <s v="D"/>
    <n v="0.62640332935885068"/>
    <n v="1.7869211096790915E-2"/>
    <n v="0.24869471632328805"/>
    <n v="9.1199999999999992"/>
    <n v="9.4522893001290011"/>
    <x v="1535"/>
    <n v="2.5171647115622187"/>
    <x v="10"/>
    <x v="0"/>
    <x v="4"/>
  </r>
  <r>
    <s v="C-24"/>
    <s v="Tradition"/>
    <n v="2110"/>
    <s v="Improved Pastures"/>
    <s v="C"/>
    <n v="1.8765006736361713"/>
    <n v="0.3700681607026059"/>
    <n v="0.58663586860269046"/>
    <n v="9.1199999999999992"/>
    <n v="22.296621439503614"/>
    <x v="1536"/>
    <n v="29.125306578662173"/>
    <x v="11"/>
    <x v="0"/>
    <x v="0"/>
  </r>
  <r>
    <s v="N St Lucie"/>
    <s v="ROADS"/>
    <n v="4340"/>
    <s v="Hardwood - Coniferous Mixed"/>
    <s v="D"/>
    <n v="0.80616023176279095"/>
    <n v="4.9140330516175015E-2"/>
    <n v="0.28292799795311729"/>
    <n v="9.1"/>
    <n v="10.729832126373507"/>
    <x v="1537"/>
    <n v="3.7703647168048007"/>
    <x v="13"/>
    <x v="0"/>
    <x v="3"/>
  </r>
  <r>
    <s v="N St Lucie"/>
    <s v="StLucieCOMS4"/>
    <n v="1900"/>
    <s v="Open Land"/>
    <s v="NA"/>
    <n v="0.80616023176279095"/>
    <n v="4.9140330516175015E-2"/>
    <n v="0.24115339422849597"/>
    <n v="9.07"/>
    <n v="9.1154114079566213"/>
    <x v="1538"/>
    <n v="3.203072065521265"/>
    <x v="15"/>
    <x v="0"/>
    <x v="1"/>
  </r>
  <r>
    <s v="N St Lucie"/>
    <s v="MartinCoMS4"/>
    <n v="3210"/>
    <s v="Palmetto Prairies"/>
    <s v="B"/>
    <n v="0.80616023176279095"/>
    <n v="4.9140330516175015E-2"/>
    <n v="9.4942281192321246E-2"/>
    <n v="9.0500000000000007"/>
    <n v="3.5808312096644399"/>
    <x v="1539"/>
    <n v="1.2582712842792043"/>
    <x v="10"/>
    <x v="0"/>
    <x v="6"/>
  </r>
  <r>
    <s v="N St Lucie"/>
    <s v="City of PSL MS4"/>
    <n v="1800"/>
    <s v="Recreational"/>
    <s v="D"/>
    <n v="1.3474392445178078"/>
    <n v="0.2921616014325315"/>
    <n v="0.27638752969320179"/>
    <n v="9.0500000000000007"/>
    <n v="10.424197521467589"/>
    <x v="1540"/>
    <n v="10.556081523651697"/>
    <x v="2"/>
    <x v="0"/>
    <x v="1"/>
  </r>
  <r>
    <s v="N St Lucie"/>
    <s v="CityofFtPierce"/>
    <n v="4200"/>
    <s v="Upland Hardwood Forests"/>
    <s v="A"/>
    <n v="0.80616023176279095"/>
    <n v="4.9140330516175015E-2"/>
    <n v="2.0887301862310671E-2"/>
    <n v="9.0299999999999994"/>
    <n v="0.78604190951595276"/>
    <x v="1541"/>
    <n v="0.27620792633691338"/>
    <x v="18"/>
    <x v="0"/>
    <x v="3"/>
  </r>
  <r>
    <s v="S St Lucie"/>
    <s v="Conservation"/>
    <n v="6172"/>
    <s v="Mixed Shrubs"/>
    <s v="D"/>
    <n v="0.62640332935885068"/>
    <n v="1.7869211096790915E-2"/>
    <n v="0.24869471632328805"/>
    <n v="9"/>
    <n v="9.3279170724957261"/>
    <x v="1542"/>
    <n v="1.4687936290817547"/>
    <x v="3"/>
    <x v="17"/>
    <x v="4"/>
  </r>
  <r>
    <s v="S St Lucie"/>
    <s v="MartinCoMS4"/>
    <n v="1411"/>
    <s v="Shopping Centers (Plazas, Malls)"/>
    <s v="NA"/>
    <n v="1.4884831588725165"/>
    <n v="0.30824389141964326"/>
    <n v="0.57659988543228824"/>
    <n v="9"/>
    <n v="21.626820202851547"/>
    <x v="1543"/>
    <n v="20.492961240035704"/>
    <x v="10"/>
    <x v="0"/>
    <x v="1"/>
  </r>
  <r>
    <s v="C-44 &amp; S-153"/>
    <s v="MartinCoMS4"/>
    <n v="1310"/>
    <s v="Fixed Single Family Units &lt;Six or more dwelling units per acre&gt;"/>
    <s v="NA"/>
    <n v="1.3474392445178078"/>
    <n v="0.2921616014325315"/>
    <n v="0.44774347762687844"/>
    <n v="8.99"/>
    <n v="16.775078777660042"/>
    <x v="1544"/>
    <n v="13.335713187039284"/>
    <x v="10"/>
    <x v="0"/>
    <x v="1"/>
  </r>
  <r>
    <s v="C-24"/>
    <s v="Verano"/>
    <n v="6430"/>
    <s v="Wet Prairies"/>
    <s v="D"/>
    <n v="0.62640332935885068"/>
    <n v="1.7869211096790915E-2"/>
    <n v="0.24869471632328805"/>
    <n v="8.99"/>
    <n v="9.3175527201929533"/>
    <x v="1545"/>
    <n v="3.2418759027757047"/>
    <x v="8"/>
    <x v="0"/>
    <x v="4"/>
  </r>
  <r>
    <s v="Basin 4, 5, 6"/>
    <s v="ROADS"/>
    <n v="2110"/>
    <s v="Improved Pastures"/>
    <s v="D"/>
    <n v="1.8765006736361713"/>
    <n v="0.3700681607026059"/>
    <n v="0.58663586860269046"/>
    <n v="8.9600000000000009"/>
    <n v="21.905452642319347"/>
    <x v="1546"/>
    <n v="25.038052089423402"/>
    <x v="13"/>
    <x v="0"/>
    <x v="0"/>
  </r>
  <r>
    <s v="N St Lucie"/>
    <s v="St. Lucie"/>
    <n v="6440"/>
    <s v="Emergent Aquatic Vegetation"/>
    <s v="D"/>
    <n v="0.62640332935885068"/>
    <n v="1.7869211096790915E-2"/>
    <n v="0.24869471632328805"/>
    <n v="8.9"/>
    <n v="9.2242735494679966"/>
    <x v="1547"/>
    <n v="2.4564436329938322"/>
    <x v="9"/>
    <x v="4"/>
    <x v="4"/>
  </r>
  <r>
    <s v="Basin 4, 5, 6"/>
    <s v="MartinCoMS4"/>
    <n v="1900"/>
    <s v="Open Land"/>
    <s v="D"/>
    <n v="0.80616023176279095"/>
    <n v="4.9140330516175015E-2"/>
    <n v="0.28292799795311729"/>
    <n v="8.89"/>
    <n v="10.48222061576489"/>
    <x v="1548"/>
    <n v="2.8276926313982642"/>
    <x v="10"/>
    <x v="0"/>
    <x v="1"/>
  </r>
  <r>
    <s v="S St Lucie"/>
    <s v="ROADS"/>
    <n v="2130"/>
    <s v="Woodland Pastures"/>
    <s v="D"/>
    <n v="0.95337210017164864"/>
    <n v="0.22938109134459039"/>
    <n v="0.2"/>
    <n v="8.8699999999999992"/>
    <n v="7.3931449999999996"/>
    <x v="1549"/>
    <n v="5.419071407975709"/>
    <x v="13"/>
    <x v="0"/>
    <x v="0"/>
  </r>
  <r>
    <s v="C-24"/>
    <s v="ROADS"/>
    <n v="8320"/>
    <s v="Electrical Power Transmission Lines"/>
    <s v="D"/>
    <n v="0.73183755311232057"/>
    <n v="0.15992943931627868"/>
    <n v="0.28292799795311729"/>
    <n v="8.86"/>
    <n v="10.4468475428208"/>
    <x v="1550"/>
    <n v="7.6729797353088891"/>
    <x v="13"/>
    <x v="0"/>
    <x v="2"/>
  </r>
  <r>
    <s v="S St Lucie"/>
    <s v="Conservation"/>
    <n v="6170"/>
    <s v="Mixed Wetland Hardwoods"/>
    <s v="NA"/>
    <n v="0.62640332935885068"/>
    <n v="1.7869211096790915E-2"/>
    <n v="0.24869471632328805"/>
    <n v="8.7899999999999991"/>
    <n v="9.1102656741374908"/>
    <x v="1551"/>
    <n v="1.4345217777365133"/>
    <x v="3"/>
    <x v="27"/>
    <x v="4"/>
  </r>
  <r>
    <s v="Basin 4, 5, 6"/>
    <s v="MartinCoMS4"/>
    <n v="1110"/>
    <s v="Fixed Single Family Units"/>
    <s v="A"/>
    <n v="0.96739227811534922"/>
    <n v="0.17065096597435325"/>
    <n v="8.3338224602148639E-2"/>
    <n v="8.77"/>
    <n v="3.0459266875283153"/>
    <x v="1552"/>
    <n v="1.828747817887193"/>
    <x v="10"/>
    <x v="0"/>
    <x v="1"/>
  </r>
  <r>
    <s v="Basin 4, 5, 6"/>
    <s v="MartinCoMS4"/>
    <n v="2110"/>
    <s v="Improved Pastures"/>
    <s v="A"/>
    <n v="1.8765006736361713"/>
    <n v="0.3700681607026059"/>
    <n v="0.58663586860269046"/>
    <n v="8.76"/>
    <n v="21.416491645839002"/>
    <x v="1553"/>
    <n v="24.479166998141629"/>
    <x v="10"/>
    <x v="0"/>
    <x v="0"/>
  </r>
  <r>
    <s v="S St Lucie"/>
    <s v="ROADS"/>
    <n v="1820"/>
    <s v="Golf Courses"/>
    <s v="C"/>
    <n v="1.8765006736361713"/>
    <n v="0.3700681607026059"/>
    <n v="0.22153198944874952"/>
    <n v="8.74"/>
    <n v="8.0690701070817799"/>
    <x v="1554"/>
    <n v="9.0034318344420132"/>
    <x v="13"/>
    <x v="0"/>
    <x v="1"/>
  </r>
  <r>
    <s v="Basin 4, 5, 6"/>
    <s v="MartinCoMS4"/>
    <n v="4110"/>
    <s v="Pine Flatwoods"/>
    <s v="C"/>
    <n v="0.80616023176279095"/>
    <n v="4.9140330516175015E-2"/>
    <n v="0.19937879050387461"/>
    <n v="8.74"/>
    <n v="7.2621630963736026"/>
    <x v="1555"/>
    <n v="1.9590472122618632"/>
    <x v="10"/>
    <x v="0"/>
    <x v="3"/>
  </r>
  <r>
    <s v="S St Lucie"/>
    <s v="StuartMS4"/>
    <n v="6172"/>
    <s v="Mixed Shrubs"/>
    <s v="D"/>
    <n v="0.62640332935885068"/>
    <n v="1.7869211096790915E-2"/>
    <n v="0.24869471632328805"/>
    <n v="8.74"/>
    <n v="9.0584439126236269"/>
    <x v="1556"/>
    <n v="1.4263618131305038"/>
    <x v="19"/>
    <x v="0"/>
    <x v="4"/>
  </r>
  <r>
    <s v="C-23"/>
    <s v="St. Lucie"/>
    <n v="4200"/>
    <s v="Upland Hardwood Forests"/>
    <s v="D"/>
    <n v="0.80616023176279095"/>
    <n v="4.9140330516175015E-2"/>
    <n v="0.28292799795311729"/>
    <n v="8.7200000000000006"/>
    <n v="10.281773202415055"/>
    <x v="1557"/>
    <n v="6.6903584526585718"/>
    <x v="9"/>
    <x v="4"/>
    <x v="3"/>
  </r>
  <r>
    <s v="N St Lucie"/>
    <s v="St. Lucie"/>
    <n v="5250"/>
    <s v="Marshy Lakes"/>
    <s v="NA"/>
    <n v="0.52096910560538079"/>
    <n v="9.3813358258152305E-2"/>
    <n v="0.2984336595879456"/>
    <n v="8.7100000000000009"/>
    <n v="10.832821026858369"/>
    <x v="1558"/>
    <n v="5.1233409746808469"/>
    <x v="9"/>
    <x v="4"/>
    <x v="5"/>
  </r>
  <r>
    <s v="S St Lucie"/>
    <s v="Conservation"/>
    <n v="4110"/>
    <s v="Pine Flatwoods"/>
    <s v="D"/>
    <n v="0.80616023176279095"/>
    <n v="4.9140330516175015E-2"/>
    <n v="0.28292799795311729"/>
    <n v="8.69"/>
    <n v="10.246400129470965"/>
    <x v="1559"/>
    <n v="2.4852729515604373"/>
    <x v="3"/>
    <x v="16"/>
    <x v="3"/>
  </r>
  <r>
    <s v="N St Lucie"/>
    <s v="Martin"/>
    <n v="3220"/>
    <s v="Coastal Scrub"/>
    <s v="A"/>
    <n v="0.80616023176279095"/>
    <n v="4.9140330516175015E-2"/>
    <n v="2.0887301862310671E-2"/>
    <n v="8.69"/>
    <n v="0.75644564714215168"/>
    <x v="1560"/>
    <n v="0.26580807086021896"/>
    <x v="6"/>
    <x v="4"/>
    <x v="6"/>
  </r>
  <r>
    <s v="N St Lucie"/>
    <s v="StLucieCOMS4"/>
    <n v="1110"/>
    <s v="Fixed Single Family Units"/>
    <s v="B"/>
    <n v="0.96739227811534922"/>
    <n v="0.17065096597435325"/>
    <n v="0.15190764990771397"/>
    <n v="8.67"/>
    <n v="5.4887613856867503"/>
    <x v="1561"/>
    <n v="3.7434520571876346"/>
    <x v="15"/>
    <x v="0"/>
    <x v="1"/>
  </r>
  <r>
    <s v="N St Lucie"/>
    <s v="Conservation"/>
    <n v="6170"/>
    <s v="Mixed Wetland Hardwoods"/>
    <s v="D"/>
    <n v="0.62640332935885068"/>
    <n v="1.7869211096790915E-2"/>
    <n v="0.24869471632328805"/>
    <n v="8.66"/>
    <n v="8.975529094201443"/>
    <x v="1562"/>
    <n v="2.3902024563737734"/>
    <x v="3"/>
    <x v="47"/>
    <x v="4"/>
  </r>
  <r>
    <s v="S St Lucie"/>
    <s v="MartinCoMS4"/>
    <n v="6410"/>
    <s v="Freshwater Marshes"/>
    <s v="NA"/>
    <n v="0.62640332935885068"/>
    <n v="1.7869211096790915E-2"/>
    <n v="0.24869471632328805"/>
    <n v="8.66"/>
    <n v="8.975529094201443"/>
    <x v="1562"/>
    <n v="1.4133058697608882"/>
    <x v="10"/>
    <x v="0"/>
    <x v="4"/>
  </r>
  <r>
    <s v="S St Lucie"/>
    <s v="MartinCoMS4"/>
    <n v="8140"/>
    <s v="Roads and Highways"/>
    <s v="A"/>
    <n v="1.0171301585628862"/>
    <n v="0.19656132206470006"/>
    <n v="0.37051640493542071"/>
    <n v="8.66"/>
    <n v="13.372140838142046"/>
    <x v="1563"/>
    <n v="8.607424509492505"/>
    <x v="10"/>
    <x v="0"/>
    <x v="2"/>
  </r>
  <r>
    <s v="C-23"/>
    <s v="City of PSL MS4"/>
    <n v="3100"/>
    <s v="Herbaceous (Dry Prairie)"/>
    <s v="D"/>
    <n v="0.80616023176279095"/>
    <n v="4.9140330516175015E-2"/>
    <n v="0.28292799795311729"/>
    <n v="8.64"/>
    <n v="10.187445007897486"/>
    <x v="1564"/>
    <n v="6.62897901731308"/>
    <x v="2"/>
    <x v="0"/>
    <x v="6"/>
  </r>
  <r>
    <s v="N St Lucie"/>
    <s v="ROADS"/>
    <n v="6172"/>
    <s v="Mixed Shrubs"/>
    <s v="D"/>
    <n v="0.62640332935885068"/>
    <n v="1.7869211096790915E-2"/>
    <n v="0.24869471632328805"/>
    <n v="8.58"/>
    <n v="8.892614275779259"/>
    <x v="1565"/>
    <n v="2.3681220641670877"/>
    <x v="13"/>
    <x v="0"/>
    <x v="4"/>
  </r>
  <r>
    <s v="S St Lucie"/>
    <s v="MartinCoMS4"/>
    <n v="1550"/>
    <s v="Other Light Industrial"/>
    <s v="NA"/>
    <n v="1.2017295380314896"/>
    <n v="0.2322997442582819"/>
    <n v="0.32565202448966185"/>
    <n v="8.57"/>
    <n v="11.630816739359906"/>
    <x v="1566"/>
    <n v="8.6175931807316424"/>
    <x v="10"/>
    <x v="0"/>
    <x v="1"/>
  </r>
  <r>
    <s v="C-44 &amp; S-153"/>
    <s v="Martin"/>
    <n v="4280"/>
    <s v="Cabbage Palm"/>
    <s v="D"/>
    <n v="0.80616023176279095"/>
    <n v="4.9140330516175015E-2"/>
    <n v="0.28292799795311729"/>
    <n v="8.5299999999999994"/>
    <n v="10.057743740435825"/>
    <x v="1567"/>
    <n v="1.3448293573451107"/>
    <x v="6"/>
    <x v="4"/>
    <x v="3"/>
  </r>
  <r>
    <s v="N St Lucie"/>
    <s v="NORTH ST. LUCIE RIVER WATER CONTROL DIST"/>
    <n v="8140"/>
    <s v="Roads and Highways"/>
    <s v="NA"/>
    <n v="1.0171301585628862"/>
    <n v="0.19656132206470006"/>
    <n v="0.43863241848912221"/>
    <n v="8.5299999999999994"/>
    <n v="15.592845152575643"/>
    <x v="1568"/>
    <n v="11.733980184668546"/>
    <x v="1"/>
    <x v="1"/>
    <x v="2"/>
  </r>
  <r>
    <s v="S St Lucie"/>
    <s v="StuartMS4"/>
    <n v="1400"/>
    <s v="Commercial and Services"/>
    <s v="A"/>
    <n v="0.73183755311232057"/>
    <n v="0.15992943931627868"/>
    <n v="0.5449281084296117"/>
    <n v="8.5299999999999994"/>
    <n v="19.371526717739869"/>
    <x v="1569"/>
    <n v="10.538265591503659"/>
    <x v="19"/>
    <x v="0"/>
    <x v="1"/>
  </r>
  <r>
    <s v="N St Lucie"/>
    <s v="MartinCoMS4"/>
    <n v="1700"/>
    <s v="Institutional"/>
    <s v="NA"/>
    <n v="0.96739227811534922"/>
    <n v="0.17065096597435325"/>
    <n v="0.22279788653131388"/>
    <n v="8.4700000000000006"/>
    <n v="7.8644813272500533"/>
    <x v="1570"/>
    <n v="5.3637436088915349"/>
    <x v="10"/>
    <x v="0"/>
    <x v="1"/>
  </r>
  <r>
    <s v="C-24"/>
    <s v="City of PSL MS4"/>
    <n v="6172"/>
    <s v="Mixed Shrubs"/>
    <s v="D"/>
    <n v="0.62640332935885068"/>
    <n v="1.7869211096790915E-2"/>
    <n v="0.24869471632328805"/>
    <n v="8.44"/>
    <n v="8.7475133435404349"/>
    <x v="1571"/>
    <n v="3.043540892038592"/>
    <x v="2"/>
    <x v="0"/>
    <x v="4"/>
  </r>
  <r>
    <s v="N St Lucie"/>
    <s v="MartinCoMS4"/>
    <n v="1840"/>
    <s v="Marinas and Fish Camps"/>
    <s v="A"/>
    <n v="0.73183755311232057"/>
    <n v="0.15992943931627868"/>
    <n v="8.3338224602148639E-2"/>
    <n v="8.42"/>
    <n v="2.9243674696680064"/>
    <x v="1572"/>
    <n v="1.9091674666453617"/>
    <x v="10"/>
    <x v="0"/>
    <x v="1"/>
  </r>
  <r>
    <s v="C-24"/>
    <s v="NORTH ST. LUCIE RIVER WATER CONTROL DIST"/>
    <n v="5120"/>
    <s v=" Channelized Waterways, Canals"/>
    <s v="NA"/>
    <n v="0.52096910560538079"/>
    <n v="9.3813358258152305E-2"/>
    <n v="0.2984336595879456"/>
    <n v="8.42"/>
    <n v="10.472141566721866"/>
    <x v="1573"/>
    <n v="5.8075999295028407"/>
    <x v="1"/>
    <x v="1"/>
    <x v="5"/>
  </r>
  <r>
    <s v="C-24"/>
    <s v="NORTH ST. LUCIE RIVER WATER CONTROL DIST"/>
    <n v="3100"/>
    <s v="Herbaceous (Dry Prairie)"/>
    <s v="D"/>
    <n v="0.80616023176279095"/>
    <n v="4.9140330516175015E-2"/>
    <n v="0.28292799795311729"/>
    <n v="8.41"/>
    <n v="9.9162514486594713"/>
    <x v="1574"/>
    <n v="4.2939435253505973"/>
    <x v="1"/>
    <x v="1"/>
    <x v="6"/>
  </r>
  <r>
    <s v="C-23"/>
    <s v="Agriculture"/>
    <n v="2150"/>
    <s v="Field Crops"/>
    <s v="NA"/>
    <n v="1.7303616721893005"/>
    <n v="0.38508149913584422"/>
    <n v="0.30381529981542799"/>
    <n v="8.39"/>
    <n v="10.623000698018879"/>
    <x v="1575"/>
    <n v="16.622837064693599"/>
    <x v="0"/>
    <x v="0"/>
    <x v="0"/>
  </r>
  <r>
    <s v="C-24"/>
    <s v="NORTH ST. LUCIE RIVER WATER CONTROL DIST"/>
    <n v="4420"/>
    <s v="Hardwood Plantations"/>
    <s v="D"/>
    <n v="0.80616023176279095"/>
    <n v="4.9140330516175015E-2"/>
    <n v="0.28292799795311729"/>
    <n v="8.39"/>
    <n v="9.8926694000300817"/>
    <x v="1576"/>
    <n v="4.2837320068598714"/>
    <x v="1"/>
    <x v="1"/>
    <x v="3"/>
  </r>
  <r>
    <s v="N St Lucie"/>
    <s v="NORTH ST. LUCIE RIVER WATER CONTROL DIST"/>
    <n v="1800"/>
    <s v="Recreational"/>
    <s v="D"/>
    <n v="1.3474392445178078"/>
    <n v="0.2921616014325315"/>
    <n v="0.27638752969320179"/>
    <n v="8.39"/>
    <n v="9.6639798016699512"/>
    <x v="1577"/>
    <n v="9.7862457440262673"/>
    <x v="1"/>
    <x v="1"/>
    <x v="1"/>
  </r>
  <r>
    <s v="C-24"/>
    <s v="St. Lucie"/>
    <n v="1900"/>
    <s v="Open Land"/>
    <s v="D"/>
    <n v="0.80616023176279095"/>
    <n v="4.9140330516175015E-2"/>
    <n v="0.28292799795311729"/>
    <n v="8.39"/>
    <n v="9.8926694000300817"/>
    <x v="1576"/>
    <n v="4.2837320068598714"/>
    <x v="9"/>
    <x v="4"/>
    <x v="1"/>
  </r>
  <r>
    <s v="C-24"/>
    <s v="Conservation"/>
    <n v="2210"/>
    <s v="Citrus Groves"/>
    <s v="C"/>
    <n v="1.6671011379372187"/>
    <n v="0.16490862031309303"/>
    <n v="0.32696578480774496"/>
    <n v="8.36"/>
    <n v="11.391586032437276"/>
    <x v="1578"/>
    <n v="8.5212065874455902"/>
    <x v="3"/>
    <x v="7"/>
    <x v="0"/>
  </r>
  <r>
    <s v="C-23"/>
    <s v="Conservation"/>
    <n v="6410"/>
    <s v="Freshwater Marshes"/>
    <s v="NA"/>
    <n v="0.62640332935885068"/>
    <n v="1.7869211096790915E-2"/>
    <n v="0.24869471632328805"/>
    <n v="8.34"/>
    <n v="8.6438698205127054"/>
    <x v="1579"/>
    <n v="4.8890775635246859"/>
    <x v="3"/>
    <x v="2"/>
    <x v="4"/>
  </r>
  <r>
    <s v="N St Lucie"/>
    <s v="Conservation"/>
    <n v="6120"/>
    <s v="Mangrove Swamps"/>
    <s v="D"/>
    <n v="0.62640332935885068"/>
    <n v="1.7869211096790915E-2"/>
    <n v="0.24869471632328805"/>
    <n v="8.33"/>
    <n v="8.6335054682099326"/>
    <x v="1580"/>
    <n v="2.2991208385211932"/>
    <x v="3"/>
    <x v="31"/>
    <x v="4"/>
  </r>
  <r>
    <s v="S St Lucie"/>
    <s v="Conservation"/>
    <n v="5300"/>
    <s v="Reservoirs"/>
    <s v="D"/>
    <n v="0.52096910560538079"/>
    <n v="9.3813358258152305E-2"/>
    <n v="0.2984336595879456"/>
    <n v="8.32"/>
    <n v="10.34776933908859"/>
    <x v="1581"/>
    <n v="3.7676864325899282"/>
    <x v="3"/>
    <x v="25"/>
    <x v="5"/>
  </r>
  <r>
    <s v="C-24"/>
    <s v="Verano"/>
    <n v="5300"/>
    <s v="Reservoirs"/>
    <s v="NA"/>
    <n v="0.52096910560538079"/>
    <n v="9.3813358258152305E-2"/>
    <n v="0.2984336595879456"/>
    <n v="8.31"/>
    <n v="10.335332116325263"/>
    <x v="1582"/>
    <n v="5.7317286715164624"/>
    <x v="8"/>
    <x v="0"/>
    <x v="5"/>
  </r>
  <r>
    <s v="N St Lucie"/>
    <s v="StLucieCOMS4"/>
    <n v="6440"/>
    <s v="Emergent Aquatic Vegetation"/>
    <s v="D"/>
    <n v="0.62640332935885068"/>
    <n v="1.7869211096790915E-2"/>
    <n v="0.24869471632328805"/>
    <n v="8.3000000000000007"/>
    <n v="8.6024124113016143"/>
    <x v="1583"/>
    <n v="2.2908406914436861"/>
    <x v="15"/>
    <x v="0"/>
    <x v="4"/>
  </r>
  <r>
    <s v="S St Lucie"/>
    <s v="Martin"/>
    <n v="1210"/>
    <s v="Fixed Single Family Units"/>
    <s v="NA"/>
    <n v="1.3474392445178078"/>
    <n v="0.2921616014325315"/>
    <n v="0.22279788653131388"/>
    <n v="8.26"/>
    <n v="7.6694941869050099"/>
    <x v="1584"/>
    <n v="6.9317787134069171"/>
    <x v="6"/>
    <x v="4"/>
    <x v="1"/>
  </r>
  <r>
    <s v="Basin 4, 5, 6"/>
    <s v="Martin"/>
    <n v="6172"/>
    <s v="Mixed Shrubs"/>
    <s v="D"/>
    <n v="0.62640332935885068"/>
    <n v="1.7869211096790915E-2"/>
    <n v="0.24869471632328805"/>
    <n v="8.2200000000000006"/>
    <n v="8.5194975928794303"/>
    <x v="1585"/>
    <n v="1.5733137107302522"/>
    <x v="6"/>
    <x v="4"/>
    <x v="4"/>
  </r>
  <r>
    <s v="C-44 &amp; S-153"/>
    <s v="Martin"/>
    <n v="1210"/>
    <s v="Fixed Single Family Units"/>
    <s v="D"/>
    <n v="1.3474392445178078"/>
    <n v="0.2921616014325315"/>
    <n v="0.24052044568721381"/>
    <n v="8.2200000000000006"/>
    <n v="8.2394728298400306"/>
    <x v="1586"/>
    <n v="6.5501478668153617"/>
    <x v="6"/>
    <x v="4"/>
    <x v="1"/>
  </r>
  <r>
    <s v="N St Lucie"/>
    <s v="NORTH ST. LUCIE RIVER WATER CONTROL DIST"/>
    <n v="6410"/>
    <s v="Freshwater Marshes"/>
    <s v="NA"/>
    <n v="0.62640332935885068"/>
    <n v="1.7869211096790915E-2"/>
    <n v="0.24869471632328805"/>
    <n v="8.2100000000000009"/>
    <n v="8.5091332405766575"/>
    <x v="1587"/>
    <n v="2.2660002502111647"/>
    <x v="1"/>
    <x v="1"/>
    <x v="4"/>
  </r>
  <r>
    <s v="N St Lucie"/>
    <s v="Conservation"/>
    <n v="6440"/>
    <s v="Emergent Aquatic Vegetation"/>
    <s v="D"/>
    <n v="0.62640332935885068"/>
    <n v="1.7869211096790915E-2"/>
    <n v="0.24869471632328805"/>
    <n v="8.19"/>
    <n v="8.4884045359711102"/>
    <x v="1588"/>
    <n v="2.2604801521594928"/>
    <x v="3"/>
    <x v="31"/>
    <x v="4"/>
  </r>
  <r>
    <s v="S St Lucie"/>
    <s v="Conservation"/>
    <n v="5110"/>
    <s v=" Natural River, Stream, Waterway"/>
    <s v="D"/>
    <n v="0.52096910560538079"/>
    <n v="9.3813358258152305E-2"/>
    <n v="0.2984336595879456"/>
    <n v="8.17"/>
    <n v="10.161210997638674"/>
    <x v="1589"/>
    <n v="3.6997593935408308"/>
    <x v="3"/>
    <x v="9"/>
    <x v="5"/>
  </r>
  <r>
    <s v="N St Lucie"/>
    <s v="Tradition"/>
    <n v="5120"/>
    <s v=" Channelized Waterways, Canals"/>
    <s v="NA"/>
    <n v="0.52096910560538079"/>
    <n v="9.3813358258152305E-2"/>
    <n v="0.2984336595879456"/>
    <n v="8.16"/>
    <n v="10.148773774875348"/>
    <x v="1590"/>
    <n v="4.7998234619283249"/>
    <x v="11"/>
    <x v="0"/>
    <x v="5"/>
  </r>
  <r>
    <s v="C-23"/>
    <s v="Conservation"/>
    <n v="2130"/>
    <s v="Woodland Pastures"/>
    <s v="NA"/>
    <n v="0.95337210017164864"/>
    <n v="0.22938109134459039"/>
    <n v="0.2"/>
    <n v="8.15"/>
    <n v="6.793025000000001"/>
    <x v="1591"/>
    <n v="7.7517650336825872"/>
    <x v="3"/>
    <x v="28"/>
    <x v="0"/>
  </r>
  <r>
    <s v="S St Lucie"/>
    <s v="Martin"/>
    <n v="8140"/>
    <s v="Roads and Highways"/>
    <s v="D"/>
    <n v="1.0171301585628862"/>
    <n v="0.19656132206470006"/>
    <n v="0.45034663738052311"/>
    <n v="8.15"/>
    <n v="15.29607983195914"/>
    <x v="1592"/>
    <n v="9.845832020346279"/>
    <x v="6"/>
    <x v="4"/>
    <x v="2"/>
  </r>
  <r>
    <s v="N St Lucie"/>
    <s v="City of PSL MS4"/>
    <n v="6250"/>
    <s v="Hydric Pine Flatwoods"/>
    <s v="C"/>
    <n v="0.62640332935885068"/>
    <n v="1.7869211096790915E-2"/>
    <n v="0.24869471632328805"/>
    <n v="8.14"/>
    <n v="8.4365827744572464"/>
    <x v="1593"/>
    <n v="2.2466799070303138"/>
    <x v="2"/>
    <x v="0"/>
    <x v="4"/>
  </r>
  <r>
    <s v="Basin 4, 5, 6"/>
    <s v="Martin"/>
    <n v="5250"/>
    <s v="Marshy Lakes"/>
    <s v="D"/>
    <n v="0.52096910560538079"/>
    <n v="9.3813358258152305E-2"/>
    <n v="0.2984336595879456"/>
    <n v="8.1300000000000008"/>
    <n v="10.111462106585366"/>
    <x v="1594"/>
    <n v="3.9567784003812605"/>
    <x v="6"/>
    <x v="4"/>
    <x v="5"/>
  </r>
  <r>
    <s v="Basin 4, 5, 6"/>
    <s v="MartinCoMS4"/>
    <n v="2540"/>
    <s v="Aquaculture"/>
    <s v="D"/>
    <n v="1.7303616721893005"/>
    <n v="0.38508149913584422"/>
    <n v="0.30381529981542799"/>
    <n v="8.11"/>
    <n v="10.268478624664256"/>
    <x v="1595"/>
    <n v="12.156407825982031"/>
    <x v="10"/>
    <x v="0"/>
    <x v="0"/>
  </r>
  <r>
    <s v="N St Lucie"/>
    <s v="City of PSL MS4"/>
    <n v="7430"/>
    <s v="Spoil Areas"/>
    <s v="NA"/>
    <n v="0.73183755311232057"/>
    <n v="0.13401908322593187"/>
    <n v="0.24115339422849597"/>
    <n v="8.11"/>
    <n v="8.1506049083272529"/>
    <x v="1596"/>
    <n v="4.7464715583804002"/>
    <x v="2"/>
    <x v="0"/>
    <x v="7"/>
  </r>
  <r>
    <s v="S St Lucie"/>
    <s v="MartinCoMS4"/>
    <n v="4130"/>
    <s v="Sand Pine"/>
    <s v="D"/>
    <n v="0.80616023176279095"/>
    <n v="4.9140330516175015E-2"/>
    <n v="0.28292799795311729"/>
    <n v="8.06"/>
    <n v="9.5035655976451068"/>
    <x v="1597"/>
    <n v="2.3050978123794157"/>
    <x v="10"/>
    <x v="0"/>
    <x v="3"/>
  </r>
  <r>
    <s v="C-24"/>
    <s v="St. Lucie"/>
    <n v="5200"/>
    <s v="Lakes"/>
    <s v="D"/>
    <n v="0.52096910560538079"/>
    <n v="9.3813358258152305E-2"/>
    <n v="0.2984336595879456"/>
    <n v="8.0399999999999991"/>
    <n v="9.9995271017154153"/>
    <x v="1598"/>
    <n v="5.5454992200953486"/>
    <x v="9"/>
    <x v="4"/>
    <x v="5"/>
  </r>
  <r>
    <s v="S St Lucie"/>
    <s v="Martin"/>
    <n v="1650"/>
    <s v="Reclaimed Land"/>
    <s v="NA"/>
    <n v="0.73183755311232057"/>
    <n v="0.13401908322593187"/>
    <n v="0.22279788653131388"/>
    <n v="8"/>
    <n v="7.4280815369540045"/>
    <x v="1599"/>
    <n v="3.5172406225311112"/>
    <x v="6"/>
    <x v="4"/>
    <x v="1"/>
  </r>
  <r>
    <s v="N St Lucie"/>
    <s v="Tradition"/>
    <n v="2110"/>
    <s v="Improved Pastures"/>
    <s v="D"/>
    <n v="1.8765006736361713"/>
    <n v="0.3700681607026059"/>
    <n v="0.58663586860269046"/>
    <n v="8"/>
    <n v="19.558439859213699"/>
    <x v="1600"/>
    <n v="23.951959096978506"/>
    <x v="11"/>
    <x v="0"/>
    <x v="0"/>
  </r>
  <r>
    <s v="Basin 4, 5, 6"/>
    <s v="ROADS"/>
    <n v="8340"/>
    <s v="Sewage Treatment"/>
    <s v="D"/>
    <n v="1.2017295380314896"/>
    <n v="0.2322997442582819"/>
    <n v="0.58224006489851832"/>
    <n v="7.9"/>
    <n v="19.169235216670142"/>
    <x v="1601"/>
    <n v="14.724610412275796"/>
    <x v="13"/>
    <x v="0"/>
    <x v="2"/>
  </r>
  <r>
    <s v="S St Lucie"/>
    <s v="Martin"/>
    <n v="6170"/>
    <s v="Mixed Wetland Hardwoods"/>
    <s v="NA"/>
    <n v="0.62640332935885068"/>
    <n v="1.7869211096790915E-2"/>
    <n v="0.24869471632328805"/>
    <n v="7.86"/>
    <n v="8.1463809099795998"/>
    <x v="1602"/>
    <n v="1.2827464360647323"/>
    <x v="6"/>
    <x v="4"/>
    <x v="4"/>
  </r>
  <r>
    <s v="C-44 &amp; S-153"/>
    <s v="Conservation"/>
    <n v="5300"/>
    <s v="Reservoirs"/>
    <s v="D"/>
    <n v="0.52096910560538079"/>
    <n v="9.3813358258152305E-2"/>
    <n v="0.2984336595879456"/>
    <n v="7.83"/>
    <n v="9.7383454236855354"/>
    <x v="1603"/>
    <n v="2.4858699224489436"/>
    <x v="3"/>
    <x v="20"/>
    <x v="5"/>
  </r>
  <r>
    <s v="N St Lucie"/>
    <s v="NORTH ST. LUCIE RIVER WATER CONTROL DIST"/>
    <n v="3200"/>
    <s v="Shrub and Brushland"/>
    <s v="NA"/>
    <n v="0.80616023176279095"/>
    <n v="4.9140330516175015E-2"/>
    <n v="0.24115339422849597"/>
    <n v="7.8"/>
    <n v="7.8390528094886038"/>
    <x v="1604"/>
    <n v="2.7545713463137664"/>
    <x v="1"/>
    <x v="1"/>
    <x v="6"/>
  </r>
  <r>
    <s v="N St Lucie"/>
    <s v="MartinCoMS4"/>
    <n v="1900"/>
    <s v="Open Land"/>
    <s v="A"/>
    <n v="0.80616023176279095"/>
    <n v="4.9140330516175015E-2"/>
    <n v="2.0887301862310671E-2"/>
    <n v="7.79"/>
    <n v="0.67810259968209008"/>
    <x v="1605"/>
    <n v="0.23827904165720437"/>
    <x v="10"/>
    <x v="0"/>
    <x v="1"/>
  </r>
  <r>
    <s v="C-44 &amp; S-153"/>
    <s v="Martin"/>
    <n v="5300"/>
    <s v="Reservoirs"/>
    <s v="NA"/>
    <n v="0.52096910560538079"/>
    <n v="9.3813358258152305E-2"/>
    <n v="0.2984336595879456"/>
    <n v="7.77"/>
    <n v="9.6637220871055689"/>
    <x v="1606"/>
    <n v="2.4668211107826679"/>
    <x v="6"/>
    <x v="4"/>
    <x v="5"/>
  </r>
  <r>
    <s v="C-23"/>
    <s v="City of PSL MS4"/>
    <n v="2120"/>
    <s v="Unimproved Pastures"/>
    <s v="D"/>
    <n v="0.95337210017164864"/>
    <n v="0.22938109134459039"/>
    <n v="0.2"/>
    <n v="7.77"/>
    <n v="6.4762950000000004"/>
    <x v="1607"/>
    <n v="7.3903330443820483"/>
    <x v="2"/>
    <x v="0"/>
    <x v="0"/>
  </r>
  <r>
    <s v="N St Lucie"/>
    <s v="Conservation"/>
    <n v="4130"/>
    <s v="Sand Pine"/>
    <s v="A"/>
    <n v="0.80616023176279095"/>
    <n v="4.9140330516175015E-2"/>
    <n v="2.0887301862310671E-2"/>
    <n v="7.76"/>
    <n v="0.67549116476675464"/>
    <x v="1608"/>
    <n v="0.2373614073504372"/>
    <x v="3"/>
    <x v="31"/>
    <x v="3"/>
  </r>
  <r>
    <s v="N St Lucie"/>
    <s v="St. Lucie"/>
    <n v="1900"/>
    <s v="Open Land"/>
    <s v="C"/>
    <n v="0.80616023176279095"/>
    <n v="4.9140330516175015E-2"/>
    <n v="0.19937879050387461"/>
    <n v="7.75"/>
    <n v="6.4395610980429545"/>
    <x v="1609"/>
    <n v="2.262802779187187"/>
    <x v="9"/>
    <x v="4"/>
    <x v="1"/>
  </r>
  <r>
    <s v="S St Lucie"/>
    <s v="MartinCoMS4"/>
    <n v="1840"/>
    <s v="Marinas and Fish Camps"/>
    <s v="D"/>
    <n v="0.73183755311232057"/>
    <n v="0.15992943931627868"/>
    <n v="0.27638752969320179"/>
    <n v="7.72"/>
    <n v="8.8922436315723505"/>
    <x v="1610"/>
    <n v="4.8374517124688312"/>
    <x v="10"/>
    <x v="0"/>
    <x v="1"/>
  </r>
  <r>
    <s v="C-44 &amp; S-153"/>
    <s v="Martin"/>
    <n v="6500"/>
    <s v="Non-Vegetated"/>
    <s v="D"/>
    <n v="0.62640332935885068"/>
    <n v="1.7869211096790915E-2"/>
    <n v="0.24869471632328805"/>
    <n v="7.7"/>
    <n v="7.9805512731352328"/>
    <x v="1611"/>
    <n v="0.38803134875746254"/>
    <x v="6"/>
    <x v="4"/>
    <x v="4"/>
  </r>
  <r>
    <s v="N St Lucie"/>
    <s v="StLucieCOMS4"/>
    <n v="1800"/>
    <s v="Recreational"/>
    <s v="D"/>
    <n v="1.3474392445178078"/>
    <n v="0.2921616014325315"/>
    <n v="0.27638752969320179"/>
    <n v="7.67"/>
    <n v="8.834651380072529"/>
    <x v="1612"/>
    <n v="8.9464248935257995"/>
    <x v="15"/>
    <x v="0"/>
    <x v="1"/>
  </r>
  <r>
    <s v="N St Lucie"/>
    <s v="Conservation"/>
    <n v="4340"/>
    <s v="Hardwood - Coniferous Mixed"/>
    <s v="D"/>
    <n v="0.80616023176279095"/>
    <n v="4.9140330516175015E-2"/>
    <n v="0.28292799795311729"/>
    <n v="7.65"/>
    <n v="9.0201336007425645"/>
    <x v="1613"/>
    <n v="3.169592316874366"/>
    <x v="3"/>
    <x v="10"/>
    <x v="3"/>
  </r>
  <r>
    <s v="N St Lucie"/>
    <s v="Conservation"/>
    <n v="8350"/>
    <s v="Solid Waste Disposal"/>
    <s v="D"/>
    <n v="1.4884831588725165"/>
    <n v="0.30824389141964326"/>
    <n v="0.58224006489851832"/>
    <n v="7.65"/>
    <n v="18.562613849053999"/>
    <x v="1614"/>
    <n v="19.609761126476812"/>
    <x v="3"/>
    <x v="21"/>
    <x v="2"/>
  </r>
  <r>
    <s v="N St Lucie"/>
    <s v="MartinCoMS4"/>
    <n v="5120"/>
    <s v=" Channelized Waterways, Canals"/>
    <s v="D"/>
    <n v="0.52096910560538079"/>
    <n v="9.3813358258152305E-2"/>
    <n v="0.2984336595879456"/>
    <n v="7.65"/>
    <n v="9.5144754139456378"/>
    <x v="1615"/>
    <n v="4.4998344955578036"/>
    <x v="10"/>
    <x v="0"/>
    <x v="5"/>
  </r>
  <r>
    <s v="N St Lucie"/>
    <s v="City of PSL MS4"/>
    <n v="6120"/>
    <s v="Mangrove Swamps"/>
    <s v="C"/>
    <n v="0.62640332935885068"/>
    <n v="1.7869211096790915E-2"/>
    <n v="0.24869471632328805"/>
    <n v="7.64"/>
    <n v="7.9183651593185935"/>
    <x v="1616"/>
    <n v="2.1086774557385253"/>
    <x v="2"/>
    <x v="0"/>
    <x v="4"/>
  </r>
  <r>
    <s v="C-44 &amp; S-153"/>
    <s v="Martin"/>
    <n v="5300"/>
    <s v="Reservoirs"/>
    <s v="D"/>
    <n v="0.52096910560538079"/>
    <n v="9.3813358258152305E-2"/>
    <n v="0.2984336595879456"/>
    <n v="7.62"/>
    <n v="9.4771637456556554"/>
    <x v="1617"/>
    <n v="2.4191990816169797"/>
    <x v="6"/>
    <x v="4"/>
    <x v="5"/>
  </r>
  <r>
    <s v="N St Lucie"/>
    <s v="Conservation"/>
    <n v="6170"/>
    <s v="Mixed Wetland Hardwoods"/>
    <s v="C"/>
    <n v="0.62640332935885068"/>
    <n v="1.7869211096790915E-2"/>
    <n v="0.24869471632328805"/>
    <n v="7.61"/>
    <n v="7.8872721024102752"/>
    <x v="1618"/>
    <n v="2.1003973086610181"/>
    <x v="3"/>
    <x v="10"/>
    <x v="4"/>
  </r>
  <r>
    <s v="C-23"/>
    <s v="City of PSL MS4"/>
    <n v="5300"/>
    <s v="Reservoirs"/>
    <s v="NA"/>
    <n v="0.52096910560538079"/>
    <n v="9.3813358258152305E-2"/>
    <n v="0.2984336595879456"/>
    <n v="7.61"/>
    <n v="9.4647265228923292"/>
    <x v="1619"/>
    <n v="7.3091932447427066"/>
    <x v="2"/>
    <x v="0"/>
    <x v="5"/>
  </r>
  <r>
    <s v="N St Lucie"/>
    <s v="Conservation"/>
    <n v="6210"/>
    <s v="Cypress"/>
    <s v="D"/>
    <n v="0.62640332935885068"/>
    <n v="1.7869211096790915E-2"/>
    <n v="0.24869471632328805"/>
    <n v="7.6"/>
    <n v="7.8769077501075015"/>
    <x v="1620"/>
    <n v="2.097637259635182"/>
    <x v="3"/>
    <x v="10"/>
    <x v="4"/>
  </r>
  <r>
    <s v="C-44 &amp; S-153"/>
    <s v="Martin"/>
    <n v="4100"/>
    <s v="Upland Coniferous Forests"/>
    <s v="NA"/>
    <n v="0.80616023176279095"/>
    <n v="4.9140330516175015E-2"/>
    <n v="0.24115339422849597"/>
    <n v="7.6"/>
    <n v="7.638051455399153"/>
    <x v="1621"/>
    <n v="1.0212902709816134"/>
    <x v="6"/>
    <x v="4"/>
    <x v="3"/>
  </r>
  <r>
    <s v="C-24"/>
    <s v="Verano"/>
    <n v="8100"/>
    <s v="Transportation"/>
    <s v="D"/>
    <n v="1.0171301585628862"/>
    <n v="0.19656132206470006"/>
    <n v="0.45034663738052311"/>
    <n v="7.6"/>
    <n v="14.263829045753306"/>
    <x v="1622"/>
    <n v="11.898220887011098"/>
    <x v="8"/>
    <x v="0"/>
    <x v="2"/>
  </r>
  <r>
    <s v="N St Lucie"/>
    <s v="StLucieCOMS4"/>
    <n v="1820"/>
    <s v="Golf Courses"/>
    <s v="C"/>
    <n v="1.8765006736361713"/>
    <n v="0.3700681607026059"/>
    <n v="0.22153198944874952"/>
    <n v="7.59"/>
    <n v="7.007350356149967"/>
    <x v="1623"/>
    <n v="8.5814497637261642"/>
    <x v="15"/>
    <x v="0"/>
    <x v="1"/>
  </r>
  <r>
    <s v="N St Lucie"/>
    <s v="NORTH ST. LUCIE RIVER WATER CONTROL DIST"/>
    <n v="4240"/>
    <s v="Melaleuca"/>
    <s v="D"/>
    <n v="0.80616023176279095"/>
    <n v="4.9140330516175015E-2"/>
    <n v="0.28292799795311729"/>
    <n v="7.55"/>
    <n v="8.9022233575956022"/>
    <x v="1624"/>
    <n v="3.1281597375688182"/>
    <x v="1"/>
    <x v="1"/>
    <x v="3"/>
  </r>
  <r>
    <s v="N St Lucie"/>
    <s v="City of PSL MS4"/>
    <n v="8300"/>
    <s v="Utilities"/>
    <s v="D"/>
    <n v="1.2017295380314896"/>
    <n v="0.2322997442582819"/>
    <n v="0.58224006489851832"/>
    <n v="7.55"/>
    <n v="18.319965302007542"/>
    <x v="1625"/>
    <n v="15.567713022372782"/>
    <x v="2"/>
    <x v="0"/>
    <x v="2"/>
  </r>
  <r>
    <s v="C-24"/>
    <s v="St. Lucie"/>
    <n v="6170"/>
    <s v="Mixed Wetland Hardwoods"/>
    <s v="NA"/>
    <n v="0.62640332935885068"/>
    <n v="1.7869211096790915E-2"/>
    <n v="0.24869471632328805"/>
    <n v="7.55"/>
    <n v="7.8250859885936359"/>
    <x v="1626"/>
    <n v="2.7225987837549015"/>
    <x v="9"/>
    <x v="4"/>
    <x v="4"/>
  </r>
  <r>
    <s v="C-24"/>
    <s v="St. Lucie"/>
    <n v="8100"/>
    <s v="Transportation"/>
    <s v="NA"/>
    <n v="1.0171301585628862"/>
    <n v="0.19656132206470006"/>
    <n v="0.43863241848912221"/>
    <n v="7.55"/>
    <n v="13.801404560603295"/>
    <x v="1627"/>
    <n v="11.512487950207898"/>
    <x v="9"/>
    <x v="4"/>
    <x v="2"/>
  </r>
  <r>
    <s v="S St Lucie"/>
    <s v="MartinCoMS4"/>
    <n v="2130"/>
    <s v="Woodland Pastures"/>
    <s v="NA"/>
    <n v="0.95337210017164864"/>
    <n v="0.22938109134459039"/>
    <n v="0.2"/>
    <n v="7.53"/>
    <n v="6.2762549999999999"/>
    <x v="1628"/>
    <n v="4.6004067307843393"/>
    <x v="10"/>
    <x v="0"/>
    <x v="0"/>
  </r>
  <r>
    <s v="N St Lucie"/>
    <s v="City of PSL MS4"/>
    <n v="8330"/>
    <s v="Water Supply Plants"/>
    <s v="NA"/>
    <n v="1.2017295380314896"/>
    <n v="0.2322997442582819"/>
    <n v="0.57659988543228824"/>
    <n v="7.52"/>
    <n v="18.07040976949374"/>
    <x v="1629"/>
    <n v="15.355648815411945"/>
    <x v="2"/>
    <x v="0"/>
    <x v="2"/>
  </r>
  <r>
    <s v="C-24"/>
    <s v="St. Lucie"/>
    <n v="6430"/>
    <s v="Wet Prairies"/>
    <s v="NA"/>
    <n v="0.62640332935885068"/>
    <n v="1.7869211096790915E-2"/>
    <n v="0.24869471632328805"/>
    <n v="7.52"/>
    <n v="7.7939929316853167"/>
    <x v="1630"/>
    <n v="2.7117805104419688"/>
    <x v="9"/>
    <x v="4"/>
    <x v="4"/>
  </r>
  <r>
    <s v="Basin 4, 5, 6"/>
    <s v="Martin"/>
    <n v="6430"/>
    <s v="Wet Prairies"/>
    <s v="D"/>
    <n v="0.62640332935885068"/>
    <n v="1.7869211096790915E-2"/>
    <n v="0.24869471632328805"/>
    <n v="7.51"/>
    <n v="7.7836285793825439"/>
    <x v="1631"/>
    <n v="1.4374192174676632"/>
    <x v="6"/>
    <x v="4"/>
    <x v="4"/>
  </r>
  <r>
    <s v="N St Lucie"/>
    <s v="City of PSL MS4"/>
    <n v="5300"/>
    <s v="Reservoirs"/>
    <s v="A"/>
    <n v="0.52096910560538079"/>
    <n v="9.3813358258152305E-2"/>
    <n v="0.2984336595879456"/>
    <n v="7.51"/>
    <n v="9.3403542952590524"/>
    <x v="1632"/>
    <n v="4.4174845832207987"/>
    <x v="2"/>
    <x v="0"/>
    <x v="5"/>
  </r>
  <r>
    <s v="N St Lucie"/>
    <s v="City of PSL MS4"/>
    <n v="8140"/>
    <s v="Roads and Highways"/>
    <s v="C"/>
    <n v="1.0171301585628862"/>
    <n v="0.19656132206470006"/>
    <n v="0.42691819959772126"/>
    <n v="7.49"/>
    <n v="13.32607016020804"/>
    <x v="1633"/>
    <n v="10.028179057082147"/>
    <x v="2"/>
    <x v="0"/>
    <x v="2"/>
  </r>
  <r>
    <s v="N St Lucie"/>
    <s v="MartinCoMS4"/>
    <n v="1710"/>
    <s v="Educational Facilities"/>
    <s v="B"/>
    <n v="0.96739227811534922"/>
    <n v="0.17065096597435325"/>
    <n v="0.1586591010147235"/>
    <n v="7.47"/>
    <n v="4.9392521719870857"/>
    <x v="1634"/>
    <n v="3.3686750807586998"/>
    <x v="10"/>
    <x v="0"/>
    <x v="1"/>
  </r>
  <r>
    <s v="N St Lucie"/>
    <s v="NORTH ST. LUCIE RIVER WATER CONTROL DIST"/>
    <n v="1710"/>
    <s v="Educational Facilities"/>
    <s v="C"/>
    <n v="0.96739227811534922"/>
    <n v="0.17065096597435325"/>
    <n v="0.2050753273754139"/>
    <n v="7.46"/>
    <n v="6.3756996442042988"/>
    <x v="1635"/>
    <n v="4.3483628221380251"/>
    <x v="1"/>
    <x v="1"/>
    <x v="1"/>
  </r>
  <r>
    <s v="N St Lucie"/>
    <s v="StuartMS4"/>
    <n v="1900"/>
    <s v="Open Land"/>
    <s v="D"/>
    <n v="0.80616023176279095"/>
    <n v="4.9140330516175015E-2"/>
    <n v="0.28292799795311729"/>
    <n v="7.46"/>
    <n v="8.7961041387633365"/>
    <x v="1636"/>
    <n v="3.0908704161938259"/>
    <x v="19"/>
    <x v="0"/>
    <x v="1"/>
  </r>
  <r>
    <s v="Basin 4, 5, 6"/>
    <s v="Martin"/>
    <n v="7400"/>
    <s v="Disturbed Land"/>
    <s v="D"/>
    <n v="0.73183755311232057"/>
    <n v="0.13401908322593187"/>
    <n v="0.28292799795311729"/>
    <n v="7.41"/>
    <n v="8.7371490171898554"/>
    <x v="1637"/>
    <n v="4.3748296560045823"/>
    <x v="6"/>
    <x v="4"/>
    <x v="7"/>
  </r>
  <r>
    <s v="C-44 &amp; S-153"/>
    <s v="MartinCoMS4"/>
    <n v="6410"/>
    <s v="Freshwater Marshes"/>
    <s v="NA"/>
    <n v="0.62640332935885068"/>
    <n v="1.7869211096790915E-2"/>
    <n v="0.24869471632328805"/>
    <n v="7.38"/>
    <n v="7.6488919994464943"/>
    <x v="1638"/>
    <n v="0.37190537062728224"/>
    <x v="10"/>
    <x v="0"/>
    <x v="4"/>
  </r>
  <r>
    <s v="N St Lucie"/>
    <s v="City of PSL MS4"/>
    <n v="1320"/>
    <s v="Mobile Home Units &lt;Six or more dwelling units per acre&gt;"/>
    <s v="NA"/>
    <n v="1.6728075169398335"/>
    <n v="0.4645994885165638"/>
    <n v="0.44774347762687844"/>
    <n v="7.37"/>
    <n v="13.752205849983817"/>
    <x v="1639"/>
    <n v="20.378777863773735"/>
    <x v="2"/>
    <x v="0"/>
    <x v="1"/>
  </r>
  <r>
    <s v="N St Lucie"/>
    <s v="St. Lucie"/>
    <n v="1850"/>
    <s v="Parks and Zoos"/>
    <s v="NA"/>
    <n v="0.96739227811534922"/>
    <n v="0.17065096597435325"/>
    <n v="0.24895975957097566"/>
    <n v="7.37"/>
    <n v="7.6466683113487415"/>
    <x v="1640"/>
    <n v="5.2151904973308305"/>
    <x v="9"/>
    <x v="4"/>
    <x v="1"/>
  </r>
  <r>
    <s v="N St Lucie"/>
    <s v="StLucieCOMS4"/>
    <n v="3100"/>
    <s v="Herbaceous (Dry Prairie)"/>
    <s v="D"/>
    <n v="0.80616023176279095"/>
    <n v="4.9140330516175015E-2"/>
    <n v="0.28292799795311729"/>
    <n v="7.36"/>
    <n v="8.678193895616376"/>
    <x v="1641"/>
    <n v="3.0494378368882784"/>
    <x v="15"/>
    <x v="0"/>
    <x v="6"/>
  </r>
  <r>
    <s v="C-44 &amp; S-153"/>
    <s v="Conservation"/>
    <n v="8115"/>
    <s v=" Grass airports"/>
    <s v="D"/>
    <n v="0.96739227811534922"/>
    <n v="0.17065096597435325"/>
    <n v="0.24052044568721381"/>
    <n v="7.34"/>
    <n v="7.3573881473267422"/>
    <x v="1642"/>
    <n v="3.4163390181340088"/>
    <x v="3"/>
    <x v="3"/>
    <x v="2"/>
  </r>
  <r>
    <s v="S St Lucie"/>
    <s v="ROADS"/>
    <n v="3100"/>
    <s v="Herbaceous (Dry Prairie)"/>
    <s v="D"/>
    <n v="0.80616023176279095"/>
    <n v="4.9140330516175015E-2"/>
    <n v="0.28292799795311729"/>
    <n v="7.34"/>
    <n v="8.6546118469869828"/>
    <x v="1643"/>
    <n v="2.0991833676011056"/>
    <x v="13"/>
    <x v="0"/>
    <x v="6"/>
  </r>
  <r>
    <s v="Basin 4, 5, 6"/>
    <s v="MartinCoMS4"/>
    <n v="1110"/>
    <s v="Fixed Single Family Units"/>
    <s v="NA"/>
    <n v="0.96739227811534922"/>
    <n v="0.17065096597435325"/>
    <n v="0.24895975957097566"/>
    <n v="7.34"/>
    <n v="7.6155421174083804"/>
    <x v="1644"/>
    <n v="4.5723050677033479"/>
    <x v="10"/>
    <x v="0"/>
    <x v="1"/>
  </r>
  <r>
    <s v="S St Lucie"/>
    <s v="MartinCoMS4"/>
    <n v="5120"/>
    <s v=" Channelized Waterways, Canals"/>
    <s v="NA"/>
    <n v="0.52096910560538079"/>
    <n v="9.3813358258152305E-2"/>
    <n v="0.2984336595879456"/>
    <n v="7.33"/>
    <n v="9.1164842855191548"/>
    <x v="1645"/>
    <n v="3.3193679748658864"/>
    <x v="10"/>
    <x v="0"/>
    <x v="5"/>
  </r>
  <r>
    <s v="N St Lucie"/>
    <s v="StuartMS4"/>
    <n v="1411"/>
    <s v="Shopping Centers (Plazas, Malls)"/>
    <s v="D"/>
    <n v="1.4884831588725165"/>
    <n v="0.30824389141964326"/>
    <n v="0.58224006489851832"/>
    <n v="7.31"/>
    <n v="17.737608789096043"/>
    <x v="1646"/>
    <n v="18.738216187522287"/>
    <x v="19"/>
    <x v="0"/>
    <x v="1"/>
  </r>
  <r>
    <s v="S St Lucie"/>
    <s v="Martin"/>
    <n v="5110"/>
    <s v=" Natural River, Stream, Waterway"/>
    <s v="C"/>
    <n v="0.52096910560538079"/>
    <n v="9.3813358258152305E-2"/>
    <n v="0.2984336595879456"/>
    <n v="7.29"/>
    <n v="9.0667353944658426"/>
    <x v="1647"/>
    <n v="3.3012540977861269"/>
    <x v="6"/>
    <x v="4"/>
    <x v="5"/>
  </r>
  <r>
    <s v="S St Lucie"/>
    <s v="StuartMS4"/>
    <n v="4240"/>
    <s v="Melaleuca"/>
    <s v="NA"/>
    <n v="0.80616023176279095"/>
    <n v="4.9140330516175015E-2"/>
    <n v="0.24115339422849597"/>
    <n v="7.29"/>
    <n v="7.326499356560503"/>
    <x v="1648"/>
    <n v="1.7770485683175137"/>
    <x v="19"/>
    <x v="0"/>
    <x v="3"/>
  </r>
  <r>
    <s v="N St Lucie"/>
    <s v="Conservation"/>
    <n v="6120"/>
    <s v="Mangrove Swamps"/>
    <s v="D"/>
    <n v="0.62640332935885068"/>
    <n v="1.7869211096790915E-2"/>
    <n v="0.24869471632328805"/>
    <n v="7.25"/>
    <n v="7.5141554195104456"/>
    <x v="1649"/>
    <n v="2.0010355437309304"/>
    <x v="3"/>
    <x v="43"/>
    <x v="4"/>
  </r>
  <r>
    <s v="S St Lucie"/>
    <s v="Martin"/>
    <n v="1210"/>
    <s v="Fixed Single Family Units"/>
    <s v="B"/>
    <n v="1.3474392445178078"/>
    <n v="0.2921616014325315"/>
    <n v="0.1586591010147235"/>
    <n v="7.25"/>
    <n v="4.7937855752217358"/>
    <x v="1650"/>
    <n v="4.3326795740579023"/>
    <x v="6"/>
    <x v="4"/>
    <x v="1"/>
  </r>
  <r>
    <s v="N St Lucie"/>
    <s v="CityofFtPierce"/>
    <n v="5300"/>
    <s v="Reservoirs"/>
    <s v="NA"/>
    <n v="0.52096910560538079"/>
    <n v="9.3813358258152305E-2"/>
    <n v="0.2984336595879456"/>
    <n v="7.23"/>
    <n v="8.992112057885878"/>
    <x v="1651"/>
    <n v="4.2527847585467873"/>
    <x v="18"/>
    <x v="0"/>
    <x v="5"/>
  </r>
  <r>
    <s v="Basin 4, 5, 6"/>
    <s v="Martin"/>
    <n v="8200"/>
    <s v="Communications"/>
    <s v="D"/>
    <n v="1.2017295380314896"/>
    <n v="0.2322997442582819"/>
    <n v="0.58224006489851832"/>
    <n v="7.23"/>
    <n v="17.543489951458877"/>
    <x v="1652"/>
    <n v="13.475814339335951"/>
    <x v="6"/>
    <x v="4"/>
    <x v="2"/>
  </r>
  <r>
    <s v="C-44 &amp; S-153"/>
    <s v="Martin"/>
    <n v="6430"/>
    <s v="Wet Prairies"/>
    <s v="NA"/>
    <n v="0.62640332935885068"/>
    <n v="1.7869211096790915E-2"/>
    <n v="0.24869471632328805"/>
    <n v="7.23"/>
    <n v="7.4934267149049001"/>
    <x v="1653"/>
    <n v="0.3643463183787603"/>
    <x v="6"/>
    <x v="4"/>
    <x v="4"/>
  </r>
  <r>
    <s v="C-23"/>
    <s v="Southern Grove"/>
    <n v="6170"/>
    <s v="Mixed Wetland Hardwoods"/>
    <s v="D"/>
    <n v="0.62640332935885068"/>
    <n v="1.7869211096790915E-2"/>
    <n v="0.24869471632328805"/>
    <n v="7.23"/>
    <n v="7.4934267149049001"/>
    <x v="1653"/>
    <n v="4.2383729957174445"/>
    <x v="7"/>
    <x v="0"/>
    <x v="4"/>
  </r>
  <r>
    <s v="C-23"/>
    <s v="Martin"/>
    <n v="6172"/>
    <s v="Mixed Shrubs"/>
    <s v="NA"/>
    <n v="0.62640332935885068"/>
    <n v="1.7869211096790915E-2"/>
    <n v="0.24869471632328805"/>
    <n v="7.21"/>
    <n v="7.4726980102993537"/>
    <x v="1654"/>
    <n v="4.2266485890902867"/>
    <x v="6"/>
    <x v="4"/>
    <x v="4"/>
  </r>
  <r>
    <s v="N St Lucie"/>
    <s v="City of PSL MS4"/>
    <n v="1700"/>
    <s v="Institutional"/>
    <s v="NA"/>
    <n v="0.96739227811534922"/>
    <n v="0.17065096597435325"/>
    <n v="0.22279788653131388"/>
    <n v="7.2"/>
    <n v="6.685273383258604"/>
    <x v="1655"/>
    <n v="4.5594986994119298"/>
    <x v="2"/>
    <x v="0"/>
    <x v="1"/>
  </r>
  <r>
    <s v="C-23"/>
    <s v="Tradition"/>
    <n v="2210"/>
    <s v="Citrus Groves"/>
    <s v="D"/>
    <n v="1.6671011379372187"/>
    <n v="0.16490862031309303"/>
    <n v="0.32696578480774496"/>
    <n v="7.18"/>
    <n v="9.7836827407774702"/>
    <x v="1656"/>
    <n v="9.4481646066032692"/>
    <x v="11"/>
    <x v="0"/>
    <x v="0"/>
  </r>
  <r>
    <s v="N St Lucie"/>
    <s v="Conservation"/>
    <n v="5300"/>
    <s v="Reservoirs"/>
    <s v="D"/>
    <n v="0.52096910560538079"/>
    <n v="9.3813358258152305E-2"/>
    <n v="0.2984336595879456"/>
    <n v="7.17"/>
    <n v="8.9174887213059115"/>
    <x v="1657"/>
    <n v="4.2174919389737848"/>
    <x v="3"/>
    <x v="35"/>
    <x v="5"/>
  </r>
  <r>
    <s v="C-23"/>
    <s v="St. Lucie"/>
    <n v="6191"/>
    <e v="#N/A"/>
    <s v="NA"/>
    <n v="0.62640332935885068"/>
    <n v="1.7869211096790915E-2"/>
    <n v="0.24869471632328805"/>
    <n v="7.17"/>
    <n v="7.4312406010882617"/>
    <x v="1658"/>
    <n v="4.203199775835972"/>
    <x v="9"/>
    <x v="4"/>
    <x v="4"/>
  </r>
  <r>
    <s v="N St Lucie"/>
    <s v="St. Lucie"/>
    <n v="6172"/>
    <s v="Mixed Shrubs"/>
    <s v="NA"/>
    <n v="0.62640332935885068"/>
    <n v="1.7869211096790915E-2"/>
    <n v="0.24869471632328805"/>
    <n v="7.12"/>
    <n v="7.379418839574396"/>
    <x v="1659"/>
    <n v="1.9651549063950655"/>
    <x v="9"/>
    <x v="4"/>
    <x v="4"/>
  </r>
  <r>
    <s v="N St Lucie"/>
    <s v="NORTH ST. LUCIE RIVER WATER CONTROL DIST"/>
    <n v="1480"/>
    <s v="Cemeteries"/>
    <s v="C"/>
    <n v="1.3474392445178078"/>
    <n v="0.2921616014325315"/>
    <n v="0.22153198944874952"/>
    <n v="7.11"/>
    <n v="6.5641977644566891"/>
    <x v="1660"/>
    <n v="6.6472461401730625"/>
    <x v="1"/>
    <x v="1"/>
    <x v="1"/>
  </r>
  <r>
    <s v="Basin 4, 5, 6"/>
    <s v="ROADS"/>
    <n v="2130"/>
    <s v="Woodland Pastures"/>
    <s v="D"/>
    <n v="0.95337210017164864"/>
    <n v="0.22938109134459039"/>
    <n v="0.2"/>
    <n v="7.1"/>
    <n v="5.9178500000000005"/>
    <x v="1661"/>
    <n v="4.4987256000363631"/>
    <x v="13"/>
    <x v="0"/>
    <x v="0"/>
  </r>
  <r>
    <s v="N St Lucie"/>
    <s v="MartinCoMS4"/>
    <n v="5300"/>
    <s v="Reservoirs"/>
    <s v="B"/>
    <n v="0.52096910560538079"/>
    <n v="9.3813358258152305E-2"/>
    <n v="0.2984336595879456"/>
    <n v="7.08"/>
    <n v="8.8055537164359645"/>
    <x v="1662"/>
    <n v="4.1645527096142825"/>
    <x v="10"/>
    <x v="0"/>
    <x v="5"/>
  </r>
  <r>
    <s v="C-24"/>
    <s v="St. Lucie"/>
    <n v="1230"/>
    <s v="Mixed Units &lt;Fixed and mobile home units&gt;"/>
    <s v="D"/>
    <n v="1.3474392445178078"/>
    <n v="0.2921616014325315"/>
    <n v="0.24052044568721381"/>
    <n v="7.07"/>
    <n v="7.0867485288283483"/>
    <x v="1663"/>
    <n v="7.7548993516021305"/>
    <x v="9"/>
    <x v="4"/>
    <x v="1"/>
  </r>
  <r>
    <s v="S St Lucie"/>
    <s v="Conservation"/>
    <n v="6120"/>
    <s v="Mangrove Swamps"/>
    <s v="D"/>
    <n v="0.62640332935885068"/>
    <n v="1.7869211096790915E-2"/>
    <n v="0.24869471632328805"/>
    <n v="7.04"/>
    <n v="7.2965040211522121"/>
    <x v="1664"/>
    <n v="1.1489230165261726"/>
    <x v="3"/>
    <x v="40"/>
    <x v="4"/>
  </r>
  <r>
    <s v="N St Lucie"/>
    <s v="Conservation"/>
    <n v="4200"/>
    <s v="Upland Hardwood Forests"/>
    <s v="A"/>
    <n v="0.80616023176279095"/>
    <n v="4.9140330516175015E-2"/>
    <n v="2.0887301862310671E-2"/>
    <n v="7.03"/>
    <n v="0.61194624849359347"/>
    <x v="1665"/>
    <n v="0.21503230588576983"/>
    <x v="3"/>
    <x v="21"/>
    <x v="3"/>
  </r>
  <r>
    <s v="S St Lucie"/>
    <s v="HOBE ST. LUCIE CONSERVANCY DISTRICT"/>
    <n v="4110"/>
    <s v="Pine Flatwoods"/>
    <s v="D"/>
    <n v="0.80616023176279095"/>
    <n v="4.9140330516175015E-2"/>
    <n v="0.28292799795311729"/>
    <n v="7.03"/>
    <n v="8.2890900932314029"/>
    <x v="1666"/>
    <n v="2.0105257594326669"/>
    <x v="12"/>
    <x v="1"/>
    <x v="3"/>
  </r>
  <r>
    <s v="C-24"/>
    <s v="City of PSL MS4"/>
    <n v="7400"/>
    <s v="Disturbed Land"/>
    <s v="D"/>
    <n v="0.73183755311232057"/>
    <n v="0.13401908322593187"/>
    <n v="0.28292799795311729"/>
    <n v="7.03"/>
    <n v="8.2890900932314029"/>
    <x v="1667"/>
    <n v="5.5037562658560759"/>
    <x v="2"/>
    <x v="0"/>
    <x v="7"/>
  </r>
  <r>
    <s v="S St Lucie"/>
    <s v="MartinCoMS4"/>
    <n v="4200"/>
    <s v="Upland Hardwood Forests"/>
    <s v="D"/>
    <n v="0.80616023176279095"/>
    <n v="4.9140330516175015E-2"/>
    <n v="0.28292799795311729"/>
    <n v="7.02"/>
    <n v="8.2772990689167063"/>
    <x v="1668"/>
    <n v="2.0076658365885236"/>
    <x v="10"/>
    <x v="0"/>
    <x v="3"/>
  </r>
  <r>
    <s v="N St Lucie"/>
    <s v="City of PSL MS4"/>
    <n v="1550"/>
    <s v="Other Light Industrial"/>
    <s v="C"/>
    <n v="1.2017295380314896"/>
    <n v="0.2322997442582819"/>
    <n v="0.30761299106312084"/>
    <n v="7.02"/>
    <n v="8.9994795245940029"/>
    <x v="1669"/>
    <n v="7.6474661540023048"/>
    <x v="2"/>
    <x v="0"/>
    <x v="1"/>
  </r>
  <r>
    <s v="N St Lucie"/>
    <s v="MartinCoMS4"/>
    <n v="1330"/>
    <s v="Multiple Dwelling Units, Low Rise &lt;Two stories or less&gt;"/>
    <s v="NA"/>
    <n v="1.6728075169398335"/>
    <n v="0.4645994885165638"/>
    <n v="0.44774347762687844"/>
    <n v="7"/>
    <n v="13.061796601070109"/>
    <x v="1670"/>
    <n v="19.355691322444521"/>
    <x v="10"/>
    <x v="0"/>
    <x v="1"/>
  </r>
  <r>
    <s v="S St Lucie"/>
    <s v="StuartMS4"/>
    <n v="2430"/>
    <s v="Ornamentals"/>
    <s v="B"/>
    <n v="1.7303616721893005"/>
    <n v="0.38508149913584422"/>
    <n v="0.30381529981542799"/>
    <n v="6.99"/>
    <n v="8.8503903312457641"/>
    <x v="1671"/>
    <n v="10.236775293835802"/>
    <x v="19"/>
    <x v="0"/>
    <x v="0"/>
  </r>
  <r>
    <s v="C-23"/>
    <s v="City of PSL MS4"/>
    <n v="3200"/>
    <s v="Shrub and Brushland"/>
    <s v="D"/>
    <n v="0.80616023176279095"/>
    <n v="4.9140330516175015E-2"/>
    <n v="0.28292799795311729"/>
    <n v="6.96"/>
    <n v="8.2065529230285286"/>
    <x v="1672"/>
    <n v="5.3400108750577582"/>
    <x v="2"/>
    <x v="0"/>
    <x v="6"/>
  </r>
  <r>
    <s v="N St Lucie"/>
    <s v="MartinCoMS4"/>
    <n v="4340"/>
    <s v="Hardwood - Coniferous Mixed"/>
    <s v="NA"/>
    <n v="0.80616023176279095"/>
    <n v="4.9140330516175015E-2"/>
    <n v="0.24115339422849597"/>
    <n v="6.95"/>
    <n v="6.9847970546084355"/>
    <x v="1673"/>
    <n v="2.4543936996000872"/>
    <x v="10"/>
    <x v="0"/>
    <x v="3"/>
  </r>
  <r>
    <s v="Basin 4, 5, 6"/>
    <s v="Agriculture"/>
    <n v="2110"/>
    <s v="Improved Pastures"/>
    <s v="D"/>
    <n v="1.8765006736361713"/>
    <n v="0.3700681607026059"/>
    <n v="0.58663586860269046"/>
    <n v="6.94"/>
    <n v="16.966946577867883"/>
    <x v="1674"/>
    <n v="19.393312667477495"/>
    <x v="0"/>
    <x v="0"/>
    <x v="0"/>
  </r>
  <r>
    <s v="S St Lucie"/>
    <s v="ROADS"/>
    <n v="4340"/>
    <s v="Hardwood - Coniferous Mixed"/>
    <s v="D"/>
    <n v="0.80616023176279095"/>
    <n v="4.9140330516175015E-2"/>
    <n v="0.28292799795311729"/>
    <n v="6.93"/>
    <n v="8.1711798500844406"/>
    <x v="1675"/>
    <n v="1.9819265309912346"/>
    <x v="13"/>
    <x v="0"/>
    <x v="3"/>
  </r>
  <r>
    <s v="N St Lucie"/>
    <s v="City of PSL MS4"/>
    <n v="1850"/>
    <s v="Parks and Zoos"/>
    <s v="NA"/>
    <n v="0.96739227811534922"/>
    <n v="0.17065096597435325"/>
    <n v="0.24895975957097566"/>
    <n v="6.91"/>
    <n v="7.1694000042632027"/>
    <x v="1676"/>
    <n v="4.8896833563848086"/>
    <x v="2"/>
    <x v="0"/>
    <x v="1"/>
  </r>
  <r>
    <s v="C-44 &amp; S-153"/>
    <s v="Martin"/>
    <n v="1320"/>
    <s v="Mobile Home Units &lt;Six or more dwelling units per acre&gt;"/>
    <s v="D"/>
    <n v="1.6728075169398335"/>
    <n v="0.4645994885165638"/>
    <n v="0.45902383655933859"/>
    <n v="6.86"/>
    <n v="13.123055414586759"/>
    <x v="1677"/>
    <n v="16.589841311658358"/>
    <x v="6"/>
    <x v="4"/>
    <x v="1"/>
  </r>
  <r>
    <s v="S St Lucie"/>
    <s v="MartinCoMS4"/>
    <n v="2430"/>
    <s v="Ornamentals"/>
    <s v="NA"/>
    <n v="1.7303616721893005"/>
    <n v="0.38508149913584422"/>
    <n v="0.30381529981542799"/>
    <n v="6.86"/>
    <n v="8.6857907971882629"/>
    <x v="1678"/>
    <n v="10.046391776210818"/>
    <x v="10"/>
    <x v="0"/>
    <x v="0"/>
  </r>
  <r>
    <s v="S St Lucie"/>
    <s v="MartinCoMS4"/>
    <n v="8310"/>
    <s v="Electric Power Facilities"/>
    <s v="D"/>
    <n v="1.2017295380314896"/>
    <n v="0.2322997442582819"/>
    <n v="0.58224006489851832"/>
    <n v="6.86"/>
    <n v="16.645690327386983"/>
    <x v="1679"/>
    <n v="12.333251453307239"/>
    <x v="10"/>
    <x v="0"/>
    <x v="2"/>
  </r>
  <r>
    <s v="N St Lucie"/>
    <s v="Conservation"/>
    <n v="6300"/>
    <s v="Wetland Forested Mixed"/>
    <s v="D"/>
    <n v="0.62640332935885068"/>
    <n v="1.7869211096790915E-2"/>
    <n v="0.24869471632328805"/>
    <n v="6.85"/>
    <n v="7.0995813273995241"/>
    <x v="1680"/>
    <n v="1.8906335826974996"/>
    <x v="3"/>
    <x v="6"/>
    <x v="4"/>
  </r>
  <r>
    <s v="N St Lucie"/>
    <s v="CityofFtPierce"/>
    <n v="1730"/>
    <s v="Military"/>
    <s v="D"/>
    <n v="0.73183755311232057"/>
    <n v="0.15992943931627868"/>
    <n v="0.34369105791620291"/>
    <n v="6.85"/>
    <n v="9.811477514480563"/>
    <x v="1681"/>
    <n v="6.405403515343898"/>
    <x v="18"/>
    <x v="0"/>
    <x v="1"/>
  </r>
  <r>
    <s v="C-23"/>
    <s v="City of PSL MS4"/>
    <n v="1630"/>
    <s v="Rock Quarries"/>
    <s v="D"/>
    <n v="0.73183755311232057"/>
    <n v="0.13401908322593187"/>
    <n v="0.24052044568721381"/>
    <n v="6.84"/>
    <n v="6.8562036686260113"/>
    <x v="1682"/>
    <n v="6.0448125905893599"/>
    <x v="2"/>
    <x v="0"/>
    <x v="1"/>
  </r>
  <r>
    <s v="C-23"/>
    <s v="Conservation"/>
    <n v="4110"/>
    <s v="Pine Flatwoods"/>
    <s v="D"/>
    <n v="0.80616023176279095"/>
    <n v="4.9140330516175015E-2"/>
    <n v="0.28292799795311729"/>
    <n v="6.83"/>
    <n v="8.0532696069374783"/>
    <x v="1683"/>
    <n v="5.2402692926213339"/>
    <x v="3"/>
    <x v="11"/>
    <x v="3"/>
  </r>
  <r>
    <s v="C-23"/>
    <s v="Martin"/>
    <n v="5250"/>
    <s v="Marshy Lakes"/>
    <s v="NA"/>
    <n v="0.52096910560538079"/>
    <n v="9.3813358258152305E-2"/>
    <n v="0.2984336595879456"/>
    <n v="6.82"/>
    <n v="8.4821859245894462"/>
    <x v="1684"/>
    <n v="6.5504202272201386"/>
    <x v="6"/>
    <x v="4"/>
    <x v="5"/>
  </r>
  <r>
    <s v="Basin 4, 5, 6"/>
    <s v="MartinCoMS4"/>
    <n v="1310"/>
    <s v="Fixed Single Family Units &lt;Six or more dwelling units per acre&gt;"/>
    <s v="NA"/>
    <n v="1.3474392445178078"/>
    <n v="0.2921616014325315"/>
    <n v="0.44774347762687844"/>
    <n v="6.81"/>
    <n v="12.707262121898205"/>
    <x v="1685"/>
    <n v="11.830737005425908"/>
    <x v="10"/>
    <x v="0"/>
    <x v="1"/>
  </r>
  <r>
    <s v="C-24"/>
    <s v="City of PSL MS4"/>
    <n v="4271"/>
    <e v="#N/A"/>
    <s v="NA"/>
    <n v="0.80616023176279095"/>
    <n v="4.9140330516175015E-2"/>
    <n v="0.24115339422849597"/>
    <n v="6.81"/>
    <n v="6.8440961067458197"/>
    <x v="1686"/>
    <n v="2.9636362406291421"/>
    <x v="2"/>
    <x v="0"/>
    <x v="3"/>
  </r>
  <r>
    <s v="Basin 4, 5, 6"/>
    <s v="Agriculture"/>
    <n v="2510"/>
    <s v="Horse Farms"/>
    <s v="D"/>
    <n v="1.8765006736361713"/>
    <n v="0.3700681607026059"/>
    <n v="0.58663586860269046"/>
    <n v="6.8"/>
    <n v="16.624673880331645"/>
    <x v="1687"/>
    <n v="19.002093103580258"/>
    <x v="0"/>
    <x v="0"/>
    <x v="0"/>
  </r>
  <r>
    <s v="N St Lucie"/>
    <s v="St. Lucie"/>
    <n v="3100"/>
    <s v="Herbaceous (Dry Prairie)"/>
    <s v="D"/>
    <n v="0.80616023176279095"/>
    <n v="4.9140330516175015E-2"/>
    <n v="0.28292799795311729"/>
    <n v="6.78"/>
    <n v="7.994314485363998"/>
    <x v="1688"/>
    <n v="2.8091288769161045"/>
    <x v="9"/>
    <x v="4"/>
    <x v="6"/>
  </r>
  <r>
    <s v="N St Lucie"/>
    <s v="ROADS"/>
    <n v="5300"/>
    <s v="Reservoirs"/>
    <s v="D"/>
    <n v="0.52096910560538079"/>
    <n v="9.3813358258152305E-2"/>
    <n v="0.2984336595879456"/>
    <n v="6.77"/>
    <n v="8.419999810772806"/>
    <x v="1689"/>
    <n v="3.9822064751537689"/>
    <x v="13"/>
    <x v="0"/>
    <x v="5"/>
  </r>
  <r>
    <s v="N St Lucie"/>
    <s v="StuartMS4"/>
    <n v="1400"/>
    <s v="Commercial and Services"/>
    <s v="NA"/>
    <n v="0.73183755311232057"/>
    <n v="0.15992943931627868"/>
    <n v="0.57659988543228824"/>
    <n v="6.77"/>
    <n v="16.268174752589442"/>
    <x v="1690"/>
    <n v="10.620645422126517"/>
    <x v="19"/>
    <x v="0"/>
    <x v="1"/>
  </r>
  <r>
    <s v="C-44 &amp; S-153"/>
    <s v="Conservation"/>
    <n v="4220"/>
    <s v="Brazilian Pepper"/>
    <s v="D"/>
    <n v="0.80616023176279095"/>
    <n v="4.9140330516175015E-2"/>
    <n v="0.28292799795311729"/>
    <n v="6.75"/>
    <n v="7.95894141241991"/>
    <x v="1691"/>
    <n v="1.0641967364688742"/>
    <x v="3"/>
    <x v="3"/>
    <x v="3"/>
  </r>
  <r>
    <s v="Basin 4, 5, 6"/>
    <s v="MartinCoMS4"/>
    <n v="3100"/>
    <s v="Herbaceous (Dry Prairie)"/>
    <s v="NA"/>
    <n v="0.80616023176279095"/>
    <n v="4.9140330516175015E-2"/>
    <n v="0.24115339422849597"/>
    <n v="6.74"/>
    <n v="6.7737456328145127"/>
    <x v="1692"/>
    <n v="1.8272913073465296"/>
    <x v="10"/>
    <x v="0"/>
    <x v="6"/>
  </r>
  <r>
    <s v="N St Lucie"/>
    <s v="StLucieCOMS4"/>
    <n v="1400"/>
    <s v="Commercial and Services"/>
    <s v="A"/>
    <n v="0.73183755311232057"/>
    <n v="0.15992943931627868"/>
    <n v="0.5449281084296117"/>
    <n v="6.74"/>
    <n v="15.306458391273942"/>
    <x v="1693"/>
    <n v="9.992790814862488"/>
    <x v="15"/>
    <x v="0"/>
    <x v="1"/>
  </r>
  <r>
    <s v="S St Lucie"/>
    <s v="MartinCoMS4"/>
    <n v="4370"/>
    <s v="Australian Pines"/>
    <s v="NA"/>
    <n v="0.80616023176279095"/>
    <n v="4.9140330516175015E-2"/>
    <n v="0.24115339422849597"/>
    <n v="6.73"/>
    <n v="6.7636955651100399"/>
    <x v="1694"/>
    <n v="1.640540036320558"/>
    <x v="10"/>
    <x v="0"/>
    <x v="3"/>
  </r>
  <r>
    <s v="N St Lucie"/>
    <s v="StLucieCOMS4"/>
    <n v="1330"/>
    <s v="Multiple Dwelling Units, Low Rise &lt;Two stories or less&gt;"/>
    <s v="A"/>
    <n v="1.6728075169398335"/>
    <n v="0.4645994885165638"/>
    <n v="0.37832588419635466"/>
    <n v="6.72"/>
    <n v="10.595243382449429"/>
    <x v="1695"/>
    <n v="15.700616588996859"/>
    <x v="15"/>
    <x v="0"/>
    <x v="1"/>
  </r>
  <r>
    <s v="N St Lucie"/>
    <s v="Agriculture"/>
    <n v="2130"/>
    <s v="Woodland Pastures"/>
    <s v="D"/>
    <n v="0.95337210017164864"/>
    <n v="0.22938109134459039"/>
    <n v="0.2"/>
    <n v="6.7"/>
    <n v="5.5844500000000004"/>
    <x v="1696"/>
    <n v="4.7011349239568503"/>
    <x v="0"/>
    <x v="0"/>
    <x v="0"/>
  </r>
  <r>
    <s v="N St Lucie"/>
    <s v="St. Lucie"/>
    <n v="4240"/>
    <s v="Melaleuca"/>
    <s v="D"/>
    <n v="0.80616023176279095"/>
    <n v="4.9140330516175015E-2"/>
    <n v="0.28292799795311729"/>
    <n v="6.67"/>
    <n v="7.8646132179023391"/>
    <x v="1697"/>
    <n v="2.7635530396800019"/>
    <x v="9"/>
    <x v="4"/>
    <x v="3"/>
  </r>
  <r>
    <s v="C-44 &amp; S-153"/>
    <s v="Conservation"/>
    <n v="6216"/>
    <e v="#N/A"/>
    <s v="D"/>
    <n v="0.62640332935885068"/>
    <n v="1.7869211096790915E-2"/>
    <n v="0.24869471632328805"/>
    <n v="6.65"/>
    <n v="6.8922942813440642"/>
    <x v="1698"/>
    <n v="0.33511798301780854"/>
    <x v="3"/>
    <x v="23"/>
    <x v="4"/>
  </r>
  <r>
    <s v="C-44 &amp; S-153"/>
    <s v="ROADS"/>
    <n v="3300"/>
    <s v="Mixed Rangeland"/>
    <s v="D"/>
    <n v="0.80616023176279095"/>
    <n v="4.9140330516175015E-2"/>
    <n v="0.28292799795311729"/>
    <n v="6.65"/>
    <n v="7.8410311692729486"/>
    <x v="1699"/>
    <n v="1.0484308588915576"/>
    <x v="13"/>
    <x v="0"/>
    <x v="6"/>
  </r>
  <r>
    <s v="N St Lucie"/>
    <s v="NORTH ST. LUCIE RIVER WATER CONTROL DIST"/>
    <n v="1900"/>
    <s v="Open Land"/>
    <s v="NA"/>
    <n v="0.80616023176279095"/>
    <n v="4.9140330516175015E-2"/>
    <n v="0.24115339422849597"/>
    <n v="6.64"/>
    <n v="6.6732449557697855"/>
    <x v="1700"/>
    <n v="2.3449171460927447"/>
    <x v="1"/>
    <x v="1"/>
    <x v="1"/>
  </r>
  <r>
    <s v="S St Lucie"/>
    <s v="StuartMS4"/>
    <n v="4200"/>
    <s v="Upland Hardwood Forests"/>
    <s v="D"/>
    <n v="0.80616023176279095"/>
    <n v="4.9140330516175015E-2"/>
    <n v="0.28292799795311729"/>
    <n v="6.64"/>
    <n v="7.8292401449582512"/>
    <x v="1701"/>
    <n v="1.898988768511082"/>
    <x v="19"/>
    <x v="0"/>
    <x v="3"/>
  </r>
  <r>
    <s v="N St Lucie"/>
    <s v="ROADS"/>
    <n v="7400"/>
    <s v="Disturbed Land"/>
    <s v="D"/>
    <n v="0.73183755311232057"/>
    <n v="0.13401908322593187"/>
    <n v="0.28292799795311729"/>
    <n v="6.6"/>
    <n v="7.7820760476994666"/>
    <x v="1702"/>
    <n v="4.5318602779802184"/>
    <x v="13"/>
    <x v="0"/>
    <x v="7"/>
  </r>
  <r>
    <s v="C-24"/>
    <s v="St. Lucie"/>
    <n v="6172"/>
    <s v="Mixed Shrubs"/>
    <s v="NA"/>
    <n v="0.62640332935885068"/>
    <n v="1.7869211096790915E-2"/>
    <n v="0.24869471632328805"/>
    <n v="6.59"/>
    <n v="6.8301081675274249"/>
    <x v="1703"/>
    <n v="2.3764140377410334"/>
    <x v="9"/>
    <x v="4"/>
    <x v="4"/>
  </r>
  <r>
    <s v="C-44 &amp; S-153"/>
    <s v="MartinCoMS4"/>
    <n v="1110"/>
    <s v="Fixed Single Family Units"/>
    <s v="NA"/>
    <n v="0.96739227811534922"/>
    <n v="0.17065096597435325"/>
    <n v="0.24895975957097566"/>
    <n v="6.55"/>
    <n v="6.7958856769788687"/>
    <x v="1704"/>
    <n v="3.1556102432188138"/>
    <x v="10"/>
    <x v="0"/>
    <x v="1"/>
  </r>
  <r>
    <s v="N St Lucie"/>
    <s v="StLucieCOMS4"/>
    <n v="6420"/>
    <s v="Saltwater Marshes"/>
    <s v="D"/>
    <n v="0.62640332935885068"/>
    <n v="1.7869211096790915E-2"/>
    <n v="0.24869471632328805"/>
    <n v="6.55"/>
    <n v="6.7886507583163329"/>
    <x v="1705"/>
    <n v="1.8078321119224265"/>
    <x v="15"/>
    <x v="0"/>
    <x v="4"/>
  </r>
  <r>
    <s v="S St Lucie"/>
    <s v="Agriculture"/>
    <n v="2420"/>
    <s v="Sod Farms"/>
    <s v="D"/>
    <n v="1.7303616721893005"/>
    <n v="0.38508149913584422"/>
    <n v="0.30381529981542799"/>
    <n v="6.52"/>
    <n v="8.2552997081147907"/>
    <x v="1706"/>
    <n v="9.5484656531916201"/>
    <x v="0"/>
    <x v="0"/>
    <x v="0"/>
  </r>
  <r>
    <s v="S St Lucie"/>
    <s v="MartinCoMS4"/>
    <n v="1180"/>
    <s v="Rural Residential"/>
    <s v="NA"/>
    <n v="0.96739227811534922"/>
    <n v="0.17065096597435325"/>
    <n v="0.24895975957097566"/>
    <n v="6.52"/>
    <n v="6.7647594830385067"/>
    <x v="1707"/>
    <n v="3.8774334886662269"/>
    <x v="10"/>
    <x v="0"/>
    <x v="1"/>
  </r>
  <r>
    <s v="N St Lucie"/>
    <s v="City of PSL MS4"/>
    <n v="1180"/>
    <s v="Rural Residential"/>
    <s v="NA"/>
    <n v="0.96739227811534922"/>
    <n v="0.17065096597435325"/>
    <n v="0.24895975957097566"/>
    <n v="6.51"/>
    <n v="6.7543840850583869"/>
    <x v="1708"/>
    <n v="4.6066336686056593"/>
    <x v="2"/>
    <x v="0"/>
    <x v="1"/>
  </r>
  <r>
    <s v="S St Lucie"/>
    <s v="Conservation"/>
    <n v="4340"/>
    <s v="Hardwood - Coniferous Mixed"/>
    <s v="D"/>
    <n v="0.80616023176279095"/>
    <n v="4.9140330516175015E-2"/>
    <n v="0.28292799795311729"/>
    <n v="6.46"/>
    <n v="7.6170017072937206"/>
    <x v="1709"/>
    <n v="1.8475101573165045"/>
    <x v="3"/>
    <x v="40"/>
    <x v="3"/>
  </r>
  <r>
    <s v="C-44 &amp; S-153"/>
    <s v="ROADS"/>
    <n v="3300"/>
    <s v="Mixed Rangeland"/>
    <s v="NA"/>
    <n v="0.80616023176279095"/>
    <n v="4.9140330516175015E-2"/>
    <n v="0.24115339422849597"/>
    <n v="6.46"/>
    <n v="6.4923437370892794"/>
    <x v="1710"/>
    <n v="0.86809673033437129"/>
    <x v="13"/>
    <x v="0"/>
    <x v="6"/>
  </r>
  <r>
    <s v="N St Lucie"/>
    <s v="Martin"/>
    <n v="7430"/>
    <s v="Spoil Areas"/>
    <s v="NA"/>
    <n v="0.73183755311232057"/>
    <n v="0.13401908322593187"/>
    <n v="0.24115339422849597"/>
    <n v="6.46"/>
    <n v="6.4923437370892794"/>
    <x v="1711"/>
    <n v="3.7807899219651531"/>
    <x v="6"/>
    <x v="4"/>
    <x v="7"/>
  </r>
  <r>
    <s v="C-23"/>
    <s v="City of PSL MS4"/>
    <n v="6172"/>
    <s v="Mixed Shrubs"/>
    <s v="NA"/>
    <n v="0.62640332935885068"/>
    <n v="1.7869211096790915E-2"/>
    <n v="0.24869471632328805"/>
    <n v="6.46"/>
    <n v="6.6953715875913771"/>
    <x v="1712"/>
    <n v="3.7869833405718798"/>
    <x v="2"/>
    <x v="0"/>
    <x v="4"/>
  </r>
  <r>
    <s v="C-24"/>
    <s v="Tradition"/>
    <n v="6440"/>
    <s v="Emergent Aquatic Vegetation"/>
    <s v="NA"/>
    <n v="0.62640332935885068"/>
    <n v="1.7869211096790915E-2"/>
    <n v="0.24869471632328805"/>
    <n v="6.46"/>
    <n v="6.6953715875913771"/>
    <x v="1712"/>
    <n v="2.3295348533849891"/>
    <x v="11"/>
    <x v="0"/>
    <x v="4"/>
  </r>
  <r>
    <s v="C-44 &amp; S-153"/>
    <s v="Martin"/>
    <n v="1110"/>
    <s v="Fixed Single Family Units"/>
    <s v="D"/>
    <n v="0.96739227811534922"/>
    <n v="0.17065096597435325"/>
    <n v="0.27638752969320179"/>
    <n v="6.45"/>
    <n v="7.4294004434768999"/>
    <x v="1713"/>
    <n v="3.44977729979006"/>
    <x v="6"/>
    <x v="4"/>
    <x v="1"/>
  </r>
  <r>
    <s v="S St Lucie"/>
    <s v="MartinCoMS4"/>
    <n v="1310"/>
    <s v="Fixed Single Family Units &lt;Six or more dwelling units per acre&gt;"/>
    <s v="C"/>
    <n v="1.3474392445178078"/>
    <n v="0.2921616014325315"/>
    <n v="0.43646311869441834"/>
    <n v="6.45"/>
    <n v="11.732292304175475"/>
    <x v="1714"/>
    <n v="10.603783257624444"/>
    <x v="10"/>
    <x v="0"/>
    <x v="1"/>
  </r>
  <r>
    <s v="C-44 &amp; S-153"/>
    <s v="ROADS"/>
    <n v="5120"/>
    <s v=" Channelized Waterways, Canals"/>
    <s v="D"/>
    <n v="0.52096910560538079"/>
    <n v="9.3813358258152305E-2"/>
    <n v="0.2984336595879456"/>
    <n v="6.44"/>
    <n v="8.009571459582995"/>
    <x v="1715"/>
    <n v="2.0445724521802298"/>
    <x v="13"/>
    <x v="0"/>
    <x v="5"/>
  </r>
  <r>
    <s v="S St Lucie"/>
    <s v="Conservation"/>
    <n v="6172"/>
    <s v="Mixed Shrubs"/>
    <s v="D"/>
    <n v="0.62640332935885068"/>
    <n v="1.7869211096790915E-2"/>
    <n v="0.24869471632328805"/>
    <n v="6.37"/>
    <n v="6.6020924168664195"/>
    <x v="1716"/>
    <n v="1.0395794908056419"/>
    <x v="3"/>
    <x v="25"/>
    <x v="4"/>
  </r>
  <r>
    <s v="C-44 &amp; S-153"/>
    <s v="ROADS"/>
    <n v="1400"/>
    <s v="Commercial and Services"/>
    <s v="NA"/>
    <n v="0.73183755311232057"/>
    <n v="0.15992943931627868"/>
    <n v="0.57659988543228824"/>
    <n v="6.35"/>
    <n v="15.258923143123036"/>
    <x v="1717"/>
    <n v="6.6401951331744584"/>
    <x v="13"/>
    <x v="0"/>
    <x v="1"/>
  </r>
  <r>
    <s v="C-23"/>
    <s v="St. Lucie"/>
    <n v="1500"/>
    <s v="Industrial"/>
    <s v="D"/>
    <n v="1.4884831588725165"/>
    <n v="0.30824389141964326"/>
    <n v="0.58224006489851832"/>
    <n v="6.35"/>
    <n v="15.40818273745005"/>
    <x v="1718"/>
    <n v="20.889206593855683"/>
    <x v="9"/>
    <x v="4"/>
    <x v="1"/>
  </r>
  <r>
    <s v="N St Lucie"/>
    <s v="Conservation"/>
    <n v="8350"/>
    <s v="Solid Waste Disposal"/>
    <s v="NA"/>
    <n v="1.4884831588725165"/>
    <n v="0.30824389141964326"/>
    <n v="0.57659988543228824"/>
    <n v="6.34"/>
    <n v="15.234893342897648"/>
    <x v="1719"/>
    <n v="16.094318487199466"/>
    <x v="3"/>
    <x v="21"/>
    <x v="2"/>
  </r>
  <r>
    <s v="C-23"/>
    <s v="ROADS"/>
    <n v="6172"/>
    <s v="Mixed Shrubs"/>
    <s v="D"/>
    <n v="0.62640332935885068"/>
    <n v="1.7869211096790915E-2"/>
    <n v="0.24869471632328805"/>
    <n v="6.34"/>
    <n v="6.5709993599581002"/>
    <x v="1720"/>
    <n v="3.7166369008089348"/>
    <x v="13"/>
    <x v="0"/>
    <x v="4"/>
  </r>
  <r>
    <s v="N St Lucie"/>
    <s v="TownofSewallsPt"/>
    <n v="5110"/>
    <s v=" Natural River, Stream, Waterway"/>
    <s v="A"/>
    <n v="0.52096910560538079"/>
    <n v="9.3813358258152305E-2"/>
    <n v="0.2984336595879456"/>
    <n v="6.34"/>
    <n v="7.8851992319497191"/>
    <x v="1721"/>
    <n v="3.7292746015472522"/>
    <x v="17"/>
    <x v="0"/>
    <x v="5"/>
  </r>
  <r>
    <s v="N St Lucie"/>
    <s v="TownofSewallsPt"/>
    <n v="1210"/>
    <s v="Fixed Single Family Units"/>
    <s v="NA"/>
    <n v="1.3474392445178078"/>
    <n v="0.2921616014325315"/>
    <n v="0.22279788653131388"/>
    <n v="6.28"/>
    <n v="5.8310440065088942"/>
    <x v="1722"/>
    <n v="5.9048167279971748"/>
    <x v="17"/>
    <x v="0"/>
    <x v="1"/>
  </r>
  <r>
    <s v="N St Lucie"/>
    <s v="StLucieCOMS4"/>
    <n v="4370"/>
    <s v="Australian Pines"/>
    <s v="D"/>
    <n v="0.80616023176279095"/>
    <n v="4.9140330516175015E-2"/>
    <n v="0.28292799795311729"/>
    <n v="6.26"/>
    <n v="7.3811812209997969"/>
    <x v="1723"/>
    <n v="2.5936794645272583"/>
    <x v="15"/>
    <x v="0"/>
    <x v="3"/>
  </r>
  <r>
    <s v="Basin 4, 5, 6"/>
    <s v="ROADS"/>
    <n v="8140"/>
    <s v="Roads and Highways"/>
    <s v="A"/>
    <n v="1.0171301585628862"/>
    <n v="0.19656132206470006"/>
    <n v="0.37051640493542071"/>
    <n v="6.25"/>
    <n v="9.6507944848022849"/>
    <x v="1724"/>
    <n v="6.474653912888531"/>
    <x v="13"/>
    <x v="0"/>
    <x v="2"/>
  </r>
  <r>
    <s v="S St Lucie"/>
    <s v="Agriculture"/>
    <n v="3300"/>
    <s v="Mixed Rangeland"/>
    <s v="NA"/>
    <n v="0.80616023176279095"/>
    <n v="4.9140330516175015E-2"/>
    <n v="0.24115339422849597"/>
    <n v="6.24"/>
    <n v="6.2712422475908838"/>
    <x v="1725"/>
    <n v="1.5210950708232216"/>
    <x v="0"/>
    <x v="0"/>
    <x v="6"/>
  </r>
  <r>
    <s v="Basin 4, 5, 6"/>
    <s v="ROADS"/>
    <n v="1550"/>
    <s v="Other Light Industrial"/>
    <s v="D"/>
    <n v="1.2017295380314896"/>
    <n v="0.2322997442582819"/>
    <n v="0.34369105791620291"/>
    <n v="6.22"/>
    <n v="8.9091080496451234"/>
    <x v="1726"/>
    <n v="6.8434209121610605"/>
    <x v="13"/>
    <x v="0"/>
    <x v="1"/>
  </r>
  <r>
    <s v="N St Lucie"/>
    <s v="StuartMS4"/>
    <n v="6172"/>
    <s v="Mixed Shrubs"/>
    <s v="NA"/>
    <n v="0.62640332935885068"/>
    <n v="1.7869211096790915E-2"/>
    <n v="0.24869471632328805"/>
    <n v="6.22"/>
    <n v="6.4466271323248234"/>
    <x v="1727"/>
    <n v="1.7167504940698464"/>
    <x v="19"/>
    <x v="0"/>
    <x v="4"/>
  </r>
  <r>
    <s v="C-44 &amp; S-153"/>
    <s v="Martin"/>
    <n v="8140"/>
    <s v="Roads and Highways"/>
    <s v="D"/>
    <n v="1.0171301585628862"/>
    <n v="0.19656132206470006"/>
    <n v="0.45034663738052311"/>
    <n v="6.21"/>
    <n v="11.655049786069478"/>
    <x v="1728"/>
    <n v="6.2336259575235076"/>
    <x v="6"/>
    <x v="4"/>
    <x v="2"/>
  </r>
  <r>
    <s v="C-23"/>
    <s v="ROADS"/>
    <n v="3220"/>
    <s v="Coastal Scrub"/>
    <s v="D"/>
    <n v="0.80616023176279095"/>
    <n v="4.9140330516175015E-2"/>
    <n v="0.28292799795311729"/>
    <n v="6.2"/>
    <n v="7.3104350751116209"/>
    <x v="1729"/>
    <n v="4.7569062392755894"/>
    <x v="13"/>
    <x v="0"/>
    <x v="6"/>
  </r>
  <r>
    <s v="S St Lucie"/>
    <s v="Martin"/>
    <n v="3210"/>
    <s v="Palmetto Prairies"/>
    <s v="D"/>
    <n v="0.80616023176279095"/>
    <n v="4.9140330516175015E-2"/>
    <n v="0.28292799795311729"/>
    <n v="6.2"/>
    <n v="7.3104350751116209"/>
    <x v="1729"/>
    <n v="1.7731521633687815"/>
    <x v="6"/>
    <x v="4"/>
    <x v="6"/>
  </r>
  <r>
    <s v="Basin 4, 5, 6"/>
    <s v="MartinCoMS4"/>
    <n v="2510"/>
    <s v="Horse Farms"/>
    <s v="D"/>
    <n v="1.8765006736361713"/>
    <n v="0.3700681607026059"/>
    <n v="0.58663586860269046"/>
    <n v="6.18"/>
    <n v="15.108894791242582"/>
    <x v="1730"/>
    <n v="17.269549320606764"/>
    <x v="10"/>
    <x v="0"/>
    <x v="0"/>
  </r>
  <r>
    <s v="N St Lucie"/>
    <s v="City of PSL MS4"/>
    <n v="1110"/>
    <s v="Fixed Single Family Units"/>
    <s v="A"/>
    <n v="0.96739227811534922"/>
    <n v="0.17065096597435325"/>
    <n v="8.3338224602148639E-2"/>
    <n v="6.18"/>
    <n v="2.1463884753620284"/>
    <x v="1731"/>
    <n v="1.4638826119442419"/>
    <x v="2"/>
    <x v="0"/>
    <x v="1"/>
  </r>
  <r>
    <s v="N St Lucie"/>
    <s v="City of PSL MS4"/>
    <n v="8310"/>
    <s v="Electric Power Facilities"/>
    <s v="NA"/>
    <n v="1.2017295380314896"/>
    <n v="0.2322997442582819"/>
    <n v="0.57659988543228824"/>
    <n v="6.18"/>
    <n v="14.850416539291396"/>
    <x v="1732"/>
    <n v="12.619402882878433"/>
    <x v="2"/>
    <x v="0"/>
    <x v="2"/>
  </r>
  <r>
    <s v="C-23"/>
    <s v="Okeechobee"/>
    <n v="8350"/>
    <s v="Solid Waste Disposal"/>
    <s v="NA"/>
    <n v="1.4884831588725165"/>
    <n v="0.30824389141964326"/>
    <n v="0.57659988543228824"/>
    <n v="6.16"/>
    <n v="14.802356938840617"/>
    <x v="1733"/>
    <n v="20.067875455545568"/>
    <x v="14"/>
    <x v="4"/>
    <x v="2"/>
  </r>
  <r>
    <s v="N St Lucie"/>
    <s v="Agriculture"/>
    <n v="2120"/>
    <s v="Unimproved Pastures"/>
    <s v="D"/>
    <n v="0.95337210017164864"/>
    <n v="0.22938109134459039"/>
    <n v="0.2"/>
    <n v="6.14"/>
    <n v="5.1176900000000005"/>
    <x v="1734"/>
    <n v="4.3082042437455312"/>
    <x v="0"/>
    <x v="0"/>
    <x v="0"/>
  </r>
  <r>
    <s v="N St Lucie"/>
    <s v="Conservation"/>
    <n v="4200"/>
    <s v="Upland Hardwood Forests"/>
    <s v="D"/>
    <n v="0.80616023176279095"/>
    <n v="4.9140330516175015E-2"/>
    <n v="0.28292799795311729"/>
    <n v="6.13"/>
    <n v="7.2278979049087475"/>
    <x v="1735"/>
    <n v="2.5398171114300472"/>
    <x v="3"/>
    <x v="48"/>
    <x v="3"/>
  </r>
  <r>
    <s v="N St Lucie"/>
    <s v="St. Lucie"/>
    <n v="6120"/>
    <s v="Mangrove Swamps"/>
    <s v="D"/>
    <n v="0.62640332935885068"/>
    <n v="1.7869211096790915E-2"/>
    <n v="0.24869471632328805"/>
    <n v="6.13"/>
    <n v="6.3533479615998658"/>
    <x v="1736"/>
    <n v="1.6919100528373245"/>
    <x v="9"/>
    <x v="4"/>
    <x v="4"/>
  </r>
  <r>
    <s v="C-24"/>
    <s v="Conservation"/>
    <n v="4270"/>
    <s v="Live Oak"/>
    <s v="D"/>
    <n v="0.80616023176279095"/>
    <n v="4.9140330516175015E-2"/>
    <n v="0.28292799795311729"/>
    <n v="6.12"/>
    <n v="7.2161068805940509"/>
    <x v="1737"/>
    <n v="3.1247246581623851"/>
    <x v="3"/>
    <x v="8"/>
    <x v="3"/>
  </r>
  <r>
    <s v="N St Lucie"/>
    <s v="ROADS"/>
    <n v="8140"/>
    <s v="Roads and Highways"/>
    <s v="B"/>
    <n v="1.0171301585628862"/>
    <n v="0.19656132206470006"/>
    <n v="0.39828344230763024"/>
    <n v="6.12"/>
    <n v="10.158259024400341"/>
    <x v="1738"/>
    <n v="7.644327185751278"/>
    <x v="13"/>
    <x v="0"/>
    <x v="2"/>
  </r>
  <r>
    <s v="N St Lucie"/>
    <s v="City of PSL MS4"/>
    <n v="1700"/>
    <s v="Institutional"/>
    <s v="C"/>
    <n v="0.96739227811534922"/>
    <n v="0.17065096597435325"/>
    <n v="0.2050753273754139"/>
    <n v="6.12"/>
    <n v="5.230466732242669"/>
    <x v="1739"/>
    <n v="3.5672896074376288"/>
    <x v="2"/>
    <x v="0"/>
    <x v="1"/>
  </r>
  <r>
    <s v="S St Lucie"/>
    <s v="StuartMS4"/>
    <n v="1850"/>
    <s v="Parks and Zoos"/>
    <s v="NA"/>
    <n v="0.96739227811534922"/>
    <n v="0.17065096597435325"/>
    <n v="0.24895975957097566"/>
    <n v="6.12"/>
    <n v="6.349743563833691"/>
    <x v="1740"/>
    <n v="3.6395541335333301"/>
    <x v="19"/>
    <x v="0"/>
    <x v="1"/>
  </r>
  <r>
    <s v="N St Lucie"/>
    <s v="CityofFtPierce"/>
    <n v="5120"/>
    <s v=" Channelized Waterways, Canals"/>
    <s v="D"/>
    <n v="0.52096910560538079"/>
    <n v="9.3813358258152305E-2"/>
    <n v="0.2984336595879456"/>
    <n v="6.11"/>
    <n v="7.5991431083931831"/>
    <x v="1741"/>
    <n v="3.5939854598507428"/>
    <x v="18"/>
    <x v="0"/>
    <x v="5"/>
  </r>
  <r>
    <s v="S St Lucie"/>
    <s v="MartinCoMS4"/>
    <n v="5110"/>
    <s v=" Natural River, Stream, Waterway"/>
    <s v="NA"/>
    <n v="0.52096910560538079"/>
    <n v="9.3813358258152305E-2"/>
    <n v="0.2984336595879456"/>
    <n v="6.11"/>
    <n v="7.5991431083931831"/>
    <x v="1741"/>
    <n v="2.7668947239332287"/>
    <x v="10"/>
    <x v="0"/>
    <x v="5"/>
  </r>
  <r>
    <s v="S St Lucie"/>
    <s v="Martin"/>
    <n v="1550"/>
    <s v="Other Light Industrial"/>
    <s v="D"/>
    <n v="1.2017295380314896"/>
    <n v="0.2322997442582819"/>
    <n v="0.34369105791620291"/>
    <n v="6.09"/>
    <n v="8.7229048267425728"/>
    <x v="1742"/>
    <n v="6.4630409743043442"/>
    <x v="6"/>
    <x v="4"/>
    <x v="1"/>
  </r>
  <r>
    <s v="N St Lucie"/>
    <s v="City of PSL MS4"/>
    <n v="8140"/>
    <s v="Roads and Highways"/>
    <s v="A"/>
    <n v="1.0171301585628862"/>
    <n v="0.19656132206470006"/>
    <n v="0.37051640493542071"/>
    <n v="6.08"/>
    <n v="9.3882928748156633"/>
    <x v="1743"/>
    <n v="7.0649096738291659"/>
    <x v="2"/>
    <x v="0"/>
    <x v="2"/>
  </r>
  <r>
    <s v="C-24"/>
    <s v="Verano"/>
    <n v="5120"/>
    <s v=" Channelized Waterways, Canals"/>
    <s v="NA"/>
    <n v="0.52096910560538079"/>
    <n v="9.3813358258152305E-2"/>
    <n v="0.2984336595879456"/>
    <n v="6.07"/>
    <n v="7.5493942173398727"/>
    <x v="1744"/>
    <n v="4.1867139634301953"/>
    <x v="8"/>
    <x v="0"/>
    <x v="5"/>
  </r>
  <r>
    <s v="C-44 &amp; S-153"/>
    <s v="Martin"/>
    <n v="5120"/>
    <s v=" Channelized Waterways, Canals"/>
    <s v="NA"/>
    <n v="0.52096910560538079"/>
    <n v="9.3813358258152305E-2"/>
    <n v="0.2984336595879456"/>
    <n v="6.04"/>
    <n v="7.5120825490498895"/>
    <x v="1745"/>
    <n v="1.9175803744050597"/>
    <x v="6"/>
    <x v="4"/>
    <x v="5"/>
  </r>
  <r>
    <s v="C-44 &amp; S-153"/>
    <s v="Martin"/>
    <n v="7430"/>
    <s v="Spoil Areas"/>
    <s v="D"/>
    <n v="0.73183755311232057"/>
    <n v="0.13401908322593187"/>
    <n v="0.28292799795311729"/>
    <n v="6.03"/>
    <n v="7.1099876617617861"/>
    <x v="1746"/>
    <n v="2.592770230669621"/>
    <x v="6"/>
    <x v="4"/>
    <x v="7"/>
  </r>
  <r>
    <s v="S St Lucie"/>
    <s v="ROADS"/>
    <n v="5110"/>
    <s v=" Natural River, Stream, Waterway"/>
    <s v="NA"/>
    <n v="0.52096910560538079"/>
    <n v="9.3813358258152305E-2"/>
    <n v="0.2984336595879456"/>
    <n v="6"/>
    <n v="7.4623336579965782"/>
    <x v="1747"/>
    <n v="2.7170815619638904"/>
    <x v="13"/>
    <x v="0"/>
    <x v="5"/>
  </r>
  <r>
    <s v="C-44 &amp; S-153"/>
    <s v="Martin"/>
    <n v="1110"/>
    <s v="Fixed Single Family Units"/>
    <s v="A"/>
    <n v="0.96739227811534922"/>
    <n v="0.17065096597435325"/>
    <n v="8.3338224602148639E-2"/>
    <n v="6"/>
    <n v="2.0838723061767266"/>
    <x v="1748"/>
    <n v="0.96762793070624786"/>
    <x v="6"/>
    <x v="4"/>
    <x v="1"/>
  </r>
  <r>
    <s v="N St Lucie"/>
    <s v="Conservation"/>
    <n v="3200"/>
    <s v="Shrub and Brushland"/>
    <s v="A"/>
    <n v="0.80616023176279095"/>
    <n v="4.9140330516175015E-2"/>
    <n v="2.0887301862310671E-2"/>
    <n v="5.99"/>
    <n v="0.52141650476196655"/>
    <x v="1749"/>
    <n v="0.18322098325117514"/>
    <x v="3"/>
    <x v="10"/>
    <x v="6"/>
  </r>
  <r>
    <s v="N St Lucie"/>
    <s v="St. Lucie"/>
    <n v="5120"/>
    <s v=" Channelized Waterways, Canals"/>
    <s v="D"/>
    <n v="0.52096910560538079"/>
    <n v="9.3813358258152305E-2"/>
    <n v="0.2984336595879456"/>
    <n v="5.98"/>
    <n v="7.4374592124699248"/>
    <x v="1750"/>
    <n v="3.5175176841092379"/>
    <x v="9"/>
    <x v="4"/>
    <x v="5"/>
  </r>
  <r>
    <s v="S St Lucie"/>
    <s v="Conservation"/>
    <n v="6210"/>
    <s v="Cypress"/>
    <s v="D"/>
    <n v="0.62640332935885068"/>
    <n v="1.7869211096790915E-2"/>
    <n v="0.24869471632328805"/>
    <n v="5.97"/>
    <n v="6.1875183247554979"/>
    <x v="1751"/>
    <n v="0.97429977395756373"/>
    <x v="3"/>
    <x v="9"/>
    <x v="4"/>
  </r>
  <r>
    <s v="C-23"/>
    <s v="City of PSL MS4"/>
    <n v="1660"/>
    <s v="Holding Ponds"/>
    <s v="NA"/>
    <n v="0.52096910560538079"/>
    <n v="9.3813358258152305E-2"/>
    <n v="0.2984336595879456"/>
    <n v="5.97"/>
    <n v="7.4250219897065959"/>
    <x v="1752"/>
    <n v="5.7340188792528179"/>
    <x v="2"/>
    <x v="0"/>
    <x v="1"/>
  </r>
  <r>
    <s v="S St Lucie"/>
    <s v="MartinCoMS4"/>
    <n v="1850"/>
    <s v="Parks and Zoos"/>
    <s v="D"/>
    <n v="0.96739227811534922"/>
    <n v="0.17065096597435325"/>
    <n v="0.27638752969320179"/>
    <n v="5.95"/>
    <n v="6.8534779284786902"/>
    <x v="1753"/>
    <n v="3.9282852406427304"/>
    <x v="10"/>
    <x v="0"/>
    <x v="1"/>
  </r>
  <r>
    <s v="Basin 4, 5, 6"/>
    <s v="Agriculture"/>
    <n v="2110"/>
    <s v="Improved Pastures"/>
    <s v="A"/>
    <n v="1.8765006736361713"/>
    <n v="0.3700681607026059"/>
    <n v="0.58663586860269046"/>
    <n v="5.94"/>
    <n v="14.522141595466174"/>
    <x v="1754"/>
    <n v="16.598887211068639"/>
    <x v="0"/>
    <x v="0"/>
    <x v="0"/>
  </r>
  <r>
    <s v="C-44 &amp; S-153"/>
    <s v="PAL MAR WATER CONTROL DISTRICT"/>
    <n v="5120"/>
    <s v=" Channelized Waterways, Canals"/>
    <s v="D"/>
    <n v="0.52096910560538079"/>
    <n v="9.3813358258152305E-2"/>
    <n v="0.2984336595879456"/>
    <n v="5.94"/>
    <n v="7.3877103214166135"/>
    <x v="1755"/>
    <n v="1.8858323549612677"/>
    <x v="16"/>
    <x v="1"/>
    <x v="5"/>
  </r>
  <r>
    <s v="C-44 &amp; S-153"/>
    <s v="ROADS"/>
    <n v="1320"/>
    <s v="Mobile Home Units &lt;Six or more dwelling units per acre&gt;"/>
    <s v="D"/>
    <n v="1.6728075169398335"/>
    <n v="0.4645994885165638"/>
    <n v="0.45902383655933859"/>
    <n v="5.93"/>
    <n v="11.343982304445987"/>
    <x v="1756"/>
    <n v="14.340781192147819"/>
    <x v="13"/>
    <x v="0"/>
    <x v="1"/>
  </r>
  <r>
    <s v="C-44 &amp; S-153"/>
    <s v="MartinCoMS4"/>
    <n v="4220"/>
    <s v="Brazilian Pepper"/>
    <s v="D"/>
    <n v="0.80616023176279095"/>
    <n v="4.9140330516175015E-2"/>
    <n v="0.28292799795311729"/>
    <n v="5.93"/>
    <n v="6.9920774186148238"/>
    <x v="1757"/>
    <n v="0.93491654033487759"/>
    <x v="10"/>
    <x v="0"/>
    <x v="3"/>
  </r>
  <r>
    <s v="N St Lucie"/>
    <s v="St. Lucie"/>
    <n v="6430"/>
    <s v="Wet Prairies"/>
    <s v="D"/>
    <n v="0.62640332935885068"/>
    <n v="1.7869211096790915E-2"/>
    <n v="0.24869471632328805"/>
    <n v="5.93"/>
    <n v="6.1460609155444059"/>
    <x v="1758"/>
    <n v="1.6367090723206095"/>
    <x v="9"/>
    <x v="4"/>
    <x v="4"/>
  </r>
  <r>
    <s v="C-44 &amp; S-153"/>
    <s v="Conservation"/>
    <n v="3100"/>
    <s v="Herbaceous (Dry Prairie)"/>
    <s v="NA"/>
    <n v="0.80616023176279095"/>
    <n v="4.9140330516175015E-2"/>
    <n v="0.24115339422849597"/>
    <n v="5.91"/>
    <n v="5.9395900133432882"/>
    <x v="1759"/>
    <n v="0.79418756598701779"/>
    <x v="3"/>
    <x v="3"/>
    <x v="6"/>
  </r>
  <r>
    <s v="C-24"/>
    <s v="Southern Grove"/>
    <n v="6430"/>
    <s v="Wet Prairies"/>
    <s v="D"/>
    <n v="0.62640332935885068"/>
    <n v="1.7869211096790915E-2"/>
    <n v="0.24869471632328805"/>
    <n v="5.9"/>
    <n v="6.1149678586360876"/>
    <x v="1760"/>
    <n v="2.1275937515435661"/>
    <x v="7"/>
    <x v="0"/>
    <x v="4"/>
  </r>
  <r>
    <s v="N St Lucie"/>
    <s v="StLucieCOMS4"/>
    <n v="1411"/>
    <s v="Shopping Centers (Plazas, Malls)"/>
    <s v="C"/>
    <n v="1.4884831588725165"/>
    <n v="0.30824389141964326"/>
    <n v="0.57095970596605816"/>
    <n v="5.9"/>
    <n v="14.03889999021993"/>
    <x v="1761"/>
    <n v="14.830857201758818"/>
    <x v="15"/>
    <x v="0"/>
    <x v="1"/>
  </r>
  <r>
    <s v="C-24"/>
    <s v="St. Lucie"/>
    <n v="1820"/>
    <s v="Golf Courses"/>
    <s v="NA"/>
    <n v="1.8765006736361713"/>
    <n v="0.3700681607026059"/>
    <n v="0.24895975957097566"/>
    <n v="5.88"/>
    <n v="6.1007340123108014"/>
    <x v="1762"/>
    <n v="7.9691781530906063"/>
    <x v="9"/>
    <x v="4"/>
    <x v="1"/>
  </r>
  <r>
    <s v="S St Lucie"/>
    <s v="MartinCoMS4"/>
    <n v="3200"/>
    <s v="Shrub and Brushland"/>
    <s v="NA"/>
    <n v="0.80616023176279095"/>
    <n v="4.9140330516175015E-2"/>
    <n v="0.24115339422849597"/>
    <n v="5.86"/>
    <n v="5.8893396748209268"/>
    <x v="1763"/>
    <n v="1.4284642812538588"/>
    <x v="10"/>
    <x v="0"/>
    <x v="6"/>
  </r>
  <r>
    <s v="C-24"/>
    <s v="Verano"/>
    <n v="5120"/>
    <s v=" Channelized Waterways, Canals"/>
    <s v="D"/>
    <n v="0.52096910560538079"/>
    <n v="9.3813358258152305E-2"/>
    <n v="0.2984336595879456"/>
    <n v="5.86"/>
    <n v="7.2882125393099928"/>
    <x v="1764"/>
    <n v="4.0418688345471079"/>
    <x v="8"/>
    <x v="0"/>
    <x v="5"/>
  </r>
  <r>
    <s v="N St Lucie"/>
    <s v="CityofFtPierce"/>
    <n v="1900"/>
    <s v="Open Land"/>
    <s v="D"/>
    <n v="0.80616023176279095"/>
    <n v="4.9140330516175015E-2"/>
    <n v="0.28292799795311729"/>
    <n v="5.84"/>
    <n v="6.8859581997825581"/>
    <x v="1765"/>
    <n v="2.41966263144396"/>
    <x v="18"/>
    <x v="0"/>
    <x v="1"/>
  </r>
  <r>
    <s v="N St Lucie"/>
    <s v="StuartMS4"/>
    <n v="1330"/>
    <s v="Multiple Dwelling Units, Low Rise &lt;Two stories or less&gt;"/>
    <s v="A"/>
    <n v="1.6728075169398335"/>
    <n v="0.4645994885165638"/>
    <n v="0.37832588419635466"/>
    <n v="5.84"/>
    <n v="9.2077710347477186"/>
    <x v="1766"/>
    <n v="13.644583464247273"/>
    <x v="19"/>
    <x v="0"/>
    <x v="1"/>
  </r>
  <r>
    <s v="N St Lucie"/>
    <s v="Conservation"/>
    <n v="1620"/>
    <s v="Sand and Gravel Pits"/>
    <s v="C"/>
    <n v="0.73183755311232057"/>
    <n v="0.13401908322593187"/>
    <n v="0.2050753273754139"/>
    <n v="5.83"/>
    <n v="4.9826178184599277"/>
    <x v="1767"/>
    <n v="2.9016071846933751"/>
    <x v="3"/>
    <x v="35"/>
    <x v="1"/>
  </r>
  <r>
    <s v="C-44 &amp; S-153"/>
    <s v="ROADS"/>
    <n v="2110"/>
    <s v="Improved Pastures"/>
    <s v="NA"/>
    <n v="1.8765006736361713"/>
    <n v="0.3700681607026059"/>
    <n v="0.58663586860269046"/>
    <n v="5.83"/>
    <n v="14.253213047401983"/>
    <x v="1768"/>
    <n v="14.35235077576462"/>
    <x v="13"/>
    <x v="0"/>
    <x v="0"/>
  </r>
  <r>
    <s v="N St Lucie"/>
    <s v="CityofFtPierce"/>
    <n v="4370"/>
    <s v="Australian Pines"/>
    <s v="D"/>
    <n v="0.80616023176279095"/>
    <n v="4.9140330516175015E-2"/>
    <n v="0.28292799795311729"/>
    <n v="5.83"/>
    <n v="6.8741671754678633"/>
    <x v="1769"/>
    <n v="2.4155193735134057"/>
    <x v="18"/>
    <x v="0"/>
    <x v="3"/>
  </r>
  <r>
    <s v="C-44 &amp; S-153"/>
    <s v="MartinCoMS4"/>
    <n v="4220"/>
    <s v="Brazilian Pepper"/>
    <s v="NA"/>
    <n v="0.80616023176279095"/>
    <n v="4.9140330516175015E-2"/>
    <n v="0.24115339422849597"/>
    <n v="5.83"/>
    <n v="5.8591894717075084"/>
    <x v="1770"/>
    <n v="0.78343714208194826"/>
    <x v="10"/>
    <x v="0"/>
    <x v="3"/>
  </r>
  <r>
    <s v="N St Lucie"/>
    <s v="StuartMS4"/>
    <n v="4340"/>
    <s v="Hardwood - Coniferous Mixed"/>
    <s v="NA"/>
    <n v="0.80616023176279095"/>
    <n v="4.9140330516175015E-2"/>
    <n v="0.24115339422849597"/>
    <n v="5.83"/>
    <n v="5.8591894717075084"/>
    <x v="1770"/>
    <n v="2.0588655062832388"/>
    <x v="19"/>
    <x v="0"/>
    <x v="3"/>
  </r>
  <r>
    <s v="S St Lucie"/>
    <s v="StuartMS4"/>
    <n v="1900"/>
    <s v="Open Land"/>
    <s v="A"/>
    <n v="0.80616023176279095"/>
    <n v="4.9140330516175015E-2"/>
    <n v="2.0887301862310671E-2"/>
    <n v="5.83"/>
    <n v="0.50748885188017778"/>
    <x v="1771"/>
    <n v="0.12309184697644507"/>
    <x v="19"/>
    <x v="0"/>
    <x v="1"/>
  </r>
  <r>
    <s v="N St Lucie"/>
    <s v="Conservation"/>
    <n v="1180"/>
    <s v="Rural Residential"/>
    <s v="D"/>
    <n v="0.96739227811534922"/>
    <n v="0.17065096597435325"/>
    <n v="0.27638752969320179"/>
    <n v="5.81"/>
    <n v="6.6922196242791907"/>
    <x v="1772"/>
    <n v="4.5642361835929774"/>
    <x v="3"/>
    <x v="10"/>
    <x v="1"/>
  </r>
  <r>
    <s v="N St Lucie"/>
    <s v="StuartMS4"/>
    <n v="4240"/>
    <s v="Melaleuca"/>
    <s v="NA"/>
    <n v="0.80616023176279095"/>
    <n v="4.9140330516175015E-2"/>
    <n v="0.24115339422849597"/>
    <n v="5.81"/>
    <n v="5.8390893362985627"/>
    <x v="1773"/>
    <n v="2.0518025028311517"/>
    <x v="19"/>
    <x v="0"/>
    <x v="3"/>
  </r>
  <r>
    <s v="Basin 4, 5, 6"/>
    <s v="MartinCoMS4"/>
    <n v="4340"/>
    <s v="Hardwood - Coniferous Mixed"/>
    <s v="D"/>
    <n v="0.80616023176279095"/>
    <n v="4.9140330516175015E-2"/>
    <n v="0.28292799795311729"/>
    <n v="5.78"/>
    <n v="6.8152120538943821"/>
    <x v="1774"/>
    <n v="1.8384773239012335"/>
    <x v="10"/>
    <x v="0"/>
    <x v="3"/>
  </r>
  <r>
    <s v="C-44 &amp; S-153"/>
    <s v="Agriculture"/>
    <n v="2430"/>
    <s v="Ornamentals"/>
    <s v="A"/>
    <n v="1.7303616721893005"/>
    <n v="0.38508149913584422"/>
    <n v="0.30381529981542799"/>
    <n v="5.77"/>
    <n v="7.3056870116291925"/>
    <x v="1775"/>
    <n v="7.6549482310094401"/>
    <x v="0"/>
    <x v="0"/>
    <x v="0"/>
  </r>
  <r>
    <s v="C-23"/>
    <s v="Southern Grove"/>
    <n v="6250"/>
    <s v="Hydric Pine Flatwoods"/>
    <s v="D"/>
    <n v="0.62640332935885068"/>
    <n v="1.7869211096790915E-2"/>
    <n v="0.24869471632328805"/>
    <n v="5.77"/>
    <n v="5.9802312787000362"/>
    <x v="1776"/>
    <n v="3.3824913119349445"/>
    <x v="7"/>
    <x v="0"/>
    <x v="4"/>
  </r>
  <r>
    <s v="N St Lucie"/>
    <s v="Conservation"/>
    <n v="3210"/>
    <s v="Palmetto Prairies"/>
    <s v="NA"/>
    <n v="0.80616023176279095"/>
    <n v="4.9140330516175015E-2"/>
    <n v="0.24115339422849597"/>
    <n v="5.75"/>
    <n v="5.7787889300717277"/>
    <x v="1777"/>
    <n v="2.0306134924748922"/>
    <x v="3"/>
    <x v="10"/>
    <x v="6"/>
  </r>
  <r>
    <s v="C-23"/>
    <s v="Martin"/>
    <n v="1400"/>
    <s v="Commercial and Services"/>
    <s v="D"/>
    <n v="0.73183755311232057"/>
    <n v="0.15992943931627868"/>
    <n v="0.58224006489851832"/>
    <n v="5.75"/>
    <n v="13.952291455171306"/>
    <x v="1778"/>
    <n v="13.284785988478378"/>
    <x v="6"/>
    <x v="4"/>
    <x v="1"/>
  </r>
  <r>
    <s v="S St Lucie"/>
    <s v="Martin"/>
    <n v="1110"/>
    <s v="Fixed Single Family Units"/>
    <s v="NA"/>
    <n v="0.96739227811534922"/>
    <n v="0.17065096597435325"/>
    <n v="0.24895975957097566"/>
    <n v="5.75"/>
    <n v="5.9658538385692355"/>
    <x v="1779"/>
    <n v="3.4195157300353989"/>
    <x v="6"/>
    <x v="4"/>
    <x v="1"/>
  </r>
  <r>
    <s v="N St Lucie"/>
    <s v="MartinCoMS4"/>
    <n v="1320"/>
    <s v="Mobile Home Units &lt;Six or more dwelling units per acre&gt;"/>
    <s v="NA"/>
    <n v="1.6728075169398335"/>
    <n v="0.4645994885165638"/>
    <n v="0.44774347762687844"/>
    <n v="5.75"/>
    <n v="10.729332922307592"/>
    <x v="1780"/>
    <n v="15.899317872008004"/>
    <x v="10"/>
    <x v="0"/>
    <x v="1"/>
  </r>
  <r>
    <s v="N St Lucie"/>
    <s v="NORTH ST. LUCIE RIVER WATER CONTROL DIST"/>
    <n v="1660"/>
    <s v="Holding Ponds"/>
    <s v="D"/>
    <n v="0.52096910560538079"/>
    <n v="9.3813358258152305E-2"/>
    <n v="0.2984336595879456"/>
    <n v="5.73"/>
    <n v="7.1265286433867336"/>
    <x v="1781"/>
    <n v="3.3704642692217277"/>
    <x v="1"/>
    <x v="1"/>
    <x v="1"/>
  </r>
  <r>
    <s v="N St Lucie"/>
    <s v="TownofSewallsPt"/>
    <n v="4240"/>
    <s v="Melaleuca"/>
    <s v="A"/>
    <n v="0.80616023176279095"/>
    <n v="4.9140330516175015E-2"/>
    <n v="2.0887301862310671E-2"/>
    <n v="5.72"/>
    <n v="0.49791359052394801"/>
    <x v="1782"/>
    <n v="0.17496227449027071"/>
    <x v="17"/>
    <x v="0"/>
    <x v="3"/>
  </r>
  <r>
    <s v="C-23"/>
    <s v="Martin"/>
    <n v="4130"/>
    <s v="Sand Pine"/>
    <s v="B"/>
    <n v="0.80616023176279095"/>
    <n v="4.9140330516175015E-2"/>
    <n v="9.4942281192321246E-2"/>
    <n v="5.71"/>
    <n v="2.2592868737219831"/>
    <x v="1783"/>
    <n v="1.4701198650283405"/>
    <x v="6"/>
    <x v="4"/>
    <x v="3"/>
  </r>
  <r>
    <s v="N St Lucie"/>
    <s v="Agriculture"/>
    <n v="2610"/>
    <s v="Fallow Crop Land"/>
    <s v="D"/>
    <n v="1.1942187284187931"/>
    <n v="0.52982210901985061"/>
    <n v="0.28292799795311729"/>
    <n v="5.69"/>
    <n v="6.7090928350621164"/>
    <x v="1784"/>
    <n v="11.13257190016442"/>
    <x v="0"/>
    <x v="0"/>
    <x v="0"/>
  </r>
  <r>
    <s v="N St Lucie"/>
    <s v="ROADS"/>
    <n v="1210"/>
    <s v="Fixed Single Family Units"/>
    <s v="NA"/>
    <n v="1.3474392445178078"/>
    <n v="0.2921616014325315"/>
    <n v="0.22279788653131388"/>
    <n v="5.68"/>
    <n v="5.2739378912373427"/>
    <x v="1785"/>
    <n v="5.3406622635388441"/>
    <x v="13"/>
    <x v="0"/>
    <x v="1"/>
  </r>
  <r>
    <s v="S St Lucie"/>
    <s v="Martin"/>
    <n v="1920"/>
    <s v="Inactive Land with street pattern but without structures"/>
    <s v="D"/>
    <n v="0.80616023176279095"/>
    <n v="4.9140330516175015E-2"/>
    <n v="0.27638752969320179"/>
    <n v="5.68"/>
    <n v="6.5424797703796571"/>
    <x v="1786"/>
    <n v="1.5868839596346525"/>
    <x v="6"/>
    <x v="4"/>
    <x v="1"/>
  </r>
  <r>
    <s v="N St Lucie"/>
    <s v="City of PSL MS4"/>
    <n v="7400"/>
    <s v="Disturbed Land"/>
    <s v="NA"/>
    <n v="0.73183755311232057"/>
    <n v="0.13401908322593187"/>
    <n v="0.24115339422849597"/>
    <n v="5.66"/>
    <n v="5.6883383207314751"/>
    <x v="1787"/>
    <n v="3.3125806437032148"/>
    <x v="2"/>
    <x v="0"/>
    <x v="7"/>
  </r>
  <r>
    <s v="Basin 4, 5, 6"/>
    <s v="MartinCoMS4"/>
    <n v="1180"/>
    <s v="Rural Residential"/>
    <s v="A"/>
    <n v="0.96739227811534922"/>
    <n v="0.17065096597435325"/>
    <n v="8.3338224602148639E-2"/>
    <n v="5.65"/>
    <n v="1.9623130883164175"/>
    <x v="1788"/>
    <n v="1.1781556637471653"/>
    <x v="10"/>
    <x v="0"/>
    <x v="1"/>
  </r>
  <r>
    <s v="C-23"/>
    <s v="Okeechobee"/>
    <n v="1180"/>
    <s v="Rural Residential"/>
    <s v="D"/>
    <n v="0.96739227811534922"/>
    <n v="0.17065096597435325"/>
    <n v="0.27638752969320179"/>
    <n v="5.64"/>
    <n v="6.4964059691797997"/>
    <x v="1789"/>
    <n v="6.3751263748459444"/>
    <x v="14"/>
    <x v="4"/>
    <x v="1"/>
  </r>
  <r>
    <s v="N St Lucie"/>
    <s v="MartinCoMS4"/>
    <n v="1700"/>
    <s v="Institutional"/>
    <s v="B"/>
    <n v="0.96739227811534922"/>
    <n v="0.17065096597435325"/>
    <n v="0.1586591010147235"/>
    <n v="5.62"/>
    <n v="3.7160103355511942"/>
    <x v="1790"/>
    <n v="2.5343981196604948"/>
    <x v="10"/>
    <x v="0"/>
    <x v="1"/>
  </r>
  <r>
    <s v="S St Lucie"/>
    <s v="MartinCoMS4"/>
    <n v="5110"/>
    <s v=" Natural River, Stream, Waterway"/>
    <s v="D"/>
    <n v="0.52096910560538079"/>
    <n v="9.3813358258152305E-2"/>
    <n v="0.2984336595879456"/>
    <n v="5.62"/>
    <n v="6.9897191929901297"/>
    <x v="1791"/>
    <n v="2.5449997297061779"/>
    <x v="10"/>
    <x v="0"/>
    <x v="5"/>
  </r>
  <r>
    <s v="C-23"/>
    <s v="St. Lucie"/>
    <n v="5300"/>
    <s v="Reservoirs"/>
    <s v="NA"/>
    <n v="0.52096910560538079"/>
    <n v="9.3813358258152305E-2"/>
    <n v="0.2984336595879456"/>
    <n v="5.61"/>
    <n v="6.9772819702268016"/>
    <x v="1792"/>
    <n v="5.3882488965843063"/>
    <x v="9"/>
    <x v="4"/>
    <x v="5"/>
  </r>
  <r>
    <s v="S St Lucie"/>
    <s v="StuartMS4"/>
    <n v="2430"/>
    <s v="Ornamentals"/>
    <s v="D"/>
    <n v="1.7303616721893005"/>
    <n v="0.38508149913584422"/>
    <n v="0.30381529981542799"/>
    <n v="5.61"/>
    <n v="7.1031029697122667"/>
    <x v="1793"/>
    <n v="8.2157810298167178"/>
    <x v="19"/>
    <x v="0"/>
    <x v="0"/>
  </r>
  <r>
    <s v="N St Lucie"/>
    <s v="MartinCoMS4"/>
    <n v="5300"/>
    <s v="Reservoirs"/>
    <s v="C"/>
    <n v="0.52096910560538079"/>
    <n v="9.3813358258152305E-2"/>
    <n v="0.2984336595879456"/>
    <n v="5.59"/>
    <n v="6.9524075247001456"/>
    <x v="1794"/>
    <n v="3.2881143568847215"/>
    <x v="10"/>
    <x v="0"/>
    <x v="5"/>
  </r>
  <r>
    <s v="C-44 &amp; S-153"/>
    <s v="Martin"/>
    <n v="8200"/>
    <s v="Communications"/>
    <s v="D"/>
    <n v="1.2017295380314896"/>
    <n v="0.2322997442582819"/>
    <n v="0.58224006489851832"/>
    <n v="5.58"/>
    <n v="13.539788925192328"/>
    <x v="1795"/>
    <n v="8.5583327421071971"/>
    <x v="6"/>
    <x v="4"/>
    <x v="2"/>
  </r>
  <r>
    <s v="N St Lucie"/>
    <s v="MartinCoMS4"/>
    <n v="1310"/>
    <s v="Fixed Single Family Units &lt;Six or more dwelling units per acre&gt;"/>
    <s v="C"/>
    <n v="1.3474392445178078"/>
    <n v="0.2921616014325315"/>
    <n v="0.43646311869441834"/>
    <n v="5.58"/>
    <n v="10.149797063147156"/>
    <x v="1796"/>
    <n v="10.278209428251294"/>
    <x v="10"/>
    <x v="0"/>
    <x v="1"/>
  </r>
  <r>
    <s v="S St Lucie"/>
    <s v="ROADS"/>
    <n v="1820"/>
    <s v="Golf Courses"/>
    <s v="D"/>
    <n v="1.8765006736361713"/>
    <n v="0.3700681607026059"/>
    <n v="0.27638752969320179"/>
    <n v="5.57"/>
    <n v="6.4157768170800509"/>
    <x v="1797"/>
    <n v="7.1586946786938039"/>
    <x v="13"/>
    <x v="0"/>
    <x v="1"/>
  </r>
  <r>
    <s v="Basin 4, 5, 6"/>
    <s v="MartinCoMS4"/>
    <n v="6172"/>
    <s v="Mixed Shrubs"/>
    <s v="D"/>
    <n v="0.62640332935885068"/>
    <n v="1.7869211096790915E-2"/>
    <n v="0.24869471632328805"/>
    <n v="5.57"/>
    <n v="5.7729442326445772"/>
    <x v="1798"/>
    <n v="1.0661018696797451"/>
    <x v="10"/>
    <x v="0"/>
    <x v="4"/>
  </r>
  <r>
    <s v="C-44 &amp; S-153"/>
    <s v="PAL MAR WATER CONTROL DISTRICT"/>
    <n v="3100"/>
    <s v="Herbaceous (Dry Prairie)"/>
    <s v="D"/>
    <n v="0.80616023176279095"/>
    <n v="4.9140330516175015E-2"/>
    <n v="0.28292799795311729"/>
    <n v="5.57"/>
    <n v="6.5676005432857627"/>
    <x v="1799"/>
    <n v="0.87815938105653779"/>
    <x v="16"/>
    <x v="1"/>
    <x v="6"/>
  </r>
  <r>
    <s v="C-23"/>
    <s v="Agriculture"/>
    <n v="3300"/>
    <s v="Mixed Rangeland"/>
    <s v="NA"/>
    <n v="0.80616023176279095"/>
    <n v="4.9140330516175015E-2"/>
    <n v="0.24115339422849597"/>
    <n v="5.54"/>
    <n v="5.567737508277804"/>
    <x v="1800"/>
    <n v="3.6229314698306125"/>
    <x v="0"/>
    <x v="0"/>
    <x v="6"/>
  </r>
  <r>
    <s v="N St Lucie"/>
    <s v="CityofFtPierce"/>
    <n v="3300"/>
    <s v="Mixed Rangeland"/>
    <s v="A"/>
    <n v="0.80616023176279095"/>
    <n v="4.9140330516175015E-2"/>
    <n v="2.0887301862310671E-2"/>
    <n v="5.53"/>
    <n v="0.48137450272682386"/>
    <x v="1801"/>
    <n v="0.16915059054741211"/>
    <x v="18"/>
    <x v="0"/>
    <x v="6"/>
  </r>
  <r>
    <s v="C-44 &amp; S-153"/>
    <s v="ROADS"/>
    <n v="1900"/>
    <s v="Open Land"/>
    <s v="D"/>
    <n v="0.80616023176279095"/>
    <n v="4.9140330516175015E-2"/>
    <n v="0.28292799795311729"/>
    <n v="5.51"/>
    <n v="6.496854397397585"/>
    <x v="1802"/>
    <n v="0.86869985451014775"/>
    <x v="13"/>
    <x v="0"/>
    <x v="1"/>
  </r>
  <r>
    <s v="C-44 &amp; S-153"/>
    <s v="Conservation"/>
    <n v="1850"/>
    <s v="Parks and Zoos"/>
    <s v="NA"/>
    <n v="0.96739227811534922"/>
    <n v="0.17065096597435325"/>
    <n v="0.24895975957097566"/>
    <n v="5.49"/>
    <n v="5.6960934910861054"/>
    <x v="1803"/>
    <n v="2.6449313336292044"/>
    <x v="3"/>
    <x v="36"/>
    <x v="1"/>
  </r>
  <r>
    <s v="N St Lucie"/>
    <s v="CityofFtPierce"/>
    <n v="5300"/>
    <s v="Reservoirs"/>
    <s v="D"/>
    <n v="0.52096910560538079"/>
    <n v="9.3813358258152305E-2"/>
    <n v="0.2984336595879456"/>
    <n v="5.49"/>
    <n v="6.8280352970668696"/>
    <x v="1804"/>
    <n v="3.2292929909297183"/>
    <x v="18"/>
    <x v="0"/>
    <x v="5"/>
  </r>
  <r>
    <s v="N St Lucie"/>
    <s v="Conservation"/>
    <n v="6170"/>
    <s v="Mixed Wetland Hardwoods"/>
    <s v="D"/>
    <n v="0.62640332935885068"/>
    <n v="1.7869211096790915E-2"/>
    <n v="0.24869471632328805"/>
    <n v="5.45"/>
    <n v="5.6485720050113004"/>
    <x v="1805"/>
    <n v="1.5042267190804925"/>
    <x v="3"/>
    <x v="43"/>
    <x v="4"/>
  </r>
  <r>
    <s v="C-23"/>
    <s v="MartinCoMS4"/>
    <n v="6172"/>
    <s v="Mixed Shrubs"/>
    <s v="D"/>
    <n v="0.62640332935885068"/>
    <n v="1.7869211096790915E-2"/>
    <n v="0.24869471632328805"/>
    <n v="5.45"/>
    <n v="5.6485720050113004"/>
    <x v="1805"/>
    <n v="3.1949008059004247"/>
    <x v="10"/>
    <x v="0"/>
    <x v="4"/>
  </r>
  <r>
    <s v="N St Lucie"/>
    <s v="City of PSL MS4"/>
    <n v="1820"/>
    <s v="Golf Courses"/>
    <s v="C"/>
    <n v="1.8765006736361713"/>
    <n v="0.3700681607026059"/>
    <n v="0.22153198944874952"/>
    <n v="5.43"/>
    <n v="5.0131636935302133"/>
    <x v="1806"/>
    <n v="6.1392980523100222"/>
    <x v="2"/>
    <x v="0"/>
    <x v="1"/>
  </r>
  <r>
    <s v="S St Lucie"/>
    <s v="ROADS"/>
    <n v="1920"/>
    <s v="Inactive Land with street pattern but without structures"/>
    <s v="D"/>
    <n v="0.80616023176279095"/>
    <n v="4.9140330516175015E-2"/>
    <n v="0.27638752969320179"/>
    <n v="5.42"/>
    <n v="6.2430000625805881"/>
    <x v="1807"/>
    <n v="1.5142449051443339"/>
    <x v="13"/>
    <x v="0"/>
    <x v="1"/>
  </r>
  <r>
    <s v="C-44 &amp; S-153"/>
    <s v="Martin"/>
    <n v="4271"/>
    <e v="#N/A"/>
    <s v="D"/>
    <n v="0.80616023176279095"/>
    <n v="4.9140330516175015E-2"/>
    <n v="0.28292799795311729"/>
    <n v="5.42"/>
    <n v="6.3907351785653193"/>
    <x v="1808"/>
    <n v="0.85451056469056264"/>
    <x v="6"/>
    <x v="4"/>
    <x v="3"/>
  </r>
  <r>
    <s v="N St Lucie"/>
    <s v="City of PSL MS4"/>
    <n v="5300"/>
    <s v="Reservoirs"/>
    <s v="B"/>
    <n v="0.52096910560538079"/>
    <n v="9.3813358258152305E-2"/>
    <n v="0.2984336595879456"/>
    <n v="5.42"/>
    <n v="6.740974737723576"/>
    <x v="1809"/>
    <n v="3.188118034761215"/>
    <x v="2"/>
    <x v="0"/>
    <x v="5"/>
  </r>
  <r>
    <s v="C-44 &amp; S-153"/>
    <s v="Martin"/>
    <n v="3200"/>
    <s v="Shrub and Brushland"/>
    <s v="NA"/>
    <n v="0.80616023176279095"/>
    <n v="4.9140330516175015E-2"/>
    <n v="0.24115339422849597"/>
    <n v="5.41"/>
    <n v="5.437086628119661"/>
    <x v="1810"/>
    <n v="0.72699741658033279"/>
    <x v="6"/>
    <x v="4"/>
    <x v="6"/>
  </r>
  <r>
    <s v="N St Lucie"/>
    <s v="St. Lucie"/>
    <n v="8320"/>
    <s v="Electrical Power Transmission Lines"/>
    <s v="NA"/>
    <n v="0.73183755311232057"/>
    <n v="0.15992943931627868"/>
    <n v="0.24115339422849597"/>
    <n v="5.41"/>
    <n v="5.437086628119661"/>
    <x v="1811"/>
    <n v="3.5495911548068984"/>
    <x v="9"/>
    <x v="4"/>
    <x v="2"/>
  </r>
  <r>
    <s v="N St Lucie"/>
    <s v="Conservation"/>
    <n v="5120"/>
    <s v=" Channelized Waterways, Canals"/>
    <s v="D"/>
    <n v="0.52096910560538079"/>
    <n v="9.3813358258152305E-2"/>
    <n v="0.2984336595879456"/>
    <n v="5.4"/>
    <n v="6.7161002921969208"/>
    <x v="1812"/>
    <n v="3.1763537615702142"/>
    <x v="3"/>
    <x v="13"/>
    <x v="5"/>
  </r>
  <r>
    <s v="N St Lucie"/>
    <s v="Conservation"/>
    <n v="6170"/>
    <s v="Mixed Wetland Hardwoods"/>
    <s v="D"/>
    <n v="0.62640332935885068"/>
    <n v="1.7869211096790915E-2"/>
    <n v="0.24869471632328805"/>
    <n v="5.4"/>
    <n v="5.5967502434974357"/>
    <x v="1813"/>
    <n v="1.4904264739513138"/>
    <x v="3"/>
    <x v="37"/>
    <x v="4"/>
  </r>
  <r>
    <s v="Basin 4, 5, 6"/>
    <s v="MartinCoMS4"/>
    <n v="5300"/>
    <s v="Reservoirs"/>
    <s v="A"/>
    <n v="0.52096910560538079"/>
    <n v="9.3813358258152305E-2"/>
    <n v="0.2984336595879456"/>
    <n v="5.4"/>
    <n v="6.7161002921969208"/>
    <x v="1812"/>
    <n v="2.6281184947181795"/>
    <x v="10"/>
    <x v="0"/>
    <x v="5"/>
  </r>
  <r>
    <s v="C-24"/>
    <s v="ROADS"/>
    <n v="5300"/>
    <s v="Reservoirs"/>
    <s v="D"/>
    <n v="0.52096910560538079"/>
    <n v="9.3813358258152305E-2"/>
    <n v="0.2984336595879456"/>
    <n v="5.38"/>
    <n v="6.6912258466702665"/>
    <x v="1814"/>
    <n v="3.710794254242908"/>
    <x v="13"/>
    <x v="0"/>
    <x v="5"/>
  </r>
  <r>
    <s v="N St Lucie"/>
    <s v="StLucieCOMS4"/>
    <n v="4110"/>
    <s v="Pine Flatwoods"/>
    <s v="C"/>
    <n v="0.80616023176279095"/>
    <n v="4.9140330516175015E-2"/>
    <n v="0.19937879050387461"/>
    <n v="5.38"/>
    <n v="4.4703017687059479"/>
    <x v="1815"/>
    <n v="1.5708230905841376"/>
    <x v="15"/>
    <x v="0"/>
    <x v="3"/>
  </r>
  <r>
    <s v="S St Lucie"/>
    <s v="MartinCoMS4"/>
    <n v="6172"/>
    <s v="Mixed Shrubs"/>
    <s v="NA"/>
    <n v="0.62640332935885068"/>
    <n v="1.7869211096790915E-2"/>
    <n v="0.24869471632328805"/>
    <n v="5.37"/>
    <n v="5.5656571865891165"/>
    <x v="1816"/>
    <n v="0.87638019868544692"/>
    <x v="10"/>
    <x v="0"/>
    <x v="4"/>
  </r>
  <r>
    <s v="C-44 &amp; S-153"/>
    <s v="Conservation"/>
    <n v="6172"/>
    <s v="Mixed Shrubs"/>
    <s v="D"/>
    <n v="0.62640332935885068"/>
    <n v="1.7869211096790915E-2"/>
    <n v="0.24869471632328805"/>
    <n v="5.34"/>
    <n v="5.5345641296807964"/>
    <x v="1817"/>
    <n v="0.26910226004738308"/>
    <x v="3"/>
    <x v="5"/>
    <x v="4"/>
  </r>
  <r>
    <s v="Basin 4, 5, 6"/>
    <s v="Martin"/>
    <n v="5300"/>
    <s v="Reservoirs"/>
    <s v="D"/>
    <n v="0.52096910560538079"/>
    <n v="9.3813358258152305E-2"/>
    <n v="0.2984336595879456"/>
    <n v="5.32"/>
    <n v="6.6166025100903001"/>
    <x v="1818"/>
    <n v="2.5891834059075398"/>
    <x v="6"/>
    <x v="4"/>
    <x v="5"/>
  </r>
  <r>
    <s v="N St Lucie"/>
    <s v="Tradition"/>
    <n v="6440"/>
    <s v="Emergent Aquatic Vegetation"/>
    <s v="NA"/>
    <n v="0.62640332935885068"/>
    <n v="1.7869211096790915E-2"/>
    <n v="0.24869471632328805"/>
    <n v="5.32"/>
    <n v="5.5138354250752508"/>
    <x v="1819"/>
    <n v="1.4683460817446277"/>
    <x v="11"/>
    <x v="0"/>
    <x v="4"/>
  </r>
  <r>
    <s v="N St Lucie"/>
    <s v="ROADS"/>
    <n v="6250"/>
    <s v="Hydric Pine Flatwoods"/>
    <s v="D"/>
    <n v="0.62640332935885068"/>
    <n v="1.7869211096790915E-2"/>
    <n v="0.24869471632328805"/>
    <n v="5.3"/>
    <n v="5.4931067204697044"/>
    <x v="1820"/>
    <n v="1.4628259836929558"/>
    <x v="13"/>
    <x v="0"/>
    <x v="4"/>
  </r>
  <r>
    <s v="C-24"/>
    <s v="Conservation"/>
    <n v="6172"/>
    <s v="Mixed Shrubs"/>
    <s v="D"/>
    <n v="0.62640332935885068"/>
    <n v="1.7869211096790915E-2"/>
    <n v="0.24869471632328805"/>
    <n v="5.29"/>
    <n v="5.4827423681669316"/>
    <x v="1821"/>
    <n v="1.9076221941805869"/>
    <x v="3"/>
    <x v="12"/>
    <x v="4"/>
  </r>
  <r>
    <s v="S St Lucie"/>
    <s v="Conservation"/>
    <n v="4370"/>
    <s v="Australian Pines"/>
    <s v="D"/>
    <n v="0.80616023176279095"/>
    <n v="4.9140330516175015E-2"/>
    <n v="0.28292799795311729"/>
    <n v="5.29"/>
    <n v="6.2374518624742699"/>
    <x v="1822"/>
    <n v="1.5128991845517508"/>
    <x v="3"/>
    <x v="9"/>
    <x v="3"/>
  </r>
  <r>
    <s v="C-24"/>
    <s v="Conservation"/>
    <n v="2130"/>
    <s v="Woodland Pastures"/>
    <s v="D"/>
    <n v="0.95337210017164864"/>
    <n v="0.22938109134459039"/>
    <n v="0.2"/>
    <n v="5.27"/>
    <n v="4.3925450000000001"/>
    <x v="1823"/>
    <n v="4.0563218139100892"/>
    <x v="3"/>
    <x v="8"/>
    <x v="0"/>
  </r>
  <r>
    <s v="N St Lucie"/>
    <s v="NORTH ST. LUCIE RIVER WATER CONTROL DIST"/>
    <n v="1700"/>
    <s v="Institutional"/>
    <s v="NA"/>
    <n v="0.96739227811534922"/>
    <n v="0.17065096597435325"/>
    <n v="0.22279788653131388"/>
    <n v="5.27"/>
    <n v="4.8932487124684503"/>
    <x v="1824"/>
    <n v="3.3372997424862318"/>
    <x v="1"/>
    <x v="1"/>
    <x v="1"/>
  </r>
  <r>
    <s v="Basin 4, 5, 6"/>
    <s v="Martin"/>
    <n v="4110"/>
    <s v="Pine Flatwoods"/>
    <s v="A"/>
    <n v="0.80616023176279095"/>
    <n v="4.9140330516175015E-2"/>
    <n v="2.0887301862310671E-2"/>
    <n v="5.26"/>
    <n v="0.45787158848880533"/>
    <x v="1825"/>
    <n v="0.12351582401816651"/>
    <x v="6"/>
    <x v="4"/>
    <x v="3"/>
  </r>
  <r>
    <s v="C-44 &amp; S-153"/>
    <s v="MartinCoMS4"/>
    <n v="3100"/>
    <s v="Herbaceous (Dry Prairie)"/>
    <s v="NA"/>
    <n v="0.80616023176279095"/>
    <n v="4.9140330516175015E-2"/>
    <n v="0.24115339422849597"/>
    <n v="5.26"/>
    <n v="5.2863356125525716"/>
    <x v="1826"/>
    <n v="0.70684037175832715"/>
    <x v="10"/>
    <x v="0"/>
    <x v="6"/>
  </r>
  <r>
    <s v="C-24"/>
    <s v="City of PSL MS4"/>
    <n v="6410"/>
    <s v="Freshwater Marshes"/>
    <s v="NA"/>
    <n v="0.62640332935885068"/>
    <n v="1.7869211096790915E-2"/>
    <n v="0.24869471632328805"/>
    <n v="5.26"/>
    <n v="5.4516493112586133"/>
    <x v="1827"/>
    <n v="1.8968039208676537"/>
    <x v="2"/>
    <x v="0"/>
    <x v="4"/>
  </r>
  <r>
    <s v="N St Lucie"/>
    <s v="ROADS"/>
    <n v="8140"/>
    <s v="Roads and Highways"/>
    <s v="A"/>
    <n v="1.0171301585628862"/>
    <n v="0.19656132206470006"/>
    <n v="0.37051640493542071"/>
    <n v="5.24"/>
    <n v="8.0912260960582358"/>
    <x v="1828"/>
    <n v="6.0888366267869793"/>
    <x v="13"/>
    <x v="0"/>
    <x v="2"/>
  </r>
  <r>
    <s v="N St Lucie"/>
    <s v="Conservation"/>
    <n v="3200"/>
    <s v="Shrub and Brushland"/>
    <s v="D"/>
    <n v="0.80616023176279095"/>
    <n v="4.9140330516175015E-2"/>
    <n v="0.28292799795311729"/>
    <n v="5.22"/>
    <n v="6.1549146922713964"/>
    <x v="1829"/>
    <n v="2.1627806397495668"/>
    <x v="3"/>
    <x v="49"/>
    <x v="6"/>
  </r>
  <r>
    <s v="C-24"/>
    <s v="Copper Creek"/>
    <n v="2210"/>
    <s v="Citrus Groves"/>
    <s v="NA"/>
    <n v="1.6671011379372187"/>
    <n v="0.16490862031309303"/>
    <n v="0.32696578480774496"/>
    <n v="5.21"/>
    <n v="7.0993018216505037"/>
    <x v="1830"/>
    <n v="5.3104648708841538"/>
    <x v="20"/>
    <x v="0"/>
    <x v="0"/>
  </r>
  <r>
    <s v="N St Lucie"/>
    <s v="City of PSL MS4"/>
    <n v="7400"/>
    <s v="Disturbed Land"/>
    <s v="B"/>
    <n v="0.73183755311232057"/>
    <n v="0.13401908322593187"/>
    <n v="9.4942281192321246E-2"/>
    <n v="5.21"/>
    <n v="2.0614508952874835"/>
    <x v="1831"/>
    <n v="1.2004775294019188"/>
    <x v="2"/>
    <x v="0"/>
    <x v="7"/>
  </r>
  <r>
    <s v="N St Lucie"/>
    <s v="City of PSL MS4"/>
    <n v="5200"/>
    <s v="Lakes"/>
    <s v="NA"/>
    <n v="0.52096910560538079"/>
    <n v="9.3813358258152305E-2"/>
    <n v="0.2984336595879456"/>
    <n v="5.2"/>
    <n v="6.467355836930369"/>
    <x v="1832"/>
    <n v="3.0587110296602069"/>
    <x v="2"/>
    <x v="0"/>
    <x v="5"/>
  </r>
  <r>
    <s v="N St Lucie"/>
    <s v="Conservation"/>
    <n v="6430"/>
    <s v="Wet Prairies"/>
    <s v="D"/>
    <n v="0.62640332935885068"/>
    <n v="1.7869211096790915E-2"/>
    <n v="0.24869471632328805"/>
    <n v="5.18"/>
    <n v="5.3687344928364285"/>
    <x v="1833"/>
    <n v="1.4297053953829268"/>
    <x v="3"/>
    <x v="6"/>
    <x v="4"/>
  </r>
  <r>
    <s v="S St Lucie"/>
    <s v="MartinCoMS4"/>
    <n v="1310"/>
    <s v="Fixed Single Family Units &lt;Six or more dwelling units per acre&gt;"/>
    <s v="B"/>
    <n v="1.3474392445178078"/>
    <n v="0.2921616014325315"/>
    <n v="0.40522520165068265"/>
    <n v="5.18"/>
    <n v="8.7478598244143591"/>
    <x v="1834"/>
    <n v="7.9064182123349784"/>
    <x v="10"/>
    <x v="0"/>
    <x v="1"/>
  </r>
  <r>
    <s v="N St Lucie"/>
    <s v="StuartMS4"/>
    <n v="1840"/>
    <s v="Marinas and Fish Camps"/>
    <s v="B"/>
    <n v="0.73183755311232057"/>
    <n v="0.15992943931627868"/>
    <n v="0.15190764990771397"/>
    <n v="5.18"/>
    <n v="3.279329178530261"/>
    <x v="1835"/>
    <n v="2.1409035099072553"/>
    <x v="19"/>
    <x v="0"/>
    <x v="1"/>
  </r>
  <r>
    <s v="C-23"/>
    <s v="Southern Grove"/>
    <n v="6430"/>
    <s v="Wet Prairies"/>
    <s v="D"/>
    <n v="0.62640332935885068"/>
    <n v="1.7869211096790915E-2"/>
    <n v="0.24869471632328805"/>
    <n v="5.15"/>
    <n v="5.3376414359281101"/>
    <x v="1836"/>
    <n v="3.0190347064930623"/>
    <x v="7"/>
    <x v="0"/>
    <x v="4"/>
  </r>
  <r>
    <s v="C-23"/>
    <s v="St. Lucie"/>
    <n v="1120"/>
    <s v="Mobile Home Units"/>
    <s v="D"/>
    <n v="0.96739227811534922"/>
    <n v="0.17065096597435325"/>
    <n v="0.27638752969320179"/>
    <n v="5.15"/>
    <n v="5.932001904481556"/>
    <x v="1837"/>
    <n v="5.8212590124923089"/>
    <x v="9"/>
    <x v="4"/>
    <x v="1"/>
  </r>
  <r>
    <s v="N St Lucie"/>
    <s v="St. Lucie"/>
    <n v="3200"/>
    <s v="Shrub and Brushland"/>
    <s v="NA"/>
    <n v="0.80616023176279095"/>
    <n v="4.9140330516175015E-2"/>
    <n v="0.24115339422849597"/>
    <n v="5.15"/>
    <n v="5.1757848678033733"/>
    <x v="1838"/>
    <n v="1.8187233889122947"/>
    <x v="9"/>
    <x v="4"/>
    <x v="6"/>
  </r>
  <r>
    <s v="Basin 4, 5, 6"/>
    <s v="MartinCoMS4"/>
    <n v="8340"/>
    <s v="Sewage Treatment"/>
    <s v="A"/>
    <n v="1.2017295380314896"/>
    <n v="0.2322997442582819"/>
    <n v="0.5449281084296117"/>
    <n v="5.14"/>
    <n v="11.672877764265289"/>
    <x v="1839"/>
    <n v="8.9663763591075636"/>
    <x v="10"/>
    <x v="0"/>
    <x v="2"/>
  </r>
  <r>
    <s v="C-23"/>
    <s v="City of PSL MS4"/>
    <n v="6410"/>
    <s v="Freshwater Marshes"/>
    <s v="NA"/>
    <n v="0.62640332935885068"/>
    <n v="1.7869211096790915E-2"/>
    <n v="0.24869471632328805"/>
    <n v="5.14"/>
    <n v="5.3272770836253365"/>
    <x v="1840"/>
    <n v="3.0131725031794829"/>
    <x v="2"/>
    <x v="0"/>
    <x v="4"/>
  </r>
  <r>
    <s v="N St Lucie"/>
    <s v="MartinCoMS4"/>
    <n v="4110"/>
    <s v="Pine Flatwoods"/>
    <s v="NA"/>
    <n v="0.80616023176279095"/>
    <n v="4.9140330516175015E-2"/>
    <n v="0.24115339422849597"/>
    <n v="5.13"/>
    <n v="5.1556847323944277"/>
    <x v="1841"/>
    <n v="1.811660385460208"/>
    <x v="10"/>
    <x v="0"/>
    <x v="3"/>
  </r>
  <r>
    <s v="N St Lucie"/>
    <s v="MartinCoMS4"/>
    <n v="1490"/>
    <s v="Commercial and Services Under Construction"/>
    <s v="C"/>
    <n v="1.4884831588725165"/>
    <n v="0.30824389141964326"/>
    <n v="0.57095970596605816"/>
    <n v="5.1100000000000003"/>
    <n v="12.159115076275228"/>
    <x v="1842"/>
    <n v="12.845030559489418"/>
    <x v="10"/>
    <x v="0"/>
    <x v="1"/>
  </r>
  <r>
    <s v="Basin 4, 5, 6"/>
    <s v="MartinCoMS4"/>
    <n v="6250"/>
    <s v="Hydric Pine Flatwoods"/>
    <s v="D"/>
    <n v="0.62640332935885068"/>
    <n v="1.7869211096790915E-2"/>
    <n v="0.24869471632328805"/>
    <n v="5.08"/>
    <n v="5.265090969808699"/>
    <x v="1843"/>
    <n v="0.97231552925908526"/>
    <x v="10"/>
    <x v="0"/>
    <x v="4"/>
  </r>
  <r>
    <s v="N St Lucie"/>
    <s v="St. Lucie"/>
    <n v="5110"/>
    <s v=" Natural River, Stream, Waterway"/>
    <s v="C"/>
    <n v="0.52096910560538079"/>
    <n v="9.3813358258152305E-2"/>
    <n v="0.2984336595879456"/>
    <n v="5.08"/>
    <n v="6.318109163770437"/>
    <x v="1844"/>
    <n v="2.9881253905142016"/>
    <x v="9"/>
    <x v="4"/>
    <x v="5"/>
  </r>
  <r>
    <s v="S St Lucie"/>
    <s v="StuartMS4"/>
    <n v="1320"/>
    <s v="Mobile Home Units &lt;Six or more dwelling units per acre&gt;"/>
    <s v="NA"/>
    <n v="1.6728075169398335"/>
    <n v="0.4645994885165638"/>
    <n v="0.44774347762687844"/>
    <n v="5.08"/>
    <n v="9.4791323904908804"/>
    <x v="1845"/>
    <n v="13.014992933192998"/>
    <x v="19"/>
    <x v="0"/>
    <x v="1"/>
  </r>
  <r>
    <s v="Basin 4, 5, 6"/>
    <s v="MartinCoMS4"/>
    <n v="8310"/>
    <s v="Electric Power Facilities"/>
    <s v="D"/>
    <n v="1.2017295380314896"/>
    <n v="0.2322997442582819"/>
    <n v="0.58224006489851832"/>
    <n v="5.07"/>
    <n v="12.302281335255396"/>
    <x v="1846"/>
    <n v="9.4498449101567452"/>
    <x v="10"/>
    <x v="0"/>
    <x v="2"/>
  </r>
  <r>
    <s v="C-23"/>
    <s v="ROADS"/>
    <n v="5300"/>
    <s v="Reservoirs"/>
    <s v="D"/>
    <n v="0.52096910560538079"/>
    <n v="9.3813358258152305E-2"/>
    <n v="0.2984336595879456"/>
    <n v="5.0599999999999996"/>
    <n v="6.2932347182437809"/>
    <x v="1847"/>
    <n v="4.8599892008407473"/>
    <x v="13"/>
    <x v="0"/>
    <x v="5"/>
  </r>
  <r>
    <s v="S St Lucie"/>
    <s v="Martin"/>
    <n v="1600"/>
    <s v="Extractive"/>
    <s v="D"/>
    <n v="0.73183755311232057"/>
    <n v="0.13401908322593187"/>
    <n v="0.24052044568721381"/>
    <n v="5.04"/>
    <n v="5.0519395453033766"/>
    <x v="1848"/>
    <n v="2.3921233097555339"/>
    <x v="6"/>
    <x v="4"/>
    <x v="1"/>
  </r>
  <r>
    <s v="C-23"/>
    <s v="Southern Grove"/>
    <n v="5120"/>
    <s v=" Channelized Waterways, Canals"/>
    <s v="NA"/>
    <n v="0.52096910560538079"/>
    <n v="9.3813358258152305E-2"/>
    <n v="0.2984336595879456"/>
    <n v="5.0199999999999996"/>
    <n v="6.2434858271904714"/>
    <x v="1849"/>
    <n v="4.8215703138775785"/>
    <x v="7"/>
    <x v="0"/>
    <x v="5"/>
  </r>
  <r>
    <s v="N St Lucie"/>
    <s v="Conservation"/>
    <n v="6440"/>
    <s v="Emergent Aquatic Vegetation"/>
    <s v="D"/>
    <n v="0.62640332935885068"/>
    <n v="1.7869211096790915E-2"/>
    <n v="0.24869471632328805"/>
    <n v="5.01"/>
    <n v="5.1925405036892869"/>
    <x v="1850"/>
    <n v="1.3827845619437189"/>
    <x v="3"/>
    <x v="6"/>
    <x v="4"/>
  </r>
  <r>
    <s v="S St Lucie"/>
    <s v="StuartMS4"/>
    <n v="1490"/>
    <s v="Commercial and Services Under Construction"/>
    <s v="D"/>
    <n v="1.4884831588725165"/>
    <n v="0.30824389141964326"/>
    <n v="0.58224006489851832"/>
    <n v="5"/>
    <n v="12.132427352322877"/>
    <x v="1851"/>
    <n v="11.496343944539722"/>
    <x v="19"/>
    <x v="0"/>
    <x v="1"/>
  </r>
  <r>
    <s v="Basin 4, 5, 6"/>
    <s v="Agriculture"/>
    <n v="2230"/>
    <s v="Other Groves"/>
    <s v="D"/>
    <n v="1.6671011379372187"/>
    <n v="0.16490862031309303"/>
    <n v="0.32696578480774496"/>
    <n v="4.99"/>
    <n v="6.7995232418495233"/>
    <x v="1852"/>
    <n v="3.9761324278028116"/>
    <x v="0"/>
    <x v="0"/>
    <x v="0"/>
  </r>
  <r>
    <s v="N St Lucie"/>
    <s v="NORTH ST. LUCIE RIVER WATER CONTROL DIST"/>
    <n v="4200"/>
    <s v="Upland Hardwood Forests"/>
    <s v="NA"/>
    <n v="0.80616023176279095"/>
    <n v="4.9140330516175015E-2"/>
    <n v="0.24115339422849597"/>
    <n v="4.99"/>
    <n v="5.0149837845318119"/>
    <x v="1853"/>
    <n v="1.7622193612956019"/>
    <x v="1"/>
    <x v="1"/>
    <x v="3"/>
  </r>
  <r>
    <s v="S St Lucie"/>
    <s v="Conservation"/>
    <n v="6170"/>
    <s v="Mixed Wetland Hardwoods"/>
    <s v="A"/>
    <n v="0.62640332935885068"/>
    <n v="1.7869211096790915E-2"/>
    <n v="0.24869471632328805"/>
    <n v="4.9800000000000004"/>
    <n v="5.1614474467809686"/>
    <x v="1854"/>
    <n v="0.81273247475857091"/>
    <x v="3"/>
    <x v="27"/>
    <x v="4"/>
  </r>
  <r>
    <s v="N St Lucie"/>
    <s v="StuartMS4"/>
    <n v="5200"/>
    <s v="Lakes"/>
    <s v="NA"/>
    <n v="0.52096910560538079"/>
    <n v="9.3813358258152305E-2"/>
    <n v="0.2984336595879456"/>
    <n v="4.9800000000000004"/>
    <n v="6.193736936137161"/>
    <x v="1855"/>
    <n v="2.9293040245591984"/>
    <x v="19"/>
    <x v="0"/>
    <x v="5"/>
  </r>
  <r>
    <s v="Basin 4, 5, 6"/>
    <s v="MartinCoMS4"/>
    <n v="6430"/>
    <s v="Wet Prairies"/>
    <s v="D"/>
    <n v="0.62640332935885068"/>
    <n v="1.7869211096790915E-2"/>
    <n v="0.24869471632328805"/>
    <n v="4.97"/>
    <n v="5.1510830944781949"/>
    <x v="1856"/>
    <n v="0.95126145283812069"/>
    <x v="10"/>
    <x v="0"/>
    <x v="4"/>
  </r>
  <r>
    <s v="N St Lucie"/>
    <s v="NORTH ST. LUCIE RIVER WATER CONTROL DIST"/>
    <n v="6170"/>
    <s v="Mixed Wetland Hardwoods"/>
    <s v="C"/>
    <n v="0.62640332935885068"/>
    <n v="1.7869211096790915E-2"/>
    <n v="0.24869471632328805"/>
    <n v="4.97"/>
    <n v="5.1510830944781949"/>
    <x v="1856"/>
    <n v="1.3717443658403756"/>
    <x v="1"/>
    <x v="1"/>
    <x v="4"/>
  </r>
  <r>
    <s v="S St Lucie"/>
    <s v="StuartMS4"/>
    <n v="5300"/>
    <s v="Reservoirs"/>
    <s v="NA"/>
    <n v="0.52096910560538079"/>
    <n v="9.3813358258152305E-2"/>
    <n v="0.2984336595879456"/>
    <n v="4.9400000000000004"/>
    <n v="6.1439880450838507"/>
    <x v="1857"/>
    <n v="2.2370638193502703"/>
    <x v="19"/>
    <x v="0"/>
    <x v="5"/>
  </r>
  <r>
    <s v="C-44 &amp; S-153"/>
    <s v="MartinCoMS4"/>
    <n v="8350"/>
    <s v="Solid Waste Disposal"/>
    <s v="D"/>
    <n v="1.4884831588725165"/>
    <n v="0.30824389141964326"/>
    <n v="0.58224006489851832"/>
    <n v="4.93"/>
    <n v="11.962573369390354"/>
    <x v="1858"/>
    <n v="10.033388643791717"/>
    <x v="10"/>
    <x v="0"/>
    <x v="2"/>
  </r>
  <r>
    <s v="N St Lucie"/>
    <s v="St. Lucie"/>
    <n v="1330"/>
    <s v="Multiple Dwelling Units, Low Rise &lt;Two stories or less&gt;"/>
    <s v="C"/>
    <n v="1.6728075169398335"/>
    <n v="0.4645994885165638"/>
    <n v="0.43646311869441834"/>
    <n v="4.93"/>
    <n v="8.9674730324938121"/>
    <x v="1859"/>
    <n v="13.288496618074394"/>
    <x v="9"/>
    <x v="4"/>
    <x v="1"/>
  </r>
  <r>
    <s v="N St Lucie"/>
    <s v="NORTH ST. LUCIE RIVER WATER CONTROL DIST"/>
    <n v="1340"/>
    <s v="Multiple Dwelling Units, High Rise &lt;Three stories or more&gt;"/>
    <s v="D"/>
    <n v="1.6728075169398335"/>
    <n v="0.4645994885165638"/>
    <n v="0.45902383655933859"/>
    <n v="4.91"/>
    <n v="9.3927408288077228"/>
    <x v="1860"/>
    <n v="13.91868191694468"/>
    <x v="1"/>
    <x v="1"/>
    <x v="1"/>
  </r>
  <r>
    <s v="S St Lucie"/>
    <s v="Martin"/>
    <n v="8340"/>
    <s v="Sewage Treatment"/>
    <s v="D"/>
    <n v="1.2017295380314896"/>
    <n v="0.2322997442582819"/>
    <n v="0.58224006489851832"/>
    <n v="4.88"/>
    <n v="11.841249095867125"/>
    <x v="1861"/>
    <n v="8.77350832246929"/>
    <x v="6"/>
    <x v="4"/>
    <x v="2"/>
  </r>
  <r>
    <s v="Basin 4, 5, 6"/>
    <s v="MartinCoMS4"/>
    <n v="6410"/>
    <s v="Freshwater Marshes"/>
    <s v="D"/>
    <n v="0.62640332935885068"/>
    <n v="1.7869211096790915E-2"/>
    <n v="0.24869471632328805"/>
    <n v="4.87"/>
    <n v="5.0474395714504654"/>
    <x v="1862"/>
    <n v="0.93212138336451678"/>
    <x v="10"/>
    <x v="0"/>
    <x v="4"/>
  </r>
  <r>
    <s v="C-44 &amp; S-153"/>
    <s v="MartinCoMS4"/>
    <n v="1180"/>
    <s v="Rural Residential"/>
    <s v="B"/>
    <n v="0.96739227811534922"/>
    <n v="0.17065096597435325"/>
    <n v="0.15190764990771397"/>
    <n v="4.87"/>
    <n v="3.0830758879232381"/>
    <x v="1863"/>
    <n v="1.4315993992524843"/>
    <x v="10"/>
    <x v="0"/>
    <x v="1"/>
  </r>
  <r>
    <s v="S St Lucie"/>
    <s v="StuartMS4"/>
    <n v="1700"/>
    <s v="Institutional"/>
    <s v="D"/>
    <n v="0.96739227811534922"/>
    <n v="0.17065096597435325"/>
    <n v="0.24052044568721381"/>
    <n v="4.87"/>
    <n v="4.8815368225451277"/>
    <x v="1864"/>
    <n v="2.7980055165822457"/>
    <x v="19"/>
    <x v="0"/>
    <x v="1"/>
  </r>
  <r>
    <s v="S St Lucie"/>
    <s v="StuartMS4"/>
    <n v="4220"/>
    <s v="Brazilian Pepper"/>
    <s v="A"/>
    <n v="0.80616023176279095"/>
    <n v="4.9140330516175015E-2"/>
    <n v="2.0887301862310671E-2"/>
    <n v="4.8600000000000003"/>
    <n v="0.42305245628433347"/>
    <x v="1865"/>
    <n v="0.10261172835429212"/>
    <x v="19"/>
    <x v="0"/>
    <x v="3"/>
  </r>
  <r>
    <s v="Basin 4, 5, 6"/>
    <s v="Agriculture"/>
    <n v="2140"/>
    <s v="Row Crops"/>
    <s v="D"/>
    <n v="1.1942187284187931"/>
    <n v="0.52982210901985061"/>
    <n v="0.25824300484311374"/>
    <n v="4.8499999999999996"/>
    <n v="5.2197044550158305"/>
    <x v="1866"/>
    <n v="8.2351066239894095"/>
    <x v="0"/>
    <x v="0"/>
    <x v="0"/>
  </r>
  <r>
    <s v="N St Lucie"/>
    <s v="StuartMS4"/>
    <n v="1400"/>
    <s v="Commercial and Services"/>
    <s v="D"/>
    <n v="0.73183755311232057"/>
    <n v="0.15992943931627868"/>
    <n v="0.58224006489851832"/>
    <n v="4.8499999999999996"/>
    <n v="11.768454531753187"/>
    <x v="1867"/>
    <n v="7.6830120556870618"/>
    <x v="19"/>
    <x v="0"/>
    <x v="1"/>
  </r>
  <r>
    <s v="S St Lucie"/>
    <s v="StuartMS4"/>
    <n v="6120"/>
    <s v="Mangrove Swamps"/>
    <s v="B"/>
    <n v="0.62640332935885068"/>
    <n v="1.7869211096790915E-2"/>
    <n v="0.24869471632328805"/>
    <n v="4.8499999999999996"/>
    <n v="5.0267108668449181"/>
    <x v="1868"/>
    <n v="0.79151656678294546"/>
    <x v="19"/>
    <x v="0"/>
    <x v="4"/>
  </r>
  <r>
    <s v="S St Lucie"/>
    <s v="StuartMS4"/>
    <n v="1550"/>
    <s v="Other Light Industrial"/>
    <s v="C"/>
    <n v="1.2017295380314896"/>
    <n v="0.2322997442582819"/>
    <n v="0.30761299106312084"/>
    <n v="4.83"/>
    <n v="6.191949587434336"/>
    <x v="1869"/>
    <n v="4.587786372691558"/>
    <x v="19"/>
    <x v="0"/>
    <x v="1"/>
  </r>
  <r>
    <s v="C-24"/>
    <s v="Okeechobee"/>
    <n v="6410"/>
    <s v="Freshwater Marshes"/>
    <s v="C"/>
    <n v="0.62640332935885068"/>
    <n v="1.7869211096790915E-2"/>
    <n v="0.24869471632328805"/>
    <n v="4.82"/>
    <n v="4.9956178099365998"/>
    <x v="1870"/>
    <n v="1.7381359122779638"/>
    <x v="14"/>
    <x v="4"/>
    <x v="4"/>
  </r>
  <r>
    <s v="C-44 &amp; S-153"/>
    <s v="Conservation"/>
    <n v="2130"/>
    <s v="Woodland Pastures"/>
    <s v="D"/>
    <n v="0.95337210017164864"/>
    <n v="0.22938109134459039"/>
    <n v="0.2"/>
    <n v="4.8099999999999996"/>
    <n v="4.0091349999999997"/>
    <x v="1871"/>
    <n v="2.5022853714436484"/>
    <x v="3"/>
    <x v="3"/>
    <x v="0"/>
  </r>
  <r>
    <s v="N St Lucie"/>
    <s v="NORTH ST. LUCIE RIVER WATER CONTROL DIST"/>
    <n v="2110"/>
    <s v="Improved Pastures"/>
    <s v="C"/>
    <n v="1.8765006736361713"/>
    <n v="0.3700681607026059"/>
    <n v="0.58663586860269046"/>
    <n v="4.8099999999999996"/>
    <n v="11.759511965352237"/>
    <x v="1872"/>
    <n v="14.401115407058327"/>
    <x v="1"/>
    <x v="1"/>
    <x v="0"/>
  </r>
  <r>
    <s v="N St Lucie"/>
    <s v="StLucieCOMS4"/>
    <n v="1820"/>
    <s v="Golf Courses"/>
    <s v="NA"/>
    <n v="1.8765006736361713"/>
    <n v="0.3700681607026059"/>
    <n v="0.24895975957097566"/>
    <n v="4.8099999999999996"/>
    <n v="4.9905664284379165"/>
    <x v="1873"/>
    <n v="6.1116246400598468"/>
    <x v="15"/>
    <x v="0"/>
    <x v="1"/>
  </r>
  <r>
    <s v="C-23"/>
    <s v="Conservation"/>
    <n v="6170"/>
    <s v="Mixed Wetland Hardwoods"/>
    <s v="NA"/>
    <n v="0.62640332935885068"/>
    <n v="1.7869211096790915E-2"/>
    <n v="0.24869471632328805"/>
    <n v="4.79"/>
    <n v="4.9645247530282806"/>
    <x v="1874"/>
    <n v="2.8079953872042265"/>
    <x v="3"/>
    <x v="29"/>
    <x v="4"/>
  </r>
  <r>
    <s v="C-44 &amp; S-153"/>
    <s v="ROADS"/>
    <n v="6430"/>
    <s v="Wet Prairies"/>
    <s v="D"/>
    <n v="0.62640332935885068"/>
    <n v="1.7869211096790915E-2"/>
    <n v="0.24869471632328805"/>
    <n v="4.79"/>
    <n v="4.9645247530282806"/>
    <x v="1874"/>
    <n v="0.24138573513613579"/>
    <x v="13"/>
    <x v="0"/>
    <x v="4"/>
  </r>
  <r>
    <s v="C-24"/>
    <s v="ROADS"/>
    <n v="6410"/>
    <s v="Freshwater Marshes"/>
    <s v="D"/>
    <n v="0.62640332935885068"/>
    <n v="1.7869211096790915E-2"/>
    <n v="0.24869471632328805"/>
    <n v="4.7699999999999996"/>
    <n v="4.9437960484227341"/>
    <x v="1875"/>
    <n v="1.720105456756408"/>
    <x v="13"/>
    <x v="0"/>
    <x v="4"/>
  </r>
  <r>
    <s v="C-44 &amp; S-153"/>
    <s v="ROADS"/>
    <n v="4110"/>
    <s v="Pine Flatwoods"/>
    <s v="NA"/>
    <n v="0.80616023176279095"/>
    <n v="4.9140330516175015E-2"/>
    <n v="0.24115339422849597"/>
    <n v="4.76"/>
    <n v="4.7838322273289426"/>
    <x v="1876"/>
    <n v="0.63965022235164204"/>
    <x v="13"/>
    <x v="0"/>
    <x v="3"/>
  </r>
  <r>
    <s v="N St Lucie"/>
    <s v="St. Lucie"/>
    <n v="1700"/>
    <s v="Institutional"/>
    <s v="D"/>
    <n v="0.96739227811534922"/>
    <n v="0.17065096597435325"/>
    <n v="0.24052044568721381"/>
    <n v="4.76"/>
    <n v="4.7712762372309667"/>
    <x v="1877"/>
    <n v="3.2541119189931731"/>
    <x v="9"/>
    <x v="4"/>
    <x v="1"/>
  </r>
  <r>
    <s v="S St Lucie"/>
    <s v="MartinCoMS4"/>
    <n v="6120"/>
    <s v="Mangrove Swamps"/>
    <s v="NA"/>
    <n v="0.62640332935885068"/>
    <n v="1.7869211096790915E-2"/>
    <n v="0.24869471632328805"/>
    <n v="4.75"/>
    <n v="4.9230673438171886"/>
    <x v="1878"/>
    <n v="0.77519663757092605"/>
    <x v="10"/>
    <x v="0"/>
    <x v="4"/>
  </r>
  <r>
    <s v="N St Lucie"/>
    <s v="Conservation"/>
    <n v="4370"/>
    <s v="Australian Pines"/>
    <s v="D"/>
    <n v="0.80616023176279095"/>
    <n v="4.9140330516175015E-2"/>
    <n v="0.28292799795311729"/>
    <n v="4.74"/>
    <n v="5.5889455251659816"/>
    <x v="1879"/>
    <n v="1.9639042590829405"/>
    <x v="3"/>
    <x v="35"/>
    <x v="3"/>
  </r>
  <r>
    <s v="C-44 &amp; S-153"/>
    <s v="ROADS"/>
    <n v="1110"/>
    <s v="Fixed Single Family Units"/>
    <s v="D"/>
    <n v="0.96739227811534922"/>
    <n v="0.17065096597435325"/>
    <n v="0.27638752969320179"/>
    <n v="4.74"/>
    <n v="5.4597454421830243"/>
    <x v="1880"/>
    <n v="2.5351851784503698"/>
    <x v="13"/>
    <x v="0"/>
    <x v="1"/>
  </r>
  <r>
    <s v="C-44 &amp; S-153"/>
    <s v="MartinCoMS4"/>
    <n v="4240"/>
    <s v="Melaleuca"/>
    <s v="NA"/>
    <n v="0.80616023176279095"/>
    <n v="4.9140330516175015E-2"/>
    <n v="0.24115339422849597"/>
    <n v="4.7300000000000004"/>
    <n v="4.753682024215526"/>
    <x v="1881"/>
    <n v="0.63561881338724102"/>
    <x v="10"/>
    <x v="0"/>
    <x v="3"/>
  </r>
  <r>
    <s v="N St Lucie"/>
    <s v="Conservation"/>
    <n v="7430"/>
    <s v="Spoil Areas"/>
    <s v="D"/>
    <n v="0.73183755311232057"/>
    <n v="0.13401908322593187"/>
    <n v="0.28292799795311729"/>
    <n v="4.72"/>
    <n v="5.5653634765365885"/>
    <x v="1882"/>
    <n v="3.2409667442525203"/>
    <x v="3"/>
    <x v="10"/>
    <x v="7"/>
  </r>
  <r>
    <s v="C-44 &amp; S-153"/>
    <s v="MartinCoMS4"/>
    <n v="1700"/>
    <s v="Institutional"/>
    <s v="D"/>
    <n v="0.96739227811534922"/>
    <n v="0.17065096597435325"/>
    <n v="0.24052044568721381"/>
    <n v="4.72"/>
    <n v="4.731181478934908"/>
    <x v="1883"/>
    <n v="2.1968828563477549"/>
    <x v="10"/>
    <x v="0"/>
    <x v="1"/>
  </r>
  <r>
    <s v="C-44 &amp; S-153"/>
    <s v="TROUP-INDIANTOWN DRAINAGE DISTRICT"/>
    <n v="2110"/>
    <s v="Improved Pastures"/>
    <s v="NA"/>
    <n v="1.8765006736361713"/>
    <n v="0.3700681607026059"/>
    <n v="0.58663586860269046"/>
    <n v="4.72"/>
    <n v="11.539479516936082"/>
    <x v="1884"/>
    <n v="11.61974196597067"/>
    <x v="5"/>
    <x v="1"/>
    <x v="0"/>
  </r>
  <r>
    <s v="C-44 &amp; S-153"/>
    <s v="Conservation"/>
    <n v="4340"/>
    <s v="Hardwood - Coniferous Mixed"/>
    <s v="D"/>
    <n v="0.80616023176279095"/>
    <n v="4.9140330516175015E-2"/>
    <n v="0.28292799795311729"/>
    <n v="4.71"/>
    <n v="5.5535724522218928"/>
    <x v="1885"/>
    <n v="0.74257283389161455"/>
    <x v="3"/>
    <x v="5"/>
    <x v="3"/>
  </r>
  <r>
    <s v="N St Lucie"/>
    <s v="Conservation"/>
    <n v="6172"/>
    <s v="Mixed Shrubs"/>
    <s v="A"/>
    <n v="0.62640332935885068"/>
    <n v="1.7869211096790915E-2"/>
    <n v="0.24869471632328805"/>
    <n v="4.6900000000000004"/>
    <n v="4.8608812300005511"/>
    <x v="1886"/>
    <n v="1.2944629931169744"/>
    <x v="3"/>
    <x v="10"/>
    <x v="4"/>
  </r>
  <r>
    <s v="Basin 4, 5, 6"/>
    <s v="Martin"/>
    <n v="6170"/>
    <s v="Mixed Wetland Hardwoods"/>
    <s v="A"/>
    <n v="0.62640332935885068"/>
    <n v="1.7869211096790915E-2"/>
    <n v="0.24869471632328805"/>
    <n v="4.6900000000000004"/>
    <n v="4.8608812300005511"/>
    <x v="1886"/>
    <n v="0.89766925831202948"/>
    <x v="6"/>
    <x v="4"/>
    <x v="4"/>
  </r>
  <r>
    <s v="S St Lucie"/>
    <s v="StuartMS4"/>
    <n v="8340"/>
    <s v="Sewage Treatment"/>
    <s v="NA"/>
    <n v="1.2017295380314896"/>
    <n v="0.2322997442582819"/>
    <n v="0.57659988543228824"/>
    <n v="4.6900000000000004"/>
    <n v="11.269976305708198"/>
    <x v="1887"/>
    <n v="8.3502365427540113"/>
    <x v="19"/>
    <x v="0"/>
    <x v="2"/>
  </r>
  <r>
    <s v="Basin 4, 5, 6"/>
    <s v="Martin"/>
    <n v="7400"/>
    <s v="Disturbed Land"/>
    <s v="D"/>
    <n v="0.73183755311232057"/>
    <n v="0.13401908322593187"/>
    <n v="0.28292799795311729"/>
    <n v="4.6500000000000004"/>
    <n v="5.4828263063337159"/>
    <x v="1888"/>
    <n v="2.7453384481000418"/>
    <x v="6"/>
    <x v="4"/>
    <x v="7"/>
  </r>
  <r>
    <s v="N St Lucie"/>
    <s v="Agriculture"/>
    <n v="3300"/>
    <s v="Mixed Rangeland"/>
    <s v="C"/>
    <n v="0.80616023176279095"/>
    <n v="4.9140330516175015E-2"/>
    <n v="0.19937879050387461"/>
    <n v="4.6399999999999997"/>
    <n v="3.8554275477315234"/>
    <x v="1889"/>
    <n v="1.35476192199078"/>
    <x v="0"/>
    <x v="0"/>
    <x v="6"/>
  </r>
  <r>
    <s v="Basin 4, 5, 6"/>
    <s v="Martin"/>
    <n v="1180"/>
    <s v="Rural Residential"/>
    <s v="NA"/>
    <n v="0.96739227811534922"/>
    <n v="0.17065096597435325"/>
    <n v="0.24895975957097566"/>
    <n v="4.6399999999999997"/>
    <n v="4.8141846627758698"/>
    <x v="1890"/>
    <n v="2.8903944842157401"/>
    <x v="6"/>
    <x v="4"/>
    <x v="1"/>
  </r>
  <r>
    <s v="C-24"/>
    <s v="Southern Grove"/>
    <n v="6410"/>
    <s v="Freshwater Marshes"/>
    <s v="D"/>
    <n v="0.62640332935885068"/>
    <n v="1.7869211096790915E-2"/>
    <n v="0.24869471632328805"/>
    <n v="4.6399999999999997"/>
    <n v="4.8090594684866845"/>
    <x v="1891"/>
    <n v="1.6732262724003635"/>
    <x v="7"/>
    <x v="0"/>
    <x v="4"/>
  </r>
  <r>
    <s v="C-44 &amp; S-153"/>
    <s v="Conservation"/>
    <n v="3200"/>
    <s v="Shrub and Brushland"/>
    <s v="D"/>
    <n v="0.80616023176279095"/>
    <n v="4.9140330516175015E-2"/>
    <n v="0.28292799795311729"/>
    <n v="4.63"/>
    <n v="5.4592442577043228"/>
    <x v="1892"/>
    <n v="0.72996013182976116"/>
    <x v="3"/>
    <x v="2"/>
    <x v="6"/>
  </r>
  <r>
    <s v="S St Lucie"/>
    <s v="Martin"/>
    <n v="6300"/>
    <s v="Wetland Forested Mixed"/>
    <s v="D"/>
    <n v="0.62640332935885068"/>
    <n v="1.7869211096790915E-2"/>
    <n v="0.24869471632328805"/>
    <n v="4.62"/>
    <n v="4.788330763881139"/>
    <x v="1893"/>
    <n v="0.7539807295953006"/>
    <x v="6"/>
    <x v="4"/>
    <x v="4"/>
  </r>
  <r>
    <s v="S St Lucie"/>
    <s v="StuartMS4"/>
    <n v="3100"/>
    <s v="Herbaceous (Dry Prairie)"/>
    <s v="B"/>
    <n v="0.80616023176279095"/>
    <n v="4.9140330516175015E-2"/>
    <n v="9.4942281192321246E-2"/>
    <n v="4.62"/>
    <n v="1.8280044407347746"/>
    <x v="1894"/>
    <n v="0.44338401140743522"/>
    <x v="19"/>
    <x v="0"/>
    <x v="6"/>
  </r>
  <r>
    <s v="C-24"/>
    <s v="Conservation"/>
    <n v="6170"/>
    <s v="Mixed Wetland Hardwoods"/>
    <s v="D"/>
    <n v="0.62640332935885068"/>
    <n v="1.7869211096790915E-2"/>
    <n v="0.24869471632328805"/>
    <n v="4.6100000000000003"/>
    <n v="4.7779664115783662"/>
    <x v="1895"/>
    <n v="1.6624079990874303"/>
    <x v="3"/>
    <x v="7"/>
    <x v="4"/>
  </r>
  <r>
    <s v="N St Lucie"/>
    <s v="NORTH ST. LUCIE RIVER WATER CONTROL DIST"/>
    <n v="2120"/>
    <s v="Unimproved Pastures"/>
    <s v="NA"/>
    <n v="0.95337210017164864"/>
    <n v="0.22938109134459039"/>
    <n v="0.2"/>
    <n v="4.5999999999999996"/>
    <n v="3.8340999999999998"/>
    <x v="1896"/>
    <n v="3.2276448731644041"/>
    <x v="1"/>
    <x v="1"/>
    <x v="0"/>
  </r>
  <r>
    <s v="S St Lucie"/>
    <s v="ROADS"/>
    <n v="2210"/>
    <s v="Citrus Groves"/>
    <s v="D"/>
    <n v="1.6671011379372187"/>
    <n v="0.16490862031309303"/>
    <n v="0.32696578480774496"/>
    <n v="4.59"/>
    <n v="6.2544712785750116"/>
    <x v="1897"/>
    <n v="3.4872202139879103"/>
    <x v="13"/>
    <x v="0"/>
    <x v="0"/>
  </r>
  <r>
    <s v="C-44 &amp; S-153"/>
    <s v="MartinCoMS4"/>
    <n v="8340"/>
    <s v="Sewage Treatment"/>
    <s v="B"/>
    <n v="1.2017295380314896"/>
    <n v="0.2322997442582819"/>
    <n v="0.55707618727995345"/>
    <n v="4.59"/>
    <n v="10.656212898145453"/>
    <x v="1898"/>
    <n v="6.7356600798537043"/>
    <x v="10"/>
    <x v="0"/>
    <x v="2"/>
  </r>
  <r>
    <s v="C-24"/>
    <s v="NORTH ST. LUCIE RIVER WATER CONTROL DIST"/>
    <n v="4220"/>
    <s v="Brazilian Pepper"/>
    <s v="D"/>
    <n v="0.80616023176279095"/>
    <n v="4.9140330516175015E-2"/>
    <n v="0.28292799795311729"/>
    <n v="4.59"/>
    <n v="5.4120801604455382"/>
    <x v="1899"/>
    <n v="2.3435434936217887"/>
    <x v="1"/>
    <x v="1"/>
    <x v="3"/>
  </r>
  <r>
    <s v="N St Lucie"/>
    <s v="St. Lucie"/>
    <n v="6410"/>
    <s v="Freshwater Marshes"/>
    <s v="A"/>
    <n v="0.62640332935885068"/>
    <n v="1.7869211096790915E-2"/>
    <n v="0.24869471632328805"/>
    <n v="4.59"/>
    <n v="4.7572377069728198"/>
    <x v="1900"/>
    <n v="1.2668625028586165"/>
    <x v="9"/>
    <x v="4"/>
    <x v="4"/>
  </r>
  <r>
    <s v="N St Lucie"/>
    <s v="Conservation"/>
    <n v="3210"/>
    <s v="Palmetto Prairies"/>
    <s v="C"/>
    <n v="0.80616023176279095"/>
    <n v="4.9140330516175015E-2"/>
    <n v="0.19937879050387461"/>
    <n v="4.58"/>
    <n v="3.8055728811660301"/>
    <x v="1901"/>
    <n v="1.3372434488615892"/>
    <x v="3"/>
    <x v="10"/>
    <x v="6"/>
  </r>
  <r>
    <s v="Basin 4, 5, 6"/>
    <s v="Martin"/>
    <n v="5120"/>
    <s v=" Channelized Waterways, Canals"/>
    <s v="D"/>
    <n v="0.52096910560538079"/>
    <n v="9.3813358258152305E-2"/>
    <n v="0.2984336595879456"/>
    <n v="4.58"/>
    <n v="5.6962480256040555"/>
    <x v="1902"/>
    <n v="2.2290338344091229"/>
    <x v="6"/>
    <x v="4"/>
    <x v="5"/>
  </r>
  <r>
    <s v="S St Lucie"/>
    <s v="StuartMS4"/>
    <n v="1110"/>
    <s v="Fixed Single Family Units"/>
    <s v="D"/>
    <n v="0.96739227811534922"/>
    <n v="0.17065096597435325"/>
    <n v="0.27638752969320179"/>
    <n v="4.58"/>
    <n v="5.2754502373835965"/>
    <x v="1903"/>
    <n v="3.0237893112846561"/>
    <x v="19"/>
    <x v="0"/>
    <x v="1"/>
  </r>
  <r>
    <s v="N St Lucie"/>
    <s v="TownofSewallsPt"/>
    <n v="1400"/>
    <s v="Commercial and Services"/>
    <s v="A"/>
    <n v="0.73183755311232057"/>
    <n v="0.15992943931627868"/>
    <n v="0.5449281084296117"/>
    <n v="4.57"/>
    <n v="10.378414665893459"/>
    <x v="1904"/>
    <n v="6.775527303252459"/>
    <x v="17"/>
    <x v="0"/>
    <x v="1"/>
  </r>
  <r>
    <s v="C-24"/>
    <s v="Tradition"/>
    <n v="6170"/>
    <s v="Mixed Wetland Hardwoods"/>
    <s v="D"/>
    <n v="0.62640332935885068"/>
    <n v="1.7869211096790915E-2"/>
    <n v="0.24869471632328805"/>
    <n v="4.57"/>
    <n v="4.7365090023672742"/>
    <x v="1905"/>
    <n v="1.6479836346701859"/>
    <x v="11"/>
    <x v="0"/>
    <x v="4"/>
  </r>
  <r>
    <s v="N St Lucie"/>
    <s v="MartinCoMS4"/>
    <n v="1850"/>
    <s v="Parks and Zoos"/>
    <s v="NA"/>
    <n v="0.96739227811534922"/>
    <n v="0.17065096597435325"/>
    <n v="0.24895975957097566"/>
    <n v="4.55"/>
    <n v="4.7208060809547865"/>
    <x v="1906"/>
    <n v="3.2196901984878266"/>
    <x v="10"/>
    <x v="0"/>
    <x v="1"/>
  </r>
  <r>
    <s v="N St Lucie"/>
    <s v="StuartMS4"/>
    <n v="1330"/>
    <s v="Multiple Dwelling Units, Low Rise &lt;Two stories or less&gt;"/>
    <s v="D"/>
    <n v="1.6728075169398335"/>
    <n v="0.4645994885165638"/>
    <n v="0.45902383655933859"/>
    <n v="4.55"/>
    <n v="8.704067366817748"/>
    <x v="1907"/>
    <n v="12.898167560508819"/>
    <x v="19"/>
    <x v="0"/>
    <x v="1"/>
  </r>
  <r>
    <s v="Basin 4, 5, 6"/>
    <s v="Martin"/>
    <n v="1180"/>
    <s v="Rural Residential"/>
    <s v="NA"/>
    <n v="0.96739227811534922"/>
    <n v="0.17065096597435325"/>
    <n v="0.24895975957097566"/>
    <n v="4.54"/>
    <n v="4.7104306829746658"/>
    <x v="1908"/>
    <n v="2.8281014996421252"/>
    <x v="6"/>
    <x v="4"/>
    <x v="1"/>
  </r>
  <r>
    <s v="N St Lucie"/>
    <s v="ROADS"/>
    <n v="5120"/>
    <s v=" Channelized Waterways, Canals"/>
    <s v="NA"/>
    <n v="0.52096910560538079"/>
    <n v="9.3813358258152305E-2"/>
    <n v="0.2984336595879456"/>
    <n v="4.53"/>
    <n v="5.6340619117874171"/>
    <x v="1909"/>
    <n v="2.66460787776168"/>
    <x v="13"/>
    <x v="0"/>
    <x v="5"/>
  </r>
  <r>
    <s v="C-23"/>
    <s v="MartinCoMS4"/>
    <n v="4110"/>
    <s v="Pine Flatwoods"/>
    <s v="D"/>
    <n v="0.80616023176279095"/>
    <n v="4.9140330516175015E-2"/>
    <n v="0.28292799795311729"/>
    <n v="4.53"/>
    <n v="5.3413340145573613"/>
    <x v="1910"/>
    <n v="3.4756105264384547"/>
    <x v="10"/>
    <x v="0"/>
    <x v="3"/>
  </r>
  <r>
    <s v="Basin 4, 5, 6"/>
    <s v="MartinCoMS4"/>
    <n v="1480"/>
    <s v="Cemeteries"/>
    <s v="A"/>
    <n v="1.3474392445178078"/>
    <n v="0.2921616014325315"/>
    <n v="8.3338224602148639E-2"/>
    <n v="4.5199999999999996"/>
    <n v="1.569850470653134"/>
    <x v="1911"/>
    <n v="1.4615648814023963"/>
    <x v="10"/>
    <x v="0"/>
    <x v="1"/>
  </r>
  <r>
    <s v="C-44 &amp; S-153"/>
    <s v="TROUP-INDIANTOWN DRAINAGE DISTRICT"/>
    <n v="2120"/>
    <s v="Unimproved Pastures"/>
    <s v="D"/>
    <n v="0.95337210017164864"/>
    <n v="0.22938109134459039"/>
    <n v="0.2"/>
    <n v="4.5199999999999996"/>
    <n v="3.76742"/>
    <x v="1912"/>
    <n v="2.3514199332485015"/>
    <x v="5"/>
    <x v="1"/>
    <x v="0"/>
  </r>
  <r>
    <s v="C-23"/>
    <s v="Martin"/>
    <n v="1760"/>
    <s v="Correctional"/>
    <s v="NA"/>
    <n v="0.73183755311232057"/>
    <n v="0.15992943931627868"/>
    <n v="0.32565202448966185"/>
    <n v="4.51"/>
    <n v="6.1207682023936023"/>
    <x v="1913"/>
    <n v="5.82793843686117"/>
    <x v="6"/>
    <x v="4"/>
    <x v="1"/>
  </r>
  <r>
    <s v="C-23"/>
    <s v="St. Lucie"/>
    <n v="6170"/>
    <s v="Mixed Wetland Hardwoods"/>
    <s v="C"/>
    <n v="0.62640332935885068"/>
    <n v="1.7869211096790915E-2"/>
    <n v="0.24869471632328805"/>
    <n v="4.51"/>
    <n v="4.6743228885506358"/>
    <x v="1914"/>
    <n v="2.6438536944240214"/>
    <x v="9"/>
    <x v="4"/>
    <x v="4"/>
  </r>
  <r>
    <s v="S St Lucie"/>
    <s v="Conservation"/>
    <n v="4200"/>
    <s v="Upland Hardwood Forests"/>
    <s v="NA"/>
    <n v="0.80616023176279095"/>
    <n v="4.9140330516175015E-2"/>
    <n v="0.24115339422849597"/>
    <n v="4.5"/>
    <n v="4.5225304670126567"/>
    <x v="1915"/>
    <n v="1.0969435606898235"/>
    <x v="3"/>
    <x v="27"/>
    <x v="3"/>
  </r>
  <r>
    <s v="Basin 4, 5, 6"/>
    <s v="MartinCoMS4"/>
    <n v="3200"/>
    <s v="Shrub and Brushland"/>
    <s v="D"/>
    <n v="0.80616023176279095"/>
    <n v="4.9140330516175015E-2"/>
    <n v="0.28292799795311729"/>
    <n v="4.5"/>
    <n v="5.3059609416132725"/>
    <x v="1916"/>
    <n v="1.4313404770857352"/>
    <x v="10"/>
    <x v="0"/>
    <x v="6"/>
  </r>
  <r>
    <s v="N St Lucie"/>
    <s v="ROADS"/>
    <n v="1700"/>
    <s v="Institutional"/>
    <s v="D"/>
    <n v="0.96739227811534922"/>
    <n v="0.17065096597435325"/>
    <n v="0.24052044568721381"/>
    <n v="4.4800000000000004"/>
    <n v="4.4906129291585577"/>
    <x v="1917"/>
    <n v="3.0626935708171046"/>
    <x v="13"/>
    <x v="0"/>
    <x v="1"/>
  </r>
  <r>
    <s v="N St Lucie"/>
    <s v="City of PSL MS4"/>
    <n v="6440"/>
    <s v="Emergent Aquatic Vegetation"/>
    <s v="NA"/>
    <n v="0.62640332935885068"/>
    <n v="1.7869211096790915E-2"/>
    <n v="0.24869471632328805"/>
    <n v="4.4800000000000004"/>
    <n v="4.6432298316423175"/>
    <x v="1918"/>
    <n v="1.2365019635744234"/>
    <x v="2"/>
    <x v="0"/>
    <x v="4"/>
  </r>
  <r>
    <s v="Basin 4, 5, 6"/>
    <s v="ROADS"/>
    <n v="6410"/>
    <s v="Freshwater Marshes"/>
    <s v="D"/>
    <n v="0.62640332935885068"/>
    <n v="1.7869211096790915E-2"/>
    <n v="0.24869471632328805"/>
    <n v="4.42"/>
    <n v="4.5810437178256782"/>
    <x v="1919"/>
    <n v="0.84599107073329849"/>
    <x v="13"/>
    <x v="0"/>
    <x v="4"/>
  </r>
  <r>
    <s v="C-23"/>
    <s v="St. Lucie"/>
    <n v="5200"/>
    <s v="Lakes"/>
    <s v="D"/>
    <n v="0.52096910560538079"/>
    <n v="9.3813358258152305E-2"/>
    <n v="0.2984336595879456"/>
    <n v="4.42"/>
    <n v="5.497252461390814"/>
    <x v="1920"/>
    <n v="4.2452870094300605"/>
    <x v="9"/>
    <x v="4"/>
    <x v="5"/>
  </r>
  <r>
    <s v="Basin 4, 5, 6"/>
    <s v="ROADS"/>
    <n v="5300"/>
    <s v="Reservoirs"/>
    <s v="NA"/>
    <n v="0.52096910560538079"/>
    <n v="9.3813358258152305E-2"/>
    <n v="0.2984336595879456"/>
    <n v="4.41"/>
    <n v="5.484815238627486"/>
    <x v="1921"/>
    <n v="2.1462967706865137"/>
    <x v="13"/>
    <x v="0"/>
    <x v="5"/>
  </r>
  <r>
    <s v="N St Lucie"/>
    <s v="StLucieCOMS4"/>
    <n v="5120"/>
    <s v=" Channelized Waterways, Canals"/>
    <s v="D"/>
    <n v="0.52096910560538079"/>
    <n v="9.3813358258152305E-2"/>
    <n v="0.2984336595879456"/>
    <n v="4.3899999999999997"/>
    <n v="5.4599407931008299"/>
    <x v="1922"/>
    <n v="2.5822579654246742"/>
    <x v="15"/>
    <x v="0"/>
    <x v="5"/>
  </r>
  <r>
    <s v="S St Lucie"/>
    <s v="StuartMS4"/>
    <n v="3100"/>
    <s v="Herbaceous (Dry Prairie)"/>
    <s v="NA"/>
    <n v="0.80616023176279095"/>
    <n v="4.9140330516175015E-2"/>
    <n v="0.24115339422849597"/>
    <n v="4.3899999999999997"/>
    <n v="4.4119797222634576"/>
    <x v="1923"/>
    <n v="1.0701293847618496"/>
    <x v="19"/>
    <x v="0"/>
    <x v="6"/>
  </r>
  <r>
    <s v="C-24"/>
    <s v="Southern Grove"/>
    <n v="5300"/>
    <s v="Reservoirs"/>
    <s v="D"/>
    <n v="0.52096910560538079"/>
    <n v="9.3813358258152305E-2"/>
    <n v="0.2984336595879456"/>
    <n v="4.37"/>
    <n v="5.4350663475741747"/>
    <x v="1924"/>
    <n v="3.0141581581861536"/>
    <x v="7"/>
    <x v="0"/>
    <x v="5"/>
  </r>
  <r>
    <s v="N St Lucie"/>
    <s v="City of PSL MS4"/>
    <n v="5200"/>
    <s v="Lakes"/>
    <s v="D"/>
    <n v="0.52096910560538079"/>
    <n v="9.3813358258152305E-2"/>
    <n v="0.2984336595879456"/>
    <n v="4.3600000000000003"/>
    <n v="5.4226291248108476"/>
    <x v="1925"/>
    <n v="2.564611555638173"/>
    <x v="2"/>
    <x v="0"/>
    <x v="5"/>
  </r>
  <r>
    <s v="C-44 &amp; S-153"/>
    <s v="Martin"/>
    <n v="1400"/>
    <s v="Commercial and Services"/>
    <s v="NA"/>
    <n v="0.73183755311232057"/>
    <n v="0.15992943931627868"/>
    <n v="0.57659988543228824"/>
    <n v="4.3499999999999996"/>
    <n v="10.452963098044915"/>
    <x v="1926"/>
    <n v="4.5487950912297475"/>
    <x v="6"/>
    <x v="4"/>
    <x v="1"/>
  </r>
  <r>
    <s v="S St Lucie"/>
    <s v="MartinCoMS4"/>
    <n v="8340"/>
    <s v="Sewage Treatment"/>
    <s v="D"/>
    <n v="1.2017295380314896"/>
    <n v="0.2322997442582819"/>
    <n v="0.58224006489851832"/>
    <n v="4.3499999999999996"/>
    <n v="10.555211796520901"/>
    <x v="1927"/>
    <n v="7.8206477874470099"/>
    <x v="10"/>
    <x v="0"/>
    <x v="2"/>
  </r>
  <r>
    <s v="N St Lucie"/>
    <s v="NORTH ST. LUCIE RIVER WATER CONTROL DIST"/>
    <n v="4200"/>
    <s v="Upland Hardwood Forests"/>
    <s v="C"/>
    <n v="0.80616023176279095"/>
    <n v="4.9140330516175015E-2"/>
    <n v="0.19937879050387461"/>
    <n v="4.34"/>
    <n v="3.6061542149040542"/>
    <x v="1928"/>
    <n v="1.2671695563448246"/>
    <x v="1"/>
    <x v="1"/>
    <x v="3"/>
  </r>
  <r>
    <s v="S St Lucie"/>
    <s v="MartinCoMS4"/>
    <n v="2120"/>
    <s v="Unimproved Pastures"/>
    <s v="NA"/>
    <n v="0.95337210017164864"/>
    <n v="0.22938109134459039"/>
    <n v="0.2"/>
    <n v="4.33"/>
    <n v="3.6090550000000001"/>
    <x v="1929"/>
    <n v="2.6453866061482323"/>
    <x v="10"/>
    <x v="0"/>
    <x v="0"/>
  </r>
  <r>
    <s v="N St Lucie"/>
    <s v="St. Lucie"/>
    <n v="1550"/>
    <s v="Other Light Industrial"/>
    <s v="C"/>
    <n v="1.2017295380314896"/>
    <n v="0.2322997442582819"/>
    <n v="0.30761299106312084"/>
    <n v="4.33"/>
    <n v="5.550961017306558"/>
    <x v="1930"/>
    <n v="4.7170268442777754"/>
    <x v="9"/>
    <x v="4"/>
    <x v="1"/>
  </r>
  <r>
    <s v="S St Lucie"/>
    <s v="StuartMS4"/>
    <n v="8330"/>
    <s v="Water Supply Plants"/>
    <s v="NA"/>
    <n v="1.2017295380314896"/>
    <n v="0.2322997442582819"/>
    <n v="0.57659988543228824"/>
    <n v="4.33"/>
    <n v="10.404903497594134"/>
    <x v="1931"/>
    <n v="7.7092802196428281"/>
    <x v="19"/>
    <x v="0"/>
    <x v="2"/>
  </r>
  <r>
    <s v="C-23"/>
    <s v="Conservation"/>
    <n v="4200"/>
    <s v="Upland Hardwood Forests"/>
    <s v="NA"/>
    <n v="0.80616023176279095"/>
    <n v="4.9140330516175015E-2"/>
    <n v="0.24115339422849597"/>
    <n v="4.32"/>
    <n v="4.3416292483321506"/>
    <x v="1932"/>
    <n v="2.8251017959689975"/>
    <x v="3"/>
    <x v="28"/>
    <x v="3"/>
  </r>
  <r>
    <s v="C-23"/>
    <s v="ROADS"/>
    <n v="2520"/>
    <s v="Dairies"/>
    <s v="D"/>
    <n v="1.8765006736361713"/>
    <n v="0.3700681607026059"/>
    <n v="0.58663586860269046"/>
    <n v="4.32"/>
    <n v="10.561557523975399"/>
    <x v="1933"/>
    <n v="16.095237694869471"/>
    <x v="13"/>
    <x v="0"/>
    <x v="0"/>
  </r>
  <r>
    <s v="C-44 &amp; S-153"/>
    <s v="Martin"/>
    <n v="6172"/>
    <s v="Mixed Shrubs"/>
    <s v="NA"/>
    <n v="0.62640332935885068"/>
    <n v="1.7869211096790915E-2"/>
    <n v="0.24869471632328805"/>
    <n v="4.32"/>
    <n v="4.4774001947979487"/>
    <x v="1934"/>
    <n v="0.21770070475743356"/>
    <x v="6"/>
    <x v="4"/>
    <x v="4"/>
  </r>
  <r>
    <s v="Basin 4, 5, 6"/>
    <s v="MartinCoMS4"/>
    <n v="4340"/>
    <s v="Hardwood - Coniferous Mixed"/>
    <s v="A"/>
    <n v="0.80616023176279095"/>
    <n v="4.9140330516175015E-2"/>
    <n v="2.0887301862310671E-2"/>
    <n v="4.32"/>
    <n v="0.3760466278082964"/>
    <x v="1935"/>
    <n v="0.10144265394647896"/>
    <x v="10"/>
    <x v="0"/>
    <x v="3"/>
  </r>
  <r>
    <s v="N St Lucie"/>
    <s v="Conservation"/>
    <n v="6420"/>
    <s v="Saltwater Marshes"/>
    <s v="D"/>
    <n v="0.62640332935885068"/>
    <n v="1.7869211096790915E-2"/>
    <n v="0.24869471632328805"/>
    <n v="4.3"/>
    <n v="4.4566714901924023"/>
    <x v="1936"/>
    <n v="1.1868210811093796"/>
    <x v="3"/>
    <x v="10"/>
    <x v="4"/>
  </r>
  <r>
    <s v="S St Lucie"/>
    <s v="Martin"/>
    <n v="6172"/>
    <s v="Mixed Shrubs"/>
    <s v="NA"/>
    <n v="0.62640332935885068"/>
    <n v="1.7869211096790915E-2"/>
    <n v="0.24869471632328805"/>
    <n v="4.3"/>
    <n v="4.4566714901924023"/>
    <x v="1936"/>
    <n v="0.7017569561168383"/>
    <x v="6"/>
    <x v="4"/>
    <x v="4"/>
  </r>
  <r>
    <s v="N St Lucie"/>
    <s v="StuartMS4"/>
    <n v="3210"/>
    <s v="Palmetto Prairies"/>
    <s v="C"/>
    <n v="0.80616023176279095"/>
    <n v="4.9140330516175015E-2"/>
    <n v="0.19937879050387461"/>
    <n v="4.3"/>
    <n v="3.5729177705270589"/>
    <x v="1937"/>
    <n v="1.2554905742586975"/>
    <x v="19"/>
    <x v="0"/>
    <x v="6"/>
  </r>
  <r>
    <s v="N St Lucie"/>
    <s v="Conservation"/>
    <n v="8320"/>
    <s v="Electrical Power Transmission Lines"/>
    <s v="D"/>
    <n v="0.73183755311232057"/>
    <n v="0.15992943931627868"/>
    <n v="0.28292799795311729"/>
    <n v="4.29"/>
    <n v="5.0583494310046531"/>
    <x v="1938"/>
    <n v="3.3023333314860439"/>
    <x v="3"/>
    <x v="10"/>
    <x v="2"/>
  </r>
  <r>
    <s v="C-23"/>
    <s v="St. Lucie"/>
    <n v="1600"/>
    <s v="Extractive"/>
    <s v="NA"/>
    <n v="0.73183755311232057"/>
    <n v="0.13401908322593187"/>
    <n v="0.22279788653131388"/>
    <n v="4.26"/>
    <n v="3.9554534184280072"/>
    <x v="1939"/>
    <n v="3.4873489442292076"/>
    <x v="9"/>
    <x v="4"/>
    <x v="1"/>
  </r>
  <r>
    <s v="N St Lucie"/>
    <s v="StLucieCOMS4"/>
    <n v="1850"/>
    <s v="Parks and Zoos"/>
    <s v="D"/>
    <n v="0.96739227811534922"/>
    <n v="0.17065096597435325"/>
    <n v="0.27638752969320179"/>
    <n v="4.24"/>
    <n v="4.8838229271848146"/>
    <x v="1940"/>
    <n v="3.3308711563570097"/>
    <x v="15"/>
    <x v="0"/>
    <x v="1"/>
  </r>
  <r>
    <s v="S St Lucie"/>
    <s v="Conservation"/>
    <n v="2110"/>
    <s v="Improved Pastures"/>
    <s v="D"/>
    <n v="1.8765006736361713"/>
    <n v="0.3700681607026059"/>
    <n v="0.58663586860269046"/>
    <n v="4.21"/>
    <n v="10.292628975911208"/>
    <x v="1941"/>
    <n v="11.484468737046761"/>
    <x v="3"/>
    <x v="17"/>
    <x v="0"/>
  </r>
  <r>
    <s v="N St Lucie"/>
    <s v="St. Lucie"/>
    <n v="1110"/>
    <s v="Fixed Single Family Units"/>
    <s v="NA"/>
    <n v="0.96739227811534922"/>
    <n v="0.17065096597435325"/>
    <n v="0.24895975957097566"/>
    <n v="4.21"/>
    <n v="4.3680425496306929"/>
    <x v="1942"/>
    <n v="2.9790979638755499"/>
    <x v="9"/>
    <x v="4"/>
    <x v="1"/>
  </r>
  <r>
    <s v="C-44 &amp; S-153"/>
    <s v="PAL MAR WATER CONTROL DISTRICT"/>
    <n v="6170"/>
    <s v="Mixed Wetland Hardwoods"/>
    <s v="D"/>
    <n v="0.62640332935885068"/>
    <n v="1.7869211096790915E-2"/>
    <n v="0.24869471632328805"/>
    <n v="4.2"/>
    <n v="4.3530279671646719"/>
    <x v="1943"/>
    <n v="0.21165346295861592"/>
    <x v="16"/>
    <x v="1"/>
    <x v="4"/>
  </r>
  <r>
    <s v="N St Lucie"/>
    <s v="City of PSL MS4"/>
    <n v="6240"/>
    <s v="Cypress - Pine - Cabbage Palm"/>
    <s v="D"/>
    <n v="0.62640332935885068"/>
    <n v="1.7869211096790915E-2"/>
    <n v="0.24869471632328805"/>
    <n v="4.2"/>
    <n v="4.3530279671646719"/>
    <x v="1943"/>
    <n v="1.1592205908510218"/>
    <x v="2"/>
    <x v="0"/>
    <x v="4"/>
  </r>
  <r>
    <s v="S St Lucie"/>
    <s v="Martin"/>
    <n v="1400"/>
    <s v="Commercial and Services"/>
    <s v="NA"/>
    <n v="0.73183755311232057"/>
    <n v="0.15992943931627868"/>
    <n v="0.57659988543228824"/>
    <n v="4.18"/>
    <n v="10.044456494213273"/>
    <x v="1944"/>
    <n v="5.4642647324946187"/>
    <x v="6"/>
    <x v="4"/>
    <x v="1"/>
  </r>
  <r>
    <s v="Basin 4, 5, 6"/>
    <s v="MartinCoMS4"/>
    <n v="1210"/>
    <s v="Fixed Single Family Units"/>
    <s v="C"/>
    <n v="1.3474392445178078"/>
    <n v="0.2921616014325315"/>
    <n v="0.2050753273754139"/>
    <n v="4.1500000000000004"/>
    <n v="3.546803421373705"/>
    <x v="1945"/>
    <n v="3.3021510129948393"/>
    <x v="10"/>
    <x v="0"/>
    <x v="1"/>
  </r>
  <r>
    <s v="C-23"/>
    <s v="Conservation"/>
    <n v="2130"/>
    <s v="Woodland Pastures"/>
    <s v="NA"/>
    <n v="0.95337210017164864"/>
    <n v="0.22938109134459039"/>
    <n v="0.2"/>
    <n v="4.13"/>
    <n v="3.4423550000000005"/>
    <x v="1946"/>
    <n v="3.9281950416084763"/>
    <x v="3"/>
    <x v="2"/>
    <x v="0"/>
  </r>
  <r>
    <s v="N St Lucie"/>
    <s v="MartinCoMS4"/>
    <n v="5120"/>
    <s v=" Channelized Waterways, Canals"/>
    <s v="NA"/>
    <n v="0.52096910560538079"/>
    <n v="9.3813358258152305E-2"/>
    <n v="0.2984336595879456"/>
    <n v="4.13"/>
    <n v="5.1365730012543116"/>
    <x v="1947"/>
    <n v="2.429322413941664"/>
    <x v="10"/>
    <x v="0"/>
    <x v="5"/>
  </r>
  <r>
    <s v="S St Lucie"/>
    <s v="Agriculture"/>
    <n v="3300"/>
    <s v="Mixed Rangeland"/>
    <s v="D"/>
    <n v="0.80616023176279095"/>
    <n v="4.9140330516175015E-2"/>
    <n v="0.28292799795311729"/>
    <n v="4.09"/>
    <n v="4.8225289447107302"/>
    <x v="1948"/>
    <n v="1.169708443254567"/>
    <x v="0"/>
    <x v="0"/>
    <x v="6"/>
  </r>
  <r>
    <s v="C-23"/>
    <s v="Conservation"/>
    <n v="3100"/>
    <s v="Herbaceous (Dry Prairie)"/>
    <s v="NA"/>
    <n v="0.80616023176279095"/>
    <n v="4.9140330516175015E-2"/>
    <n v="0.24115339422849597"/>
    <n v="4.09"/>
    <n v="4.1104776911292804"/>
    <x v="1949"/>
    <n v="2.674691283683611"/>
    <x v="3"/>
    <x v="2"/>
    <x v="6"/>
  </r>
  <r>
    <s v="N St Lucie"/>
    <s v="NORTH ST. LUCIE RIVER WATER CONTROL DIST"/>
    <n v="5600"/>
    <s v="Slough Waters"/>
    <s v="D"/>
    <n v="0.52096910560538079"/>
    <n v="9.3813358258152305E-2"/>
    <n v="0.2984336595879456"/>
    <n v="4.09"/>
    <n v="5.0868241102010012"/>
    <x v="1950"/>
    <n v="2.4057938675596624"/>
    <x v="1"/>
    <x v="1"/>
    <x v="5"/>
  </r>
  <r>
    <s v="N St Lucie"/>
    <s v="St. Lucie"/>
    <n v="1850"/>
    <s v="Parks and Zoos"/>
    <s v="D"/>
    <n v="0.96739227811534922"/>
    <n v="0.17065096597435325"/>
    <n v="0.27638752969320179"/>
    <n v="4.03"/>
    <n v="4.6419354708855662"/>
    <x v="1951"/>
    <n v="3.1658987641789502"/>
    <x v="9"/>
    <x v="4"/>
    <x v="1"/>
  </r>
  <r>
    <s v="N St Lucie"/>
    <s v="StLucieCOMS4"/>
    <n v="4110"/>
    <s v="Pine Flatwoods"/>
    <s v="B"/>
    <n v="0.80616023176279095"/>
    <n v="4.9140330516175015E-2"/>
    <n v="9.4942281192321246E-2"/>
    <n v="4.03"/>
    <n v="1.5945579861820651"/>
    <x v="1952"/>
    <n v="0.56031306913206547"/>
    <x v="15"/>
    <x v="0"/>
    <x v="3"/>
  </r>
  <r>
    <s v="Basin 4, 5, 6"/>
    <s v="ROADS"/>
    <n v="1180"/>
    <s v="Rural Residential"/>
    <s v="D"/>
    <n v="0.96739227811534922"/>
    <n v="0.17065096597435325"/>
    <n v="0.27638752969320179"/>
    <n v="4.01"/>
    <n v="4.618898570285638"/>
    <x v="1953"/>
    <n v="2.7731464174886229"/>
    <x v="13"/>
    <x v="0"/>
    <x v="1"/>
  </r>
  <r>
    <s v="N St Lucie"/>
    <s v="St. Lucie"/>
    <n v="1411"/>
    <s v="Shopping Centers (Plazas, Malls)"/>
    <s v="D"/>
    <n v="1.4884831588725165"/>
    <n v="0.30824389141964326"/>
    <n v="0.58224006489851832"/>
    <n v="4.01"/>
    <n v="9.7302067365629448"/>
    <x v="1954"/>
    <n v="10.279103544728367"/>
    <x v="9"/>
    <x v="4"/>
    <x v="1"/>
  </r>
  <r>
    <s v="C-44 &amp; S-153"/>
    <s v="MartinCoMS4"/>
    <n v="3300"/>
    <s v="Mixed Rangeland"/>
    <s v="NA"/>
    <n v="0.80616023176279095"/>
    <n v="4.9140330516175015E-2"/>
    <n v="0.24115339422849597"/>
    <n v="4"/>
    <n v="4.0200270817890278"/>
    <x v="1955"/>
    <n v="0.53752119525348074"/>
    <x v="10"/>
    <x v="0"/>
    <x v="6"/>
  </r>
  <r>
    <s v="N St Lucie"/>
    <s v="Conservation"/>
    <n v="6170"/>
    <s v="Mixed Wetland Hardwoods"/>
    <s v="D"/>
    <n v="0.62640332935885068"/>
    <n v="1.7869211096790915E-2"/>
    <n v="0.24869471632328805"/>
    <n v="3.99"/>
    <n v="4.1353765688064383"/>
    <x v="1956"/>
    <n v="1.1012595613084706"/>
    <x v="3"/>
    <x v="6"/>
    <x v="4"/>
  </r>
  <r>
    <s v="S St Lucie"/>
    <s v="Martin"/>
    <n v="6170"/>
    <s v="Mixed Wetland Hardwoods"/>
    <s v="A"/>
    <n v="0.62640332935885068"/>
    <n v="1.7869211096790915E-2"/>
    <n v="0.24869471632328805"/>
    <n v="3.99"/>
    <n v="4.1353765688064383"/>
    <x v="1956"/>
    <n v="0.65116517555957787"/>
    <x v="6"/>
    <x v="4"/>
    <x v="4"/>
  </r>
  <r>
    <s v="N St Lucie"/>
    <s v="StuartMS4"/>
    <n v="4130"/>
    <s v="Sand Pine"/>
    <s v="D"/>
    <n v="0.80616023176279095"/>
    <n v="4.9140330516175015E-2"/>
    <n v="0.28292799795311729"/>
    <n v="3.99"/>
    <n v="4.7046187015637688"/>
    <x v="1957"/>
    <n v="1.653159914291336"/>
    <x v="19"/>
    <x v="0"/>
    <x v="3"/>
  </r>
  <r>
    <s v="N St Lucie"/>
    <s v="NORTH ST. LUCIE RIVER WATER CONTROL DIST"/>
    <n v="1850"/>
    <s v="Parks and Zoos"/>
    <s v="D"/>
    <n v="0.96739227811534922"/>
    <n v="0.17065096597435325"/>
    <n v="0.27638752969320179"/>
    <n v="3.98"/>
    <n v="4.5843432193857456"/>
    <x v="1958"/>
    <n v="3.1266196231841743"/>
    <x v="1"/>
    <x v="1"/>
    <x v="1"/>
  </r>
  <r>
    <s v="S St Lucie"/>
    <s v="Conservation"/>
    <n v="3200"/>
    <s v="Shrub and Brushland"/>
    <s v="D"/>
    <n v="0.80616023176279095"/>
    <n v="4.9140330516175015E-2"/>
    <n v="0.28292799795311729"/>
    <n v="3.97"/>
    <n v="4.6810366529343765"/>
    <x v="1959"/>
    <n v="1.1353893691248487"/>
    <x v="3"/>
    <x v="17"/>
    <x v="6"/>
  </r>
  <r>
    <s v="N St Lucie"/>
    <s v="MartinCoMS4"/>
    <n v="6191"/>
    <e v="#N/A"/>
    <s v="D"/>
    <n v="0.62640332935885068"/>
    <n v="1.7869211096790915E-2"/>
    <n v="0.24869471632328805"/>
    <n v="3.97"/>
    <n v="4.1146478642008928"/>
    <x v="1960"/>
    <n v="1.0957394632567994"/>
    <x v="10"/>
    <x v="0"/>
    <x v="4"/>
  </r>
  <r>
    <s v="C-44 &amp; S-153"/>
    <s v="Conservation"/>
    <n v="2110"/>
    <s v="Improved Pastures"/>
    <s v="NA"/>
    <n v="1.8765006736361713"/>
    <n v="0.3700681607026059"/>
    <n v="0.58663586860269046"/>
    <n v="3.95"/>
    <n v="9.6569796804867654"/>
    <x v="1961"/>
    <n v="9.7241484672847793"/>
    <x v="3"/>
    <x v="3"/>
    <x v="0"/>
  </r>
  <r>
    <s v="S St Lucie"/>
    <s v="StuartMS4"/>
    <n v="1700"/>
    <s v="Institutional"/>
    <s v="A"/>
    <n v="0.96739227811534922"/>
    <n v="0.17065096597435325"/>
    <n v="0.12152611992617118"/>
    <n v="3.95"/>
    <n v="2.0005174139296575"/>
    <x v="1962"/>
    <n v="1.146659128810102"/>
    <x v="19"/>
    <x v="0"/>
    <x v="1"/>
  </r>
  <r>
    <s v="N St Lucie"/>
    <s v="Tradition"/>
    <n v="6440"/>
    <s v="Emergent Aquatic Vegetation"/>
    <s v="D"/>
    <n v="0.62640332935885068"/>
    <n v="1.7869211096790915E-2"/>
    <n v="0.24869471632328805"/>
    <n v="3.95"/>
    <n v="4.0939191595953464"/>
    <x v="1963"/>
    <n v="1.0902193652051277"/>
    <x v="11"/>
    <x v="0"/>
    <x v="4"/>
  </r>
  <r>
    <s v="C-44 &amp; S-153"/>
    <s v="PAL MAR WATER CONTROL DISTRICT"/>
    <n v="4220"/>
    <s v="Brazilian Pepper"/>
    <s v="D"/>
    <n v="0.80616023176279095"/>
    <n v="4.9140330516175015E-2"/>
    <n v="0.28292799795311729"/>
    <n v="3.94"/>
    <n v="4.6456635799902877"/>
    <x v="1964"/>
    <n v="0.6211755765462762"/>
    <x v="16"/>
    <x v="1"/>
    <x v="3"/>
  </r>
  <r>
    <s v="N St Lucie"/>
    <s v="StuartMS4"/>
    <n v="1840"/>
    <s v="Marinas and Fish Camps"/>
    <s v="D"/>
    <n v="0.73183755311232057"/>
    <n v="0.15992943931627868"/>
    <n v="0.27638752969320179"/>
    <n v="3.93"/>
    <n v="4.526750967885925"/>
    <x v="1965"/>
    <n v="2.9552803357077231"/>
    <x v="19"/>
    <x v="0"/>
    <x v="1"/>
  </r>
  <r>
    <s v="C-44 &amp; S-153"/>
    <s v="Conservation"/>
    <n v="3100"/>
    <s v="Herbaceous (Dry Prairie)"/>
    <s v="D"/>
    <n v="0.80616023176279095"/>
    <n v="4.9140330516175015E-2"/>
    <n v="0.28292799795311729"/>
    <n v="3.92"/>
    <n v="4.6220815313608954"/>
    <x v="1966"/>
    <n v="0.61802240103081296"/>
    <x v="3"/>
    <x v="17"/>
    <x v="6"/>
  </r>
  <r>
    <s v="N St Lucie"/>
    <s v="MartinCoMS4"/>
    <n v="1411"/>
    <s v="Shopping Centers (Plazas, Malls)"/>
    <s v="A"/>
    <n v="1.4884831588725165"/>
    <n v="0.30824389141964326"/>
    <n v="0.5449281084296117"/>
    <n v="3.92"/>
    <n v="8.9022725361711945"/>
    <x v="1967"/>
    <n v="9.4044642277579165"/>
    <x v="10"/>
    <x v="0"/>
    <x v="1"/>
  </r>
  <r>
    <s v="S St Lucie"/>
    <s v="ROADS"/>
    <n v="4220"/>
    <s v="Brazilian Pepper"/>
    <s v="D"/>
    <n v="0.80616023176279095"/>
    <n v="4.9140330516175015E-2"/>
    <n v="0.28292799795311729"/>
    <n v="3.91"/>
    <n v="4.6102905070461997"/>
    <x v="1968"/>
    <n v="1.1182298320599897"/>
    <x v="13"/>
    <x v="0"/>
    <x v="3"/>
  </r>
  <r>
    <s v="C-23"/>
    <s v="Martin"/>
    <n v="4110"/>
    <s v="Pine Flatwoods"/>
    <s v="NA"/>
    <n v="0.80616023176279095"/>
    <n v="4.9140330516175015E-2"/>
    <n v="0.24115339422849597"/>
    <n v="3.91"/>
    <n v="3.9295764724487747"/>
    <x v="1969"/>
    <n v="2.5569787088515694"/>
    <x v="6"/>
    <x v="4"/>
    <x v="3"/>
  </r>
  <r>
    <s v="Basin 4, 5, 6"/>
    <s v="MartinCoMS4"/>
    <n v="2110"/>
    <s v="Improved Pastures"/>
    <s v="C"/>
    <n v="1.8765006736361713"/>
    <n v="0.3700681607026059"/>
    <n v="0.58663586860269046"/>
    <n v="3.91"/>
    <n v="9.5591874811906958"/>
    <x v="1970"/>
    <n v="10.926203534558647"/>
    <x v="10"/>
    <x v="0"/>
    <x v="0"/>
  </r>
  <r>
    <s v="S St Lucie"/>
    <s v="MartinCoMS4"/>
    <n v="4280"/>
    <s v="Cabbage Palm"/>
    <s v="C"/>
    <n v="0.80616023176279095"/>
    <n v="4.9140330516175015E-2"/>
    <n v="0.19937879050387461"/>
    <n v="3.9"/>
    <n v="3.2405533267570998"/>
    <x v="1971"/>
    <n v="0.78599892931318038"/>
    <x v="10"/>
    <x v="0"/>
    <x v="3"/>
  </r>
  <r>
    <s v="C-23"/>
    <s v="Conservation"/>
    <n v="5300"/>
    <s v="Reservoirs"/>
    <s v="D"/>
    <n v="0.52096910560538079"/>
    <n v="9.3813358258152305E-2"/>
    <n v="0.2984336595879456"/>
    <n v="3.89"/>
    <n v="4.8380796549344494"/>
    <x v="1972"/>
    <n v="3.736236757168085"/>
    <x v="3"/>
    <x v="2"/>
    <x v="5"/>
  </r>
  <r>
    <s v="C-44 &amp; S-153"/>
    <s v="TROUP-INDIANTOWN DRAINAGE DISTRICT"/>
    <n v="2210"/>
    <s v="Citrus Groves"/>
    <s v="NA"/>
    <n v="1.6671011379372187"/>
    <n v="0.16490862031309303"/>
    <n v="0.32696578480774496"/>
    <n v="3.88"/>
    <n v="5.2870040437627548"/>
    <x v="1973"/>
    <n v="2.3723651879973611"/>
    <x v="5"/>
    <x v="1"/>
    <x v="0"/>
  </r>
  <r>
    <s v="C-24"/>
    <s v="Verano"/>
    <n v="4240"/>
    <s v="Melaleuca"/>
    <s v="D"/>
    <n v="0.80616023176279095"/>
    <n v="4.9140330516175015E-2"/>
    <n v="0.28292799795311729"/>
    <n v="3.87"/>
    <n v="4.5631264097874151"/>
    <x v="1974"/>
    <n v="1.975928827955626"/>
    <x v="8"/>
    <x v="0"/>
    <x v="3"/>
  </r>
  <r>
    <s v="S St Lucie"/>
    <s v="StuartMS4"/>
    <n v="8330"/>
    <s v="Water Supply Plants"/>
    <s v="D"/>
    <n v="1.2017295380314896"/>
    <n v="0.2322997442582819"/>
    <n v="0.58224006489851832"/>
    <n v="3.86"/>
    <n v="9.3662339159932593"/>
    <x v="1975"/>
    <n v="6.9397012550679209"/>
    <x v="19"/>
    <x v="0"/>
    <x v="2"/>
  </r>
  <r>
    <s v="C-23"/>
    <s v="ROADS"/>
    <n v="1110"/>
    <s v="Fixed Single Family Units"/>
    <s v="D"/>
    <n v="0.96739227811534922"/>
    <n v="0.17065096597435325"/>
    <n v="0.27638752969320179"/>
    <n v="3.85"/>
    <n v="4.4346033654862111"/>
    <x v="1976"/>
    <n v="4.3518149899214338"/>
    <x v="13"/>
    <x v="0"/>
    <x v="1"/>
  </r>
  <r>
    <s v="N St Lucie"/>
    <s v="City of PSL MS4"/>
    <n v="3200"/>
    <s v="Shrub and Brushland"/>
    <s v="NA"/>
    <n v="0.80616023176279095"/>
    <n v="4.9140330516175015E-2"/>
    <n v="0.24115339422849597"/>
    <n v="3.83"/>
    <n v="3.849175930812994"/>
    <x v="1977"/>
    <n v="1.3525651610745804"/>
    <x v="2"/>
    <x v="0"/>
    <x v="6"/>
  </r>
  <r>
    <s v="N St Lucie"/>
    <s v="St. Lucie"/>
    <n v="5300"/>
    <s v="Reservoirs"/>
    <s v="NA"/>
    <n v="0.52096910560538079"/>
    <n v="9.3813358258152305E-2"/>
    <n v="0.2984336595879456"/>
    <n v="3.83"/>
    <n v="4.7634563183544829"/>
    <x v="1978"/>
    <n v="2.2528583160766522"/>
    <x v="9"/>
    <x v="4"/>
    <x v="5"/>
  </r>
  <r>
    <s v="N St Lucie"/>
    <s v="ROADS"/>
    <n v="5300"/>
    <s v="Reservoirs"/>
    <s v="NA"/>
    <n v="0.52096910560538079"/>
    <n v="9.3813358258152305E-2"/>
    <n v="0.2984336595879456"/>
    <n v="3.82"/>
    <n v="4.7510190955911549"/>
    <x v="1979"/>
    <n v="2.2469761794811514"/>
    <x v="13"/>
    <x v="0"/>
    <x v="5"/>
  </r>
  <r>
    <s v="C-24"/>
    <s v="ROADS"/>
    <n v="1110"/>
    <s v="Fixed Single Family Units"/>
    <s v="D"/>
    <n v="0.96739227811534922"/>
    <n v="0.17065096597435325"/>
    <n v="0.27638752969320179"/>
    <n v="3.81"/>
    <n v="4.3885295642863547"/>
    <x v="1980"/>
    <n v="3.3513062121346304"/>
    <x v="13"/>
    <x v="0"/>
    <x v="1"/>
  </r>
  <r>
    <s v="S St Lucie"/>
    <s v="Conservation"/>
    <n v="6430"/>
    <s v="Wet Prairies"/>
    <s v="D"/>
    <n v="0.62640332935885068"/>
    <n v="1.7869211096790915E-2"/>
    <n v="0.24869471632328805"/>
    <n v="3.8"/>
    <n v="3.9384538750537508"/>
    <x v="1981"/>
    <n v="0.6201573100567408"/>
    <x v="3"/>
    <x v="25"/>
    <x v="4"/>
  </r>
  <r>
    <s v="N St Lucie"/>
    <s v="StuartMS4"/>
    <n v="1310"/>
    <s v="Fixed Single Family Units &lt;Six or more dwelling units per acre&gt;"/>
    <s v="NA"/>
    <n v="1.3474392445178078"/>
    <n v="0.2921616014325315"/>
    <n v="0.44774347762687844"/>
    <n v="3.79"/>
    <n v="7.0720298740079599"/>
    <x v="1982"/>
    <n v="7.161503198110748"/>
    <x v="19"/>
    <x v="0"/>
    <x v="1"/>
  </r>
  <r>
    <s v="C-23"/>
    <s v="Martin"/>
    <n v="8320"/>
    <s v="Electrical Power Transmission Lines"/>
    <s v="A"/>
    <n v="0.73183755311232057"/>
    <n v="0.15992943931627868"/>
    <n v="2.0887301862310671E-2"/>
    <n v="3.76"/>
    <n v="0.32729984272203572"/>
    <x v="1983"/>
    <n v="0.31164116507996859"/>
    <x v="6"/>
    <x v="4"/>
    <x v="2"/>
  </r>
  <r>
    <s v="C-44 &amp; S-153"/>
    <s v="Martin"/>
    <n v="1120"/>
    <s v="Mobile Home Units"/>
    <s v="D"/>
    <n v="0.96739227811534922"/>
    <n v="0.17065096597435325"/>
    <n v="0.27638752969320179"/>
    <n v="3.76"/>
    <n v="4.3309373127865332"/>
    <x v="1984"/>
    <n v="2.0110329685597867"/>
    <x v="6"/>
    <x v="4"/>
    <x v="1"/>
  </r>
  <r>
    <s v="N St Lucie"/>
    <s v="NORTH ST. LUCIE RIVER WATER CONTROL DIST"/>
    <n v="1400"/>
    <s v="Commercial and Services"/>
    <s v="C"/>
    <n v="0.73183755311232057"/>
    <n v="0.15992943931627868"/>
    <n v="0.57095970596605816"/>
    <n v="3.75"/>
    <n v="8.9230296548008017"/>
    <x v="1985"/>
    <n v="5.8253821031566444"/>
    <x v="1"/>
    <x v="1"/>
    <x v="1"/>
  </r>
  <r>
    <s v="N St Lucie"/>
    <s v="NORTH ST. LUCIE RIVER WATER CONTROL DIST"/>
    <n v="2210"/>
    <s v="Citrus Groves"/>
    <s v="C"/>
    <n v="1.6671011379372187"/>
    <n v="0.16490862031309303"/>
    <n v="0.32696578480774496"/>
    <n v="3.74"/>
    <n v="5.0962358566166763"/>
    <x v="1986"/>
    <n v="3.396113003513197"/>
    <x v="1"/>
    <x v="1"/>
    <x v="0"/>
  </r>
  <r>
    <s v="N St Lucie"/>
    <s v="TownofSewallsPt"/>
    <n v="4240"/>
    <s v="Melaleuca"/>
    <s v="B"/>
    <n v="0.80616023176279095"/>
    <n v="4.9140330516175015E-2"/>
    <n v="9.4942281192321246E-2"/>
    <n v="3.74"/>
    <n v="1.4798131186900558"/>
    <x v="1987"/>
    <n v="0.51999277383472098"/>
    <x v="17"/>
    <x v="0"/>
    <x v="3"/>
  </r>
  <r>
    <s v="S St Lucie"/>
    <s v="HOBE ST. LUCIE CONSERVANCY DISTRICT"/>
    <n v="6210"/>
    <s v="Cypress"/>
    <s v="D"/>
    <n v="0.62640332935885068"/>
    <n v="1.7869211096790915E-2"/>
    <n v="0.24869471632328805"/>
    <n v="3.73"/>
    <n v="3.8659034089343396"/>
    <x v="1988"/>
    <n v="0.6087333596083272"/>
    <x v="12"/>
    <x v="1"/>
    <x v="4"/>
  </r>
  <r>
    <s v="N St Lucie"/>
    <s v="Conservation"/>
    <n v="4110"/>
    <s v="Pine Flatwoods"/>
    <s v="D"/>
    <n v="0.80616023176279095"/>
    <n v="4.9140330516175015E-2"/>
    <n v="0.28292799795311729"/>
    <n v="3.72"/>
    <n v="4.3862610450669726"/>
    <x v="1989"/>
    <n v="1.5412919501663582"/>
    <x v="3"/>
    <x v="35"/>
    <x v="3"/>
  </r>
  <r>
    <s v="S St Lucie"/>
    <s v="MartinCoMS4"/>
    <n v="1290"/>
    <s v="Medium Density Under Construction"/>
    <s v="A"/>
    <n v="1.3474392445178078"/>
    <n v="0.2921616014325315"/>
    <n v="0.21931666955426207"/>
    <n v="3.72"/>
    <n v="3.4000882597666799"/>
    <x v="1990"/>
    <n v="3.0730396097042307"/>
    <x v="10"/>
    <x v="0"/>
    <x v="1"/>
  </r>
  <r>
    <s v="N St Lucie"/>
    <s v="City of PSL MS4"/>
    <n v="4130"/>
    <s v="Sand Pine"/>
    <s v="D"/>
    <n v="0.80616023176279095"/>
    <n v="4.9140330516175015E-2"/>
    <n v="0.28292799795311729"/>
    <n v="3.71"/>
    <n v="4.374470020752276"/>
    <x v="1991"/>
    <n v="1.5371486922358035"/>
    <x v="2"/>
    <x v="0"/>
    <x v="3"/>
  </r>
  <r>
    <s v="N St Lucie"/>
    <s v="City of PSL MS4"/>
    <n v="1900"/>
    <s v="Open Land"/>
    <s v="NA"/>
    <n v="0.80616023176279095"/>
    <n v="4.9140330516175015E-2"/>
    <n v="0.24115339422849597"/>
    <n v="3.7"/>
    <n v="3.7185250506548506"/>
    <x v="1992"/>
    <n v="1.3066556386360175"/>
    <x v="2"/>
    <x v="0"/>
    <x v="1"/>
  </r>
  <r>
    <s v="N St Lucie"/>
    <s v="City of PSL MS4"/>
    <n v="6410"/>
    <s v="Freshwater Marshes"/>
    <s v="A"/>
    <n v="0.62640332935885068"/>
    <n v="1.7869211096790915E-2"/>
    <n v="0.24869471632328805"/>
    <n v="3.7"/>
    <n v="3.8348103520260204"/>
    <x v="1993"/>
    <n v="1.0212181395592335"/>
    <x v="2"/>
    <x v="0"/>
    <x v="4"/>
  </r>
  <r>
    <s v="C-24"/>
    <s v="ROADS"/>
    <n v="1180"/>
    <s v="Rural Residential"/>
    <s v="D"/>
    <n v="0.96739227811534922"/>
    <n v="0.17065096597435325"/>
    <n v="0.27638752969320179"/>
    <n v="3.69"/>
    <n v="4.2503081606867843"/>
    <x v="1994"/>
    <n v="3.2457532605713348"/>
    <x v="13"/>
    <x v="0"/>
    <x v="1"/>
  </r>
  <r>
    <s v="N St Lucie"/>
    <s v="ROADS"/>
    <n v="1900"/>
    <s v="Open Land"/>
    <s v="D"/>
    <n v="0.80616023176279095"/>
    <n v="4.9140330516175015E-2"/>
    <n v="0.28292799795311729"/>
    <n v="3.69"/>
    <n v="4.3508879721228837"/>
    <x v="1995"/>
    <n v="1.5288621763746939"/>
    <x v="13"/>
    <x v="0"/>
    <x v="1"/>
  </r>
  <r>
    <s v="N St Lucie"/>
    <s v="StLucieCOMS4"/>
    <n v="6440"/>
    <s v="Emergent Aquatic Vegetation"/>
    <s v="NA"/>
    <n v="0.62640332935885068"/>
    <n v="1.7869211096790915E-2"/>
    <n v="0.24869471632328805"/>
    <n v="3.69"/>
    <n v="3.8244459997232472"/>
    <x v="1996"/>
    <n v="1.0184580905333978"/>
    <x v="15"/>
    <x v="0"/>
    <x v="4"/>
  </r>
  <r>
    <s v="C-23"/>
    <s v="Okeechobee"/>
    <n v="6215"/>
    <e v="#N/A"/>
    <s v="D"/>
    <n v="0.62640332935885068"/>
    <n v="1.7869211096790915E-2"/>
    <n v="0.24869471632328805"/>
    <n v="3.68"/>
    <n v="3.8140816474204744"/>
    <x v="1997"/>
    <n v="2.1572908193969837"/>
    <x v="14"/>
    <x v="4"/>
    <x v="4"/>
  </r>
  <r>
    <s v="S St Lucie"/>
    <s v="StuartMS4"/>
    <n v="4240"/>
    <s v="Melaleuca"/>
    <s v="D"/>
    <n v="0.80616023176279095"/>
    <n v="4.9140330516175015E-2"/>
    <n v="0.28292799795311729"/>
    <n v="3.68"/>
    <n v="4.339096947808188"/>
    <x v="1998"/>
    <n v="1.0524516066446961"/>
    <x v="19"/>
    <x v="0"/>
    <x v="3"/>
  </r>
  <r>
    <s v="N St Lucie"/>
    <s v="St. Lucie"/>
    <n v="5200"/>
    <s v="Lakes"/>
    <s v="D"/>
    <n v="0.52096910560538079"/>
    <n v="9.3813358258152305E-2"/>
    <n v="0.2984336595879456"/>
    <n v="3.67"/>
    <n v="4.5644607541412405"/>
    <x v="1999"/>
    <n v="2.1587441305486457"/>
    <x v="9"/>
    <x v="4"/>
    <x v="5"/>
  </r>
  <r>
    <s v="Basin 4, 5, 6"/>
    <s v="ROADS"/>
    <n v="8200"/>
    <s v="Communications"/>
    <s v="NA"/>
    <n v="1.2017295380314896"/>
    <n v="0.2322997442582819"/>
    <n v="0.57659988543228824"/>
    <n v="3.66"/>
    <n v="8.7949068824929633"/>
    <x v="2000"/>
    <n v="6.7556987012363177"/>
    <x v="13"/>
    <x v="0"/>
    <x v="2"/>
  </r>
  <r>
    <s v="C-24"/>
    <s v="Conservation"/>
    <n v="2130"/>
    <s v="Woodland Pastures"/>
    <s v="D"/>
    <n v="0.95337210017164864"/>
    <n v="0.22938109134459039"/>
    <n v="0.2"/>
    <n v="3.65"/>
    <n v="3.0422750000000001"/>
    <x v="2001"/>
    <n v="2.8094069489130598"/>
    <x v="3"/>
    <x v="28"/>
    <x v="0"/>
  </r>
  <r>
    <s v="Basin 4, 5, 6"/>
    <s v="ROADS"/>
    <n v="6250"/>
    <s v="Hydric Pine Flatwoods"/>
    <s v="D"/>
    <n v="0.62640332935885068"/>
    <n v="1.7869211096790915E-2"/>
    <n v="0.24869471632328805"/>
    <n v="3.63"/>
    <n v="3.7622598859066092"/>
    <x v="2002"/>
    <n v="0.6947845218918266"/>
    <x v="13"/>
    <x v="0"/>
    <x v="4"/>
  </r>
  <r>
    <s v="C-44 &amp; S-153"/>
    <s v="MartinCoMS4"/>
    <n v="1710"/>
    <s v="Educational Facilities"/>
    <s v="B"/>
    <n v="0.96739227811534922"/>
    <n v="0.17065096597435325"/>
    <n v="0.1586591010147235"/>
    <n v="3.63"/>
    <n v="2.4001988466282627"/>
    <x v="2003"/>
    <n v="1.1145114008964929"/>
    <x v="10"/>
    <x v="0"/>
    <x v="1"/>
  </r>
  <r>
    <s v="S St Lucie"/>
    <s v="MartinCoMS4"/>
    <n v="4370"/>
    <s v="Australian Pines"/>
    <s v="D"/>
    <n v="0.80616023176279095"/>
    <n v="4.9140330516175015E-2"/>
    <n v="0.28292799795311729"/>
    <n v="3.62"/>
    <n v="4.2683508019200103"/>
    <x v="2004"/>
    <n v="1.0352920695798367"/>
    <x v="10"/>
    <x v="0"/>
    <x v="3"/>
  </r>
  <r>
    <s v="S St Lucie"/>
    <s v="ROADS"/>
    <n v="1400"/>
    <s v="Commercial and Services"/>
    <s v="NA"/>
    <n v="0.73183755311232057"/>
    <n v="0.15992943931627868"/>
    <n v="0.57659988543228824"/>
    <n v="3.61"/>
    <n v="8.6747578813660109"/>
    <x v="2005"/>
    <n v="4.7191377235180809"/>
    <x v="13"/>
    <x v="0"/>
    <x v="1"/>
  </r>
  <r>
    <s v="C-44 &amp; S-153"/>
    <s v="MartinCoMS4"/>
    <n v="8350"/>
    <s v="Solid Waste Disposal"/>
    <s v="NA"/>
    <n v="1.4884831588725165"/>
    <n v="0.30824389141964326"/>
    <n v="0.57659988543228824"/>
    <n v="3.61"/>
    <n v="8.6747578813660109"/>
    <x v="2006"/>
    <n v="7.275793805139779"/>
    <x v="10"/>
    <x v="0"/>
    <x v="2"/>
  </r>
  <r>
    <s v="N St Lucie"/>
    <s v="StLucieCOMS4"/>
    <n v="1800"/>
    <s v="Recreational"/>
    <s v="B"/>
    <n v="1.3474392445178078"/>
    <n v="0.2921616014325315"/>
    <n v="0.15190764990771397"/>
    <n v="3.61"/>
    <n v="2.2854012228753366"/>
    <x v="2007"/>
    <n v="2.3143154735165523"/>
    <x v="15"/>
    <x v="0"/>
    <x v="1"/>
  </r>
  <r>
    <s v="N St Lucie"/>
    <s v="NORTH ST. LUCIE RIVER WATER CONTROL DIST"/>
    <n v="5600"/>
    <s v="Slough Waters"/>
    <s v="NA"/>
    <n v="0.52096910560538079"/>
    <n v="9.3813358258152305E-2"/>
    <n v="0.2984336595879456"/>
    <n v="3.6"/>
    <n v="4.4774001947979478"/>
    <x v="2008"/>
    <n v="2.1175691743801432"/>
    <x v="1"/>
    <x v="1"/>
    <x v="5"/>
  </r>
  <r>
    <s v="N St Lucie"/>
    <s v="Conservation"/>
    <n v="4270"/>
    <s v="Live Oak"/>
    <s v="D"/>
    <n v="0.80616023176279095"/>
    <n v="4.9140330516175015E-2"/>
    <n v="0.28292799795311729"/>
    <n v="3.59"/>
    <n v="4.2329777289759223"/>
    <x v="2009"/>
    <n v="1.4874295970691467"/>
    <x v="3"/>
    <x v="50"/>
    <x v="3"/>
  </r>
  <r>
    <s v="N St Lucie"/>
    <s v="Conservation"/>
    <n v="6170"/>
    <s v="Mixed Wetland Hardwoods"/>
    <s v="C"/>
    <n v="0.62640332935885068"/>
    <n v="1.7869211096790915E-2"/>
    <n v="0.24869471632328805"/>
    <n v="3.58"/>
    <n v="3.7104381243927445"/>
    <x v="2010"/>
    <n v="0.98809755124920429"/>
    <x v="3"/>
    <x v="24"/>
    <x v="4"/>
  </r>
  <r>
    <s v="S St Lucie"/>
    <s v="MartinCoMS4"/>
    <n v="3200"/>
    <s v="Shrub and Brushland"/>
    <s v="C"/>
    <n v="0.80616023176279095"/>
    <n v="4.9140330516175015E-2"/>
    <n v="0.19937879050387461"/>
    <n v="3.58"/>
    <n v="2.9746617717411326"/>
    <x v="2011"/>
    <n v="0.72150670947209883"/>
    <x v="10"/>
    <x v="0"/>
    <x v="6"/>
  </r>
  <r>
    <s v="S St Lucie"/>
    <s v="Conservation"/>
    <n v="6120"/>
    <s v="Mangrove Swamps"/>
    <s v="NA"/>
    <n v="0.62640332935885068"/>
    <n v="1.7869211096790915E-2"/>
    <n v="0.24869471632328805"/>
    <n v="3.54"/>
    <n v="3.668980715181652"/>
    <x v="2012"/>
    <n v="0.57772549410549012"/>
    <x v="3"/>
    <x v="45"/>
    <x v="4"/>
  </r>
  <r>
    <s v="C-23"/>
    <s v="Conservation"/>
    <n v="6440"/>
    <s v="Emergent Aquatic Vegetation"/>
    <s v="D"/>
    <n v="0.62640332935885068"/>
    <n v="1.7869211096790915E-2"/>
    <n v="0.24869471632328805"/>
    <n v="3.52"/>
    <n v="3.648252010576106"/>
    <x v="2013"/>
    <n v="2.0634955663797241"/>
    <x v="3"/>
    <x v="2"/>
    <x v="4"/>
  </r>
  <r>
    <s v="S St Lucie"/>
    <s v="Conservation"/>
    <n v="6170"/>
    <s v="Mixed Wetland Hardwoods"/>
    <s v="D"/>
    <n v="0.62640332935885068"/>
    <n v="1.7869211096790915E-2"/>
    <n v="0.24869471632328805"/>
    <n v="3.52"/>
    <n v="3.648252010576106"/>
    <x v="2013"/>
    <n v="0.57446150826308628"/>
    <x v="3"/>
    <x v="51"/>
    <x v="4"/>
  </r>
  <r>
    <s v="N St Lucie"/>
    <s v="MartinCoMS4"/>
    <n v="5200"/>
    <s v="Lakes"/>
    <s v="D"/>
    <n v="0.52096910560538079"/>
    <n v="9.3813358258152305E-2"/>
    <n v="0.2984336595879456"/>
    <n v="3.52"/>
    <n v="4.3779024126913262"/>
    <x v="2014"/>
    <n v="2.07051208161614"/>
    <x v="10"/>
    <x v="0"/>
    <x v="5"/>
  </r>
  <r>
    <s v="N St Lucie"/>
    <s v="StLucieCOMS4"/>
    <n v="5120"/>
    <s v=" Channelized Waterways, Canals"/>
    <s v="C"/>
    <n v="0.52096910560538079"/>
    <n v="9.3813358258152305E-2"/>
    <n v="0.2984336595879456"/>
    <n v="3.52"/>
    <n v="4.3779024126913262"/>
    <x v="2014"/>
    <n v="2.07051208161614"/>
    <x v="15"/>
    <x v="0"/>
    <x v="5"/>
  </r>
  <r>
    <s v="N St Lucie"/>
    <s v="TownofSewallsPt"/>
    <n v="5110"/>
    <s v=" Natural River, Stream, Waterway"/>
    <s v="NA"/>
    <n v="0.52096910560538079"/>
    <n v="9.3813358258152305E-2"/>
    <n v="0.2984336595879456"/>
    <n v="3.51"/>
    <n v="4.3654651899279981"/>
    <x v="2015"/>
    <n v="2.0646299450206391"/>
    <x v="17"/>
    <x v="0"/>
    <x v="5"/>
  </r>
  <r>
    <s v="Basin 4, 5, 6"/>
    <s v="ROADS"/>
    <n v="1820"/>
    <s v="Golf Courses"/>
    <s v="D"/>
    <n v="1.8765006736361713"/>
    <n v="0.3700681607026059"/>
    <n v="0.27638752969320179"/>
    <n v="3.49"/>
    <n v="4.019939154687501"/>
    <x v="2016"/>
    <n v="4.594812423867876"/>
    <x v="13"/>
    <x v="0"/>
    <x v="1"/>
  </r>
  <r>
    <s v="C-44 &amp; S-153"/>
    <s v="Conservation"/>
    <n v="2210"/>
    <s v="Citrus Groves"/>
    <s v="D"/>
    <n v="1.6671011379372187"/>
    <n v="0.16490862031309303"/>
    <n v="0.32696578480774496"/>
    <n v="3.47"/>
    <n v="4.7283257814063822"/>
    <x v="2017"/>
    <n v="2.1216771140079493"/>
    <x v="3"/>
    <x v="22"/>
    <x v="0"/>
  </r>
  <r>
    <s v="N St Lucie"/>
    <s v="StLucieCOMS4"/>
    <n v="6430"/>
    <s v="Wet Prairies"/>
    <s v="D"/>
    <n v="0.62640332935885068"/>
    <n v="1.7869211096790915E-2"/>
    <n v="0.24869471632328805"/>
    <n v="3.47"/>
    <n v="3.5964302490622408"/>
    <x v="2018"/>
    <n v="0.95773701196501093"/>
    <x v="15"/>
    <x v="0"/>
    <x v="4"/>
  </r>
  <r>
    <s v="C-23"/>
    <s v="St. Lucie"/>
    <n v="1210"/>
    <s v="Fixed Single Family Units"/>
    <s v="C"/>
    <n v="1.3474392445178078"/>
    <n v="0.2921616014325315"/>
    <n v="0.2050753273754139"/>
    <n v="3.46"/>
    <n v="2.9570939368561491"/>
    <x v="2019"/>
    <n v="3.879594040200474"/>
    <x v="9"/>
    <x v="4"/>
    <x v="1"/>
  </r>
  <r>
    <s v="C-44 &amp; S-153"/>
    <s v="Martin"/>
    <n v="6440"/>
    <s v="Emergent Aquatic Vegetation"/>
    <s v="D"/>
    <n v="0.62640332935885068"/>
    <n v="1.7869211096790915E-2"/>
    <n v="0.24869471632328805"/>
    <n v="3.45"/>
    <n v="3.5757015444566953"/>
    <x v="2020"/>
    <n v="0.17385820171600597"/>
    <x v="6"/>
    <x v="4"/>
    <x v="4"/>
  </r>
  <r>
    <s v="C-44 &amp; S-153"/>
    <s v="Conservation"/>
    <n v="4200"/>
    <s v="Upland Hardwood Forests"/>
    <s v="D"/>
    <n v="0.80616023176279095"/>
    <n v="4.9140330516175015E-2"/>
    <n v="0.28292799795311729"/>
    <n v="3.44"/>
    <n v="4.0561123642554797"/>
    <x v="2021"/>
    <n v="0.54234618865969297"/>
    <x v="3"/>
    <x v="36"/>
    <x v="3"/>
  </r>
  <r>
    <s v="S St Lucie"/>
    <s v="ROADS"/>
    <n v="2130"/>
    <s v="Woodland Pastures"/>
    <s v="C"/>
    <n v="0.95337210017164864"/>
    <n v="0.22938109134459039"/>
    <n v="0.2"/>
    <n v="3.43"/>
    <n v="2.858905"/>
    <x v="2022"/>
    <n v="2.0955371960943272"/>
    <x v="13"/>
    <x v="0"/>
    <x v="0"/>
  </r>
  <r>
    <s v="C-44 &amp; S-153"/>
    <s v="Conservation"/>
    <n v="2130"/>
    <s v="Woodland Pastures"/>
    <s v="D"/>
    <n v="0.95337210017164864"/>
    <n v="0.22938109134459039"/>
    <n v="0.2"/>
    <n v="3.42"/>
    <n v="2.8505699999999998"/>
    <x v="2023"/>
    <n v="1.7791717194048395"/>
    <x v="3"/>
    <x v="22"/>
    <x v="0"/>
  </r>
  <r>
    <s v="N St Lucie"/>
    <s v="St. Lucie"/>
    <n v="4110"/>
    <s v="Pine Flatwoods"/>
    <s v="NA"/>
    <n v="0.80616023176279095"/>
    <n v="4.9140330516175015E-2"/>
    <n v="0.24115339422849597"/>
    <n v="3.42"/>
    <n v="3.4371231549296186"/>
    <x v="2024"/>
    <n v="1.2077735903068054"/>
    <x v="9"/>
    <x v="4"/>
    <x v="3"/>
  </r>
  <r>
    <s v="N St Lucie"/>
    <s v="City of PSL MS4"/>
    <n v="1180"/>
    <s v="Rural Residential"/>
    <s v="C"/>
    <n v="0.96739227811534922"/>
    <n v="0.17065096597435325"/>
    <n v="0.22153198944874952"/>
    <n v="3.41"/>
    <n v="3.1482298701543332"/>
    <x v="2025"/>
    <n v="2.1471597607907738"/>
    <x v="2"/>
    <x v="0"/>
    <x v="1"/>
  </r>
  <r>
    <s v="S St Lucie"/>
    <s v="MartinCoMS4"/>
    <n v="1180"/>
    <s v="Rural Residential"/>
    <s v="A"/>
    <n v="0.96739227811534922"/>
    <n v="0.17065096597435325"/>
    <n v="8.3338224602148639E-2"/>
    <n v="3.39"/>
    <n v="1.1773878529898505"/>
    <x v="2026"/>
    <n v="0.67485667476844535"/>
    <x v="10"/>
    <x v="0"/>
    <x v="1"/>
  </r>
  <r>
    <s v="C-24"/>
    <s v="NORTH ST. LUCIE RIVER WATER CONTROL DIST"/>
    <n v="6172"/>
    <s v="Mixed Shrubs"/>
    <s v="D"/>
    <n v="0.62640332935885068"/>
    <n v="1.7869211096790915E-2"/>
    <n v="0.24869471632328805"/>
    <n v="3.39"/>
    <n v="3.5135154306400569"/>
    <x v="2027"/>
    <n v="1.2224648843614725"/>
    <x v="1"/>
    <x v="1"/>
    <x v="4"/>
  </r>
  <r>
    <s v="N St Lucie"/>
    <s v="CityofFtPierce"/>
    <n v="6410"/>
    <s v="Freshwater Marshes"/>
    <s v="NA"/>
    <n v="0.62640332935885068"/>
    <n v="1.7869211096790915E-2"/>
    <n v="0.24869471632328805"/>
    <n v="3.38"/>
    <n v="3.5031510783372837"/>
    <x v="2028"/>
    <n v="0.93289657073248899"/>
    <x v="18"/>
    <x v="0"/>
    <x v="4"/>
  </r>
  <r>
    <s v="C-24"/>
    <s v="NORTH ST. LUCIE RIVER WATER CONTROL DIST"/>
    <n v="6215"/>
    <e v="#N/A"/>
    <s v="D"/>
    <n v="0.62640332935885068"/>
    <n v="1.7869211096790915E-2"/>
    <n v="0.24869471632328805"/>
    <n v="3.38"/>
    <n v="3.5031510783372837"/>
    <x v="2028"/>
    <n v="1.2188587932571615"/>
    <x v="1"/>
    <x v="1"/>
    <x v="4"/>
  </r>
  <r>
    <s v="C-44 &amp; S-153"/>
    <s v="Conservation"/>
    <n v="2110"/>
    <s v="Improved Pastures"/>
    <s v="D"/>
    <n v="1.8765006736361713"/>
    <n v="0.3700681607026059"/>
    <n v="0.58663586860269046"/>
    <n v="3.37"/>
    <n v="8.2389927906937714"/>
    <x v="2029"/>
    <n v="8.2962988189239759"/>
    <x v="3"/>
    <x v="2"/>
    <x v="0"/>
  </r>
  <r>
    <s v="N St Lucie"/>
    <s v="StuartMS4"/>
    <n v="5110"/>
    <s v=" Natural River, Stream, Waterway"/>
    <s v="NA"/>
    <n v="0.52096910560538079"/>
    <n v="9.3813358258152305E-2"/>
    <n v="0.2984336595879456"/>
    <n v="3.37"/>
    <n v="4.1913440712414118"/>
    <x v="2030"/>
    <n v="1.9822800326836341"/>
    <x v="19"/>
    <x v="0"/>
    <x v="5"/>
  </r>
  <r>
    <s v="N St Lucie"/>
    <s v="Conservation"/>
    <n v="2110"/>
    <s v="Improved Pastures"/>
    <s v="D"/>
    <n v="1.8765006736361713"/>
    <n v="0.3700681607026059"/>
    <n v="0.58663586860269046"/>
    <n v="3.36"/>
    <n v="8.2145447408697532"/>
    <x v="2031"/>
    <n v="10.059822820730972"/>
    <x v="3"/>
    <x v="33"/>
    <x v="0"/>
  </r>
  <r>
    <s v="N St Lucie"/>
    <s v="Conservation"/>
    <n v="6440"/>
    <s v="Emergent Aquatic Vegetation"/>
    <s v="D"/>
    <n v="0.62640332935885068"/>
    <n v="1.7869211096790915E-2"/>
    <n v="0.24869471632328805"/>
    <n v="3.36"/>
    <n v="3.4824223737317372"/>
    <x v="2032"/>
    <n v="0.92737647268081735"/>
    <x v="3"/>
    <x v="13"/>
    <x v="4"/>
  </r>
  <r>
    <s v="S St Lucie"/>
    <s v="Conservation"/>
    <n v="1210"/>
    <s v="Fixed Single Family Units"/>
    <s v="D"/>
    <n v="1.3474392445178078"/>
    <n v="0.2921616014325315"/>
    <n v="0.24052044568721381"/>
    <n v="3.36"/>
    <n v="3.3679596968689176"/>
    <x v="2033"/>
    <n v="3.0440014380908642"/>
    <x v="3"/>
    <x v="39"/>
    <x v="1"/>
  </r>
  <r>
    <s v="N St Lucie"/>
    <s v="ROADS"/>
    <n v="6170"/>
    <s v="Mixed Wetland Hardwoods"/>
    <s v="NA"/>
    <n v="0.62640332935885068"/>
    <n v="1.7869211096790915E-2"/>
    <n v="0.24869471632328805"/>
    <n v="3.36"/>
    <n v="3.4824223737317372"/>
    <x v="2032"/>
    <n v="0.92737647268081735"/>
    <x v="13"/>
    <x v="0"/>
    <x v="4"/>
  </r>
  <r>
    <s v="N St Lucie"/>
    <s v="MartinCoMS4"/>
    <n v="6170"/>
    <s v="Mixed Wetland Hardwoods"/>
    <s v="NA"/>
    <n v="0.62640332935885068"/>
    <n v="1.7869211096790915E-2"/>
    <n v="0.24869471632328805"/>
    <n v="3.36"/>
    <n v="3.4824223737317372"/>
    <x v="2032"/>
    <n v="0.92737647268081735"/>
    <x v="10"/>
    <x v="0"/>
    <x v="4"/>
  </r>
  <r>
    <s v="N St Lucie"/>
    <s v="St. Lucie"/>
    <n v="8200"/>
    <s v="Communications"/>
    <s v="D"/>
    <n v="1.2017295380314896"/>
    <n v="0.2322997442582819"/>
    <n v="0.58224006489851832"/>
    <n v="3.36"/>
    <n v="8.1529911807609725"/>
    <x v="2034"/>
    <n v="6.9281477821420605"/>
    <x v="9"/>
    <x v="4"/>
    <x v="2"/>
  </r>
  <r>
    <s v="C-24"/>
    <s v="ROADS"/>
    <n v="1820"/>
    <s v="Golf Courses"/>
    <s v="D"/>
    <n v="1.8765006736361713"/>
    <n v="0.3700681607026059"/>
    <n v="0.27638752969320179"/>
    <n v="3.35"/>
    <n v="3.8586808504880019"/>
    <x v="2035"/>
    <n v="5.0404615364980589"/>
    <x v="13"/>
    <x v="0"/>
    <x v="1"/>
  </r>
  <r>
    <s v="Basin 4, 5, 6"/>
    <s v="MartinCoMS4"/>
    <n v="6120"/>
    <s v="Mangrove Swamps"/>
    <s v="NA"/>
    <n v="0.62640332935885068"/>
    <n v="1.7869211096790915E-2"/>
    <n v="0.24869471632328805"/>
    <n v="3.35"/>
    <n v="3.4720580214289645"/>
    <x v="2036"/>
    <n v="0.64119232736573539"/>
    <x v="10"/>
    <x v="0"/>
    <x v="4"/>
  </r>
  <r>
    <s v="N St Lucie"/>
    <s v="City of PSL MS4"/>
    <n v="6172"/>
    <s v="Mixed Shrubs"/>
    <s v="A"/>
    <n v="0.62640332935885068"/>
    <n v="1.7869211096790915E-2"/>
    <n v="0.24869471632328805"/>
    <n v="3.35"/>
    <n v="3.4720580214289645"/>
    <x v="2036"/>
    <n v="0.92461642365498176"/>
    <x v="2"/>
    <x v="0"/>
    <x v="4"/>
  </r>
  <r>
    <s v="C-24"/>
    <s v="Verano"/>
    <n v="5300"/>
    <s v="Reservoirs"/>
    <s v="D"/>
    <n v="0.52096910560538079"/>
    <n v="9.3813358258152305E-2"/>
    <n v="0.2984336595879456"/>
    <n v="3.35"/>
    <n v="4.1664696257147567"/>
    <x v="2037"/>
    <n v="2.3106246750397288"/>
    <x v="8"/>
    <x v="0"/>
    <x v="5"/>
  </r>
  <r>
    <s v="C-44 &amp; S-153"/>
    <s v="Conservation"/>
    <n v="6170"/>
    <s v="Mixed Wetland Hardwoods"/>
    <s v="D"/>
    <n v="0.62640332935885068"/>
    <n v="1.7869211096790915E-2"/>
    <n v="0.24869471632328805"/>
    <n v="3.33"/>
    <n v="3.4513293168234185"/>
    <x v="2038"/>
    <n v="0.16781095991718833"/>
    <x v="3"/>
    <x v="23"/>
    <x v="4"/>
  </r>
  <r>
    <s v="N St Lucie"/>
    <s v="Conservation"/>
    <n v="6170"/>
    <s v="Mixed Wetland Hardwoods"/>
    <s v="D"/>
    <n v="0.62640332935885068"/>
    <n v="1.7869211096790915E-2"/>
    <n v="0.24869471632328805"/>
    <n v="3.33"/>
    <n v="3.4513293168234185"/>
    <x v="2038"/>
    <n v="0.91909632560331012"/>
    <x v="3"/>
    <x v="49"/>
    <x v="4"/>
  </r>
  <r>
    <s v="C-44 &amp; S-153"/>
    <s v="Martin"/>
    <n v="5250"/>
    <s v="Marshy Lakes"/>
    <s v="NA"/>
    <n v="0.52096910560538079"/>
    <n v="9.3813358258152305E-2"/>
    <n v="0.2984336595879456"/>
    <n v="3.32"/>
    <n v="4.1291579574247734"/>
    <x v="2039"/>
    <n v="1.0540342455339069"/>
    <x v="6"/>
    <x v="4"/>
    <x v="5"/>
  </r>
  <r>
    <s v="S St Lucie"/>
    <s v="StuartMS4"/>
    <n v="2430"/>
    <s v="Ornamentals"/>
    <s v="NA"/>
    <n v="1.7303616721893005"/>
    <n v="0.38508149913584422"/>
    <n v="0.30381529981542799"/>
    <n v="3.32"/>
    <n v="4.2036188697762427"/>
    <x v="2040"/>
    <n v="4.8621021424227271"/>
    <x v="19"/>
    <x v="0"/>
    <x v="0"/>
  </r>
  <r>
    <s v="N St Lucie"/>
    <s v="Conservation"/>
    <n v="5300"/>
    <s v="Reservoirs"/>
    <s v="C"/>
    <n v="0.52096910560538079"/>
    <n v="9.3813358258152305E-2"/>
    <n v="0.2984336595879456"/>
    <n v="3.31"/>
    <n v="4.1167207346614463"/>
    <x v="2041"/>
    <n v="1.9469872131106316"/>
    <x v="3"/>
    <x v="35"/>
    <x v="5"/>
  </r>
  <r>
    <s v="Basin 4, 5, 6"/>
    <s v="Martin"/>
    <n v="4110"/>
    <s v="Pine Flatwoods"/>
    <s v="NA"/>
    <n v="0.80616023176279095"/>
    <n v="4.9140330516175015E-2"/>
    <n v="0.24115339422849597"/>
    <n v="3.31"/>
    <n v="3.3265724101804204"/>
    <x v="2042"/>
    <n v="0.89737896547730156"/>
    <x v="6"/>
    <x v="4"/>
    <x v="3"/>
  </r>
  <r>
    <s v="S St Lucie"/>
    <s v="StuartMS4"/>
    <n v="4220"/>
    <s v="Brazilian Pepper"/>
    <s v="NA"/>
    <n v="0.80616023176279095"/>
    <n v="4.9140330516175015E-2"/>
    <n v="0.24115339422849597"/>
    <n v="3.31"/>
    <n v="3.3265724101804204"/>
    <x v="2042"/>
    <n v="0.80686293019629229"/>
    <x v="19"/>
    <x v="0"/>
    <x v="3"/>
  </r>
  <r>
    <s v="N St Lucie"/>
    <s v="Conservation"/>
    <n v="1210"/>
    <s v="Fixed Single Family Units"/>
    <s v="A"/>
    <n v="1.3474392445178078"/>
    <n v="0.2921616014325315"/>
    <n v="0.12152611992617118"/>
    <n v="3.3"/>
    <n v="1.6713183458146503"/>
    <x v="2043"/>
    <n v="1.6924633933749855"/>
    <x v="3"/>
    <x v="10"/>
    <x v="1"/>
  </r>
  <r>
    <s v="N St Lucie"/>
    <s v="Conservation"/>
    <n v="2210"/>
    <s v="Citrus Groves"/>
    <s v="NA"/>
    <n v="1.6671011379372187"/>
    <n v="0.16490862031309303"/>
    <n v="0.32696578480774496"/>
    <n v="3.3"/>
    <n v="4.4966786970147146"/>
    <x v="2044"/>
    <n v="2.9965702972175268"/>
    <x v="3"/>
    <x v="13"/>
    <x v="0"/>
  </r>
  <r>
    <s v="C-24"/>
    <s v="St. Lucie"/>
    <n v="6210"/>
    <s v="Cypress"/>
    <s v="NA"/>
    <n v="0.62640332935885068"/>
    <n v="1.7869211096790915E-2"/>
    <n v="0.24869471632328805"/>
    <n v="3.3"/>
    <n v="3.4202362599150988"/>
    <x v="2045"/>
    <n v="1.1900100644226723"/>
    <x v="9"/>
    <x v="4"/>
    <x v="4"/>
  </r>
  <r>
    <s v="C-24"/>
    <s v="Tradition"/>
    <n v="4240"/>
    <s v="Melaleuca"/>
    <s v="D"/>
    <n v="0.80616023176279095"/>
    <n v="4.9140330516175015E-2"/>
    <n v="0.28292799795311729"/>
    <n v="3.3"/>
    <n v="3.8910380238497333"/>
    <x v="2046"/>
    <n v="1.6849005509699135"/>
    <x v="11"/>
    <x v="0"/>
    <x v="3"/>
  </r>
  <r>
    <s v="C-44 &amp; S-153"/>
    <s v="Martin"/>
    <n v="4240"/>
    <s v="Melaleuca"/>
    <s v="D"/>
    <n v="0.80616023176279095"/>
    <n v="4.9140330516175015E-2"/>
    <n v="0.28292799795311729"/>
    <n v="3.28"/>
    <n v="3.867455975220341"/>
    <x v="2047"/>
    <n v="0.51712078453598631"/>
    <x v="6"/>
    <x v="4"/>
    <x v="3"/>
  </r>
  <r>
    <s v="S St Lucie"/>
    <s v="MartinCoMS4"/>
    <n v="1820"/>
    <s v="Golf Courses"/>
    <s v="C"/>
    <n v="1.8765006736361713"/>
    <n v="0.3700681607026059"/>
    <n v="0.22153198944874952"/>
    <n v="3.28"/>
    <n v="3.0282093765707363"/>
    <x v="2048"/>
    <n v="3.3788622902711438"/>
    <x v="10"/>
    <x v="0"/>
    <x v="1"/>
  </r>
  <r>
    <s v="N St Lucie"/>
    <s v="St. Lucie"/>
    <n v="3100"/>
    <s v="Herbaceous (Dry Prairie)"/>
    <s v="NA"/>
    <n v="0.80616023176279095"/>
    <n v="4.9140330516175015E-2"/>
    <n v="0.24115339422849597"/>
    <n v="3.28"/>
    <n v="3.2964222070670028"/>
    <x v="2049"/>
    <n v="1.1583325661421993"/>
    <x v="9"/>
    <x v="4"/>
    <x v="6"/>
  </r>
  <r>
    <s v="C-44 &amp; S-153"/>
    <s v="TROUP-INDIANTOWN DRAINAGE DISTRICT"/>
    <n v="3200"/>
    <s v="Shrub and Brushland"/>
    <s v="NA"/>
    <n v="0.80616023176279095"/>
    <n v="4.9140330516175015E-2"/>
    <n v="0.24115339422849597"/>
    <n v="3.28"/>
    <n v="3.2964222070670028"/>
    <x v="2049"/>
    <n v="0.44076738010785416"/>
    <x v="5"/>
    <x v="1"/>
    <x v="6"/>
  </r>
  <r>
    <s v="N St Lucie"/>
    <s v="Martin"/>
    <n v="3220"/>
    <s v="Coastal Scrub"/>
    <s v="NA"/>
    <n v="0.80616023176279095"/>
    <n v="4.9140330516175015E-2"/>
    <n v="0.24115339422849597"/>
    <n v="3.27"/>
    <n v="3.2863721393625305"/>
    <x v="2050"/>
    <n v="1.1548010644161562"/>
    <x v="6"/>
    <x v="4"/>
    <x v="6"/>
  </r>
  <r>
    <s v="C-23"/>
    <s v="Southern Grove"/>
    <n v="4110"/>
    <s v="Pine Flatwoods"/>
    <s v="D"/>
    <n v="0.80616023176279095"/>
    <n v="4.9140330516175015E-2"/>
    <n v="0.28292799795311729"/>
    <n v="3.27"/>
    <n v="3.8556649509056449"/>
    <x v="2051"/>
    <n v="2.508884419746964"/>
    <x v="7"/>
    <x v="0"/>
    <x v="3"/>
  </r>
  <r>
    <s v="C-23"/>
    <s v="Conservation"/>
    <n v="2120"/>
    <s v="Unimproved Pastures"/>
    <s v="D"/>
    <n v="0.95337210017164864"/>
    <n v="0.22938109134459039"/>
    <n v="0.2"/>
    <n v="3.26"/>
    <n v="2.7172100000000001"/>
    <x v="2052"/>
    <n v="3.1007060134730344"/>
    <x v="3"/>
    <x v="29"/>
    <x v="0"/>
  </r>
  <r>
    <s v="S St Lucie"/>
    <s v="ROADS"/>
    <n v="2140"/>
    <s v="Row Crops"/>
    <s v="D"/>
    <n v="1.1942187284187931"/>
    <n v="0.52982210901985061"/>
    <n v="0.25824300484311374"/>
    <n v="3.26"/>
    <n v="3.508502375948785"/>
    <x v="2053"/>
    <n v="5.4398836697742423"/>
    <x v="13"/>
    <x v="0"/>
    <x v="0"/>
  </r>
  <r>
    <s v="S St Lucie"/>
    <s v="Conservation"/>
    <n v="6120"/>
    <s v="Mangrove Swamps"/>
    <s v="D"/>
    <n v="0.62640332935885068"/>
    <n v="1.7869211096790915E-2"/>
    <n v="0.24869471632328805"/>
    <n v="3.25"/>
    <n v="3.3684144984012345"/>
    <x v="2054"/>
    <n v="0.53039769939063364"/>
    <x v="3"/>
    <x v="51"/>
    <x v="4"/>
  </r>
  <r>
    <s v="N St Lucie"/>
    <s v="ROADS"/>
    <n v="3300"/>
    <s v="Mixed Rangeland"/>
    <s v="D"/>
    <n v="0.80616023176279095"/>
    <n v="4.9140330516175015E-2"/>
    <n v="0.28292799795311729"/>
    <n v="3.24"/>
    <n v="3.8202918779615569"/>
    <x v="2055"/>
    <n v="1.3424155694997313"/>
    <x v="13"/>
    <x v="0"/>
    <x v="6"/>
  </r>
  <r>
    <s v="N St Lucie"/>
    <s v="City of PSL MS4"/>
    <n v="1840"/>
    <s v="Marinas and Fish Camps"/>
    <s v="D"/>
    <n v="0.73183755311232057"/>
    <n v="0.15992943931627868"/>
    <n v="0.27638752969320179"/>
    <n v="3.24"/>
    <n v="3.7319778971883957"/>
    <x v="2056"/>
    <n v="2.4364143225681989"/>
    <x v="2"/>
    <x v="0"/>
    <x v="1"/>
  </r>
  <r>
    <s v="C-24"/>
    <s v="Southern Grove"/>
    <n v="2110"/>
    <s v="Improved Pastures"/>
    <s v="NA"/>
    <n v="1.8765006736361713"/>
    <n v="0.3700681607026059"/>
    <n v="0.58663586860269046"/>
    <n v="3.23"/>
    <n v="7.8967200931575308"/>
    <x v="2057"/>
    <n v="10.31521274660952"/>
    <x v="7"/>
    <x v="0"/>
    <x v="0"/>
  </r>
  <r>
    <s v="C-44 &amp; S-153"/>
    <s v="Agriculture"/>
    <n v="2110"/>
    <s v="Improved Pastures"/>
    <s v="NA"/>
    <n v="1.8765006736361713"/>
    <n v="0.3700681607026059"/>
    <n v="0.58663586860269046"/>
    <n v="3.2"/>
    <n v="7.8233759436854804"/>
    <x v="2058"/>
    <n v="7.8777911633699471"/>
    <x v="0"/>
    <x v="0"/>
    <x v="0"/>
  </r>
  <r>
    <s v="N St Lucie"/>
    <s v="StLucieCOMS4"/>
    <n v="5250"/>
    <s v="Marshy Lakes"/>
    <s v="NA"/>
    <n v="0.52096910560538079"/>
    <n v="9.3813358258152305E-2"/>
    <n v="0.2984336595879456"/>
    <n v="3.2"/>
    <n v="3.9799112842648423"/>
    <x v="2059"/>
    <n v="1.8822837105601273"/>
    <x v="15"/>
    <x v="0"/>
    <x v="5"/>
  </r>
  <r>
    <s v="S St Lucie"/>
    <s v="StuartMS4"/>
    <n v="4110"/>
    <s v="Pine Flatwoods"/>
    <s v="NA"/>
    <n v="0.80616023176279095"/>
    <n v="4.9140330516175015E-2"/>
    <n v="0.24115339422849597"/>
    <n v="3.19"/>
    <n v="3.2059715977267498"/>
    <x v="2060"/>
    <n v="0.77761110191123028"/>
    <x v="19"/>
    <x v="0"/>
    <x v="3"/>
  </r>
  <r>
    <s v="N St Lucie"/>
    <s v="Martin"/>
    <n v="1210"/>
    <s v="Fixed Single Family Units"/>
    <s v="NA"/>
    <n v="1.3474392445178078"/>
    <n v="0.2921616014325315"/>
    <n v="0.22279788653131388"/>
    <n v="3.17"/>
    <n v="2.943377309018024"/>
    <x v="2061"/>
    <n v="2.9806160872215033"/>
    <x v="6"/>
    <x v="4"/>
    <x v="1"/>
  </r>
  <r>
    <s v="S St Lucie"/>
    <s v="MartinCoMS4"/>
    <n v="1411"/>
    <s v="Shopping Centers (Plazas, Malls)"/>
    <s v="B"/>
    <n v="1.4884831588725165"/>
    <n v="0.30824389141964326"/>
    <n v="0.55707618727995345"/>
    <n v="3.17"/>
    <n v="7.3595195832507825"/>
    <x v="2062"/>
    <n v="6.9736719568675305"/>
    <x v="10"/>
    <x v="0"/>
    <x v="1"/>
  </r>
  <r>
    <s v="C-44 &amp; S-153"/>
    <s v="Conservation"/>
    <n v="4340"/>
    <s v="Hardwood - Coniferous Mixed"/>
    <s v="NA"/>
    <n v="0.80616023176279095"/>
    <n v="4.9140330516175015E-2"/>
    <n v="0.24115339422849597"/>
    <n v="3.16"/>
    <n v="3.1758213946133318"/>
    <x v="2063"/>
    <n v="0.42464174425024975"/>
    <x v="3"/>
    <x v="23"/>
    <x v="3"/>
  </r>
  <r>
    <s v="C-24"/>
    <s v="ROADS"/>
    <n v="6430"/>
    <s v="Wet Prairies"/>
    <s v="D"/>
    <n v="0.62640332935885068"/>
    <n v="1.7869211096790915E-2"/>
    <n v="0.24869471632328805"/>
    <n v="3.16"/>
    <n v="3.2751353276762774"/>
    <x v="2064"/>
    <n v="1.1395247889623168"/>
    <x v="13"/>
    <x v="0"/>
    <x v="4"/>
  </r>
  <r>
    <s v="N St Lucie"/>
    <s v="Conservation"/>
    <n v="1330"/>
    <s v="Multiple Dwelling Units, Low Rise &lt;Two stories or less&gt;"/>
    <s v="NA"/>
    <n v="1.6728075169398335"/>
    <n v="0.4645994885165638"/>
    <n v="0.44774347762687844"/>
    <n v="3.13"/>
    <n v="5.8404890516213497"/>
    <x v="2065"/>
    <n v="8.6547591198930522"/>
    <x v="3"/>
    <x v="21"/>
    <x v="1"/>
  </r>
  <r>
    <s v="C-24"/>
    <s v="ROADS"/>
    <n v="6172"/>
    <s v="Mixed Shrubs"/>
    <s v="D"/>
    <n v="0.62640332935885068"/>
    <n v="1.7869211096790915E-2"/>
    <n v="0.24869471632328805"/>
    <n v="3.13"/>
    <n v="3.2440422707679577"/>
    <x v="2066"/>
    <n v="1.1287065156493832"/>
    <x v="13"/>
    <x v="0"/>
    <x v="4"/>
  </r>
  <r>
    <s v="N St Lucie"/>
    <s v="MartinCoMS4"/>
    <n v="5110"/>
    <s v=" Natural River, Stream, Waterway"/>
    <s v="NA"/>
    <n v="0.52096910560538079"/>
    <n v="9.3813358258152305E-2"/>
    <n v="0.2984336595879456"/>
    <n v="3.13"/>
    <n v="3.8928507249215483"/>
    <x v="2067"/>
    <n v="1.8411087543916242"/>
    <x v="10"/>
    <x v="0"/>
    <x v="5"/>
  </r>
  <r>
    <s v="S St Lucie"/>
    <s v="MartinCoMS4"/>
    <n v="1330"/>
    <s v="Multiple Dwelling Units, Low Rise &lt;Two stories or less&gt;"/>
    <s v="B"/>
    <n v="1.6728075169398335"/>
    <n v="0.4645994885165638"/>
    <n v="0.40522520165068265"/>
    <n v="3.13"/>
    <n v="5.2858689672619583"/>
    <x v="2068"/>
    <n v="7.2575784808862611"/>
    <x v="10"/>
    <x v="0"/>
    <x v="1"/>
  </r>
  <r>
    <s v="N St Lucie"/>
    <s v="Conservation"/>
    <n v="4110"/>
    <s v="Pine Flatwoods"/>
    <s v="D"/>
    <n v="0.80616023176279095"/>
    <n v="4.9140330516175015E-2"/>
    <n v="0.28292799795311729"/>
    <n v="3.11"/>
    <n v="3.6670085618705062"/>
    <x v="2069"/>
    <n v="1.2885532164025197"/>
    <x v="3"/>
    <x v="52"/>
    <x v="3"/>
  </r>
  <r>
    <s v="N St Lucie"/>
    <s v="Martin"/>
    <n v="6410"/>
    <s v="Freshwater Marshes"/>
    <s v="D"/>
    <n v="0.62640332935885068"/>
    <n v="1.7869211096790915E-2"/>
    <n v="0.24869471632328805"/>
    <n v="3.11"/>
    <n v="3.2233135661624117"/>
    <x v="2070"/>
    <n v="0.85837524703492318"/>
    <x v="6"/>
    <x v="4"/>
    <x v="4"/>
  </r>
  <r>
    <s v="C-24"/>
    <s v="ROADS"/>
    <n v="2130"/>
    <s v="Woodland Pastures"/>
    <s v="NA"/>
    <n v="0.95337210017164864"/>
    <n v="0.22938109134459039"/>
    <n v="0.2"/>
    <n v="3.1"/>
    <n v="2.5838500000000004"/>
    <x v="2071"/>
    <n v="2.3860716552412291"/>
    <x v="13"/>
    <x v="0"/>
    <x v="0"/>
  </r>
  <r>
    <s v="N St Lucie"/>
    <s v="ROADS"/>
    <n v="1400"/>
    <s v="Commercial and Services"/>
    <s v="B"/>
    <n v="0.73183755311232057"/>
    <n v="0.15992943931627868"/>
    <n v="0.55707618727995345"/>
    <n v="3.1"/>
    <n v="7.1970065325165384"/>
    <x v="2072"/>
    <n v="4.6985513522603259"/>
    <x v="13"/>
    <x v="0"/>
    <x v="1"/>
  </r>
  <r>
    <s v="C-44 &amp; S-153"/>
    <s v="MartinCoMS4"/>
    <n v="6430"/>
    <s v="Wet Prairies"/>
    <s v="NA"/>
    <n v="0.62640332935885068"/>
    <n v="1.7869211096790915E-2"/>
    <n v="0.24869471632328805"/>
    <n v="3.09"/>
    <n v="3.2025848615568653"/>
    <x v="2073"/>
    <n v="0.15571647631955313"/>
    <x v="10"/>
    <x v="0"/>
    <x v="4"/>
  </r>
  <r>
    <s v="Basin 4, 5, 6"/>
    <s v="ROADS"/>
    <n v="1180"/>
    <s v="Rural Residential"/>
    <s v="D"/>
    <n v="0.96739227811534922"/>
    <n v="0.17065096597435325"/>
    <n v="0.27638752969320179"/>
    <n v="3.08"/>
    <n v="3.5476826923889688"/>
    <x v="2074"/>
    <n v="2.1299977470984932"/>
    <x v="13"/>
    <x v="0"/>
    <x v="1"/>
  </r>
  <r>
    <s v="N St Lucie"/>
    <s v="Conservation"/>
    <n v="6172"/>
    <s v="Mixed Shrubs"/>
    <s v="C"/>
    <n v="0.62640332935885068"/>
    <n v="1.7869211096790915E-2"/>
    <n v="0.24869471632328805"/>
    <n v="3.07"/>
    <n v="3.1818561569513193"/>
    <x v="2075"/>
    <n v="0.84733505093158001"/>
    <x v="3"/>
    <x v="35"/>
    <x v="4"/>
  </r>
  <r>
    <s v="N St Lucie"/>
    <s v="ROADS"/>
    <n v="2140"/>
    <s v="Row Crops"/>
    <s v="D"/>
    <n v="1.1942187284187931"/>
    <n v="0.52982210901985061"/>
    <n v="0.25824300484311374"/>
    <n v="3.07"/>
    <n v="3.3040191086388866"/>
    <x v="2076"/>
    <n v="5.4824446748170548"/>
    <x v="13"/>
    <x v="0"/>
    <x v="0"/>
  </r>
  <r>
    <s v="N St Lucie"/>
    <s v="CityofFtPierce"/>
    <n v="6172"/>
    <s v="Mixed Shrubs"/>
    <s v="D"/>
    <n v="0.62640332935885068"/>
    <n v="1.7869211096790915E-2"/>
    <n v="0.24869471632328805"/>
    <n v="3.07"/>
    <n v="3.1818561569513193"/>
    <x v="2075"/>
    <n v="0.84733505093158001"/>
    <x v="18"/>
    <x v="0"/>
    <x v="4"/>
  </r>
  <r>
    <s v="S St Lucie"/>
    <s v="MartinCoMS4"/>
    <n v="6430"/>
    <s v="Wet Prairies"/>
    <s v="A"/>
    <n v="0.62640332935885068"/>
    <n v="1.7869211096790915E-2"/>
    <n v="0.24869471632328805"/>
    <n v="3.07"/>
    <n v="3.1818561569513193"/>
    <x v="2075"/>
    <n v="0.50102182680899843"/>
    <x v="10"/>
    <x v="0"/>
    <x v="4"/>
  </r>
  <r>
    <s v="S St Lucie"/>
    <s v="StuartMS4"/>
    <n v="8140"/>
    <s v="Roads and Highways"/>
    <s v="D"/>
    <n v="1.0171301585628862"/>
    <n v="0.19656132206470006"/>
    <n v="0.45034663738052311"/>
    <n v="3.07"/>
    <n v="5.7618362066398232"/>
    <x v="2077"/>
    <n v="3.7087980739218493"/>
    <x v="19"/>
    <x v="0"/>
    <x v="2"/>
  </r>
  <r>
    <s v="C-23"/>
    <s v="Conservation"/>
    <n v="7430"/>
    <s v="Spoil Areas"/>
    <s v="D"/>
    <n v="0.73183755311232057"/>
    <n v="0.13401908322593187"/>
    <n v="0.28292799795311729"/>
    <n v="3.05"/>
    <n v="3.5962624159823293"/>
    <x v="2078"/>
    <n v="3.1706660685518626"/>
    <x v="3"/>
    <x v="7"/>
    <x v="7"/>
  </r>
  <r>
    <s v="N St Lucie"/>
    <s v="CityofFtPierce"/>
    <n v="5120"/>
    <s v=" Channelized Waterways, Canals"/>
    <s v="NA"/>
    <n v="0.52096910560538079"/>
    <n v="9.3813358258152305E-2"/>
    <n v="0.2984336595879456"/>
    <n v="3.05"/>
    <n v="3.7933529428149275"/>
    <x v="2079"/>
    <n v="1.794051661627621"/>
    <x v="18"/>
    <x v="0"/>
    <x v="5"/>
  </r>
  <r>
    <s v="C-44 &amp; S-153"/>
    <s v="Conservation"/>
    <n v="2130"/>
    <s v="Woodland Pastures"/>
    <s v="D"/>
    <n v="0.95337210017164864"/>
    <n v="0.22938109134459039"/>
    <n v="0.2"/>
    <n v="3.04"/>
    <n v="2.5338400000000001"/>
    <x v="2080"/>
    <n v="1.581485972804302"/>
    <x v="3"/>
    <x v="20"/>
    <x v="0"/>
  </r>
  <r>
    <s v="N St Lucie"/>
    <s v="Conservation"/>
    <n v="1110"/>
    <s v="Fixed Single Family Units"/>
    <s v="C"/>
    <n v="0.96739227811534922"/>
    <n v="0.17065096597435325"/>
    <n v="0.22153198944874952"/>
    <n v="3.04"/>
    <n v="2.8066330807240973"/>
    <x v="2081"/>
    <n v="1.9141834817606895"/>
    <x v="3"/>
    <x v="10"/>
    <x v="1"/>
  </r>
  <r>
    <s v="S St Lucie"/>
    <s v="Martin"/>
    <n v="1310"/>
    <s v="Fixed Single Family Units &lt;Six or more dwelling units per acre&gt;"/>
    <s v="NA"/>
    <n v="1.3474392445178078"/>
    <n v="0.2921616014325315"/>
    <n v="0.44774347762687844"/>
    <n v="3.04"/>
    <n v="5.6725516667504481"/>
    <x v="2082"/>
    <n v="5.1269186645214013"/>
    <x v="6"/>
    <x v="4"/>
    <x v="1"/>
  </r>
  <r>
    <s v="N St Lucie"/>
    <s v="City of PSL MS4"/>
    <n v="1411"/>
    <s v="Shopping Centers (Plazas, Malls)"/>
    <s v="C"/>
    <n v="1.4884831588725165"/>
    <n v="0.30824389141964326"/>
    <n v="0.57095970596605816"/>
    <n v="3.04"/>
    <n v="7.2336027068251845"/>
    <x v="2083"/>
    <n v="7.6416620158214927"/>
    <x v="2"/>
    <x v="0"/>
    <x v="1"/>
  </r>
  <r>
    <s v="N St Lucie"/>
    <s v="StLucieCOMS4"/>
    <n v="1710"/>
    <s v="Educational Facilities"/>
    <s v="D"/>
    <n v="0.96739227811534922"/>
    <n v="0.17065096597435325"/>
    <n v="0.24052044568721381"/>
    <n v="3.04"/>
    <n v="3.0472016305004495"/>
    <x v="2084"/>
    <n v="2.0782563516258921"/>
    <x v="15"/>
    <x v="0"/>
    <x v="1"/>
  </r>
  <r>
    <s v="N St Lucie"/>
    <s v="St. Lucie"/>
    <n v="1400"/>
    <s v="Commercial and Services"/>
    <s v="C"/>
    <n v="0.73183755311232057"/>
    <n v="0.15992943931627868"/>
    <n v="0.57095970596605816"/>
    <n v="3.02"/>
    <n v="7.1860132153329133"/>
    <x v="2085"/>
    <n v="4.6913743870754843"/>
    <x v="9"/>
    <x v="4"/>
    <x v="1"/>
  </r>
  <r>
    <s v="N St Lucie"/>
    <s v="StLucieCOMS4"/>
    <n v="5200"/>
    <s v="Lakes"/>
    <s v="D"/>
    <n v="0.52096910560538079"/>
    <n v="9.3813358258152305E-2"/>
    <n v="0.2984336595879456"/>
    <n v="3.02"/>
    <n v="3.7560412745249447"/>
    <x v="2086"/>
    <n v="1.7764052518411197"/>
    <x v="15"/>
    <x v="0"/>
    <x v="5"/>
  </r>
  <r>
    <s v="Basin 4, 5, 6"/>
    <s v="MartinCoMS4"/>
    <n v="5120"/>
    <s v=" Channelized Waterways, Canals"/>
    <s v="NA"/>
    <n v="0.52096910560538079"/>
    <n v="9.3813358258152305E-2"/>
    <n v="0.2984336595879456"/>
    <n v="3"/>
    <n v="3.7311668289982891"/>
    <x v="2087"/>
    <n v="1.4600658303989886"/>
    <x v="10"/>
    <x v="0"/>
    <x v="5"/>
  </r>
  <r>
    <s v="N St Lucie"/>
    <s v="StuartMS4"/>
    <n v="6250"/>
    <s v="Hydric Pine Flatwoods"/>
    <s v="D"/>
    <n v="0.62640332935885068"/>
    <n v="1.7869211096790915E-2"/>
    <n v="0.24869471632328805"/>
    <n v="3"/>
    <n v="3.1093056908319086"/>
    <x v="2088"/>
    <n v="0.82801470775072983"/>
    <x v="19"/>
    <x v="0"/>
    <x v="4"/>
  </r>
  <r>
    <s v="S St Lucie"/>
    <s v="MartinCoMS4"/>
    <n v="1900"/>
    <s v="Open Land"/>
    <s v="C"/>
    <n v="0.80616023176279095"/>
    <n v="4.9140330516175015E-2"/>
    <n v="0.19937879050387461"/>
    <n v="2.99"/>
    <n v="2.4844242171804436"/>
    <x v="2089"/>
    <n v="0.60259917914010508"/>
    <x v="10"/>
    <x v="0"/>
    <x v="1"/>
  </r>
  <r>
    <s v="S St Lucie"/>
    <s v="Conservation"/>
    <n v="5110"/>
    <s v=" Natural River, Stream, Waterway"/>
    <s v="D"/>
    <n v="0.52096910560538079"/>
    <n v="9.3813358258152305E-2"/>
    <n v="0.2984336595879456"/>
    <n v="2.98"/>
    <n v="3.7062923834716344"/>
    <x v="2090"/>
    <n v="1.3494838424420657"/>
    <x v="3"/>
    <x v="19"/>
    <x v="5"/>
  </r>
  <r>
    <s v="N St Lucie"/>
    <s v="CityofFtPierce"/>
    <n v="1850"/>
    <s v="Parks and Zoos"/>
    <s v="NA"/>
    <n v="0.96739227811534922"/>
    <n v="0.17065096597435325"/>
    <n v="0.24895975957097566"/>
    <n v="2.98"/>
    <n v="3.091868598075882"/>
    <x v="2091"/>
    <n v="2.1087201739546644"/>
    <x v="18"/>
    <x v="0"/>
    <x v="1"/>
  </r>
  <r>
    <s v="S St Lucie"/>
    <s v="MartinCoMS4"/>
    <n v="4340"/>
    <s v="Hardwood - Coniferous Mixed"/>
    <s v="B"/>
    <n v="0.80616023176279095"/>
    <n v="4.9140330516175015E-2"/>
    <n v="9.4942281192321246E-2"/>
    <n v="2.98"/>
    <n v="1.1791024314696166"/>
    <x v="2092"/>
    <n v="0.28599228441431968"/>
    <x v="10"/>
    <x v="0"/>
    <x v="3"/>
  </r>
  <r>
    <s v="C-24"/>
    <s v="City of PSL MS4"/>
    <n v="4271"/>
    <e v="#N/A"/>
    <s v="D"/>
    <n v="0.80616023176279095"/>
    <n v="4.9140330516175015E-2"/>
    <n v="0.28292799795311729"/>
    <n v="2.98"/>
    <n v="3.5137252457794563"/>
    <x v="2093"/>
    <n v="1.5215162551182855"/>
    <x v="2"/>
    <x v="0"/>
    <x v="3"/>
  </r>
  <r>
    <s v="C-23"/>
    <s v="ROADS"/>
    <n v="4110"/>
    <s v="Pine Flatwoods"/>
    <s v="NA"/>
    <n v="0.80616023176279095"/>
    <n v="4.9140330516175015E-2"/>
    <n v="0.24115339422849597"/>
    <n v="2.97"/>
    <n v="2.9848701082283533"/>
    <x v="2094"/>
    <n v="1.9422574847286858"/>
    <x v="13"/>
    <x v="0"/>
    <x v="3"/>
  </r>
  <r>
    <s v="S St Lucie"/>
    <s v="MartinCoMS4"/>
    <n v="6300"/>
    <s v="Wetland Forested Mixed"/>
    <s v="D"/>
    <n v="0.62640332935885068"/>
    <n v="1.7869211096790915E-2"/>
    <n v="0.24869471632328805"/>
    <n v="2.97"/>
    <n v="3.0782126339235898"/>
    <x v="2095"/>
    <n v="0.48470189759697907"/>
    <x v="10"/>
    <x v="0"/>
    <x v="4"/>
  </r>
  <r>
    <s v="N St Lucie"/>
    <s v="StLucieCOMS4"/>
    <n v="1110"/>
    <s v="Fixed Single Family Units"/>
    <s v="NA"/>
    <n v="0.96739227811534922"/>
    <n v="0.17065096597435325"/>
    <n v="0.24895975957097566"/>
    <n v="2.97"/>
    <n v="3.0814932000957618"/>
    <x v="2096"/>
    <n v="2.1016439317601856"/>
    <x v="15"/>
    <x v="0"/>
    <x v="1"/>
  </r>
  <r>
    <s v="S St Lucie"/>
    <s v="ROADS"/>
    <n v="6210"/>
    <s v="Cypress"/>
    <s v="D"/>
    <n v="0.62640332935885068"/>
    <n v="1.7869211096790915E-2"/>
    <n v="0.24869471632328805"/>
    <n v="2.96"/>
    <n v="3.0678482816208166"/>
    <x v="2097"/>
    <n v="0.4830699046757771"/>
    <x v="13"/>
    <x v="0"/>
    <x v="4"/>
  </r>
  <r>
    <s v="C-44 &amp; S-153"/>
    <s v="MartinCoMS4"/>
    <n v="8115"/>
    <s v=" Grass airports"/>
    <s v="NA"/>
    <n v="0.96739227811534922"/>
    <n v="0.17065096597435325"/>
    <n v="0.22279788653131388"/>
    <n v="2.96"/>
    <n v="2.7483901686729819"/>
    <x v="2098"/>
    <n v="1.2761910045081697"/>
    <x v="10"/>
    <x v="0"/>
    <x v="2"/>
  </r>
  <r>
    <s v="S St Lucie"/>
    <s v="StuartMS4"/>
    <n v="5110"/>
    <s v=" Natural River, Stream, Waterway"/>
    <s v="D"/>
    <n v="0.52096910560538079"/>
    <n v="9.3813358258152305E-2"/>
    <n v="0.2984336595879456"/>
    <n v="2.96"/>
    <n v="3.6814179379449787"/>
    <x v="2099"/>
    <n v="1.3404269039021859"/>
    <x v="19"/>
    <x v="0"/>
    <x v="5"/>
  </r>
  <r>
    <s v="C-44 &amp; S-153"/>
    <s v="ROADS"/>
    <n v="3100"/>
    <s v="Herbaceous (Dry Prairie)"/>
    <s v="NA"/>
    <n v="0.80616023176279095"/>
    <n v="4.9140330516175015E-2"/>
    <n v="0.24115339422849597"/>
    <n v="2.95"/>
    <n v="2.9647699728194081"/>
    <x v="2100"/>
    <n v="0.39642188149944202"/>
    <x v="13"/>
    <x v="0"/>
    <x v="6"/>
  </r>
  <r>
    <s v="C-23"/>
    <s v="Martin"/>
    <n v="1210"/>
    <s v="Fixed Single Family Units"/>
    <s v="D"/>
    <n v="1.3474392445178078"/>
    <n v="0.2921616014325315"/>
    <n v="0.24052044568721381"/>
    <n v="2.94"/>
    <n v="2.9469647347603032"/>
    <x v="2101"/>
    <n v="3.8663049148219248"/>
    <x v="6"/>
    <x v="4"/>
    <x v="1"/>
  </r>
  <r>
    <s v="C-24"/>
    <s v="Southern Grove"/>
    <n v="5120"/>
    <s v=" Channelized Waterways, Canals"/>
    <s v="D"/>
    <n v="0.52096910560538079"/>
    <n v="9.3813358258152305E-2"/>
    <n v="0.2984336595879456"/>
    <n v="2.93"/>
    <n v="3.6441062696549964"/>
    <x v="2102"/>
    <n v="2.0209344172735539"/>
    <x v="7"/>
    <x v="0"/>
    <x v="5"/>
  </r>
  <r>
    <s v="N St Lucie"/>
    <s v="StLucieCOMS4"/>
    <n v="6170"/>
    <s v="Mixed Wetland Hardwoods"/>
    <s v="NA"/>
    <n v="0.62640332935885068"/>
    <n v="1.7869211096790915E-2"/>
    <n v="0.24869471632328805"/>
    <n v="2.93"/>
    <n v="3.0367552247124974"/>
    <x v="2103"/>
    <n v="0.80869436456987942"/>
    <x v="15"/>
    <x v="0"/>
    <x v="4"/>
  </r>
  <r>
    <s v="N St Lucie"/>
    <s v="City of PSL MS4"/>
    <n v="6120"/>
    <s v="Mangrove Swamps"/>
    <s v="A"/>
    <n v="0.62640332935885068"/>
    <n v="1.7869211096790915E-2"/>
    <n v="0.24869471632328805"/>
    <n v="2.92"/>
    <n v="3.0263908724097242"/>
    <x v="2104"/>
    <n v="0.8059343155440436"/>
    <x v="2"/>
    <x v="0"/>
    <x v="4"/>
  </r>
  <r>
    <s v="C-23"/>
    <s v="St. Lucie"/>
    <n v="3200"/>
    <s v="Shrub and Brushland"/>
    <s v="NA"/>
    <n v="0.80616023176279095"/>
    <n v="4.9140330516175015E-2"/>
    <n v="0.24115339422849597"/>
    <n v="2.92"/>
    <n v="2.9346197697059906"/>
    <x v="2105"/>
    <n v="1.9095595472753411"/>
    <x v="9"/>
    <x v="4"/>
    <x v="6"/>
  </r>
  <r>
    <s v="N St Lucie"/>
    <s v="St. Lucie"/>
    <n v="1920"/>
    <s v="Inactive Land with street pattern but without structures"/>
    <s v="NA"/>
    <n v="0.80616023176279095"/>
    <n v="4.9140330516175015E-2"/>
    <n v="0.24895975957097566"/>
    <n v="2.92"/>
    <n v="3.0296162101951598"/>
    <x v="2106"/>
    <n v="1.0645793829619212"/>
    <x v="9"/>
    <x v="4"/>
    <x v="1"/>
  </r>
  <r>
    <s v="N St Lucie"/>
    <s v="Conservation"/>
    <n v="1210"/>
    <s v="Fixed Single Family Units"/>
    <s v="C"/>
    <n v="1.3474392445178078"/>
    <n v="0.2921616014325315"/>
    <n v="0.2050753273754139"/>
    <n v="2.91"/>
    <n v="2.4870356520957788"/>
    <x v="2107"/>
    <n v="2.5185009245733454"/>
    <x v="3"/>
    <x v="10"/>
    <x v="1"/>
  </r>
  <r>
    <s v="N St Lucie"/>
    <s v="Martin"/>
    <n v="5110"/>
    <s v=" Natural River, Stream, Waterway"/>
    <s v="D"/>
    <n v="0.52096910560538079"/>
    <n v="9.3813358258152305E-2"/>
    <n v="0.2984336595879456"/>
    <n v="2.91"/>
    <n v="3.6192318241283412"/>
    <x v="2108"/>
    <n v="1.7117017492906157"/>
    <x v="6"/>
    <x v="4"/>
    <x v="5"/>
  </r>
  <r>
    <s v="Basin 4, 5, 6"/>
    <s v="MartinCoMS4"/>
    <n v="6250"/>
    <s v="Hydric Pine Flatwoods"/>
    <s v="A"/>
    <n v="0.62640332935885068"/>
    <n v="1.7869211096790915E-2"/>
    <n v="0.24869471632328805"/>
    <n v="2.91"/>
    <n v="3.0160265201069514"/>
    <x v="2109"/>
    <n v="0.55697602168187754"/>
    <x v="10"/>
    <x v="0"/>
    <x v="4"/>
  </r>
  <r>
    <s v="S St Lucie"/>
    <s v="Conservation"/>
    <n v="5110"/>
    <s v=" Natural River, Stream, Waterway"/>
    <s v="D"/>
    <n v="0.52096910560538079"/>
    <n v="9.3813358258152305E-2"/>
    <n v="0.2984336595879456"/>
    <n v="2.9"/>
    <n v="3.6067946013650132"/>
    <x v="2110"/>
    <n v="1.313256088282547"/>
    <x v="3"/>
    <x v="27"/>
    <x v="5"/>
  </r>
  <r>
    <s v="S St Lucie"/>
    <s v="Martin"/>
    <n v="4340"/>
    <s v="Hardwood - Coniferous Mixed"/>
    <s v="A"/>
    <n v="0.80616023176279095"/>
    <n v="4.9140330516175015E-2"/>
    <n v="2.0887301862310671E-2"/>
    <n v="2.89"/>
    <n v="0.25156823017730939"/>
    <x v="2111"/>
    <n v="6.1018085379404154E-2"/>
    <x v="6"/>
    <x v="4"/>
    <x v="3"/>
  </r>
  <r>
    <s v="C-24"/>
    <s v="Conservation"/>
    <n v="7400"/>
    <s v="Disturbed Land"/>
    <s v="D"/>
    <n v="0.73183755311232057"/>
    <n v="0.13401908322593187"/>
    <n v="0.28292799795311729"/>
    <n v="2.88"/>
    <n v="3.3958150026324945"/>
    <x v="2112"/>
    <n v="2.2547394090562585"/>
    <x v="3"/>
    <x v="8"/>
    <x v="7"/>
  </r>
  <r>
    <s v="Basin 4, 5, 6"/>
    <s v="MartinCoMS4"/>
    <n v="8140"/>
    <s v="Roads and Highways"/>
    <s v="D"/>
    <n v="1.0171301585628862"/>
    <n v="0.19656132206470006"/>
    <n v="0.45034663738052311"/>
    <n v="2.88"/>
    <n v="5.4052404804959906"/>
    <x v="2113"/>
    <n v="3.6263399331794832"/>
    <x v="10"/>
    <x v="0"/>
    <x v="2"/>
  </r>
  <r>
    <s v="N St Lucie"/>
    <s v="St. Lucie"/>
    <n v="1820"/>
    <s v="Golf Courses"/>
    <s v="C"/>
    <n v="1.8765006736361713"/>
    <n v="0.3700681607026059"/>
    <n v="0.22153198944874952"/>
    <n v="2.88"/>
    <n v="2.6589155501596711"/>
    <x v="2114"/>
    <n v="3.2562022818881884"/>
    <x v="9"/>
    <x v="4"/>
    <x v="1"/>
  </r>
  <r>
    <s v="Basin 4, 5, 6"/>
    <s v="ROADS"/>
    <n v="3200"/>
    <s v="Shrub and Brushland"/>
    <s v="D"/>
    <n v="0.80616023176279095"/>
    <n v="4.9140330516175015E-2"/>
    <n v="0.28292799795311729"/>
    <n v="2.87"/>
    <n v="3.3840239783177988"/>
    <x v="2115"/>
    <n v="0.91287714871912462"/>
    <x v="13"/>
    <x v="0"/>
    <x v="6"/>
  </r>
  <r>
    <s v="C-44 &amp; S-153"/>
    <s v="Martin"/>
    <n v="4270"/>
    <s v="Live Oak"/>
    <s v="NA"/>
    <n v="0.80616023176279095"/>
    <n v="4.9140330516175015E-2"/>
    <n v="0.24115339422849597"/>
    <n v="2.87"/>
    <n v="2.8843694311836274"/>
    <x v="2116"/>
    <n v="0.38567145759437244"/>
    <x v="6"/>
    <x v="4"/>
    <x v="3"/>
  </r>
  <r>
    <s v="N St Lucie"/>
    <s v="StuartMS4"/>
    <n v="1400"/>
    <s v="Commercial and Services"/>
    <s v="A"/>
    <n v="0.73183755311232057"/>
    <n v="0.15992943931627868"/>
    <n v="0.5449281084296117"/>
    <n v="2.87"/>
    <n v="6.5177352496967673"/>
    <x v="2117"/>
    <n v="4.2550904508390719"/>
    <x v="19"/>
    <x v="0"/>
    <x v="1"/>
  </r>
  <r>
    <s v="C-44 &amp; S-153"/>
    <s v="Conservation"/>
    <n v="2210"/>
    <s v="Citrus Groves"/>
    <s v="D"/>
    <n v="1.6671011379372187"/>
    <n v="0.16490862031309303"/>
    <n v="0.32696578480774496"/>
    <n v="2.86"/>
    <n v="3.8971215374127524"/>
    <x v="2118"/>
    <n v="1.7487021746578486"/>
    <x v="3"/>
    <x v="17"/>
    <x v="0"/>
  </r>
  <r>
    <s v="C-24"/>
    <s v="City of PSL MS4"/>
    <n v="5300"/>
    <s v="Reservoirs"/>
    <s v="D"/>
    <n v="0.52096910560538079"/>
    <n v="9.3813358258152305E-2"/>
    <n v="0.2984336595879456"/>
    <n v="2.84"/>
    <n v="3.5321712647850472"/>
    <x v="2119"/>
    <n v="1.9588579334665162"/>
    <x v="2"/>
    <x v="0"/>
    <x v="5"/>
  </r>
  <r>
    <s v="S St Lucie"/>
    <s v="Agriculture"/>
    <n v="2110"/>
    <s v="Improved Pastures"/>
    <s v="C"/>
    <n v="1.8765006736361713"/>
    <n v="0.3700681607026059"/>
    <n v="0.58663586860269046"/>
    <n v="2.83"/>
    <n v="6.9187981001968462"/>
    <x v="2120"/>
    <n v="7.7199635453307209"/>
    <x v="0"/>
    <x v="0"/>
    <x v="0"/>
  </r>
  <r>
    <s v="C-44 &amp; S-153"/>
    <s v="Martin"/>
    <n v="4200"/>
    <s v="Upland Hardwood Forests"/>
    <s v="A"/>
    <n v="0.80616023176279095"/>
    <n v="4.9140330516175015E-2"/>
    <n v="2.0887301862310671E-2"/>
    <n v="2.83"/>
    <n v="0.24634536034663859"/>
    <x v="2121"/>
    <n v="3.2939044898111912E-2"/>
    <x v="6"/>
    <x v="4"/>
    <x v="3"/>
  </r>
  <r>
    <s v="C-44 &amp; S-153"/>
    <s v="Conservation"/>
    <n v="5120"/>
    <s v=" Channelized Waterways, Canals"/>
    <s v="NA"/>
    <n v="0.52096910560538079"/>
    <n v="9.3813358258152305E-2"/>
    <n v="0.2984336595879456"/>
    <n v="2.82"/>
    <n v="3.5072968192583915"/>
    <x v="2122"/>
    <n v="0.89529414831494514"/>
    <x v="3"/>
    <x v="3"/>
    <x v="5"/>
  </r>
  <r>
    <s v="N St Lucie"/>
    <s v="ROADS"/>
    <n v="6440"/>
    <s v="Emergent Aquatic Vegetation"/>
    <s v="NA"/>
    <n v="0.62640332935885068"/>
    <n v="1.7869211096790915E-2"/>
    <n v="0.24869471632328805"/>
    <n v="2.82"/>
    <n v="2.9227473493819942"/>
    <x v="2123"/>
    <n v="0.77833382528568618"/>
    <x v="13"/>
    <x v="0"/>
    <x v="4"/>
  </r>
  <r>
    <s v="S St Lucie"/>
    <s v="ROADS"/>
    <n v="6170"/>
    <s v="Mixed Wetland Hardwoods"/>
    <s v="D"/>
    <n v="0.62640332935885068"/>
    <n v="1.7869211096790915E-2"/>
    <n v="0.24869471632328805"/>
    <n v="2.82"/>
    <n v="2.9227473493819942"/>
    <x v="2123"/>
    <n v="0.46022200377894984"/>
    <x v="13"/>
    <x v="0"/>
    <x v="4"/>
  </r>
  <r>
    <s v="N St Lucie"/>
    <s v="CityofFtPierce"/>
    <n v="1340"/>
    <s v="Multiple Dwelling Units, High Rise &lt;Three stories or more&gt;"/>
    <s v="NA"/>
    <n v="1.6728075169398335"/>
    <n v="0.4645994885165638"/>
    <n v="0.44774347762687844"/>
    <n v="2.82"/>
    <n v="5.2620380592882441"/>
    <x v="2124"/>
    <n v="7.7975785041847931"/>
    <x v="18"/>
    <x v="0"/>
    <x v="1"/>
  </r>
  <r>
    <s v="N St Lucie"/>
    <s v="MartinCoMS4"/>
    <n v="8140"/>
    <s v="Roads and Highways"/>
    <s v="D"/>
    <n v="1.0171301585628862"/>
    <n v="0.19656132206470006"/>
    <n v="0.45034663738052311"/>
    <n v="2.82"/>
    <n v="5.2926313038189905"/>
    <x v="2125"/>
    <n v="3.9828286779023219"/>
    <x v="10"/>
    <x v="0"/>
    <x v="2"/>
  </r>
  <r>
    <s v="Basin 4, 5, 6"/>
    <s v="ROADS"/>
    <n v="1550"/>
    <s v="Other Light Industrial"/>
    <s v="D"/>
    <n v="1.2017295380314896"/>
    <n v="0.2322997442582819"/>
    <n v="0.34369105791620291"/>
    <n v="2.81"/>
    <n v="4.0248542796628293"/>
    <x v="2126"/>
    <n v="3.0916419233396435"/>
    <x v="13"/>
    <x v="0"/>
    <x v="1"/>
  </r>
  <r>
    <s v="N St Lucie"/>
    <s v="Conservation"/>
    <n v="4200"/>
    <s v="Upland Hardwood Forests"/>
    <s v="D"/>
    <n v="0.80616023176279095"/>
    <n v="4.9140330516175015E-2"/>
    <n v="0.28292799795311729"/>
    <n v="2.8"/>
    <n v="3.3014868081149249"/>
    <x v="2127"/>
    <n v="1.1601122205553231"/>
    <x v="3"/>
    <x v="50"/>
    <x v="3"/>
  </r>
  <r>
    <s v="Basin 4, 5, 6"/>
    <s v="ROADS"/>
    <n v="6410"/>
    <s v="Freshwater Marshes"/>
    <s v="D"/>
    <n v="0.62640332935885068"/>
    <n v="1.7869211096790915E-2"/>
    <n v="0.24869471632328805"/>
    <n v="2.79"/>
    <n v="2.891654292473675"/>
    <x v="2128"/>
    <n v="0.53400793831355264"/>
    <x v="13"/>
    <x v="0"/>
    <x v="4"/>
  </r>
  <r>
    <s v="N St Lucie"/>
    <s v="MartinCoMS4"/>
    <n v="8200"/>
    <s v="Communications"/>
    <s v="D"/>
    <n v="1.2017295380314896"/>
    <n v="0.2322997442582819"/>
    <n v="0.58224006489851832"/>
    <n v="2.79"/>
    <n v="6.7698944625961639"/>
    <x v="2129"/>
    <n v="5.7528369976715314"/>
    <x v="10"/>
    <x v="0"/>
    <x v="2"/>
  </r>
  <r>
    <s v="Basin 4, 5, 6"/>
    <s v="ROADS"/>
    <n v="1330"/>
    <s v="Multiple Dwelling Units, Low Rise &lt;Two stories or less&gt;"/>
    <s v="D"/>
    <n v="1.6728075169398335"/>
    <n v="0.4645994885165638"/>
    <n v="0.45902383655933859"/>
    <n v="2.78"/>
    <n v="5.3180895120337004"/>
    <x v="2130"/>
    <n v="7.4465229944985145"/>
    <x v="13"/>
    <x v="0"/>
    <x v="1"/>
  </r>
  <r>
    <s v="N St Lucie"/>
    <s v="MartinCoMS4"/>
    <n v="1850"/>
    <s v="Parks and Zoos"/>
    <s v="A"/>
    <n v="0.96739227811534922"/>
    <n v="0.17065096597435325"/>
    <n v="8.3338224602148639E-2"/>
    <n v="2.78"/>
    <n v="0.9655275018618833"/>
    <x v="2131"/>
    <n v="0.65851030116585629"/>
    <x v="10"/>
    <x v="0"/>
    <x v="1"/>
  </r>
  <r>
    <s v="N St Lucie"/>
    <s v="City of PSL MS4"/>
    <n v="1660"/>
    <s v="Holding Ponds"/>
    <s v="NA"/>
    <n v="0.52096910560538079"/>
    <n v="9.3813358258152305E-2"/>
    <n v="0.2984336595879456"/>
    <n v="2.78"/>
    <n v="3.4575479282050812"/>
    <x v="2132"/>
    <n v="1.6352339735491104"/>
    <x v="2"/>
    <x v="0"/>
    <x v="1"/>
  </r>
  <r>
    <s v="C-24"/>
    <s v="City of PSL MS4"/>
    <n v="5120"/>
    <s v=" Channelized Waterways, Canals"/>
    <s v="D"/>
    <n v="0.52096910560538079"/>
    <n v="9.3813358258152305E-2"/>
    <n v="0.2984336595879456"/>
    <n v="2.77"/>
    <n v="3.445110705441754"/>
    <x v="2133"/>
    <n v="1.9105762238388202"/>
    <x v="2"/>
    <x v="0"/>
    <x v="5"/>
  </r>
  <r>
    <s v="N St Lucie"/>
    <s v="St. Lucie"/>
    <n v="5300"/>
    <s v="Reservoirs"/>
    <s v="A"/>
    <n v="0.52096910560538079"/>
    <n v="9.3813358258152305E-2"/>
    <n v="0.2984336595879456"/>
    <n v="2.77"/>
    <n v="3.445110705441754"/>
    <x v="2133"/>
    <n v="1.62935183695361"/>
    <x v="9"/>
    <x v="4"/>
    <x v="5"/>
  </r>
  <r>
    <s v="N St Lucie"/>
    <s v="NORTH ST. LUCIE RIVER WATER CONTROL DIST"/>
    <n v="2430"/>
    <s v="Ornamentals"/>
    <s v="NA"/>
    <n v="1.7303616721893005"/>
    <n v="0.38508149913584422"/>
    <n v="0.30381529981542799"/>
    <n v="2.76"/>
    <n v="3.494574723066997"/>
    <x v="2134"/>
    <n v="4.4223380408967827"/>
    <x v="1"/>
    <x v="1"/>
    <x v="0"/>
  </r>
  <r>
    <s v="Basin 4, 5, 6"/>
    <s v="MartinCoMS4"/>
    <n v="6250"/>
    <s v="Hydric Pine Flatwoods"/>
    <s v="NA"/>
    <n v="0.62640332935885068"/>
    <n v="1.7869211096790915E-2"/>
    <n v="0.24869471632328805"/>
    <n v="2.75"/>
    <n v="2.850196883262583"/>
    <x v="2135"/>
    <n v="0.52635191052411112"/>
    <x v="10"/>
    <x v="0"/>
    <x v="4"/>
  </r>
  <r>
    <s v="N St Lucie"/>
    <s v="TownofSewallsPt"/>
    <n v="1210"/>
    <s v="Fixed Single Family Units"/>
    <s v="D"/>
    <n v="1.3474392445178078"/>
    <n v="0.2921616014325315"/>
    <n v="0.24052044568721381"/>
    <n v="2.75"/>
    <n v="2.7565146328540249"/>
    <x v="2136"/>
    <n v="2.791389277267772"/>
    <x v="17"/>
    <x v="0"/>
    <x v="1"/>
  </r>
  <r>
    <s v="N St Lucie"/>
    <s v="ROADS"/>
    <n v="2610"/>
    <s v="Fallow Crop Land"/>
    <s v="D"/>
    <n v="1.1942187284187931"/>
    <n v="0.52982210901985061"/>
    <n v="0.28292799795311729"/>
    <n v="2.74"/>
    <n v="3.2307406622267489"/>
    <x v="2137"/>
    <n v="5.3608518464763648"/>
    <x v="13"/>
    <x v="0"/>
    <x v="0"/>
  </r>
  <r>
    <s v="C-23"/>
    <s v="Martin"/>
    <n v="6215"/>
    <e v="#N/A"/>
    <s v="NA"/>
    <n v="0.62640332935885068"/>
    <n v="1.7869211096790915E-2"/>
    <n v="0.24869471632328805"/>
    <n v="2.74"/>
    <n v="2.8398325309598103"/>
    <x v="2138"/>
    <n v="1.6062437079205807"/>
    <x v="6"/>
    <x v="4"/>
    <x v="4"/>
  </r>
  <r>
    <s v="C-44 &amp; S-153"/>
    <s v="Conservation"/>
    <n v="2140"/>
    <s v="Row Crops"/>
    <s v="D"/>
    <n v="1.1942187284187931"/>
    <n v="0.52982210901985061"/>
    <n v="0.25824300484311374"/>
    <n v="2.73"/>
    <n v="2.9381016829264368"/>
    <x v="2139"/>
    <n v="4.2357024172731341"/>
    <x v="3"/>
    <x v="20"/>
    <x v="0"/>
  </r>
  <r>
    <s v="C-44 &amp; S-153"/>
    <s v="Conservation"/>
    <n v="3200"/>
    <s v="Shrub and Brushland"/>
    <s v="NA"/>
    <n v="0.80616023176279095"/>
    <n v="4.9140330516175015E-2"/>
    <n v="0.24115339422849597"/>
    <n v="2.73"/>
    <n v="2.7436684833210112"/>
    <x v="2140"/>
    <n v="0.36685821576050054"/>
    <x v="3"/>
    <x v="23"/>
    <x v="6"/>
  </r>
  <r>
    <s v="N St Lucie"/>
    <s v="NORTH ST. LUCIE RIVER WATER CONTROL DIST"/>
    <n v="6172"/>
    <s v="Mixed Shrubs"/>
    <s v="C"/>
    <n v="0.62640332935885068"/>
    <n v="1.7869211096790915E-2"/>
    <n v="0.24869471632328805"/>
    <n v="2.73"/>
    <n v="2.8294681786570366"/>
    <x v="2141"/>
    <n v="0.75349338405316413"/>
    <x v="1"/>
    <x v="1"/>
    <x v="4"/>
  </r>
  <r>
    <s v="N St Lucie"/>
    <s v="StuartMS4"/>
    <n v="1210"/>
    <s v="Fixed Single Family Units"/>
    <s v="A"/>
    <n v="1.3474392445178078"/>
    <n v="0.2921616014325315"/>
    <n v="0.12152611992617118"/>
    <n v="2.73"/>
    <n v="1.3826360860830291"/>
    <x v="2142"/>
    <n v="1.4001288072465792"/>
    <x v="19"/>
    <x v="0"/>
    <x v="1"/>
  </r>
  <r>
    <s v="Basin 4, 5, 6"/>
    <s v="Agriculture"/>
    <n v="2130"/>
    <s v="Woodland Pastures"/>
    <s v="D"/>
    <n v="0.95337210017164864"/>
    <n v="0.22938109134459039"/>
    <n v="0.2"/>
    <n v="2.72"/>
    <n v="2.2671200000000002"/>
    <x v="2143"/>
    <n v="1.7234554411406913"/>
    <x v="0"/>
    <x v="0"/>
    <x v="0"/>
  </r>
  <r>
    <s v="C-44 &amp; S-153"/>
    <s v="Conservation"/>
    <n v="8113"/>
    <s v="Private Airports"/>
    <s v="D"/>
    <n v="0.96739227811534922"/>
    <n v="0.17065096597435325"/>
    <n v="0.24052044568721381"/>
    <n v="2.72"/>
    <n v="2.7264435641319813"/>
    <x v="2144"/>
    <n v="1.2660002900987064"/>
    <x v="3"/>
    <x v="22"/>
    <x v="2"/>
  </r>
  <r>
    <s v="C-44 &amp; S-153"/>
    <s v="MartinCoMS4"/>
    <n v="5120"/>
    <s v=" Channelized Waterways, Canals"/>
    <s v="D"/>
    <n v="0.52096910560538079"/>
    <n v="9.3813358258152305E-2"/>
    <n v="0.2984336595879456"/>
    <n v="2.72"/>
    <n v="3.3829245916251161"/>
    <x v="2145"/>
    <n v="0.8635461288711529"/>
    <x v="10"/>
    <x v="0"/>
    <x v="5"/>
  </r>
  <r>
    <s v="C-23"/>
    <s v="Okeechobee"/>
    <n v="6111"/>
    <e v="#N/A"/>
    <s v="D"/>
    <n v="0.62640332935885068"/>
    <n v="1.7869211096790915E-2"/>
    <n v="0.24869471632328805"/>
    <n v="2.71"/>
    <n v="2.8087394740514906"/>
    <x v="2146"/>
    <n v="1.5886570979798442"/>
    <x v="14"/>
    <x v="4"/>
    <x v="4"/>
  </r>
  <r>
    <s v="N St Lucie"/>
    <s v="Conservation"/>
    <n v="6170"/>
    <s v="Mixed Wetland Hardwoods"/>
    <s v="NA"/>
    <n v="0.62640332935885068"/>
    <n v="1.7869211096790915E-2"/>
    <n v="0.24869471632328805"/>
    <n v="2.7"/>
    <n v="2.7983751217487178"/>
    <x v="2147"/>
    <n v="0.74521323697565689"/>
    <x v="3"/>
    <x v="44"/>
    <x v="4"/>
  </r>
  <r>
    <s v="C-44 &amp; S-153"/>
    <s v="ROADS"/>
    <n v="5300"/>
    <s v="Reservoirs"/>
    <s v="D"/>
    <n v="0.52096910560538079"/>
    <n v="9.3813358258152305E-2"/>
    <n v="0.2984336595879456"/>
    <n v="2.7"/>
    <n v="3.3580501460984604"/>
    <x v="2148"/>
    <n v="0.85719652498239429"/>
    <x v="13"/>
    <x v="0"/>
    <x v="5"/>
  </r>
  <r>
    <s v="N St Lucie"/>
    <s v="ROADS"/>
    <n v="4200"/>
    <s v="Upland Hardwood Forests"/>
    <s v="NA"/>
    <n v="0.80616023176279095"/>
    <n v="4.9140330516175015E-2"/>
    <n v="0.24115339422849597"/>
    <n v="2.7"/>
    <n v="2.7135182802075941"/>
    <x v="2149"/>
    <n v="0.95350546603168873"/>
    <x v="13"/>
    <x v="0"/>
    <x v="3"/>
  </r>
  <r>
    <s v="N St Lucie"/>
    <s v="Conservation"/>
    <n v="6170"/>
    <s v="Mixed Wetland Hardwoods"/>
    <s v="D"/>
    <n v="0.62640332935885068"/>
    <n v="1.7869211096790915E-2"/>
    <n v="0.24869471632328805"/>
    <n v="2.69"/>
    <n v="2.7880107694459446"/>
    <x v="2150"/>
    <n v="0.74245318794982107"/>
    <x v="3"/>
    <x v="53"/>
    <x v="4"/>
  </r>
  <r>
    <s v="Basin 4, 5, 6"/>
    <s v="ROADS"/>
    <n v="6250"/>
    <s v="Hydric Pine Flatwoods"/>
    <s v="D"/>
    <n v="0.62640332935885068"/>
    <n v="1.7869211096790915E-2"/>
    <n v="0.24869471632328805"/>
    <n v="2.68"/>
    <n v="2.7776464171431718"/>
    <x v="2151"/>
    <n v="0.51295386189258829"/>
    <x v="13"/>
    <x v="0"/>
    <x v="4"/>
  </r>
  <r>
    <s v="C-44 &amp; S-153"/>
    <s v="Martin"/>
    <n v="1210"/>
    <s v="Fixed Single Family Units"/>
    <s v="NA"/>
    <n v="1.3474392445178078"/>
    <n v="0.2921616014325315"/>
    <n v="0.22279788653131388"/>
    <n v="2.68"/>
    <n v="2.4884073148795918"/>
    <x v="2152"/>
    <n v="1.9782134369442121"/>
    <x v="6"/>
    <x v="4"/>
    <x v="1"/>
  </r>
  <r>
    <s v="N St Lucie"/>
    <s v="StLucieCOMS4"/>
    <n v="8200"/>
    <s v="Communications"/>
    <s v="D"/>
    <n v="1.2017295380314896"/>
    <n v="0.2322997442582819"/>
    <n v="0.58224006489851832"/>
    <n v="2.68"/>
    <n v="6.5029810608450616"/>
    <x v="2153"/>
    <n v="5.5260226357561661"/>
    <x v="15"/>
    <x v="0"/>
    <x v="2"/>
  </r>
  <r>
    <s v="N St Lucie"/>
    <s v="StuartMS4"/>
    <n v="1411"/>
    <s v="Shopping Centers (Plazas, Malls)"/>
    <s v="B"/>
    <n v="1.4884831588725165"/>
    <n v="0.30824389141964326"/>
    <n v="0.55707618727995345"/>
    <n v="2.68"/>
    <n v="6.2219282281110715"/>
    <x v="2154"/>
    <n v="6.5729173321977621"/>
    <x v="19"/>
    <x v="0"/>
    <x v="1"/>
  </r>
  <r>
    <s v="N St Lucie"/>
    <s v="StuartMS4"/>
    <n v="4240"/>
    <s v="Melaleuca"/>
    <s v="D"/>
    <n v="0.80616023176279095"/>
    <n v="4.9140330516175015E-2"/>
    <n v="0.28292799795311729"/>
    <n v="2.68"/>
    <n v="3.1599945163385716"/>
    <x v="2155"/>
    <n v="1.1103931253886667"/>
    <x v="19"/>
    <x v="0"/>
    <x v="3"/>
  </r>
  <r>
    <s v="S St Lucie"/>
    <s v="StuartMS4"/>
    <n v="1710"/>
    <s v="Educational Facilities"/>
    <s v="B"/>
    <n v="0.96739227811534922"/>
    <n v="0.17065096597435325"/>
    <n v="0.1586591010147235"/>
    <n v="2.67"/>
    <n v="1.7654355152885566"/>
    <x v="2156"/>
    <n v="1.0119145856144847"/>
    <x v="19"/>
    <x v="0"/>
    <x v="1"/>
  </r>
  <r>
    <s v="C-23"/>
    <s v="Conservation"/>
    <n v="2210"/>
    <s v="Citrus Groves"/>
    <s v="D"/>
    <n v="1.6671011379372187"/>
    <n v="0.16490862031309303"/>
    <n v="0.32696578480774496"/>
    <n v="2.66"/>
    <n v="3.6245955557754974"/>
    <x v="2157"/>
    <n v="3.5002949656775342"/>
    <x v="3"/>
    <x v="29"/>
    <x v="0"/>
  </r>
  <r>
    <s v="N St Lucie"/>
    <s v="St. Lucie"/>
    <n v="6172"/>
    <s v="Mixed Shrubs"/>
    <s v="A"/>
    <n v="0.62640332935885068"/>
    <n v="1.7869211096790915E-2"/>
    <n v="0.24869471632328805"/>
    <n v="2.66"/>
    <n v="2.7569177125376254"/>
    <x v="2158"/>
    <n v="0.73417304087231383"/>
    <x v="9"/>
    <x v="4"/>
    <x v="4"/>
  </r>
  <r>
    <s v="N St Lucie"/>
    <s v="StLucieCOMS4"/>
    <n v="5110"/>
    <s v=" Natural River, Stream, Waterway"/>
    <s v="C"/>
    <n v="0.52096910560538079"/>
    <n v="9.3813358258152305E-2"/>
    <n v="0.2984336595879456"/>
    <n v="2.66"/>
    <n v="3.30830125504515"/>
    <x v="2159"/>
    <n v="1.5646483344031057"/>
    <x v="15"/>
    <x v="0"/>
    <x v="5"/>
  </r>
  <r>
    <s v="S St Lucie"/>
    <s v="StuartMS4"/>
    <n v="5120"/>
    <s v=" Channelized Waterways, Canals"/>
    <s v="NA"/>
    <n v="0.52096910560538079"/>
    <n v="9.3813358258152305E-2"/>
    <n v="0.2984336595879456"/>
    <n v="2.65"/>
    <n v="3.295864032281822"/>
    <x v="2160"/>
    <n v="1.2000443565340515"/>
    <x v="19"/>
    <x v="0"/>
    <x v="5"/>
  </r>
  <r>
    <s v="N St Lucie"/>
    <s v="TownofSewallsPt"/>
    <n v="1411"/>
    <s v="Shopping Centers (Plazas, Malls)"/>
    <s v="C"/>
    <n v="1.4884831588725165"/>
    <n v="0.30824389141964326"/>
    <n v="0.57095970596605816"/>
    <n v="2.64"/>
    <n v="6.2818128769797648"/>
    <x v="2161"/>
    <n v="6.6361801716344537"/>
    <x v="17"/>
    <x v="0"/>
    <x v="1"/>
  </r>
  <r>
    <s v="N St Lucie"/>
    <s v="StuartMS4"/>
    <n v="8100"/>
    <s v="Transportation"/>
    <s v="B"/>
    <n v="1.0171301585628862"/>
    <n v="0.19656132206470006"/>
    <n v="0.39828344230763024"/>
    <n v="2.64"/>
    <n v="4.3819940889570095"/>
    <x v="2162"/>
    <n v="3.2975529036574138"/>
    <x v="19"/>
    <x v="0"/>
    <x v="2"/>
  </r>
  <r>
    <s v="N St Lucie"/>
    <s v="StLucieCOMS4"/>
    <n v="4200"/>
    <s v="Upland Hardwood Forests"/>
    <s v="A"/>
    <n v="0.80616023176279095"/>
    <n v="4.9140330516175015E-2"/>
    <n v="2.0887301862310671E-2"/>
    <n v="2.63"/>
    <n v="0.22893579424440266"/>
    <x v="2163"/>
    <n v="8.0445940893253839E-2"/>
    <x v="15"/>
    <x v="0"/>
    <x v="3"/>
  </r>
  <r>
    <s v="C-24"/>
    <s v="Conservation"/>
    <n v="6170"/>
    <s v="Mixed Wetland Hardwoods"/>
    <s v="D"/>
    <n v="0.62640332935885068"/>
    <n v="1.7869211096790915E-2"/>
    <n v="0.24869471632328805"/>
    <n v="2.61"/>
    <n v="2.7050959510237607"/>
    <x v="2164"/>
    <n v="0.94118977822520467"/>
    <x v="3"/>
    <x v="15"/>
    <x v="4"/>
  </r>
  <r>
    <s v="N St Lucie"/>
    <s v="Conservation"/>
    <n v="2210"/>
    <s v="Citrus Groves"/>
    <s v="NA"/>
    <n v="1.6671011379372187"/>
    <n v="0.16490862031309303"/>
    <n v="0.32696578480774496"/>
    <n v="2.61"/>
    <n v="3.5564640603661832"/>
    <x v="2165"/>
    <n v="2.3700146896174981"/>
    <x v="3"/>
    <x v="6"/>
    <x v="0"/>
  </r>
  <r>
    <s v="C-23"/>
    <s v="Southern Grove"/>
    <n v="4110"/>
    <s v="Pine Flatwoods"/>
    <s v="NA"/>
    <n v="0.80616023176279095"/>
    <n v="4.9140330516175015E-2"/>
    <n v="0.24115339422849597"/>
    <n v="2.6"/>
    <n v="2.6130176031628682"/>
    <x v="2166"/>
    <n v="1.7002927475739338"/>
    <x v="7"/>
    <x v="0"/>
    <x v="3"/>
  </r>
  <r>
    <s v="C-23"/>
    <s v="St. Lucie"/>
    <n v="5300"/>
    <s v="Reservoirs"/>
    <s v="C"/>
    <n v="0.52096910560538079"/>
    <n v="9.3813358258152305E-2"/>
    <n v="0.2984336595879456"/>
    <n v="2.6"/>
    <n v="3.2336779184651845"/>
    <x v="2167"/>
    <n v="2.4972276526059178"/>
    <x v="9"/>
    <x v="4"/>
    <x v="5"/>
  </r>
  <r>
    <s v="N St Lucie"/>
    <s v="CityofFtPierce"/>
    <n v="8200"/>
    <s v="Communications"/>
    <s v="D"/>
    <n v="1.2017295380314896"/>
    <n v="0.2322997442582819"/>
    <n v="0.58224006489851832"/>
    <n v="2.59"/>
    <n v="6.284597368503249"/>
    <x v="2168"/>
    <n v="5.3404472487345043"/>
    <x v="18"/>
    <x v="0"/>
    <x v="2"/>
  </r>
  <r>
    <s v="Basin 4, 5, 6"/>
    <s v="ROADS"/>
    <n v="4110"/>
    <s v="Pine Flatwoods"/>
    <s v="NA"/>
    <n v="0.80616023176279095"/>
    <n v="4.9140330516175015E-2"/>
    <n v="0.24115339422849597"/>
    <n v="2.58"/>
    <n v="2.5929174677539231"/>
    <x v="2169"/>
    <n v="0.69946759242641632"/>
    <x v="13"/>
    <x v="0"/>
    <x v="3"/>
  </r>
  <r>
    <s v="S St Lucie"/>
    <s v="ROADS"/>
    <n v="6410"/>
    <s v="Freshwater Marshes"/>
    <s v="D"/>
    <n v="0.62640332935885068"/>
    <n v="1.7869211096790915E-2"/>
    <n v="0.24869471632328805"/>
    <n v="2.58"/>
    <n v="2.6740028941154415"/>
    <x v="2170"/>
    <n v="0.421054173670103"/>
    <x v="13"/>
    <x v="0"/>
    <x v="4"/>
  </r>
  <r>
    <s v="N St Lucie"/>
    <s v="Martin"/>
    <n v="1210"/>
    <s v="Fixed Single Family Units"/>
    <s v="A"/>
    <n v="1.3474392445178078"/>
    <n v="0.2921616014325315"/>
    <n v="0.12152611992617118"/>
    <n v="2.58"/>
    <n v="1.3066670703641814"/>
    <x v="2171"/>
    <n v="1.3231986530022615"/>
    <x v="6"/>
    <x v="4"/>
    <x v="1"/>
  </r>
  <r>
    <s v="N St Lucie"/>
    <s v="City of PSL MS4"/>
    <n v="1900"/>
    <s v="Open Land"/>
    <s v="A"/>
    <n v="0.80616023176279095"/>
    <n v="4.9140330516175015E-2"/>
    <n v="2.0887301862310671E-2"/>
    <n v="2.58"/>
    <n v="0.22458340271884369"/>
    <x v="2172"/>
    <n v="7.8916550381975259E-2"/>
    <x v="2"/>
    <x v="0"/>
    <x v="1"/>
  </r>
  <r>
    <s v="Basin 4, 5, 6"/>
    <s v="ROADS"/>
    <n v="2430"/>
    <s v="Ornamentals"/>
    <s v="D"/>
    <n v="1.7303616721893005"/>
    <n v="0.38508149913584422"/>
    <n v="0.30381529981542799"/>
    <n v="2.57"/>
    <n v="3.2540061732906458"/>
    <x v="2173"/>
    <n v="3.8522772025615057"/>
    <x v="13"/>
    <x v="0"/>
    <x v="0"/>
  </r>
  <r>
    <s v="N St Lucie"/>
    <s v="City of PSL MS4"/>
    <n v="8310"/>
    <s v="Electric Power Facilities"/>
    <s v="C"/>
    <n v="1.2017295380314896"/>
    <n v="0.2322997442582819"/>
    <n v="0.57095970596605816"/>
    <n v="2.57"/>
    <n v="6.1152496567568164"/>
    <x v="2174"/>
    <n v="5.196541049459384"/>
    <x v="2"/>
    <x v="0"/>
    <x v="2"/>
  </r>
  <r>
    <s v="C-44 &amp; S-153"/>
    <s v="Conservation"/>
    <n v="6215"/>
    <e v="#N/A"/>
    <s v="D"/>
    <n v="0.62640332935885068"/>
    <n v="1.7869211096790915E-2"/>
    <n v="0.24869471632328805"/>
    <n v="2.56"/>
    <n v="2.6532741895098955"/>
    <x v="2175"/>
    <n v="0.12900782504144209"/>
    <x v="3"/>
    <x v="41"/>
    <x v="4"/>
  </r>
  <r>
    <s v="N St Lucie"/>
    <s v="ROADS"/>
    <n v="4200"/>
    <s v="Upland Hardwood Forests"/>
    <s v="D"/>
    <n v="0.80616023176279095"/>
    <n v="4.9140330516175015E-2"/>
    <n v="0.28292799795311729"/>
    <n v="2.56"/>
    <n v="3.0185022245622175"/>
    <x v="2176"/>
    <n v="1.0606740302220099"/>
    <x v="13"/>
    <x v="0"/>
    <x v="3"/>
  </r>
  <r>
    <s v="C-44 &amp; S-153"/>
    <s v="Martin"/>
    <n v="4100"/>
    <s v="Upland Coniferous Forests"/>
    <s v="D"/>
    <n v="0.80616023176279095"/>
    <n v="4.9140330516175015E-2"/>
    <n v="0.28292799795311729"/>
    <n v="2.5499999999999998"/>
    <n v="3.0067112002475209"/>
    <x v="2177"/>
    <n v="0.40202987822157471"/>
    <x v="6"/>
    <x v="4"/>
    <x v="3"/>
  </r>
  <r>
    <s v="C-24"/>
    <s v="Verano"/>
    <n v="1550"/>
    <s v="Other Light Industrial"/>
    <s v="D"/>
    <n v="1.2017295380314896"/>
    <n v="0.2322997442582819"/>
    <n v="0.34369105791620291"/>
    <n v="2.5499999999999998"/>
    <n v="3.6524478338577278"/>
    <x v="2178"/>
    <n v="3.4018811616531535"/>
    <x v="8"/>
    <x v="0"/>
    <x v="1"/>
  </r>
  <r>
    <s v="N St Lucie"/>
    <s v="MartinCoMS4"/>
    <n v="8310"/>
    <s v="Electric Power Facilities"/>
    <s v="C"/>
    <n v="1.2017295380314896"/>
    <n v="0.2322997442582819"/>
    <n v="0.57095970596605816"/>
    <n v="2.54"/>
    <n v="6.0438654195184105"/>
    <x v="2179"/>
    <n v="5.1358810372088861"/>
    <x v="10"/>
    <x v="0"/>
    <x v="2"/>
  </r>
  <r>
    <s v="Basin 4, 5, 6"/>
    <s v="Martin"/>
    <n v="5120"/>
    <s v=" Channelized Waterways, Canals"/>
    <s v="A"/>
    <n v="0.52096910560538079"/>
    <n v="9.3813358258152305E-2"/>
    <n v="0.2984336595879456"/>
    <n v="2.5299999999999998"/>
    <n v="3.1466173591218904"/>
    <x v="2180"/>
    <n v="1.2313221836364805"/>
    <x v="6"/>
    <x v="4"/>
    <x v="5"/>
  </r>
  <r>
    <s v="C-44 &amp; S-153"/>
    <s v="Conservation"/>
    <n v="5200"/>
    <s v="Lakes"/>
    <s v="D"/>
    <n v="0.52096910560538079"/>
    <n v="9.3813358258152305E-2"/>
    <n v="0.2984336595879456"/>
    <n v="2.52"/>
    <n v="3.1341801363585629"/>
    <x v="2181"/>
    <n v="0.80005008998356797"/>
    <x v="3"/>
    <x v="2"/>
    <x v="5"/>
  </r>
  <r>
    <s v="C-24"/>
    <s v="ROADS"/>
    <n v="2140"/>
    <s v="Row Crops"/>
    <s v="D"/>
    <n v="1.1942187284187931"/>
    <n v="0.52982210901985061"/>
    <n v="0.25824300484311374"/>
    <n v="2.52"/>
    <n v="2.7120938611628649"/>
    <x v="2182"/>
    <n v="4.7216359679906272"/>
    <x v="13"/>
    <x v="0"/>
    <x v="0"/>
  </r>
  <r>
    <s v="N St Lucie"/>
    <s v="MartinCoMS4"/>
    <n v="6191"/>
    <e v="#N/A"/>
    <s v="B"/>
    <n v="0.62640332935885068"/>
    <n v="1.7869211096790915E-2"/>
    <n v="0.24869471632328805"/>
    <n v="2.52"/>
    <n v="2.611816780298803"/>
    <x v="2183"/>
    <n v="0.69553235451061302"/>
    <x v="10"/>
    <x v="0"/>
    <x v="4"/>
  </r>
  <r>
    <s v="C-24"/>
    <s v="Conservation"/>
    <n v="2120"/>
    <s v="Unimproved Pastures"/>
    <s v="D"/>
    <n v="0.95337210017164864"/>
    <n v="0.22938109134459039"/>
    <n v="0.2"/>
    <n v="2.5099999999999998"/>
    <n v="2.092085"/>
    <x v="2184"/>
    <n v="1.9319483402114466"/>
    <x v="3"/>
    <x v="7"/>
    <x v="0"/>
  </r>
  <r>
    <s v="C-24"/>
    <s v="St. Lucie"/>
    <n v="6440"/>
    <s v="Emergent Aquatic Vegetation"/>
    <s v="NA"/>
    <n v="0.62640332935885068"/>
    <n v="1.7869211096790915E-2"/>
    <n v="0.24869471632328805"/>
    <n v="2.5099999999999998"/>
    <n v="2.6014524279960298"/>
    <x v="2185"/>
    <n v="0.90512886718209318"/>
    <x v="9"/>
    <x v="4"/>
    <x v="4"/>
  </r>
  <r>
    <s v="S St Lucie"/>
    <s v="StuartMS4"/>
    <n v="4200"/>
    <s v="Upland Hardwood Forests"/>
    <s v="B"/>
    <n v="0.80616023176279095"/>
    <n v="4.9140330516175015E-2"/>
    <n v="9.4942281192321246E-2"/>
    <n v="2.5099999999999998"/>
    <n v="0.99313661174118695"/>
    <x v="2186"/>
    <n v="0.24088611875165847"/>
    <x v="19"/>
    <x v="0"/>
    <x v="3"/>
  </r>
  <r>
    <s v="C-44 &amp; S-153"/>
    <s v="Conservation"/>
    <n v="3200"/>
    <s v="Shrub and Brushland"/>
    <s v="D"/>
    <n v="0.80616023176279095"/>
    <n v="4.9140330516175015E-2"/>
    <n v="0.28292799795311729"/>
    <n v="2.5"/>
    <n v="2.9477560786740402"/>
    <x v="2187"/>
    <n v="0.3941469394329164"/>
    <x v="3"/>
    <x v="36"/>
    <x v="6"/>
  </r>
  <r>
    <s v="N St Lucie"/>
    <s v="MartinCoMS4"/>
    <n v="1411"/>
    <s v="Shopping Centers (Plazas, Malls)"/>
    <s v="C"/>
    <n v="1.4884831588725165"/>
    <n v="0.30824389141964326"/>
    <n v="0.57095970596605816"/>
    <n v="2.5"/>
    <n v="5.948686436533869"/>
    <x v="2188"/>
    <n v="6.2842615261689909"/>
    <x v="10"/>
    <x v="0"/>
    <x v="1"/>
  </r>
  <r>
    <s v="Basin 4, 5, 6"/>
    <s v="ROADS"/>
    <n v="8140"/>
    <s v="Roads and Highways"/>
    <s v="A"/>
    <n v="1.0171301585628862"/>
    <n v="0.19656132206470006"/>
    <n v="0.37051640493542071"/>
    <n v="2.4900000000000002"/>
    <n v="3.8448765227452308"/>
    <x v="2189"/>
    <n v="2.5795021188947911"/>
    <x v="13"/>
    <x v="0"/>
    <x v="2"/>
  </r>
  <r>
    <s v="N St Lucie"/>
    <s v="MartinCoMS4"/>
    <n v="6120"/>
    <s v="Mangrove Swamps"/>
    <s v="NA"/>
    <n v="0.62640332935885068"/>
    <n v="1.7869211096790915E-2"/>
    <n v="0.24869471632328805"/>
    <n v="2.4900000000000002"/>
    <n v="2.5807237233904843"/>
    <x v="2190"/>
    <n v="0.68725220743310578"/>
    <x v="10"/>
    <x v="0"/>
    <x v="4"/>
  </r>
  <r>
    <s v="N St Lucie"/>
    <s v="Agriculture"/>
    <n v="2210"/>
    <s v="Citrus Groves"/>
    <s v="NA"/>
    <n v="1.6671011379372187"/>
    <n v="0.16490862031309303"/>
    <n v="0.32696578480774496"/>
    <n v="2.48"/>
    <n v="3.3793221723019671"/>
    <x v="2191"/>
    <n v="2.2519679809392321"/>
    <x v="0"/>
    <x v="0"/>
    <x v="0"/>
  </r>
  <r>
    <s v="Basin 4, 5, 6"/>
    <s v="Conservation"/>
    <n v="4110"/>
    <s v="Pine Flatwoods"/>
    <s v="D"/>
    <n v="0.80616023176279095"/>
    <n v="4.9140330516175015E-2"/>
    <n v="0.28292799795311729"/>
    <n v="2.48"/>
    <n v="2.9241740300446484"/>
    <x v="2192"/>
    <n v="0.78882764070502753"/>
    <x v="3"/>
    <x v="20"/>
    <x v="3"/>
  </r>
  <r>
    <s v="N St Lucie"/>
    <s v="Conservation"/>
    <n v="8310"/>
    <s v="Electric Power Facilities"/>
    <s v="NA"/>
    <n v="1.2017295380314896"/>
    <n v="0.2322997442582819"/>
    <n v="0.57659988543228824"/>
    <n v="2.4700000000000002"/>
    <n v="5.9353606556714809"/>
    <x v="2193"/>
    <n v="5.043677203998338"/>
    <x v="3"/>
    <x v="21"/>
    <x v="2"/>
  </r>
  <r>
    <s v="C-23"/>
    <s v="ROADS"/>
    <n v="5120"/>
    <s v=" Channelized Waterways, Canals"/>
    <s v="NA"/>
    <n v="0.52096910560538079"/>
    <n v="9.3813358258152305E-2"/>
    <n v="0.2984336595879456"/>
    <n v="2.4700000000000002"/>
    <n v="3.0719940225419253"/>
    <x v="2194"/>
    <n v="2.3723662699756218"/>
    <x v="13"/>
    <x v="0"/>
    <x v="5"/>
  </r>
  <r>
    <s v="C-23"/>
    <s v="Okeechobee"/>
    <n v="5300"/>
    <s v="Reservoirs"/>
    <s v="NA"/>
    <n v="0.52096910560538079"/>
    <n v="9.3813358258152305E-2"/>
    <n v="0.2984336595879456"/>
    <n v="2.4700000000000002"/>
    <n v="3.0719940225419253"/>
    <x v="2194"/>
    <n v="2.3723662699756218"/>
    <x v="14"/>
    <x v="4"/>
    <x v="5"/>
  </r>
  <r>
    <s v="N St Lucie"/>
    <s v="City of PSL MS4"/>
    <n v="1340"/>
    <s v="Multiple Dwelling Units, High Rise &lt;Three stories or more&gt;"/>
    <s v="C"/>
    <n v="1.6728075169398335"/>
    <n v="0.4645994885165638"/>
    <n v="0.43646311869441834"/>
    <n v="2.44"/>
    <n v="4.4382625150679313"/>
    <x v="2195"/>
    <n v="6.5768624235500033"/>
    <x v="2"/>
    <x v="0"/>
    <x v="1"/>
  </r>
  <r>
    <s v="N St Lucie"/>
    <s v="Conservation"/>
    <n v="3100"/>
    <s v="Herbaceous (Dry Prairie)"/>
    <s v="D"/>
    <n v="0.80616023176279095"/>
    <n v="4.9140330516175015E-2"/>
    <n v="0.28292799795311729"/>
    <n v="2.4300000000000002"/>
    <n v="2.8652189084711677"/>
    <x v="2196"/>
    <n v="1.0068116771247986"/>
    <x v="3"/>
    <x v="24"/>
    <x v="6"/>
  </r>
  <r>
    <s v="S St Lucie"/>
    <s v="MartinCoMS4"/>
    <n v="6120"/>
    <s v="Mangrove Swamps"/>
    <s v="B"/>
    <n v="0.62640332935885068"/>
    <n v="1.7869211096790915E-2"/>
    <n v="0.24869471632328805"/>
    <n v="2.4300000000000002"/>
    <n v="2.5185376095738463"/>
    <x v="2197"/>
    <n v="0.39657427985207383"/>
    <x v="10"/>
    <x v="0"/>
    <x v="4"/>
  </r>
  <r>
    <s v="C-24"/>
    <s v="St. Lucie"/>
    <n v="1210"/>
    <s v="Fixed Single Family Units"/>
    <s v="A"/>
    <n v="1.3474392445178078"/>
    <n v="0.2921616014325315"/>
    <n v="0.12152611992617118"/>
    <n v="2.4300000000000002"/>
    <n v="1.2306980546453337"/>
    <x v="2198"/>
    <n v="1.3467303809586424"/>
    <x v="9"/>
    <x v="4"/>
    <x v="1"/>
  </r>
  <r>
    <s v="S St Lucie"/>
    <s v="Martin"/>
    <n v="6216"/>
    <e v="#N/A"/>
    <s v="D"/>
    <n v="0.62640332935885068"/>
    <n v="1.7869211096790915E-2"/>
    <n v="0.24869471632328805"/>
    <n v="2.42"/>
    <n v="2.5081732572710727"/>
    <x v="2199"/>
    <n v="0.39494228693087174"/>
    <x v="6"/>
    <x v="4"/>
    <x v="4"/>
  </r>
  <r>
    <s v="N St Lucie"/>
    <s v="MartinCoMS4"/>
    <n v="6440"/>
    <s v="Emergent Aquatic Vegetation"/>
    <s v="A"/>
    <n v="0.62640332935885068"/>
    <n v="1.7869211096790915E-2"/>
    <n v="0.24869471632328805"/>
    <n v="2.42"/>
    <n v="2.5081732572710727"/>
    <x v="2199"/>
    <n v="0.66793186425225537"/>
    <x v="10"/>
    <x v="0"/>
    <x v="4"/>
  </r>
  <r>
    <s v="N St Lucie"/>
    <s v="Conservation"/>
    <n v="8320"/>
    <s v="Electrical Power Transmission Lines"/>
    <s v="D"/>
    <n v="0.73183755311232057"/>
    <n v="0.15992943931627868"/>
    <n v="0.28292799795311729"/>
    <n v="2.41"/>
    <n v="2.8416368598417754"/>
    <x v="2200"/>
    <n v="1.8551569531192"/>
    <x v="3"/>
    <x v="24"/>
    <x v="2"/>
  </r>
  <r>
    <s v="N St Lucie"/>
    <s v="ROADS"/>
    <n v="4110"/>
    <s v="Pine Flatwoods"/>
    <s v="NA"/>
    <n v="0.80616023176279095"/>
    <n v="4.9140330516175015E-2"/>
    <n v="0.24115339422849597"/>
    <n v="2.41"/>
    <n v="2.4220663167778893"/>
    <x v="2201"/>
    <n v="0.85109191597643308"/>
    <x v="13"/>
    <x v="0"/>
    <x v="3"/>
  </r>
  <r>
    <s v="N St Lucie"/>
    <s v="CityofFtPierce"/>
    <n v="6410"/>
    <s v="Freshwater Marshes"/>
    <s v="A"/>
    <n v="0.62640332935885068"/>
    <n v="1.7869211096790915E-2"/>
    <n v="0.24869471632328805"/>
    <n v="2.41"/>
    <n v="2.4978089049682999"/>
    <x v="2202"/>
    <n v="0.66517181522641966"/>
    <x v="18"/>
    <x v="0"/>
    <x v="4"/>
  </r>
  <r>
    <s v="C-44 &amp; S-153"/>
    <s v="Martin"/>
    <n v="8310"/>
    <s v="Electric Power Facilities"/>
    <s v="NA"/>
    <n v="1.2017295380314896"/>
    <n v="0.2322997442582819"/>
    <n v="0.57659988543228824"/>
    <n v="2.4"/>
    <n v="5.7671520540937458"/>
    <x v="2203"/>
    <n v="3.6453453245069829"/>
    <x v="6"/>
    <x v="4"/>
    <x v="2"/>
  </r>
  <r>
    <s v="C-23"/>
    <s v="St. Lucie"/>
    <n v="8140"/>
    <s v="Roads and Highways"/>
    <s v="D"/>
    <n v="1.0171301585628862"/>
    <n v="0.19656132206470006"/>
    <n v="0.45034663738052311"/>
    <n v="2.4"/>
    <n v="4.5043670670799916"/>
    <x v="2204"/>
    <n v="4.7378435348496879"/>
    <x v="9"/>
    <x v="4"/>
    <x v="2"/>
  </r>
  <r>
    <s v="N St Lucie"/>
    <s v="City of PSL MS4"/>
    <n v="5110"/>
    <s v=" Natural River, Stream, Waterway"/>
    <s v="A"/>
    <n v="0.52096910560538079"/>
    <n v="9.3813358258152305E-2"/>
    <n v="0.2984336595879456"/>
    <n v="2.39"/>
    <n v="2.9724962404353046"/>
    <x v="2205"/>
    <n v="1.4058306463245953"/>
    <x v="2"/>
    <x v="0"/>
    <x v="5"/>
  </r>
  <r>
    <s v="N St Lucie"/>
    <s v="City of PSL MS4"/>
    <n v="6250"/>
    <s v="Hydric Pine Flatwoods"/>
    <s v="NA"/>
    <n v="0.62640332935885068"/>
    <n v="1.7869211096790915E-2"/>
    <n v="0.24869471632328805"/>
    <n v="2.39"/>
    <n v="2.4770802003627539"/>
    <x v="2206"/>
    <n v="0.65965171717474813"/>
    <x v="2"/>
    <x v="0"/>
    <x v="4"/>
  </r>
  <r>
    <s v="C-24"/>
    <s v="Conservation"/>
    <n v="7430"/>
    <s v="Spoil Areas"/>
    <s v="D"/>
    <n v="0.73183755311232057"/>
    <n v="0.13401908322593187"/>
    <n v="0.28292799795311729"/>
    <n v="2.38"/>
    <n v="2.8062637868976865"/>
    <x v="2207"/>
    <n v="1.8632915949839912"/>
    <x v="3"/>
    <x v="7"/>
    <x v="7"/>
  </r>
  <r>
    <s v="C-44 &amp; S-153"/>
    <s v="Conservation"/>
    <n v="4340"/>
    <s v="Hardwood - Coniferous Mixed"/>
    <s v="NA"/>
    <n v="0.80616023176279095"/>
    <n v="4.9140330516175015E-2"/>
    <n v="0.24115339422849597"/>
    <n v="2.38"/>
    <n v="2.3919161136644713"/>
    <x v="2208"/>
    <n v="0.31982511117582102"/>
    <x v="3"/>
    <x v="3"/>
    <x v="3"/>
  </r>
  <r>
    <s v="N St Lucie"/>
    <s v="City of PSL MS4"/>
    <n v="8320"/>
    <s v="Electrical Power Transmission Lines"/>
    <s v="NA"/>
    <n v="0.73183755311232057"/>
    <n v="0.15992943931627868"/>
    <n v="0.24115339422849597"/>
    <n v="2.37"/>
    <n v="2.381866045959999"/>
    <x v="2209"/>
    <n v="1.5549964948045005"/>
    <x v="2"/>
    <x v="0"/>
    <x v="2"/>
  </r>
  <r>
    <s v="N St Lucie"/>
    <s v="Conservation"/>
    <n v="6440"/>
    <s v="Emergent Aquatic Vegetation"/>
    <s v="A"/>
    <n v="0.62640332935885068"/>
    <n v="1.7869211096790915E-2"/>
    <n v="0.24869471632328805"/>
    <n v="2.35"/>
    <n v="2.4356227911516619"/>
    <x v="2210"/>
    <n v="0.64861152107140518"/>
    <x v="3"/>
    <x v="10"/>
    <x v="4"/>
  </r>
  <r>
    <s v="N St Lucie"/>
    <s v="MartinCoMS4"/>
    <n v="6172"/>
    <s v="Mixed Shrubs"/>
    <s v="A"/>
    <n v="0.62640332935885068"/>
    <n v="1.7869211096790915E-2"/>
    <n v="0.24869471632328805"/>
    <n v="2.34"/>
    <n v="2.4252584388488887"/>
    <x v="2211"/>
    <n v="0.64585147204556936"/>
    <x v="10"/>
    <x v="0"/>
    <x v="4"/>
  </r>
  <r>
    <s v="S St Lucie"/>
    <s v="Martin"/>
    <n v="6191"/>
    <e v="#N/A"/>
    <s v="D"/>
    <n v="0.62640332935885068"/>
    <n v="1.7869211096790915E-2"/>
    <n v="0.24869471632328805"/>
    <n v="2.33"/>
    <n v="2.4148940865461159"/>
    <x v="2212"/>
    <n v="0.38025435064005431"/>
    <x v="6"/>
    <x v="4"/>
    <x v="4"/>
  </r>
  <r>
    <s v="Basin 4, 5, 6"/>
    <s v="MartinCoMS4"/>
    <n v="1330"/>
    <s v="Multiple Dwelling Units, Low Rise &lt;Two stories or less&gt;"/>
    <s v="NA"/>
    <n v="1.6728075169398335"/>
    <n v="0.4645994885165638"/>
    <n v="0.44774347762687844"/>
    <n v="2.33"/>
    <n v="4.3477122972133371"/>
    <x v="2213"/>
    <n v="6.0877763567921521"/>
    <x v="10"/>
    <x v="0"/>
    <x v="1"/>
  </r>
  <r>
    <s v="N St Lucie"/>
    <s v="MartinCoMS4"/>
    <n v="6172"/>
    <s v="Mixed Shrubs"/>
    <s v="NA"/>
    <n v="0.62640332935885068"/>
    <n v="1.7869211096790915E-2"/>
    <n v="0.24869471632328805"/>
    <n v="2.33"/>
    <n v="2.4148940865461159"/>
    <x v="2212"/>
    <n v="0.64309142301973365"/>
    <x v="10"/>
    <x v="0"/>
    <x v="4"/>
  </r>
  <r>
    <s v="C-23"/>
    <s v="Conservation"/>
    <n v="6172"/>
    <s v="Mixed Shrubs"/>
    <s v="NA"/>
    <n v="0.62640332935885068"/>
    <n v="1.7869211096790915E-2"/>
    <n v="0.24869471632328805"/>
    <n v="2.3199999999999998"/>
    <n v="2.4045297342433423"/>
    <x v="2214"/>
    <n v="1.3600311687502724"/>
    <x v="3"/>
    <x v="2"/>
    <x v="4"/>
  </r>
  <r>
    <s v="N St Lucie"/>
    <s v="Conservation"/>
    <n v="1110"/>
    <s v="Fixed Single Family Units"/>
    <s v="D"/>
    <n v="0.96739227811534922"/>
    <n v="0.17065096597435325"/>
    <n v="0.27638752969320179"/>
    <n v="2.3199999999999998"/>
    <n v="2.6722804695916906"/>
    <x v="2215"/>
    <n v="1.8225521421576087"/>
    <x v="3"/>
    <x v="44"/>
    <x v="1"/>
  </r>
  <r>
    <s v="S St Lucie"/>
    <s v="Martin"/>
    <n v="1710"/>
    <s v="Educational Facilities"/>
    <s v="NA"/>
    <n v="0.96739227811534922"/>
    <n v="0.17065096597435325"/>
    <n v="0.22279788653131388"/>
    <n v="2.2999999999999998"/>
    <n v="2.1355734418742762"/>
    <x v="2216"/>
    <n v="1.2240707155652146"/>
    <x v="6"/>
    <x v="4"/>
    <x v="1"/>
  </r>
  <r>
    <s v="N St Lucie"/>
    <s v="TownofSewallsPt"/>
    <n v="5300"/>
    <s v="Reservoirs"/>
    <s v="NA"/>
    <n v="0.52096910560538079"/>
    <n v="9.3813358258152305E-2"/>
    <n v="0.2984336595879456"/>
    <n v="2.2999999999999998"/>
    <n v="2.8605612355653549"/>
    <x v="2217"/>
    <n v="1.3528914169650912"/>
    <x v="17"/>
    <x v="0"/>
    <x v="5"/>
  </r>
  <r>
    <s v="C-44 &amp; S-153"/>
    <s v="Conservation"/>
    <n v="4220"/>
    <s v="Brazilian Pepper"/>
    <s v="D"/>
    <n v="0.80616023176279095"/>
    <n v="4.9140330516175015E-2"/>
    <n v="0.28292799795311729"/>
    <n v="2.29"/>
    <n v="2.7001445680654208"/>
    <x v="2218"/>
    <n v="0.36103859652055137"/>
    <x v="3"/>
    <x v="17"/>
    <x v="3"/>
  </r>
  <r>
    <s v="Basin 4, 5, 6"/>
    <s v="MartinCoMS4"/>
    <n v="1210"/>
    <s v="Fixed Single Family Units"/>
    <s v="A"/>
    <n v="1.3474392445178078"/>
    <n v="0.2921616014325315"/>
    <n v="0.12152611992617118"/>
    <n v="2.29"/>
    <n v="1.1597936399744091"/>
    <x v="2219"/>
    <n v="1.0797930666321365"/>
    <x v="10"/>
    <x v="0"/>
    <x v="1"/>
  </r>
  <r>
    <s v="N St Lucie"/>
    <s v="TownofSewallsPt"/>
    <n v="1400"/>
    <s v="Commercial and Services"/>
    <s v="C"/>
    <n v="0.73183755311232057"/>
    <n v="0.15992943931627868"/>
    <n v="0.57095970596605816"/>
    <n v="2.29"/>
    <n v="5.4489967758650231"/>
    <x v="2220"/>
    <n v="3.5573666709943241"/>
    <x v="17"/>
    <x v="0"/>
    <x v="1"/>
  </r>
  <r>
    <s v="S St Lucie"/>
    <s v="Martin"/>
    <n v="6120"/>
    <s v="Mangrove Swamps"/>
    <s v="NA"/>
    <n v="0.62640332935885068"/>
    <n v="1.7869211096790915E-2"/>
    <n v="0.24869471632328805"/>
    <n v="2.25"/>
    <n v="2.3319792681239315"/>
    <x v="2221"/>
    <n v="0.36719840727043868"/>
    <x v="6"/>
    <x v="4"/>
    <x v="4"/>
  </r>
  <r>
    <s v="N St Lucie"/>
    <s v="MartinCoMS4"/>
    <n v="6191"/>
    <e v="#N/A"/>
    <s v="A"/>
    <n v="0.62640332935885068"/>
    <n v="1.7869211096790915E-2"/>
    <n v="0.24869471632328805"/>
    <n v="2.25"/>
    <n v="2.3319792681239315"/>
    <x v="2221"/>
    <n v="0.62101103081304743"/>
    <x v="10"/>
    <x v="0"/>
    <x v="4"/>
  </r>
  <r>
    <s v="C-44 &amp; S-153"/>
    <s v="Martin"/>
    <n v="6410"/>
    <s v="Freshwater Marshes"/>
    <s v="NA"/>
    <n v="0.62640332935885068"/>
    <n v="1.7869211096790915E-2"/>
    <n v="0.24869471632328805"/>
    <n v="2.2400000000000002"/>
    <n v="2.3216149158211588"/>
    <x v="2222"/>
    <n v="0.11288184691126185"/>
    <x v="6"/>
    <x v="4"/>
    <x v="4"/>
  </r>
  <r>
    <s v="N St Lucie"/>
    <s v="ROADS"/>
    <n v="5110"/>
    <s v=" Natural River, Stream, Waterway"/>
    <s v="NA"/>
    <n v="0.52096910560538079"/>
    <n v="9.3813358258152305E-2"/>
    <n v="0.2984336595879456"/>
    <n v="2.23"/>
    <n v="2.7735006762220618"/>
    <x v="2223"/>
    <n v="1.3117164607965885"/>
    <x v="13"/>
    <x v="0"/>
    <x v="5"/>
  </r>
  <r>
    <s v="S St Lucie"/>
    <s v="ROADS"/>
    <n v="4220"/>
    <s v="Brazilian Pepper"/>
    <s v="NA"/>
    <n v="0.80616023176279095"/>
    <n v="4.9140330516175015E-2"/>
    <n v="0.24115339422849597"/>
    <n v="2.23"/>
    <n v="2.2411650980973827"/>
    <x v="2224"/>
    <n v="0.54359647563073454"/>
    <x v="13"/>
    <x v="0"/>
    <x v="3"/>
  </r>
  <r>
    <s v="C-44 &amp; S-153"/>
    <s v="Martin"/>
    <n v="6111"/>
    <e v="#N/A"/>
    <s v="D"/>
    <n v="0.62640332935885068"/>
    <n v="1.7869211096790915E-2"/>
    <n v="0.24869471632328805"/>
    <n v="2.23"/>
    <n v="2.3112505635183855"/>
    <x v="2225"/>
    <n v="0.11237791009469371"/>
    <x v="6"/>
    <x v="4"/>
    <x v="4"/>
  </r>
  <r>
    <s v="C-44 &amp; S-153"/>
    <s v="PAL MAR WATER CONTROL DISTRICT"/>
    <n v="6440"/>
    <s v="Emergent Aquatic Vegetation"/>
    <s v="D"/>
    <n v="0.62640332935885068"/>
    <n v="1.7869211096790915E-2"/>
    <n v="0.24869471632328805"/>
    <n v="2.23"/>
    <n v="2.3112505635183855"/>
    <x v="2225"/>
    <n v="0.11237791009469371"/>
    <x v="16"/>
    <x v="1"/>
    <x v="4"/>
  </r>
  <r>
    <s v="C-23"/>
    <s v="ROADS"/>
    <n v="8140"/>
    <s v="Roads and Highways"/>
    <s v="NA"/>
    <n v="1.0171301585628862"/>
    <n v="0.19656132206470006"/>
    <n v="0.43863241848912221"/>
    <n v="2.2200000000000002"/>
    <n v="4.0581613409985851"/>
    <x v="2226"/>
    <n v="4.268509467922021"/>
    <x v="13"/>
    <x v="0"/>
    <x v="2"/>
  </r>
  <r>
    <s v="N St Lucie"/>
    <s v="City of PSL MS4"/>
    <n v="6170"/>
    <s v="Mixed Wetland Hardwoods"/>
    <s v="B"/>
    <n v="0.62640332935885068"/>
    <n v="1.7869211096790915E-2"/>
    <n v="0.24869471632328805"/>
    <n v="2.2200000000000002"/>
    <n v="2.3008862112156128"/>
    <x v="2227"/>
    <n v="0.6127308837355403"/>
    <x v="2"/>
    <x v="0"/>
    <x v="4"/>
  </r>
  <r>
    <s v="C-44 &amp; S-153"/>
    <s v="MartinCoMS4"/>
    <n v="1840"/>
    <s v="Marinas and Fish Camps"/>
    <s v="D"/>
    <n v="0.73183755311232057"/>
    <n v="0.15992943931627868"/>
    <n v="0.27638752969320179"/>
    <n v="2.21"/>
    <n v="2.5455775162920848"/>
    <x v="2228"/>
    <n v="1.1077538877583906"/>
    <x v="10"/>
    <x v="0"/>
    <x v="1"/>
  </r>
  <r>
    <s v="C-44 &amp; S-153"/>
    <s v="MartinCoMS4"/>
    <n v="3210"/>
    <s v="Palmetto Prairies"/>
    <s v="NA"/>
    <n v="0.80616023176279095"/>
    <n v="4.9140330516175015E-2"/>
    <n v="0.24115339422849597"/>
    <n v="2.21"/>
    <n v="2.221064962688438"/>
    <x v="2229"/>
    <n v="0.29698046037754811"/>
    <x v="10"/>
    <x v="0"/>
    <x v="6"/>
  </r>
  <r>
    <s v="C-24"/>
    <s v="NORTH ST. LUCIE RIVER WATER CONTROL DIST"/>
    <n v="2140"/>
    <s v="Row Crops"/>
    <s v="NA"/>
    <n v="1.1942187284187931"/>
    <n v="0.52982210901985061"/>
    <n v="0.25824300484311374"/>
    <n v="2.21"/>
    <n v="2.3784632671309249"/>
    <x v="2230"/>
    <n v="4.1407997973251138"/>
    <x v="1"/>
    <x v="1"/>
    <x v="0"/>
  </r>
  <r>
    <s v="S St Lucie"/>
    <s v="Conservation"/>
    <n v="1850"/>
    <s v="Parks and Zoos"/>
    <s v="D"/>
    <n v="0.96739227811534922"/>
    <n v="0.17065096597435325"/>
    <n v="0.27638752969320179"/>
    <n v="2.2000000000000002"/>
    <n v="2.5340590659921207"/>
    <x v="2231"/>
    <n v="1.4524752150275642"/>
    <x v="3"/>
    <x v="40"/>
    <x v="1"/>
  </r>
  <r>
    <s v="N St Lucie"/>
    <s v="Conservation"/>
    <n v="6172"/>
    <s v="Mixed Shrubs"/>
    <s v="A"/>
    <n v="0.62640332935885068"/>
    <n v="1.7869211096790915E-2"/>
    <n v="0.24869471632328805"/>
    <n v="2.19"/>
    <n v="2.2697931543072931"/>
    <x v="2232"/>
    <n v="0.60445073665803273"/>
    <x v="3"/>
    <x v="21"/>
    <x v="4"/>
  </r>
  <r>
    <s v="S St Lucie"/>
    <s v="ROADS"/>
    <n v="1210"/>
    <s v="Fixed Single Family Units"/>
    <s v="C"/>
    <n v="1.3474392445178078"/>
    <n v="0.2921616014325315"/>
    <n v="0.2050753273754139"/>
    <n v="2.19"/>
    <n v="1.8716866247731117"/>
    <x v="2233"/>
    <n v="1.6916523029540675"/>
    <x v="13"/>
    <x v="0"/>
    <x v="1"/>
  </r>
  <r>
    <s v="C-44 &amp; S-153"/>
    <s v="Conservation"/>
    <n v="5300"/>
    <s v="Reservoirs"/>
    <s v="NA"/>
    <n v="0.52096910560538079"/>
    <n v="9.3813358258152305E-2"/>
    <n v="0.2984336595879456"/>
    <n v="2.1800000000000002"/>
    <n v="2.7113145624054238"/>
    <x v="2234"/>
    <n v="0.69210682387467393"/>
    <x v="3"/>
    <x v="2"/>
    <x v="5"/>
  </r>
  <r>
    <s v="Basin 4, 5, 6"/>
    <s v="ROADS"/>
    <n v="1411"/>
    <s v="Shopping Centers (Plazas, Malls)"/>
    <s v="D"/>
    <n v="1.4884831588725165"/>
    <n v="0.30824389141964326"/>
    <n v="0.58224006489851832"/>
    <n v="2.17"/>
    <n v="5.2654734709081277"/>
    <x v="2235"/>
    <n v="5.1326868050736483"/>
    <x v="13"/>
    <x v="0"/>
    <x v="1"/>
  </r>
  <r>
    <s v="N St Lucie"/>
    <s v="ROADS"/>
    <n v="1550"/>
    <s v="Other Light Industrial"/>
    <s v="D"/>
    <n v="1.2017295380314896"/>
    <n v="0.2322997442582819"/>
    <n v="0.34369105791620291"/>
    <n v="2.17"/>
    <n v="3.1081614899887331"/>
    <x v="2236"/>
    <n v="2.6412149425868643"/>
    <x v="13"/>
    <x v="0"/>
    <x v="1"/>
  </r>
  <r>
    <s v="N St Lucie"/>
    <s v="TownofSewallsPt"/>
    <n v="1411"/>
    <s v="Shopping Centers (Plazas, Malls)"/>
    <s v="A"/>
    <n v="1.4884831588725165"/>
    <n v="0.30824389141964326"/>
    <n v="0.5449281084296117"/>
    <n v="2.17"/>
    <n v="4.9280437253804825"/>
    <x v="2237"/>
    <n v="5.2060426975088463"/>
    <x v="17"/>
    <x v="0"/>
    <x v="1"/>
  </r>
  <r>
    <s v="N St Lucie"/>
    <s v="Conservation"/>
    <n v="5200"/>
    <s v="Lakes"/>
    <s v="A"/>
    <n v="0.52096910560538079"/>
    <n v="9.3813358258152305E-2"/>
    <n v="0.2984336595879456"/>
    <n v="2.16"/>
    <n v="2.6864401168787686"/>
    <x v="2238"/>
    <n v="1.2705415046280859"/>
    <x v="3"/>
    <x v="21"/>
    <x v="5"/>
  </r>
  <r>
    <s v="N St Lucie"/>
    <s v="ROADS"/>
    <n v="8200"/>
    <s v="Communications"/>
    <s v="D"/>
    <n v="1.2017295380314896"/>
    <n v="0.2322997442582819"/>
    <n v="0.58224006489851832"/>
    <n v="2.15"/>
    <n v="5.2169437614988361"/>
    <x v="2239"/>
    <n v="4.4331898010730439"/>
    <x v="13"/>
    <x v="0"/>
    <x v="2"/>
  </r>
  <r>
    <s v="N St Lucie"/>
    <s v="MartinCoMS4"/>
    <n v="6172"/>
    <s v="Mixed Shrubs"/>
    <s v="B"/>
    <n v="0.62640332935885068"/>
    <n v="1.7869211096790915E-2"/>
    <n v="0.24869471632328805"/>
    <n v="2.15"/>
    <n v="2.2283357450962011"/>
    <x v="2240"/>
    <n v="0.59341054055468978"/>
    <x v="10"/>
    <x v="0"/>
    <x v="4"/>
  </r>
  <r>
    <s v="Basin 4, 5, 6"/>
    <s v="ROADS"/>
    <n v="6410"/>
    <s v="Freshwater Marshes"/>
    <s v="NA"/>
    <n v="0.62640332935885068"/>
    <n v="1.7869211096790915E-2"/>
    <n v="0.24869471632328805"/>
    <n v="2.14"/>
    <n v="2.2179713927934284"/>
    <x v="2241"/>
    <n v="0.40959748673512653"/>
    <x v="13"/>
    <x v="0"/>
    <x v="4"/>
  </r>
  <r>
    <s v="S St Lucie"/>
    <s v="HOBE ST. LUCIE CONSERVANCY DISTRICT"/>
    <n v="3300"/>
    <s v="Mixed Rangeland"/>
    <s v="D"/>
    <n v="0.80616023176279095"/>
    <n v="4.9140330516175015E-2"/>
    <n v="0.28292799795311729"/>
    <n v="2.14"/>
    <n v="2.5232792033449787"/>
    <x v="2242"/>
    <n v="0.61202348864664391"/>
    <x v="12"/>
    <x v="1"/>
    <x v="6"/>
  </r>
  <r>
    <s v="S St Lucie"/>
    <s v="Martin"/>
    <n v="5110"/>
    <s v=" Natural River, Stream, Waterway"/>
    <s v="A"/>
    <n v="0.52096910560538079"/>
    <n v="9.3813358258152305E-2"/>
    <n v="0.2984336595879456"/>
    <n v="2.13"/>
    <n v="2.6491284485887854"/>
    <x v="2243"/>
    <n v="0.96456395449718113"/>
    <x v="6"/>
    <x v="4"/>
    <x v="5"/>
  </r>
  <r>
    <s v="C-44 &amp; S-153"/>
    <s v="MartinCoMS4"/>
    <n v="4340"/>
    <s v="Hardwood - Coniferous Mixed"/>
    <s v="B"/>
    <n v="0.80616023176279095"/>
    <n v="4.9140330516175015E-2"/>
    <n v="9.4942281192321246E-2"/>
    <n v="2.12"/>
    <n v="0.83882454856227751"/>
    <x v="2244"/>
    <n v="0.11215993444265543"/>
    <x v="10"/>
    <x v="0"/>
    <x v="3"/>
  </r>
  <r>
    <s v="N St Lucie"/>
    <s v="NORTH ST. LUCIE RIVER WATER CONTROL DIST"/>
    <n v="1700"/>
    <s v="Institutional"/>
    <s v="C"/>
    <n v="0.96739227811534922"/>
    <n v="0.17065096597435325"/>
    <n v="0.2050753273754139"/>
    <n v="2.12"/>
    <n v="1.8118610248945191"/>
    <x v="2245"/>
    <n v="1.235727772511074"/>
    <x v="1"/>
    <x v="1"/>
    <x v="1"/>
  </r>
  <r>
    <s v="N St Lucie"/>
    <s v="StLucieCOMS4"/>
    <n v="2430"/>
    <s v="Ornamentals"/>
    <s v="D"/>
    <n v="1.7303616721893005"/>
    <n v="0.38508149913584422"/>
    <n v="0.30381529981542799"/>
    <n v="2.12"/>
    <n v="2.684238555399288"/>
    <x v="2246"/>
    <n v="3.3968683502540511"/>
    <x v="15"/>
    <x v="0"/>
    <x v="0"/>
  </r>
  <r>
    <s v="N St Lucie"/>
    <s v="Conservation"/>
    <n v="1110"/>
    <s v="Fixed Single Family Units"/>
    <s v="A"/>
    <n v="0.96739227811534922"/>
    <n v="0.17065096597435325"/>
    <n v="8.3338224602148639E-2"/>
    <n v="2.11"/>
    <n v="0.73282842767214884"/>
    <x v="2247"/>
    <n v="0.49980458110070386"/>
    <x v="3"/>
    <x v="21"/>
    <x v="1"/>
  </r>
  <r>
    <s v="S St Lucie"/>
    <s v="Conservation"/>
    <n v="3300"/>
    <s v="Mixed Rangeland"/>
    <s v="D"/>
    <n v="0.80616023176279095"/>
    <n v="4.9140330516175015E-2"/>
    <n v="0.28292799795311729"/>
    <n v="2.11"/>
    <n v="2.4879061304008903"/>
    <x v="2248"/>
    <n v="0.60344372011421432"/>
    <x v="3"/>
    <x v="39"/>
    <x v="6"/>
  </r>
  <r>
    <s v="S St Lucie"/>
    <s v="ROADS"/>
    <n v="1320"/>
    <s v="Mobile Home Units &lt;Six or more dwelling units per acre&gt;"/>
    <s v="D"/>
    <n v="1.6728075169398335"/>
    <n v="0.4645994885165638"/>
    <n v="0.45902383655933859"/>
    <n v="2.11"/>
    <n v="4.0363916799968012"/>
    <x v="2249"/>
    <n v="5.5420271631037856"/>
    <x v="13"/>
    <x v="0"/>
    <x v="1"/>
  </r>
  <r>
    <s v="S St Lucie"/>
    <s v="ROADS"/>
    <n v="6170"/>
    <s v="Mixed Wetland Hardwoods"/>
    <s v="C"/>
    <n v="0.62640332935885068"/>
    <n v="1.7869211096790915E-2"/>
    <n v="0.24869471632328805"/>
    <n v="2.11"/>
    <n v="2.1868783358851087"/>
    <x v="2250"/>
    <n v="0.34435050637361131"/>
    <x v="13"/>
    <x v="0"/>
    <x v="4"/>
  </r>
  <r>
    <s v="N St Lucie"/>
    <s v="Conservation"/>
    <n v="5300"/>
    <s v="Reservoirs"/>
    <s v="NA"/>
    <n v="0.52096910560538079"/>
    <n v="9.3813358258152305E-2"/>
    <n v="0.2984336595879456"/>
    <n v="2.1"/>
    <n v="2.611816780298803"/>
    <x v="2251"/>
    <n v="1.2352486850550837"/>
    <x v="3"/>
    <x v="21"/>
    <x v="5"/>
  </r>
  <r>
    <s v="N St Lucie"/>
    <s v="Conservation"/>
    <n v="6170"/>
    <s v="Mixed Wetland Hardwoods"/>
    <s v="C"/>
    <n v="0.62640332935885068"/>
    <n v="1.7869211096790915E-2"/>
    <n v="0.24869471632328805"/>
    <n v="2.1"/>
    <n v="2.1765139835823359"/>
    <x v="2252"/>
    <n v="0.5796102954255109"/>
    <x v="3"/>
    <x v="35"/>
    <x v="4"/>
  </r>
  <r>
    <s v="N St Lucie"/>
    <s v="StLucieCOMS4"/>
    <n v="1411"/>
    <s v="Shopping Centers (Plazas, Malls)"/>
    <s v="A"/>
    <n v="1.4884831588725165"/>
    <n v="0.30824389141964326"/>
    <n v="0.5449281084296117"/>
    <n v="2.1"/>
    <n v="4.7690745729488544"/>
    <x v="2253"/>
    <n v="5.0381058362988842"/>
    <x v="15"/>
    <x v="0"/>
    <x v="1"/>
  </r>
  <r>
    <s v="C-44 &amp; S-153"/>
    <s v="Conservation"/>
    <n v="6215"/>
    <e v="#N/A"/>
    <s v="D"/>
    <n v="0.62640332935885068"/>
    <n v="1.7869211096790915E-2"/>
    <n v="0.24869471632328805"/>
    <n v="2.08"/>
    <n v="2.15578527897679"/>
    <x v="2254"/>
    <n v="0.1048188578461717"/>
    <x v="3"/>
    <x v="23"/>
    <x v="4"/>
  </r>
  <r>
    <s v="N St Lucie"/>
    <s v="Conservation"/>
    <n v="6170"/>
    <s v="Mixed Wetland Hardwoods"/>
    <s v="D"/>
    <n v="0.62640332935885068"/>
    <n v="1.7869211096790915E-2"/>
    <n v="0.24869471632328805"/>
    <n v="2.08"/>
    <n v="2.15578527897679"/>
    <x v="2254"/>
    <n v="0.57409019737383937"/>
    <x v="3"/>
    <x v="26"/>
    <x v="4"/>
  </r>
  <r>
    <s v="N St Lucie"/>
    <s v="Conservation"/>
    <n v="6410"/>
    <s v="Freshwater Marshes"/>
    <s v="D"/>
    <n v="0.62640332935885068"/>
    <n v="1.7869211096790915E-2"/>
    <n v="0.24869471632328805"/>
    <n v="2.08"/>
    <n v="2.15578527897679"/>
    <x v="2254"/>
    <n v="0.57409019737383937"/>
    <x v="3"/>
    <x v="42"/>
    <x v="4"/>
  </r>
  <r>
    <s v="N St Lucie"/>
    <s v="StuartMS4"/>
    <n v="5200"/>
    <s v="Lakes"/>
    <s v="D"/>
    <n v="0.52096910560538079"/>
    <n v="9.3813358258152305E-2"/>
    <n v="0.2984336595879456"/>
    <n v="2.06"/>
    <n v="2.5620678892454922"/>
    <x v="2255"/>
    <n v="1.2117201386730818"/>
    <x v="19"/>
    <x v="0"/>
    <x v="5"/>
  </r>
  <r>
    <s v="N St Lucie"/>
    <s v="MartinCoMS4"/>
    <n v="8310"/>
    <s v="Electric Power Facilities"/>
    <s v="D"/>
    <n v="1.2017295380314896"/>
    <n v="0.2322997442582819"/>
    <n v="0.58224006489851832"/>
    <n v="2.0499999999999998"/>
    <n v="4.9742952144523782"/>
    <x v="2256"/>
    <n v="4.2269949266045304"/>
    <x v="10"/>
    <x v="0"/>
    <x v="2"/>
  </r>
  <r>
    <s v="C-23"/>
    <s v="Martin"/>
    <n v="1820"/>
    <s v="Golf Courses"/>
    <s v="NA"/>
    <n v="1.8765006736361713"/>
    <n v="0.3700681607026059"/>
    <n v="0.24895975957097566"/>
    <n v="2.04"/>
    <n v="2.1165811879445635"/>
    <x v="2257"/>
    <n v="3.2255543032476974"/>
    <x v="6"/>
    <x v="4"/>
    <x v="1"/>
  </r>
  <r>
    <s v="C-44 &amp; S-153"/>
    <s v="Martin"/>
    <n v="4270"/>
    <s v="Live Oak"/>
    <s v="D"/>
    <n v="0.80616023176279095"/>
    <n v="4.9140330516175015E-2"/>
    <n v="0.28292799795311729"/>
    <n v="2.04"/>
    <n v="2.4053689601980168"/>
    <x v="2258"/>
    <n v="0.32162390257725976"/>
    <x v="6"/>
    <x v="4"/>
    <x v="3"/>
  </r>
  <r>
    <s v="S St Lucie"/>
    <s v="ROADS"/>
    <n v="4110"/>
    <s v="Pine Flatwoods"/>
    <s v="NA"/>
    <n v="0.80616023176279095"/>
    <n v="4.9140330516175015E-2"/>
    <n v="0.24115339422849597"/>
    <n v="2.0299999999999998"/>
    <n v="2.0401637440079314"/>
    <x v="2259"/>
    <n v="0.49484342848896462"/>
    <x v="13"/>
    <x v="0"/>
    <x v="3"/>
  </r>
  <r>
    <s v="C-23"/>
    <s v="City of PSL MS4"/>
    <n v="6440"/>
    <s v="Emergent Aquatic Vegetation"/>
    <s v="NA"/>
    <n v="0.62640332935885068"/>
    <n v="1.7869211096790915E-2"/>
    <n v="0.24869471632328805"/>
    <n v="2.0299999999999998"/>
    <n v="2.1039635174629248"/>
    <x v="2260"/>
    <n v="1.1900272726564884"/>
    <x v="2"/>
    <x v="0"/>
    <x v="4"/>
  </r>
  <r>
    <s v="S St Lucie"/>
    <s v="Conservation"/>
    <n v="5110"/>
    <s v=" Natural River, Stream, Waterway"/>
    <s v="NA"/>
    <n v="0.52096910560538079"/>
    <n v="9.3813358258152305E-2"/>
    <n v="0.2984336595879456"/>
    <n v="2.02"/>
    <n v="2.5123189981921814"/>
    <x v="2261"/>
    <n v="0.91475079252784308"/>
    <x v="3"/>
    <x v="25"/>
    <x v="5"/>
  </r>
  <r>
    <s v="N St Lucie"/>
    <s v="NORTH ST. LUCIE RIVER WATER CONTROL DIST"/>
    <n v="6172"/>
    <s v="Mixed Shrubs"/>
    <s v="NA"/>
    <n v="0.62640332935885068"/>
    <n v="1.7869211096790915E-2"/>
    <n v="0.24869471632328805"/>
    <n v="2.02"/>
    <n v="2.093599165160152"/>
    <x v="2262"/>
    <n v="0.55752990321882478"/>
    <x v="1"/>
    <x v="1"/>
    <x v="4"/>
  </r>
  <r>
    <s v="Basin 4, 5, 6"/>
    <s v="ROADS"/>
    <n v="3200"/>
    <s v="Shrub and Brushland"/>
    <s v="NA"/>
    <n v="0.80616023176279095"/>
    <n v="4.9140330516175015E-2"/>
    <n v="0.24115339422849597"/>
    <n v="2.0099999999999998"/>
    <n v="2.0200636085989863"/>
    <x v="2263"/>
    <n v="0.54493405456476618"/>
    <x v="13"/>
    <x v="0"/>
    <x v="6"/>
  </r>
  <r>
    <s v="N St Lucie"/>
    <s v="ROADS"/>
    <n v="2110"/>
    <s v="Improved Pastures"/>
    <s v="NA"/>
    <n v="1.8765006736361713"/>
    <n v="0.3700681607026059"/>
    <n v="0.58663586860269046"/>
    <n v="2.0099999999999998"/>
    <n v="4.9140580146274413"/>
    <x v="2264"/>
    <n v="6.0179297231158486"/>
    <x v="13"/>
    <x v="0"/>
    <x v="0"/>
  </r>
  <r>
    <s v="C-23"/>
    <s v="Martin"/>
    <n v="3200"/>
    <s v="Shrub and Brushland"/>
    <s v="C"/>
    <n v="0.80616023176279095"/>
    <n v="4.9140330516175015E-2"/>
    <n v="0.19937879050387461"/>
    <n v="2.0099999999999998"/>
    <n v="1.6701313299440435"/>
    <x v="2265"/>
    <n v="1.0867558581934542"/>
    <x v="6"/>
    <x v="4"/>
    <x v="6"/>
  </r>
  <r>
    <s v="N St Lucie"/>
    <s v="City of PSL MS4"/>
    <n v="1110"/>
    <s v="Fixed Single Family Units"/>
    <s v="B"/>
    <n v="0.96739227811534922"/>
    <n v="0.17065096597435325"/>
    <n v="0.15190764990771397"/>
    <n v="2.0099999999999998"/>
    <n v="1.2724810132906996"/>
    <x v="2266"/>
    <n v="0.86785912744488403"/>
    <x v="2"/>
    <x v="0"/>
    <x v="1"/>
  </r>
  <r>
    <s v="C-24"/>
    <s v="Tradition"/>
    <n v="2110"/>
    <s v="Improved Pastures"/>
    <s v="NA"/>
    <n v="1.8765006736361713"/>
    <n v="0.3700681607026059"/>
    <n v="0.58663586860269046"/>
    <n v="2.0099999999999998"/>
    <n v="4.9140580146274413"/>
    <x v="2264"/>
    <n v="6.419064278849886"/>
    <x v="11"/>
    <x v="0"/>
    <x v="0"/>
  </r>
  <r>
    <s v="C-23"/>
    <s v="Conservation"/>
    <n v="3210"/>
    <s v="Palmetto Prairies"/>
    <s v="D"/>
    <n v="0.80616023176279095"/>
    <n v="4.9140330516175015E-2"/>
    <n v="0.28292799795311729"/>
    <n v="2"/>
    <n v="2.3582048629392323"/>
    <x v="2267"/>
    <n v="1.5344858836372868"/>
    <x v="3"/>
    <x v="11"/>
    <x v="6"/>
  </r>
  <r>
    <s v="C-23"/>
    <s v="Conservation"/>
    <n v="6410"/>
    <s v="Freshwater Marshes"/>
    <s v="A"/>
    <n v="0.62640332935885068"/>
    <n v="1.7869211096790915E-2"/>
    <n v="0.24869471632328805"/>
    <n v="2"/>
    <n v="2.0728704605546056"/>
    <x v="2268"/>
    <n v="1.1724406627157522"/>
    <x v="3"/>
    <x v="11"/>
    <x v="4"/>
  </r>
  <r>
    <s v="C-44 &amp; S-153"/>
    <s v="Conservation"/>
    <n v="6215"/>
    <e v="#N/A"/>
    <s v="D"/>
    <n v="0.62640332935885068"/>
    <n v="1.7869211096790915E-2"/>
    <n v="0.24869471632328805"/>
    <n v="2"/>
    <n v="2.0728704605546056"/>
    <x v="2268"/>
    <n v="0.10078736331362663"/>
    <x v="3"/>
    <x v="17"/>
    <x v="4"/>
  </r>
  <r>
    <s v="Basin 4, 5, 6"/>
    <s v="ROADS"/>
    <n v="1550"/>
    <s v="Other Light Industrial"/>
    <s v="NA"/>
    <n v="1.2017295380314896"/>
    <n v="0.2322997442582819"/>
    <n v="0.32565202448966185"/>
    <n v="1.99"/>
    <n v="2.7007380760007247"/>
    <x v="2269"/>
    <n v="2.0745384750731799"/>
    <x v="13"/>
    <x v="0"/>
    <x v="1"/>
  </r>
  <r>
    <s v="C-23"/>
    <s v="Martin"/>
    <n v="1110"/>
    <s v="Fixed Single Family Units"/>
    <s v="NA"/>
    <n v="0.96739227811534922"/>
    <n v="0.17065096597435325"/>
    <n v="0.24895975957097566"/>
    <n v="1.99"/>
    <n v="2.0647041980439615"/>
    <x v="2270"/>
    <n v="2.0261588102178072"/>
    <x v="6"/>
    <x v="4"/>
    <x v="1"/>
  </r>
  <r>
    <s v="C-23"/>
    <s v="City of PSL MS4"/>
    <n v="2110"/>
    <s v="Improved Pastures"/>
    <s v="D"/>
    <n v="1.8765006736361713"/>
    <n v="0.3700681607026059"/>
    <n v="0.58663586860269046"/>
    <n v="1.98"/>
    <n v="4.8407138651553909"/>
    <x v="2271"/>
    <n v="7.3769839434818403"/>
    <x v="2"/>
    <x v="0"/>
    <x v="0"/>
  </r>
  <r>
    <s v="N St Lucie"/>
    <s v="City of PSL MS4"/>
    <n v="5120"/>
    <s v=" Channelized Waterways, Canals"/>
    <s v="B"/>
    <n v="0.52096910560538079"/>
    <n v="9.3813358258152305E-2"/>
    <n v="0.2984336595879456"/>
    <n v="1.98"/>
    <n v="2.462570107138871"/>
    <x v="2272"/>
    <n v="1.1646630459090788"/>
    <x v="2"/>
    <x v="0"/>
    <x v="5"/>
  </r>
  <r>
    <s v="N St Lucie"/>
    <s v="City of PSL MS4"/>
    <n v="7400"/>
    <s v="Disturbed Land"/>
    <s v="A"/>
    <n v="0.73183755311232057"/>
    <n v="0.13401908322593187"/>
    <n v="2.0887301862310671E-2"/>
    <n v="1.98"/>
    <n v="0.17235470441213585"/>
    <x v="2273"/>
    <n v="0.10037005984788404"/>
    <x v="2"/>
    <x v="0"/>
    <x v="7"/>
  </r>
  <r>
    <s v="C-24"/>
    <s v="St. Lucie"/>
    <n v="1110"/>
    <s v="Fixed Single Family Units"/>
    <s v="NA"/>
    <n v="0.96739227811534922"/>
    <n v="0.17065096597435325"/>
    <n v="0.24895975957097566"/>
    <n v="1.98"/>
    <n v="2.0543288000638413"/>
    <x v="2274"/>
    <n v="1.5687908144560017"/>
    <x v="9"/>
    <x v="4"/>
    <x v="1"/>
  </r>
  <r>
    <s v="C-24"/>
    <s v="Verano"/>
    <n v="2120"/>
    <s v="Unimproved Pastures"/>
    <s v="D"/>
    <n v="0.95337210017164864"/>
    <n v="0.22938109134459039"/>
    <n v="0.2"/>
    <n v="1.98"/>
    <n v="1.6503300000000001"/>
    <x v="2275"/>
    <n v="1.5240070572185913"/>
    <x v="8"/>
    <x v="0"/>
    <x v="0"/>
  </r>
  <r>
    <s v="C-23"/>
    <s v="ROADS"/>
    <n v="1820"/>
    <s v="Golf Courses"/>
    <s v="D"/>
    <n v="1.8765006736361713"/>
    <n v="0.3700681607026059"/>
    <n v="0.27638752969320179"/>
    <n v="1.97"/>
    <n v="2.2691347090929441"/>
    <x v="2276"/>
    <n v="3.458037550013016"/>
    <x v="13"/>
    <x v="0"/>
    <x v="1"/>
  </r>
  <r>
    <s v="N St Lucie"/>
    <s v="MartinCoMS4"/>
    <n v="6191"/>
    <e v="#N/A"/>
    <s v="NA"/>
    <n v="0.62640332935885068"/>
    <n v="1.7869211096790915E-2"/>
    <n v="0.24869471632328805"/>
    <n v="1.97"/>
    <n v="2.0417774036462863"/>
    <x v="2277"/>
    <n v="0.5437296580896458"/>
    <x v="10"/>
    <x v="0"/>
    <x v="4"/>
  </r>
  <r>
    <s v="N St Lucie"/>
    <s v="StuartMS4"/>
    <n v="1900"/>
    <s v="Open Land"/>
    <s v="B"/>
    <n v="0.80616023176279095"/>
    <n v="4.9140330516175015E-2"/>
    <n v="9.4942281192321246E-2"/>
    <n v="1.96"/>
    <n v="0.77551703546323758"/>
    <x v="2278"/>
    <n v="0.27250958200963976"/>
    <x v="19"/>
    <x v="0"/>
    <x v="1"/>
  </r>
  <r>
    <s v="S St Lucie"/>
    <s v="StuartMS4"/>
    <n v="3300"/>
    <s v="Mixed Rangeland"/>
    <s v="D"/>
    <n v="0.80616023176279095"/>
    <n v="4.9140330516175015E-2"/>
    <n v="0.28292799795311729"/>
    <n v="1.96"/>
    <n v="2.3110407656804477"/>
    <x v="2279"/>
    <n v="0.56054487745206638"/>
    <x v="19"/>
    <x v="0"/>
    <x v="6"/>
  </r>
  <r>
    <s v="N St Lucie"/>
    <s v="St. Lucie"/>
    <n v="4110"/>
    <s v="Pine Flatwoods"/>
    <s v="C"/>
    <n v="0.80616023176279095"/>
    <n v="4.9140330516175015E-2"/>
    <n v="0.19937879050387461"/>
    <n v="1.95"/>
    <n v="1.6202766633785499"/>
    <x v="2280"/>
    <n v="0.56935037669871158"/>
    <x v="9"/>
    <x v="4"/>
    <x v="3"/>
  </r>
  <r>
    <s v="S St Lucie"/>
    <s v="StuartMS4"/>
    <n v="8330"/>
    <s v="Water Supply Plants"/>
    <s v="C"/>
    <n v="1.2017295380314896"/>
    <n v="0.2322997442582819"/>
    <n v="0.57095970596605816"/>
    <n v="1.95"/>
    <n v="4.639975420496417"/>
    <x v="2281"/>
    <n v="3.4378858715155824"/>
    <x v="19"/>
    <x v="0"/>
    <x v="2"/>
  </r>
  <r>
    <s v="N St Lucie"/>
    <s v="StLucieCOMS4"/>
    <n v="5300"/>
    <s v="Reservoirs"/>
    <s v="C"/>
    <n v="0.52096910560538079"/>
    <n v="9.3813358258152305E-2"/>
    <n v="0.2984336595879456"/>
    <n v="1.94"/>
    <n v="2.4128212160855607"/>
    <x v="2282"/>
    <n v="1.1411344995270771"/>
    <x v="15"/>
    <x v="0"/>
    <x v="5"/>
  </r>
  <r>
    <s v="N St Lucie"/>
    <s v="Conservation"/>
    <n v="1210"/>
    <s v="Fixed Single Family Units"/>
    <s v="NA"/>
    <n v="1.3474392445178078"/>
    <n v="0.2921616014325315"/>
    <n v="0.22279788653131388"/>
    <n v="1.93"/>
    <n v="1.7920246707901537"/>
    <x v="2283"/>
    <n v="1.8146968606742906"/>
    <x v="3"/>
    <x v="10"/>
    <x v="1"/>
  </r>
  <r>
    <s v="Basin 4, 5, 6"/>
    <s v="ROADS"/>
    <n v="1330"/>
    <s v="Multiple Dwelling Units, Low Rise &lt;Two stories or less&gt;"/>
    <s v="D"/>
    <n v="1.6728075169398335"/>
    <n v="0.4645994885165638"/>
    <n v="0.45902383655933859"/>
    <n v="1.93"/>
    <n v="3.6920549490018133"/>
    <x v="2284"/>
    <n v="5.1697084098496884"/>
    <x v="13"/>
    <x v="0"/>
    <x v="1"/>
  </r>
  <r>
    <s v="S St Lucie"/>
    <s v="ROADS"/>
    <n v="5300"/>
    <s v="Reservoirs"/>
    <s v="D"/>
    <n v="0.52096910560538079"/>
    <n v="9.3813358258152305E-2"/>
    <n v="0.2984336595879456"/>
    <n v="1.93"/>
    <n v="2.4003839933222326"/>
    <x v="2285"/>
    <n v="0.87399456909838469"/>
    <x v="13"/>
    <x v="0"/>
    <x v="5"/>
  </r>
  <r>
    <s v="N St Lucie"/>
    <s v="CityofFtPierce"/>
    <n v="8310"/>
    <s v="Electric Power Facilities"/>
    <s v="D"/>
    <n v="1.2017295380314896"/>
    <n v="0.2322997442582819"/>
    <n v="0.58224006489851832"/>
    <n v="1.93"/>
    <n v="4.6831169579966296"/>
    <x v="2286"/>
    <n v="3.9795610772423133"/>
    <x v="18"/>
    <x v="0"/>
    <x v="2"/>
  </r>
  <r>
    <s v="Basin 4, 5, 6"/>
    <s v="MartinCoMS4"/>
    <n v="1700"/>
    <s v="Institutional"/>
    <s v="D"/>
    <n v="0.96739227811534922"/>
    <n v="0.17065096597435325"/>
    <n v="0.24052044568721381"/>
    <n v="1.93"/>
    <n v="1.9345720877848247"/>
    <x v="2287"/>
    <n v="1.1615002089734574"/>
    <x v="10"/>
    <x v="0"/>
    <x v="1"/>
  </r>
  <r>
    <s v="N St Lucie"/>
    <s v="St. Lucie"/>
    <n v="1330"/>
    <s v="Multiple Dwelling Units, Low Rise &lt;Two stories or less&gt;"/>
    <s v="NA"/>
    <n v="1.6728075169398335"/>
    <n v="0.4645994885165638"/>
    <n v="0.44774347762687844"/>
    <n v="1.93"/>
    <n v="3.6013239200093303"/>
    <x v="2288"/>
    <n v="5.3366406074739903"/>
    <x v="9"/>
    <x v="4"/>
    <x v="1"/>
  </r>
  <r>
    <s v="N St Lucie"/>
    <s v="StLucieCOMS4"/>
    <n v="8320"/>
    <s v="Electrical Power Transmission Lines"/>
    <s v="D"/>
    <n v="0.73183755311232057"/>
    <n v="0.15992943931627868"/>
    <n v="0.28292799795311729"/>
    <n v="1.93"/>
    <n v="2.2756676927363593"/>
    <x v="2289"/>
    <n v="1.485665111834048"/>
    <x v="15"/>
    <x v="0"/>
    <x v="2"/>
  </r>
  <r>
    <s v="C-23"/>
    <s v="Conservation"/>
    <n v="6172"/>
    <s v="Mixed Shrubs"/>
    <s v="D"/>
    <n v="0.62640332935885068"/>
    <n v="1.7869211096790915E-2"/>
    <n v="0.24869471632328805"/>
    <n v="1.92"/>
    <n v="1.9899556421324214"/>
    <x v="2290"/>
    <n v="1.1255430362071221"/>
    <x v="3"/>
    <x v="11"/>
    <x v="4"/>
  </r>
  <r>
    <s v="C-23"/>
    <s v="Conservation"/>
    <n v="6410"/>
    <s v="Freshwater Marshes"/>
    <s v="C"/>
    <n v="0.62640332935885068"/>
    <n v="1.7869211096790915E-2"/>
    <n v="0.24869471632328805"/>
    <n v="1.92"/>
    <n v="1.9899556421324214"/>
    <x v="2290"/>
    <n v="1.1255430362071221"/>
    <x v="3"/>
    <x v="11"/>
    <x v="4"/>
  </r>
  <r>
    <s v="Basin 4, 5, 6"/>
    <s v="ROADS"/>
    <n v="2430"/>
    <s v="Ornamentals"/>
    <s v="D"/>
    <n v="1.7303616721893005"/>
    <n v="0.38508149913584422"/>
    <n v="0.30381529981542799"/>
    <n v="1.92"/>
    <n v="2.4310085030031288"/>
    <x v="2291"/>
    <n v="2.8779658478280519"/>
    <x v="13"/>
    <x v="0"/>
    <x v="0"/>
  </r>
  <r>
    <s v="N St Lucie"/>
    <s v="City of PSL MS4"/>
    <n v="3210"/>
    <s v="Palmetto Prairies"/>
    <s v="NA"/>
    <n v="0.80616023176279095"/>
    <n v="4.9140330516175015E-2"/>
    <n v="0.24115339422849597"/>
    <n v="1.91"/>
    <n v="1.9195629315542606"/>
    <x v="2292"/>
    <n v="0.6745168296742684"/>
    <x v="2"/>
    <x v="0"/>
    <x v="6"/>
  </r>
  <r>
    <s v="C-23"/>
    <s v="ROADS"/>
    <n v="2110"/>
    <s v="Improved Pastures"/>
    <s v="C"/>
    <n v="1.8765006736361713"/>
    <n v="0.3700681607026059"/>
    <n v="0.58663586860269046"/>
    <n v="1.9"/>
    <n v="4.6451294665632537"/>
    <x v="2293"/>
    <n v="7.0789239861694426"/>
    <x v="13"/>
    <x v="0"/>
    <x v="0"/>
  </r>
  <r>
    <s v="C-44 &amp; S-153"/>
    <s v="Martin"/>
    <n v="6172"/>
    <s v="Mixed Shrubs"/>
    <s v="NA"/>
    <n v="0.62640332935885068"/>
    <n v="1.7869211096790915E-2"/>
    <n v="0.24869471632328805"/>
    <n v="1.89"/>
    <n v="1.9588625852241022"/>
    <x v="2294"/>
    <n v="9.5244058331377154E-2"/>
    <x v="6"/>
    <x v="4"/>
    <x v="4"/>
  </r>
  <r>
    <s v="N St Lucie"/>
    <s v="MartinCoMS4"/>
    <n v="6440"/>
    <s v="Emergent Aquatic Vegetation"/>
    <s v="NA"/>
    <n v="0.62640332935885068"/>
    <n v="1.7869211096790915E-2"/>
    <n v="0.24869471632328805"/>
    <n v="1.89"/>
    <n v="1.9588625852241022"/>
    <x v="2294"/>
    <n v="0.52164926588295979"/>
    <x v="10"/>
    <x v="0"/>
    <x v="4"/>
  </r>
  <r>
    <s v="C-44 &amp; S-153"/>
    <s v="Palm Beach"/>
    <n v="6172"/>
    <s v="Mixed Shrubs"/>
    <s v="D"/>
    <n v="0.62640332935885068"/>
    <n v="1.7869211096790915E-2"/>
    <n v="0.24869471632328805"/>
    <n v="1.89"/>
    <n v="1.9588625852241022"/>
    <x v="2294"/>
    <n v="9.5244058331377154E-2"/>
    <x v="21"/>
    <x v="4"/>
    <x v="4"/>
  </r>
  <r>
    <s v="N St Lucie"/>
    <s v="StuartMS4"/>
    <n v="1411"/>
    <s v="Shopping Centers (Plazas, Malls)"/>
    <s v="NA"/>
    <n v="1.4884831588725165"/>
    <n v="0.30824389141964326"/>
    <n v="0.57659988543228824"/>
    <n v="1.89"/>
    <n v="4.5416322425988254"/>
    <x v="2295"/>
    <n v="4.7978331136919543"/>
    <x v="19"/>
    <x v="0"/>
    <x v="1"/>
  </r>
  <r>
    <s v="N St Lucie"/>
    <s v="ROADS"/>
    <n v="1710"/>
    <s v="Educational Facilities"/>
    <s v="D"/>
    <n v="0.96739227811534922"/>
    <n v="0.17065096597435325"/>
    <n v="0.24052044568721381"/>
    <n v="1.88"/>
    <n v="1.8844536399147513"/>
    <x v="2296"/>
    <n v="1.2852374806107489"/>
    <x v="13"/>
    <x v="0"/>
    <x v="1"/>
  </r>
  <r>
    <s v="N St Lucie"/>
    <s v="StLucieCOMS4"/>
    <n v="8140"/>
    <s v="Roads and Highways"/>
    <s v="D"/>
    <n v="1.0171301585628862"/>
    <n v="0.19656132206470006"/>
    <n v="0.45034663738052311"/>
    <n v="1.88"/>
    <n v="3.5284208692126602"/>
    <x v="2297"/>
    <n v="2.6552191186015479"/>
    <x v="15"/>
    <x v="0"/>
    <x v="2"/>
  </r>
  <r>
    <s v="S St Lucie"/>
    <s v="Conservation"/>
    <n v="6170"/>
    <s v="Mixed Wetland Hardwoods"/>
    <s v="D"/>
    <n v="0.62640332935885068"/>
    <n v="1.7869211096790915E-2"/>
    <n v="0.24869471632328805"/>
    <n v="1.87"/>
    <n v="1.9381338806185564"/>
    <x v="2298"/>
    <n v="0.30518267626476459"/>
    <x v="3"/>
    <x v="39"/>
    <x v="4"/>
  </r>
  <r>
    <s v="Basin 4, 5, 6"/>
    <s v="ROADS"/>
    <n v="4240"/>
    <s v="Melaleuca"/>
    <s v="D"/>
    <n v="0.80616023176279095"/>
    <n v="4.9140330516175015E-2"/>
    <n v="0.28292799795311729"/>
    <n v="1.87"/>
    <n v="2.2049215468481824"/>
    <x v="2299"/>
    <n v="0.59480148714451675"/>
    <x v="13"/>
    <x v="0"/>
    <x v="3"/>
  </r>
  <r>
    <s v="C-24"/>
    <s v="NORTH ST. LUCIE RIVER WATER CONTROL DIST"/>
    <n v="6210"/>
    <s v="Cypress"/>
    <s v="D"/>
    <n v="0.62640332935885068"/>
    <n v="1.7869211096790915E-2"/>
    <n v="0.24869471632328805"/>
    <n v="1.87"/>
    <n v="1.9381338806185564"/>
    <x v="2298"/>
    <n v="0.6743390365061811"/>
    <x v="1"/>
    <x v="1"/>
    <x v="4"/>
  </r>
  <r>
    <s v="S St Lucie"/>
    <s v="StuartMS4"/>
    <n v="5120"/>
    <s v=" Channelized Waterways, Canals"/>
    <s v="B"/>
    <n v="0.52096910560538079"/>
    <n v="9.3813358258152305E-2"/>
    <n v="0.2984336595879456"/>
    <n v="1.87"/>
    <n v="2.3257606567422671"/>
    <x v="2300"/>
    <n v="0.84682375347874594"/>
    <x v="19"/>
    <x v="0"/>
    <x v="5"/>
  </r>
  <r>
    <s v="C-23"/>
    <s v="Tradition"/>
    <n v="2120"/>
    <s v="Unimproved Pastures"/>
    <s v="D"/>
    <n v="0.95337210017164864"/>
    <n v="0.22938109134459039"/>
    <n v="0.2"/>
    <n v="1.87"/>
    <n v="1.5586450000000003"/>
    <x v="2301"/>
    <n v="1.7786258420842256"/>
    <x v="11"/>
    <x v="0"/>
    <x v="0"/>
  </r>
  <r>
    <s v="Basin 4, 5, 6"/>
    <s v="MartinCoMS4"/>
    <n v="4110"/>
    <s v="Pine Flatwoods"/>
    <s v="NA"/>
    <n v="0.80616023176279095"/>
    <n v="4.9140330516175015E-2"/>
    <n v="0.24115339422849597"/>
    <n v="1.86"/>
    <n v="1.8693125930318981"/>
    <x v="2302"/>
    <n v="0.50426733407485824"/>
    <x v="10"/>
    <x v="0"/>
    <x v="3"/>
  </r>
  <r>
    <s v="N St Lucie"/>
    <s v="NORTH ST. LUCIE RIVER WATER CONTROL DIST"/>
    <n v="4270"/>
    <s v="Live Oak"/>
    <s v="NA"/>
    <n v="0.80616023176279095"/>
    <n v="4.9140330516175015E-2"/>
    <n v="0.24115339422849597"/>
    <n v="1.86"/>
    <n v="1.8693125930318981"/>
    <x v="2302"/>
    <n v="0.65685932104405209"/>
    <x v="1"/>
    <x v="1"/>
    <x v="3"/>
  </r>
  <r>
    <s v="N St Lucie"/>
    <s v="Conservation"/>
    <n v="6120"/>
    <s v="Mangrove Swamps"/>
    <s v="NA"/>
    <n v="0.62640332935885068"/>
    <n v="1.7869211096790915E-2"/>
    <n v="0.24869471632328805"/>
    <n v="1.85"/>
    <n v="1.9174051760130102"/>
    <x v="2303"/>
    <n v="0.51060906977961673"/>
    <x v="3"/>
    <x v="10"/>
    <x v="4"/>
  </r>
  <r>
    <s v="N St Lucie"/>
    <s v="City of PSL MS4"/>
    <n v="5110"/>
    <s v=" Natural River, Stream, Waterway"/>
    <s v="C"/>
    <n v="0.52096910560538079"/>
    <n v="9.3813358258152305E-2"/>
    <n v="0.2984336595879456"/>
    <n v="1.85"/>
    <n v="2.3008862112156119"/>
    <x v="2304"/>
    <n v="1.0881952701675734"/>
    <x v="2"/>
    <x v="0"/>
    <x v="5"/>
  </r>
  <r>
    <s v="N St Lucie"/>
    <s v="City of PSL MS4"/>
    <n v="2110"/>
    <s v="Improved Pastures"/>
    <s v="NA"/>
    <n v="1.8765006736361713"/>
    <n v="0.3700681607026059"/>
    <n v="0.58663586860269046"/>
    <n v="1.84"/>
    <n v="4.4984411676191511"/>
    <x v="2305"/>
    <n v="5.508950592305057"/>
    <x v="2"/>
    <x v="0"/>
    <x v="0"/>
  </r>
  <r>
    <s v="N St Lucie"/>
    <s v="Conservation"/>
    <n v="6440"/>
    <s v="Emergent Aquatic Vegetation"/>
    <s v="D"/>
    <n v="0.62640332935885068"/>
    <n v="1.7869211096790915E-2"/>
    <n v="0.24869471632328805"/>
    <n v="1.83"/>
    <n v="1.8966764714074644"/>
    <x v="2306"/>
    <n v="0.5050889717279452"/>
    <x v="3"/>
    <x v="21"/>
    <x v="4"/>
  </r>
  <r>
    <s v="C-23"/>
    <s v="ROADS"/>
    <n v="5300"/>
    <s v="Reservoirs"/>
    <s v="NA"/>
    <n v="0.52096910560538079"/>
    <n v="9.3813358258152305E-2"/>
    <n v="0.2984336595879456"/>
    <n v="1.83"/>
    <n v="2.2760117656889567"/>
    <x v="2307"/>
    <n v="1.7576640785649342"/>
    <x v="13"/>
    <x v="0"/>
    <x v="5"/>
  </r>
  <r>
    <s v="S St Lucie"/>
    <s v="ROADS"/>
    <n v="1320"/>
    <s v="Mobile Home Units &lt;Six or more dwelling units per acre&gt;"/>
    <s v="C"/>
    <n v="1.6728075169398335"/>
    <n v="0.4645994885165638"/>
    <n v="0.43646311869441834"/>
    <n v="1.83"/>
    <n v="3.3286968863009485"/>
    <x v="2308"/>
    <n v="4.5703514485575072"/>
    <x v="13"/>
    <x v="0"/>
    <x v="1"/>
  </r>
  <r>
    <s v="C-23"/>
    <s v="MartinCoMS4"/>
    <n v="2540"/>
    <s v="Aquaculture"/>
    <s v="D"/>
    <n v="1.7303616721893005"/>
    <n v="0.38508149913584422"/>
    <n v="0.30381529981542799"/>
    <n v="1.83"/>
    <n v="2.3170549794248569"/>
    <x v="2309"/>
    <n v="3.6257201225732167"/>
    <x v="10"/>
    <x v="0"/>
    <x v="0"/>
  </r>
  <r>
    <s v="C-23"/>
    <s v="St. Lucie"/>
    <n v="6440"/>
    <s v="Emergent Aquatic Vegetation"/>
    <s v="D"/>
    <n v="0.62640332935885068"/>
    <n v="1.7869211096790915E-2"/>
    <n v="0.24869471632328805"/>
    <n v="1.82"/>
    <n v="1.8863121191046914"/>
    <x v="2310"/>
    <n v="1.0669210030713348"/>
    <x v="9"/>
    <x v="4"/>
    <x v="4"/>
  </r>
  <r>
    <s v="S St Lucie"/>
    <s v="StuartMS4"/>
    <n v="6410"/>
    <s v="Freshwater Marshes"/>
    <s v="D"/>
    <n v="0.62640332935885068"/>
    <n v="1.7869211096790915E-2"/>
    <n v="0.24869471632328805"/>
    <n v="1.82"/>
    <n v="1.8863121191046914"/>
    <x v="2310"/>
    <n v="0.29702271165875488"/>
    <x v="19"/>
    <x v="0"/>
    <x v="4"/>
  </r>
  <r>
    <s v="S St Lucie"/>
    <s v="ROADS"/>
    <n v="1550"/>
    <s v="Other Light Industrial"/>
    <s v="D"/>
    <n v="1.2017295380314896"/>
    <n v="0.2322997442582819"/>
    <n v="0.34369105791620291"/>
    <n v="1.81"/>
    <n v="2.5925217957970541"/>
    <x v="2311"/>
    <n v="1.9208709628063816"/>
    <x v="13"/>
    <x v="0"/>
    <x v="1"/>
  </r>
  <r>
    <s v="N St Lucie"/>
    <s v="NORTH ST. LUCIE RIVER WATER CONTROL DIST"/>
    <n v="5300"/>
    <s v="Reservoirs"/>
    <s v="C"/>
    <n v="0.52096910560538079"/>
    <n v="9.3813358258152305E-2"/>
    <n v="0.2984336595879456"/>
    <n v="1.81"/>
    <n v="2.2511373201623015"/>
    <x v="2312"/>
    <n v="1.064666723785572"/>
    <x v="1"/>
    <x v="1"/>
    <x v="5"/>
  </r>
  <r>
    <s v="C-23"/>
    <s v="Southern Grove"/>
    <n v="2110"/>
    <s v="Improved Pastures"/>
    <s v="D"/>
    <n v="1.8765006736361713"/>
    <n v="0.3700681607026059"/>
    <n v="0.58663586860269046"/>
    <n v="1.81"/>
    <n v="4.4250970181470999"/>
    <x v="2313"/>
    <n v="6.7436065341929954"/>
    <x v="7"/>
    <x v="0"/>
    <x v="0"/>
  </r>
  <r>
    <s v="C-44 &amp; S-153"/>
    <s v="Conservation"/>
    <n v="2210"/>
    <s v="Citrus Groves"/>
    <s v="D"/>
    <n v="1.6671011379372187"/>
    <n v="0.16490862031309303"/>
    <n v="0.32696578480774496"/>
    <n v="1.8"/>
    <n v="2.4527338347352989"/>
    <x v="2314"/>
    <n v="1.1005817882461983"/>
    <x v="3"/>
    <x v="16"/>
    <x v="0"/>
  </r>
  <r>
    <s v="C-23"/>
    <s v="ROADS"/>
    <n v="6300"/>
    <s v="Wetland Forested Mixed"/>
    <s v="D"/>
    <n v="0.62640332935885068"/>
    <n v="1.7869211096790915E-2"/>
    <n v="0.24869471632328805"/>
    <n v="1.8"/>
    <n v="1.8655834144991452"/>
    <x v="2315"/>
    <n v="1.055196596444177"/>
    <x v="13"/>
    <x v="0"/>
    <x v="4"/>
  </r>
  <r>
    <s v="C-44 &amp; S-153"/>
    <s v="ROADS"/>
    <n v="1180"/>
    <s v="Rural Residential"/>
    <s v="NA"/>
    <n v="0.96739227811534922"/>
    <n v="0.17065096597435325"/>
    <n v="0.24895975957097566"/>
    <n v="1.79"/>
    <n v="1.8571962384415535"/>
    <x v="2316"/>
    <n v="0.86237287562773701"/>
    <x v="13"/>
    <x v="0"/>
    <x v="1"/>
  </r>
  <r>
    <s v="C-44 &amp; S-153"/>
    <s v="ROADS"/>
    <n v="4340"/>
    <s v="Hardwood - Coniferous Mixed"/>
    <s v="NA"/>
    <n v="0.80616023176279095"/>
    <n v="4.9140330516175015E-2"/>
    <n v="0.24115339422849597"/>
    <n v="1.79"/>
    <n v="1.79896211910059"/>
    <x v="2317"/>
    <n v="0.24054073487593261"/>
    <x v="13"/>
    <x v="0"/>
    <x v="3"/>
  </r>
  <r>
    <s v="Basin 4, 5, 6"/>
    <s v="Martin"/>
    <n v="6120"/>
    <s v="Mangrove Swamps"/>
    <s v="A"/>
    <n v="0.62640332935885068"/>
    <n v="1.7869211096790915E-2"/>
    <n v="0.24869471632328805"/>
    <n v="1.78"/>
    <n v="1.844854709893599"/>
    <x v="2318"/>
    <n v="0.34069323663015189"/>
    <x v="6"/>
    <x v="4"/>
    <x v="4"/>
  </r>
  <r>
    <s v="S St Lucie"/>
    <s v="MartinCoMS4"/>
    <n v="4340"/>
    <s v="Hardwood - Coniferous Mixed"/>
    <s v="C"/>
    <n v="0.80616023176279095"/>
    <n v="4.9140330516175015E-2"/>
    <n v="0.19937879050387461"/>
    <n v="1.78"/>
    <n v="1.4790217747763172"/>
    <x v="2319"/>
    <n v="0.35873797286601561"/>
    <x v="10"/>
    <x v="0"/>
    <x v="3"/>
  </r>
  <r>
    <s v="C-44 &amp; S-153"/>
    <s v="ROADS"/>
    <n v="1480"/>
    <s v="Cemeteries"/>
    <s v="D"/>
    <n v="1.3474392445178078"/>
    <n v="0.2921616014325315"/>
    <n v="0.27638752969320179"/>
    <n v="1.77"/>
    <n v="2.0387657030936608"/>
    <x v="2320"/>
    <n v="1.6207610725642185"/>
    <x v="13"/>
    <x v="0"/>
    <x v="1"/>
  </r>
  <r>
    <s v="C-24"/>
    <s v="Conservation"/>
    <n v="5300"/>
    <s v="Reservoirs"/>
    <s v="NA"/>
    <n v="0.52096910560538079"/>
    <n v="9.3813358258152305E-2"/>
    <n v="0.2984336595879456"/>
    <n v="1.75"/>
    <n v="2.1765139835823355"/>
    <x v="2321"/>
    <n v="1.2070427406923956"/>
    <x v="3"/>
    <x v="7"/>
    <x v="5"/>
  </r>
  <r>
    <s v="N St Lucie"/>
    <s v="CityofFtPierce"/>
    <n v="4200"/>
    <s v="Upland Hardwood Forests"/>
    <s v="NA"/>
    <n v="0.80616023176279095"/>
    <n v="4.9140330516175015E-2"/>
    <n v="0.24115339422849597"/>
    <n v="1.75"/>
    <n v="1.7587618482826997"/>
    <x v="2322"/>
    <n v="0.61801280205757592"/>
    <x v="18"/>
    <x v="0"/>
    <x v="3"/>
  </r>
  <r>
    <s v="C-23"/>
    <s v="City of PSL MS4"/>
    <n v="8140"/>
    <s v="Roads and Highways"/>
    <s v="D"/>
    <n v="1.0171301585628862"/>
    <n v="0.19656132206470006"/>
    <n v="0.45034663738052311"/>
    <n v="1.75"/>
    <n v="3.2844343197458272"/>
    <x v="2323"/>
    <n v="3.4546775774945639"/>
    <x v="2"/>
    <x v="0"/>
    <x v="2"/>
  </r>
  <r>
    <s v="N St Lucie"/>
    <s v="StLucieCOMS4"/>
    <n v="6410"/>
    <s v="Freshwater Marshes"/>
    <s v="NA"/>
    <n v="0.62640332935885068"/>
    <n v="1.7869211096790915E-2"/>
    <n v="0.24869471632328805"/>
    <n v="1.75"/>
    <n v="1.8137616529852798"/>
    <x v="2324"/>
    <n v="0.48300857952125908"/>
    <x v="15"/>
    <x v="0"/>
    <x v="4"/>
  </r>
  <r>
    <s v="C-44 &amp; S-153"/>
    <s v="Conservation"/>
    <n v="4110"/>
    <s v="Pine Flatwoods"/>
    <s v="NA"/>
    <n v="0.80616023176279095"/>
    <n v="4.9140330516175015E-2"/>
    <n v="0.24115339422849597"/>
    <n v="1.74"/>
    <n v="1.7487117805782271"/>
    <x v="2325"/>
    <n v="0.23382171993526413"/>
    <x v="3"/>
    <x v="3"/>
    <x v="3"/>
  </r>
  <r>
    <s v="C-23"/>
    <s v="ROADS"/>
    <n v="6440"/>
    <s v="Emergent Aquatic Vegetation"/>
    <s v="D"/>
    <n v="0.62640332935885068"/>
    <n v="1.7869211096790915E-2"/>
    <n v="0.24869471632328805"/>
    <n v="1.74"/>
    <n v="1.8033973006825068"/>
    <x v="2326"/>
    <n v="1.0200233765627043"/>
    <x v="13"/>
    <x v="0"/>
    <x v="4"/>
  </r>
  <r>
    <s v="Basin 4, 5, 6"/>
    <s v="ROADS"/>
    <n v="2110"/>
    <s v="Improved Pastures"/>
    <s v="A"/>
    <n v="1.8765006736361713"/>
    <n v="0.3700681607026059"/>
    <n v="0.58663586860269046"/>
    <n v="1.73"/>
    <n v="4.2295126195549626"/>
    <x v="2327"/>
    <n v="4.8343560395873304"/>
    <x v="13"/>
    <x v="0"/>
    <x v="0"/>
  </r>
  <r>
    <s v="N St Lucie"/>
    <s v="City of PSL MS4"/>
    <n v="3200"/>
    <s v="Shrub and Brushland"/>
    <s v="C"/>
    <n v="0.80616023176279095"/>
    <n v="4.9140330516175015E-2"/>
    <n v="0.19937879050387461"/>
    <n v="1.73"/>
    <n v="1.4374762193050723"/>
    <x v="2328"/>
    <n v="0.50511597522501073"/>
    <x v="2"/>
    <x v="0"/>
    <x v="6"/>
  </r>
  <r>
    <s v="C-44 &amp; S-153"/>
    <s v="Conservation"/>
    <n v="6172"/>
    <s v="Mixed Shrubs"/>
    <s v="NA"/>
    <n v="0.62640332935885068"/>
    <n v="1.7869211096790915E-2"/>
    <n v="0.24869471632328805"/>
    <n v="1.72"/>
    <n v="1.782668596076961"/>
    <x v="2329"/>
    <n v="8.6677132449718919E-2"/>
    <x v="3"/>
    <x v="23"/>
    <x v="4"/>
  </r>
  <r>
    <s v="C-44 &amp; S-153"/>
    <s v="Conservation"/>
    <n v="6170"/>
    <s v="Mixed Wetland Hardwoods"/>
    <s v="D"/>
    <n v="0.62640332935885068"/>
    <n v="1.7869211096790915E-2"/>
    <n v="0.24869471632328805"/>
    <n v="1.71"/>
    <n v="1.7723042437741878"/>
    <x v="2330"/>
    <n v="8.6173195633150762E-2"/>
    <x v="3"/>
    <x v="17"/>
    <x v="4"/>
  </r>
  <r>
    <s v="N St Lucie"/>
    <s v="ROADS"/>
    <n v="1411"/>
    <s v="Shopping Centers (Plazas, Malls)"/>
    <s v="B"/>
    <n v="1.4884831588725165"/>
    <n v="0.30824389141964326"/>
    <n v="0.55707618727995345"/>
    <n v="1.71"/>
    <n v="3.9699616679365417"/>
    <x v="2331"/>
    <n v="4.1939136709172287"/>
    <x v="13"/>
    <x v="0"/>
    <x v="1"/>
  </r>
  <r>
    <s v="N St Lucie"/>
    <s v="City of PSL MS4"/>
    <n v="8200"/>
    <s v="Communications"/>
    <s v="NA"/>
    <n v="1.2017295380314896"/>
    <n v="0.2322997442582819"/>
    <n v="0.57659988543228824"/>
    <n v="1.69"/>
    <n v="4.0610362380910132"/>
    <x v="2332"/>
    <n v="3.4509370343146526"/>
    <x v="2"/>
    <x v="0"/>
    <x v="2"/>
  </r>
  <r>
    <s v="C-23"/>
    <s v="St. Lucie"/>
    <n v="1920"/>
    <s v="Inactive Land with street pattern but without structures"/>
    <s v="D"/>
    <n v="0.80616023176279095"/>
    <n v="4.9140330516175015E-2"/>
    <n v="0.27638752969320179"/>
    <n v="1.68"/>
    <n v="1.935099650393983"/>
    <x v="2333"/>
    <n v="1.2591709667072859"/>
    <x v="9"/>
    <x v="4"/>
    <x v="1"/>
  </r>
  <r>
    <s v="N St Lucie"/>
    <s v="Tradition"/>
    <n v="2110"/>
    <s v="Improved Pastures"/>
    <s v="NA"/>
    <n v="1.8765006736361713"/>
    <n v="0.3700681607026059"/>
    <n v="0.58663586860269046"/>
    <n v="1.68"/>
    <n v="4.1072723704348766"/>
    <x v="2334"/>
    <n v="5.0299114103654858"/>
    <x v="11"/>
    <x v="0"/>
    <x v="0"/>
  </r>
  <r>
    <s v="C-44 &amp; S-153"/>
    <s v="Conservation"/>
    <n v="1320"/>
    <s v="Mobile Home Units &lt;Six or more dwelling units per acre&gt;"/>
    <s v="D"/>
    <n v="1.6728075169398335"/>
    <n v="0.4645994885165638"/>
    <n v="0.45902383655933859"/>
    <n v="1.67"/>
    <n v="3.1946796708979424"/>
    <x v="2335"/>
    <n v="4.0386348382608537"/>
    <x v="3"/>
    <x v="17"/>
    <x v="1"/>
  </r>
  <r>
    <s v="N St Lucie"/>
    <s v="ROADS"/>
    <n v="2120"/>
    <s v="Unimproved Pastures"/>
    <s v="D"/>
    <n v="0.95337210017164864"/>
    <n v="0.22938109134459039"/>
    <n v="0.2"/>
    <n v="1.67"/>
    <n v="1.391945"/>
    <x v="2336"/>
    <n v="1.1717754213444684"/>
    <x v="13"/>
    <x v="0"/>
    <x v="0"/>
  </r>
  <r>
    <s v="Basin 4, 5, 6"/>
    <s v="MartinCoMS4"/>
    <n v="6170"/>
    <s v="Mixed Wetland Hardwoods"/>
    <s v="A"/>
    <n v="0.62640332935885068"/>
    <n v="1.7869211096790915E-2"/>
    <n v="0.24869471632328805"/>
    <n v="1.67"/>
    <n v="1.7308468345630956"/>
    <x v="2337"/>
    <n v="0.31963916020918742"/>
    <x v="10"/>
    <x v="0"/>
    <x v="4"/>
  </r>
  <r>
    <s v="S St Lucie"/>
    <s v="MartinCoMS4"/>
    <n v="6430"/>
    <s v="Wet Prairies"/>
    <s v="NA"/>
    <n v="0.62640332935885068"/>
    <n v="1.7869211096790915E-2"/>
    <n v="0.24869471632328805"/>
    <n v="1.67"/>
    <n v="1.7308468345630956"/>
    <x v="2337"/>
    <n v="0.27254281784072554"/>
    <x v="10"/>
    <x v="0"/>
    <x v="4"/>
  </r>
  <r>
    <s v="C-24"/>
    <s v="Conservation"/>
    <n v="1210"/>
    <s v="Fixed Single Family Units"/>
    <s v="D"/>
    <n v="1.3474392445178078"/>
    <n v="0.2921616014325315"/>
    <n v="0.24052044568721381"/>
    <n v="1.66"/>
    <n v="1.6639324692864295"/>
    <x v="2338"/>
    <n v="1.8208108802913063"/>
    <x v="3"/>
    <x v="32"/>
    <x v="1"/>
  </r>
  <r>
    <s v="S St Lucie"/>
    <s v="Conservation"/>
    <n v="6170"/>
    <s v="Mixed Wetland Hardwoods"/>
    <s v="NA"/>
    <n v="0.62640332935885068"/>
    <n v="1.7869211096790915E-2"/>
    <n v="0.24869471632328805"/>
    <n v="1.66"/>
    <n v="1.7204824822603226"/>
    <x v="2339"/>
    <n v="0.27091082491952362"/>
    <x v="3"/>
    <x v="25"/>
    <x v="4"/>
  </r>
  <r>
    <s v="Basin 4, 5, 6"/>
    <s v="MartinCoMS4"/>
    <n v="1110"/>
    <s v="Fixed Single Family Units"/>
    <s v="NA"/>
    <n v="0.96739227811534922"/>
    <n v="0.17065096597435325"/>
    <n v="0.24895975957097566"/>
    <n v="1.66"/>
    <n v="1.7223160646999878"/>
    <x v="2340"/>
    <n v="1.0340635439220105"/>
    <x v="10"/>
    <x v="0"/>
    <x v="1"/>
  </r>
  <r>
    <s v="C-23"/>
    <s v="MartinCoMS4"/>
    <n v="6410"/>
    <s v="Freshwater Marshes"/>
    <s v="D"/>
    <n v="0.62640332935885068"/>
    <n v="1.7869211096790915E-2"/>
    <n v="0.24869471632328805"/>
    <n v="1.66"/>
    <n v="1.7204824822603226"/>
    <x v="2339"/>
    <n v="0.97312575005407431"/>
    <x v="10"/>
    <x v="0"/>
    <x v="4"/>
  </r>
  <r>
    <s v="N St Lucie"/>
    <s v="StLucieCOMS4"/>
    <n v="1330"/>
    <s v="Multiple Dwelling Units, Low Rise &lt;Two stories or less&gt;"/>
    <s v="C"/>
    <n v="1.6728075169398335"/>
    <n v="0.4645994885165638"/>
    <n v="0.43646311869441834"/>
    <n v="1.66"/>
    <n v="3.0194736782839207"/>
    <x v="2341"/>
    <n v="4.4744227963495931"/>
    <x v="15"/>
    <x v="0"/>
    <x v="1"/>
  </r>
  <r>
    <s v="N St Lucie"/>
    <s v="Conservation"/>
    <n v="6250"/>
    <s v="Hydric Pine Flatwoods"/>
    <s v="D"/>
    <n v="0.62640332935885068"/>
    <n v="1.7869211096790915E-2"/>
    <n v="0.24869471632328805"/>
    <n v="1.64"/>
    <n v="1.6997537776547766"/>
    <x v="2342"/>
    <n v="0.45264804023706567"/>
    <x v="3"/>
    <x v="31"/>
    <x v="4"/>
  </r>
  <r>
    <s v="C-44 &amp; S-153"/>
    <s v="Martin"/>
    <n v="6440"/>
    <s v="Emergent Aquatic Vegetation"/>
    <s v="NA"/>
    <n v="0.62640332935885068"/>
    <n v="1.7869211096790915E-2"/>
    <n v="0.24869471632328805"/>
    <n v="1.64"/>
    <n v="1.6997537776547766"/>
    <x v="2342"/>
    <n v="8.2645637917173845E-2"/>
    <x v="6"/>
    <x v="4"/>
    <x v="4"/>
  </r>
  <r>
    <s v="N St Lucie"/>
    <s v="Martin"/>
    <n v="5110"/>
    <s v=" Natural River, Stream, Waterway"/>
    <s v="A"/>
    <n v="0.52096910560538079"/>
    <n v="9.3813358258152305E-2"/>
    <n v="0.2984336595879456"/>
    <n v="1.64"/>
    <n v="2.0397045331857315"/>
    <x v="2343"/>
    <n v="0.96467040166206508"/>
    <x v="6"/>
    <x v="4"/>
    <x v="5"/>
  </r>
  <r>
    <s v="C-24"/>
    <s v="Southern Grove"/>
    <n v="2210"/>
    <s v="Citrus Groves"/>
    <s v="D"/>
    <n v="1.6671011379372187"/>
    <n v="0.16490862031309303"/>
    <n v="0.32696578480774496"/>
    <n v="1.64"/>
    <n v="2.2347130494254945"/>
    <x v="2344"/>
    <n v="1.6716242587811925"/>
    <x v="7"/>
    <x v="0"/>
    <x v="0"/>
  </r>
  <r>
    <s v="N St Lucie"/>
    <s v="Conservation"/>
    <n v="4200"/>
    <s v="Upland Hardwood Forests"/>
    <s v="D"/>
    <n v="0.80616023176279095"/>
    <n v="4.9140330516175015E-2"/>
    <n v="0.28292799795311729"/>
    <n v="1.63"/>
    <n v="1.9219369632954741"/>
    <x v="2345"/>
    <n v="0.67535104268042023"/>
    <x v="3"/>
    <x v="10"/>
    <x v="3"/>
  </r>
  <r>
    <s v="C-23"/>
    <s v="ROADS"/>
    <n v="2130"/>
    <s v="Woodland Pastures"/>
    <s v="C"/>
    <n v="0.95337210017164864"/>
    <n v="0.22938109134459039"/>
    <n v="0.2"/>
    <n v="1.62"/>
    <n v="1.3502700000000001"/>
    <x v="2346"/>
    <n v="1.5408416385970294"/>
    <x v="13"/>
    <x v="0"/>
    <x v="0"/>
  </r>
  <r>
    <s v="N St Lucie"/>
    <s v="ROADS"/>
    <n v="8100"/>
    <s v="Transportation"/>
    <s v="D"/>
    <n v="1.0171301585628862"/>
    <n v="0.19656132206470006"/>
    <n v="0.45034663738052311"/>
    <n v="1.61"/>
    <n v="3.0216795741661611"/>
    <x v="2347"/>
    <n v="2.2738844579513255"/>
    <x v="13"/>
    <x v="0"/>
    <x v="2"/>
  </r>
  <r>
    <s v="C-44 &amp; S-153"/>
    <s v="MartinCoMS4"/>
    <n v="5300"/>
    <s v="Reservoirs"/>
    <s v="NA"/>
    <n v="0.52096910560538079"/>
    <n v="9.3813358258152305E-2"/>
    <n v="0.2984336595879456"/>
    <n v="1.61"/>
    <n v="2.0023928648957487"/>
    <x v="2348"/>
    <n v="0.51114311304505744"/>
    <x v="10"/>
    <x v="0"/>
    <x v="5"/>
  </r>
  <r>
    <s v="C-24"/>
    <s v="City of PSL MS4"/>
    <n v="1110"/>
    <s v="Fixed Single Family Units"/>
    <s v="NA"/>
    <n v="0.96739227811534922"/>
    <n v="0.17065096597435325"/>
    <n v="0.24895975957097566"/>
    <n v="1.61"/>
    <n v="1.670439074799386"/>
    <x v="2349"/>
    <n v="1.2756329349869509"/>
    <x v="2"/>
    <x v="0"/>
    <x v="1"/>
  </r>
  <r>
    <s v="N St Lucie"/>
    <s v="St. Lucie"/>
    <n v="4130"/>
    <s v="Sand Pine"/>
    <s v="D"/>
    <n v="0.80616023176279095"/>
    <n v="4.9140330516175015E-2"/>
    <n v="0.28292799795311729"/>
    <n v="1.61"/>
    <n v="1.8983549146660821"/>
    <x v="2350"/>
    <n v="0.66706452681931094"/>
    <x v="9"/>
    <x v="4"/>
    <x v="3"/>
  </r>
  <r>
    <s v="N St Lucie"/>
    <s v="Agriculture"/>
    <n v="2500"/>
    <s v="Specialty Farms"/>
    <s v="D"/>
    <n v="1.7303616721893005"/>
    <n v="0.38508149913584422"/>
    <n v="0.30381529981542799"/>
    <n v="1.6"/>
    <n v="2.025840419169274"/>
    <x v="2351"/>
    <n v="2.5636742266068313"/>
    <x v="0"/>
    <x v="0"/>
    <x v="0"/>
  </r>
  <r>
    <s v="Basin 4, 5, 6"/>
    <s v="ROADS"/>
    <n v="1310"/>
    <s v="Fixed Single Family Units &lt;Six or more dwelling units per acre&gt;"/>
    <s v="D"/>
    <n v="1.3474392445178078"/>
    <n v="0.2921616014325315"/>
    <n v="0.45902383655933859"/>
    <n v="1.6"/>
    <n v="3.0607709421776694"/>
    <x v="2352"/>
    <n v="2.8496442194539751"/>
    <x v="13"/>
    <x v="0"/>
    <x v="1"/>
  </r>
  <r>
    <s v="Basin 4, 5, 6"/>
    <s v="Martin"/>
    <n v="5110"/>
    <s v=" Natural River, Stream, Waterway"/>
    <s v="A"/>
    <n v="0.52096910560538079"/>
    <n v="9.3813358258152305E-2"/>
    <n v="0.2984336595879456"/>
    <n v="1.6"/>
    <n v="1.9899556421324212"/>
    <x v="2353"/>
    <n v="0.77870177621279413"/>
    <x v="6"/>
    <x v="4"/>
    <x v="5"/>
  </r>
  <r>
    <s v="N St Lucie"/>
    <s v="NORTH ST. LUCIE RIVER WATER CONTROL DIST"/>
    <n v="1320"/>
    <s v="Mobile Home Units &lt;Six or more dwelling units per acre&gt;"/>
    <s v="C"/>
    <n v="1.6728075169398335"/>
    <n v="0.4645994885165638"/>
    <n v="0.43646311869441834"/>
    <n v="1.6"/>
    <n v="2.9103360754543814"/>
    <x v="2354"/>
    <n v="4.3126966711803307"/>
    <x v="1"/>
    <x v="1"/>
    <x v="1"/>
  </r>
  <r>
    <s v="C-24"/>
    <s v="Verano"/>
    <n v="3200"/>
    <s v="Shrub and Brushland"/>
    <s v="D"/>
    <n v="0.80616023176279095"/>
    <n v="4.9140330516175015E-2"/>
    <n v="0.28292799795311729"/>
    <n v="1.6"/>
    <n v="1.8865638903513862"/>
    <x v="2355"/>
    <n v="0.81692147925813996"/>
    <x v="8"/>
    <x v="0"/>
    <x v="6"/>
  </r>
  <r>
    <s v="C-24"/>
    <s v="Okeechobee"/>
    <n v="5300"/>
    <s v="Reservoirs"/>
    <s v="C"/>
    <n v="0.52096910560538079"/>
    <n v="9.3813358258152305E-2"/>
    <n v="0.2984336595879456"/>
    <n v="1.59"/>
    <n v="1.9775184193690938"/>
    <x v="2356"/>
    <n v="1.0966845472576625"/>
    <x v="14"/>
    <x v="4"/>
    <x v="5"/>
  </r>
  <r>
    <s v="C-24"/>
    <s v="Copper Creek"/>
    <n v="7430"/>
    <s v="Spoil Areas"/>
    <s v="NA"/>
    <n v="0.73183755311232057"/>
    <n v="0.13401908322593187"/>
    <n v="0.24115339422849597"/>
    <n v="1.58"/>
    <n v="1.5879106973066659"/>
    <x v="2357"/>
    <n v="1.0543344747884713"/>
    <x v="20"/>
    <x v="0"/>
    <x v="7"/>
  </r>
  <r>
    <s v="Basin 4, 5, 6"/>
    <s v="MartinCoMS4"/>
    <n v="1110"/>
    <s v="Fixed Single Family Units"/>
    <s v="D"/>
    <n v="0.96739227811534922"/>
    <n v="0.17065096597435325"/>
    <n v="0.27638752969320179"/>
    <n v="1.58"/>
    <n v="1.8199151473943411"/>
    <x v="2358"/>
    <n v="1.0926611819531233"/>
    <x v="10"/>
    <x v="0"/>
    <x v="1"/>
  </r>
  <r>
    <s v="N St Lucie"/>
    <s v="StLucieCOMS4"/>
    <n v="6172"/>
    <s v="Mixed Shrubs"/>
    <s v="C"/>
    <n v="0.62640332935885068"/>
    <n v="1.7869211096790915E-2"/>
    <n v="0.24869471632328805"/>
    <n v="1.58"/>
    <n v="1.6375676638381387"/>
    <x v="2359"/>
    <n v="0.43608774608205109"/>
    <x v="15"/>
    <x v="0"/>
    <x v="4"/>
  </r>
  <r>
    <s v="N St Lucie"/>
    <s v="Conservation"/>
    <n v="6170"/>
    <s v="Mixed Wetland Hardwoods"/>
    <s v="A"/>
    <n v="0.62640332935885068"/>
    <n v="1.7869211096790915E-2"/>
    <n v="0.24869471632328805"/>
    <n v="1.57"/>
    <n v="1.6272033115353655"/>
    <x v="2360"/>
    <n v="0.43332769705621532"/>
    <x v="3"/>
    <x v="10"/>
    <x v="4"/>
  </r>
  <r>
    <s v="N St Lucie"/>
    <s v="Conservation"/>
    <n v="6410"/>
    <s v="Freshwater Marshes"/>
    <s v="C"/>
    <n v="0.62640332935885068"/>
    <n v="1.7869211096790915E-2"/>
    <n v="0.24869471632328805"/>
    <n v="1.57"/>
    <n v="1.6272033115353655"/>
    <x v="2360"/>
    <n v="0.43332769705621532"/>
    <x v="3"/>
    <x v="10"/>
    <x v="4"/>
  </r>
  <r>
    <s v="S St Lucie"/>
    <s v="Conservation"/>
    <n v="6430"/>
    <s v="Wet Prairies"/>
    <s v="D"/>
    <n v="0.62640332935885068"/>
    <n v="1.7869211096790915E-2"/>
    <n v="0.24869471632328805"/>
    <n v="1.57"/>
    <n v="1.6272033115353655"/>
    <x v="2360"/>
    <n v="0.25622288862870607"/>
    <x v="3"/>
    <x v="19"/>
    <x v="4"/>
  </r>
  <r>
    <s v="C-23"/>
    <s v="ROADS"/>
    <n v="6250"/>
    <s v="Hydric Pine Flatwoods"/>
    <s v="D"/>
    <n v="0.62640332935885068"/>
    <n v="1.7869211096790915E-2"/>
    <n v="0.24869471632328805"/>
    <n v="1.57"/>
    <n v="1.6272033115353655"/>
    <x v="2360"/>
    <n v="0.92036592023186548"/>
    <x v="13"/>
    <x v="0"/>
    <x v="4"/>
  </r>
  <r>
    <s v="Basin 4, 5, 6"/>
    <s v="Martin"/>
    <n v="6120"/>
    <s v="Mangrove Swamps"/>
    <s v="NA"/>
    <n v="0.62640332935885068"/>
    <n v="1.7869211096790915E-2"/>
    <n v="0.24869471632328805"/>
    <n v="1.57"/>
    <n v="1.6272033115353655"/>
    <x v="2360"/>
    <n v="0.3004990907355834"/>
    <x v="6"/>
    <x v="4"/>
    <x v="4"/>
  </r>
  <r>
    <s v="S St Lucie"/>
    <s v="Conservation"/>
    <n v="6250"/>
    <s v="Hydric Pine Flatwoods"/>
    <s v="D"/>
    <n v="0.62640332935885068"/>
    <n v="1.7869211096790915E-2"/>
    <n v="0.24869471632328805"/>
    <n v="1.56"/>
    <n v="1.6168389592325925"/>
    <x v="2361"/>
    <n v="0.25459089570750409"/>
    <x v="3"/>
    <x v="17"/>
    <x v="4"/>
  </r>
  <r>
    <s v="N St Lucie"/>
    <s v="City of PSL MS4"/>
    <n v="4280"/>
    <s v="Cabbage Palm"/>
    <s v="D"/>
    <n v="0.80616023176279095"/>
    <n v="4.9140330516175015E-2"/>
    <n v="0.28292799795311729"/>
    <n v="1.56"/>
    <n v="1.8393997930926014"/>
    <x v="2362"/>
    <n v="0.64634823716653733"/>
    <x v="2"/>
    <x v="0"/>
    <x v="3"/>
  </r>
  <r>
    <s v="N St Lucie"/>
    <s v="StuartMS4"/>
    <n v="5300"/>
    <s v="Reservoirs"/>
    <s v="D"/>
    <n v="0.52096910560538079"/>
    <n v="9.3813358258152305E-2"/>
    <n v="0.2984336595879456"/>
    <n v="1.56"/>
    <n v="1.9402067510791108"/>
    <x v="2363"/>
    <n v="0.91761330889806203"/>
    <x v="19"/>
    <x v="0"/>
    <x v="5"/>
  </r>
  <r>
    <s v="S St Lucie"/>
    <s v="StuartMS4"/>
    <n v="1330"/>
    <s v="Multiple Dwelling Units, Low Rise &lt;Two stories or less&gt;"/>
    <s v="A"/>
    <n v="1.6728075169398335"/>
    <n v="0.4645994885165638"/>
    <n v="0.37832588419635466"/>
    <n v="1.55"/>
    <n v="2.4438433397018771"/>
    <x v="2364"/>
    <n v="3.355434071999873"/>
    <x v="19"/>
    <x v="0"/>
    <x v="1"/>
  </r>
  <r>
    <s v="N St Lucie"/>
    <s v="NORTH ST. LUCIE RIVER WATER CONTROL DIST"/>
    <n v="1330"/>
    <s v="Multiple Dwelling Units, Low Rise &lt;Two stories or less&gt;"/>
    <s v="NA"/>
    <n v="1.6728075169398335"/>
    <n v="0.4645994885165638"/>
    <n v="0.44774347762687844"/>
    <n v="1.54"/>
    <n v="2.873595252235424"/>
    <x v="2365"/>
    <n v="4.2582520909377948"/>
    <x v="1"/>
    <x v="1"/>
    <x v="1"/>
  </r>
  <r>
    <s v="C-24"/>
    <s v="Tradition"/>
    <n v="5120"/>
    <s v=" Channelized Waterways, Canals"/>
    <s v="D"/>
    <n v="0.52096910560538079"/>
    <n v="9.3813358258152305E-2"/>
    <n v="0.2984336595879456"/>
    <n v="1.54"/>
    <n v="1.9153323055524554"/>
    <x v="2366"/>
    <n v="1.0621976118093082"/>
    <x v="11"/>
    <x v="0"/>
    <x v="5"/>
  </r>
  <r>
    <s v="N St Lucie"/>
    <s v="ROADS"/>
    <n v="1330"/>
    <s v="Multiple Dwelling Units, Low Rise &lt;Two stories or less&gt;"/>
    <s v="D"/>
    <n v="1.6728075169398335"/>
    <n v="0.4645994885165638"/>
    <n v="0.45902383655933859"/>
    <n v="1.53"/>
    <n v="2.9268622134573961"/>
    <x v="2367"/>
    <n v="4.3371860148524153"/>
    <x v="13"/>
    <x v="0"/>
    <x v="1"/>
  </r>
  <r>
    <s v="N St Lucie"/>
    <s v="City of PSL MS4"/>
    <n v="1900"/>
    <s v="Open Land"/>
    <s v="C"/>
    <n v="0.80616023176279095"/>
    <n v="4.9140330516175015E-2"/>
    <n v="0.19937879050387461"/>
    <n v="1.53"/>
    <n v="1.271293997420093"/>
    <x v="2368"/>
    <n v="0.44672106479437368"/>
    <x v="2"/>
    <x v="0"/>
    <x v="1"/>
  </r>
  <r>
    <s v="N St Lucie"/>
    <s v="StuartMS4"/>
    <n v="4130"/>
    <s v="Sand Pine"/>
    <s v="B"/>
    <n v="0.80616023176279095"/>
    <n v="4.9140330516175015E-2"/>
    <n v="9.4942281192321246E-2"/>
    <n v="1.53"/>
    <n v="0.60537809400956821"/>
    <x v="2369"/>
    <n v="0.21272431656874943"/>
    <x v="19"/>
    <x v="0"/>
    <x v="3"/>
  </r>
  <r>
    <s v="C-44 &amp; S-153"/>
    <s v="MartinCoMS4"/>
    <n v="5120"/>
    <s v=" Channelized Waterways, Canals"/>
    <s v="NA"/>
    <n v="0.52096910560538079"/>
    <n v="9.3813358258152305E-2"/>
    <n v="0.2984336595879456"/>
    <n v="1.52"/>
    <n v="1.8904578600258002"/>
    <x v="2370"/>
    <n v="0.48256989554564428"/>
    <x v="10"/>
    <x v="0"/>
    <x v="5"/>
  </r>
  <r>
    <s v="C-24"/>
    <s v="Conservation"/>
    <n v="5120"/>
    <s v=" Channelized Waterways, Canals"/>
    <s v="NA"/>
    <n v="0.52096910560538079"/>
    <n v="9.3813358258152305E-2"/>
    <n v="0.2984336595879456"/>
    <n v="1.51"/>
    <n v="1.8780206372624724"/>
    <x v="2371"/>
    <n v="1.0415054505402954"/>
    <x v="3"/>
    <x v="7"/>
    <x v="5"/>
  </r>
  <r>
    <s v="N St Lucie"/>
    <s v="Conservation"/>
    <n v="5300"/>
    <s v="Reservoirs"/>
    <s v="D"/>
    <n v="0.52096910560538079"/>
    <n v="9.3813358258152305E-2"/>
    <n v="0.2984336595879456"/>
    <n v="1.51"/>
    <n v="1.8780206372624724"/>
    <x v="2371"/>
    <n v="0.88820262592055987"/>
    <x v="3"/>
    <x v="10"/>
    <x v="5"/>
  </r>
  <r>
    <s v="S St Lucie"/>
    <s v="StuartMS4"/>
    <n v="8330"/>
    <s v="Water Supply Plants"/>
    <s v="B"/>
    <n v="1.2017295380314896"/>
    <n v="0.2322997442582819"/>
    <n v="0.55707618727995345"/>
    <n v="1.51"/>
    <n v="3.5056386658387009"/>
    <x v="2372"/>
    <n v="2.5974244576140881"/>
    <x v="19"/>
    <x v="0"/>
    <x v="2"/>
  </r>
  <r>
    <s v="C-23"/>
    <s v="Conservation"/>
    <n v="4200"/>
    <s v="Upland Hardwood Forests"/>
    <s v="NA"/>
    <n v="0.80616023176279095"/>
    <n v="4.9140330516175015E-2"/>
    <n v="0.24115339422849597"/>
    <n v="1.5"/>
    <n v="1.5075101556708852"/>
    <x v="2373"/>
    <n v="0.98093812360034605"/>
    <x v="3"/>
    <x v="7"/>
    <x v="3"/>
  </r>
  <r>
    <s v="N St Lucie"/>
    <s v="Conservation"/>
    <n v="1210"/>
    <s v="Fixed Single Family Units"/>
    <s v="D"/>
    <n v="1.3474392445178078"/>
    <n v="0.2921616014325315"/>
    <n v="0.24052044568721381"/>
    <n v="1.5"/>
    <n v="1.5035534361021954"/>
    <x v="2374"/>
    <n v="1.5225759694187846"/>
    <x v="3"/>
    <x v="30"/>
    <x v="1"/>
  </r>
  <r>
    <s v="N St Lucie"/>
    <s v="MartinCoMS4"/>
    <n v="3200"/>
    <s v="Shrub and Brushland"/>
    <s v="D"/>
    <n v="0.80616023176279095"/>
    <n v="4.9140330516175015E-2"/>
    <n v="0.28292799795311729"/>
    <n v="1.5"/>
    <n v="1.7686536472044245"/>
    <x v="2375"/>
    <n v="0.62148868958320902"/>
    <x v="10"/>
    <x v="0"/>
    <x v="6"/>
  </r>
  <r>
    <s v="N St Lucie"/>
    <s v="Conservation"/>
    <n v="6300"/>
    <s v="Wetland Forested Mixed"/>
    <s v="D"/>
    <n v="0.62640332935885068"/>
    <n v="1.7869211096790915E-2"/>
    <n v="0.24869471632328805"/>
    <n v="1.49"/>
    <n v="1.5442884931131813"/>
    <x v="2376"/>
    <n v="0.4112473048495292"/>
    <x v="3"/>
    <x v="54"/>
    <x v="4"/>
  </r>
  <r>
    <s v="N St Lucie"/>
    <s v="ROADS"/>
    <n v="1320"/>
    <s v="Mobile Home Units &lt;Six or more dwelling units per acre&gt;"/>
    <s v="D"/>
    <n v="1.6728075169398335"/>
    <n v="0.4645994885165638"/>
    <n v="0.45902383655933859"/>
    <n v="1.49"/>
    <n v="2.850342939902955"/>
    <x v="2377"/>
    <n v="4.2237955308039874"/>
    <x v="13"/>
    <x v="0"/>
    <x v="1"/>
  </r>
  <r>
    <s v="Basin 4, 5, 6"/>
    <s v="Martin"/>
    <n v="1310"/>
    <s v="Fixed Single Family Units &lt;Six or more dwelling units per acre&gt;"/>
    <s v="D"/>
    <n v="1.3474392445178078"/>
    <n v="0.2921616014325315"/>
    <n v="0.45902383655933859"/>
    <n v="1.49"/>
    <n v="2.850342939902955"/>
    <x v="2378"/>
    <n v="2.6537311793665146"/>
    <x v="6"/>
    <x v="4"/>
    <x v="1"/>
  </r>
  <r>
    <s v="S St Lucie"/>
    <s v="StuartMS4"/>
    <n v="1760"/>
    <s v="Correctional"/>
    <s v="D"/>
    <n v="0.73183755311232057"/>
    <n v="0.15992943931627868"/>
    <n v="0.34369105791620291"/>
    <n v="1.49"/>
    <n v="2.1341754009600056"/>
    <x v="2379"/>
    <n v="1.1610085008722733"/>
    <x v="19"/>
    <x v="0"/>
    <x v="1"/>
  </r>
  <r>
    <s v="N St Lucie"/>
    <s v="Conservation"/>
    <n v="1850"/>
    <s v="Parks and Zoos"/>
    <s v="A"/>
    <n v="0.96739227811534922"/>
    <n v="0.17065096597435325"/>
    <n v="8.3338224602148639E-2"/>
    <n v="1.48"/>
    <n v="0.51402183552359249"/>
    <x v="2380"/>
    <n v="0.35057382939765008"/>
    <x v="3"/>
    <x v="10"/>
    <x v="1"/>
  </r>
  <r>
    <s v="Basin 4, 5, 6"/>
    <s v="ROADS"/>
    <n v="1210"/>
    <s v="Fixed Single Family Units"/>
    <s v="D"/>
    <n v="1.3474392445178078"/>
    <n v="0.2921616014325315"/>
    <n v="0.24052044568721381"/>
    <n v="1.48"/>
    <n v="1.483506056954166"/>
    <x v="2381"/>
    <n v="1.3811763570640321"/>
    <x v="13"/>
    <x v="0"/>
    <x v="1"/>
  </r>
  <r>
    <s v="N St Lucie"/>
    <s v="NORTH ST. LUCIE RIVER WATER CONTROL DIST"/>
    <n v="1920"/>
    <s v="Inactive Land with street pattern but without structures"/>
    <s v="NA"/>
    <n v="0.80616023176279095"/>
    <n v="4.9140330516175015E-2"/>
    <n v="0.24895975957097566"/>
    <n v="1.48"/>
    <n v="1.5355589010578206"/>
    <x v="2382"/>
    <n v="0.53958133109028883"/>
    <x v="1"/>
    <x v="1"/>
    <x v="1"/>
  </r>
  <r>
    <s v="C-23"/>
    <s v="Southern Grove"/>
    <n v="5120"/>
    <s v=" Channelized Waterways, Canals"/>
    <s v="D"/>
    <n v="0.52096910560538079"/>
    <n v="9.3813358258152305E-2"/>
    <n v="0.2984336595879456"/>
    <n v="1.48"/>
    <n v="1.8407089689724894"/>
    <x v="2383"/>
    <n v="1.4214988176372145"/>
    <x v="7"/>
    <x v="0"/>
    <x v="5"/>
  </r>
  <r>
    <s v="C-24"/>
    <s v="Copper Creek"/>
    <n v="8100"/>
    <s v="Transportation"/>
    <s v="D"/>
    <n v="1.0171301585628862"/>
    <n v="0.19656132206470006"/>
    <n v="0.45034663738052311"/>
    <n v="1.47"/>
    <n v="2.7589248285864953"/>
    <x v="2384"/>
    <n v="2.3013664084087262"/>
    <x v="20"/>
    <x v="0"/>
    <x v="2"/>
  </r>
  <r>
    <s v="Basin 4, 5, 6"/>
    <s v="ROADS"/>
    <n v="1820"/>
    <s v="Golf Courses"/>
    <s v="A"/>
    <n v="1.8765006736361713"/>
    <n v="0.3700681607026059"/>
    <n v="8.3338224602148639E-2"/>
    <n v="1.47"/>
    <n v="0.51054871501329802"/>
    <x v="2385"/>
    <n v="0.58355997154768957"/>
    <x v="13"/>
    <x v="0"/>
    <x v="1"/>
  </r>
  <r>
    <s v="N St Lucie"/>
    <s v="CityofFtPierce"/>
    <n v="3300"/>
    <s v="Mixed Rangeland"/>
    <s v="NA"/>
    <n v="0.80616023176279095"/>
    <n v="4.9140330516175015E-2"/>
    <n v="0.24115339422849597"/>
    <n v="1.47"/>
    <n v="1.4773599525574677"/>
    <x v="2386"/>
    <n v="0.5191307537283637"/>
    <x v="18"/>
    <x v="0"/>
    <x v="6"/>
  </r>
  <r>
    <s v="N St Lucie"/>
    <s v="City of PSL MS4"/>
    <n v="1310"/>
    <s v="Fixed Single Family Units &lt;Six or more dwelling units per acre&gt;"/>
    <s v="NA"/>
    <n v="1.3474392445178078"/>
    <n v="0.2921616014325315"/>
    <n v="0.44774347762687844"/>
    <n v="1.47"/>
    <n v="2.7429772862247233"/>
    <x v="2387"/>
    <n v="2.7776806599532451"/>
    <x v="2"/>
    <x v="0"/>
    <x v="1"/>
  </r>
  <r>
    <s v="C-23"/>
    <s v="Agriculture"/>
    <n v="2140"/>
    <s v="Row Crops"/>
    <s v="NA"/>
    <n v="1.1942187284187931"/>
    <n v="0.52982210901985061"/>
    <n v="0.25824300484311374"/>
    <n v="1.46"/>
    <n v="1.5712924751181676"/>
    <x v="2388"/>
    <n v="3.0775899433116258"/>
    <x v="0"/>
    <x v="0"/>
    <x v="0"/>
  </r>
  <r>
    <s v="N St Lucie"/>
    <s v="Conservation"/>
    <n v="3300"/>
    <s v="Mixed Rangeland"/>
    <s v="NA"/>
    <n v="0.80616023176279095"/>
    <n v="4.9140330516175015E-2"/>
    <n v="0.24115339422849597"/>
    <n v="1.46"/>
    <n v="1.4673098848529953"/>
    <x v="2389"/>
    <n v="0.51559925200232049"/>
    <x v="3"/>
    <x v="21"/>
    <x v="6"/>
  </r>
  <r>
    <s v="N St Lucie"/>
    <s v="NORTH ST. LUCIE RIVER WATER CONTROL DIST"/>
    <n v="3200"/>
    <s v="Shrub and Brushland"/>
    <s v="C"/>
    <n v="0.80616023176279095"/>
    <n v="4.9140330516175015E-2"/>
    <n v="0.19937879050387461"/>
    <n v="1.46"/>
    <n v="1.2131302197603502"/>
    <x v="2390"/>
    <n v="0.42628284614365075"/>
    <x v="1"/>
    <x v="1"/>
    <x v="6"/>
  </r>
  <r>
    <s v="N St Lucie"/>
    <s v="St. Lucie"/>
    <n v="5300"/>
    <s v="Reservoirs"/>
    <s v="C"/>
    <n v="0.52096910560538079"/>
    <n v="9.3813358258152305E-2"/>
    <n v="0.2984336595879456"/>
    <n v="1.46"/>
    <n v="1.8158345234458342"/>
    <x v="2391"/>
    <n v="0.85879194294305794"/>
    <x v="9"/>
    <x v="4"/>
    <x v="5"/>
  </r>
  <r>
    <s v="S St Lucie"/>
    <s v="Agriculture"/>
    <n v="2120"/>
    <s v="Unimproved Pastures"/>
    <s v="NA"/>
    <n v="0.95337210017164864"/>
    <n v="0.22938109134459039"/>
    <n v="0.2"/>
    <n v="1.45"/>
    <n v="1.208575"/>
    <x v="2392"/>
    <n v="0.88586849397573597"/>
    <x v="0"/>
    <x v="0"/>
    <x v="0"/>
  </r>
  <r>
    <s v="N St Lucie"/>
    <s v="Conservation"/>
    <n v="6170"/>
    <s v="Mixed Wetland Hardwoods"/>
    <s v="NA"/>
    <n v="0.62640332935885068"/>
    <n v="1.7869211096790915E-2"/>
    <n v="0.24869471632328805"/>
    <n v="1.45"/>
    <n v="1.5028310839020891"/>
    <x v="2393"/>
    <n v="0.40020710874618609"/>
    <x v="3"/>
    <x v="46"/>
    <x v="4"/>
  </r>
  <r>
    <s v="S St Lucie"/>
    <s v="MartinCoMS4"/>
    <n v="6120"/>
    <s v="Mangrove Swamps"/>
    <s v="A"/>
    <n v="0.62640332935885068"/>
    <n v="1.7869211096790915E-2"/>
    <n v="0.24869471632328805"/>
    <n v="1.45"/>
    <n v="1.5028310839020891"/>
    <x v="2393"/>
    <n v="0.23663897357428271"/>
    <x v="10"/>
    <x v="0"/>
    <x v="4"/>
  </r>
  <r>
    <s v="C-44 &amp; S-153"/>
    <s v="Conservation"/>
    <n v="1480"/>
    <s v="Cemeteries"/>
    <s v="D"/>
    <n v="1.3474392445178078"/>
    <n v="0.2921616014325315"/>
    <n v="0.27638752969320179"/>
    <n v="1.44"/>
    <n v="1.6586568431948425"/>
    <x v="2394"/>
    <n v="1.3185852793742792"/>
    <x v="3"/>
    <x v="5"/>
    <x v="1"/>
  </r>
  <r>
    <s v="C-44 &amp; S-153"/>
    <s v="Conservation"/>
    <n v="3200"/>
    <s v="Shrub and Brushland"/>
    <s v="NA"/>
    <n v="0.80616023176279095"/>
    <n v="4.9140330516175015E-2"/>
    <n v="0.24115339422849597"/>
    <n v="1.43"/>
    <n v="1.4371596817395773"/>
    <x v="2395"/>
    <n v="0.19216382730311934"/>
    <x v="3"/>
    <x v="36"/>
    <x v="6"/>
  </r>
  <r>
    <s v="N St Lucie"/>
    <s v="MartinCoMS4"/>
    <n v="1710"/>
    <s v="Educational Facilities"/>
    <s v="NA"/>
    <n v="0.96739227811534922"/>
    <n v="0.17065096597435325"/>
    <n v="0.22279788653131388"/>
    <n v="1.43"/>
    <n v="1.3277695747305283"/>
    <x v="2396"/>
    <n v="0.90556710279986929"/>
    <x v="10"/>
    <x v="0"/>
    <x v="1"/>
  </r>
  <r>
    <s v="C-23"/>
    <s v="Conservation"/>
    <n v="7430"/>
    <s v="Spoil Areas"/>
    <s v="NA"/>
    <n v="0.73183755311232057"/>
    <n v="0.13401908322593187"/>
    <n v="0.24115339422849597"/>
    <n v="1.42"/>
    <n v="1.4271096140351049"/>
    <x v="2397"/>
    <n v="1.2582196474917879"/>
    <x v="3"/>
    <x v="2"/>
    <x v="7"/>
  </r>
  <r>
    <s v="C-44 &amp; S-153"/>
    <s v="ROADS"/>
    <n v="1210"/>
    <s v="Fixed Single Family Units"/>
    <s v="D"/>
    <n v="1.3474392445178078"/>
    <n v="0.2921616014325315"/>
    <n v="0.24052044568721381"/>
    <n v="1.42"/>
    <n v="1.4233639195100782"/>
    <x v="2398"/>
    <n v="1.1315340597174954"/>
    <x v="13"/>
    <x v="0"/>
    <x v="1"/>
  </r>
  <r>
    <s v="C-44 &amp; S-153"/>
    <s v="ROADS"/>
    <n v="8320"/>
    <s v="Electrical Power Transmission Lines"/>
    <s v="D"/>
    <n v="0.73183755311232057"/>
    <n v="0.15992943931627868"/>
    <n v="0.28292799795311729"/>
    <n v="1.42"/>
    <n v="1.674325452686855"/>
    <x v="2399"/>
    <n v="0.72861286592769947"/>
    <x v="13"/>
    <x v="0"/>
    <x v="2"/>
  </r>
  <r>
    <s v="S St Lucie"/>
    <s v="ROADS"/>
    <n v="8340"/>
    <s v="Sewage Treatment"/>
    <s v="D"/>
    <n v="1.2017295380314896"/>
    <n v="0.2322997442582819"/>
    <n v="0.58224006489851832"/>
    <n v="1.42"/>
    <n v="3.4456093680596962"/>
    <x v="2400"/>
    <n v="2.5529470938332768"/>
    <x v="13"/>
    <x v="0"/>
    <x v="2"/>
  </r>
  <r>
    <s v="S St Lucie"/>
    <s v="Martin"/>
    <n v="5110"/>
    <s v=" Natural River, Stream, Waterway"/>
    <s v="B"/>
    <n v="0.52096910560538079"/>
    <n v="9.3813358258152305E-2"/>
    <n v="0.2984336595879456"/>
    <n v="1.42"/>
    <n v="1.7660856323925236"/>
    <x v="2401"/>
    <n v="0.64304263633145409"/>
    <x v="6"/>
    <x v="4"/>
    <x v="5"/>
  </r>
  <r>
    <s v="N St Lucie"/>
    <s v="MartinCoMS4"/>
    <n v="6440"/>
    <s v="Emergent Aquatic Vegetation"/>
    <s v="B"/>
    <n v="0.62640332935885068"/>
    <n v="1.7869211096790915E-2"/>
    <n v="0.24869471632328805"/>
    <n v="1.42"/>
    <n v="1.4717380269937701"/>
    <x v="2402"/>
    <n v="0.3919269616686788"/>
    <x v="10"/>
    <x v="0"/>
    <x v="4"/>
  </r>
  <r>
    <s v="N St Lucie"/>
    <s v="TownofSewallsPt"/>
    <n v="4240"/>
    <s v="Melaleuca"/>
    <s v="C"/>
    <n v="0.80616023176279095"/>
    <n v="4.9140330516175015E-2"/>
    <n v="0.19937879050387461"/>
    <n v="1.42"/>
    <n v="1.1798937753833543"/>
    <x v="2403"/>
    <n v="0.41460386405752331"/>
    <x v="17"/>
    <x v="0"/>
    <x v="3"/>
  </r>
  <r>
    <s v="N St Lucie"/>
    <s v="NORTH ST. LUCIE RIVER WATER CONTROL DIST"/>
    <n v="6430"/>
    <s v="Wet Prairies"/>
    <s v="NA"/>
    <n v="0.62640332935885068"/>
    <n v="1.7869211096790915E-2"/>
    <n v="0.24869471632328805"/>
    <n v="1.41"/>
    <n v="1.4613736746909971"/>
    <x v="2404"/>
    <n v="0.38916691264284309"/>
    <x v="1"/>
    <x v="1"/>
    <x v="4"/>
  </r>
  <r>
    <s v="N St Lucie"/>
    <s v="MartinCoMS4"/>
    <n v="6410"/>
    <s v="Freshwater Marshes"/>
    <s v="B"/>
    <n v="0.62640332935885068"/>
    <n v="1.7869211096790915E-2"/>
    <n v="0.24869471632328805"/>
    <n v="1.4"/>
    <n v="1.4510093223882239"/>
    <x v="2405"/>
    <n v="0.38640686361700721"/>
    <x v="10"/>
    <x v="0"/>
    <x v="4"/>
  </r>
  <r>
    <s v="N St Lucie"/>
    <s v="StuartMS4"/>
    <n v="6172"/>
    <s v="Mixed Shrubs"/>
    <s v="B"/>
    <n v="0.62640332935885068"/>
    <n v="1.7869211096790915E-2"/>
    <n v="0.24869471632328805"/>
    <n v="1.4"/>
    <n v="1.4510093223882239"/>
    <x v="2405"/>
    <n v="0.38640686361700721"/>
    <x v="19"/>
    <x v="0"/>
    <x v="4"/>
  </r>
  <r>
    <s v="N St Lucie"/>
    <s v="Conservation"/>
    <n v="4130"/>
    <s v="Sand Pine"/>
    <s v="D"/>
    <n v="0.80616023176279095"/>
    <n v="4.9140330516175015E-2"/>
    <n v="0.28292799795311729"/>
    <n v="1.39"/>
    <n v="1.6389523797427665"/>
    <x v="2406"/>
    <n v="0.57591285234710698"/>
    <x v="3"/>
    <x v="31"/>
    <x v="3"/>
  </r>
  <r>
    <s v="S St Lucie"/>
    <s v="Conservation"/>
    <n v="2120"/>
    <s v="Unimproved Pastures"/>
    <s v="D"/>
    <n v="0.95337210017164864"/>
    <n v="0.22938109134459039"/>
    <n v="0.2"/>
    <n v="1.39"/>
    <n v="1.1585650000000001"/>
    <x v="2407"/>
    <n v="0.8492118666388091"/>
    <x v="3"/>
    <x v="17"/>
    <x v="0"/>
  </r>
  <r>
    <s v="N St Lucie"/>
    <s v="MartinCoMS4"/>
    <n v="8310"/>
    <s v="Electric Power Facilities"/>
    <s v="A"/>
    <n v="1.2017295380314896"/>
    <n v="0.2322997442582819"/>
    <n v="0.5449281084296117"/>
    <n v="1.39"/>
    <n v="3.1566731697137649"/>
    <x v="2408"/>
    <n v="2.6824385964389701"/>
    <x v="10"/>
    <x v="0"/>
    <x v="2"/>
  </r>
  <r>
    <s v="S St Lucie"/>
    <s v="MartinCoMS4"/>
    <n v="1710"/>
    <s v="Educational Facilities"/>
    <s v="B"/>
    <n v="0.96739227811534922"/>
    <n v="0.17065096597435325"/>
    <n v="0.1586591010147235"/>
    <n v="1.39"/>
    <n v="0.91908440683561565"/>
    <x v="2409"/>
    <n v="0.5268019752824471"/>
    <x v="10"/>
    <x v="0"/>
    <x v="1"/>
  </r>
  <r>
    <s v="N St Lucie"/>
    <s v="City of PSL MS4"/>
    <n v="6410"/>
    <s v="Freshwater Marshes"/>
    <s v="B"/>
    <n v="0.62640332935885068"/>
    <n v="1.7869211096790915E-2"/>
    <n v="0.24869471632328805"/>
    <n v="1.39"/>
    <n v="1.4406449700854509"/>
    <x v="2410"/>
    <n v="0.3836468145911715"/>
    <x v="2"/>
    <x v="0"/>
    <x v="4"/>
  </r>
  <r>
    <s v="N St Lucie"/>
    <s v="Martin"/>
    <n v="6300"/>
    <s v="Wetland Forested Mixed"/>
    <s v="D"/>
    <n v="0.62640332935885068"/>
    <n v="1.7869211096790915E-2"/>
    <n v="0.24869471632328805"/>
    <n v="1.38"/>
    <n v="1.4302806177826779"/>
    <x v="2411"/>
    <n v="0.38088676556533574"/>
    <x v="6"/>
    <x v="4"/>
    <x v="4"/>
  </r>
  <r>
    <s v="C-44 &amp; S-153"/>
    <s v="MartinCoMS4"/>
    <n v="8100"/>
    <s v="Transportation"/>
    <s v="NA"/>
    <n v="1.0171301585628862"/>
    <n v="0.19656132206470006"/>
    <n v="0.43863241848912221"/>
    <n v="1.38"/>
    <n v="2.5226408335937149"/>
    <x v="2412"/>
    <n v="1.3492176927973167"/>
    <x v="10"/>
    <x v="0"/>
    <x v="2"/>
  </r>
  <r>
    <s v="C-44 &amp; S-153"/>
    <s v="Conservation"/>
    <n v="6430"/>
    <s v="Wet Prairies"/>
    <s v="D"/>
    <n v="0.62640332935885068"/>
    <n v="1.7869211096790915E-2"/>
    <n v="0.24869471632328805"/>
    <n v="1.35"/>
    <n v="1.3991875608743589"/>
    <x v="2413"/>
    <n v="6.8031470236697977E-2"/>
    <x v="3"/>
    <x v="20"/>
    <x v="4"/>
  </r>
  <r>
    <s v="N St Lucie"/>
    <s v="Conservation"/>
    <n v="2210"/>
    <s v="Citrus Groves"/>
    <s v="D"/>
    <n v="1.6671011379372187"/>
    <n v="0.16490862031309303"/>
    <n v="0.32696578480774496"/>
    <n v="1.35"/>
    <n v="1.8395503760514742"/>
    <x v="2414"/>
    <n v="1.2258696670435338"/>
    <x v="3"/>
    <x v="50"/>
    <x v="0"/>
  </r>
  <r>
    <s v="N St Lucie"/>
    <s v="Conservation"/>
    <n v="1110"/>
    <s v="Fixed Single Family Units"/>
    <s v="NA"/>
    <n v="0.96739227811534922"/>
    <n v="0.17065096597435325"/>
    <n v="0.24895975957097566"/>
    <n v="1.34"/>
    <n v="1.3903033293361349"/>
    <x v="2415"/>
    <n v="0.94821645406015109"/>
    <x v="3"/>
    <x v="21"/>
    <x v="1"/>
  </r>
  <r>
    <s v="S St Lucie"/>
    <s v="Conservation"/>
    <n v="2120"/>
    <s v="Unimproved Pastures"/>
    <s v="D"/>
    <n v="0.95337210017164864"/>
    <n v="0.22938109134459039"/>
    <n v="0.2"/>
    <n v="1.34"/>
    <n v="1.1168900000000002"/>
    <x v="2416"/>
    <n v="0.81866467719136993"/>
    <x v="3"/>
    <x v="19"/>
    <x v="0"/>
  </r>
  <r>
    <s v="Basin 4, 5, 6"/>
    <s v="ROADS"/>
    <n v="1310"/>
    <s v="Fixed Single Family Units &lt;Six or more dwelling units per acre&gt;"/>
    <s v="D"/>
    <n v="1.3474392445178078"/>
    <n v="0.2921616014325315"/>
    <n v="0.45902383655933859"/>
    <n v="1.34"/>
    <n v="2.563395664073798"/>
    <x v="2417"/>
    <n v="2.3865770337927041"/>
    <x v="13"/>
    <x v="0"/>
    <x v="1"/>
  </r>
  <r>
    <s v="S St Lucie"/>
    <s v="MartinCoMS4"/>
    <n v="4220"/>
    <s v="Brazilian Pepper"/>
    <s v="C"/>
    <n v="0.80616023176279095"/>
    <n v="4.9140330516175015E-2"/>
    <n v="0.19937879050387461"/>
    <n v="1.34"/>
    <n v="1.1134208866293627"/>
    <x v="2418"/>
    <n v="0.27006117058452866"/>
    <x v="10"/>
    <x v="0"/>
    <x v="3"/>
  </r>
  <r>
    <s v="N St Lucie"/>
    <s v="NORTH ST. LUCIE RIVER WATER CONTROL DIST"/>
    <n v="6440"/>
    <s v="Emergent Aquatic Vegetation"/>
    <s v="NA"/>
    <n v="0.62640332935885068"/>
    <n v="1.7869211096790915E-2"/>
    <n v="0.24869471632328805"/>
    <n v="1.34"/>
    <n v="1.3888232085715859"/>
    <x v="2419"/>
    <n v="0.36984656946199268"/>
    <x v="1"/>
    <x v="1"/>
    <x v="4"/>
  </r>
  <r>
    <s v="N St Lucie"/>
    <s v="Conservation"/>
    <n v="3200"/>
    <s v="Shrub and Brushland"/>
    <s v="NA"/>
    <n v="0.80616023176279095"/>
    <n v="4.9140330516175015E-2"/>
    <n v="0.24115339422849597"/>
    <n v="1.33"/>
    <n v="1.3366590046948519"/>
    <x v="2420"/>
    <n v="0.46968972956375771"/>
    <x v="3"/>
    <x v="10"/>
    <x v="6"/>
  </r>
  <r>
    <s v="Basin 4, 5, 6"/>
    <s v="ROADS"/>
    <n v="1400"/>
    <s v="Commercial and Services"/>
    <s v="NA"/>
    <n v="0.73183755311232057"/>
    <n v="0.15992943931627868"/>
    <n v="0.57659988543228824"/>
    <n v="1.33"/>
    <n v="3.1959634299769513"/>
    <x v="2421"/>
    <n v="1.8255918525415973"/>
    <x v="13"/>
    <x v="0"/>
    <x v="1"/>
  </r>
  <r>
    <s v="C-23"/>
    <s v="ROADS"/>
    <n v="1920"/>
    <s v="Inactive Land with street pattern but without structures"/>
    <s v="D"/>
    <n v="0.80616023176279095"/>
    <n v="4.9140330516175015E-2"/>
    <n v="0.27638752969320179"/>
    <n v="1.33"/>
    <n v="1.5319538898952365"/>
    <x v="2422"/>
    <n v="0.99684368197660123"/>
    <x v="13"/>
    <x v="0"/>
    <x v="1"/>
  </r>
  <r>
    <s v="N St Lucie"/>
    <s v="ROADS"/>
    <n v="8310"/>
    <s v="Electric Power Facilities"/>
    <s v="D"/>
    <n v="1.2017295380314896"/>
    <n v="0.2322997442582819"/>
    <n v="0.58224006489851832"/>
    <n v="1.33"/>
    <n v="3.2272256757178845"/>
    <x v="2423"/>
    <n v="2.7423918304312318"/>
    <x v="13"/>
    <x v="0"/>
    <x v="2"/>
  </r>
  <r>
    <s v="C-44 &amp; S-153"/>
    <s v="TROUP-INDIANTOWN DRAINAGE DISTRICT"/>
    <n v="6410"/>
    <s v="Freshwater Marshes"/>
    <s v="D"/>
    <n v="0.62640332935885068"/>
    <n v="1.7869211096790915E-2"/>
    <n v="0.24869471632328805"/>
    <n v="1.33"/>
    <n v="1.3784588562688127"/>
    <x v="2424"/>
    <n v="6.7023596603561705E-2"/>
    <x v="5"/>
    <x v="1"/>
    <x v="4"/>
  </r>
  <r>
    <s v="N St Lucie"/>
    <s v="StuartMS4"/>
    <n v="6430"/>
    <s v="Wet Prairies"/>
    <s v="B"/>
    <n v="0.62640332935885068"/>
    <n v="1.7869211096790915E-2"/>
    <n v="0.24869471632328805"/>
    <n v="1.32"/>
    <n v="1.3680945039660397"/>
    <x v="2425"/>
    <n v="0.36432647141032115"/>
    <x v="19"/>
    <x v="0"/>
    <x v="4"/>
  </r>
  <r>
    <s v="N St Lucie"/>
    <s v="ROADS"/>
    <n v="1180"/>
    <s v="Rural Residential"/>
    <s v="NA"/>
    <n v="0.96739227811534922"/>
    <n v="0.17065096597435325"/>
    <n v="0.24895975957097566"/>
    <n v="1.31"/>
    <n v="1.3591771353957736"/>
    <x v="2426"/>
    <n v="0.92698772747671476"/>
    <x v="13"/>
    <x v="0"/>
    <x v="1"/>
  </r>
  <r>
    <s v="N St Lucie"/>
    <s v="MartinCoMS4"/>
    <n v="6410"/>
    <s v="Freshwater Marshes"/>
    <s v="NA"/>
    <n v="0.62640332935885068"/>
    <n v="1.7869211096790915E-2"/>
    <n v="0.24869471632328805"/>
    <n v="1.31"/>
    <n v="1.3577301516632669"/>
    <x v="2427"/>
    <n v="0.36156642238448544"/>
    <x v="10"/>
    <x v="0"/>
    <x v="4"/>
  </r>
  <r>
    <s v="N St Lucie"/>
    <s v="StuartMS4"/>
    <n v="1900"/>
    <s v="Open Land"/>
    <s v="NA"/>
    <n v="0.80616023176279095"/>
    <n v="4.9140330516175015E-2"/>
    <n v="0.24115339422849597"/>
    <n v="1.31"/>
    <n v="1.3165588692859067"/>
    <x v="2428"/>
    <n v="0.4626267261116711"/>
    <x v="19"/>
    <x v="0"/>
    <x v="1"/>
  </r>
  <r>
    <s v="N St Lucie"/>
    <s v="Conservation"/>
    <n v="6170"/>
    <s v="Mixed Wetland Hardwoods"/>
    <s v="NA"/>
    <n v="0.62640332935885068"/>
    <n v="1.7869211096790915E-2"/>
    <n v="0.24869471632328805"/>
    <n v="1.3"/>
    <n v="1.3473657993604939"/>
    <x v="2429"/>
    <n v="0.35880637335864968"/>
    <x v="3"/>
    <x v="24"/>
    <x v="4"/>
  </r>
  <r>
    <s v="S St Lucie"/>
    <s v="Conservation"/>
    <n v="6120"/>
    <s v="Mangrove Swamps"/>
    <s v="NA"/>
    <n v="0.62640332935885068"/>
    <n v="1.7869211096790915E-2"/>
    <n v="0.24869471632328805"/>
    <n v="1.3"/>
    <n v="1.3473657993604939"/>
    <x v="2429"/>
    <n v="0.21215907975625348"/>
    <x v="3"/>
    <x v="27"/>
    <x v="4"/>
  </r>
  <r>
    <s v="N St Lucie"/>
    <s v="ROADS"/>
    <n v="8100"/>
    <s v="Transportation"/>
    <s v="B"/>
    <n v="1.0171301585628862"/>
    <n v="0.19656132206470006"/>
    <n v="0.39828344230763024"/>
    <n v="1.3"/>
    <n v="2.1578001195621637"/>
    <x v="2430"/>
    <n v="1.6237949904373628"/>
    <x v="13"/>
    <x v="0"/>
    <x v="2"/>
  </r>
  <r>
    <s v="C-23"/>
    <s v="Southern Grove"/>
    <n v="7430"/>
    <s v="Spoil Areas"/>
    <s v="D"/>
    <n v="0.73183755311232057"/>
    <n v="0.13401908322593187"/>
    <n v="0.28292799795311729"/>
    <n v="1.3"/>
    <n v="1.532833160910501"/>
    <x v="2431"/>
    <n v="1.3514314390548925"/>
    <x v="7"/>
    <x v="0"/>
    <x v="7"/>
  </r>
  <r>
    <s v="C-23"/>
    <s v="Conservation"/>
    <n v="4110"/>
    <s v="Pine Flatwoods"/>
    <s v="D"/>
    <n v="0.80616023176279095"/>
    <n v="4.9140330516175015E-2"/>
    <n v="0.28292799795311729"/>
    <n v="1.29"/>
    <n v="1.5210421365958051"/>
    <x v="2432"/>
    <n v="0.98974339494605013"/>
    <x v="3"/>
    <x v="14"/>
    <x v="3"/>
  </r>
  <r>
    <s v="C-23"/>
    <s v="ROADS"/>
    <n v="5120"/>
    <s v=" Channelized Waterways, Canals"/>
    <s v="D"/>
    <n v="0.52096910560538079"/>
    <n v="9.3813358258152305E-2"/>
    <n v="0.2984336595879456"/>
    <n v="1.29"/>
    <n v="1.6044017364692644"/>
    <x v="2433"/>
    <n v="1.2390091045621667"/>
    <x v="13"/>
    <x v="0"/>
    <x v="5"/>
  </r>
  <r>
    <s v="C-44 &amp; S-153"/>
    <s v="Martin"/>
    <n v="8310"/>
    <s v="Electric Power Facilities"/>
    <s v="D"/>
    <n v="1.2017295380314896"/>
    <n v="0.2322997442582819"/>
    <n v="0.58224006489851832"/>
    <n v="1.29"/>
    <n v="3.1301662568993023"/>
    <x v="2434"/>
    <n v="1.9785392898419869"/>
    <x v="6"/>
    <x v="4"/>
    <x v="2"/>
  </r>
  <r>
    <s v="N St Lucie"/>
    <s v="St. Lucie"/>
    <n v="4370"/>
    <s v="Australian Pines"/>
    <s v="D"/>
    <n v="0.80616023176279095"/>
    <n v="4.9140330516175015E-2"/>
    <n v="0.28292799795311729"/>
    <n v="1.29"/>
    <n v="1.5210421365958051"/>
    <x v="2432"/>
    <n v="0.53448027304155976"/>
    <x v="9"/>
    <x v="4"/>
    <x v="3"/>
  </r>
  <r>
    <s v="S St Lucie"/>
    <s v="Conservation"/>
    <n v="5110"/>
    <s v=" Natural River, Stream, Waterway"/>
    <s v="D"/>
    <n v="0.52096910560538079"/>
    <n v="9.3813358258152305E-2"/>
    <n v="0.2984336595879456"/>
    <n v="1.28"/>
    <n v="1.5919645137059371"/>
    <x v="2435"/>
    <n v="0.57964406655229672"/>
    <x v="3"/>
    <x v="25"/>
    <x v="5"/>
  </r>
  <r>
    <s v="Basin 4, 5, 6"/>
    <s v="Martin"/>
    <n v="1210"/>
    <s v="Fixed Single Family Units"/>
    <s v="NA"/>
    <n v="1.3474392445178078"/>
    <n v="0.2921616014325315"/>
    <n v="0.22279788653131388"/>
    <n v="1.28"/>
    <n v="1.1884930459126408"/>
    <x v="2436"/>
    <n v="1.1065128368399191"/>
    <x v="6"/>
    <x v="4"/>
    <x v="1"/>
  </r>
  <r>
    <s v="N St Lucie"/>
    <s v="Martin"/>
    <n v="1920"/>
    <s v="Inactive Land with street pattern but without structures"/>
    <s v="D"/>
    <n v="0.80616023176279095"/>
    <n v="4.9140330516175015E-2"/>
    <n v="0.27638752969320179"/>
    <n v="1.28"/>
    <n v="1.4743616383954157"/>
    <x v="2437"/>
    <n v="0.5180771735983718"/>
    <x v="6"/>
    <x v="4"/>
    <x v="1"/>
  </r>
  <r>
    <s v="S St Lucie"/>
    <s v="ROADS"/>
    <n v="2120"/>
    <s v="Unimproved Pastures"/>
    <s v="D"/>
    <n v="0.95337210017164864"/>
    <n v="0.22938109134459039"/>
    <n v="0.2"/>
    <n v="1.27"/>
    <n v="1.0585450000000001"/>
    <x v="2438"/>
    <n v="0.77589861196495502"/>
    <x v="13"/>
    <x v="0"/>
    <x v="0"/>
  </r>
  <r>
    <s v="C-23"/>
    <s v="Conservation"/>
    <n v="4200"/>
    <s v="Upland Hardwood Forests"/>
    <s v="NA"/>
    <n v="0.80616023176279095"/>
    <n v="4.9140330516175015E-2"/>
    <n v="0.24115339422849597"/>
    <n v="1.26"/>
    <n v="1.2663085307635438"/>
    <x v="2439"/>
    <n v="0.82398802382429093"/>
    <x v="3"/>
    <x v="2"/>
    <x v="3"/>
  </r>
  <r>
    <s v="C-44 &amp; S-153"/>
    <s v="ROADS"/>
    <n v="6250"/>
    <s v="Hydric Pine Flatwoods"/>
    <s v="D"/>
    <n v="0.62640332935885068"/>
    <n v="1.7869211096790915E-2"/>
    <n v="0.24869471632328805"/>
    <n v="1.26"/>
    <n v="1.3059083901494015"/>
    <x v="2440"/>
    <n v="6.3496038887584774E-2"/>
    <x v="13"/>
    <x v="0"/>
    <x v="4"/>
  </r>
  <r>
    <s v="S St Lucie"/>
    <s v="MartinCoMS4"/>
    <n v="1700"/>
    <s v="Institutional"/>
    <s v="NA"/>
    <n v="0.96739227811534922"/>
    <n v="0.17065096597435325"/>
    <n v="0.22279788653131388"/>
    <n v="1.26"/>
    <n v="1.1699228420702557"/>
    <x v="2441"/>
    <n v="0.670577870266161"/>
    <x v="10"/>
    <x v="0"/>
    <x v="1"/>
  </r>
  <r>
    <s v="N St Lucie"/>
    <s v="City of PSL MS4"/>
    <n v="1400"/>
    <s v="Commercial and Services"/>
    <s v="A"/>
    <n v="0.73183755311232057"/>
    <n v="0.15992943931627868"/>
    <n v="0.5449281084296117"/>
    <n v="1.26"/>
    <n v="2.8614447437693129"/>
    <x v="2442"/>
    <n v="1.8680884906122757"/>
    <x v="2"/>
    <x v="0"/>
    <x v="1"/>
  </r>
  <r>
    <s v="S St Lucie"/>
    <s v="StuartMS4"/>
    <n v="4220"/>
    <s v="Brazilian Pepper"/>
    <s v="B"/>
    <n v="0.80616023176279095"/>
    <n v="4.9140330516175015E-2"/>
    <n v="9.4942281192321246E-2"/>
    <n v="1.26"/>
    <n v="0.49854666565493849"/>
    <x v="2443"/>
    <n v="0.12092291220202776"/>
    <x v="19"/>
    <x v="0"/>
    <x v="3"/>
  </r>
  <r>
    <s v="S St Lucie"/>
    <s v="StuartMS4"/>
    <n v="8140"/>
    <s v="Roads and Highways"/>
    <s v="NA"/>
    <n v="1.0171301585628862"/>
    <n v="0.19656132206470006"/>
    <n v="0.43863241848912221"/>
    <n v="1.26"/>
    <n v="2.3032807611073052"/>
    <x v="2444"/>
    <n v="1.4825834932016868"/>
    <x v="19"/>
    <x v="0"/>
    <x v="2"/>
  </r>
  <r>
    <s v="C-24"/>
    <s v="Conservation"/>
    <n v="5300"/>
    <s v="Reservoirs"/>
    <s v="D"/>
    <n v="0.52096910560538079"/>
    <n v="9.3813358258152305E-2"/>
    <n v="0.2984336595879456"/>
    <n v="1.25"/>
    <n v="1.5546528454159541"/>
    <x v="2445"/>
    <n v="0.86217338620885409"/>
    <x v="3"/>
    <x v="18"/>
    <x v="5"/>
  </r>
  <r>
    <s v="Basin 4, 5, 6"/>
    <s v="MartinCoMS4"/>
    <n v="5110"/>
    <s v=" Natural River, Stream, Waterway"/>
    <s v="D"/>
    <n v="0.52096910560538079"/>
    <n v="9.3813358258152305E-2"/>
    <n v="0.2984336595879456"/>
    <n v="1.25"/>
    <n v="1.5546528454159541"/>
    <x v="2445"/>
    <n v="0.60836076266624539"/>
    <x v="10"/>
    <x v="0"/>
    <x v="5"/>
  </r>
  <r>
    <s v="N St Lucie"/>
    <s v="Conservation"/>
    <n v="5120"/>
    <s v=" Channelized Waterways, Canals"/>
    <s v="NA"/>
    <n v="0.52096910560538079"/>
    <n v="9.3813358258152305E-2"/>
    <n v="0.2984336595879456"/>
    <n v="1.24"/>
    <n v="1.5422156226526262"/>
    <x v="2446"/>
    <n v="0.72938493784204927"/>
    <x v="3"/>
    <x v="10"/>
    <x v="5"/>
  </r>
  <r>
    <s v="N St Lucie"/>
    <s v="City of PSL MS4"/>
    <n v="6170"/>
    <s v="Mixed Wetland Hardwoods"/>
    <s v="C"/>
    <n v="0.62640332935885068"/>
    <n v="1.7869211096790915E-2"/>
    <n v="0.24869471632328805"/>
    <n v="1.23"/>
    <n v="1.2748153332410825"/>
    <x v="2447"/>
    <n v="0.33948603017779927"/>
    <x v="2"/>
    <x v="0"/>
    <x v="4"/>
  </r>
  <r>
    <s v="S St Lucie"/>
    <s v="StuartMS4"/>
    <n v="4240"/>
    <s v="Melaleuca"/>
    <s v="A"/>
    <n v="0.80616023176279095"/>
    <n v="4.9140330516175015E-2"/>
    <n v="2.0887301862310671E-2"/>
    <n v="1.23"/>
    <n v="0.10706883152875106"/>
    <x v="2448"/>
    <n v="2.5969634953864056E-2"/>
    <x v="19"/>
    <x v="0"/>
    <x v="3"/>
  </r>
  <r>
    <s v="C-24"/>
    <s v="Conservation"/>
    <n v="2110"/>
    <s v="Improved Pastures"/>
    <s v="D"/>
    <n v="1.8765006736361713"/>
    <n v="0.3700681607026059"/>
    <n v="0.58663586860269046"/>
    <n v="1.22"/>
    <n v="2.982662078530089"/>
    <x v="2449"/>
    <n v="3.8961484677596325"/>
    <x v="3"/>
    <x v="29"/>
    <x v="0"/>
  </r>
  <r>
    <s v="N St Lucie"/>
    <s v="ROADS"/>
    <n v="6440"/>
    <s v="Emergent Aquatic Vegetation"/>
    <s v="D"/>
    <n v="0.62640332935885068"/>
    <n v="1.7869211096790915E-2"/>
    <n v="0.24869471632328805"/>
    <n v="1.22"/>
    <n v="1.2644509809383095"/>
    <x v="2450"/>
    <n v="0.3367259811519635"/>
    <x v="13"/>
    <x v="0"/>
    <x v="4"/>
  </r>
  <r>
    <s v="S St Lucie"/>
    <s v="MartinCoMS4"/>
    <n v="4220"/>
    <s v="Brazilian Pepper"/>
    <s v="NA"/>
    <n v="0.80616023176279095"/>
    <n v="4.9140330516175015E-2"/>
    <n v="0.24115339422849597"/>
    <n v="1.22"/>
    <n v="1.2261082599456534"/>
    <x v="2451"/>
    <n v="0.2973935875647965"/>
    <x v="10"/>
    <x v="0"/>
    <x v="3"/>
  </r>
  <r>
    <s v="C-24"/>
    <s v="City of PSL MS4"/>
    <n v="1550"/>
    <s v="Other Light Industrial"/>
    <s v="D"/>
    <n v="1.2017295380314896"/>
    <n v="0.2322997442582819"/>
    <n v="0.34369105791620291"/>
    <n v="1.22"/>
    <n v="1.7474456303162462"/>
    <x v="2452"/>
    <n v="1.6275666734183714"/>
    <x v="2"/>
    <x v="0"/>
    <x v="1"/>
  </r>
  <r>
    <s v="S St Lucie"/>
    <s v="Conservation"/>
    <n v="1210"/>
    <s v="Fixed Single Family Units"/>
    <s v="NA"/>
    <n v="1.3474392445178078"/>
    <n v="0.2921616014325315"/>
    <n v="0.22279788653131388"/>
    <n v="1.21"/>
    <n v="1.1234973324642932"/>
    <x v="2453"/>
    <n v="1.0154300536588825"/>
    <x v="3"/>
    <x v="39"/>
    <x v="1"/>
  </r>
  <r>
    <s v="C-23"/>
    <s v="Martin"/>
    <n v="5200"/>
    <s v="Lakes"/>
    <s v="D"/>
    <n v="0.52096910560538079"/>
    <n v="9.3813358258152305E-2"/>
    <n v="0.2984336595879456"/>
    <n v="1.21"/>
    <n v="1.5049039543626435"/>
    <x v="2454"/>
    <n v="1.1621713306358308"/>
    <x v="6"/>
    <x v="4"/>
    <x v="5"/>
  </r>
  <r>
    <s v="S St Lucie"/>
    <s v="MartinCoMS4"/>
    <n v="2110"/>
    <s v="Improved Pastures"/>
    <s v="A"/>
    <n v="1.8765006736361713"/>
    <n v="0.3700681607026059"/>
    <n v="0.58663586860269046"/>
    <n v="1.21"/>
    <n v="2.9582140287060721"/>
    <x v="2455"/>
    <n v="3.3007617985336299"/>
    <x v="10"/>
    <x v="0"/>
    <x v="0"/>
  </r>
  <r>
    <s v="N St Lucie"/>
    <s v="City of PSL MS4"/>
    <n v="7400"/>
    <s v="Disturbed Land"/>
    <s v="C"/>
    <n v="0.73183755311232057"/>
    <n v="0.13401908322593187"/>
    <n v="0.19937879050387461"/>
    <n v="1.21"/>
    <n v="1.0054024424041257"/>
    <x v="2456"/>
    <n v="0.58549201577932353"/>
    <x v="2"/>
    <x v="0"/>
    <x v="7"/>
  </r>
  <r>
    <s v="N St Lucie"/>
    <s v="Conservation"/>
    <n v="1620"/>
    <s v="Sand and Gravel Pits"/>
    <s v="NA"/>
    <n v="0.73183755311232057"/>
    <n v="0.13401908322593187"/>
    <n v="0.22279788653131388"/>
    <n v="1.2"/>
    <n v="1.1142122305431006"/>
    <x v="2457"/>
    <n v="0.64885695255197773"/>
    <x v="3"/>
    <x v="35"/>
    <x v="1"/>
  </r>
  <r>
    <s v="S St Lucie"/>
    <s v="HOBE ST. LUCIE CONSERVANCY DISTRICT"/>
    <n v="2110"/>
    <s v="Improved Pastures"/>
    <s v="D"/>
    <n v="1.8765006736361713"/>
    <n v="0.3700681607026059"/>
    <n v="0.58663586860269046"/>
    <n v="1.2"/>
    <n v="2.9337659788820551"/>
    <x v="2458"/>
    <n v="3.2734827754052529"/>
    <x v="12"/>
    <x v="1"/>
    <x v="0"/>
  </r>
  <r>
    <s v="N St Lucie"/>
    <s v="Martin"/>
    <n v="1820"/>
    <s v="Golf Courses"/>
    <s v="D"/>
    <n v="1.8765006736361713"/>
    <n v="0.3700681607026059"/>
    <n v="0.27638752969320179"/>
    <n v="1.2"/>
    <n v="1.382214035995702"/>
    <x v="2459"/>
    <n v="1.6927083290767961"/>
    <x v="6"/>
    <x v="4"/>
    <x v="1"/>
  </r>
  <r>
    <s v="N St Lucie"/>
    <s v="Conservation"/>
    <n v="4110"/>
    <s v="Pine Flatwoods"/>
    <s v="NA"/>
    <n v="0.80616023176279095"/>
    <n v="4.9140330516175015E-2"/>
    <n v="0.24115339422849597"/>
    <n v="1.19"/>
    <n v="1.1959580568322357"/>
    <x v="2460"/>
    <n v="0.42024870539915155"/>
    <x v="3"/>
    <x v="24"/>
    <x v="3"/>
  </r>
  <r>
    <s v="C-23"/>
    <s v="Martin"/>
    <n v="4200"/>
    <s v="Upland Hardwood Forests"/>
    <s v="NA"/>
    <n v="0.80616023176279095"/>
    <n v="4.9140330516175015E-2"/>
    <n v="0.24115339422849597"/>
    <n v="1.19"/>
    <n v="1.1959580568322357"/>
    <x v="2460"/>
    <n v="0.77821091138960796"/>
    <x v="6"/>
    <x v="4"/>
    <x v="3"/>
  </r>
  <r>
    <s v="S St Lucie"/>
    <s v="Conservation"/>
    <n v="2130"/>
    <s v="Woodland Pastures"/>
    <s v="D"/>
    <n v="0.95337210017164864"/>
    <n v="0.22938109134459039"/>
    <n v="0.2"/>
    <n v="1.18"/>
    <n v="0.98353000000000002"/>
    <x v="2461"/>
    <n v="0.72091367095956449"/>
    <x v="3"/>
    <x v="9"/>
    <x v="0"/>
  </r>
  <r>
    <s v="N St Lucie"/>
    <s v="ROADS"/>
    <n v="5120"/>
    <s v=" Channelized Waterways, Canals"/>
    <s v="D"/>
    <n v="0.52096910560538079"/>
    <n v="9.3813358258152305E-2"/>
    <n v="0.2984336595879456"/>
    <n v="1.18"/>
    <n v="1.4675922860726605"/>
    <x v="2462"/>
    <n v="0.69409211826904682"/>
    <x v="13"/>
    <x v="0"/>
    <x v="5"/>
  </r>
  <r>
    <s v="S St Lucie"/>
    <s v="ROADS"/>
    <n v="3100"/>
    <s v="Herbaceous (Dry Prairie)"/>
    <s v="B"/>
    <n v="0.80616023176279095"/>
    <n v="4.9140330516175015E-2"/>
    <n v="9.4942281192321246E-2"/>
    <n v="1.18"/>
    <n v="0.46689290910541859"/>
    <x v="2463"/>
    <n v="0.11324526698285139"/>
    <x v="13"/>
    <x v="0"/>
    <x v="6"/>
  </r>
  <r>
    <s v="N St Lucie"/>
    <s v="MartinCoMS4"/>
    <n v="1310"/>
    <s v="Fixed Single Family Units &lt;Six or more dwelling units per acre&gt;"/>
    <s v="NA"/>
    <n v="1.3474392445178078"/>
    <n v="0.2921616014325315"/>
    <n v="0.44774347762687844"/>
    <n v="1.18"/>
    <n v="2.2018457127518185"/>
    <x v="2464"/>
    <n v="2.2297028426835572"/>
    <x v="10"/>
    <x v="0"/>
    <x v="1"/>
  </r>
  <r>
    <s v="N St Lucie"/>
    <s v="City of PSL MS4"/>
    <n v="3100"/>
    <s v="Herbaceous (Dry Prairie)"/>
    <s v="NA"/>
    <n v="0.80616023176279095"/>
    <n v="4.9140330516175015E-2"/>
    <n v="0.24115339422849597"/>
    <n v="1.18"/>
    <n v="1.1859079891277631"/>
    <x v="2465"/>
    <n v="0.41671720367310827"/>
    <x v="2"/>
    <x v="0"/>
    <x v="6"/>
  </r>
  <r>
    <s v="N St Lucie"/>
    <s v="Conservation"/>
    <n v="6170"/>
    <s v="Mixed Wetland Hardwoods"/>
    <s v="NA"/>
    <n v="0.62640332935885068"/>
    <n v="1.7869211096790915E-2"/>
    <n v="0.24869471632328805"/>
    <n v="1.17"/>
    <n v="1.2126292194244443"/>
    <x v="2466"/>
    <n v="0.32292573602278468"/>
    <x v="3"/>
    <x v="35"/>
    <x v="4"/>
  </r>
  <r>
    <s v="C-44 &amp; S-153"/>
    <s v="Conservation"/>
    <n v="3200"/>
    <s v="Shrub and Brushland"/>
    <s v="NA"/>
    <n v="0.80616023176279095"/>
    <n v="4.9140330516175015E-2"/>
    <n v="0.24115339422849597"/>
    <n v="1.1599999999999999"/>
    <n v="1.1658078537188181"/>
    <x v="2467"/>
    <n v="0.15588114662350941"/>
    <x v="3"/>
    <x v="3"/>
    <x v="6"/>
  </r>
  <r>
    <s v="N St Lucie"/>
    <s v="StLucieCOMS4"/>
    <n v="4220"/>
    <s v="Brazilian Pepper"/>
    <s v="NA"/>
    <n v="0.80616023176279095"/>
    <n v="4.9140330516175015E-2"/>
    <n v="0.24115339422849597"/>
    <n v="1.1599999999999999"/>
    <n v="1.1658078537188181"/>
    <x v="2467"/>
    <n v="0.40965420022102172"/>
    <x v="15"/>
    <x v="0"/>
    <x v="3"/>
  </r>
  <r>
    <s v="N St Lucie"/>
    <s v="Conservation"/>
    <n v="1210"/>
    <s v="Fixed Single Family Units"/>
    <s v="D"/>
    <n v="1.3474392445178078"/>
    <n v="0.2921616014325315"/>
    <n v="0.24052044568721381"/>
    <n v="1.1499999999999999"/>
    <n v="1.152724301011683"/>
    <x v="2468"/>
    <n v="1.1673082432210682"/>
    <x v="3"/>
    <x v="31"/>
    <x v="1"/>
  </r>
  <r>
    <s v="N St Lucie"/>
    <s v="Conservation"/>
    <n v="2110"/>
    <s v="Improved Pastures"/>
    <s v="D"/>
    <n v="1.8765006736361713"/>
    <n v="0.3700681607026059"/>
    <n v="0.58663586860269046"/>
    <n v="1.1499999999999999"/>
    <n v="2.8115257297619691"/>
    <x v="2469"/>
    <n v="3.44309412019066"/>
    <x v="3"/>
    <x v="35"/>
    <x v="0"/>
  </r>
  <r>
    <s v="N St Lucie"/>
    <s v="Conservation"/>
    <n v="4110"/>
    <s v="Pine Flatwoods"/>
    <s v="A"/>
    <n v="0.80616023176279095"/>
    <n v="4.9140330516175015E-2"/>
    <n v="2.0887301862310671E-2"/>
    <n v="1.1499999999999999"/>
    <n v="0.10010500508785668"/>
    <x v="2470"/>
    <n v="3.517598175940758E-2"/>
    <x v="3"/>
    <x v="31"/>
    <x v="3"/>
  </r>
  <r>
    <s v="N St Lucie"/>
    <s v="ROADS"/>
    <n v="1400"/>
    <s v="Commercial and Services"/>
    <s v="A"/>
    <n v="0.73183755311232057"/>
    <n v="0.15992943931627868"/>
    <n v="0.5449281084296117"/>
    <n v="1.1499999999999999"/>
    <n v="2.6116360756624677"/>
    <x v="2471"/>
    <n v="1.7050014001619973"/>
    <x v="13"/>
    <x v="0"/>
    <x v="1"/>
  </r>
  <r>
    <s v="C-44 &amp; S-153"/>
    <s v="MartinCoMS4"/>
    <n v="1850"/>
    <s v="Parks and Zoos"/>
    <s v="NA"/>
    <n v="0.96739227811534922"/>
    <n v="0.17065096597435325"/>
    <n v="0.24895975957097566"/>
    <n v="1.1499999999999999"/>
    <n v="1.193170767713847"/>
    <x v="2472"/>
    <n v="0.55403843964910471"/>
    <x v="10"/>
    <x v="0"/>
    <x v="1"/>
  </r>
  <r>
    <s v="C-44 &amp; S-153"/>
    <s v="MartinCoMS4"/>
    <n v="2130"/>
    <s v="Woodland Pastures"/>
    <s v="NA"/>
    <n v="0.95337210017164864"/>
    <n v="0.22938109134459039"/>
    <n v="0.2"/>
    <n v="1.1499999999999999"/>
    <n v="0.95852499999999996"/>
    <x v="2473"/>
    <n v="0.59825949629110098"/>
    <x v="10"/>
    <x v="0"/>
    <x v="0"/>
  </r>
  <r>
    <s v="N St Lucie"/>
    <s v="MartinCoMS4"/>
    <n v="6170"/>
    <s v="Mixed Wetland Hardwoods"/>
    <s v="A"/>
    <n v="0.62640332935885068"/>
    <n v="1.7869211096790915E-2"/>
    <n v="0.24869471632328805"/>
    <n v="1.1499999999999999"/>
    <n v="1.1919005148188981"/>
    <x v="2474"/>
    <n v="0.3174056379711131"/>
    <x v="10"/>
    <x v="0"/>
    <x v="4"/>
  </r>
  <r>
    <s v="Basin 4, 5, 6"/>
    <s v="ROADS"/>
    <n v="8310"/>
    <s v="Electric Power Facilities"/>
    <s v="D"/>
    <n v="1.2017295380314896"/>
    <n v="0.2322997442582819"/>
    <n v="0.58224006489851832"/>
    <n v="1.1399999999999999"/>
    <n v="2.7661934363296155"/>
    <x v="2475"/>
    <n v="2.1248171987334694"/>
    <x v="13"/>
    <x v="0"/>
    <x v="2"/>
  </r>
  <r>
    <s v="Basin 4, 5, 6"/>
    <s v="MartinCoMS4"/>
    <n v="1110"/>
    <s v="Fixed Single Family Units"/>
    <s v="C"/>
    <n v="0.96739227811534922"/>
    <n v="0.17065096597435325"/>
    <n v="0.22153198944874952"/>
    <n v="1.1399999999999999"/>
    <n v="1.0524874052715363"/>
    <x v="2476"/>
    <n v="0.63190425876794287"/>
    <x v="10"/>
    <x v="0"/>
    <x v="1"/>
  </r>
  <r>
    <s v="N St Lucie"/>
    <s v="StuartMS4"/>
    <n v="8100"/>
    <s v="Transportation"/>
    <s v="D"/>
    <n v="1.0171301585628862"/>
    <n v="0.19656132206470006"/>
    <n v="0.45034663738052311"/>
    <n v="1.1399999999999999"/>
    <n v="2.1395743568629961"/>
    <x v="2477"/>
    <n v="1.6100796783009388"/>
    <x v="19"/>
    <x v="0"/>
    <x v="2"/>
  </r>
  <r>
    <s v="N St Lucie"/>
    <s v="Conservation"/>
    <n v="6170"/>
    <s v="Mixed Wetland Hardwoods"/>
    <s v="A"/>
    <n v="0.62640332935885068"/>
    <n v="1.7869211096790915E-2"/>
    <n v="0.24869471632328805"/>
    <n v="1.1299999999999999"/>
    <n v="1.1711718102133521"/>
    <x v="2478"/>
    <n v="0.31188553991944157"/>
    <x v="3"/>
    <x v="43"/>
    <x v="4"/>
  </r>
  <r>
    <s v="Basin 4, 5, 6"/>
    <s v="MartinCoMS4"/>
    <n v="1390"/>
    <s v="High Density Under Construction"/>
    <s v="D"/>
    <n v="1.6728075169398335"/>
    <n v="0.4645994885165638"/>
    <n v="0.45902383655933859"/>
    <n v="1.1299999999999999"/>
    <n v="2.1616694779129788"/>
    <x v="2479"/>
    <n v="3.0268240948860869"/>
    <x v="10"/>
    <x v="0"/>
    <x v="1"/>
  </r>
  <r>
    <s v="C-23"/>
    <s v="MartinCoMS4"/>
    <n v="2540"/>
    <s v="Aquaculture"/>
    <s v="NA"/>
    <n v="1.7303616721893005"/>
    <n v="0.38508149913584422"/>
    <n v="0.30381529981542799"/>
    <n v="1.1299999999999999"/>
    <n v="1.4307497960382995"/>
    <x v="2480"/>
    <n v="2.2388326439932973"/>
    <x v="10"/>
    <x v="0"/>
    <x v="0"/>
  </r>
  <r>
    <s v="C-44 &amp; S-153"/>
    <s v="Conservation"/>
    <n v="1180"/>
    <s v="Rural Residential"/>
    <s v="D"/>
    <n v="0.96739227811534922"/>
    <n v="0.17065096597435325"/>
    <n v="0.27638752969320179"/>
    <n v="1.1200000000000001"/>
    <n v="1.2900664335959888"/>
    <x v="2481"/>
    <n v="0.59903109701780888"/>
    <x v="3"/>
    <x v="36"/>
    <x v="1"/>
  </r>
  <r>
    <s v="Basin 4, 5, 6"/>
    <s v="MartinCoMS4"/>
    <n v="5300"/>
    <s v="Reservoirs"/>
    <s v="A"/>
    <n v="0.52096910560538079"/>
    <n v="9.3813358258152305E-2"/>
    <n v="0.2984336595879456"/>
    <n v="1.1200000000000001"/>
    <n v="1.3929689494926949"/>
    <x v="2482"/>
    <n v="0.54509124334895587"/>
    <x v="10"/>
    <x v="0"/>
    <x v="5"/>
  </r>
  <r>
    <s v="N St Lucie"/>
    <s v="St. Lucie"/>
    <n v="3210"/>
    <s v="Palmetto Prairies"/>
    <s v="NA"/>
    <n v="0.80616023176279095"/>
    <n v="4.9140330516175015E-2"/>
    <n v="0.24115339422849597"/>
    <n v="1.1200000000000001"/>
    <n v="1.1256075829009278"/>
    <x v="2483"/>
    <n v="0.39552819331684858"/>
    <x v="9"/>
    <x v="4"/>
    <x v="6"/>
  </r>
  <r>
    <s v="C-24"/>
    <s v="Okeechobee"/>
    <n v="4280"/>
    <s v="Cabbage Palm"/>
    <s v="D"/>
    <n v="0.80616023176279095"/>
    <n v="4.9140330516175015E-2"/>
    <n v="0.28292799795311729"/>
    <n v="1.1100000000000001"/>
    <n v="1.3088036989312741"/>
    <x v="2484"/>
    <n v="0.5667392762353346"/>
    <x v="14"/>
    <x v="4"/>
    <x v="3"/>
  </r>
  <r>
    <s v="C-23"/>
    <s v="City of PSL MS4"/>
    <n v="3210"/>
    <s v="Palmetto Prairies"/>
    <s v="NA"/>
    <n v="0.80616023176279095"/>
    <n v="4.9140330516175015E-2"/>
    <n v="0.24115339422849597"/>
    <n v="1.1100000000000001"/>
    <n v="1.1155575151964554"/>
    <x v="2485"/>
    <n v="0.72589421146425637"/>
    <x v="2"/>
    <x v="0"/>
    <x v="6"/>
  </r>
  <r>
    <s v="N St Lucie"/>
    <s v="StLucieCOMS4"/>
    <n v="3200"/>
    <s v="Shrub and Brushland"/>
    <s v="D"/>
    <n v="0.80616023176279095"/>
    <n v="4.9140330516175015E-2"/>
    <n v="0.28292799795311729"/>
    <n v="1.1100000000000001"/>
    <n v="1.3088036989312741"/>
    <x v="2484"/>
    <n v="0.45990163029157466"/>
    <x v="15"/>
    <x v="0"/>
    <x v="6"/>
  </r>
  <r>
    <s v="S St Lucie"/>
    <s v="StuartMS4"/>
    <n v="5110"/>
    <s v=" Natural River, Stream, Waterway"/>
    <s v="B"/>
    <n v="0.52096910560538079"/>
    <n v="9.3813358258152305E-2"/>
    <n v="0.2984336595879456"/>
    <n v="1.1100000000000001"/>
    <n v="1.3805317267293671"/>
    <x v="2486"/>
    <n v="0.50266008896331971"/>
    <x v="19"/>
    <x v="0"/>
    <x v="5"/>
  </r>
  <r>
    <s v="N St Lucie"/>
    <s v="Conservation"/>
    <n v="6120"/>
    <s v="Mangrove Swamps"/>
    <s v="A"/>
    <n v="0.62640332935885068"/>
    <n v="1.7869211096790915E-2"/>
    <n v="0.24869471632328805"/>
    <n v="1.1000000000000001"/>
    <n v="1.1400787533050332"/>
    <x v="2487"/>
    <n v="0.30360539284193427"/>
    <x v="3"/>
    <x v="10"/>
    <x v="4"/>
  </r>
  <r>
    <s v="Basin 4, 5, 6"/>
    <s v="ROADS"/>
    <n v="1900"/>
    <s v="Open Land"/>
    <s v="D"/>
    <n v="0.80616023176279095"/>
    <n v="4.9140330516175015E-2"/>
    <n v="0.28292799795311729"/>
    <n v="1.1000000000000001"/>
    <n v="1.297012674616578"/>
    <x v="2488"/>
    <n v="0.34988322773206865"/>
    <x v="13"/>
    <x v="0"/>
    <x v="1"/>
  </r>
  <r>
    <s v="N St Lucie"/>
    <s v="ROADS"/>
    <n v="1210"/>
    <s v="Fixed Single Family Units"/>
    <s v="C"/>
    <n v="1.3474392445178078"/>
    <n v="0.2921616014325315"/>
    <n v="0.2050753273754139"/>
    <n v="1.1000000000000001"/>
    <n v="0.94011656952074107"/>
    <x v="2489"/>
    <n v="0.95201065877342961"/>
    <x v="13"/>
    <x v="0"/>
    <x v="1"/>
  </r>
  <r>
    <s v="S St Lucie"/>
    <s v="Martin"/>
    <n v="1320"/>
    <s v="Mobile Home Units &lt;Six or more dwelling units per acre&gt;"/>
    <s v="NA"/>
    <n v="1.6728075169398335"/>
    <n v="0.4645994885165638"/>
    <n v="0.44774347762687844"/>
    <n v="1.1000000000000001"/>
    <n v="2.0525680373110178"/>
    <x v="2490"/>
    <n v="2.8182071312032089"/>
    <x v="6"/>
    <x v="4"/>
    <x v="1"/>
  </r>
  <r>
    <s v="C-44 &amp; S-153"/>
    <s v="Conservation"/>
    <n v="2110"/>
    <s v="Improved Pastures"/>
    <s v="D"/>
    <n v="1.8765006736361713"/>
    <n v="0.3700681607026059"/>
    <n v="0.58663586860269046"/>
    <n v="1.0900000000000001"/>
    <n v="2.6648374308178666"/>
    <x v="2491"/>
    <n v="2.683372615022888"/>
    <x v="3"/>
    <x v="16"/>
    <x v="0"/>
  </r>
  <r>
    <s v="S St Lucie"/>
    <s v="Conservation"/>
    <n v="6120"/>
    <s v="Mangrove Swamps"/>
    <s v="D"/>
    <n v="0.62640332935885068"/>
    <n v="1.7869211096790915E-2"/>
    <n v="0.24869471632328805"/>
    <n v="1.0900000000000001"/>
    <n v="1.1297144010022602"/>
    <x v="2492"/>
    <n v="0.17788722841101251"/>
    <x v="3"/>
    <x v="55"/>
    <x v="4"/>
  </r>
  <r>
    <s v="N St Lucie"/>
    <s v="ROADS"/>
    <n v="2130"/>
    <s v="Woodland Pastures"/>
    <s v="D"/>
    <n v="0.95337210017164864"/>
    <n v="0.22938109134459039"/>
    <n v="0.2"/>
    <n v="1.0900000000000001"/>
    <n v="0.90851500000000007"/>
    <x v="2493"/>
    <n v="0.76481150255417407"/>
    <x v="13"/>
    <x v="0"/>
    <x v="0"/>
  </r>
  <r>
    <s v="N St Lucie"/>
    <s v="City of PSL MS4"/>
    <n v="6300"/>
    <s v="Wetland Forested Mixed"/>
    <s v="A"/>
    <n v="0.62640332935885068"/>
    <n v="1.7869211096790915E-2"/>
    <n v="0.24869471632328805"/>
    <n v="1.0900000000000001"/>
    <n v="1.1297144010022602"/>
    <x v="2492"/>
    <n v="0.30084534381609851"/>
    <x v="2"/>
    <x v="0"/>
    <x v="4"/>
  </r>
  <r>
    <s v="C-44 &amp; S-153"/>
    <s v="Conservation"/>
    <n v="2110"/>
    <s v="Improved Pastures"/>
    <s v="NA"/>
    <n v="1.8765006736361713"/>
    <n v="0.3700681607026059"/>
    <n v="0.58663586860269046"/>
    <n v="1.08"/>
    <n v="2.6403893809938497"/>
    <x v="2494"/>
    <n v="2.658754517637357"/>
    <x v="3"/>
    <x v="2"/>
    <x v="0"/>
  </r>
  <r>
    <s v="C-44 &amp; S-153"/>
    <s v="Martin"/>
    <n v="6440"/>
    <s v="Emergent Aquatic Vegetation"/>
    <s v="NA"/>
    <n v="0.62640332935885068"/>
    <n v="1.7869211096790915E-2"/>
    <n v="0.24869471632328805"/>
    <n v="1.08"/>
    <n v="1.1193500486994872"/>
    <x v="2495"/>
    <n v="5.4425176189358389E-2"/>
    <x v="6"/>
    <x v="4"/>
    <x v="4"/>
  </r>
  <r>
    <s v="N St Lucie"/>
    <s v="StuartMS4"/>
    <n v="3210"/>
    <s v="Palmetto Prairies"/>
    <s v="B"/>
    <n v="0.80616023176279095"/>
    <n v="4.9140330516175015E-2"/>
    <n v="9.4942281192321246E-2"/>
    <n v="1.08"/>
    <n v="0.42732571341851872"/>
    <x v="2496"/>
    <n v="0.15015834110735252"/>
    <x v="19"/>
    <x v="0"/>
    <x v="6"/>
  </r>
  <r>
    <s v="S St Lucie"/>
    <s v="Conservation"/>
    <n v="4340"/>
    <s v="Hardwood - Coniferous Mixed"/>
    <s v="D"/>
    <n v="0.80616023176279095"/>
    <n v="4.9140330516175015E-2"/>
    <n v="0.28292799795311729"/>
    <n v="1.07"/>
    <n v="1.2616396016724893"/>
    <x v="2497"/>
    <n v="0.30601174432332195"/>
    <x v="3"/>
    <x v="34"/>
    <x v="3"/>
  </r>
  <r>
    <s v="S St Lucie"/>
    <s v="ROADS"/>
    <n v="1110"/>
    <s v="Fixed Single Family Units"/>
    <s v="D"/>
    <n v="0.96739227811534922"/>
    <n v="0.17065096597435325"/>
    <n v="0.27638752969320179"/>
    <n v="1.07"/>
    <n v="1.2324741820961678"/>
    <x v="2498"/>
    <n v="0.70643112730886071"/>
    <x v="13"/>
    <x v="0"/>
    <x v="1"/>
  </r>
  <r>
    <s v="S St Lucie"/>
    <s v="Martin"/>
    <n v="6440"/>
    <s v="Emergent Aquatic Vegetation"/>
    <s v="NA"/>
    <n v="0.62640332935885068"/>
    <n v="1.7869211096790915E-2"/>
    <n v="0.24869471632328805"/>
    <n v="1.07"/>
    <n v="1.1089856963967142"/>
    <x v="2499"/>
    <n v="0.17462324256860864"/>
    <x v="6"/>
    <x v="4"/>
    <x v="4"/>
  </r>
  <r>
    <s v="N St Lucie"/>
    <s v="City of PSL MS4"/>
    <n v="1630"/>
    <s v="Rock Quarries"/>
    <s v="NA"/>
    <n v="0.73183755311232057"/>
    <n v="0.13401908322593187"/>
    <n v="0.22279788653131388"/>
    <n v="1.07"/>
    <n v="0.99350590556759821"/>
    <x v="2500"/>
    <n v="0.57856411602551361"/>
    <x v="2"/>
    <x v="0"/>
    <x v="1"/>
  </r>
  <r>
    <s v="N St Lucie"/>
    <s v="StLucieCOMS4"/>
    <n v="6250"/>
    <s v="Hydric Pine Flatwoods"/>
    <s v="A"/>
    <n v="0.62640332935885068"/>
    <n v="1.7869211096790915E-2"/>
    <n v="0.24869471632328805"/>
    <n v="1.07"/>
    <n v="1.1089856963967142"/>
    <x v="2499"/>
    <n v="0.29532524576442704"/>
    <x v="15"/>
    <x v="0"/>
    <x v="4"/>
  </r>
  <r>
    <s v="C-44 &amp; S-153"/>
    <s v="ROADS"/>
    <n v="2120"/>
    <s v="Unimproved Pastures"/>
    <s v="D"/>
    <n v="0.95337210017164864"/>
    <n v="0.22938109134459039"/>
    <n v="0.2"/>
    <n v="1.06"/>
    <n v="0.88351000000000013"/>
    <x v="2501"/>
    <n v="0.55143918788571056"/>
    <x v="13"/>
    <x v="0"/>
    <x v="0"/>
  </r>
  <r>
    <s v="N St Lucie"/>
    <s v="StLucieCOMS4"/>
    <n v="6172"/>
    <s v="Mixed Shrubs"/>
    <s v="A"/>
    <n v="0.62640332935885068"/>
    <n v="1.7869211096790915E-2"/>
    <n v="0.24869471632328805"/>
    <n v="1.06"/>
    <n v="1.0986213440939412"/>
    <x v="2502"/>
    <n v="0.29256519673859127"/>
    <x v="15"/>
    <x v="0"/>
    <x v="4"/>
  </r>
  <r>
    <s v="C-24"/>
    <s v="Conservation"/>
    <n v="2130"/>
    <s v="Woodland Pastures"/>
    <s v="D"/>
    <n v="0.95337210017164864"/>
    <n v="0.22938109134459039"/>
    <n v="0.2"/>
    <n v="1.05"/>
    <n v="0.87517500000000004"/>
    <x v="2503"/>
    <n v="0.80818556064622271"/>
    <x v="3"/>
    <x v="7"/>
    <x v="0"/>
  </r>
  <r>
    <s v="C-44 &amp; S-153"/>
    <s v="Conservation"/>
    <n v="6440"/>
    <s v="Emergent Aquatic Vegetation"/>
    <s v="D"/>
    <n v="0.62640332935885068"/>
    <n v="1.7869211096790915E-2"/>
    <n v="0.24869471632328805"/>
    <n v="1.05"/>
    <n v="1.088256991791168"/>
    <x v="2504"/>
    <n v="5.2913365739653981E-2"/>
    <x v="3"/>
    <x v="23"/>
    <x v="4"/>
  </r>
  <r>
    <s v="N St Lucie"/>
    <s v="St. Lucie"/>
    <n v="4130"/>
    <s v="Sand Pine"/>
    <s v="C"/>
    <n v="0.80616023176279095"/>
    <n v="4.9140330516175015E-2"/>
    <n v="0.19937879050387461"/>
    <n v="1.05"/>
    <n v="0.87245666489614226"/>
    <x v="2505"/>
    <n v="0.3065732797608447"/>
    <x v="9"/>
    <x v="4"/>
    <x v="3"/>
  </r>
  <r>
    <s v="N St Lucie"/>
    <s v="St. Lucie"/>
    <n v="6440"/>
    <s v="Emergent Aquatic Vegetation"/>
    <s v="NA"/>
    <n v="0.62640332935885068"/>
    <n v="1.7869211096790915E-2"/>
    <n v="0.24869471632328805"/>
    <n v="1.05"/>
    <n v="1.088256991791168"/>
    <x v="2504"/>
    <n v="0.28980514771275545"/>
    <x v="9"/>
    <x v="4"/>
    <x v="4"/>
  </r>
  <r>
    <s v="N St Lucie"/>
    <s v="StuartMS4"/>
    <n v="6250"/>
    <s v="Hydric Pine Flatwoods"/>
    <s v="A"/>
    <n v="0.62640332935885068"/>
    <n v="1.7869211096790915E-2"/>
    <n v="0.24869471632328805"/>
    <n v="1.05"/>
    <n v="1.088256991791168"/>
    <x v="2504"/>
    <n v="0.28980514771275545"/>
    <x v="19"/>
    <x v="0"/>
    <x v="4"/>
  </r>
  <r>
    <s v="N St Lucie"/>
    <s v="Conservation"/>
    <n v="1110"/>
    <s v="Fixed Single Family Units"/>
    <s v="A"/>
    <n v="0.96739227811534922"/>
    <n v="0.17065096597435325"/>
    <n v="8.3338224602148639E-2"/>
    <n v="1.04"/>
    <n v="0.36120453307063261"/>
    <x v="2506"/>
    <n v="0.24634917741456497"/>
    <x v="3"/>
    <x v="31"/>
    <x v="1"/>
  </r>
  <r>
    <s v="N St Lucie"/>
    <s v="Conservation"/>
    <n v="1210"/>
    <s v="Fixed Single Family Units"/>
    <s v="A"/>
    <n v="1.3474392445178078"/>
    <n v="0.2921616014325315"/>
    <n v="0.12152611992617118"/>
    <n v="1.04"/>
    <n v="0.52671850898401107"/>
    <x v="2507"/>
    <n v="0.53338240276060145"/>
    <x v="3"/>
    <x v="31"/>
    <x v="1"/>
  </r>
  <r>
    <s v="C-23"/>
    <s v="ROADS"/>
    <n v="6216"/>
    <e v="#N/A"/>
    <s v="D"/>
    <n v="0.62640332935885068"/>
    <n v="1.7869211096790915E-2"/>
    <n v="0.24869471632328805"/>
    <n v="1.04"/>
    <n v="1.077892639488395"/>
    <x v="2508"/>
    <n v="0.60966914461219113"/>
    <x v="13"/>
    <x v="0"/>
    <x v="4"/>
  </r>
  <r>
    <s v="S St Lucie"/>
    <s v="ROADS"/>
    <n v="1920"/>
    <s v="Inactive Land with street pattern but without structures"/>
    <s v="NA"/>
    <n v="0.80616023176279095"/>
    <n v="4.9140330516175015E-2"/>
    <n v="0.24895975957097566"/>
    <n v="1.04"/>
    <n v="1.0790413899325226"/>
    <x v="2509"/>
    <n v="0.26172239480481202"/>
    <x v="13"/>
    <x v="0"/>
    <x v="1"/>
  </r>
  <r>
    <s v="N St Lucie"/>
    <s v="CityofFtPierce"/>
    <n v="8140"/>
    <s v="Roads and Highways"/>
    <s v="NA"/>
    <n v="1.0171301585628862"/>
    <n v="0.19656132206470006"/>
    <n v="0.43863241848912221"/>
    <n v="1.04"/>
    <n v="1.9011206282155533"/>
    <x v="2510"/>
    <n v="1.4306376778493888"/>
    <x v="18"/>
    <x v="0"/>
    <x v="2"/>
  </r>
  <r>
    <s v="N St Lucie"/>
    <s v="MartinCoMS4"/>
    <n v="1700"/>
    <s v="Institutional"/>
    <s v="C"/>
    <n v="0.96739227811534922"/>
    <n v="0.17065096597435325"/>
    <n v="0.2050753273754139"/>
    <n v="1.04"/>
    <n v="0.88883748391051887"/>
    <x v="2511"/>
    <n v="0.60620607708090424"/>
    <x v="10"/>
    <x v="0"/>
    <x v="1"/>
  </r>
  <r>
    <s v="N St Lucie"/>
    <s v="ROADS"/>
    <n v="1411"/>
    <s v="Shopping Centers (Plazas, Malls)"/>
    <s v="NA"/>
    <n v="1.4884831588725165"/>
    <n v="0.30824389141964326"/>
    <n v="0.57659988543228824"/>
    <n v="1.03"/>
    <n v="2.475069423215233"/>
    <x v="2512"/>
    <n v="2.6146921201601661"/>
    <x v="13"/>
    <x v="0"/>
    <x v="1"/>
  </r>
  <r>
    <s v="N St Lucie"/>
    <s v="Martin"/>
    <n v="7430"/>
    <s v="Spoil Areas"/>
    <s v="D"/>
    <n v="0.73183755311232057"/>
    <n v="0.13401908322593187"/>
    <n v="0.28292799795311729"/>
    <n v="1.03"/>
    <n v="1.2144755044137048"/>
    <x v="2513"/>
    <n v="0.70724486156357957"/>
    <x v="6"/>
    <x v="4"/>
    <x v="7"/>
  </r>
  <r>
    <s v="N St Lucie"/>
    <s v="MartinCoMS4"/>
    <n v="5200"/>
    <s v="Lakes"/>
    <s v="A"/>
    <n v="0.52096910560538079"/>
    <n v="9.3813358258152305E-2"/>
    <n v="0.2984336595879456"/>
    <n v="1.03"/>
    <n v="1.2810339446227461"/>
    <x v="2514"/>
    <n v="0.60586006933654091"/>
    <x v="10"/>
    <x v="0"/>
    <x v="5"/>
  </r>
  <r>
    <s v="C-23"/>
    <s v="ROADS"/>
    <n v="1210"/>
    <s v="Fixed Single Family Units"/>
    <s v="C"/>
    <n v="1.3474392445178078"/>
    <n v="0.2921616014325315"/>
    <n v="0.2050753273754139"/>
    <n v="1.02"/>
    <n v="0.87174445537377798"/>
    <x v="2515"/>
    <n v="1.1436953528914691"/>
    <x v="13"/>
    <x v="0"/>
    <x v="1"/>
  </r>
  <r>
    <s v="C-23"/>
    <s v="ROADS"/>
    <n v="2540"/>
    <s v="Aquaculture"/>
    <s v="D"/>
    <n v="1.7303616721893005"/>
    <n v="0.38508149913584422"/>
    <n v="0.30381529981542799"/>
    <n v="1.02"/>
    <n v="1.2914732672204121"/>
    <x v="2516"/>
    <n v="2.0208931830735959"/>
    <x v="13"/>
    <x v="0"/>
    <x v="0"/>
  </r>
  <r>
    <s v="N St Lucie"/>
    <s v="ROADS"/>
    <n v="8200"/>
    <s v="Communications"/>
    <s v="NA"/>
    <n v="1.2017295380314896"/>
    <n v="0.2322997442582819"/>
    <n v="0.57659988543228824"/>
    <n v="1.02"/>
    <n v="2.4510396229898421"/>
    <x v="2517"/>
    <n v="2.0828140680478966"/>
    <x v="13"/>
    <x v="0"/>
    <x v="2"/>
  </r>
  <r>
    <s v="S St Lucie"/>
    <s v="MartinCoMS4"/>
    <n v="8140"/>
    <s v="Roads and Highways"/>
    <s v="B"/>
    <n v="1.0171301585628862"/>
    <n v="0.19656132206470006"/>
    <n v="0.39828344230763024"/>
    <n v="1.02"/>
    <n v="1.6930431707333902"/>
    <x v="2518"/>
    <n v="1.0897837122559242"/>
    <x v="10"/>
    <x v="0"/>
    <x v="2"/>
  </r>
  <r>
    <s v="C-24"/>
    <s v="City of PSL MS4"/>
    <n v="7430"/>
    <s v="Spoil Areas"/>
    <s v="D"/>
    <n v="0.73183755311232057"/>
    <n v="0.13401908322593187"/>
    <n v="0.28292799795311729"/>
    <n v="1.02"/>
    <n v="1.2026844800990084"/>
    <x v="2519"/>
    <n v="0.79855354070742479"/>
    <x v="2"/>
    <x v="0"/>
    <x v="7"/>
  </r>
  <r>
    <s v="N St Lucie"/>
    <s v="St. Lucie"/>
    <n v="1900"/>
    <s v="Open Land"/>
    <s v="NA"/>
    <n v="0.80616023176279095"/>
    <n v="4.9140330516175015E-2"/>
    <n v="0.24115339422849597"/>
    <n v="1.02"/>
    <n v="1.0251069058562021"/>
    <x v="2520"/>
    <n v="0.36021317605641567"/>
    <x v="9"/>
    <x v="4"/>
    <x v="1"/>
  </r>
  <r>
    <s v="N St Lucie"/>
    <s v="Conservation"/>
    <n v="5300"/>
    <s v="Reservoirs"/>
    <s v="D"/>
    <n v="0.52096910560538079"/>
    <n v="9.3813358258152305E-2"/>
    <n v="0.2984336595879456"/>
    <n v="1.01"/>
    <n v="1.2561594990960907"/>
    <x v="2521"/>
    <n v="0.59409579614554009"/>
    <x v="3"/>
    <x v="13"/>
    <x v="5"/>
  </r>
  <r>
    <s v="N St Lucie"/>
    <s v="ROADS"/>
    <n v="6120"/>
    <s v="Mangrove Swamps"/>
    <s v="D"/>
    <n v="0.62640332935885068"/>
    <n v="1.7869211096790915E-2"/>
    <n v="0.24869471632328805"/>
    <n v="1.01"/>
    <n v="1.046799582580076"/>
    <x v="2522"/>
    <n v="0.27876495160941239"/>
    <x v="13"/>
    <x v="0"/>
    <x v="4"/>
  </r>
  <r>
    <s v="Basin 4, 5, 6"/>
    <s v="MartinCoMS4"/>
    <n v="6172"/>
    <s v="Mixed Shrubs"/>
    <s v="A"/>
    <n v="0.62640332935885068"/>
    <n v="1.7869211096790915E-2"/>
    <n v="0.24869471632328805"/>
    <n v="1.01"/>
    <n v="1.046799582580076"/>
    <x v="2522"/>
    <n v="0.19331470168340081"/>
    <x v="10"/>
    <x v="0"/>
    <x v="4"/>
  </r>
  <r>
    <s v="S St Lucie"/>
    <s v="StuartMS4"/>
    <n v="4200"/>
    <s v="Upland Hardwood Forests"/>
    <s v="NA"/>
    <n v="0.80616023176279095"/>
    <n v="4.9140330516175015E-2"/>
    <n v="0.24115339422849597"/>
    <n v="1.01"/>
    <n v="1.0150568381517295"/>
    <x v="2523"/>
    <n v="0.2462028880659381"/>
    <x v="19"/>
    <x v="0"/>
    <x v="3"/>
  </r>
  <r>
    <s v="N St Lucie"/>
    <s v="Conservation"/>
    <n v="2210"/>
    <s v="Citrus Groves"/>
    <s v="D"/>
    <n v="1.6671011379372187"/>
    <n v="0.16490862031309303"/>
    <n v="0.32696578480774496"/>
    <n v="0.99"/>
    <n v="1.3490036091044144"/>
    <x v="2524"/>
    <n v="0.89897108916525814"/>
    <x v="3"/>
    <x v="46"/>
    <x v="0"/>
  </r>
  <r>
    <s v="Basin 4, 5, 6"/>
    <s v="ROADS"/>
    <n v="1400"/>
    <s v="Commercial and Services"/>
    <s v="D"/>
    <n v="0.73183755311232057"/>
    <n v="0.15992943931627868"/>
    <n v="0.58224006489851832"/>
    <n v="0.99"/>
    <n v="2.4022206157599295"/>
    <x v="2525"/>
    <n v="1.3721916662139071"/>
    <x v="13"/>
    <x v="0"/>
    <x v="1"/>
  </r>
  <r>
    <s v="Basin 4, 5, 6"/>
    <s v="ROADS"/>
    <n v="1330"/>
    <s v="Multiple Dwelling Units, Low Rise &lt;Two stories or less&gt;"/>
    <s v="A"/>
    <n v="1.6728075169398335"/>
    <n v="0.4645994885165638"/>
    <n v="0.37832588419635466"/>
    <n v="0.99"/>
    <n v="1.5609063911644248"/>
    <x v="2526"/>
    <n v="2.1856204766325353"/>
    <x v="13"/>
    <x v="0"/>
    <x v="1"/>
  </r>
  <r>
    <s v="Basin 4, 5, 6"/>
    <s v="MartinCoMS4"/>
    <n v="1480"/>
    <s v="Cemeteries"/>
    <s v="NA"/>
    <n v="1.3474392445178078"/>
    <n v="0.2921616014325315"/>
    <n v="0.24895975957097566"/>
    <n v="0.99"/>
    <n v="1.0271644000319207"/>
    <x v="2527"/>
    <n v="0.9563123638704375"/>
    <x v="10"/>
    <x v="0"/>
    <x v="1"/>
  </r>
  <r>
    <s v="N St Lucie"/>
    <s v="NORTH ST. LUCIE RIVER WATER CONTROL DIST"/>
    <n v="8100"/>
    <s v="Transportation"/>
    <s v="NA"/>
    <n v="1.0171301585628862"/>
    <n v="0.19656132206470006"/>
    <n v="0.43863241848912221"/>
    <n v="0.99"/>
    <n v="1.8097205980128825"/>
    <x v="2528"/>
    <n v="1.3618570202604761"/>
    <x v="1"/>
    <x v="1"/>
    <x v="2"/>
  </r>
  <r>
    <s v="N St Lucie"/>
    <s v="City of PSL MS4"/>
    <n v="5300"/>
    <s v="Reservoirs"/>
    <s v="C"/>
    <n v="0.52096910560538079"/>
    <n v="9.3813358258152305E-2"/>
    <n v="0.2984336595879456"/>
    <n v="0.99"/>
    <n v="1.2312850535694355"/>
    <x v="2529"/>
    <n v="0.58233152295453938"/>
    <x v="2"/>
    <x v="0"/>
    <x v="5"/>
  </r>
  <r>
    <s v="N St Lucie"/>
    <s v="StLucieCOMS4"/>
    <n v="6120"/>
    <s v="Mangrove Swamps"/>
    <s v="NA"/>
    <n v="0.62640332935885068"/>
    <n v="1.7869211096790915E-2"/>
    <n v="0.24869471632328805"/>
    <n v="0.99"/>
    <n v="1.0260708779745298"/>
    <x v="2530"/>
    <n v="0.27324485355774086"/>
    <x v="15"/>
    <x v="0"/>
    <x v="4"/>
  </r>
  <r>
    <s v="C-44 &amp; S-153"/>
    <s v="ROADS"/>
    <n v="1850"/>
    <s v="Parks and Zoos"/>
    <s v="D"/>
    <n v="0.96739227811534922"/>
    <n v="0.17065096597435325"/>
    <n v="0.27638752969320179"/>
    <n v="0.98"/>
    <n v="1.12880812939649"/>
    <x v="2531"/>
    <n v="0.52415220989058264"/>
    <x v="13"/>
    <x v="0"/>
    <x v="1"/>
  </r>
  <r>
    <s v="N St Lucie"/>
    <s v="ROADS"/>
    <n v="5110"/>
    <s v=" Natural River, Stream, Waterway"/>
    <s v="D"/>
    <n v="0.52096910560538079"/>
    <n v="9.3813358258152305E-2"/>
    <n v="0.2984336595879456"/>
    <n v="0.98"/>
    <n v="1.2188478308061079"/>
    <x v="2532"/>
    <n v="0.57644938635903897"/>
    <x v="13"/>
    <x v="0"/>
    <x v="5"/>
  </r>
  <r>
    <s v="N St Lucie"/>
    <s v="St. Lucie"/>
    <n v="4220"/>
    <s v="Brazilian Pepper"/>
    <s v="NA"/>
    <n v="0.80616023176279095"/>
    <n v="4.9140330516175015E-2"/>
    <n v="0.24115339422849597"/>
    <n v="0.98"/>
    <n v="0.98490663503831177"/>
    <x v="2533"/>
    <n v="0.34608716915224247"/>
    <x v="9"/>
    <x v="4"/>
    <x v="3"/>
  </r>
  <r>
    <s v="N St Lucie"/>
    <s v="Conservation"/>
    <n v="1210"/>
    <s v="Fixed Single Family Units"/>
    <s v="D"/>
    <n v="1.3474392445178078"/>
    <n v="0.2921616014325315"/>
    <n v="0.24052044568721381"/>
    <n v="0.97"/>
    <n v="0.97229788867941969"/>
    <x v="2534"/>
    <n v="0.98459912689081408"/>
    <x v="3"/>
    <x v="52"/>
    <x v="1"/>
  </r>
  <r>
    <s v="Basin 4, 5, 6"/>
    <s v="Martin"/>
    <n v="1310"/>
    <s v="Fixed Single Family Units &lt;Six or more dwelling units per acre&gt;"/>
    <s v="A"/>
    <n v="1.3474392445178078"/>
    <n v="0.2921616014325315"/>
    <n v="0.37832588419635466"/>
    <n v="0.97"/>
    <n v="1.5293729287166586"/>
    <x v="2535"/>
    <n v="1.4238794107886048"/>
    <x v="6"/>
    <x v="4"/>
    <x v="1"/>
  </r>
  <r>
    <s v="N St Lucie"/>
    <s v="Martin"/>
    <n v="4110"/>
    <s v="Pine Flatwoods"/>
    <s v="NA"/>
    <n v="0.80616023176279095"/>
    <n v="4.9140330516175015E-2"/>
    <n v="0.24115339422849597"/>
    <n v="0.97"/>
    <n v="0.9748565673338393"/>
    <x v="2536"/>
    <n v="0.3425556674261992"/>
    <x v="6"/>
    <x v="4"/>
    <x v="3"/>
  </r>
  <r>
    <s v="S St Lucie"/>
    <s v="Martin"/>
    <n v="1900"/>
    <s v="Open Land"/>
    <s v="D"/>
    <n v="0.80616023176279095"/>
    <n v="4.9140330516175015E-2"/>
    <n v="0.28292799795311729"/>
    <n v="0.97"/>
    <n v="1.1437293585255277"/>
    <x v="2537"/>
    <n v="0.27741251588188998"/>
    <x v="6"/>
    <x v="4"/>
    <x v="1"/>
  </r>
  <r>
    <s v="S St Lucie"/>
    <s v="Conservation"/>
    <n v="6170"/>
    <s v="Mixed Wetland Hardwoods"/>
    <s v="C"/>
    <n v="0.62640332935885068"/>
    <n v="1.7869211096790915E-2"/>
    <n v="0.24869471632328805"/>
    <n v="0.96"/>
    <n v="0.99497782106621069"/>
    <x v="2538"/>
    <n v="0.15667132043538717"/>
    <x v="3"/>
    <x v="9"/>
    <x v="4"/>
  </r>
  <r>
    <s v="Basin 4, 5, 6"/>
    <s v="Martin"/>
    <n v="3200"/>
    <s v="Shrub and Brushland"/>
    <s v="A"/>
    <n v="0.80616023176279095"/>
    <n v="4.9140330516175015E-2"/>
    <n v="2.0887301862310671E-2"/>
    <n v="0.96"/>
    <n v="8.3565917290732525E-2"/>
    <x v="2539"/>
    <n v="2.2542811988106436E-2"/>
    <x v="6"/>
    <x v="4"/>
    <x v="6"/>
  </r>
  <r>
    <s v="N St Lucie"/>
    <s v="MartinCoMS4"/>
    <n v="4200"/>
    <s v="Upland Hardwood Forests"/>
    <s v="NA"/>
    <n v="0.80616023176279095"/>
    <n v="4.9140330516175015E-2"/>
    <n v="0.24115339422849597"/>
    <n v="0.96"/>
    <n v="0.9648064996293666"/>
    <x v="2540"/>
    <n v="0.33902416570015587"/>
    <x v="10"/>
    <x v="0"/>
    <x v="3"/>
  </r>
  <r>
    <s v="S St Lucie"/>
    <s v="StuartMS4"/>
    <n v="1310"/>
    <s v="Fixed Single Family Units &lt;Six or more dwelling units per acre&gt;"/>
    <s v="D"/>
    <n v="1.3474392445178078"/>
    <n v="0.2921616014325315"/>
    <n v="0.45902383655933859"/>
    <n v="0.96"/>
    <n v="1.8364625653066016"/>
    <x v="2541"/>
    <n v="1.6598163852703924"/>
    <x v="19"/>
    <x v="0"/>
    <x v="1"/>
  </r>
  <r>
    <s v="N St Lucie"/>
    <s v="Conservation"/>
    <n v="8140"/>
    <s v="Roads and Highways"/>
    <s v="D"/>
    <n v="1.0171301585628862"/>
    <n v="0.19656132206470006"/>
    <n v="0.45034663738052311"/>
    <n v="0.95"/>
    <n v="1.7829786307191633"/>
    <x v="2542"/>
    <n v="1.341733065250782"/>
    <x v="3"/>
    <x v="10"/>
    <x v="2"/>
  </r>
  <r>
    <s v="S St Lucie"/>
    <s v="ROADS"/>
    <n v="4340"/>
    <s v="Hardwood - Coniferous Mixed"/>
    <s v="NA"/>
    <n v="0.80616023176279095"/>
    <n v="4.9140330516175015E-2"/>
    <n v="0.24115339422849597"/>
    <n v="0.95"/>
    <n v="0.95475643192489412"/>
    <x v="2543"/>
    <n v="0.23157697392340712"/>
    <x v="13"/>
    <x v="0"/>
    <x v="3"/>
  </r>
  <r>
    <s v="C-23"/>
    <s v="Martin"/>
    <n v="6170"/>
    <s v="Mixed Wetland Hardwoods"/>
    <s v="A"/>
    <n v="0.62640332935885068"/>
    <n v="1.7869211096790915E-2"/>
    <n v="0.24869471632328805"/>
    <n v="0.95"/>
    <n v="0.98461346876343769"/>
    <x v="2544"/>
    <n v="0.55690931478998229"/>
    <x v="6"/>
    <x v="4"/>
    <x v="4"/>
  </r>
  <r>
    <s v="S St Lucie"/>
    <s v="Martin"/>
    <n v="1210"/>
    <s v="Fixed Single Family Units"/>
    <s v="C"/>
    <n v="1.3474392445178078"/>
    <n v="0.2921616014325315"/>
    <n v="0.2050753273754139"/>
    <n v="0.95"/>
    <n v="0.81191885549518539"/>
    <x v="2545"/>
    <n v="0.73382177525404757"/>
    <x v="6"/>
    <x v="4"/>
    <x v="1"/>
  </r>
  <r>
    <s v="Basin 4, 5, 6"/>
    <s v="MartinCoMS4"/>
    <n v="1290"/>
    <s v="Medium Density Under Construction"/>
    <s v="D"/>
    <n v="1.3474392445178078"/>
    <n v="0.2921616014325315"/>
    <n v="0.34369105791620291"/>
    <n v="0.95"/>
    <n v="1.3607158596724869"/>
    <x v="2546"/>
    <n v="1.2668560166989349"/>
    <x v="10"/>
    <x v="0"/>
    <x v="1"/>
  </r>
  <r>
    <s v="N St Lucie"/>
    <s v="St. Lucie"/>
    <n v="1411"/>
    <s v="Shopping Centers (Plazas, Malls)"/>
    <s v="C"/>
    <n v="1.4884831588725165"/>
    <n v="0.30824389141964326"/>
    <n v="0.57095970596605816"/>
    <n v="0.95"/>
    <n v="2.2605008458828699"/>
    <x v="2547"/>
    <n v="2.3880193799442164"/>
    <x v="9"/>
    <x v="4"/>
    <x v="1"/>
  </r>
  <r>
    <s v="S St Lucie"/>
    <s v="MartinCoMS4"/>
    <n v="6250"/>
    <s v="Hydric Pine Flatwoods"/>
    <s v="NA"/>
    <n v="0.62640332935885068"/>
    <n v="1.7869211096790915E-2"/>
    <n v="0.24869471632328805"/>
    <n v="0.94"/>
    <n v="0.97424911646066459"/>
    <x v="2548"/>
    <n v="0.15340733459298325"/>
    <x v="10"/>
    <x v="0"/>
    <x v="4"/>
  </r>
  <r>
    <s v="N St Lucie"/>
    <s v="City of PSL MS4"/>
    <n v="1340"/>
    <s v="Multiple Dwelling Units, High Rise &lt;Three stories or more&gt;"/>
    <s v="NA"/>
    <n v="1.6728075169398335"/>
    <n v="0.4645994885165638"/>
    <n v="0.44774347762687844"/>
    <n v="0.94"/>
    <n v="1.7540126864294148"/>
    <x v="2549"/>
    <n v="2.5991928347282647"/>
    <x v="2"/>
    <x v="0"/>
    <x v="1"/>
  </r>
  <r>
    <s v="N St Lucie"/>
    <s v="City of PSL MS4"/>
    <n v="1840"/>
    <s v="Marinas and Fish Camps"/>
    <s v="NA"/>
    <n v="0.73183755311232057"/>
    <n v="0.15992943931627868"/>
    <n v="0.24895975957097566"/>
    <n v="0.94"/>
    <n v="0.97528741013131848"/>
    <x v="2550"/>
    <n v="0.63671443940077432"/>
    <x v="2"/>
    <x v="0"/>
    <x v="1"/>
  </r>
  <r>
    <s v="N St Lucie"/>
    <s v="StuartMS4"/>
    <n v="6410"/>
    <s v="Freshwater Marshes"/>
    <s v="B"/>
    <n v="0.62640332935885068"/>
    <n v="1.7869211096790915E-2"/>
    <n v="0.24869471632328805"/>
    <n v="0.94"/>
    <n v="0.97424911646066459"/>
    <x v="2548"/>
    <n v="0.25944460842856204"/>
    <x v="19"/>
    <x v="0"/>
    <x v="4"/>
  </r>
  <r>
    <s v="C-24"/>
    <s v="ROADS"/>
    <n v="8140"/>
    <s v="Roads and Highways"/>
    <s v="NA"/>
    <n v="1.0171301585628862"/>
    <n v="0.19656132206470006"/>
    <n v="0.43863241848912221"/>
    <n v="0.93"/>
    <n v="1.7000405617696777"/>
    <x v="2551"/>
    <n v="1.4180945422110394"/>
    <x v="13"/>
    <x v="0"/>
    <x v="2"/>
  </r>
  <r>
    <s v="S St Lucie"/>
    <s v="MartinCoMS4"/>
    <n v="8140"/>
    <s v="Roads and Highways"/>
    <s v="NA"/>
    <n v="1.0171301585628862"/>
    <n v="0.19656132206470006"/>
    <n v="0.43863241848912221"/>
    <n v="0.93"/>
    <n v="1.7000405617696777"/>
    <x v="2551"/>
    <n v="1.094287816410769"/>
    <x v="10"/>
    <x v="0"/>
    <x v="2"/>
  </r>
  <r>
    <s v="Basin 4, 5, 6"/>
    <s v="ROADS"/>
    <n v="1700"/>
    <s v="Institutional"/>
    <s v="D"/>
    <n v="0.96739227811534922"/>
    <n v="0.17065096597435325"/>
    <n v="0.24052044568721381"/>
    <n v="0.92"/>
    <n v="0.92217944080934655"/>
    <x v="2552"/>
    <n v="0.55366849339667412"/>
    <x v="13"/>
    <x v="0"/>
    <x v="1"/>
  </r>
  <r>
    <s v="N St Lucie"/>
    <s v="Martin"/>
    <n v="1411"/>
    <s v="Shopping Centers (Plazas, Malls)"/>
    <s v="NA"/>
    <n v="1.4884831588725165"/>
    <n v="0.30824389141964326"/>
    <n v="0.57659988543228824"/>
    <n v="0.92"/>
    <n v="2.2107416207359365"/>
    <x v="2553"/>
    <n v="2.3354531558712166"/>
    <x v="6"/>
    <x v="4"/>
    <x v="1"/>
  </r>
  <r>
    <s v="C-23"/>
    <s v="St. Lucie"/>
    <n v="4110"/>
    <s v="Pine Flatwoods"/>
    <s v="NA"/>
    <n v="0.80616023176279095"/>
    <n v="4.9140330516175015E-2"/>
    <n v="0.24115339422849597"/>
    <n v="0.92"/>
    <n v="0.92460622881147636"/>
    <x v="2554"/>
    <n v="0.60164204914154573"/>
    <x v="9"/>
    <x v="4"/>
    <x v="3"/>
  </r>
  <r>
    <s v="N St Lucie"/>
    <s v="St. Lucie"/>
    <n v="8310"/>
    <s v="Electric Power Facilities"/>
    <s v="D"/>
    <n v="1.2017295380314896"/>
    <n v="0.2322997442582819"/>
    <n v="0.58224006489851832"/>
    <n v="0.92"/>
    <n v="2.232366632827409"/>
    <x v="2555"/>
    <n v="1.8969928451103257"/>
    <x v="9"/>
    <x v="4"/>
    <x v="2"/>
  </r>
  <r>
    <s v="S St Lucie"/>
    <s v="ROADS"/>
    <n v="1800"/>
    <s v="Recreational"/>
    <s v="NA"/>
    <n v="1.3474392445178078"/>
    <n v="0.2921616014325315"/>
    <n v="0.24895975957097566"/>
    <n v="0.91"/>
    <n v="0.94416121619095728"/>
    <x v="2556"/>
    <n v="0.85334397040047227"/>
    <x v="13"/>
    <x v="0"/>
    <x v="1"/>
  </r>
  <r>
    <s v="N St Lucie"/>
    <s v="MartinCoMS4"/>
    <n v="6410"/>
    <s v="Freshwater Marshes"/>
    <s v="C"/>
    <n v="0.62640332935885068"/>
    <n v="1.7869211096790915E-2"/>
    <n v="0.24869471632328805"/>
    <n v="0.91"/>
    <n v="0.94315605955234572"/>
    <x v="2557"/>
    <n v="0.25116446135105475"/>
    <x v="10"/>
    <x v="0"/>
    <x v="4"/>
  </r>
  <r>
    <s v="N St Lucie"/>
    <s v="City of PSL MS4"/>
    <n v="8140"/>
    <s v="Roads and Highways"/>
    <s v="NA"/>
    <n v="1.0171301585628862"/>
    <n v="0.19656132206470006"/>
    <n v="0.43863241848912221"/>
    <n v="0.91"/>
    <n v="1.6634805496886094"/>
    <x v="2558"/>
    <n v="1.2518079681182155"/>
    <x v="2"/>
    <x v="0"/>
    <x v="2"/>
  </r>
  <r>
    <s v="N St Lucie"/>
    <s v="ROADS"/>
    <n v="1920"/>
    <s v="Inactive Land with street pattern but without structures"/>
    <s v="NA"/>
    <n v="0.80616023176279095"/>
    <n v="4.9140330516175015E-2"/>
    <n v="0.24895975957097566"/>
    <n v="0.9"/>
    <n v="0.93378581821083684"/>
    <x v="2559"/>
    <n v="0.32812378241977019"/>
    <x v="13"/>
    <x v="0"/>
    <x v="1"/>
  </r>
  <r>
    <s v="N St Lucie"/>
    <s v="Martin"/>
    <n v="1310"/>
    <s v="Fixed Single Family Units &lt;Six or more dwelling units per acre&gt;"/>
    <s v="A"/>
    <n v="1.3474392445178078"/>
    <n v="0.2921616014325315"/>
    <n v="0.37832588419635466"/>
    <n v="0.9"/>
    <n v="1.4190058101494774"/>
    <x v="2560"/>
    <n v="1.4369586707873931"/>
    <x v="6"/>
    <x v="4"/>
    <x v="1"/>
  </r>
  <r>
    <s v="N St Lucie"/>
    <s v="City of PSL MS4"/>
    <n v="6172"/>
    <s v="Mixed Shrubs"/>
    <s v="B"/>
    <n v="0.62640332935885068"/>
    <n v="1.7869211096790915E-2"/>
    <n v="0.24869471632328805"/>
    <n v="0.9"/>
    <n v="0.93279170724957261"/>
    <x v="2561"/>
    <n v="0.24840441232521898"/>
    <x v="2"/>
    <x v="0"/>
    <x v="4"/>
  </r>
  <r>
    <s v="C-44 &amp; S-153"/>
    <s v="Conservation"/>
    <n v="6410"/>
    <s v="Freshwater Marshes"/>
    <s v="D"/>
    <n v="0.62640332935885068"/>
    <n v="1.7869211096790915E-2"/>
    <n v="0.24869471632328805"/>
    <n v="0.89"/>
    <n v="0.9224273549467995"/>
    <x v="2562"/>
    <n v="4.4850376674563847E-2"/>
    <x v="3"/>
    <x v="3"/>
    <x v="4"/>
  </r>
  <r>
    <s v="Basin 4, 5, 6"/>
    <s v="ROADS"/>
    <n v="2210"/>
    <s v="Citrus Groves"/>
    <s v="D"/>
    <n v="1.6671011379372187"/>
    <n v="0.16490862031309303"/>
    <n v="0.32696578480774496"/>
    <n v="0.89"/>
    <n v="1.2127406182857865"/>
    <x v="2563"/>
    <n v="0.70916991197284607"/>
    <x v="13"/>
    <x v="0"/>
    <x v="0"/>
  </r>
  <r>
    <s v="C-23"/>
    <s v="Conservation"/>
    <n v="4200"/>
    <s v="Upland Hardwood Forests"/>
    <s v="D"/>
    <n v="0.80616023176279095"/>
    <n v="4.9140330516175015E-2"/>
    <n v="0.28292799795311729"/>
    <n v="0.88"/>
    <n v="1.0376101396932622"/>
    <x v="2564"/>
    <n v="0.67517378880040613"/>
    <x v="3"/>
    <x v="29"/>
    <x v="3"/>
  </r>
  <r>
    <s v="N St Lucie"/>
    <s v="Martin"/>
    <n v="4110"/>
    <s v="Pine Flatwoods"/>
    <s v="D"/>
    <n v="0.80616023176279095"/>
    <n v="4.9140330516175015E-2"/>
    <n v="0.28292799795311729"/>
    <n v="0.88"/>
    <n v="1.0376101396932622"/>
    <x v="2564"/>
    <n v="0.36460669788881589"/>
    <x v="6"/>
    <x v="4"/>
    <x v="3"/>
  </r>
  <r>
    <s v="C-44 &amp; S-153"/>
    <s v="Martin"/>
    <n v="5250"/>
    <s v="Marshy Lakes"/>
    <s v="D"/>
    <n v="0.52096910560538079"/>
    <n v="9.3813358258152305E-2"/>
    <n v="0.2984336595879456"/>
    <n v="0.88"/>
    <n v="1.0944756031728315"/>
    <x v="2565"/>
    <n v="0.27938257110537296"/>
    <x v="6"/>
    <x v="4"/>
    <x v="5"/>
  </r>
  <r>
    <s v="S St Lucie"/>
    <s v="MartinCoMS4"/>
    <n v="1320"/>
    <s v="Mobile Home Units &lt;Six or more dwelling units per acre&gt;"/>
    <s v="A"/>
    <n v="1.6728075169398335"/>
    <n v="0.4645994885165638"/>
    <n v="0.37832588419635466"/>
    <n v="0.88"/>
    <n v="1.387472347701711"/>
    <x v="2566"/>
    <n v="1.9050206344257345"/>
    <x v="10"/>
    <x v="0"/>
    <x v="1"/>
  </r>
  <r>
    <s v="S St Lucie"/>
    <s v="MartinCoMS4"/>
    <n v="5110"/>
    <s v=" Natural River, Stream, Waterway"/>
    <s v="C"/>
    <n v="0.52096910560538079"/>
    <n v="9.3813358258152305E-2"/>
    <n v="0.2984336595879456"/>
    <n v="0.88"/>
    <n v="1.0944756031728315"/>
    <x v="2565"/>
    <n v="0.39850529575470395"/>
    <x v="10"/>
    <x v="0"/>
    <x v="5"/>
  </r>
  <r>
    <s v="N St Lucie"/>
    <s v="St. Lucie"/>
    <n v="6172"/>
    <s v="Mixed Shrubs"/>
    <s v="C"/>
    <n v="0.62640332935885068"/>
    <n v="1.7869211096790915E-2"/>
    <n v="0.24869471632328805"/>
    <n v="0.88"/>
    <n v="0.91206300264402651"/>
    <x v="2567"/>
    <n v="0.24288431427354742"/>
    <x v="9"/>
    <x v="4"/>
    <x v="4"/>
  </r>
  <r>
    <s v="S St Lucie"/>
    <s v="StuartMS4"/>
    <n v="5300"/>
    <s v="Reservoirs"/>
    <s v="B"/>
    <n v="0.52096910560538079"/>
    <n v="9.3813358258152305E-2"/>
    <n v="0.2984336595879456"/>
    <n v="0.88"/>
    <n v="1.0944756031728315"/>
    <x v="2565"/>
    <n v="0.39850529575470395"/>
    <x v="19"/>
    <x v="0"/>
    <x v="5"/>
  </r>
  <r>
    <s v="N St Lucie"/>
    <s v="St. Lucie"/>
    <n v="4200"/>
    <s v="Upland Hardwood Forests"/>
    <s v="C"/>
    <n v="0.80616023176279095"/>
    <n v="4.9140330516175015E-2"/>
    <n v="0.19937879050387461"/>
    <n v="0.87"/>
    <n v="0.72289266519966067"/>
    <x v="2568"/>
    <n v="0.25401786037327129"/>
    <x v="9"/>
    <x v="4"/>
    <x v="3"/>
  </r>
  <r>
    <s v="C-24"/>
    <s v="Tradition"/>
    <n v="6440"/>
    <s v="Emergent Aquatic Vegetation"/>
    <s v="D"/>
    <n v="0.62640332935885068"/>
    <n v="1.7869211096790915E-2"/>
    <n v="0.24869471632328805"/>
    <n v="0.87"/>
    <n v="0.9016986503412534"/>
    <x v="2569"/>
    <n v="0.31372992607506817"/>
    <x v="11"/>
    <x v="0"/>
    <x v="4"/>
  </r>
  <r>
    <s v="N St Lucie"/>
    <s v="ROADS"/>
    <n v="1490"/>
    <s v="Commercial and Services Under Construction"/>
    <s v="D"/>
    <n v="1.4884831588725165"/>
    <n v="0.30824389141964326"/>
    <n v="0.58224006489851832"/>
    <n v="0.86"/>
    <n v="2.0867775045995347"/>
    <x v="2570"/>
    <n v="2.2044960220614458"/>
    <x v="13"/>
    <x v="0"/>
    <x v="1"/>
  </r>
  <r>
    <s v="N St Lucie"/>
    <s v="CityofFtPierce"/>
    <n v="8140"/>
    <s v="Roads and Highways"/>
    <s v="D"/>
    <n v="1.0171301585628862"/>
    <n v="0.19656132206470006"/>
    <n v="0.45034663738052311"/>
    <n v="0.86"/>
    <n v="1.6140648657036636"/>
    <x v="2571"/>
    <n v="1.2146215117007082"/>
    <x v="18"/>
    <x v="0"/>
    <x v="2"/>
  </r>
  <r>
    <s v="C-23"/>
    <s v="Martin"/>
    <n v="3200"/>
    <s v="Shrub and Brushland"/>
    <s v="NA"/>
    <n v="0.80616023176279095"/>
    <n v="4.9140330516175015E-2"/>
    <n v="0.24115339422849597"/>
    <n v="0.86"/>
    <n v="0.86430582258464106"/>
    <x v="2572"/>
    <n v="0.56240452419753195"/>
    <x v="6"/>
    <x v="4"/>
    <x v="6"/>
  </r>
  <r>
    <s v="N St Lucie"/>
    <s v="City of PSL MS4"/>
    <n v="4340"/>
    <s v="Hardwood - Coniferous Mixed"/>
    <s v="NA"/>
    <n v="0.80616023176279095"/>
    <n v="4.9140330516175015E-2"/>
    <n v="0.24115339422849597"/>
    <n v="0.86"/>
    <n v="0.86430582258464106"/>
    <x v="2572"/>
    <n v="0.30370914843972302"/>
    <x v="2"/>
    <x v="0"/>
    <x v="3"/>
  </r>
  <r>
    <s v="C-44 &amp; S-153"/>
    <s v="ROADS"/>
    <n v="2510"/>
    <s v="Horse Farms"/>
    <s v="NA"/>
    <n v="1.8765006736361713"/>
    <n v="0.3700681607026059"/>
    <n v="0.58663586860269046"/>
    <n v="0.85"/>
    <n v="2.0780842350414557"/>
    <x v="2573"/>
    <n v="2.0925382777701422"/>
    <x v="13"/>
    <x v="0"/>
    <x v="0"/>
  </r>
  <r>
    <s v="S St Lucie"/>
    <s v="MartinCoMS4"/>
    <n v="1490"/>
    <s v="Commercial and Services Under Construction"/>
    <s v="D"/>
    <n v="1.4884831588725165"/>
    <n v="0.30824389141964326"/>
    <n v="0.58224006489851832"/>
    <n v="0.85"/>
    <n v="2.0625126498948885"/>
    <x v="2574"/>
    <n v="1.954378470571752"/>
    <x v="10"/>
    <x v="0"/>
    <x v="1"/>
  </r>
  <r>
    <s v="N St Lucie"/>
    <s v="City of PSL MS4"/>
    <n v="1920"/>
    <s v="Inactive Land with street pattern but without structures"/>
    <s v="C"/>
    <n v="0.80616023176279095"/>
    <n v="4.9140330516175015E-2"/>
    <n v="0.22153198944874952"/>
    <n v="0.85"/>
    <n v="0.78474938112351411"/>
    <x v="2575"/>
    <n v="0.27575374370023065"/>
    <x v="2"/>
    <x v="0"/>
    <x v="1"/>
  </r>
  <r>
    <s v="C-44 &amp; S-153"/>
    <s v="Conservation"/>
    <n v="2120"/>
    <s v="Unimproved Pastures"/>
    <s v="D"/>
    <n v="0.95337210017164864"/>
    <n v="0.22938109134459039"/>
    <n v="0.2"/>
    <n v="0.84"/>
    <n v="0.7001400000000001"/>
    <x v="2576"/>
    <n v="0.43698954511697824"/>
    <x v="3"/>
    <x v="16"/>
    <x v="0"/>
  </r>
  <r>
    <s v="N St Lucie"/>
    <s v="Conservation"/>
    <n v="4200"/>
    <s v="Upland Hardwood Forests"/>
    <s v="D"/>
    <n v="0.80616023176279095"/>
    <n v="4.9140330516175015E-2"/>
    <n v="0.28292799795311729"/>
    <n v="0.83"/>
    <n v="0.97865501811978139"/>
    <x v="2577"/>
    <n v="0.34389040823604228"/>
    <x v="3"/>
    <x v="53"/>
    <x v="3"/>
  </r>
  <r>
    <s v="N St Lucie"/>
    <s v="Conservation"/>
    <n v="5300"/>
    <s v="Reservoirs"/>
    <s v="NA"/>
    <n v="0.52096910560538079"/>
    <n v="9.3813358258152305E-2"/>
    <n v="0.2984336595879456"/>
    <n v="0.83"/>
    <n v="1.0322894893561934"/>
    <x v="2578"/>
    <n v="0.48821733742653295"/>
    <x v="3"/>
    <x v="26"/>
    <x v="5"/>
  </r>
  <r>
    <s v="N St Lucie"/>
    <s v="Conservation"/>
    <n v="6410"/>
    <s v="Freshwater Marshes"/>
    <s v="A"/>
    <n v="0.62640332935885068"/>
    <n v="1.7869211096790915E-2"/>
    <n v="0.24869471632328805"/>
    <n v="0.83"/>
    <n v="0.86024124113016132"/>
    <x v="2579"/>
    <n v="0.2290840691443686"/>
    <x v="3"/>
    <x v="21"/>
    <x v="4"/>
  </r>
  <r>
    <s v="N St Lucie"/>
    <s v="Conservation"/>
    <n v="3300"/>
    <s v="Mixed Rangeland"/>
    <s v="NA"/>
    <n v="0.80616023176279095"/>
    <n v="4.9140330516175015E-2"/>
    <n v="0.24115339422849597"/>
    <n v="0.82"/>
    <n v="0.82410555176675071"/>
    <x v="2580"/>
    <n v="0.28958314153554982"/>
    <x v="3"/>
    <x v="35"/>
    <x v="6"/>
  </r>
  <r>
    <s v="N St Lucie"/>
    <s v="Conservation"/>
    <n v="5120"/>
    <s v=" Channelized Waterways, Canals"/>
    <s v="NA"/>
    <n v="0.52096910560538079"/>
    <n v="9.3813358258152305E-2"/>
    <n v="0.2984336595879456"/>
    <n v="0.82"/>
    <n v="1.0198522665928658"/>
    <x v="2581"/>
    <n v="0.48233520083103254"/>
    <x v="3"/>
    <x v="35"/>
    <x v="5"/>
  </r>
  <r>
    <s v="N St Lucie"/>
    <s v="ROADS"/>
    <n v="8300"/>
    <s v="Utilities"/>
    <s v="D"/>
    <n v="1.2017295380314896"/>
    <n v="0.2322997442582819"/>
    <n v="0.58224006489851832"/>
    <n v="0.82"/>
    <n v="1.9897180857809513"/>
    <x v="2582"/>
    <n v="1.6907979706418119"/>
    <x v="13"/>
    <x v="0"/>
    <x v="2"/>
  </r>
  <r>
    <s v="C-44 &amp; S-153"/>
    <s v="ROADS"/>
    <n v="1220"/>
    <s v="Mobile Home Units"/>
    <s v="D"/>
    <n v="1.3474392445178078"/>
    <n v="0.2921616014325315"/>
    <n v="0.24052044568721381"/>
    <n v="0.81"/>
    <n v="0.81191885549518561"/>
    <x v="2583"/>
    <n v="0.64545252702195177"/>
    <x v="13"/>
    <x v="0"/>
    <x v="1"/>
  </r>
  <r>
    <s v="Basin 4, 5, 6"/>
    <s v="Martin"/>
    <n v="1210"/>
    <s v="Fixed Single Family Units"/>
    <s v="A"/>
    <n v="1.3474392445178078"/>
    <n v="0.2921616014325315"/>
    <n v="0.12152611992617118"/>
    <n v="0.81"/>
    <n v="0.41023268488177789"/>
    <x v="2584"/>
    <n v="0.3819355388524151"/>
    <x v="6"/>
    <x v="4"/>
    <x v="1"/>
  </r>
  <r>
    <s v="N St Lucie"/>
    <s v="St. Lucie"/>
    <n v="1850"/>
    <s v="Parks and Zoos"/>
    <s v="A"/>
    <n v="0.96739227811534922"/>
    <n v="0.17065096597435325"/>
    <n v="8.3338224602148639E-2"/>
    <n v="0.81"/>
    <n v="0.28132276133385808"/>
    <x v="2585"/>
    <n v="0.19186810933249768"/>
    <x v="9"/>
    <x v="4"/>
    <x v="1"/>
  </r>
  <r>
    <s v="N St Lucie"/>
    <s v="StLucieCOMS4"/>
    <n v="6120"/>
    <s v="Mangrove Swamps"/>
    <s v="A"/>
    <n v="0.62640332935885068"/>
    <n v="1.7869211096790915E-2"/>
    <n v="0.24869471632328805"/>
    <n v="0.81"/>
    <n v="0.83951253652461544"/>
    <x v="2586"/>
    <n v="0.2235639710926971"/>
    <x v="15"/>
    <x v="0"/>
    <x v="4"/>
  </r>
  <r>
    <s v="Basin 4, 5, 6"/>
    <s v="ROADS"/>
    <n v="6250"/>
    <s v="Hydric Pine Flatwoods"/>
    <s v="D"/>
    <n v="0.62640332935885068"/>
    <n v="1.7869211096790915E-2"/>
    <n v="0.24869471632328805"/>
    <n v="0.8"/>
    <n v="0.82914818422184233"/>
    <x v="2587"/>
    <n v="0.15312055578883232"/>
    <x v="13"/>
    <x v="0"/>
    <x v="4"/>
  </r>
  <r>
    <s v="N St Lucie"/>
    <s v="Martin"/>
    <n v="5120"/>
    <s v=" Channelized Waterways, Canals"/>
    <s v="A"/>
    <n v="0.52096910560538079"/>
    <n v="9.3813358258152305E-2"/>
    <n v="0.2984336595879456"/>
    <n v="0.8"/>
    <n v="0.99497782106621058"/>
    <x v="2588"/>
    <n v="0.47057092764003183"/>
    <x v="6"/>
    <x v="4"/>
    <x v="5"/>
  </r>
  <r>
    <s v="S St Lucie"/>
    <s v="MartinCoMS4"/>
    <n v="6250"/>
    <s v="Hydric Pine Flatwoods"/>
    <s v="C"/>
    <n v="0.62640332935885068"/>
    <n v="1.7869211096790915E-2"/>
    <n v="0.24869471632328805"/>
    <n v="0.8"/>
    <n v="0.82914818422184233"/>
    <x v="2587"/>
    <n v="0.13055943369615597"/>
    <x v="10"/>
    <x v="0"/>
    <x v="4"/>
  </r>
  <r>
    <s v="N St Lucie"/>
    <s v="StLucieCOMS4"/>
    <n v="3200"/>
    <s v="Shrub and Brushland"/>
    <s v="NA"/>
    <n v="0.80616023176279095"/>
    <n v="4.9140330516175015E-2"/>
    <n v="0.24115339422849597"/>
    <n v="0.8"/>
    <n v="0.80400541635780565"/>
    <x v="2589"/>
    <n v="0.28252013808346327"/>
    <x v="15"/>
    <x v="0"/>
    <x v="6"/>
  </r>
  <r>
    <s v="C-24"/>
    <s v="Tradition"/>
    <n v="1110"/>
    <s v="Fixed Single Family Units"/>
    <s v="NA"/>
    <n v="0.96739227811534922"/>
    <n v="0.17065096597435325"/>
    <n v="0.24895975957097566"/>
    <n v="0.8"/>
    <n v="0.83003183840963279"/>
    <x v="2590"/>
    <n v="0.63385487452767741"/>
    <x v="11"/>
    <x v="0"/>
    <x v="1"/>
  </r>
  <r>
    <s v="C-44 &amp; S-153"/>
    <s v="Conservation"/>
    <n v="8115"/>
    <s v=" Grass airports"/>
    <s v="NA"/>
    <n v="0.96739227811534922"/>
    <n v="0.17065096597435325"/>
    <n v="0.22279788653131388"/>
    <n v="0.79"/>
    <n v="0.73352305177420796"/>
    <x v="2591"/>
    <n v="0.34060503160859934"/>
    <x v="3"/>
    <x v="3"/>
    <x v="2"/>
  </r>
  <r>
    <s v="N St Lucie"/>
    <s v="MartinCoMS4"/>
    <n v="8310"/>
    <s v="Electric Power Facilities"/>
    <s v="B"/>
    <n v="1.2017295380314896"/>
    <n v="0.2322997442582819"/>
    <n v="0.55707618727995345"/>
    <n v="0.79"/>
    <n v="1.8340758582864727"/>
    <x v="2592"/>
    <n v="1.5585382478828727"/>
    <x v="10"/>
    <x v="0"/>
    <x v="2"/>
  </r>
  <r>
    <s v="N St Lucie"/>
    <s v="St. Lucie"/>
    <n v="8140"/>
    <s v="Roads and Highways"/>
    <s v="NA"/>
    <n v="1.0171301585628862"/>
    <n v="0.19656132206470006"/>
    <n v="0.43863241848912221"/>
    <n v="0.79"/>
    <n v="1.4441204772021994"/>
    <x v="2593"/>
    <n v="1.0867343899048243"/>
    <x v="9"/>
    <x v="4"/>
    <x v="2"/>
  </r>
  <r>
    <s v="C-44 &amp; S-153"/>
    <s v="Conservation"/>
    <n v="7430"/>
    <s v="Spoil Areas"/>
    <s v="NA"/>
    <n v="0.73183755311232057"/>
    <n v="0.13401908322593187"/>
    <n v="0.24115339422849597"/>
    <n v="0.78"/>
    <n v="0.78390528094886047"/>
    <x v="2594"/>
    <n v="0.28586354474844206"/>
    <x v="3"/>
    <x v="3"/>
    <x v="7"/>
  </r>
  <r>
    <s v="C-23"/>
    <s v="ROADS"/>
    <n v="2130"/>
    <s v="Woodland Pastures"/>
    <s v="NA"/>
    <n v="0.95337210017164864"/>
    <n v="0.22938109134459039"/>
    <n v="0.2"/>
    <n v="0.78"/>
    <n v="0.6501300000000001"/>
    <x v="2595"/>
    <n v="0.74188671488005131"/>
    <x v="13"/>
    <x v="0"/>
    <x v="0"/>
  </r>
  <r>
    <s v="C-23"/>
    <s v="ROADS"/>
    <n v="7430"/>
    <s v="Spoil Areas"/>
    <s v="NA"/>
    <n v="0.73183755311232057"/>
    <n v="0.13401908322593187"/>
    <n v="0.24115339422849597"/>
    <n v="0.78"/>
    <n v="0.78390528094886047"/>
    <x v="2594"/>
    <n v="0.69113473594619335"/>
    <x v="13"/>
    <x v="0"/>
    <x v="7"/>
  </r>
  <r>
    <s v="N St Lucie"/>
    <s v="ROADS"/>
    <n v="1560"/>
    <s v="Other Heavy Industrial"/>
    <s v="D"/>
    <n v="1.4884831588725165"/>
    <n v="0.30824389141964326"/>
    <n v="0.58224006489851832"/>
    <n v="0.78"/>
    <n v="1.8926586669623686"/>
    <x v="2596"/>
    <n v="1.9994266246603809"/>
    <x v="13"/>
    <x v="0"/>
    <x v="1"/>
  </r>
  <r>
    <s v="Basin 4, 5, 6"/>
    <s v="Martin"/>
    <n v="1650"/>
    <s v="Reclaimed Land"/>
    <s v="D"/>
    <n v="0.73183755311232057"/>
    <n v="0.13401908322593187"/>
    <n v="0.24052044568721381"/>
    <n v="0.78"/>
    <n v="0.7818477867731416"/>
    <x v="2597"/>
    <n v="0.39148363812121545"/>
    <x v="6"/>
    <x v="4"/>
    <x v="1"/>
  </r>
  <r>
    <s v="N St Lucie"/>
    <s v="St. Lucie"/>
    <n v="5110"/>
    <s v=" Natural River, Stream, Waterway"/>
    <s v="A"/>
    <n v="0.52096910560538079"/>
    <n v="9.3813358258152305E-2"/>
    <n v="0.2984336595879456"/>
    <n v="0.78"/>
    <n v="0.97010337553955539"/>
    <x v="2598"/>
    <n v="0.45880665444903102"/>
    <x v="9"/>
    <x v="4"/>
    <x v="5"/>
  </r>
  <r>
    <s v="N St Lucie"/>
    <s v="NORTH ST. LUCIE RIVER WATER CONTROL DIST"/>
    <n v="8320"/>
    <s v="Electrical Power Transmission Lines"/>
    <s v="NA"/>
    <n v="0.73183755311232057"/>
    <n v="0.15992943931627868"/>
    <n v="0.24115339422849597"/>
    <n v="0.77"/>
    <n v="0.77385521324438777"/>
    <x v="2599"/>
    <n v="0.50520983164534394"/>
    <x v="1"/>
    <x v="1"/>
    <x v="2"/>
  </r>
  <r>
    <s v="N St Lucie"/>
    <s v="ROADS"/>
    <n v="1411"/>
    <s v="Shopping Centers (Plazas, Malls)"/>
    <s v="C"/>
    <n v="1.4884831588725165"/>
    <n v="0.30824389141964326"/>
    <n v="0.57095970596605816"/>
    <n v="0.75"/>
    <n v="1.7846059309601605"/>
    <x v="2600"/>
    <n v="1.8852784578506969"/>
    <x v="13"/>
    <x v="0"/>
    <x v="1"/>
  </r>
  <r>
    <s v="S St Lucie"/>
    <s v="MartinCoMS4"/>
    <n v="4240"/>
    <s v="Melaleuca"/>
    <s v="NA"/>
    <n v="0.80616023176279095"/>
    <n v="4.9140330516175015E-2"/>
    <n v="0.24115339422849597"/>
    <n v="0.75"/>
    <n v="0.7537550778354426"/>
    <x v="2601"/>
    <n v="0.18282392678163717"/>
    <x v="10"/>
    <x v="0"/>
    <x v="3"/>
  </r>
  <r>
    <s v="N St Lucie"/>
    <s v="Conservation"/>
    <n v="1330"/>
    <s v="Multiple Dwelling Units, Low Rise &lt;Two stories or less&gt;"/>
    <s v="D"/>
    <n v="1.6728075169398335"/>
    <n v="0.4645994885165638"/>
    <n v="0.45902383655933859"/>
    <n v="0.74"/>
    <n v="1.415606560757172"/>
    <x v="2602"/>
    <n v="2.097723954895939"/>
    <x v="3"/>
    <x v="21"/>
    <x v="1"/>
  </r>
  <r>
    <s v="N St Lucie"/>
    <s v="ROADS"/>
    <n v="1850"/>
    <s v="Parks and Zoos"/>
    <s v="D"/>
    <n v="0.96739227811534922"/>
    <n v="0.17065096597435325"/>
    <n v="0.27638752969320179"/>
    <n v="0.74"/>
    <n v="0.85236532219734962"/>
    <x v="2603"/>
    <n v="0.58133128672268553"/>
    <x v="13"/>
    <x v="0"/>
    <x v="1"/>
  </r>
  <r>
    <s v="S St Lucie"/>
    <s v="ROADS"/>
    <n v="3300"/>
    <s v="Mixed Rangeland"/>
    <s v="D"/>
    <n v="0.80616023176279095"/>
    <n v="4.9140330516175015E-2"/>
    <n v="0.28292799795311729"/>
    <n v="0.74"/>
    <n v="0.8725357992875159"/>
    <x v="2604"/>
    <n v="0.21163429046659646"/>
    <x v="13"/>
    <x v="0"/>
    <x v="6"/>
  </r>
  <r>
    <s v="C-44 &amp; S-153"/>
    <s v="MartinCoMS4"/>
    <n v="8320"/>
    <s v="Electrical Power Transmission Lines"/>
    <s v="NA"/>
    <n v="0.73183755311232057"/>
    <n v="0.15992943931627868"/>
    <n v="0.24115339422849597"/>
    <n v="0.74"/>
    <n v="0.74370501013097012"/>
    <x v="2605"/>
    <n v="0.32363662510580027"/>
    <x v="10"/>
    <x v="0"/>
    <x v="2"/>
  </r>
  <r>
    <s v="N St Lucie"/>
    <s v="StLucieCOMS4"/>
    <n v="5300"/>
    <s v="Reservoirs"/>
    <s v="A"/>
    <n v="0.52096910560538079"/>
    <n v="9.3813358258152305E-2"/>
    <n v="0.2984336595879456"/>
    <n v="0.74"/>
    <n v="0.92035448448624468"/>
    <x v="2606"/>
    <n v="0.43527810806702938"/>
    <x v="15"/>
    <x v="0"/>
    <x v="5"/>
  </r>
  <r>
    <s v="N St Lucie"/>
    <s v="Conservation"/>
    <n v="1210"/>
    <s v="Fixed Single Family Units"/>
    <s v="D"/>
    <n v="1.3474392445178078"/>
    <n v="0.2921616014325315"/>
    <n v="0.24052044568721381"/>
    <n v="0.73"/>
    <n v="0.73172933890306835"/>
    <x v="2607"/>
    <n v="0.74098697178380846"/>
    <x v="3"/>
    <x v="53"/>
    <x v="1"/>
  </r>
  <r>
    <s v="Basin 4, 5, 6"/>
    <s v="ROADS"/>
    <n v="3100"/>
    <s v="Herbaceous (Dry Prairie)"/>
    <s v="D"/>
    <n v="0.80616023176279095"/>
    <n v="4.9140330516175015E-2"/>
    <n v="0.28292799795311729"/>
    <n v="0.73"/>
    <n v="0.86074477497281976"/>
    <x v="2608"/>
    <n v="0.2321952329494637"/>
    <x v="13"/>
    <x v="0"/>
    <x v="6"/>
  </r>
  <r>
    <s v="N St Lucie"/>
    <s v="MartinCoMS4"/>
    <n v="1110"/>
    <s v="Fixed Single Family Units"/>
    <s v="NA"/>
    <n v="0.96739227811534922"/>
    <n v="0.17065096597435325"/>
    <n v="0.24895975957097566"/>
    <n v="0.73"/>
    <n v="0.75740405254878995"/>
    <x v="2609"/>
    <n v="0.51656568019694804"/>
    <x v="10"/>
    <x v="0"/>
    <x v="1"/>
  </r>
  <r>
    <s v="N St Lucie"/>
    <s v="MartinCoMS4"/>
    <n v="6410"/>
    <s v="Freshwater Marshes"/>
    <s v="A"/>
    <n v="0.62640332935885068"/>
    <n v="1.7869211096790915E-2"/>
    <n v="0.24869471632328805"/>
    <n v="0.73"/>
    <n v="0.75659771810243104"/>
    <x v="2610"/>
    <n v="0.2014835788860109"/>
    <x v="10"/>
    <x v="0"/>
    <x v="4"/>
  </r>
  <r>
    <s v="S St Lucie"/>
    <s v="MartinCoMS4"/>
    <n v="4200"/>
    <s v="Upland Hardwood Forests"/>
    <s v="NA"/>
    <n v="0.80616023176279095"/>
    <n v="4.9140330516175015E-2"/>
    <n v="0.24115339422849597"/>
    <n v="0.73"/>
    <n v="0.73365494242649765"/>
    <x v="2611"/>
    <n v="0.17794862206746023"/>
    <x v="10"/>
    <x v="0"/>
    <x v="3"/>
  </r>
  <r>
    <s v="N St Lucie"/>
    <s v="St. Lucie"/>
    <n v="4110"/>
    <s v="Pine Flatwoods"/>
    <s v="B"/>
    <n v="0.80616023176279095"/>
    <n v="4.9140330516175015E-2"/>
    <n v="9.4942281192321246E-2"/>
    <n v="0.73"/>
    <n v="0.28884052851436909"/>
    <x v="2612"/>
    <n v="0.10149591574848826"/>
    <x v="9"/>
    <x v="4"/>
    <x v="3"/>
  </r>
  <r>
    <s v="N St Lucie"/>
    <s v="St. Lucie"/>
    <n v="8300"/>
    <s v="Utilities"/>
    <s v="D"/>
    <n v="1.2017295380314896"/>
    <n v="0.2322997442582819"/>
    <n v="0.58224006489851832"/>
    <n v="0.73"/>
    <n v="1.7713343934391397"/>
    <x v="2613"/>
    <n v="1.5052225836201496"/>
    <x v="9"/>
    <x v="4"/>
    <x v="2"/>
  </r>
  <r>
    <s v="N St Lucie"/>
    <s v="StuartMS4"/>
    <n v="1310"/>
    <s v="Fixed Single Family Units &lt;Six or more dwelling units per acre&gt;"/>
    <s v="C"/>
    <n v="1.3474392445178078"/>
    <n v="0.2921616014325315"/>
    <n v="0.43646311869441834"/>
    <n v="0.73"/>
    <n v="1.3278408344260615"/>
    <x v="2614"/>
    <n v="1.3446403015454202"/>
    <x v="19"/>
    <x v="0"/>
    <x v="1"/>
  </r>
  <r>
    <s v="C-44 &amp; S-153"/>
    <s v="TROUP-INDIANTOWN DRAINAGE DISTRICT"/>
    <n v="8320"/>
    <s v="Electrical Power Transmission Lines"/>
    <s v="D"/>
    <n v="0.73183755311232057"/>
    <n v="0.15992943931627868"/>
    <n v="0.28292799795311729"/>
    <n v="0.73"/>
    <n v="0.86074477497281976"/>
    <x v="2615"/>
    <n v="0.37456858600508491"/>
    <x v="5"/>
    <x v="1"/>
    <x v="2"/>
  </r>
  <r>
    <s v="N St Lucie"/>
    <s v="Conservation"/>
    <n v="4110"/>
    <s v="Pine Flatwoods"/>
    <s v="C"/>
    <n v="0.80616023176279095"/>
    <n v="4.9140330516175015E-2"/>
    <n v="0.19937879050387461"/>
    <n v="0.72"/>
    <n v="0.59825599878592606"/>
    <x v="2616"/>
    <n v="0.21022167755029347"/>
    <x v="3"/>
    <x v="35"/>
    <x v="3"/>
  </r>
  <r>
    <s v="S St Lucie"/>
    <s v="Conservation"/>
    <n v="6170"/>
    <s v="Mixed Wetland Hardwoods"/>
    <s v="NA"/>
    <n v="0.62640332935885068"/>
    <n v="1.7869211096790915E-2"/>
    <n v="0.24869471632328805"/>
    <n v="0.72"/>
    <n v="0.74623336579965793"/>
    <x v="2617"/>
    <n v="0.11750349032654034"/>
    <x v="3"/>
    <x v="9"/>
    <x v="4"/>
  </r>
  <r>
    <s v="C-23"/>
    <s v="City of PSL MS4"/>
    <n v="1920"/>
    <s v="Inactive Land with street pattern but without structures"/>
    <s v="NA"/>
    <n v="0.80616023176279095"/>
    <n v="4.9140330516175015E-2"/>
    <n v="0.24895975957097566"/>
    <n v="0.72"/>
    <n v="0.7470286545686694"/>
    <x v="2618"/>
    <n v="0.48609217253476456"/>
    <x v="2"/>
    <x v="0"/>
    <x v="1"/>
  </r>
  <r>
    <s v="C-24"/>
    <s v="Southern Grove"/>
    <n v="5120"/>
    <s v=" Channelized Waterways, Canals"/>
    <s v="NA"/>
    <n v="0.52096910560538079"/>
    <n v="9.3813358258152305E-2"/>
    <n v="0.2984336595879456"/>
    <n v="0.72"/>
    <n v="0.89548003895958939"/>
    <x v="2619"/>
    <n v="0.49661187045629984"/>
    <x v="7"/>
    <x v="0"/>
    <x v="5"/>
  </r>
  <r>
    <s v="N St Lucie"/>
    <s v="St. Lucie"/>
    <n v="7400"/>
    <s v="Disturbed Land"/>
    <s v="D"/>
    <n v="0.73183755311232057"/>
    <n v="0.13401908322593187"/>
    <n v="0.28292799795311729"/>
    <n v="0.72"/>
    <n v="0.84895375065812362"/>
    <x v="2620"/>
    <n v="0.49438475759784201"/>
    <x v="9"/>
    <x v="4"/>
    <x v="7"/>
  </r>
  <r>
    <s v="N St Lucie"/>
    <s v="Conservation"/>
    <n v="1710"/>
    <s v="Educational Facilities"/>
    <s v="C"/>
    <n v="0.96739227811534922"/>
    <n v="0.17065096597435325"/>
    <n v="0.2050753273754139"/>
    <n v="0.71"/>
    <n v="0.60680251305429644"/>
    <x v="2621"/>
    <n v="0.41385222569946339"/>
    <x v="3"/>
    <x v="10"/>
    <x v="1"/>
  </r>
  <r>
    <s v="N St Lucie"/>
    <s v="Conservation"/>
    <n v="4340"/>
    <s v="Hardwood - Coniferous Mixed"/>
    <s v="NA"/>
    <n v="0.80616023176279095"/>
    <n v="4.9140330516175015E-2"/>
    <n v="0.24115339422849597"/>
    <n v="0.71"/>
    <n v="0.71355480701755247"/>
    <x v="2622"/>
    <n v="0.25073662254907364"/>
    <x v="3"/>
    <x v="42"/>
    <x v="3"/>
  </r>
  <r>
    <s v="N St Lucie"/>
    <s v="Martin"/>
    <n v="1110"/>
    <s v="Fixed Single Family Units"/>
    <s v="D"/>
    <n v="0.96739227811534922"/>
    <n v="0.17065096597435325"/>
    <n v="0.27638752969320179"/>
    <n v="0.71"/>
    <n v="0.81780997129745714"/>
    <x v="2623"/>
    <n v="0.55776380212582"/>
    <x v="6"/>
    <x v="4"/>
    <x v="1"/>
  </r>
  <r>
    <s v="N St Lucie"/>
    <s v="StuartMS4"/>
    <n v="6300"/>
    <s v="Wetland Forested Mixed"/>
    <s v="B"/>
    <n v="0.62640332935885068"/>
    <n v="1.7869211096790915E-2"/>
    <n v="0.24869471632328805"/>
    <n v="0.71"/>
    <n v="0.73586901349688505"/>
    <x v="2624"/>
    <n v="0.1959634808343394"/>
    <x v="19"/>
    <x v="0"/>
    <x v="4"/>
  </r>
  <r>
    <s v="C-24"/>
    <s v="Verano"/>
    <n v="1820"/>
    <s v="Golf Courses"/>
    <s v="D"/>
    <n v="1.8765006736361713"/>
    <n v="0.3700681607026059"/>
    <n v="0.27638752969320179"/>
    <n v="0.71"/>
    <n v="0.81780997129745714"/>
    <x v="2625"/>
    <n v="1.0682769226607827"/>
    <x v="8"/>
    <x v="0"/>
    <x v="1"/>
  </r>
  <r>
    <s v="N St Lucie"/>
    <s v="St. Lucie"/>
    <n v="1820"/>
    <s v="Golf Courses"/>
    <s v="B"/>
    <n v="1.8765006736361713"/>
    <n v="0.3700681607026059"/>
    <n v="0.15190764990771397"/>
    <n v="0.7"/>
    <n v="0.44315259169327853"/>
    <x v="2626"/>
    <n v="0.54270038031469803"/>
    <x v="9"/>
    <x v="4"/>
    <x v="1"/>
  </r>
  <r>
    <s v="S St Lucie"/>
    <s v="ROADS"/>
    <n v="1210"/>
    <s v="Fixed Single Family Units"/>
    <s v="D"/>
    <n v="1.3474392445178078"/>
    <n v="0.2921616014325315"/>
    <n v="0.24052044568721381"/>
    <n v="0.69"/>
    <n v="0.69163458060700977"/>
    <x v="2627"/>
    <n v="0.62510743817937386"/>
    <x v="13"/>
    <x v="0"/>
    <x v="1"/>
  </r>
  <r>
    <s v="N St Lucie"/>
    <s v="Conservation"/>
    <n v="7430"/>
    <s v="Spoil Areas"/>
    <s v="D"/>
    <n v="0.73183755311232057"/>
    <n v="0.13401908322593187"/>
    <n v="0.28292799795311729"/>
    <n v="0.68"/>
    <n v="0.80178965339933905"/>
    <x v="2628"/>
    <n v="0.46691893773129528"/>
    <x v="3"/>
    <x v="24"/>
    <x v="7"/>
  </r>
  <r>
    <s v="S St Lucie"/>
    <s v="Conservation"/>
    <n v="1210"/>
    <s v="Fixed Single Family Units"/>
    <s v="D"/>
    <n v="1.3474392445178078"/>
    <n v="0.2921616014325315"/>
    <n v="0.24052044568721381"/>
    <n v="0.68"/>
    <n v="0.68161089103299533"/>
    <x v="2629"/>
    <n v="0.61604791008981785"/>
    <x v="3"/>
    <x v="9"/>
    <x v="1"/>
  </r>
  <r>
    <s v="S St Lucie"/>
    <s v="Conservation"/>
    <n v="4340"/>
    <s v="Hardwood - Coniferous Mixed"/>
    <s v="C"/>
    <n v="0.80616023176279095"/>
    <n v="4.9140330516175015E-2"/>
    <n v="0.19937879050387461"/>
    <n v="0.68"/>
    <n v="0.56501955440893026"/>
    <x v="2630"/>
    <n v="0.13704596716229814"/>
    <x v="3"/>
    <x v="45"/>
    <x v="3"/>
  </r>
  <r>
    <s v="C-44 &amp; S-153"/>
    <s v="ROADS"/>
    <n v="5120"/>
    <s v=" Channelized Waterways, Canals"/>
    <s v="NA"/>
    <n v="0.52096910560538079"/>
    <n v="9.3813358258152305E-2"/>
    <n v="0.2984336595879456"/>
    <n v="0.68"/>
    <n v="0.84573114790627901"/>
    <x v="2631"/>
    <n v="0.21588653221778822"/>
    <x v="13"/>
    <x v="0"/>
    <x v="5"/>
  </r>
  <r>
    <s v="C-44 &amp; S-153"/>
    <s v="Martin"/>
    <n v="6216"/>
    <e v="#N/A"/>
    <s v="NA"/>
    <n v="0.62640332935885068"/>
    <n v="1.7869211096790915E-2"/>
    <n v="0.24869471632328805"/>
    <n v="0.68"/>
    <n v="0.70477595658856595"/>
    <x v="2632"/>
    <n v="3.426770352663306E-2"/>
    <x v="6"/>
    <x v="4"/>
    <x v="4"/>
  </r>
  <r>
    <s v="N St Lucie"/>
    <s v="NORTH ST. LUCIE RIVER WATER CONTROL DIST"/>
    <n v="5110"/>
    <s v=" Natural River, Stream, Waterway"/>
    <s v="C"/>
    <n v="0.52096910560538079"/>
    <n v="9.3813358258152305E-2"/>
    <n v="0.2984336595879456"/>
    <n v="0.68"/>
    <n v="0.84573114790627901"/>
    <x v="2631"/>
    <n v="0.39998528849402709"/>
    <x v="1"/>
    <x v="1"/>
    <x v="5"/>
  </r>
  <r>
    <s v="C-23"/>
    <s v="Conservation"/>
    <n v="6170"/>
    <s v="Mixed Wetland Hardwoods"/>
    <s v="D"/>
    <n v="0.62640332935885068"/>
    <n v="1.7869211096790915E-2"/>
    <n v="0.24869471632328805"/>
    <n v="0.67"/>
    <n v="0.69441160428579296"/>
    <x v="2633"/>
    <n v="0.392767622009777"/>
    <x v="3"/>
    <x v="29"/>
    <x v="4"/>
  </r>
  <r>
    <s v="C-44 &amp; S-153"/>
    <s v="Conservation"/>
    <n v="6440"/>
    <s v="Emergent Aquatic Vegetation"/>
    <s v="NA"/>
    <n v="0.62640332935885068"/>
    <n v="1.7869211096790915E-2"/>
    <n v="0.24869471632328805"/>
    <n v="0.67"/>
    <n v="0.69441160428579296"/>
    <x v="2633"/>
    <n v="3.3763766710064924E-2"/>
    <x v="3"/>
    <x v="23"/>
    <x v="4"/>
  </r>
  <r>
    <s v="C-44 &amp; S-153"/>
    <s v="Martin"/>
    <n v="8115"/>
    <s v=" Grass airports"/>
    <s v="NA"/>
    <n v="0.96739227811534922"/>
    <n v="0.17065096597435325"/>
    <n v="0.22279788653131388"/>
    <n v="0.67"/>
    <n v="0.62210182871989794"/>
    <x v="2634"/>
    <n v="0.28886755845286277"/>
    <x v="6"/>
    <x v="4"/>
    <x v="2"/>
  </r>
  <r>
    <s v="S St Lucie"/>
    <s v="MartinCoMS4"/>
    <n v="1900"/>
    <s v="Open Land"/>
    <s v="B"/>
    <n v="0.80616023176279095"/>
    <n v="4.9140330516175015E-2"/>
    <n v="9.4942281192321246E-2"/>
    <n v="0.67"/>
    <n v="0.2651002111022292"/>
    <x v="2635"/>
    <n v="6.4300278710602066E-2"/>
    <x v="10"/>
    <x v="0"/>
    <x v="1"/>
  </r>
  <r>
    <s v="C-24"/>
    <s v="City of PSL MS4"/>
    <n v="7400"/>
    <s v="Disturbed Land"/>
    <s v="NA"/>
    <n v="0.73183755311232057"/>
    <n v="0.13401908322593187"/>
    <n v="0.24115339422849597"/>
    <n v="0.67"/>
    <n v="0.67335453619966223"/>
    <x v="2636"/>
    <n v="0.44709120133435187"/>
    <x v="2"/>
    <x v="0"/>
    <x v="7"/>
  </r>
  <r>
    <s v="N St Lucie"/>
    <s v="Conservation"/>
    <n v="1110"/>
    <s v="Fixed Single Family Units"/>
    <s v="D"/>
    <n v="0.96739227811534922"/>
    <n v="0.17065096597435325"/>
    <n v="0.27638752969320179"/>
    <n v="0.66"/>
    <n v="0.76021771979763619"/>
    <x v="2637"/>
    <n v="0.51848466113104397"/>
    <x v="3"/>
    <x v="33"/>
    <x v="1"/>
  </r>
  <r>
    <s v="N St Lucie"/>
    <s v="Conservation"/>
    <n v="1710"/>
    <s v="Educational Facilities"/>
    <s v="D"/>
    <n v="0.96739227811534922"/>
    <n v="0.17065096597435325"/>
    <n v="0.24052044568721381"/>
    <n v="0.66"/>
    <n v="0.66156351188496598"/>
    <x v="2638"/>
    <n v="0.45120039212930552"/>
    <x v="3"/>
    <x v="10"/>
    <x v="1"/>
  </r>
  <r>
    <s v="C-44 &amp; S-153"/>
    <s v="Conservation"/>
    <n v="2110"/>
    <s v="Improved Pastures"/>
    <s v="NA"/>
    <n v="1.8765006736361713"/>
    <n v="0.3700681607026059"/>
    <n v="0.58663586860269046"/>
    <n v="0.66"/>
    <n v="1.6135712883851303"/>
    <x v="2639"/>
    <n v="1.6247944274450516"/>
    <x v="3"/>
    <x v="22"/>
    <x v="0"/>
  </r>
  <r>
    <s v="N St Lucie"/>
    <s v="City of PSL MS4"/>
    <n v="4200"/>
    <s v="Upland Hardwood Forests"/>
    <s v="NA"/>
    <n v="0.80616023176279095"/>
    <n v="4.9140330516175015E-2"/>
    <n v="0.24115339422849597"/>
    <n v="0.66"/>
    <n v="0.66330446849518965"/>
    <x v="2640"/>
    <n v="0.23307911391885719"/>
    <x v="2"/>
    <x v="0"/>
    <x v="3"/>
  </r>
  <r>
    <s v="S St Lucie"/>
    <s v="StuartMS4"/>
    <n v="8140"/>
    <s v="Roads and Highways"/>
    <s v="B"/>
    <n v="1.0171301585628862"/>
    <n v="0.19656132206470006"/>
    <n v="0.39828344230763024"/>
    <n v="0.66"/>
    <n v="1.0954985222392524"/>
    <x v="2641"/>
    <n v="0.70515416675383313"/>
    <x v="19"/>
    <x v="0"/>
    <x v="2"/>
  </r>
  <r>
    <s v="C-44 &amp; S-153"/>
    <s v="TROUP-INDIANTOWN DRAINAGE DISTRICT"/>
    <n v="3210"/>
    <s v="Palmetto Prairies"/>
    <s v="D"/>
    <n v="0.80616023176279095"/>
    <n v="4.9140330516175015E-2"/>
    <n v="0.28292799795311729"/>
    <n v="0.66"/>
    <n v="0.77820760476994666"/>
    <x v="2642"/>
    <n v="0.10405479201028993"/>
    <x v="5"/>
    <x v="1"/>
    <x v="6"/>
  </r>
  <r>
    <s v="N St Lucie"/>
    <s v="Conservation"/>
    <n v="4340"/>
    <s v="Hardwood - Coniferous Mixed"/>
    <s v="D"/>
    <n v="0.80616023176279095"/>
    <n v="4.9140330516175015E-2"/>
    <n v="0.28292799795311729"/>
    <n v="0.65"/>
    <n v="0.76641658045525052"/>
    <x v="2643"/>
    <n v="0.26931176548605723"/>
    <x v="3"/>
    <x v="54"/>
    <x v="3"/>
  </r>
  <r>
    <s v="C-44 &amp; S-153"/>
    <s v="ROADS"/>
    <n v="1700"/>
    <s v="Institutional"/>
    <s v="D"/>
    <n v="0.96739227811534922"/>
    <n v="0.17065096597435325"/>
    <n v="0.24052044568721381"/>
    <n v="0.65"/>
    <n v="0.65153982231095131"/>
    <x v="2644"/>
    <n v="0.30253683403094084"/>
    <x v="13"/>
    <x v="0"/>
    <x v="1"/>
  </r>
  <r>
    <s v="S St Lucie"/>
    <s v="ROADS"/>
    <n v="1650"/>
    <s v="Reclaimed Land"/>
    <s v="D"/>
    <n v="0.73183755311232057"/>
    <n v="0.13401908322593187"/>
    <n v="0.24052044568721381"/>
    <n v="0.65"/>
    <n v="0.65153982231095131"/>
    <x v="2645"/>
    <n v="0.30850796653593193"/>
    <x v="13"/>
    <x v="0"/>
    <x v="1"/>
  </r>
  <r>
    <s v="N St Lucie"/>
    <s v="CityofFtPierce"/>
    <n v="5250"/>
    <s v="Marshy Lakes"/>
    <s v="NA"/>
    <n v="0.52096910560538079"/>
    <n v="9.3813358258152305E-2"/>
    <n v="0.2984336595879456"/>
    <n v="0.64"/>
    <n v="0.79598225685296853"/>
    <x v="2646"/>
    <n v="0.37645674211202551"/>
    <x v="18"/>
    <x v="0"/>
    <x v="5"/>
  </r>
  <r>
    <s v="C-44 &amp; S-153"/>
    <s v="Martin"/>
    <n v="8310"/>
    <s v="Electric Power Facilities"/>
    <s v="NA"/>
    <n v="1.2017295380314896"/>
    <n v="0.2322997442582819"/>
    <n v="0.57659988543228824"/>
    <n v="0.64"/>
    <n v="1.5379072144249992"/>
    <x v="2647"/>
    <n v="0.97209208653519563"/>
    <x v="6"/>
    <x v="4"/>
    <x v="2"/>
  </r>
  <r>
    <s v="N St Lucie"/>
    <s v="MartinCoMS4"/>
    <n v="5110"/>
    <s v=" Natural River, Stream, Waterway"/>
    <s v="A"/>
    <n v="0.52096910560538079"/>
    <n v="9.3813358258152305E-2"/>
    <n v="0.2984336595879456"/>
    <n v="0.64"/>
    <n v="0.79598225685296853"/>
    <x v="2646"/>
    <n v="0.37645674211202551"/>
    <x v="10"/>
    <x v="0"/>
    <x v="5"/>
  </r>
  <r>
    <s v="N St Lucie"/>
    <s v="City of PSL MS4"/>
    <n v="1290"/>
    <s v="Medium Density Under Construction"/>
    <s v="NA"/>
    <n v="1.3474392445178078"/>
    <n v="0.2921616014325315"/>
    <n v="0.32565202448966185"/>
    <n v="0.64"/>
    <n v="0.86857907971882609"/>
    <x v="2648"/>
    <n v="0.87956809686003046"/>
    <x v="2"/>
    <x v="0"/>
    <x v="1"/>
  </r>
  <r>
    <s v="S St Lucie"/>
    <s v="StuartMS4"/>
    <n v="1490"/>
    <s v="Commercial and Services Under Construction"/>
    <s v="B"/>
    <n v="1.4884831588725165"/>
    <n v="0.30824389141964326"/>
    <n v="0.55707618727995345"/>
    <n v="0.64"/>
    <n v="1.4858336067130917"/>
    <x v="2649"/>
    <n v="1.4079337704716781"/>
    <x v="19"/>
    <x v="0"/>
    <x v="1"/>
  </r>
  <r>
    <s v="C-23"/>
    <s v="Tradition"/>
    <n v="6410"/>
    <s v="Freshwater Marshes"/>
    <s v="D"/>
    <n v="0.62640332935885068"/>
    <n v="1.7869211096790915E-2"/>
    <n v="0.24869471632328805"/>
    <n v="0.64"/>
    <n v="0.66331854737747387"/>
    <x v="2650"/>
    <n v="0.37518101206904075"/>
    <x v="11"/>
    <x v="0"/>
    <x v="4"/>
  </r>
  <r>
    <s v="C-44 &amp; S-153"/>
    <s v="Conservation"/>
    <n v="6210"/>
    <s v="Cypress"/>
    <s v="NA"/>
    <n v="0.62640332935885068"/>
    <n v="1.7869211096790915E-2"/>
    <n v="0.24869471632328805"/>
    <n v="0.63"/>
    <n v="0.65295419507470076"/>
    <x v="2651"/>
    <n v="3.1748019443792387E-2"/>
    <x v="3"/>
    <x v="23"/>
    <x v="4"/>
  </r>
  <r>
    <s v="N St Lucie"/>
    <s v="StLucieCOMS4"/>
    <n v="4110"/>
    <s v="Pine Flatwoods"/>
    <s v="NA"/>
    <n v="0.80616023176279095"/>
    <n v="4.9140330516175015E-2"/>
    <n v="0.24115339422849597"/>
    <n v="0.63"/>
    <n v="0.63315426538177189"/>
    <x v="2652"/>
    <n v="0.22248460874072731"/>
    <x v="15"/>
    <x v="0"/>
    <x v="3"/>
  </r>
  <r>
    <s v="C-24"/>
    <s v="Conservation"/>
    <n v="6170"/>
    <s v="Mixed Wetland Hardwoods"/>
    <s v="NA"/>
    <n v="0.62640332935885068"/>
    <n v="1.7869211096790915E-2"/>
    <n v="0.24869471632328805"/>
    <n v="0.62"/>
    <n v="0.64258984277192777"/>
    <x v="2653"/>
    <n v="0.22357764846728997"/>
    <x v="3"/>
    <x v="8"/>
    <x v="4"/>
  </r>
  <r>
    <s v="N St Lucie"/>
    <s v="Conservation"/>
    <n v="4200"/>
    <s v="Upland Hardwood Forests"/>
    <s v="C"/>
    <n v="0.80616023176279095"/>
    <n v="4.9140330516175015E-2"/>
    <n v="0.19937879050387461"/>
    <n v="0.62"/>
    <n v="0.51516488784343639"/>
    <x v="2654"/>
    <n v="0.18102422233497498"/>
    <x v="3"/>
    <x v="10"/>
    <x v="3"/>
  </r>
  <r>
    <s v="N St Lucie"/>
    <s v="Conservation"/>
    <n v="6410"/>
    <s v="Freshwater Marshes"/>
    <s v="NA"/>
    <n v="0.62640332935885068"/>
    <n v="1.7869211096790915E-2"/>
    <n v="0.24869471632328805"/>
    <n v="0.62"/>
    <n v="0.64258984277192777"/>
    <x v="2653"/>
    <n v="0.17112303960181752"/>
    <x v="3"/>
    <x v="42"/>
    <x v="4"/>
  </r>
  <r>
    <s v="C-23"/>
    <s v="Martin"/>
    <n v="4130"/>
    <s v="Sand Pine"/>
    <s v="C"/>
    <n v="0.80616023176279095"/>
    <n v="4.9140330516175015E-2"/>
    <n v="0.19937879050387461"/>
    <n v="0.62"/>
    <n v="0.51516488784343639"/>
    <x v="2654"/>
    <n v="0.33521822491539388"/>
    <x v="6"/>
    <x v="4"/>
    <x v="3"/>
  </r>
  <r>
    <s v="C-44 &amp; S-153"/>
    <s v="Martin"/>
    <n v="6216"/>
    <e v="#N/A"/>
    <s v="NA"/>
    <n v="0.62640332935885068"/>
    <n v="1.7869211096790915E-2"/>
    <n v="0.24869471632328805"/>
    <n v="0.62"/>
    <n v="0.64258984277192777"/>
    <x v="2653"/>
    <n v="3.1244082627224255E-2"/>
    <x v="6"/>
    <x v="4"/>
    <x v="4"/>
  </r>
  <r>
    <s v="N St Lucie"/>
    <s v="MartinCoMS4"/>
    <n v="1710"/>
    <s v="Educational Facilities"/>
    <s v="C"/>
    <n v="0.96739227811534922"/>
    <n v="0.17065096597435325"/>
    <n v="0.2050753273754139"/>
    <n v="0.62"/>
    <n v="0.52988388463896319"/>
    <x v="2655"/>
    <n v="0.36139208441361598"/>
    <x v="10"/>
    <x v="0"/>
    <x v="1"/>
  </r>
  <r>
    <s v="S St Lucie"/>
    <s v="Conservation"/>
    <n v="6120"/>
    <s v="Mangrove Swamps"/>
    <s v="NA"/>
    <n v="0.62640332935885068"/>
    <n v="1.7869211096790915E-2"/>
    <n v="0.24869471632328805"/>
    <n v="0.61"/>
    <n v="0.63222549046915477"/>
    <x v="2656"/>
    <n v="9.9551568193318937E-2"/>
    <x v="3"/>
    <x v="51"/>
    <x v="4"/>
  </r>
  <r>
    <s v="C-44 &amp; S-153"/>
    <s v="Martin"/>
    <n v="4340"/>
    <s v="Hardwood - Coniferous Mixed"/>
    <s v="B"/>
    <n v="0.80616023176279095"/>
    <n v="4.9140330516175015E-2"/>
    <n v="9.4942281192321246E-2"/>
    <n v="0.61"/>
    <n v="0.24135989369008926"/>
    <x v="2657"/>
    <n v="3.2272433966990477E-2"/>
    <x v="6"/>
    <x v="4"/>
    <x v="3"/>
  </r>
  <r>
    <s v="S St Lucie"/>
    <s v="MartinCoMS4"/>
    <n v="5120"/>
    <s v=" Channelized Waterways, Canals"/>
    <s v="D"/>
    <n v="0.52096910560538079"/>
    <n v="9.3813358258152305E-2"/>
    <n v="0.2984336595879456"/>
    <n v="0.61"/>
    <n v="0.75867058856298553"/>
    <x v="2658"/>
    <n v="0.27623662546632888"/>
    <x v="10"/>
    <x v="0"/>
    <x v="5"/>
  </r>
  <r>
    <s v="C-23"/>
    <s v="City of PSL MS4"/>
    <n v="4110"/>
    <s v="Pine Flatwoods"/>
    <s v="NA"/>
    <n v="0.80616023176279095"/>
    <n v="4.9140330516175015E-2"/>
    <n v="0.24115339422849597"/>
    <n v="0.61"/>
    <n v="0.61305412997282671"/>
    <x v="2659"/>
    <n v="0.39891483693080748"/>
    <x v="2"/>
    <x v="0"/>
    <x v="3"/>
  </r>
  <r>
    <s v="N St Lucie"/>
    <s v="Conservation"/>
    <n v="1850"/>
    <s v="Parks and Zoos"/>
    <s v="D"/>
    <n v="0.96739227811534922"/>
    <n v="0.17065096597435325"/>
    <n v="0.27638752969320179"/>
    <n v="0.6"/>
    <n v="0.69110701799785101"/>
    <x v="2660"/>
    <n v="0.47134969193731263"/>
    <x v="3"/>
    <x v="10"/>
    <x v="1"/>
  </r>
  <r>
    <s v="S St Lucie"/>
    <s v="Conservation"/>
    <n v="6120"/>
    <s v="Mangrove Swamps"/>
    <s v="A"/>
    <n v="0.62640332935885068"/>
    <n v="1.7869211096790915E-2"/>
    <n v="0.24869471632328805"/>
    <n v="0.6"/>
    <n v="0.62186113816638167"/>
    <x v="2661"/>
    <n v="9.7919575272116963E-2"/>
    <x v="3"/>
    <x v="27"/>
    <x v="4"/>
  </r>
  <r>
    <s v="C-44 &amp; S-153"/>
    <s v="ROADS"/>
    <n v="6170"/>
    <s v="Mixed Wetland Hardwoods"/>
    <s v="D"/>
    <n v="0.62640332935885068"/>
    <n v="1.7869211096790915E-2"/>
    <n v="0.24869471632328805"/>
    <n v="0.6"/>
    <n v="0.62186113816638167"/>
    <x v="2661"/>
    <n v="3.0236208994087986E-2"/>
    <x v="13"/>
    <x v="0"/>
    <x v="4"/>
  </r>
  <r>
    <s v="C-24"/>
    <s v="Okeechobee"/>
    <n v="8340"/>
    <s v="Sewage Treatment"/>
    <s v="D"/>
    <n v="1.2017295380314896"/>
    <n v="0.2322997442582819"/>
    <n v="0.58224006489851832"/>
    <n v="0.6"/>
    <n v="1.4558912822787449"/>
    <x v="2662"/>
    <n v="1.356013652183496"/>
    <x v="14"/>
    <x v="4"/>
    <x v="2"/>
  </r>
  <r>
    <s v="N St Lucie"/>
    <s v="StLucieCOMS4"/>
    <n v="8140"/>
    <s v="Roads and Highways"/>
    <s v="NA"/>
    <n v="1.0171301585628862"/>
    <n v="0.19656132206470006"/>
    <n v="0.43863241848912221"/>
    <n v="0.6"/>
    <n v="1.0968003624320499"/>
    <x v="2663"/>
    <n v="0.82536789106695507"/>
    <x v="15"/>
    <x v="0"/>
    <x v="2"/>
  </r>
  <r>
    <s v="S St Lucie"/>
    <s v="StuartMS4"/>
    <n v="1480"/>
    <s v="Cemeteries"/>
    <s v="D"/>
    <n v="1.3474392445178078"/>
    <n v="0.2921616014325315"/>
    <n v="0.27638752969320179"/>
    <n v="0.6"/>
    <n v="0.69110701799785101"/>
    <x v="2664"/>
    <n v="0.62463062091150234"/>
    <x v="19"/>
    <x v="0"/>
    <x v="1"/>
  </r>
  <r>
    <s v="S St Lucie"/>
    <s v="StuartMS4"/>
    <n v="6410"/>
    <s v="Freshwater Marshes"/>
    <s v="A"/>
    <n v="0.62640332935885068"/>
    <n v="1.7869211096790915E-2"/>
    <n v="0.24869471632328805"/>
    <n v="0.6"/>
    <n v="0.62186113816638167"/>
    <x v="2661"/>
    <n v="9.7919575272116963E-2"/>
    <x v="19"/>
    <x v="0"/>
    <x v="4"/>
  </r>
  <r>
    <s v="Basin 4, 5, 6"/>
    <s v="Conservation"/>
    <n v="6250"/>
    <s v="Hydric Pine Flatwoods"/>
    <s v="D"/>
    <n v="0.62640332935885068"/>
    <n v="1.7869211096790915E-2"/>
    <n v="0.24869471632328805"/>
    <n v="0.59"/>
    <n v="0.61149678586360867"/>
    <x v="2665"/>
    <n v="0.11292640989426384"/>
    <x v="3"/>
    <x v="20"/>
    <x v="4"/>
  </r>
  <r>
    <s v="N St Lucie"/>
    <s v="ROADS"/>
    <n v="4340"/>
    <s v="Hardwood - Coniferous Mixed"/>
    <s v="B"/>
    <n v="0.80616023176279095"/>
    <n v="4.9140330516175015E-2"/>
    <n v="9.4942281192321246E-2"/>
    <n v="0.59"/>
    <n v="0.23344645455270929"/>
    <x v="2666"/>
    <n v="8.2030945604942576E-2"/>
    <x v="13"/>
    <x v="0"/>
    <x v="3"/>
  </r>
  <r>
    <s v="C-23"/>
    <s v="City of PSL MS4"/>
    <n v="1400"/>
    <s v="Commercial and Services"/>
    <s v="D"/>
    <n v="0.73183755311232057"/>
    <n v="0.15992943931627868"/>
    <n v="0.58224006489851832"/>
    <n v="0.59"/>
    <n v="1.4316264275740993"/>
    <x v="2667"/>
    <n v="1.3631345622960422"/>
    <x v="2"/>
    <x v="0"/>
    <x v="1"/>
  </r>
  <r>
    <s v="N St Lucie"/>
    <s v="StLucieCOMS4"/>
    <n v="5110"/>
    <s v=" Natural River, Stream, Waterway"/>
    <s v="A"/>
    <n v="0.52096910560538079"/>
    <n v="9.3813358258152305E-2"/>
    <n v="0.2984336595879456"/>
    <n v="0.59"/>
    <n v="0.73379614303633023"/>
    <x v="2668"/>
    <n v="0.34704605913452341"/>
    <x v="15"/>
    <x v="0"/>
    <x v="5"/>
  </r>
  <r>
    <s v="S St Lucie"/>
    <s v="StuartMS4"/>
    <n v="1700"/>
    <s v="Institutional"/>
    <s v="B"/>
    <n v="0.96739227811534922"/>
    <n v="0.17065096597435325"/>
    <n v="0.1586591010147235"/>
    <n v="0.59"/>
    <n v="0.39011496405252749"/>
    <x v="2669"/>
    <n v="0.22360659382492357"/>
    <x v="19"/>
    <x v="0"/>
    <x v="1"/>
  </r>
  <r>
    <s v="N St Lucie"/>
    <s v="Conservation"/>
    <n v="6170"/>
    <s v="Mixed Wetland Hardwoods"/>
    <s v="NA"/>
    <n v="0.62640332935885068"/>
    <n v="1.7869211096790915E-2"/>
    <n v="0.24869471632328805"/>
    <n v="0.57999999999999996"/>
    <n v="0.60113243356083557"/>
    <x v="2670"/>
    <n v="0.1600828434984744"/>
    <x v="3"/>
    <x v="33"/>
    <x v="4"/>
  </r>
  <r>
    <s v="N St Lucie"/>
    <s v="Conservation"/>
    <n v="6440"/>
    <s v="Emergent Aquatic Vegetation"/>
    <s v="D"/>
    <n v="0.62640332935885068"/>
    <n v="1.7869211096790915E-2"/>
    <n v="0.24869471632328805"/>
    <n v="0.57999999999999996"/>
    <n v="0.60113243356083557"/>
    <x v="2670"/>
    <n v="0.1600828434984744"/>
    <x v="3"/>
    <x v="26"/>
    <x v="4"/>
  </r>
  <r>
    <s v="N St Lucie"/>
    <s v="Conservation"/>
    <n v="6440"/>
    <s v="Emergent Aquatic Vegetation"/>
    <s v="NA"/>
    <n v="0.62640332935885068"/>
    <n v="1.7869211096790915E-2"/>
    <n v="0.24869471632328805"/>
    <n v="0.57999999999999996"/>
    <n v="0.60113243356083557"/>
    <x v="2670"/>
    <n v="0.1600828434984744"/>
    <x v="3"/>
    <x v="26"/>
    <x v="4"/>
  </r>
  <r>
    <s v="Basin 4, 5, 6"/>
    <s v="MartinCoMS4"/>
    <n v="1550"/>
    <s v="Other Light Industrial"/>
    <s v="NA"/>
    <n v="1.2017295380314896"/>
    <n v="0.2322997442582819"/>
    <n v="0.32565202448966185"/>
    <n v="0.57999999999999996"/>
    <n v="0.78714979099518601"/>
    <x v="2671"/>
    <n v="0.6046393545439418"/>
    <x v="10"/>
    <x v="0"/>
    <x v="1"/>
  </r>
  <r>
    <s v="S St Lucie"/>
    <s v="StuartMS4"/>
    <n v="2430"/>
    <s v="Ornamentals"/>
    <s v="A"/>
    <n v="1.7303616721893005"/>
    <n v="0.38508149913584422"/>
    <n v="0.30381529981542799"/>
    <n v="0.57999999999999996"/>
    <n v="0.73436715194886171"/>
    <x v="2672"/>
    <n v="0.84940338632686196"/>
    <x v="19"/>
    <x v="0"/>
    <x v="0"/>
  </r>
  <r>
    <s v="S St Lucie"/>
    <s v="StuartMS4"/>
    <n v="8140"/>
    <s v="Roads and Highways"/>
    <s v="A"/>
    <n v="1.0171301585628862"/>
    <n v="0.19656132206470006"/>
    <n v="0.37051640493542071"/>
    <n v="0.57999999999999996"/>
    <n v="0.89559372818965199"/>
    <x v="2673"/>
    <n v="0.57647877777201528"/>
    <x v="19"/>
    <x v="0"/>
    <x v="2"/>
  </r>
  <r>
    <s v="N St Lucie"/>
    <s v="ROADS"/>
    <n v="8340"/>
    <s v="Sewage Treatment"/>
    <s v="D"/>
    <n v="1.2017295380314896"/>
    <n v="0.2322997442582819"/>
    <n v="0.58224006489851832"/>
    <n v="0.56999999999999995"/>
    <n v="1.3830967181648077"/>
    <x v="2674"/>
    <n v="1.1753107844705279"/>
    <x v="13"/>
    <x v="0"/>
    <x v="2"/>
  </r>
  <r>
    <s v="N St Lucie"/>
    <s v="Martin"/>
    <n v="5120"/>
    <s v=" Channelized Waterways, Canals"/>
    <s v="D"/>
    <n v="0.52096910560538079"/>
    <n v="9.3813358258152305E-2"/>
    <n v="0.2984336595879456"/>
    <n v="0.56999999999999995"/>
    <n v="0.70892169750967493"/>
    <x v="2675"/>
    <n v="0.33528178594352259"/>
    <x v="6"/>
    <x v="4"/>
    <x v="5"/>
  </r>
  <r>
    <s v="N St Lucie"/>
    <s v="Conservation"/>
    <n v="2130"/>
    <s v="Woodland Pastures"/>
    <s v="D"/>
    <n v="0.95337210017164864"/>
    <n v="0.22938109134459039"/>
    <n v="0.2"/>
    <n v="0.56000000000000005"/>
    <n v="0.46676000000000006"/>
    <x v="2676"/>
    <n v="0.39293068021131883"/>
    <x v="3"/>
    <x v="13"/>
    <x v="0"/>
  </r>
  <r>
    <s v="C-44 &amp; S-153"/>
    <s v="Martin"/>
    <n v="1700"/>
    <s v="Institutional"/>
    <s v="D"/>
    <n v="0.96739227811534922"/>
    <n v="0.17065096597435325"/>
    <n v="0.24052044568721381"/>
    <n v="0.56000000000000005"/>
    <n v="0.56132661614481971"/>
    <x v="2677"/>
    <n v="0.26064711854973371"/>
    <x v="6"/>
    <x v="4"/>
    <x v="1"/>
  </r>
  <r>
    <s v="Basin 4, 5, 6"/>
    <s v="MartinCoMS4"/>
    <n v="3200"/>
    <s v="Shrub and Brushland"/>
    <s v="NA"/>
    <n v="0.80616023176279095"/>
    <n v="4.9140330516175015E-2"/>
    <n v="0.24115339422849597"/>
    <n v="0.56000000000000005"/>
    <n v="0.56280379145046389"/>
    <x v="2678"/>
    <n v="0.15182242316232292"/>
    <x v="10"/>
    <x v="0"/>
    <x v="6"/>
  </r>
  <r>
    <s v="S St Lucie"/>
    <s v="StuartMS4"/>
    <n v="1310"/>
    <s v="Fixed Single Family Units &lt;Six or more dwelling units per acre&gt;"/>
    <s v="C"/>
    <n v="1.3474392445178078"/>
    <n v="0.2921616014325315"/>
    <n v="0.43646311869441834"/>
    <n v="0.56000000000000005"/>
    <n v="1.0186176264090336"/>
    <x v="2679"/>
    <n v="0.92063854639840148"/>
    <x v="19"/>
    <x v="0"/>
    <x v="1"/>
  </r>
  <r>
    <s v="Basin 4, 5, 6"/>
    <s v="ROADS"/>
    <n v="2130"/>
    <s v="Woodland Pastures"/>
    <s v="A"/>
    <n v="0.95337210017164864"/>
    <n v="0.22938109134459039"/>
    <n v="0.2"/>
    <n v="0.55000000000000004"/>
    <n v="0.45842500000000008"/>
    <x v="2680"/>
    <n v="0.34849282817183097"/>
    <x v="13"/>
    <x v="0"/>
    <x v="0"/>
  </r>
  <r>
    <s v="S St Lucie"/>
    <s v="ROADS"/>
    <n v="1411"/>
    <s v="Shopping Centers (Plazas, Malls)"/>
    <s v="NA"/>
    <n v="1.4884831588725165"/>
    <n v="0.30824389141964326"/>
    <n v="0.57659988543228824"/>
    <n v="0.55000000000000004"/>
    <n v="1.3216390123964836"/>
    <x v="2681"/>
    <n v="1.2523476313355153"/>
    <x v="13"/>
    <x v="0"/>
    <x v="1"/>
  </r>
  <r>
    <s v="Basin 4, 5, 6"/>
    <s v="Martin"/>
    <n v="7430"/>
    <s v="Spoil Areas"/>
    <s v="NA"/>
    <n v="0.73183755311232057"/>
    <n v="0.13401908322593187"/>
    <n v="0.24115339422849597"/>
    <n v="0.55000000000000004"/>
    <n v="0.5527537237459913"/>
    <x v="2682"/>
    <n v="0.2767725923356974"/>
    <x v="6"/>
    <x v="4"/>
    <x v="7"/>
  </r>
  <r>
    <s v="Basin 4, 5, 6"/>
    <s v="MartinCoMS4"/>
    <n v="5120"/>
    <s v=" Channelized Waterways, Canals"/>
    <s v="A"/>
    <n v="0.52096910560538079"/>
    <n v="9.3813358258152305E-2"/>
    <n v="0.2984336595879456"/>
    <n v="0.55000000000000004"/>
    <n v="0.68404725198301986"/>
    <x v="2683"/>
    <n v="0.26767873557314803"/>
    <x v="10"/>
    <x v="0"/>
    <x v="5"/>
  </r>
  <r>
    <s v="N St Lucie"/>
    <s v="St. Lucie"/>
    <n v="5200"/>
    <s v="Lakes"/>
    <s v="A"/>
    <n v="0.52096910560538079"/>
    <n v="9.3813358258152305E-2"/>
    <n v="0.2984336595879456"/>
    <n v="0.55000000000000004"/>
    <n v="0.68404725198301986"/>
    <x v="2683"/>
    <n v="0.32351751275252194"/>
    <x v="9"/>
    <x v="4"/>
    <x v="5"/>
  </r>
  <r>
    <s v="N St Lucie"/>
    <s v="St. Lucie"/>
    <n v="6120"/>
    <s v="Mangrove Swamps"/>
    <s v="NA"/>
    <n v="0.62640332935885068"/>
    <n v="1.7869211096790915E-2"/>
    <n v="0.24869471632328805"/>
    <n v="0.55000000000000004"/>
    <n v="0.57003937665251658"/>
    <x v="2684"/>
    <n v="0.15180269642096714"/>
    <x v="9"/>
    <x v="4"/>
    <x v="4"/>
  </r>
  <r>
    <s v="C-23"/>
    <s v="ROADS"/>
    <n v="1210"/>
    <s v="Fixed Single Family Units"/>
    <s v="D"/>
    <n v="1.3474392445178078"/>
    <n v="0.2921616014325315"/>
    <n v="0.24052044568721381"/>
    <n v="0.54"/>
    <n v="0.54127923699679037"/>
    <x v="2685"/>
    <n v="0.71013763741627178"/>
    <x v="13"/>
    <x v="0"/>
    <x v="1"/>
  </r>
  <r>
    <s v="N St Lucie"/>
    <s v="St. Lucie"/>
    <n v="6170"/>
    <s v="Mixed Wetland Hardwoods"/>
    <s v="NA"/>
    <n v="0.62640332935885068"/>
    <n v="1.7869211096790915E-2"/>
    <n v="0.24869471632328805"/>
    <n v="0.54"/>
    <n v="0.55967502434974359"/>
    <x v="2686"/>
    <n v="0.1490426473951314"/>
    <x v="9"/>
    <x v="4"/>
    <x v="4"/>
  </r>
  <r>
    <s v="C-23"/>
    <s v="Tradition"/>
    <n v="3100"/>
    <s v="Herbaceous (Dry Prairie)"/>
    <s v="D"/>
    <n v="0.80616023176279095"/>
    <n v="4.9140330516175015E-2"/>
    <n v="0.28292799795311729"/>
    <n v="0.54"/>
    <n v="0.63671531299359285"/>
    <x v="2687"/>
    <n v="0.4143111885820675"/>
    <x v="11"/>
    <x v="0"/>
    <x v="6"/>
  </r>
  <r>
    <s v="N St Lucie"/>
    <s v="Conservation"/>
    <n v="6410"/>
    <s v="Freshwater Marshes"/>
    <s v="A"/>
    <n v="0.62640332935885068"/>
    <n v="1.7869211096790915E-2"/>
    <n v="0.24869471632328805"/>
    <n v="0.53"/>
    <n v="0.54931067204697059"/>
    <x v="2688"/>
    <n v="0.14628259836929564"/>
    <x v="3"/>
    <x v="10"/>
    <x v="4"/>
  </r>
  <r>
    <s v="C-24"/>
    <s v="ROADS"/>
    <n v="5120"/>
    <s v=" Channelized Waterways, Canals"/>
    <s v="NA"/>
    <n v="0.52096910560538079"/>
    <n v="9.3813358258152305E-2"/>
    <n v="0.2984336595879456"/>
    <n v="0.53"/>
    <n v="0.65917280645636456"/>
    <x v="2689"/>
    <n v="0.36556151575255413"/>
    <x v="13"/>
    <x v="0"/>
    <x v="5"/>
  </r>
  <r>
    <s v="N St Lucie"/>
    <s v="ROADS"/>
    <n v="2210"/>
    <s v="Citrus Groves"/>
    <s v="NA"/>
    <n v="1.6671011379372187"/>
    <n v="0.16490862031309303"/>
    <n v="0.32696578480774496"/>
    <n v="0.53"/>
    <n v="0.72219385133872693"/>
    <x v="2690"/>
    <n v="0.48126735076523919"/>
    <x v="13"/>
    <x v="0"/>
    <x v="0"/>
  </r>
  <r>
    <s v="S St Lucie"/>
    <s v="HOBE ST. LUCIE CONSERVANCY DISTRICT"/>
    <n v="6410"/>
    <s v="Freshwater Marshes"/>
    <s v="D"/>
    <n v="0.62640332935885068"/>
    <n v="1.7869211096790915E-2"/>
    <n v="0.24869471632328805"/>
    <n v="0.53"/>
    <n v="0.54931067204697059"/>
    <x v="2688"/>
    <n v="8.6495624823703349E-2"/>
    <x v="12"/>
    <x v="1"/>
    <x v="4"/>
  </r>
  <r>
    <s v="Basin 4, 5, 6"/>
    <s v="MartinCoMS4"/>
    <n v="6410"/>
    <s v="Freshwater Marshes"/>
    <s v="A"/>
    <n v="0.62640332935885068"/>
    <n v="1.7869211096790915E-2"/>
    <n v="0.24869471632328805"/>
    <n v="0.53"/>
    <n v="0.54931067204697059"/>
    <x v="2688"/>
    <n v="0.10144236821010143"/>
    <x v="10"/>
    <x v="0"/>
    <x v="4"/>
  </r>
  <r>
    <s v="C-23"/>
    <s v="St. Lucie"/>
    <n v="8100"/>
    <s v="Transportation"/>
    <s v="NA"/>
    <n v="1.0171301585628862"/>
    <n v="0.19656132206470006"/>
    <n v="0.43863241848912221"/>
    <n v="0.53"/>
    <n v="0.96884032014831101"/>
    <x v="2691"/>
    <n v="1.0190585666660681"/>
    <x v="9"/>
    <x v="4"/>
    <x v="2"/>
  </r>
  <r>
    <s v="N St Lucie"/>
    <s v="StuartMS4"/>
    <n v="1840"/>
    <s v="Marinas and Fish Camps"/>
    <s v="NA"/>
    <n v="0.73183755311232057"/>
    <n v="0.15992943931627868"/>
    <n v="0.24895975957097566"/>
    <n v="0.53"/>
    <n v="0.54989609294638175"/>
    <x v="2692"/>
    <n v="0.35899856689618126"/>
    <x v="19"/>
    <x v="0"/>
    <x v="1"/>
  </r>
  <r>
    <s v="N St Lucie"/>
    <s v="Conservation"/>
    <n v="3200"/>
    <s v="Shrub and Brushland"/>
    <s v="D"/>
    <n v="0.80616023176279095"/>
    <n v="4.9140330516175015E-2"/>
    <n v="0.28292799795311729"/>
    <n v="0.52"/>
    <n v="0.61313326436420046"/>
    <x v="2693"/>
    <n v="0.21544941238884577"/>
    <x v="3"/>
    <x v="21"/>
    <x v="6"/>
  </r>
  <r>
    <s v="C-23"/>
    <s v="ROADS"/>
    <n v="4220"/>
    <s v="Brazilian Pepper"/>
    <s v="D"/>
    <n v="0.80616023176279095"/>
    <n v="4.9140330516175015E-2"/>
    <n v="0.28292799795311729"/>
    <n v="0.52"/>
    <n v="0.61313326436420046"/>
    <x v="2693"/>
    <n v="0.39896632974569463"/>
    <x v="13"/>
    <x v="0"/>
    <x v="3"/>
  </r>
  <r>
    <s v="C-44 &amp; S-153"/>
    <s v="Martin"/>
    <n v="6170"/>
    <s v="Mixed Wetland Hardwoods"/>
    <s v="NA"/>
    <n v="0.62640332935885068"/>
    <n v="1.7869211096790915E-2"/>
    <n v="0.24869471632328805"/>
    <n v="0.52"/>
    <n v="0.53894631974419749"/>
    <x v="2694"/>
    <n v="2.6204714461542926E-2"/>
    <x v="6"/>
    <x v="4"/>
    <x v="4"/>
  </r>
  <r>
    <s v="Basin 4, 5, 6"/>
    <s v="MartinCoMS4"/>
    <n v="2130"/>
    <s v="Woodland Pastures"/>
    <s v="A"/>
    <n v="0.95337210017164864"/>
    <n v="0.22938109134459039"/>
    <n v="0.2"/>
    <n v="0.52"/>
    <n v="0.43342000000000008"/>
    <x v="2695"/>
    <n v="0.3294841284533675"/>
    <x v="10"/>
    <x v="0"/>
    <x v="0"/>
  </r>
  <r>
    <s v="N St Lucie"/>
    <s v="MartinCoMS4"/>
    <n v="1840"/>
    <s v="Marinas and Fish Camps"/>
    <s v="NA"/>
    <n v="0.73183755311232057"/>
    <n v="0.15992943931627868"/>
    <n v="0.24895975957097566"/>
    <n v="0.52"/>
    <n v="0.53952069496626132"/>
    <x v="2696"/>
    <n v="0.35222500903021553"/>
    <x v="10"/>
    <x v="0"/>
    <x v="1"/>
  </r>
  <r>
    <s v="C-24"/>
    <s v="St. Lucie"/>
    <n v="8320"/>
    <s v="Electrical Power Transmission Lines"/>
    <s v="NA"/>
    <n v="0.73183755311232057"/>
    <n v="0.15992943931627868"/>
    <n v="0.24115339422849597"/>
    <n v="0.52"/>
    <n v="0.52260352063257365"/>
    <x v="2697"/>
    <n v="0.38384079091596285"/>
    <x v="9"/>
    <x v="4"/>
    <x v="2"/>
  </r>
  <r>
    <s v="S St Lucie"/>
    <s v="StuartMS4"/>
    <n v="1411"/>
    <s v="Shopping Centers (Plazas, Malls)"/>
    <s v="B"/>
    <n v="1.4884831588725165"/>
    <n v="0.30824389141964326"/>
    <n v="0.55707618727995345"/>
    <n v="0.52"/>
    <n v="1.2072398054543869"/>
    <x v="2698"/>
    <n v="1.1439461885082383"/>
    <x v="19"/>
    <x v="0"/>
    <x v="1"/>
  </r>
  <r>
    <s v="C-23"/>
    <s v="Conservation"/>
    <n v="2110"/>
    <s v="Improved Pastures"/>
    <s v="D"/>
    <n v="1.8765006736361713"/>
    <n v="0.3700681607026059"/>
    <n v="0.58663586860269046"/>
    <n v="0.51"/>
    <n v="1.2468505410248734"/>
    <x v="2699"/>
    <n v="1.9001322278665347"/>
    <x v="3"/>
    <x v="28"/>
    <x v="0"/>
  </r>
  <r>
    <s v="N St Lucie"/>
    <s v="Conservation"/>
    <n v="1110"/>
    <s v="Fixed Single Family Units"/>
    <s v="D"/>
    <n v="0.96739227811534922"/>
    <n v="0.17065096597435325"/>
    <n v="0.27638752969320179"/>
    <n v="0.51"/>
    <n v="0.58744096529817347"/>
    <x v="2700"/>
    <n v="0.40064723814671582"/>
    <x v="3"/>
    <x v="10"/>
    <x v="1"/>
  </r>
  <r>
    <s v="N St Lucie"/>
    <s v="Conservation"/>
    <n v="4200"/>
    <s v="Upland Hardwood Forests"/>
    <s v="NA"/>
    <n v="0.80616023176279095"/>
    <n v="4.9140330516175015E-2"/>
    <n v="0.24115339422849597"/>
    <n v="0.51"/>
    <n v="0.51255345292810106"/>
    <x v="2701"/>
    <n v="0.18010658802820784"/>
    <x v="3"/>
    <x v="48"/>
    <x v="3"/>
  </r>
  <r>
    <s v="N St Lucie"/>
    <s v="Conservation"/>
    <n v="6410"/>
    <s v="Freshwater Marshes"/>
    <s v="D"/>
    <n v="0.62640332935885068"/>
    <n v="1.7869211096790915E-2"/>
    <n v="0.24869471632328805"/>
    <n v="0.51"/>
    <n v="0.52858196744142449"/>
    <x v="2702"/>
    <n v="0.14076250031762411"/>
    <x v="3"/>
    <x v="37"/>
    <x v="4"/>
  </r>
  <r>
    <s v="S St Lucie"/>
    <s v="ROADS"/>
    <n v="1411"/>
    <s v="Shopping Centers (Plazas, Malls)"/>
    <s v="D"/>
    <n v="1.4884831588725165"/>
    <n v="0.30824389141964326"/>
    <n v="0.58224006489851832"/>
    <n v="0.51"/>
    <n v="1.2375075899369332"/>
    <x v="2703"/>
    <n v="1.1726270823430514"/>
    <x v="13"/>
    <x v="0"/>
    <x v="1"/>
  </r>
  <r>
    <s v="Basin 4, 5, 6"/>
    <s v="Martin"/>
    <n v="4110"/>
    <s v="Pine Flatwoods"/>
    <s v="NA"/>
    <n v="0.80616023176279095"/>
    <n v="4.9140330516175015E-2"/>
    <n v="0.24115339422849597"/>
    <n v="0.51"/>
    <n v="0.51255345292810106"/>
    <x v="2701"/>
    <n v="0.13826684966568695"/>
    <x v="6"/>
    <x v="4"/>
    <x v="3"/>
  </r>
  <r>
    <s v="N St Lucie"/>
    <s v="City of PSL MS4"/>
    <n v="3210"/>
    <s v="Palmetto Prairies"/>
    <s v="B"/>
    <n v="0.80616023176279095"/>
    <n v="4.9140330516175015E-2"/>
    <n v="9.4942281192321246E-2"/>
    <n v="0.51"/>
    <n v="0.20179269800318941"/>
    <x v="2704"/>
    <n v="7.0908105522916473E-2"/>
    <x v="2"/>
    <x v="0"/>
    <x v="6"/>
  </r>
  <r>
    <s v="S St Lucie"/>
    <s v="StuartMS4"/>
    <n v="3300"/>
    <s v="Mixed Rangeland"/>
    <s v="NA"/>
    <n v="0.80616023176279095"/>
    <n v="4.9140330516175015E-2"/>
    <n v="0.24115339422849597"/>
    <n v="0.51"/>
    <n v="0.51255345292810106"/>
    <x v="2701"/>
    <n v="0.12432027021151332"/>
    <x v="19"/>
    <x v="0"/>
    <x v="6"/>
  </r>
  <r>
    <s v="C-24"/>
    <s v="Tradition"/>
    <n v="5250"/>
    <s v="Marshy Lakes"/>
    <s v="D"/>
    <n v="0.52096910560538079"/>
    <n v="9.3813358258152305E-2"/>
    <n v="0.2984336595879456"/>
    <n v="0.51"/>
    <n v="0.63429836092970926"/>
    <x v="2705"/>
    <n v="0.35176674157321247"/>
    <x v="11"/>
    <x v="0"/>
    <x v="5"/>
  </r>
  <r>
    <s v="C-24"/>
    <s v="Conservation"/>
    <n v="5120"/>
    <s v=" Channelized Waterways, Canals"/>
    <s v="NA"/>
    <n v="0.52096910560538079"/>
    <n v="9.3813358258152305E-2"/>
    <n v="0.2984336595879456"/>
    <n v="0.5"/>
    <n v="0.62186113816638156"/>
    <x v="2706"/>
    <n v="0.34486935448354161"/>
    <x v="3"/>
    <x v="8"/>
    <x v="5"/>
  </r>
  <r>
    <s v="N St Lucie"/>
    <s v="ROADS"/>
    <n v="5200"/>
    <s v="Lakes"/>
    <s v="D"/>
    <n v="0.52096910560538079"/>
    <n v="9.3813358258152305E-2"/>
    <n v="0.2984336595879456"/>
    <n v="0.5"/>
    <n v="0.62186113816638156"/>
    <x v="2706"/>
    <n v="0.29410682977501984"/>
    <x v="13"/>
    <x v="0"/>
    <x v="5"/>
  </r>
  <r>
    <s v="N St Lucie"/>
    <s v="ROADS"/>
    <n v="6300"/>
    <s v="Wetland Forested Mixed"/>
    <s v="D"/>
    <n v="0.62640332935885068"/>
    <n v="1.7869211096790915E-2"/>
    <n v="0.24869471632328805"/>
    <n v="0.5"/>
    <n v="0.51821761513865139"/>
    <x v="2707"/>
    <n v="0.13800245129178831"/>
    <x v="13"/>
    <x v="0"/>
    <x v="4"/>
  </r>
  <r>
    <s v="N St Lucie"/>
    <s v="ROADS"/>
    <n v="8100"/>
    <s v="Transportation"/>
    <s v="NA"/>
    <n v="1.0171301585628862"/>
    <n v="0.19656132206470006"/>
    <n v="0.43863241848912221"/>
    <n v="0.5"/>
    <n v="0.91400030202670834"/>
    <x v="2708"/>
    <n v="0.6878065758891293"/>
    <x v="13"/>
    <x v="0"/>
    <x v="2"/>
  </r>
  <r>
    <s v="N St Lucie"/>
    <s v="StuartMS4"/>
    <n v="8140"/>
    <s v="Roads and Highways"/>
    <s v="D"/>
    <n v="1.0171301585628862"/>
    <n v="0.19656132206470006"/>
    <n v="0.45034663738052311"/>
    <n v="0.5"/>
    <n v="0.93840980564166498"/>
    <x v="2709"/>
    <n v="0.70617529750041164"/>
    <x v="19"/>
    <x v="0"/>
    <x v="2"/>
  </r>
  <r>
    <s v="C-23"/>
    <s v="Conservation"/>
    <n v="2120"/>
    <s v="Unimproved Pastures"/>
    <s v="NA"/>
    <n v="0.95337210017164864"/>
    <n v="0.22938109134459039"/>
    <n v="0.2"/>
    <n v="0.49"/>
    <n v="0.40841500000000003"/>
    <x v="2710"/>
    <n v="0.4660570388349039"/>
    <x v="3"/>
    <x v="2"/>
    <x v="0"/>
  </r>
  <r>
    <s v="N St Lucie"/>
    <s v="Conservation"/>
    <n v="4220"/>
    <s v="Brazilian Pepper"/>
    <s v="D"/>
    <n v="0.80616023176279095"/>
    <n v="4.9140330516175015E-2"/>
    <n v="0.28292799795311729"/>
    <n v="0.49"/>
    <n v="0.57776019142011192"/>
    <x v="2711"/>
    <n v="0.20301963859718158"/>
    <x v="3"/>
    <x v="50"/>
    <x v="3"/>
  </r>
  <r>
    <s v="C-44 &amp; S-153"/>
    <s v="Conservation"/>
    <n v="6172"/>
    <s v="Mixed Shrubs"/>
    <s v="D"/>
    <n v="0.62640332935885068"/>
    <n v="1.7869211096790915E-2"/>
    <n v="0.24869471632328805"/>
    <n v="0.49"/>
    <n v="0.50785326283587839"/>
    <x v="2712"/>
    <n v="2.4692904011838528E-2"/>
    <x v="3"/>
    <x v="22"/>
    <x v="4"/>
  </r>
  <r>
    <s v="C-24"/>
    <s v="ROADS"/>
    <n v="2110"/>
    <s v="Improved Pastures"/>
    <s v="NA"/>
    <n v="1.8765006736361713"/>
    <n v="0.3700681607026059"/>
    <n v="0.58663586860269046"/>
    <n v="0.49"/>
    <n v="1.197954441376839"/>
    <x v="2713"/>
    <n v="1.5648465157395248"/>
    <x v="13"/>
    <x v="0"/>
    <x v="0"/>
  </r>
  <r>
    <s v="S St Lucie"/>
    <s v="HOBE ST. LUCIE CONSERVANCY DISTRICT"/>
    <n v="4200"/>
    <s v="Upland Hardwood Forests"/>
    <s v="D"/>
    <n v="0.80616023176279095"/>
    <n v="4.9140330516175015E-2"/>
    <n v="0.28292799795311729"/>
    <n v="0.49"/>
    <n v="0.57776019142011192"/>
    <x v="2711"/>
    <n v="0.1401362193630166"/>
    <x v="12"/>
    <x v="1"/>
    <x v="3"/>
  </r>
  <r>
    <s v="C-44 &amp; S-153"/>
    <s v="Martin"/>
    <n v="4220"/>
    <s v="Brazilian Pepper"/>
    <s v="NA"/>
    <n v="0.80616023176279095"/>
    <n v="4.9140330516175015E-2"/>
    <n v="0.24115339422849597"/>
    <n v="0.49"/>
    <n v="0.49245331751915589"/>
    <x v="2714"/>
    <n v="6.5846346418551388E-2"/>
    <x v="6"/>
    <x v="4"/>
    <x v="3"/>
  </r>
  <r>
    <s v="C-23"/>
    <s v="MartinCoMS4"/>
    <n v="7430"/>
    <s v="Spoil Areas"/>
    <s v="NA"/>
    <n v="0.73183755311232057"/>
    <n v="0.13401908322593187"/>
    <n v="0.24115339422849597"/>
    <n v="0.49"/>
    <n v="0.49245331751915589"/>
    <x v="2715"/>
    <n v="0.43417438540209585"/>
    <x v="10"/>
    <x v="0"/>
    <x v="7"/>
  </r>
  <r>
    <s v="N St Lucie"/>
    <s v="MartinCoMS4"/>
    <n v="1330"/>
    <s v="Multiple Dwelling Units, Low Rise &lt;Two stories or less&gt;"/>
    <s v="C"/>
    <n v="1.6728075169398335"/>
    <n v="0.4645994885165638"/>
    <n v="0.43646311869441834"/>
    <n v="0.49"/>
    <n v="0.89129042310790429"/>
    <x v="2716"/>
    <n v="1.3207633555489762"/>
    <x v="10"/>
    <x v="0"/>
    <x v="1"/>
  </r>
  <r>
    <s v="S St Lucie"/>
    <s v="Conservation"/>
    <n v="6120"/>
    <s v="Mangrove Swamps"/>
    <s v="NA"/>
    <n v="0.62640332935885068"/>
    <n v="1.7869211096790915E-2"/>
    <n v="0.24869471632328805"/>
    <n v="0.48"/>
    <n v="0.49748891053310534"/>
    <x v="2717"/>
    <n v="7.8335660217693587E-2"/>
    <x v="3"/>
    <x v="55"/>
    <x v="4"/>
  </r>
  <r>
    <s v="Basin 4, 5, 6"/>
    <s v="ROADS"/>
    <n v="8340"/>
    <s v="Sewage Treatment"/>
    <s v="A"/>
    <n v="1.2017295380314896"/>
    <n v="0.2322997442582819"/>
    <n v="0.5449281084296117"/>
    <n v="0.48"/>
    <n v="1.090074188102595"/>
    <x v="2718"/>
    <n v="0.83732697516957777"/>
    <x v="13"/>
    <x v="0"/>
    <x v="2"/>
  </r>
  <r>
    <s v="C-44 &amp; S-153"/>
    <s v="Martin"/>
    <n v="1220"/>
    <s v="Mobile Home Units"/>
    <s v="NA"/>
    <n v="1.3474392445178078"/>
    <n v="0.2921616014325315"/>
    <n v="0.22279788653131388"/>
    <n v="0.48"/>
    <n v="0.44568489221724028"/>
    <x v="2719"/>
    <n v="0.35430688422881407"/>
    <x v="6"/>
    <x v="4"/>
    <x v="1"/>
  </r>
  <r>
    <s v="N St Lucie"/>
    <s v="MartinCoMS4"/>
    <n v="4220"/>
    <s v="Brazilian Pepper"/>
    <s v="A"/>
    <n v="0.80616023176279095"/>
    <n v="4.9140330516175015E-2"/>
    <n v="2.0887301862310671E-2"/>
    <n v="0.48"/>
    <n v="4.1782958645366262E-2"/>
    <x v="2720"/>
    <n v="1.4682148908274465E-2"/>
    <x v="10"/>
    <x v="0"/>
    <x v="3"/>
  </r>
  <r>
    <s v="N St Lucie"/>
    <s v="MartinCoMS4"/>
    <n v="4240"/>
    <s v="Melaleuca"/>
    <s v="NA"/>
    <n v="0.80616023176279095"/>
    <n v="4.9140330516175015E-2"/>
    <n v="0.24115339422849597"/>
    <n v="0.48"/>
    <n v="0.4824032498146833"/>
    <x v="2721"/>
    <n v="0.16951208285007793"/>
    <x v="10"/>
    <x v="0"/>
    <x v="3"/>
  </r>
  <r>
    <s v="N St Lucie"/>
    <s v="St. Lucie"/>
    <n v="1820"/>
    <s v="Golf Courses"/>
    <s v="NA"/>
    <n v="1.8765006736361713"/>
    <n v="0.3700681607026059"/>
    <n v="0.24895975957097566"/>
    <n v="0.48"/>
    <n v="0.49801910304577968"/>
    <x v="2722"/>
    <n v="0.60989185597270823"/>
    <x v="9"/>
    <x v="4"/>
    <x v="1"/>
  </r>
  <r>
    <s v="N St Lucie"/>
    <s v="Conservation"/>
    <n v="6410"/>
    <s v="Freshwater Marshes"/>
    <s v="B"/>
    <n v="0.62640332935885068"/>
    <n v="1.7869211096790915E-2"/>
    <n v="0.24869471632328805"/>
    <n v="0.47"/>
    <n v="0.48712455823033229"/>
    <x v="2723"/>
    <n v="0.12972230421428102"/>
    <x v="3"/>
    <x v="42"/>
    <x v="4"/>
  </r>
  <r>
    <s v="N St Lucie"/>
    <s v="ROADS"/>
    <n v="1820"/>
    <s v="Golf Courses"/>
    <s v="D"/>
    <n v="1.8765006736361713"/>
    <n v="0.3700681607026059"/>
    <n v="0.27638752969320179"/>
    <n v="0.47"/>
    <n v="0.54136716409831664"/>
    <x v="2724"/>
    <n v="0.66297742888841193"/>
    <x v="13"/>
    <x v="0"/>
    <x v="1"/>
  </r>
  <r>
    <s v="N St Lucie"/>
    <s v="MartinCoMS4"/>
    <n v="6250"/>
    <s v="Hydric Pine Flatwoods"/>
    <s v="B"/>
    <n v="0.62640332935885068"/>
    <n v="1.7869211096790915E-2"/>
    <n v="0.24869471632328805"/>
    <n v="0.47"/>
    <n v="0.48712455823033229"/>
    <x v="2723"/>
    <n v="0.12972230421428102"/>
    <x v="10"/>
    <x v="0"/>
    <x v="4"/>
  </r>
  <r>
    <s v="N St Lucie"/>
    <s v="City of PSL MS4"/>
    <n v="3300"/>
    <s v="Mixed Rangeland"/>
    <s v="NA"/>
    <n v="0.80616023176279095"/>
    <n v="4.9140330516175015E-2"/>
    <n v="0.24115339422849597"/>
    <n v="0.47"/>
    <n v="0.47235318211021071"/>
    <x v="2725"/>
    <n v="0.16598058112403463"/>
    <x v="2"/>
    <x v="0"/>
    <x v="6"/>
  </r>
  <r>
    <s v="N St Lucie"/>
    <s v="ROADS"/>
    <n v="4140"/>
    <s v="Pine - Mesic Oak"/>
    <s v="D"/>
    <n v="0.80616023176279095"/>
    <n v="4.9140330516175015E-2"/>
    <n v="0.28292799795311729"/>
    <n v="0.46"/>
    <n v="0.5423871184760235"/>
    <x v="2726"/>
    <n v="0.1905898648055174"/>
    <x v="13"/>
    <x v="0"/>
    <x v="3"/>
  </r>
  <r>
    <s v="S St Lucie"/>
    <s v="ROADS"/>
    <n v="1550"/>
    <s v="Other Light Industrial"/>
    <s v="NA"/>
    <n v="1.2017295380314896"/>
    <n v="0.2322997442582819"/>
    <n v="0.32565202448966185"/>
    <n v="0.46"/>
    <n v="0.62429121354790629"/>
    <x v="2727"/>
    <n v="0.46255459313145336"/>
    <x v="13"/>
    <x v="0"/>
    <x v="1"/>
  </r>
  <r>
    <s v="N St Lucie"/>
    <s v="TownofSewallsPt"/>
    <n v="3200"/>
    <s v="Shrub and Brushland"/>
    <s v="A"/>
    <n v="0.80616023176279095"/>
    <n v="4.9140330516175015E-2"/>
    <n v="2.0887301862310671E-2"/>
    <n v="0.46"/>
    <n v="4.0042002035142674E-2"/>
    <x v="2728"/>
    <n v="1.4070392703763032E-2"/>
    <x v="17"/>
    <x v="0"/>
    <x v="6"/>
  </r>
  <r>
    <s v="C-24"/>
    <s v="St. Lucie"/>
    <n v="6215"/>
    <e v="#N/A"/>
    <s v="NA"/>
    <n v="0.62640332935885068"/>
    <n v="1.7869211096790915E-2"/>
    <n v="0.24869471632328805"/>
    <n v="0.46"/>
    <n v="0.4767602059275593"/>
    <x v="2729"/>
    <n v="0.1658801907983119"/>
    <x v="9"/>
    <x v="4"/>
    <x v="4"/>
  </r>
  <r>
    <s v="C-23"/>
    <s v="Tradition"/>
    <n v="2130"/>
    <s v="Woodland Pastures"/>
    <s v="D"/>
    <n v="0.95337210017164864"/>
    <n v="0.22938109134459039"/>
    <n v="0.2"/>
    <n v="0.46"/>
    <n v="0.38341000000000003"/>
    <x v="2730"/>
    <n v="0.43752293441644047"/>
    <x v="11"/>
    <x v="0"/>
    <x v="0"/>
  </r>
  <r>
    <s v="C-23"/>
    <s v="Conservation"/>
    <n v="5120"/>
    <s v=" Channelized Waterways, Canals"/>
    <s v="NA"/>
    <n v="0.52096910560538079"/>
    <n v="9.3813358258152305E-2"/>
    <n v="0.2984336595879456"/>
    <n v="0.45"/>
    <n v="0.55967502434974348"/>
    <x v="2731"/>
    <n v="0.43221247833563958"/>
    <x v="3"/>
    <x v="7"/>
    <x v="5"/>
  </r>
  <r>
    <s v="C-24"/>
    <s v="Conservation"/>
    <n v="6300"/>
    <s v="Wetland Forested Mixed"/>
    <s v="D"/>
    <n v="0.62640332935885068"/>
    <n v="1.7869211096790915E-2"/>
    <n v="0.24869471632328805"/>
    <n v="0.45"/>
    <n v="0.46639585362478631"/>
    <x v="2732"/>
    <n v="0.16227409969400081"/>
    <x v="3"/>
    <x v="8"/>
    <x v="4"/>
  </r>
  <r>
    <s v="N St Lucie"/>
    <s v="Conservation"/>
    <n v="5120"/>
    <s v=" Channelized Waterways, Canals"/>
    <s v="NA"/>
    <n v="0.52096910560538079"/>
    <n v="9.3813358258152305E-2"/>
    <n v="0.2984336595879456"/>
    <n v="0.45"/>
    <n v="0.55967502434974348"/>
    <x v="2731"/>
    <n v="0.26469614679751791"/>
    <x v="3"/>
    <x v="46"/>
    <x v="5"/>
  </r>
  <r>
    <s v="S St Lucie"/>
    <s v="Conservation"/>
    <n v="1210"/>
    <s v="Fixed Single Family Units"/>
    <s v="C"/>
    <n v="1.3474392445178078"/>
    <n v="0.2921616014325315"/>
    <n v="0.2050753273754139"/>
    <n v="0.45"/>
    <n v="0.38459314207666684"/>
    <x v="2733"/>
    <n v="0.34759978827823312"/>
    <x v="3"/>
    <x v="39"/>
    <x v="1"/>
  </r>
  <r>
    <s v="S St Lucie"/>
    <s v="ROADS"/>
    <n v="2110"/>
    <s v="Improved Pastures"/>
    <s v="NA"/>
    <n v="1.8765006736361713"/>
    <n v="0.3700681607026059"/>
    <n v="0.58663586860269046"/>
    <n v="0.45"/>
    <n v="1.1001622420807706"/>
    <x v="2734"/>
    <n v="1.2275560407769699"/>
    <x v="13"/>
    <x v="0"/>
    <x v="0"/>
  </r>
  <r>
    <s v="S St Lucie"/>
    <s v="ROADS"/>
    <n v="8140"/>
    <s v="Roads and Highways"/>
    <s v="C"/>
    <n v="1.0171301585628862"/>
    <n v="0.19656132206470006"/>
    <n v="0.42691819959772126"/>
    <n v="0.45"/>
    <n v="0.80063171857057647"/>
    <x v="2735"/>
    <n v="0.51535331260084061"/>
    <x v="13"/>
    <x v="0"/>
    <x v="2"/>
  </r>
  <r>
    <s v="Basin 4, 5, 6"/>
    <s v="MartinCoMS4"/>
    <n v="5110"/>
    <s v=" Natural River, Stream, Waterway"/>
    <s v="NA"/>
    <n v="0.52096910560538079"/>
    <n v="9.3813358258152305E-2"/>
    <n v="0.2984336595879456"/>
    <n v="0.45"/>
    <n v="0.55967502434974348"/>
    <x v="2731"/>
    <n v="0.21900987455984833"/>
    <x v="10"/>
    <x v="0"/>
    <x v="5"/>
  </r>
  <r>
    <s v="Basin 4, 5, 6"/>
    <s v="MartinCoMS4"/>
    <n v="6120"/>
    <s v="Mangrove Swamps"/>
    <s v="A"/>
    <n v="0.62640332935885068"/>
    <n v="1.7869211096790915E-2"/>
    <n v="0.24869471632328805"/>
    <n v="0.45"/>
    <n v="0.46639585362478631"/>
    <x v="2732"/>
    <n v="8.6130312631218175E-2"/>
    <x v="10"/>
    <x v="0"/>
    <x v="4"/>
  </r>
  <r>
    <s v="N St Lucie"/>
    <s v="City of PSL MS4"/>
    <n v="1290"/>
    <s v="Medium Density Under Construction"/>
    <s v="A"/>
    <n v="1.3474392445178078"/>
    <n v="0.2921616014325315"/>
    <n v="0.21931666955426207"/>
    <n v="0.45"/>
    <n v="0.41130099916532425"/>
    <x v="2736"/>
    <n v="0.41650466321337543"/>
    <x v="2"/>
    <x v="0"/>
    <x v="1"/>
  </r>
  <r>
    <s v="N St Lucie"/>
    <s v="City of PSL MS4"/>
    <n v="4271"/>
    <e v="#N/A"/>
    <s v="D"/>
    <n v="0.80616023176279095"/>
    <n v="4.9140330516175015E-2"/>
    <n v="0.28292799795311729"/>
    <n v="0.45"/>
    <n v="0.53059609416132736"/>
    <x v="2737"/>
    <n v="0.1864466068749627"/>
    <x v="2"/>
    <x v="0"/>
    <x v="3"/>
  </r>
  <r>
    <s v="C-23"/>
    <s v="ROADS"/>
    <n v="1400"/>
    <s v="Commercial and Services"/>
    <s v="D"/>
    <n v="0.73183755311232057"/>
    <n v="0.15992943931627868"/>
    <n v="0.58224006489851832"/>
    <n v="0.44"/>
    <n v="1.0676536070044131"/>
    <x v="2738"/>
    <n v="1.0165749278139977"/>
    <x v="13"/>
    <x v="0"/>
    <x v="1"/>
  </r>
  <r>
    <s v="N St Lucie"/>
    <s v="CityofFtPierce"/>
    <n v="5200"/>
    <s v="Lakes"/>
    <s v="NA"/>
    <n v="0.52096910560538079"/>
    <n v="9.3813358258152305E-2"/>
    <n v="0.2984336595879456"/>
    <n v="0.44"/>
    <n v="0.54723780158641577"/>
    <x v="2739"/>
    <n v="0.2588140102020175"/>
    <x v="18"/>
    <x v="0"/>
    <x v="5"/>
  </r>
  <r>
    <s v="C-23"/>
    <s v="Martin"/>
    <n v="1500"/>
    <s v="Industrial"/>
    <s v="NA"/>
    <n v="1.4884831588725165"/>
    <n v="0.30824389141964326"/>
    <n v="0.57659988543228824"/>
    <n v="0.44"/>
    <n v="1.0573112099171869"/>
    <x v="2740"/>
    <n v="1.4334196753961121"/>
    <x v="6"/>
    <x v="4"/>
    <x v="1"/>
  </r>
  <r>
    <s v="S St Lucie"/>
    <s v="Martin"/>
    <n v="1310"/>
    <s v="Fixed Single Family Units &lt;Six or more dwelling units per acre&gt;"/>
    <s v="D"/>
    <n v="1.3474392445178078"/>
    <n v="0.2921616014325315"/>
    <n v="0.45902383655933859"/>
    <n v="0.44"/>
    <n v="0.84171200909885913"/>
    <x v="2741"/>
    <n v="0.76074917658226326"/>
    <x v="6"/>
    <x v="4"/>
    <x v="1"/>
  </r>
  <r>
    <s v="S St Lucie"/>
    <s v="MartinCoMS4"/>
    <n v="1820"/>
    <s v="Golf Courses"/>
    <s v="B"/>
    <n v="1.8765006736361713"/>
    <n v="0.3700681607026059"/>
    <n v="0.15190764990771397"/>
    <n v="0.44"/>
    <n v="0.27855305763577509"/>
    <x v="2742"/>
    <n v="0.3108082385475896"/>
    <x v="10"/>
    <x v="0"/>
    <x v="1"/>
  </r>
  <r>
    <s v="S St Lucie"/>
    <s v="MartinCoMS4"/>
    <n v="6170"/>
    <s v="Mixed Wetland Hardwoods"/>
    <s v="B"/>
    <n v="0.62640332935885068"/>
    <n v="1.7869211096790915E-2"/>
    <n v="0.24869471632328805"/>
    <n v="0.44"/>
    <n v="0.45603150132201326"/>
    <x v="2743"/>
    <n v="7.1807688532885786E-2"/>
    <x v="10"/>
    <x v="0"/>
    <x v="4"/>
  </r>
  <r>
    <s v="N St Lucie"/>
    <s v="NORTH ST. LUCIE RIVER WATER CONTROL DIST"/>
    <n v="1110"/>
    <s v="Fixed Single Family Units"/>
    <s v="C"/>
    <n v="0.96739227811534922"/>
    <n v="0.17065096597435325"/>
    <n v="0.22153198944874952"/>
    <n v="0.44"/>
    <n v="0.40622320905217202"/>
    <x v="2744"/>
    <n v="0.27705287236009979"/>
    <x v="1"/>
    <x v="1"/>
    <x v="1"/>
  </r>
  <r>
    <s v="N St Lucie"/>
    <s v="NORTH ST. LUCIE RIVER WATER CONTROL DIST"/>
    <n v="2130"/>
    <s v="Woodland Pastures"/>
    <s v="C"/>
    <n v="0.95337210017164864"/>
    <n v="0.22938109134459039"/>
    <n v="0.2"/>
    <n v="0.44"/>
    <n v="0.36674000000000001"/>
    <x v="2745"/>
    <n v="0.30873124873746477"/>
    <x v="1"/>
    <x v="1"/>
    <x v="0"/>
  </r>
  <r>
    <s v="C-24"/>
    <s v="City of PSL MS4"/>
    <n v="4110"/>
    <s v="Pine Flatwoods"/>
    <s v="NA"/>
    <n v="0.80616023176279095"/>
    <n v="4.9140330516175015E-2"/>
    <n v="0.24115339422849597"/>
    <n v="0.44"/>
    <n v="0.44220297899679301"/>
    <x v="2746"/>
    <n v="0.19148310512141301"/>
    <x v="2"/>
    <x v="0"/>
    <x v="3"/>
  </r>
  <r>
    <s v="C-24"/>
    <s v="Tradition"/>
    <n v="5120"/>
    <s v=" Channelized Waterways, Canals"/>
    <s v="NA"/>
    <n v="0.52096910560538079"/>
    <n v="9.3813358258152305E-2"/>
    <n v="0.2984336595879456"/>
    <n v="0.44"/>
    <n v="0.54723780158641577"/>
    <x v="2739"/>
    <n v="0.30348503194551663"/>
    <x v="11"/>
    <x v="0"/>
    <x v="5"/>
  </r>
  <r>
    <s v="C-24"/>
    <s v="Copper Creek"/>
    <n v="8100"/>
    <s v="Transportation"/>
    <s v="NA"/>
    <n v="1.0171301585628862"/>
    <n v="0.19656132206470006"/>
    <n v="0.43863241848912221"/>
    <n v="0.43"/>
    <n v="0.78604025974296921"/>
    <x v="2747"/>
    <n v="0.65567812166746964"/>
    <x v="20"/>
    <x v="0"/>
    <x v="2"/>
  </r>
  <r>
    <s v="Basin 4, 5, 6"/>
    <s v="Martin"/>
    <n v="1110"/>
    <s v="Fixed Single Family Units"/>
    <s v="NA"/>
    <n v="0.96739227811534922"/>
    <n v="0.17065096597435325"/>
    <n v="0.24895975957097566"/>
    <n v="0.43"/>
    <n v="0.44614211314517765"/>
    <x v="2748"/>
    <n v="0.26785983366654492"/>
    <x v="6"/>
    <x v="4"/>
    <x v="1"/>
  </r>
  <r>
    <s v="C-24"/>
    <s v="City of PSL MS4"/>
    <n v="8100"/>
    <s v="Transportation"/>
    <s v="D"/>
    <n v="1.0171301585628862"/>
    <n v="0.19656132206470006"/>
    <n v="0.45034663738052311"/>
    <n v="0.43"/>
    <n v="0.80703243285183179"/>
    <x v="2749"/>
    <n v="0.67318881334404901"/>
    <x v="2"/>
    <x v="0"/>
    <x v="2"/>
  </r>
  <r>
    <s v="N St Lucie"/>
    <s v="StLucieCOMS4"/>
    <n v="5120"/>
    <s v=" Channelized Waterways, Canals"/>
    <s v="B"/>
    <n v="0.52096910560538079"/>
    <n v="9.3813358258152305E-2"/>
    <n v="0.2984336595879456"/>
    <n v="0.43"/>
    <n v="0.53480057882308818"/>
    <x v="2750"/>
    <n v="0.25293187360651709"/>
    <x v="15"/>
    <x v="0"/>
    <x v="5"/>
  </r>
  <r>
    <s v="S St Lucie"/>
    <s v="StuartMS4"/>
    <n v="6410"/>
    <s v="Freshwater Marshes"/>
    <s v="NA"/>
    <n v="0.62640332935885068"/>
    <n v="1.7869211096790915E-2"/>
    <n v="0.24869471632328805"/>
    <n v="0.43"/>
    <n v="0.44566714901924026"/>
    <x v="2751"/>
    <n v="7.0175695611683839E-2"/>
    <x v="19"/>
    <x v="0"/>
    <x v="4"/>
  </r>
  <r>
    <s v="N St Lucie"/>
    <s v="CityofFtPierce"/>
    <n v="3200"/>
    <s v="Shrub and Brushland"/>
    <s v="NA"/>
    <n v="0.80616023176279095"/>
    <n v="4.9140330516175015E-2"/>
    <n v="0.24115339422849597"/>
    <n v="0.42"/>
    <n v="0.42210284358784794"/>
    <x v="2752"/>
    <n v="0.14832307249381821"/>
    <x v="18"/>
    <x v="0"/>
    <x v="6"/>
  </r>
  <r>
    <s v="N St Lucie"/>
    <s v="MartinCoMS4"/>
    <n v="6172"/>
    <s v="Mixed Shrubs"/>
    <s v="C"/>
    <n v="0.62640332935885068"/>
    <n v="1.7869211096790915E-2"/>
    <n v="0.24869471632328805"/>
    <n v="0.42"/>
    <n v="0.43530279671646716"/>
    <x v="2753"/>
    <n v="0.11592205908510217"/>
    <x v="10"/>
    <x v="0"/>
    <x v="4"/>
  </r>
  <r>
    <s v="C-23"/>
    <s v="Conservation"/>
    <n v="6170"/>
    <s v="Mixed Wetland Hardwoods"/>
    <s v="NA"/>
    <n v="0.62640332935885068"/>
    <n v="1.7869211096790915E-2"/>
    <n v="0.24869471632328805"/>
    <n v="0.41"/>
    <n v="0.42493844441369416"/>
    <x v="2754"/>
    <n v="0.24035033585672921"/>
    <x v="3"/>
    <x v="2"/>
    <x v="4"/>
  </r>
  <r>
    <s v="N St Lucie"/>
    <s v="Conservation"/>
    <n v="3300"/>
    <s v="Mixed Rangeland"/>
    <s v="D"/>
    <n v="0.80616023176279095"/>
    <n v="4.9140330516175015E-2"/>
    <n v="0.28292799795311729"/>
    <n v="0.41"/>
    <n v="0.48343199690254263"/>
    <x v="2755"/>
    <n v="0.16987357515274376"/>
    <x v="3"/>
    <x v="35"/>
    <x v="6"/>
  </r>
  <r>
    <s v="N St Lucie"/>
    <s v="Conservation"/>
    <n v="4200"/>
    <s v="Upland Hardwood Forests"/>
    <s v="NA"/>
    <n v="0.80616023176279095"/>
    <n v="4.9140330516175015E-2"/>
    <n v="0.24115339422849597"/>
    <n v="0.41"/>
    <n v="0.41205277588337536"/>
    <x v="2756"/>
    <n v="0.14479157076777491"/>
    <x v="3"/>
    <x v="10"/>
    <x v="3"/>
  </r>
  <r>
    <s v="S St Lucie"/>
    <s v="Conservation"/>
    <n v="1710"/>
    <s v="Educational Facilities"/>
    <s v="D"/>
    <n v="0.96739227811534922"/>
    <n v="0.17065096597435325"/>
    <n v="0.24052044568721381"/>
    <n v="0.41"/>
    <n v="0.41097127253460003"/>
    <x v="2757"/>
    <n v="0.23556103938372086"/>
    <x v="3"/>
    <x v="34"/>
    <x v="1"/>
  </r>
  <r>
    <s v="C-23"/>
    <s v="ROADS"/>
    <n v="7430"/>
    <s v="Spoil Areas"/>
    <s v="D"/>
    <n v="0.73183755311232057"/>
    <n v="0.13401908322593187"/>
    <n v="0.28292799795311729"/>
    <n v="0.41"/>
    <n v="0.48343199690254263"/>
    <x v="2758"/>
    <n v="0.42622068462500445"/>
    <x v="13"/>
    <x v="0"/>
    <x v="7"/>
  </r>
  <r>
    <s v="N St Lucie"/>
    <s v="ROADS"/>
    <n v="8310"/>
    <s v="Electric Power Facilities"/>
    <s v="C"/>
    <n v="1.2017295380314896"/>
    <n v="0.2322997442582819"/>
    <n v="0.57095970596605816"/>
    <n v="0.41"/>
    <n v="0.97558457559155443"/>
    <x v="2759"/>
    <n v="0.82902016742348172"/>
    <x v="13"/>
    <x v="0"/>
    <x v="2"/>
  </r>
  <r>
    <s v="C-44 &amp; S-153"/>
    <s v="Martin"/>
    <n v="6410"/>
    <s v="Freshwater Marshes"/>
    <s v="A"/>
    <n v="0.62640332935885068"/>
    <n v="1.7869211096790915E-2"/>
    <n v="0.24869471632328805"/>
    <n v="0.41"/>
    <n v="0.42493844441369416"/>
    <x v="2754"/>
    <n v="2.0661409479293461E-2"/>
    <x v="6"/>
    <x v="4"/>
    <x v="4"/>
  </r>
  <r>
    <s v="N St Lucie"/>
    <s v="City of PSL MS4"/>
    <n v="6120"/>
    <s v="Mangrove Swamps"/>
    <s v="B"/>
    <n v="0.62640332935885068"/>
    <n v="1.7869211096790915E-2"/>
    <n v="0.24869471632328805"/>
    <n v="0.41"/>
    <n v="0.42493844441369416"/>
    <x v="2754"/>
    <n v="0.11316201005926642"/>
    <x v="2"/>
    <x v="0"/>
    <x v="4"/>
  </r>
  <r>
    <s v="N St Lucie"/>
    <s v="St. Lucie"/>
    <n v="4110"/>
    <s v="Pine Flatwoods"/>
    <s v="A"/>
    <n v="0.80616023176279095"/>
    <n v="4.9140330516175015E-2"/>
    <n v="2.0887301862310671E-2"/>
    <n v="0.41"/>
    <n v="3.5689610509583684E-2"/>
    <x v="2760"/>
    <n v="1.2541002192484441E-2"/>
    <x v="9"/>
    <x v="4"/>
    <x v="3"/>
  </r>
  <r>
    <s v="N St Lucie"/>
    <s v="StLucieCOMS4"/>
    <n v="3300"/>
    <s v="Mixed Rangeland"/>
    <s v="D"/>
    <n v="0.80616023176279095"/>
    <n v="4.9140330516175015E-2"/>
    <n v="0.28292799795311729"/>
    <n v="0.41"/>
    <n v="0.48343199690254263"/>
    <x v="2755"/>
    <n v="0.16987357515274376"/>
    <x v="15"/>
    <x v="0"/>
    <x v="6"/>
  </r>
  <r>
    <s v="C-44 &amp; S-153"/>
    <s v="Conservation"/>
    <n v="2130"/>
    <s v="Woodland Pastures"/>
    <s v="D"/>
    <n v="0.95337210017164864"/>
    <n v="0.22938109134459039"/>
    <n v="0.2"/>
    <n v="0.4"/>
    <n v="0.33340000000000009"/>
    <x v="2761"/>
    <n v="0.20809025957951346"/>
    <x v="3"/>
    <x v="2"/>
    <x v="0"/>
  </r>
  <r>
    <s v="S St Lucie"/>
    <s v="Conservation"/>
    <n v="1400"/>
    <s v="Commercial and Services"/>
    <s v="D"/>
    <n v="0.73183755311232057"/>
    <n v="0.15992943931627868"/>
    <n v="0.58224006489851832"/>
    <n v="0.4"/>
    <n v="0.9705941881858301"/>
    <x v="2762"/>
    <n v="0.52801100737740581"/>
    <x v="3"/>
    <x v="25"/>
    <x v="1"/>
  </r>
  <r>
    <s v="Basin 4, 5, 6"/>
    <s v="ROADS"/>
    <n v="6170"/>
    <s v="Mixed Wetland Hardwoods"/>
    <s v="D"/>
    <n v="0.62640332935885068"/>
    <n v="1.7869211096790915E-2"/>
    <n v="0.24869471632328805"/>
    <n v="0.4"/>
    <n v="0.41457409211092117"/>
    <x v="2763"/>
    <n v="7.6560277894416162E-2"/>
    <x v="13"/>
    <x v="0"/>
    <x v="4"/>
  </r>
  <r>
    <s v="C-44 &amp; S-153"/>
    <s v="Martin"/>
    <n v="6300"/>
    <s v="Wetland Forested Mixed"/>
    <s v="NA"/>
    <n v="0.62640332935885068"/>
    <n v="1.7869211096790915E-2"/>
    <n v="0.24869471632328805"/>
    <n v="0.4"/>
    <n v="0.41457409211092117"/>
    <x v="2763"/>
    <n v="2.0157472662725325E-2"/>
    <x v="6"/>
    <x v="4"/>
    <x v="4"/>
  </r>
  <r>
    <s v="S St Lucie"/>
    <s v="Agriculture"/>
    <n v="2130"/>
    <s v="Woodland Pastures"/>
    <s v="NA"/>
    <n v="0.95337210017164864"/>
    <n v="0.22938109134459039"/>
    <n v="0.2"/>
    <n v="0.39"/>
    <n v="0.32506500000000005"/>
    <x v="2764"/>
    <n v="0.23826807769002559"/>
    <x v="0"/>
    <x v="0"/>
    <x v="0"/>
  </r>
  <r>
    <s v="N St Lucie"/>
    <s v="ROADS"/>
    <n v="1800"/>
    <s v="Recreational"/>
    <s v="D"/>
    <n v="1.3474392445178078"/>
    <n v="0.2921616014325315"/>
    <n v="0.27638752969320179"/>
    <n v="0.39"/>
    <n v="0.44921956169860322"/>
    <x v="2765"/>
    <n v="0.45490296068775266"/>
    <x v="13"/>
    <x v="0"/>
    <x v="1"/>
  </r>
  <r>
    <s v="N St Lucie"/>
    <s v="Martin"/>
    <n v="6120"/>
    <s v="Mangrove Swamps"/>
    <s v="NA"/>
    <n v="0.62640332935885068"/>
    <n v="1.7869211096790915E-2"/>
    <n v="0.24869471632328805"/>
    <n v="0.39"/>
    <n v="0.40420973980814812"/>
    <x v="2766"/>
    <n v="0.10764191200759488"/>
    <x v="6"/>
    <x v="4"/>
    <x v="4"/>
  </r>
  <r>
    <s v="N St Lucie"/>
    <s v="MartinCoMS4"/>
    <n v="1290"/>
    <s v="Medium Density Under Construction"/>
    <s v="C"/>
    <n v="1.3474392445178078"/>
    <n v="0.2921616014325315"/>
    <n v="0.30761299106312084"/>
    <n v="0.39"/>
    <n v="0.49997108469966695"/>
    <x v="2767"/>
    <n v="0.50629657762041491"/>
    <x v="10"/>
    <x v="0"/>
    <x v="1"/>
  </r>
  <r>
    <s v="N St Lucie"/>
    <s v="Conservation"/>
    <n v="2210"/>
    <s v="Citrus Groves"/>
    <s v="NA"/>
    <n v="1.6671011379372187"/>
    <n v="0.16490862031309303"/>
    <n v="0.32696578480774496"/>
    <n v="0.38"/>
    <n v="0.51779936511078528"/>
    <x v="2768"/>
    <n v="0.34505960998262425"/>
    <x v="3"/>
    <x v="48"/>
    <x v="0"/>
  </r>
  <r>
    <s v="S St Lucie"/>
    <s v="Conservation"/>
    <n v="2210"/>
    <s v="Citrus Groves"/>
    <s v="D"/>
    <n v="1.6671011379372187"/>
    <n v="0.16490862031309303"/>
    <n v="0.32696578480774496"/>
    <n v="0.38"/>
    <n v="0.51779936511078528"/>
    <x v="2768"/>
    <n v="0.28870232708396643"/>
    <x v="3"/>
    <x v="17"/>
    <x v="0"/>
  </r>
  <r>
    <s v="Basin 4, 5, 6"/>
    <s v="ROADS"/>
    <n v="2430"/>
    <s v="Ornamentals"/>
    <s v="D"/>
    <n v="1.7303616721893005"/>
    <n v="0.38508149913584422"/>
    <n v="0.30381529981542799"/>
    <n v="0.38"/>
    <n v="0.48113709955270251"/>
    <x v="2769"/>
    <n v="0.56959740738263509"/>
    <x v="13"/>
    <x v="0"/>
    <x v="0"/>
  </r>
  <r>
    <s v="C-23"/>
    <s v="ROADS"/>
    <n v="3300"/>
    <s v="Mixed Rangeland"/>
    <s v="D"/>
    <n v="0.80616023176279095"/>
    <n v="4.9140330516175015E-2"/>
    <n v="0.28292799795311729"/>
    <n v="0.38"/>
    <n v="0.4480589239584542"/>
    <x v="2770"/>
    <n v="0.29155231789108454"/>
    <x v="13"/>
    <x v="0"/>
    <x v="6"/>
  </r>
  <r>
    <s v="N St Lucie"/>
    <s v="ROADS"/>
    <n v="1411"/>
    <s v="Shopping Centers (Plazas, Malls)"/>
    <s v="A"/>
    <n v="1.4884831588725165"/>
    <n v="0.30824389141964326"/>
    <n v="0.5449281084296117"/>
    <n v="0.38"/>
    <n v="0.86297539891455466"/>
    <x v="2771"/>
    <n v="0.91165724656836955"/>
    <x v="13"/>
    <x v="0"/>
    <x v="1"/>
  </r>
  <r>
    <s v="N St Lucie"/>
    <s v="ROADS"/>
    <n v="6240"/>
    <s v="Cypress - Pine - Cabbage Palm"/>
    <s v="D"/>
    <n v="0.62640332935885068"/>
    <n v="1.7869211096790915E-2"/>
    <n v="0.24869471632328805"/>
    <n v="0.38"/>
    <n v="0.39384538750537512"/>
    <x v="2772"/>
    <n v="0.10488186298175912"/>
    <x v="13"/>
    <x v="0"/>
    <x v="4"/>
  </r>
  <r>
    <s v="S St Lucie"/>
    <s v="Martin"/>
    <n v="6120"/>
    <s v="Mangrove Swamps"/>
    <s v="C"/>
    <n v="0.62640332935885068"/>
    <n v="1.7869211096790915E-2"/>
    <n v="0.24869471632328805"/>
    <n v="0.38"/>
    <n v="0.39384538750537512"/>
    <x v="2772"/>
    <n v="6.2015731005674091E-2"/>
    <x v="6"/>
    <x v="4"/>
    <x v="4"/>
  </r>
  <r>
    <s v="Basin 4, 5, 6"/>
    <s v="MartinCoMS4"/>
    <n v="1900"/>
    <s v="Open Land"/>
    <s v="NA"/>
    <n v="0.80616023176279095"/>
    <n v="4.9140330516175015E-2"/>
    <n v="0.24115339422849597"/>
    <n v="0.38"/>
    <n v="0.38190257276995765"/>
    <x v="2773"/>
    <n v="0.10302235857443343"/>
    <x v="10"/>
    <x v="0"/>
    <x v="1"/>
  </r>
  <r>
    <s v="Basin 4, 5, 6"/>
    <s v="MartinCoMS4"/>
    <n v="5110"/>
    <s v=" Natural River, Stream, Waterway"/>
    <s v="A"/>
    <n v="0.52096910560538079"/>
    <n v="9.3813358258152305E-2"/>
    <n v="0.2984336595879456"/>
    <n v="0.38"/>
    <n v="0.47261446500645005"/>
    <x v="2774"/>
    <n v="0.18494167185053859"/>
    <x v="10"/>
    <x v="0"/>
    <x v="5"/>
  </r>
  <r>
    <s v="N St Lucie"/>
    <s v="City of PSL MS4"/>
    <n v="1850"/>
    <s v="Parks and Zoos"/>
    <s v="C"/>
    <n v="0.96739227811534922"/>
    <n v="0.17065096597435325"/>
    <n v="0.22153198944874952"/>
    <n v="0.38"/>
    <n v="0.35082913509051217"/>
    <x v="2775"/>
    <n v="0.23927293522008619"/>
    <x v="2"/>
    <x v="0"/>
    <x v="1"/>
  </r>
  <r>
    <s v="N St Lucie"/>
    <s v="TownofSewallsPt"/>
    <n v="1411"/>
    <s v="Shopping Centers (Plazas, Malls)"/>
    <s v="NA"/>
    <n v="1.4884831588725165"/>
    <n v="0.30824389141964326"/>
    <n v="0.57659988543228824"/>
    <n v="0.38"/>
    <n v="0.91313240856484323"/>
    <x v="2776"/>
    <n v="0.9646436948163718"/>
    <x v="17"/>
    <x v="0"/>
    <x v="1"/>
  </r>
  <r>
    <s v="C-23"/>
    <s v="St. Lucie"/>
    <n v="4340"/>
    <s v="Hardwood - Coniferous Mixed"/>
    <s v="D"/>
    <n v="0.80616023176279095"/>
    <n v="4.9140330516175015E-2"/>
    <n v="0.28292799795311729"/>
    <n v="0.38"/>
    <n v="0.4480589239584542"/>
    <x v="2770"/>
    <n v="0.29155231789108454"/>
    <x v="9"/>
    <x v="4"/>
    <x v="3"/>
  </r>
  <r>
    <s v="N St Lucie"/>
    <s v="St. Lucie"/>
    <n v="4200"/>
    <s v="Upland Hardwood Forests"/>
    <s v="NA"/>
    <n v="0.80616023176279095"/>
    <n v="4.9140330516175015E-2"/>
    <n v="0.24115339422849597"/>
    <n v="0.38"/>
    <n v="0.38190257276995765"/>
    <x v="2773"/>
    <n v="0.13419706558964506"/>
    <x v="9"/>
    <x v="4"/>
    <x v="3"/>
  </r>
  <r>
    <s v="N St Lucie"/>
    <s v="Conservation"/>
    <n v="5120"/>
    <s v=" Channelized Waterways, Canals"/>
    <s v="D"/>
    <n v="0.52096910560538079"/>
    <n v="9.3813358258152305E-2"/>
    <n v="0.2984336595879456"/>
    <n v="0.37"/>
    <n v="0.46017724224312234"/>
    <x v="2777"/>
    <n v="0.21763905403351469"/>
    <x v="3"/>
    <x v="10"/>
    <x v="5"/>
  </r>
  <r>
    <s v="N St Lucie"/>
    <s v="Conservation"/>
    <n v="5120"/>
    <s v=" Channelized Waterways, Canals"/>
    <s v="D"/>
    <n v="0.52096910560538079"/>
    <n v="9.3813358258152305E-2"/>
    <n v="0.2984336595879456"/>
    <n v="0.37"/>
    <n v="0.46017724224312234"/>
    <x v="2777"/>
    <n v="0.21763905403351469"/>
    <x v="3"/>
    <x v="46"/>
    <x v="5"/>
  </r>
  <r>
    <s v="S St Lucie"/>
    <s v="Conservation"/>
    <n v="6170"/>
    <s v="Mixed Wetland Hardwoods"/>
    <s v="NA"/>
    <n v="0.62640332935885068"/>
    <n v="1.7869211096790915E-2"/>
    <n v="0.24869471632328805"/>
    <n v="0.37"/>
    <n v="0.38348103520260207"/>
    <x v="2778"/>
    <n v="6.0383738084472137E-2"/>
    <x v="3"/>
    <x v="51"/>
    <x v="4"/>
  </r>
  <r>
    <s v="Basin 4, 5, 6"/>
    <s v="ROADS"/>
    <n v="7400"/>
    <s v="Disturbed Land"/>
    <s v="D"/>
    <n v="0.73183755311232057"/>
    <n v="0.13401908322593187"/>
    <n v="0.28292799795311729"/>
    <n v="0.37"/>
    <n v="0.43626789964375795"/>
    <x v="2779"/>
    <n v="0.2184462851176377"/>
    <x v="13"/>
    <x v="0"/>
    <x v="7"/>
  </r>
  <r>
    <s v="C-44 &amp; S-153"/>
    <s v="Martin"/>
    <n v="1840"/>
    <s v="Marinas and Fish Camps"/>
    <s v="NA"/>
    <n v="0.73183755311232057"/>
    <n v="0.15992943931627868"/>
    <n v="0.24895975957097566"/>
    <n v="0.37"/>
    <n v="0.38388972526445514"/>
    <x v="2780"/>
    <n v="0.16705652564516366"/>
    <x v="6"/>
    <x v="4"/>
    <x v="1"/>
  </r>
  <r>
    <s v="N St Lucie"/>
    <s v="Martin"/>
    <n v="6120"/>
    <s v="Mangrove Swamps"/>
    <s v="D"/>
    <n v="0.62640332935885068"/>
    <n v="1.7869211096790915E-2"/>
    <n v="0.24869471632328805"/>
    <n v="0.36"/>
    <n v="0.37311668289982897"/>
    <x v="2781"/>
    <n v="9.9361764930087554E-2"/>
    <x v="6"/>
    <x v="4"/>
    <x v="4"/>
  </r>
  <r>
    <s v="C-44 &amp; S-153"/>
    <s v="MartinCoMS4"/>
    <n v="2110"/>
    <s v="Improved Pastures"/>
    <s v="A"/>
    <n v="1.8765006736361713"/>
    <n v="0.3700681607026059"/>
    <n v="0.58663586860269046"/>
    <n v="0.36"/>
    <n v="0.88012979366461641"/>
    <x v="2782"/>
    <n v="0.88625150587911905"/>
    <x v="10"/>
    <x v="0"/>
    <x v="0"/>
  </r>
  <r>
    <s v="S St Lucie"/>
    <s v="MartinCoMS4"/>
    <n v="2430"/>
    <s v="Ornamentals"/>
    <s v="A"/>
    <n v="1.7303616721893005"/>
    <n v="0.38508149913584422"/>
    <n v="0.30381529981542799"/>
    <n v="0.36"/>
    <n v="0.45581409431308662"/>
    <x v="2783"/>
    <n v="0.52721589496150056"/>
    <x v="10"/>
    <x v="0"/>
    <x v="0"/>
  </r>
  <r>
    <s v="N St Lucie"/>
    <s v="St. Lucie"/>
    <n v="6250"/>
    <s v="Hydric Pine Flatwoods"/>
    <s v="A"/>
    <n v="0.62640332935885068"/>
    <n v="1.7869211096790915E-2"/>
    <n v="0.24869471632328805"/>
    <n v="0.36"/>
    <n v="0.37311668289982897"/>
    <x v="2781"/>
    <n v="9.9361764930087554E-2"/>
    <x v="9"/>
    <x v="4"/>
    <x v="4"/>
  </r>
  <r>
    <s v="N St Lucie"/>
    <s v="Conservation"/>
    <n v="4200"/>
    <s v="Upland Hardwood Forests"/>
    <s v="D"/>
    <n v="0.80616023176279095"/>
    <n v="4.9140330516175015E-2"/>
    <n v="0.28292799795311729"/>
    <n v="0.35"/>
    <n v="0.41268585101436561"/>
    <x v="2784"/>
    <n v="0.14501402756941539"/>
    <x v="3"/>
    <x v="46"/>
    <x v="3"/>
  </r>
  <r>
    <s v="N St Lucie"/>
    <s v="Conservation"/>
    <n v="6120"/>
    <s v="Mangrove Swamps"/>
    <s v="C"/>
    <n v="0.62640332935885068"/>
    <n v="1.7869211096790915E-2"/>
    <n v="0.24869471632328805"/>
    <n v="0.35"/>
    <n v="0.36275233059705597"/>
    <x v="2785"/>
    <n v="9.6601715904251803E-2"/>
    <x v="3"/>
    <x v="31"/>
    <x v="4"/>
  </r>
  <r>
    <s v="N St Lucie"/>
    <s v="Conservation"/>
    <n v="6170"/>
    <s v="Mixed Wetland Hardwoods"/>
    <s v="NA"/>
    <n v="0.62640332935885068"/>
    <n v="1.7869211096790915E-2"/>
    <n v="0.24869471632328805"/>
    <n v="0.35"/>
    <n v="0.36275233059705597"/>
    <x v="2785"/>
    <n v="9.6601715904251803E-2"/>
    <x v="3"/>
    <x v="47"/>
    <x v="4"/>
  </r>
  <r>
    <s v="S St Lucie"/>
    <s v="Conservation"/>
    <n v="5110"/>
    <s v=" Natural River, Stream, Waterway"/>
    <s v="NA"/>
    <n v="0.52096910560538079"/>
    <n v="9.3813358258152305E-2"/>
    <n v="0.2984336595879456"/>
    <n v="0.35"/>
    <n v="0.4353027967164671"/>
    <x v="2786"/>
    <n v="0.15849642444789361"/>
    <x v="3"/>
    <x v="9"/>
    <x v="5"/>
  </r>
  <r>
    <s v="C-44 &amp; S-153"/>
    <s v="Martin"/>
    <n v="1310"/>
    <s v="Fixed Single Family Units &lt;Six or more dwelling units per acre&gt;"/>
    <s v="D"/>
    <n v="1.3474392445178078"/>
    <n v="0.2921616014325315"/>
    <n v="0.45902383655933859"/>
    <n v="0.35"/>
    <n v="0.66954364360136509"/>
    <x v="2787"/>
    <n v="0.53226826029359131"/>
    <x v="6"/>
    <x v="4"/>
    <x v="1"/>
  </r>
  <r>
    <s v="S St Lucie"/>
    <s v="MartinCoMS4"/>
    <n v="1850"/>
    <s v="Parks and Zoos"/>
    <s v="NA"/>
    <n v="0.96739227811534922"/>
    <n v="0.17065096597435325"/>
    <n v="0.24895975957097566"/>
    <n v="0.35"/>
    <n v="0.36313892930421426"/>
    <x v="2788"/>
    <n v="0.20814443574128513"/>
    <x v="10"/>
    <x v="0"/>
    <x v="1"/>
  </r>
  <r>
    <s v="N St Lucie"/>
    <s v="St. Lucie"/>
    <n v="4340"/>
    <s v="Hardwood - Coniferous Mixed"/>
    <s v="NA"/>
    <n v="0.80616023176279095"/>
    <n v="4.9140330516175015E-2"/>
    <n v="0.24115339422849597"/>
    <n v="0.35"/>
    <n v="0.35175236965653989"/>
    <x v="2789"/>
    <n v="0.12360256041151516"/>
    <x v="9"/>
    <x v="4"/>
    <x v="3"/>
  </r>
  <r>
    <s v="C-24"/>
    <s v="Tradition"/>
    <n v="1920"/>
    <s v="Inactive Land with street pattern but without structures"/>
    <s v="D"/>
    <n v="0.80616023176279095"/>
    <n v="4.9140330516175015E-2"/>
    <n v="0.27638752969320179"/>
    <n v="0.35"/>
    <n v="0.40314576049874645"/>
    <x v="2790"/>
    <n v="0.17457051558531744"/>
    <x v="11"/>
    <x v="0"/>
    <x v="1"/>
  </r>
  <r>
    <s v="N St Lucie"/>
    <s v="Conservation"/>
    <n v="6172"/>
    <s v="Mixed Shrubs"/>
    <s v="D"/>
    <n v="0.62640332935885068"/>
    <n v="1.7869211096790915E-2"/>
    <n v="0.24869471632328805"/>
    <n v="0.34"/>
    <n v="0.35238797829428298"/>
    <x v="2791"/>
    <n v="9.3841666878416052E-2"/>
    <x v="3"/>
    <x v="35"/>
    <x v="4"/>
  </r>
  <r>
    <s v="S St Lucie"/>
    <s v="Conservation"/>
    <n v="6250"/>
    <s v="Hydric Pine Flatwoods"/>
    <s v="D"/>
    <n v="0.62640332935885068"/>
    <n v="1.7869211096790915E-2"/>
    <n v="0.24869471632328805"/>
    <n v="0.34"/>
    <n v="0.35238797829428298"/>
    <x v="2791"/>
    <n v="5.5487759320866289E-2"/>
    <x v="3"/>
    <x v="45"/>
    <x v="4"/>
  </r>
  <r>
    <s v="C-23"/>
    <s v="ROADS"/>
    <n v="1920"/>
    <s v="Inactive Land with street pattern but without structures"/>
    <s v="NA"/>
    <n v="0.80616023176279095"/>
    <n v="4.9140330516175015E-2"/>
    <n v="0.24895975957097566"/>
    <n v="0.34"/>
    <n v="0.35276353132409394"/>
    <x v="2792"/>
    <n v="0.22954352591919441"/>
    <x v="13"/>
    <x v="0"/>
    <x v="1"/>
  </r>
  <r>
    <s v="C-24"/>
    <s v="ROADS"/>
    <n v="3100"/>
    <s v="Herbaceous (Dry Prairie)"/>
    <s v="D"/>
    <n v="0.80616023176279095"/>
    <n v="4.9140330516175015E-2"/>
    <n v="0.28292799795311729"/>
    <n v="0.34"/>
    <n v="0.40089482669966953"/>
    <x v="2793"/>
    <n v="0.17359581434235474"/>
    <x v="13"/>
    <x v="0"/>
    <x v="6"/>
  </r>
  <r>
    <s v="S St Lucie"/>
    <s v="ROADS"/>
    <n v="1800"/>
    <s v="Recreational"/>
    <s v="D"/>
    <n v="1.3474392445178078"/>
    <n v="0.2921616014325315"/>
    <n v="0.27638752969320179"/>
    <n v="0.34"/>
    <n v="0.39162731019878233"/>
    <x v="2794"/>
    <n v="0.35395735184985144"/>
    <x v="13"/>
    <x v="0"/>
    <x v="1"/>
  </r>
  <r>
    <s v="S St Lucie"/>
    <s v="MartinCoMS4"/>
    <n v="4220"/>
    <s v="Brazilian Pepper"/>
    <s v="A"/>
    <n v="0.80616023176279095"/>
    <n v="4.9140330516175015E-2"/>
    <n v="2.0887301862310671E-2"/>
    <n v="0.34"/>
    <n v="2.959626237380111E-2"/>
    <x v="2795"/>
    <n v="7.1785982799299026E-3"/>
    <x v="10"/>
    <x v="0"/>
    <x v="3"/>
  </r>
  <r>
    <s v="N St Lucie"/>
    <s v="St. Lucie"/>
    <n v="5120"/>
    <s v=" Channelized Waterways, Canals"/>
    <s v="C"/>
    <n v="0.52096910560538079"/>
    <n v="9.3813358258152305E-2"/>
    <n v="0.2984336595879456"/>
    <n v="0.34"/>
    <n v="0.42286557395313951"/>
    <x v="2796"/>
    <n v="0.19999264424701355"/>
    <x v="9"/>
    <x v="4"/>
    <x v="5"/>
  </r>
  <r>
    <s v="N St Lucie"/>
    <s v="StLucieCOMS4"/>
    <n v="2110"/>
    <s v="Improved Pastures"/>
    <s v="NA"/>
    <n v="1.8765006736361713"/>
    <n v="0.3700681607026059"/>
    <n v="0.58663586860269046"/>
    <n v="0.34"/>
    <n v="0.8312336940165822"/>
    <x v="2797"/>
    <n v="1.0179582616215865"/>
    <x v="15"/>
    <x v="0"/>
    <x v="0"/>
  </r>
  <r>
    <s v="N St Lucie"/>
    <s v="StLucieCOMS4"/>
    <n v="8140"/>
    <s v="Roads and Highways"/>
    <s v="C"/>
    <n v="1.0171301585628862"/>
    <n v="0.19656132206470006"/>
    <n v="0.42691819959772126"/>
    <n v="0.34"/>
    <n v="0.60492174291999112"/>
    <x v="2798"/>
    <n v="0.45521774090893585"/>
    <x v="15"/>
    <x v="0"/>
    <x v="2"/>
  </r>
  <r>
    <s v="C-24"/>
    <s v="Verano"/>
    <n v="8320"/>
    <s v="Electrical Power Transmission Lines"/>
    <s v="NA"/>
    <n v="0.73183755311232057"/>
    <n v="0.15992943931627868"/>
    <n v="0.24115339422849597"/>
    <n v="0.34"/>
    <n v="0.34170230195206736"/>
    <x v="2799"/>
    <n v="0.25097282482966798"/>
    <x v="8"/>
    <x v="0"/>
    <x v="2"/>
  </r>
  <r>
    <s v="N St Lucie"/>
    <s v="Conservation"/>
    <n v="5110"/>
    <s v=" Natural River, Stream, Waterway"/>
    <s v="D"/>
    <n v="0.52096910560538079"/>
    <n v="9.3813358258152305E-2"/>
    <n v="0.2984336595879456"/>
    <n v="0.33"/>
    <n v="0.41042835118981186"/>
    <x v="2800"/>
    <n v="0.19411050765151311"/>
    <x v="3"/>
    <x v="43"/>
    <x v="5"/>
  </r>
  <r>
    <s v="Basin 4, 5, 6"/>
    <s v="ROADS"/>
    <n v="6172"/>
    <s v="Mixed Shrubs"/>
    <s v="D"/>
    <n v="0.62640332935885068"/>
    <n v="1.7869211096790915E-2"/>
    <n v="0.24869471632328805"/>
    <n v="0.33"/>
    <n v="0.34202362599150993"/>
    <x v="2801"/>
    <n v="6.3162229262893332E-2"/>
    <x v="13"/>
    <x v="0"/>
    <x v="4"/>
  </r>
  <r>
    <s v="S St Lucie"/>
    <s v="ROADS"/>
    <n v="3100"/>
    <s v="Herbaceous (Dry Prairie)"/>
    <s v="NA"/>
    <n v="0.80616023176279095"/>
    <n v="4.9140330516175015E-2"/>
    <n v="0.24115339422849597"/>
    <n v="0.33"/>
    <n v="0.33165223424759482"/>
    <x v="2802"/>
    <n v="8.0442527783920373E-2"/>
    <x v="13"/>
    <x v="0"/>
    <x v="6"/>
  </r>
  <r>
    <s v="N St Lucie"/>
    <s v="MartinCoMS4"/>
    <n v="5110"/>
    <s v=" Natural River, Stream, Waterway"/>
    <s v="D"/>
    <n v="0.52096910560538079"/>
    <n v="9.3813358258152305E-2"/>
    <n v="0.2984336595879456"/>
    <n v="0.33"/>
    <n v="0.41042835118981186"/>
    <x v="2800"/>
    <n v="0.19411050765151311"/>
    <x v="10"/>
    <x v="0"/>
    <x v="5"/>
  </r>
  <r>
    <s v="S St Lucie"/>
    <s v="MartinCoMS4"/>
    <n v="3300"/>
    <s v="Mixed Rangeland"/>
    <s v="NA"/>
    <n v="0.80616023176279095"/>
    <n v="4.9140330516175015E-2"/>
    <n v="0.24115339422849597"/>
    <n v="0.33"/>
    <n v="0.33165223424759482"/>
    <x v="2802"/>
    <n v="8.0442527783920373E-2"/>
    <x v="10"/>
    <x v="0"/>
    <x v="6"/>
  </r>
  <r>
    <s v="S St Lucie"/>
    <s v="MartinCoMS4"/>
    <n v="6410"/>
    <s v="Freshwater Marshes"/>
    <s v="A"/>
    <n v="0.62640332935885068"/>
    <n v="1.7869211096790915E-2"/>
    <n v="0.24869471632328805"/>
    <n v="0.33"/>
    <n v="0.34202362599150993"/>
    <x v="2801"/>
    <n v="5.3855766399664336E-2"/>
    <x v="10"/>
    <x v="0"/>
    <x v="4"/>
  </r>
  <r>
    <s v="N St Lucie"/>
    <s v="City of PSL MS4"/>
    <n v="6172"/>
    <s v="Mixed Shrubs"/>
    <s v="C"/>
    <n v="0.62640332935885068"/>
    <n v="1.7869211096790915E-2"/>
    <n v="0.24869471632328805"/>
    <n v="0.33"/>
    <n v="0.34202362599150993"/>
    <x v="2801"/>
    <n v="9.1081617852580288E-2"/>
    <x v="2"/>
    <x v="0"/>
    <x v="4"/>
  </r>
  <r>
    <s v="C-23"/>
    <s v="St. Lucie"/>
    <n v="6172"/>
    <s v="Mixed Shrubs"/>
    <s v="C"/>
    <n v="0.62640332935885068"/>
    <n v="1.7869211096790915E-2"/>
    <n v="0.24869471632328805"/>
    <n v="0.33"/>
    <n v="0.34202362599150993"/>
    <x v="2801"/>
    <n v="0.19345270934809911"/>
    <x v="9"/>
    <x v="4"/>
    <x v="4"/>
  </r>
  <r>
    <s v="N St Lucie"/>
    <s v="Conservation"/>
    <n v="5250"/>
    <s v="Marshy Lakes"/>
    <s v="C"/>
    <n v="0.52096910560538079"/>
    <n v="9.3813358258152305E-2"/>
    <n v="0.2984336595879456"/>
    <n v="0.32"/>
    <n v="0.39799112842648426"/>
    <x v="2803"/>
    <n v="0.18822837105601276"/>
    <x v="3"/>
    <x v="10"/>
    <x v="5"/>
  </r>
  <r>
    <s v="S St Lucie"/>
    <s v="ROADS"/>
    <n v="1310"/>
    <s v="Fixed Single Family Units &lt;Six or more dwelling units per acre&gt;"/>
    <s v="D"/>
    <n v="1.3474392445178078"/>
    <n v="0.2921616014325315"/>
    <n v="0.45902383655933859"/>
    <n v="0.32"/>
    <n v="0.61215418843553393"/>
    <x v="2804"/>
    <n v="0.55327212842346418"/>
    <x v="13"/>
    <x v="0"/>
    <x v="1"/>
  </r>
  <r>
    <s v="N St Lucie"/>
    <s v="Martin"/>
    <n v="4240"/>
    <s v="Melaleuca"/>
    <s v="A"/>
    <n v="0.80616023176279095"/>
    <n v="4.9140330516175015E-2"/>
    <n v="2.0887301862310671E-2"/>
    <n v="0.32"/>
    <n v="2.7855305763577514E-2"/>
    <x v="2805"/>
    <n v="9.788099272182979E-3"/>
    <x v="6"/>
    <x v="4"/>
    <x v="3"/>
  </r>
  <r>
    <s v="S St Lucie"/>
    <s v="Martin"/>
    <n v="1840"/>
    <s v="Marinas and Fish Camps"/>
    <s v="NA"/>
    <n v="0.73183755311232057"/>
    <n v="0.15992943931627868"/>
    <n v="0.24895975957097566"/>
    <n v="0.32"/>
    <n v="0.33201273536385312"/>
    <x v="2806"/>
    <n v="0.18061758559390009"/>
    <x v="6"/>
    <x v="4"/>
    <x v="1"/>
  </r>
  <r>
    <s v="C-44 &amp; S-153"/>
    <s v="Agriculture"/>
    <n v="3300"/>
    <s v="Mixed Rangeland"/>
    <s v="A"/>
    <n v="0.80616023176279095"/>
    <n v="4.9140330516175015E-2"/>
    <n v="2.0887301862310671E-2"/>
    <n v="0.31"/>
    <n v="2.6984827458465713E-2"/>
    <x v="2807"/>
    <n v="3.6081639287684425E-3"/>
    <x v="0"/>
    <x v="0"/>
    <x v="6"/>
  </r>
  <r>
    <s v="N St Lucie"/>
    <s v="Conservation"/>
    <n v="3200"/>
    <s v="Shrub and Brushland"/>
    <s v="NA"/>
    <n v="0.80616023176279095"/>
    <n v="4.9140330516175015E-2"/>
    <n v="0.24115339422849597"/>
    <n v="0.31"/>
    <n v="0.31155209883864965"/>
    <x v="2808"/>
    <n v="0.10947655350734201"/>
    <x v="3"/>
    <x v="13"/>
    <x v="6"/>
  </r>
  <r>
    <s v="C-24"/>
    <s v="ROADS"/>
    <n v="8320"/>
    <s v="Electrical Power Transmission Lines"/>
    <s v="NA"/>
    <n v="0.73183755311232057"/>
    <n v="0.15992943931627868"/>
    <n v="0.24115339422849597"/>
    <n v="0.31"/>
    <n v="0.31155209883864965"/>
    <x v="2809"/>
    <n v="0.22882816381528551"/>
    <x v="13"/>
    <x v="0"/>
    <x v="2"/>
  </r>
  <r>
    <s v="N St Lucie"/>
    <s v="CityofFtPierce"/>
    <n v="1550"/>
    <s v="Other Light Industrial"/>
    <s v="D"/>
    <n v="1.2017295380314896"/>
    <n v="0.2322997442582819"/>
    <n v="0.34369105791620291"/>
    <n v="0.31"/>
    <n v="0.44402306999839042"/>
    <x v="2810"/>
    <n v="0.37731642036955199"/>
    <x v="18"/>
    <x v="0"/>
    <x v="1"/>
  </r>
  <r>
    <s v="S St Lucie"/>
    <s v="Martin"/>
    <n v="1800"/>
    <s v="Recreational"/>
    <s v="NA"/>
    <n v="1.3474392445178078"/>
    <n v="0.2921616014325315"/>
    <n v="0.24895975957097566"/>
    <n v="0.31"/>
    <n v="0.32163733738373268"/>
    <x v="2811"/>
    <n v="0.29069959431224879"/>
    <x v="6"/>
    <x v="4"/>
    <x v="1"/>
  </r>
  <r>
    <s v="S St Lucie"/>
    <s v="Martin"/>
    <n v="4200"/>
    <s v="Upland Hardwood Forests"/>
    <s v="NA"/>
    <n v="0.80616023176279095"/>
    <n v="4.9140330516175015E-2"/>
    <n v="0.24115339422849597"/>
    <n v="0.31"/>
    <n v="0.31155209883864965"/>
    <x v="2808"/>
    <n v="7.5567223069743381E-2"/>
    <x v="6"/>
    <x v="4"/>
    <x v="3"/>
  </r>
  <r>
    <s v="S St Lucie"/>
    <s v="StuartMS4"/>
    <n v="1490"/>
    <s v="Commercial and Services Under Construction"/>
    <s v="A"/>
    <n v="1.4884831588725165"/>
    <n v="0.30824389141964326"/>
    <n v="0.5449281084296117"/>
    <n v="0.31"/>
    <n v="0.70400624648292609"/>
    <x v="2812"/>
    <n v="0.66709634549120489"/>
    <x v="19"/>
    <x v="0"/>
    <x v="1"/>
  </r>
  <r>
    <s v="S St Lucie"/>
    <s v="StuartMS4"/>
    <n v="8310"/>
    <s v="Electric Power Facilities"/>
    <s v="D"/>
    <n v="1.2017295380314896"/>
    <n v="0.2322997442582819"/>
    <n v="0.58224006489851832"/>
    <n v="0.31"/>
    <n v="0.75221049584401822"/>
    <x v="2813"/>
    <n v="0.55733352048472951"/>
    <x v="19"/>
    <x v="0"/>
    <x v="2"/>
  </r>
  <r>
    <s v="C-44 &amp; S-153"/>
    <s v="Agriculture"/>
    <n v="2610"/>
    <s v="Fallow Crop Land"/>
    <s v="NA"/>
    <n v="1.1942187284187931"/>
    <n v="0.52982210901985061"/>
    <n v="0.24115339422849597"/>
    <n v="0.3"/>
    <n v="0.30150203113417706"/>
    <x v="2814"/>
    <n v="0.4346591847072464"/>
    <x v="0"/>
    <x v="0"/>
    <x v="0"/>
  </r>
  <r>
    <s v="Basin 4, 5, 6"/>
    <s v="Conservation"/>
    <n v="5250"/>
    <s v="Marshy Lakes"/>
    <s v="D"/>
    <n v="0.52096910560538079"/>
    <n v="9.3813358258152305E-2"/>
    <n v="0.2984336595879456"/>
    <n v="0.3"/>
    <n v="0.37311668289982891"/>
    <x v="2815"/>
    <n v="0.14600658303989889"/>
    <x v="3"/>
    <x v="20"/>
    <x v="5"/>
  </r>
  <r>
    <s v="Basin 4, 5, 6"/>
    <s v="Conservation"/>
    <n v="6410"/>
    <s v="Freshwater Marshes"/>
    <s v="D"/>
    <n v="0.62640332935885068"/>
    <n v="1.7869211096790915E-2"/>
    <n v="0.24869471632328805"/>
    <n v="0.3"/>
    <n v="0.31093056908319083"/>
    <x v="2816"/>
    <n v="5.7420208420812115E-2"/>
    <x v="3"/>
    <x v="20"/>
    <x v="4"/>
  </r>
  <r>
    <s v="C-23"/>
    <s v="Conservation"/>
    <n v="6410"/>
    <s v="Freshwater Marshes"/>
    <s v="C"/>
    <n v="0.62640332935885068"/>
    <n v="1.7869211096790915E-2"/>
    <n v="0.24869471632328805"/>
    <n v="0.3"/>
    <n v="0.31093056908319083"/>
    <x v="2816"/>
    <n v="0.17586609940736281"/>
    <x v="3"/>
    <x v="14"/>
    <x v="4"/>
  </r>
  <r>
    <s v="N St Lucie"/>
    <s v="Conservation"/>
    <n v="3300"/>
    <s v="Mixed Rangeland"/>
    <s v="A"/>
    <n v="0.80616023176279095"/>
    <n v="4.9140330516175015E-2"/>
    <n v="2.0887301862310671E-2"/>
    <n v="0.3"/>
    <n v="2.6114349153353918E-2"/>
    <x v="2817"/>
    <n v="9.176343067671542E-3"/>
    <x v="3"/>
    <x v="21"/>
    <x v="6"/>
  </r>
  <r>
    <s v="Basin 4, 5, 6"/>
    <s v="Martin"/>
    <n v="3100"/>
    <s v="Herbaceous (Dry Prairie)"/>
    <s v="NA"/>
    <n v="0.80616023176279095"/>
    <n v="4.9140330516175015E-2"/>
    <n v="0.24115339422849597"/>
    <n v="0.3"/>
    <n v="0.30150203113417706"/>
    <x v="2818"/>
    <n v="8.1333440979815833E-2"/>
    <x v="6"/>
    <x v="4"/>
    <x v="6"/>
  </r>
  <r>
    <s v="N St Lucie"/>
    <s v="NORTH ST. LUCIE RIVER WATER CONTROL DIST"/>
    <n v="8300"/>
    <s v="Utilities"/>
    <s v="NA"/>
    <n v="1.2017295380314896"/>
    <n v="0.2322997442582819"/>
    <n v="0.57659988543228824"/>
    <n v="0.3"/>
    <n v="0.72089400676171822"/>
    <x v="2819"/>
    <n v="0.6125923729552637"/>
    <x v="1"/>
    <x v="1"/>
    <x v="2"/>
  </r>
  <r>
    <s v="S St Lucie"/>
    <s v="StuartMS4"/>
    <n v="6120"/>
    <s v="Mangrove Swamps"/>
    <s v="NA"/>
    <n v="0.62640332935885068"/>
    <n v="1.7869211096790915E-2"/>
    <n v="0.24869471632328805"/>
    <n v="0.3"/>
    <n v="0.31093056908319083"/>
    <x v="2816"/>
    <n v="4.8959787636058481E-2"/>
    <x v="19"/>
    <x v="0"/>
    <x v="4"/>
  </r>
  <r>
    <s v="N St Lucie"/>
    <s v="ROADS"/>
    <n v="5120"/>
    <s v=" Channelized Waterways, Canals"/>
    <s v="A"/>
    <n v="0.52096910560538079"/>
    <n v="9.3813358258152305E-2"/>
    <n v="0.2984336595879456"/>
    <n v="0.28999999999999998"/>
    <n v="0.36067946013650132"/>
    <x v="2820"/>
    <n v="0.17058196126951153"/>
    <x v="13"/>
    <x v="0"/>
    <x v="5"/>
  </r>
  <r>
    <s v="S St Lucie"/>
    <s v="ROADS"/>
    <n v="1110"/>
    <s v="Fixed Single Family Units"/>
    <s v="C"/>
    <n v="0.96739227811534922"/>
    <n v="0.17065096597435325"/>
    <n v="0.22153198944874952"/>
    <n v="0.28999999999999998"/>
    <n v="0.26773802414802245"/>
    <x v="2821"/>
    <n v="0.15346242296179499"/>
    <x v="13"/>
    <x v="0"/>
    <x v="1"/>
  </r>
  <r>
    <s v="S St Lucie"/>
    <s v="HOBE ST. LUCIE CONSERVANCY DISTRICT"/>
    <n v="6170"/>
    <s v="Mixed Wetland Hardwoods"/>
    <s v="D"/>
    <n v="0.62640332935885068"/>
    <n v="1.7869211096790915E-2"/>
    <n v="0.24869471632328805"/>
    <n v="0.28999999999999998"/>
    <n v="0.30056621678041778"/>
    <x v="2822"/>
    <n v="4.7327794714856528E-2"/>
    <x v="12"/>
    <x v="1"/>
    <x v="4"/>
  </r>
  <r>
    <s v="Basin 4, 5, 6"/>
    <s v="Martin"/>
    <n v="5250"/>
    <s v="Marshy Lakes"/>
    <s v="D"/>
    <n v="0.52096910560538079"/>
    <n v="9.3813358258152305E-2"/>
    <n v="0.2984336595879456"/>
    <n v="0.28999999999999998"/>
    <n v="0.36067946013650132"/>
    <x v="2820"/>
    <n v="0.14113969693856893"/>
    <x v="6"/>
    <x v="4"/>
    <x v="5"/>
  </r>
  <r>
    <s v="N St Lucie"/>
    <s v="Martin"/>
    <n v="1840"/>
    <s v="Marinas and Fish Camps"/>
    <s v="NA"/>
    <n v="0.73183755311232057"/>
    <n v="0.15992943931627868"/>
    <n v="0.24895975957097566"/>
    <n v="0.28999999999999998"/>
    <n v="0.30088654142349186"/>
    <x v="2823"/>
    <n v="0.19643317811300481"/>
    <x v="6"/>
    <x v="4"/>
    <x v="1"/>
  </r>
  <r>
    <s v="C-23"/>
    <s v="MartinCoMS4"/>
    <n v="1210"/>
    <s v="Fixed Single Family Units"/>
    <s v="D"/>
    <n v="1.3474392445178078"/>
    <n v="0.2921616014325315"/>
    <n v="0.24052044568721381"/>
    <n v="0.28999999999999998"/>
    <n v="0.29068699764642442"/>
    <x v="2824"/>
    <n v="0.38137021268651633"/>
    <x v="10"/>
    <x v="0"/>
    <x v="1"/>
  </r>
  <r>
    <s v="N St Lucie"/>
    <s v="Conservation"/>
    <n v="2110"/>
    <s v="Improved Pastures"/>
    <s v="NA"/>
    <n v="1.8765006736361713"/>
    <n v="0.3700681607026059"/>
    <n v="0.58663586860269046"/>
    <n v="0.28000000000000003"/>
    <n v="0.68454539507247958"/>
    <x v="2825"/>
    <n v="0.8383185683942479"/>
    <x v="3"/>
    <x v="10"/>
    <x v="0"/>
  </r>
  <r>
    <s v="N St Lucie"/>
    <s v="Conservation"/>
    <n v="8140"/>
    <s v="Roads and Highways"/>
    <s v="B"/>
    <n v="1.0171301585628862"/>
    <n v="0.19656132206470006"/>
    <n v="0.39828344230763024"/>
    <n v="0.28000000000000003"/>
    <n v="0.46475694882877377"/>
    <x v="2826"/>
    <n v="0.34974045947881666"/>
    <x v="3"/>
    <x v="10"/>
    <x v="2"/>
  </r>
  <r>
    <s v="S St Lucie"/>
    <s v="Conservation"/>
    <n v="1800"/>
    <s v="Recreational"/>
    <s v="D"/>
    <n v="1.3474392445178078"/>
    <n v="0.2921616014325315"/>
    <n v="0.27638752969320179"/>
    <n v="0.28000000000000003"/>
    <n v="0.32251660839899721"/>
    <x v="2827"/>
    <n v="0.29149428975870117"/>
    <x v="3"/>
    <x v="39"/>
    <x v="1"/>
  </r>
  <r>
    <s v="S St Lucie"/>
    <s v="Conservation"/>
    <n v="2110"/>
    <s v="Improved Pastures"/>
    <s v="C"/>
    <n v="1.8765006736361713"/>
    <n v="0.3700681607026059"/>
    <n v="0.58663586860269046"/>
    <n v="0.28000000000000003"/>
    <n v="0.68454539507247958"/>
    <x v="2825"/>
    <n v="0.76381264759455914"/>
    <x v="3"/>
    <x v="9"/>
    <x v="0"/>
  </r>
  <r>
    <s v="Basin 4, 5, 6"/>
    <s v="ROADS"/>
    <n v="8140"/>
    <s v="Roads and Highways"/>
    <s v="NA"/>
    <n v="1.0171301585628862"/>
    <n v="0.19656132206470006"/>
    <n v="0.43863241848912221"/>
    <n v="0.28000000000000003"/>
    <n v="0.51184016913495667"/>
    <x v="2828"/>
    <n v="0.34339016949142581"/>
    <x v="13"/>
    <x v="0"/>
    <x v="2"/>
  </r>
  <r>
    <s v="C-44 &amp; S-153"/>
    <s v="Martin"/>
    <n v="1800"/>
    <s v="Recreational"/>
    <s v="D"/>
    <n v="1.3474392445178078"/>
    <n v="0.2921616014325315"/>
    <n v="0.27638752969320179"/>
    <n v="0.28000000000000003"/>
    <n v="0.32251660839899721"/>
    <x v="2827"/>
    <n v="0.25639158210055435"/>
    <x v="6"/>
    <x v="4"/>
    <x v="1"/>
  </r>
  <r>
    <s v="C-44 &amp; S-153"/>
    <s v="MartinCoMS4"/>
    <n v="2140"/>
    <s v="Row Crops"/>
    <s v="D"/>
    <n v="1.1942187284187931"/>
    <n v="0.52982210901985061"/>
    <n v="0.25824300484311374"/>
    <n v="0.28000000000000003"/>
    <n v="0.3013437623514294"/>
    <x v="2829"/>
    <n v="0.4344310171562189"/>
    <x v="10"/>
    <x v="0"/>
    <x v="0"/>
  </r>
  <r>
    <s v="N St Lucie"/>
    <s v="TownofSewallsPt"/>
    <n v="5110"/>
    <s v=" Natural River, Stream, Waterway"/>
    <s v="B"/>
    <n v="0.52096910560538079"/>
    <n v="9.3813358258152305E-2"/>
    <n v="0.2984336595879456"/>
    <n v="0.28000000000000003"/>
    <n v="0.34824223737317372"/>
    <x v="2830"/>
    <n v="0.16469982467401115"/>
    <x v="17"/>
    <x v="0"/>
    <x v="5"/>
  </r>
  <r>
    <s v="S St Lucie"/>
    <s v="Conservation"/>
    <n v="5110"/>
    <s v=" Natural River, Stream, Waterway"/>
    <s v="NA"/>
    <n v="0.52096910560538079"/>
    <n v="9.3813358258152305E-2"/>
    <n v="0.2984336595879456"/>
    <n v="0.27"/>
    <n v="0.33580501460984608"/>
    <x v="2831"/>
    <n v="0.12226867028837508"/>
    <x v="3"/>
    <x v="19"/>
    <x v="5"/>
  </r>
  <r>
    <s v="S St Lucie"/>
    <s v="Conservation"/>
    <n v="6170"/>
    <s v="Mixed Wetland Hardwoods"/>
    <s v="NA"/>
    <n v="0.62640332935885068"/>
    <n v="1.7869211096790915E-2"/>
    <n v="0.24869471632328805"/>
    <n v="0.27"/>
    <n v="0.27983751217487179"/>
    <x v="2832"/>
    <n v="4.4063808872452641E-2"/>
    <x v="3"/>
    <x v="39"/>
    <x v="4"/>
  </r>
  <r>
    <s v="N St Lucie"/>
    <s v="ROADS"/>
    <n v="1110"/>
    <s v="Fixed Single Family Units"/>
    <s v="NA"/>
    <n v="0.96739227811534922"/>
    <n v="0.17065096597435325"/>
    <n v="0.24895975957097566"/>
    <n v="0.27"/>
    <n v="0.2801357454632511"/>
    <x v="2833"/>
    <n v="0.191058539250926"/>
    <x v="13"/>
    <x v="0"/>
    <x v="1"/>
  </r>
  <r>
    <s v="S St Lucie"/>
    <s v="ROADS"/>
    <n v="1210"/>
    <s v="Fixed Single Family Units"/>
    <s v="A"/>
    <n v="1.3474392445178078"/>
    <n v="0.2921616014325315"/>
    <n v="0.12152611992617118"/>
    <n v="0.27"/>
    <n v="0.13674422829392596"/>
    <x v="2834"/>
    <n v="0.12359103583226065"/>
    <x v="13"/>
    <x v="0"/>
    <x v="1"/>
  </r>
  <r>
    <s v="S St Lucie"/>
    <s v="Martin"/>
    <n v="1210"/>
    <s v="Fixed Single Family Units"/>
    <s v="A"/>
    <n v="1.3474392445178078"/>
    <n v="0.2921616014325315"/>
    <n v="0.12152611992617118"/>
    <n v="0.27"/>
    <n v="0.13674422829392596"/>
    <x v="2834"/>
    <n v="0.12359103583226065"/>
    <x v="6"/>
    <x v="4"/>
    <x v="1"/>
  </r>
  <r>
    <s v="N St Lucie"/>
    <s v="City of PSL MS4"/>
    <n v="4271"/>
    <e v="#N/A"/>
    <s v="NA"/>
    <n v="0.80616023176279095"/>
    <n v="4.9140330516175015E-2"/>
    <n v="0.24115339422849597"/>
    <n v="0.27"/>
    <n v="0.27135182802075941"/>
    <x v="2835"/>
    <n v="9.5350546603168856E-2"/>
    <x v="2"/>
    <x v="0"/>
    <x v="3"/>
  </r>
  <r>
    <s v="C-23"/>
    <s v="Conservation"/>
    <n v="6170"/>
    <s v="Mixed Wetland Hardwoods"/>
    <s v="D"/>
    <n v="0.62640332935885068"/>
    <n v="1.7869211096790915E-2"/>
    <n v="0.24869471632328805"/>
    <n v="0.26"/>
    <n v="0.26947315987209874"/>
    <x v="2836"/>
    <n v="0.15241728615304778"/>
    <x v="3"/>
    <x v="14"/>
    <x v="4"/>
  </r>
  <r>
    <s v="C-24"/>
    <s v="Conservation"/>
    <n v="2210"/>
    <s v="Citrus Groves"/>
    <s v="D"/>
    <n v="1.6671011379372187"/>
    <n v="0.16490862031309303"/>
    <n v="0.32696578480774496"/>
    <n v="0.26"/>
    <n v="0.35428377612843204"/>
    <x v="2837"/>
    <n v="0.26501360200189633"/>
    <x v="3"/>
    <x v="15"/>
    <x v="0"/>
  </r>
  <r>
    <s v="N St Lucie"/>
    <s v="Conservation"/>
    <n v="5110"/>
    <s v=" Natural River, Stream, Waterway"/>
    <s v="NA"/>
    <n v="0.52096910560538079"/>
    <n v="9.3813358258152305E-2"/>
    <n v="0.2984336595879456"/>
    <n v="0.26"/>
    <n v="0.32336779184651843"/>
    <x v="2838"/>
    <n v="0.15293555148301033"/>
    <x v="3"/>
    <x v="26"/>
    <x v="5"/>
  </r>
  <r>
    <s v="N St Lucie"/>
    <s v="Conservation"/>
    <n v="5300"/>
    <s v="Reservoirs"/>
    <s v="A"/>
    <n v="0.52096910560538079"/>
    <n v="9.3813358258152305E-2"/>
    <n v="0.2984336595879456"/>
    <n v="0.26"/>
    <n v="0.32336779184651843"/>
    <x v="2838"/>
    <n v="0.15293555148301033"/>
    <x v="3"/>
    <x v="10"/>
    <x v="5"/>
  </r>
  <r>
    <s v="N St Lucie"/>
    <s v="ROADS"/>
    <n v="1850"/>
    <s v="Parks and Zoos"/>
    <s v="NA"/>
    <n v="0.96739227811534922"/>
    <n v="0.17065096597435325"/>
    <n v="0.24895975957097566"/>
    <n v="0.26"/>
    <n v="0.26976034748313066"/>
    <x v="2839"/>
    <n v="0.18398229705644722"/>
    <x v="13"/>
    <x v="0"/>
    <x v="1"/>
  </r>
  <r>
    <s v="N St Lucie"/>
    <s v="Martin"/>
    <n v="1820"/>
    <s v="Golf Courses"/>
    <s v="B"/>
    <n v="1.8765006736361713"/>
    <n v="0.3700681607026059"/>
    <n v="0.15190764990771397"/>
    <n v="0.26"/>
    <n v="0.16459953405750347"/>
    <x v="2840"/>
    <n v="0.20157442697403072"/>
    <x v="6"/>
    <x v="4"/>
    <x v="1"/>
  </r>
  <r>
    <s v="S St Lucie"/>
    <s v="Martin"/>
    <n v="1710"/>
    <s v="Educational Facilities"/>
    <s v="B"/>
    <n v="0.96739227811534922"/>
    <n v="0.17065096597435325"/>
    <n v="0.1586591010147235"/>
    <n v="0.26"/>
    <n v="0.17191506890450367"/>
    <x v="2841"/>
    <n v="9.8538498973695141E-2"/>
    <x v="6"/>
    <x v="4"/>
    <x v="1"/>
  </r>
  <r>
    <s v="S St Lucie"/>
    <s v="Martin"/>
    <n v="6170"/>
    <s v="Mixed Wetland Hardwoods"/>
    <s v="C"/>
    <n v="0.62640332935885068"/>
    <n v="1.7869211096790915E-2"/>
    <n v="0.24869471632328805"/>
    <n v="0.26"/>
    <n v="0.26947315987209874"/>
    <x v="2836"/>
    <n v="4.2431815951250687E-2"/>
    <x v="6"/>
    <x v="4"/>
    <x v="4"/>
  </r>
  <r>
    <s v="S St Lucie"/>
    <s v="MartinCoMS4"/>
    <n v="2430"/>
    <s v="Ornamentals"/>
    <s v="B"/>
    <n v="1.7303616721893005"/>
    <n v="0.38508149913584422"/>
    <n v="0.30381529981542799"/>
    <n v="0.26"/>
    <n v="0.32919906811500699"/>
    <x v="2842"/>
    <n v="0.38076703524997263"/>
    <x v="10"/>
    <x v="0"/>
    <x v="0"/>
  </r>
  <r>
    <s v="C-44 &amp; S-153"/>
    <s v="PAL MAR WATER CONTROL DISTRICT"/>
    <n v="6215"/>
    <e v="#N/A"/>
    <s v="D"/>
    <n v="0.62640332935885068"/>
    <n v="1.7869211096790915E-2"/>
    <n v="0.24869471632328805"/>
    <n v="0.26"/>
    <n v="0.26947315987209874"/>
    <x v="2836"/>
    <n v="1.3102357230771463E-2"/>
    <x v="16"/>
    <x v="1"/>
    <x v="4"/>
  </r>
  <r>
    <s v="N St Lucie"/>
    <s v="Conservation"/>
    <n v="8310"/>
    <s v="Electric Power Facilities"/>
    <s v="A"/>
    <n v="1.2017295380314896"/>
    <n v="0.2322997442582819"/>
    <n v="0.5449281084296117"/>
    <n v="0.25"/>
    <n v="0.56774697297010168"/>
    <x v="2843"/>
    <n v="0.48245298497103795"/>
    <x v="3"/>
    <x v="21"/>
    <x v="2"/>
  </r>
  <r>
    <s v="N St Lucie"/>
    <s v="ROADS"/>
    <n v="1550"/>
    <s v="Other Light Industrial"/>
    <s v="C"/>
    <n v="1.2017295380314896"/>
    <n v="0.2322997442582819"/>
    <n v="0.30761299106312084"/>
    <n v="0.25"/>
    <n v="0.32049428506388905"/>
    <x v="2844"/>
    <n v="0.27234566075506789"/>
    <x v="13"/>
    <x v="0"/>
    <x v="1"/>
  </r>
  <r>
    <s v="N St Lucie"/>
    <s v="ROADS"/>
    <n v="1550"/>
    <s v="Other Light Industrial"/>
    <s v="NA"/>
    <n v="1.2017295380314896"/>
    <n v="0.2322997442582819"/>
    <n v="0.32565202448966185"/>
    <n v="0.25"/>
    <n v="0.33928870301516639"/>
    <x v="2845"/>
    <n v="0.28831654826848224"/>
    <x v="13"/>
    <x v="0"/>
    <x v="1"/>
  </r>
  <r>
    <s v="Basin 4, 5, 6"/>
    <s v="MartinCoMS4"/>
    <n v="5300"/>
    <s v="Reservoirs"/>
    <s v="C"/>
    <n v="0.52096910560538079"/>
    <n v="9.3813358258152305E-2"/>
    <n v="0.2984336595879456"/>
    <n v="0.25"/>
    <n v="0.31093056908319078"/>
    <x v="2846"/>
    <n v="0.12167215253324906"/>
    <x v="10"/>
    <x v="0"/>
    <x v="5"/>
  </r>
  <r>
    <s v="N St Lucie"/>
    <s v="Conservation"/>
    <n v="1340"/>
    <s v="Multiple Dwelling Units, High Rise &lt;Three stories or more&gt;"/>
    <s v="D"/>
    <n v="1.6728075169398335"/>
    <n v="0.4645994885165638"/>
    <n v="0.45902383655933859"/>
    <n v="0.24"/>
    <n v="0.45911564132665039"/>
    <x v="2847"/>
    <n v="0.68034290429057498"/>
    <x v="3"/>
    <x v="21"/>
    <x v="1"/>
  </r>
  <r>
    <s v="Basin 4, 5, 6"/>
    <s v="ROADS"/>
    <n v="3200"/>
    <s v="Shrub and Brushland"/>
    <s v="D"/>
    <n v="0.80616023176279095"/>
    <n v="4.9140330516175015E-2"/>
    <n v="0.28292799795311729"/>
    <n v="0.24"/>
    <n v="0.28298458355270789"/>
    <x v="2848"/>
    <n v="7.6338158777905896E-2"/>
    <x v="13"/>
    <x v="0"/>
    <x v="6"/>
  </r>
  <r>
    <s v="Basin 4, 5, 6"/>
    <s v="Martin"/>
    <n v="1180"/>
    <s v="Rural Residential"/>
    <s v="NA"/>
    <n v="0.96739227811534922"/>
    <n v="0.17065096597435325"/>
    <n v="0.24895975957097566"/>
    <n v="0.24"/>
    <n v="0.24900955152288984"/>
    <x v="2849"/>
    <n v="0.14950316297667623"/>
    <x v="6"/>
    <x v="4"/>
    <x v="1"/>
  </r>
  <r>
    <s v="S St Lucie"/>
    <s v="Martin"/>
    <n v="1110"/>
    <s v="Fixed Single Family Units"/>
    <s v="A"/>
    <n v="0.96739227811534922"/>
    <n v="0.17065096597435325"/>
    <n v="8.3338224602148639E-2"/>
    <n v="0.24"/>
    <n v="8.335489224706906E-2"/>
    <x v="2850"/>
    <n v="4.7777463700420915E-2"/>
    <x v="6"/>
    <x v="4"/>
    <x v="1"/>
  </r>
  <r>
    <s v="Basin 4, 5, 6"/>
    <s v="MartinCoMS4"/>
    <n v="5120"/>
    <s v=" Channelized Waterways, Canals"/>
    <s v="D"/>
    <n v="0.52096910560538079"/>
    <n v="9.3813358258152305E-2"/>
    <n v="0.2984336595879456"/>
    <n v="0.24"/>
    <n v="0.29849334631986318"/>
    <x v="2851"/>
    <n v="0.11680526643191912"/>
    <x v="10"/>
    <x v="0"/>
    <x v="5"/>
  </r>
  <r>
    <s v="N St Lucie"/>
    <s v="NORTH ST. LUCIE RIVER WATER CONTROL DIST"/>
    <n v="4370"/>
    <s v="Australian Pines"/>
    <s v="NA"/>
    <n v="0.80616023176279095"/>
    <n v="4.9140330516175015E-2"/>
    <n v="0.24115339422849597"/>
    <n v="0.24"/>
    <n v="0.24120162490734165"/>
    <x v="2852"/>
    <n v="8.4756041425038967E-2"/>
    <x v="1"/>
    <x v="1"/>
    <x v="3"/>
  </r>
  <r>
    <s v="N St Lucie"/>
    <s v="StuartMS4"/>
    <n v="4110"/>
    <s v="Pine Flatwoods"/>
    <s v="C"/>
    <n v="0.80616023176279095"/>
    <n v="4.9140330516175015E-2"/>
    <n v="0.19937879050387461"/>
    <n v="0.24"/>
    <n v="0.19941866626197535"/>
    <x v="2853"/>
    <n v="7.0073892516764505E-2"/>
    <x v="19"/>
    <x v="0"/>
    <x v="3"/>
  </r>
  <r>
    <s v="N St Lucie"/>
    <s v="Conservation"/>
    <n v="1110"/>
    <s v="Fixed Single Family Units"/>
    <s v="NA"/>
    <n v="0.96739227811534922"/>
    <n v="0.17065096597435325"/>
    <n v="0.24895975957097566"/>
    <n v="0.23"/>
    <n v="0.23863415354276943"/>
    <x v="2854"/>
    <n v="0.16275357047301103"/>
    <x v="3"/>
    <x v="44"/>
    <x v="1"/>
  </r>
  <r>
    <s v="N St Lucie"/>
    <s v="Conservation"/>
    <n v="4130"/>
    <s v="Sand Pine"/>
    <s v="NA"/>
    <n v="0.80616023176279095"/>
    <n v="4.9140330516175015E-2"/>
    <n v="0.24115339422849597"/>
    <n v="0.23"/>
    <n v="0.23115155720286909"/>
    <x v="2855"/>
    <n v="8.1224539698995679E-2"/>
    <x v="3"/>
    <x v="10"/>
    <x v="3"/>
  </r>
  <r>
    <s v="N St Lucie"/>
    <s v="Conservation"/>
    <n v="8320"/>
    <s v="Electrical Power Transmission Lines"/>
    <s v="NA"/>
    <n v="0.73183755311232057"/>
    <n v="0.15992943931627868"/>
    <n v="0.24115339422849597"/>
    <n v="0.23"/>
    <n v="0.23115155720286909"/>
    <x v="2856"/>
    <n v="0.15090683282912873"/>
    <x v="3"/>
    <x v="10"/>
    <x v="2"/>
  </r>
  <r>
    <s v="S St Lucie"/>
    <s v="Conservation"/>
    <n v="5110"/>
    <s v=" Natural River, Stream, Waterway"/>
    <s v="NA"/>
    <n v="0.52096910560538079"/>
    <n v="9.3813358258152305E-2"/>
    <n v="0.2984336595879456"/>
    <n v="0.23"/>
    <n v="0.28605612355653554"/>
    <x v="2857"/>
    <n v="0.1041547932086158"/>
    <x v="3"/>
    <x v="55"/>
    <x v="5"/>
  </r>
  <r>
    <s v="Basin 4, 5, 6"/>
    <s v="ROADS"/>
    <n v="1400"/>
    <s v="Commercial and Services"/>
    <s v="D"/>
    <n v="0.73183755311232057"/>
    <n v="0.15992943931627868"/>
    <n v="0.58224006489851832"/>
    <n v="0.23"/>
    <n v="0.55809165820685225"/>
    <x v="2858"/>
    <n v="0.31879200326181678"/>
    <x v="13"/>
    <x v="0"/>
    <x v="1"/>
  </r>
  <r>
    <s v="N St Lucie"/>
    <s v="ROADS"/>
    <n v="8350"/>
    <s v="Solid Waste Disposal"/>
    <s v="D"/>
    <n v="1.4884831588725165"/>
    <n v="0.30824389141964326"/>
    <n v="0.58224006489851832"/>
    <n v="0.23"/>
    <n v="0.55809165820685225"/>
    <x v="2859"/>
    <n v="0.589574517528061"/>
    <x v="13"/>
    <x v="0"/>
    <x v="2"/>
  </r>
  <r>
    <s v="N St Lucie"/>
    <s v="CityofFtPierce"/>
    <n v="1700"/>
    <s v="Institutional"/>
    <s v="NA"/>
    <n v="0.96739227811534922"/>
    <n v="0.17065096597435325"/>
    <n v="0.22279788653131388"/>
    <n v="0.23"/>
    <n v="0.21355734418742764"/>
    <x v="2860"/>
    <n v="0.14565065289788109"/>
    <x v="18"/>
    <x v="0"/>
    <x v="1"/>
  </r>
  <r>
    <s v="Basin 4, 5, 6"/>
    <s v="Martin"/>
    <n v="1290"/>
    <s v="Medium Density Under Construction"/>
    <s v="D"/>
    <n v="1.3474392445178078"/>
    <n v="0.2921616014325315"/>
    <n v="0.34369105791620291"/>
    <n v="0.23"/>
    <n v="0.3294364712891284"/>
    <x v="2861"/>
    <n v="0.30671250930605798"/>
    <x v="6"/>
    <x v="4"/>
    <x v="1"/>
  </r>
  <r>
    <s v="C-44 &amp; S-153"/>
    <s v="Martin"/>
    <n v="1850"/>
    <s v="Parks and Zoos"/>
    <s v="NA"/>
    <n v="0.96739227811534922"/>
    <n v="0.17065096597435325"/>
    <n v="0.24895975957097566"/>
    <n v="0.23"/>
    <n v="0.23863415354276943"/>
    <x v="2854"/>
    <n v="0.11080768792982096"/>
    <x v="6"/>
    <x v="4"/>
    <x v="1"/>
  </r>
  <r>
    <s v="N St Lucie"/>
    <s v="Martin"/>
    <n v="1840"/>
    <s v="Marinas and Fish Camps"/>
    <s v="D"/>
    <n v="0.73183755311232057"/>
    <n v="0.15992943931627868"/>
    <n v="0.27638752969320179"/>
    <n v="0.23"/>
    <n v="0.26492435689917626"/>
    <x v="2862"/>
    <n v="0.17295533771317464"/>
    <x v="6"/>
    <x v="4"/>
    <x v="1"/>
  </r>
  <r>
    <s v="N St Lucie"/>
    <s v="Martin"/>
    <n v="6250"/>
    <s v="Hydric Pine Flatwoods"/>
    <s v="D"/>
    <n v="0.62640332935885068"/>
    <n v="1.7869211096790915E-2"/>
    <n v="0.24869471632328805"/>
    <n v="0.23"/>
    <n v="0.23838010296377965"/>
    <x v="2863"/>
    <n v="6.3481127594222614E-2"/>
    <x v="6"/>
    <x v="4"/>
    <x v="4"/>
  </r>
  <r>
    <s v="C-44 &amp; S-153"/>
    <s v="MartinCoMS4"/>
    <n v="6172"/>
    <s v="Mixed Shrubs"/>
    <s v="NA"/>
    <n v="0.62640332935885068"/>
    <n v="1.7869211096790915E-2"/>
    <n v="0.24869471632328805"/>
    <n v="0.23"/>
    <n v="0.23838010296377965"/>
    <x v="2863"/>
    <n v="1.1590546781067062E-2"/>
    <x v="10"/>
    <x v="0"/>
    <x v="4"/>
  </r>
  <r>
    <s v="N St Lucie"/>
    <s v="MartinCoMS4"/>
    <n v="1900"/>
    <s v="Open Land"/>
    <s v="NA"/>
    <n v="0.80616023176279095"/>
    <n v="4.9140330516175015E-2"/>
    <n v="0.24115339422849597"/>
    <n v="0.23"/>
    <n v="0.23115155720286909"/>
    <x v="2855"/>
    <n v="8.1224539698995679E-2"/>
    <x v="10"/>
    <x v="0"/>
    <x v="1"/>
  </r>
  <r>
    <s v="S St Lucie"/>
    <s v="MartinCoMS4"/>
    <n v="5110"/>
    <s v=" Natural River, Stream, Waterway"/>
    <s v="A"/>
    <n v="0.52096910560538079"/>
    <n v="9.3813358258152305E-2"/>
    <n v="0.2984336595879456"/>
    <n v="0.23"/>
    <n v="0.28605612355653554"/>
    <x v="2857"/>
    <n v="0.1041547932086158"/>
    <x v="10"/>
    <x v="0"/>
    <x v="5"/>
  </r>
  <r>
    <s v="C-23"/>
    <s v="St. Lucie"/>
    <n v="5250"/>
    <s v="Marshy Lakes"/>
    <s v="C"/>
    <n v="0.52096910560538079"/>
    <n v="9.3813358258152305E-2"/>
    <n v="0.2984336595879456"/>
    <n v="0.23"/>
    <n v="0.28605612355653554"/>
    <x v="2857"/>
    <n v="0.22090860003821577"/>
    <x v="9"/>
    <x v="4"/>
    <x v="5"/>
  </r>
  <r>
    <s v="C-24"/>
    <s v="Tradition"/>
    <n v="8140"/>
    <s v="Roads and Highways"/>
    <s v="D"/>
    <n v="1.0171301585628862"/>
    <n v="0.19656132206470006"/>
    <n v="0.45034663738052311"/>
    <n v="0.23"/>
    <n v="0.43166851059516592"/>
    <x v="2864"/>
    <n v="0.36007773737007276"/>
    <x v="11"/>
    <x v="0"/>
    <x v="2"/>
  </r>
  <r>
    <s v="N St Lucie"/>
    <s v="Agriculture"/>
    <n v="2130"/>
    <s v="Woodland Pastures"/>
    <s v="NA"/>
    <n v="0.95337210017164864"/>
    <n v="0.22938109134459039"/>
    <n v="0.2"/>
    <n v="0.22"/>
    <n v="0.18337000000000001"/>
    <x v="2865"/>
    <n v="0.15436562436873238"/>
    <x v="0"/>
    <x v="0"/>
    <x v="0"/>
  </r>
  <r>
    <s v="S St Lucie"/>
    <s v="Conservation"/>
    <n v="4110"/>
    <s v="Pine Flatwoods"/>
    <s v="A"/>
    <n v="0.80616023176279095"/>
    <n v="4.9140330516175015E-2"/>
    <n v="2.0887301862310671E-2"/>
    <n v="0.22"/>
    <n v="1.9150522712459539E-2"/>
    <x v="2866"/>
    <n v="4.6449753576017008E-3"/>
    <x v="3"/>
    <x v="25"/>
    <x v="3"/>
  </r>
  <r>
    <s v="S St Lucie"/>
    <s v="Conservation"/>
    <n v="4110"/>
    <s v="Pine Flatwoods"/>
    <s v="NA"/>
    <n v="0.80616023176279095"/>
    <n v="4.9140330516175015E-2"/>
    <n v="0.24115339422849597"/>
    <n v="0.22"/>
    <n v="0.2211014894983965"/>
    <x v="2867"/>
    <n v="5.3628351855946915E-2"/>
    <x v="3"/>
    <x v="9"/>
    <x v="3"/>
  </r>
  <r>
    <s v="N St Lucie"/>
    <s v="ROADS"/>
    <n v="5300"/>
    <s v="Reservoirs"/>
    <s v="C"/>
    <n v="0.52096910560538079"/>
    <n v="9.3813358258152305E-2"/>
    <n v="0.2984336595879456"/>
    <n v="0.22"/>
    <n v="0.27361890079320789"/>
    <x v="2868"/>
    <n v="0.12940700510100875"/>
    <x v="13"/>
    <x v="0"/>
    <x v="5"/>
  </r>
  <r>
    <s v="C-23"/>
    <s v="City of PSL MS4"/>
    <n v="2120"/>
    <s v="Unimproved Pastures"/>
    <s v="NA"/>
    <n v="0.95337210017164864"/>
    <n v="0.22938109134459039"/>
    <n v="0.2"/>
    <n v="0.22"/>
    <n v="0.18337000000000001"/>
    <x v="2865"/>
    <n v="0.20925009906873238"/>
    <x v="2"/>
    <x v="0"/>
    <x v="0"/>
  </r>
  <r>
    <s v="C-24"/>
    <s v="Conservation"/>
    <n v="2110"/>
    <s v="Improved Pastures"/>
    <s v="D"/>
    <n v="1.8765006736361713"/>
    <n v="0.3700681607026059"/>
    <n v="0.58663586860269046"/>
    <n v="0.21"/>
    <n v="0.51340904630435957"/>
    <x v="2869"/>
    <n v="0.67064850674551058"/>
    <x v="3"/>
    <x v="28"/>
    <x v="0"/>
  </r>
  <r>
    <s v="N St Lucie"/>
    <s v="Conservation"/>
    <n v="3200"/>
    <s v="Shrub and Brushland"/>
    <s v="C"/>
    <n v="0.80616023176279095"/>
    <n v="4.9140330516175015E-2"/>
    <n v="0.19937879050387461"/>
    <n v="0.21"/>
    <n v="0.17449133297922845"/>
    <x v="2870"/>
    <n v="6.1314655952168944E-2"/>
    <x v="3"/>
    <x v="10"/>
    <x v="6"/>
  </r>
  <r>
    <s v="S St Lucie"/>
    <s v="Conservation"/>
    <n v="5110"/>
    <s v=" Natural River, Stream, Waterway"/>
    <s v="D"/>
    <n v="0.52096910560538079"/>
    <n v="9.3813358258152305E-2"/>
    <n v="0.2984336595879456"/>
    <n v="0.21"/>
    <n v="0.26118167802988029"/>
    <x v="2871"/>
    <n v="9.5097854668736173E-2"/>
    <x v="3"/>
    <x v="40"/>
    <x v="5"/>
  </r>
  <r>
    <s v="N St Lucie"/>
    <s v="ROADS"/>
    <n v="1310"/>
    <s v="Fixed Single Family Units &lt;Six or more dwelling units per acre&gt;"/>
    <s v="D"/>
    <n v="1.3474392445178078"/>
    <n v="0.2921616014325315"/>
    <n v="0.45902383655933859"/>
    <n v="0.21"/>
    <n v="0.40172618616081907"/>
    <x v="2872"/>
    <n v="0.40680871237964189"/>
    <x v="13"/>
    <x v="0"/>
    <x v="1"/>
  </r>
  <r>
    <s v="S St Lucie"/>
    <s v="HOBE ST. LUCIE CONSERVANCY DISTRICT"/>
    <n v="5250"/>
    <s v="Marshy Lakes"/>
    <s v="D"/>
    <n v="0.52096910560538079"/>
    <n v="9.3813358258152305E-2"/>
    <n v="0.2984336595879456"/>
    <n v="0.21"/>
    <n v="0.26118167802988029"/>
    <x v="2871"/>
    <n v="9.5097854668736173E-2"/>
    <x v="12"/>
    <x v="1"/>
    <x v="5"/>
  </r>
  <r>
    <s v="Basin 4, 5, 6"/>
    <s v="Martin"/>
    <n v="6300"/>
    <s v="Wetland Forested Mixed"/>
    <s v="NA"/>
    <n v="0.62640332935885068"/>
    <n v="1.7869211096790915E-2"/>
    <n v="0.24869471632328805"/>
    <n v="0.21"/>
    <n v="0.21765139835823358"/>
    <x v="2873"/>
    <n v="4.0194145894568475E-2"/>
    <x v="6"/>
    <x v="4"/>
    <x v="4"/>
  </r>
  <r>
    <s v="N St Lucie"/>
    <s v="City of PSL MS4"/>
    <n v="6440"/>
    <s v="Emergent Aquatic Vegetation"/>
    <s v="C"/>
    <n v="0.62640332935885068"/>
    <n v="1.7869211096790915E-2"/>
    <n v="0.24869471632328805"/>
    <n v="0.21"/>
    <n v="0.21765139835823358"/>
    <x v="2873"/>
    <n v="5.7961029542551085E-2"/>
    <x v="2"/>
    <x v="0"/>
    <x v="4"/>
  </r>
  <r>
    <s v="N St Lucie"/>
    <s v="StuartMS4"/>
    <n v="1550"/>
    <s v="Other Light Industrial"/>
    <s v="B"/>
    <n v="1.2017295380314896"/>
    <n v="0.2322997442582819"/>
    <n v="0.25919242765503703"/>
    <n v="0.21"/>
    <n v="0.22683873287299702"/>
    <x v="2874"/>
    <n v="0.1927602065566425"/>
    <x v="19"/>
    <x v="0"/>
    <x v="1"/>
  </r>
  <r>
    <s v="C-24"/>
    <s v="Tradition"/>
    <n v="1550"/>
    <s v="Other Light Industrial"/>
    <s v="D"/>
    <n v="1.2017295380314896"/>
    <n v="0.2322997442582819"/>
    <n v="0.34369105791620291"/>
    <n v="0.21"/>
    <n v="0.30078982161181284"/>
    <x v="2875"/>
    <n v="0.28015491919496555"/>
    <x v="11"/>
    <x v="0"/>
    <x v="1"/>
  </r>
  <r>
    <s v="C-44 &amp; S-153"/>
    <s v="Agriculture"/>
    <n v="2140"/>
    <s v="Row Crops"/>
    <s v="NA"/>
    <n v="1.1942187284187931"/>
    <n v="0.52982210901985061"/>
    <n v="0.25824300484311374"/>
    <n v="0.2"/>
    <n v="0.21524554453673531"/>
    <x v="2876"/>
    <n v="0.31030786939729921"/>
    <x v="0"/>
    <x v="0"/>
    <x v="0"/>
  </r>
  <r>
    <s v="N St Lucie"/>
    <s v="Conservation"/>
    <n v="2110"/>
    <s v="Improved Pastures"/>
    <s v="C"/>
    <n v="1.8765006736361713"/>
    <n v="0.3700681607026059"/>
    <n v="0.58663586860269046"/>
    <n v="0.2"/>
    <n v="0.48896099648034252"/>
    <x v="2877"/>
    <n v="0.59879897742446264"/>
    <x v="3"/>
    <x v="35"/>
    <x v="0"/>
  </r>
  <r>
    <s v="N St Lucie"/>
    <s v="Conservation"/>
    <n v="5110"/>
    <s v=" Natural River, Stream, Waterway"/>
    <s v="D"/>
    <n v="0.52096910560538079"/>
    <n v="9.3813358258152305E-2"/>
    <n v="0.2984336595879456"/>
    <n v="0.2"/>
    <n v="0.24874445526655264"/>
    <x v="2878"/>
    <n v="0.11764273191000796"/>
    <x v="3"/>
    <x v="53"/>
    <x v="5"/>
  </r>
  <r>
    <s v="N St Lucie"/>
    <s v="Conservation"/>
    <n v="5110"/>
    <s v=" Natural River, Stream, Waterway"/>
    <s v="NA"/>
    <n v="0.52096910560538079"/>
    <n v="9.3813358258152305E-2"/>
    <n v="0.2984336595879456"/>
    <n v="0.2"/>
    <n v="0.24874445526655264"/>
    <x v="2878"/>
    <n v="0.11764273191000796"/>
    <x v="3"/>
    <x v="44"/>
    <x v="5"/>
  </r>
  <r>
    <s v="C-24"/>
    <s v="ROADS"/>
    <n v="2210"/>
    <s v="Citrus Groves"/>
    <s v="NA"/>
    <n v="1.6671011379372187"/>
    <n v="0.16490862031309303"/>
    <n v="0.32696578480774496"/>
    <n v="0.2"/>
    <n v="0.27252598163725544"/>
    <x v="2879"/>
    <n v="0.20385661692453566"/>
    <x v="13"/>
    <x v="0"/>
    <x v="0"/>
  </r>
  <r>
    <s v="N St Lucie"/>
    <s v="ROADS"/>
    <n v="7430"/>
    <s v="Spoil Areas"/>
    <s v="D"/>
    <n v="0.73183755311232057"/>
    <n v="0.13401908322593187"/>
    <n v="0.28292799795311729"/>
    <n v="0.2"/>
    <n v="0.23582048629392327"/>
    <x v="2880"/>
    <n v="0.13732909933273391"/>
    <x v="13"/>
    <x v="0"/>
    <x v="7"/>
  </r>
  <r>
    <s v="S St Lucie"/>
    <s v="Martin"/>
    <n v="1400"/>
    <s v="Commercial and Services"/>
    <s v="D"/>
    <n v="0.73183755311232057"/>
    <n v="0.15992943931627868"/>
    <n v="0.58224006489851832"/>
    <n v="0.2"/>
    <n v="0.48529709409291505"/>
    <x v="2881"/>
    <n v="0.2640055036887029"/>
    <x v="6"/>
    <x v="4"/>
    <x v="1"/>
  </r>
  <r>
    <s v="S St Lucie"/>
    <s v="Martin"/>
    <n v="5120"/>
    <s v=" Channelized Waterways, Canals"/>
    <s v="B"/>
    <n v="0.52096910560538079"/>
    <n v="9.3813358258152305E-2"/>
    <n v="0.2984336595879456"/>
    <n v="0.2"/>
    <n v="0.24874445526655264"/>
    <x v="2878"/>
    <n v="9.0569385398796359E-2"/>
    <x v="6"/>
    <x v="4"/>
    <x v="5"/>
  </r>
  <r>
    <s v="Basin 4, 5, 6"/>
    <s v="MartinCoMS4"/>
    <n v="1920"/>
    <s v="Inactive Land with street pattern but without structures"/>
    <s v="NA"/>
    <n v="0.80616023176279095"/>
    <n v="4.9140330516175015E-2"/>
    <n v="0.24895975957097566"/>
    <n v="0.2"/>
    <n v="0.2075079596024082"/>
    <x v="2882"/>
    <n v="5.5977521350937691E-2"/>
    <x v="10"/>
    <x v="0"/>
    <x v="1"/>
  </r>
  <r>
    <s v="S St Lucie"/>
    <s v="MartinCoMS4"/>
    <n v="4240"/>
    <s v="Melaleuca"/>
    <s v="B"/>
    <n v="0.80616023176279095"/>
    <n v="4.9140330516175015E-2"/>
    <n v="9.4942281192321246E-2"/>
    <n v="0.2"/>
    <n v="7.9134391373799767E-2"/>
    <x v="2883"/>
    <n v="1.9194113047940914E-2"/>
    <x v="10"/>
    <x v="0"/>
    <x v="3"/>
  </r>
  <r>
    <s v="S St Lucie"/>
    <s v="MartinCoMS4"/>
    <n v="6172"/>
    <s v="Mixed Shrubs"/>
    <s v="A"/>
    <n v="0.62640332935885068"/>
    <n v="1.7869211096790915E-2"/>
    <n v="0.24869471632328805"/>
    <n v="0.2"/>
    <n v="0.20728704605546058"/>
    <x v="2884"/>
    <n v="3.2639858424038992E-2"/>
    <x v="10"/>
    <x v="0"/>
    <x v="4"/>
  </r>
  <r>
    <s v="C-44 &amp; S-153"/>
    <s v="PAL MAR WATER CONTROL DISTRICT"/>
    <n v="1180"/>
    <s v="Rural Residential"/>
    <s v="D"/>
    <n v="0.96739227811534922"/>
    <n v="0.17065096597435325"/>
    <n v="0.27638752969320179"/>
    <n v="0.2"/>
    <n v="0.2303690059992837"/>
    <x v="2885"/>
    <n v="0.10696983875318014"/>
    <x v="16"/>
    <x v="1"/>
    <x v="1"/>
  </r>
  <r>
    <s v="C-24"/>
    <s v="City of PSL MS4"/>
    <n v="7430"/>
    <s v="Spoil Areas"/>
    <s v="NA"/>
    <n v="0.73183755311232057"/>
    <n v="0.13401908322593187"/>
    <n v="0.24115339422849597"/>
    <n v="0.2"/>
    <n v="0.20100135408945141"/>
    <x v="2886"/>
    <n v="0.13346006009980652"/>
    <x v="2"/>
    <x v="0"/>
    <x v="7"/>
  </r>
  <r>
    <s v="N St Lucie"/>
    <s v="StLucieCOMS4"/>
    <n v="6172"/>
    <s v="Mixed Shrubs"/>
    <s v="NA"/>
    <n v="0.62640332935885068"/>
    <n v="1.7869211096790915E-2"/>
    <n v="0.24869471632328805"/>
    <n v="0.2"/>
    <n v="0.20728704605546058"/>
    <x v="2884"/>
    <n v="5.5200980516715327E-2"/>
    <x v="15"/>
    <x v="0"/>
    <x v="4"/>
  </r>
  <r>
    <s v="S St Lucie"/>
    <s v="StuartMS4"/>
    <n v="1700"/>
    <s v="Institutional"/>
    <s v="C"/>
    <n v="0.96739227811534922"/>
    <n v="0.17065096597435325"/>
    <n v="0.2050753273754139"/>
    <n v="0.2"/>
    <n v="0.17093028536740748"/>
    <x v="2887"/>
    <n v="9.7974039486939113E-2"/>
    <x v="19"/>
    <x v="0"/>
    <x v="1"/>
  </r>
  <r>
    <s v="N St Lucie"/>
    <s v="Tradition"/>
    <n v="5120"/>
    <s v=" Channelized Waterways, Canals"/>
    <s v="D"/>
    <n v="0.52096910560538079"/>
    <n v="9.3813358258152305E-2"/>
    <n v="0.2984336595879456"/>
    <n v="0.2"/>
    <n v="0.24874445526655264"/>
    <x v="2878"/>
    <n v="0.11764273191000796"/>
    <x v="11"/>
    <x v="0"/>
    <x v="5"/>
  </r>
  <r>
    <s v="N St Lucie"/>
    <s v="Conservation"/>
    <n v="3100"/>
    <s v="Herbaceous (Dry Prairie)"/>
    <s v="NA"/>
    <n v="0.80616023176279095"/>
    <n v="4.9140330516175015E-2"/>
    <n v="0.24115339422849597"/>
    <n v="0.19"/>
    <n v="0.19095128638497882"/>
    <x v="2888"/>
    <n v="6.709853279482253E-2"/>
    <x v="3"/>
    <x v="10"/>
    <x v="6"/>
  </r>
  <r>
    <s v="S St Lucie"/>
    <s v="Conservation"/>
    <n v="1840"/>
    <s v="Marinas and Fish Camps"/>
    <s v="D"/>
    <n v="0.73183755311232057"/>
    <n v="0.15992943931627868"/>
    <n v="0.27638752969320179"/>
    <n v="0.19"/>
    <n v="0.21885055569931952"/>
    <x v="2889"/>
    <n v="0.11905645406335205"/>
    <x v="3"/>
    <x v="40"/>
    <x v="1"/>
  </r>
  <r>
    <s v="C-24"/>
    <s v="ROADS"/>
    <n v="3200"/>
    <s v="Shrub and Brushland"/>
    <s v="D"/>
    <n v="0.80616023176279095"/>
    <n v="4.9140330516175015E-2"/>
    <n v="0.28292799795311729"/>
    <n v="0.19"/>
    <n v="0.2240294619792271"/>
    <x v="2890"/>
    <n v="9.7009425661904111E-2"/>
    <x v="13"/>
    <x v="0"/>
    <x v="6"/>
  </r>
  <r>
    <s v="N St Lucie"/>
    <s v="ROADS"/>
    <n v="1480"/>
    <s v="Cemeteries"/>
    <s v="D"/>
    <n v="1.3474392445178078"/>
    <n v="0.2921616014325315"/>
    <n v="0.27638752969320179"/>
    <n v="0.19"/>
    <n v="0.21885055569931952"/>
    <x v="2891"/>
    <n v="0.22161939110428971"/>
    <x v="13"/>
    <x v="0"/>
    <x v="1"/>
  </r>
  <r>
    <s v="N St Lucie"/>
    <s v="ROADS"/>
    <n v="4270"/>
    <s v="Live Oak"/>
    <s v="D"/>
    <n v="0.80616023176279095"/>
    <n v="4.9140330516175015E-2"/>
    <n v="0.28292799795311729"/>
    <n v="0.19"/>
    <n v="0.2240294619792271"/>
    <x v="2890"/>
    <n v="7.8721900680539802E-2"/>
    <x v="13"/>
    <x v="0"/>
    <x v="3"/>
  </r>
  <r>
    <s v="N St Lucie"/>
    <s v="ROADS"/>
    <n v="4370"/>
    <s v="Australian Pines"/>
    <s v="D"/>
    <n v="0.80616023176279095"/>
    <n v="4.9140330516175015E-2"/>
    <n v="0.28292799795311729"/>
    <n v="0.19"/>
    <n v="0.2240294619792271"/>
    <x v="2890"/>
    <n v="7.8721900680539802E-2"/>
    <x v="13"/>
    <x v="0"/>
    <x v="3"/>
  </r>
  <r>
    <s v="N St Lucie"/>
    <s v="ROADS"/>
    <n v="7430"/>
    <s v="Spoil Areas"/>
    <s v="NA"/>
    <n v="0.73183755311232057"/>
    <n v="0.13401908322593187"/>
    <n v="0.24115339422849597"/>
    <n v="0.19"/>
    <n v="0.19095128638497882"/>
    <x v="2892"/>
    <n v="0.1111997035872104"/>
    <x v="13"/>
    <x v="0"/>
    <x v="7"/>
  </r>
  <r>
    <s v="N St Lucie"/>
    <s v="Martin"/>
    <n v="4240"/>
    <s v="Melaleuca"/>
    <s v="NA"/>
    <n v="0.80616023176279095"/>
    <n v="4.9140330516175015E-2"/>
    <n v="0.24115339422849597"/>
    <n v="0.19"/>
    <n v="0.19095128638497882"/>
    <x v="2888"/>
    <n v="6.709853279482253E-2"/>
    <x v="6"/>
    <x v="4"/>
    <x v="3"/>
  </r>
  <r>
    <s v="N St Lucie"/>
    <s v="Martin"/>
    <n v="6172"/>
    <s v="Mixed Shrubs"/>
    <s v="D"/>
    <n v="0.62640332935885068"/>
    <n v="1.7869211096790915E-2"/>
    <n v="0.24869471632328805"/>
    <n v="0.19"/>
    <n v="0.19692269375268756"/>
    <x v="2893"/>
    <n v="5.2440931490879562E-2"/>
    <x v="6"/>
    <x v="4"/>
    <x v="4"/>
  </r>
  <r>
    <s v="Basin 4, 5, 6"/>
    <s v="MartinCoMS4"/>
    <n v="1400"/>
    <s v="Commercial and Services"/>
    <s v="A"/>
    <n v="0.73183755311232057"/>
    <n v="0.15992943931627868"/>
    <n v="0.5449281084296117"/>
    <n v="0.19"/>
    <n v="0.43148769945727733"/>
    <x v="2894"/>
    <n v="0.2464735425983281"/>
    <x v="10"/>
    <x v="0"/>
    <x v="1"/>
  </r>
  <r>
    <s v="N St Lucie"/>
    <s v="MartinCoMS4"/>
    <n v="4130"/>
    <s v="Sand Pine"/>
    <s v="NA"/>
    <n v="0.80616023176279095"/>
    <n v="4.9140330516175015E-2"/>
    <n v="0.24115339422849597"/>
    <n v="0.19"/>
    <n v="0.19095128638497882"/>
    <x v="2888"/>
    <n v="6.709853279482253E-2"/>
    <x v="10"/>
    <x v="0"/>
    <x v="3"/>
  </r>
  <r>
    <s v="N St Lucie"/>
    <s v="City of PSL MS4"/>
    <n v="1290"/>
    <s v="Medium Density Under Construction"/>
    <s v="C"/>
    <n v="1.3474392445178078"/>
    <n v="0.2921616014325315"/>
    <n v="0.30761299106312084"/>
    <n v="0.19"/>
    <n v="0.24357565664855566"/>
    <x v="2895"/>
    <n v="0.24665730704584313"/>
    <x v="2"/>
    <x v="0"/>
    <x v="1"/>
  </r>
  <r>
    <s v="N St Lucie"/>
    <s v="City of PSL MS4"/>
    <n v="7430"/>
    <s v="Spoil Areas"/>
    <s v="A"/>
    <n v="0.73183755311232057"/>
    <n v="0.13401908322593187"/>
    <n v="2.0887301862310671E-2"/>
    <n v="0.19"/>
    <n v="1.6539087797124149E-2"/>
    <x v="2896"/>
    <n v="9.6314703894434181E-3"/>
    <x v="2"/>
    <x v="0"/>
    <x v="7"/>
  </r>
  <r>
    <s v="N St Lucie"/>
    <s v="St. Lucie"/>
    <n v="8140"/>
    <s v="Roads and Highways"/>
    <s v="C"/>
    <n v="1.0171301585628862"/>
    <n v="0.19656132206470006"/>
    <n v="0.42691819959772126"/>
    <n v="0.19"/>
    <n v="0.33804450339646563"/>
    <x v="2897"/>
    <n v="0.25438638462558183"/>
    <x v="9"/>
    <x v="4"/>
    <x v="2"/>
  </r>
  <r>
    <s v="N St Lucie"/>
    <s v="Conservation"/>
    <n v="1110"/>
    <s v="Fixed Single Family Units"/>
    <s v="NA"/>
    <n v="0.96739227811534922"/>
    <n v="0.17065096597435325"/>
    <n v="0.24895975957097566"/>
    <n v="0.18"/>
    <n v="0.18675716364216735"/>
    <x v="2898"/>
    <n v="0.12737235950061729"/>
    <x v="3"/>
    <x v="10"/>
    <x v="1"/>
  </r>
  <r>
    <s v="N St Lucie"/>
    <s v="Conservation"/>
    <n v="1210"/>
    <s v="Fixed Single Family Units"/>
    <s v="D"/>
    <n v="1.3474392445178078"/>
    <n v="0.2921616014325315"/>
    <n v="0.24052044568721381"/>
    <n v="0.18"/>
    <n v="0.18042641233226345"/>
    <x v="2899"/>
    <n v="0.18270911633025416"/>
    <x v="3"/>
    <x v="48"/>
    <x v="1"/>
  </r>
  <r>
    <s v="N St Lucie"/>
    <s v="Conservation"/>
    <n v="4200"/>
    <s v="Upland Hardwood Forests"/>
    <s v="NA"/>
    <n v="0.80616023176279095"/>
    <n v="4.9140330516175015E-2"/>
    <n v="0.24115339422849597"/>
    <n v="0.18"/>
    <n v="0.18090121868050624"/>
    <x v="2900"/>
    <n v="6.3567031068779228E-2"/>
    <x v="3"/>
    <x v="21"/>
    <x v="3"/>
  </r>
  <r>
    <s v="N St Lucie"/>
    <s v="Conservation"/>
    <n v="6410"/>
    <s v="Freshwater Marshes"/>
    <s v="NA"/>
    <n v="0.62640332935885068"/>
    <n v="1.7869211096790915E-2"/>
    <n v="0.24869471632328805"/>
    <n v="0.18"/>
    <n v="0.18655834144991448"/>
    <x v="2901"/>
    <n v="4.9680882465043777E-2"/>
    <x v="3"/>
    <x v="13"/>
    <x v="4"/>
  </r>
  <r>
    <s v="S St Lucie"/>
    <s v="ROADS"/>
    <n v="1400"/>
    <s v="Commercial and Services"/>
    <s v="B"/>
    <n v="0.73183755311232057"/>
    <n v="0.15992943931627868"/>
    <n v="0.55707618727995345"/>
    <n v="0.18"/>
    <n v="0.41789070188805705"/>
    <x v="2902"/>
    <n v="0.22733588678290986"/>
    <x v="13"/>
    <x v="0"/>
    <x v="1"/>
  </r>
  <r>
    <s v="S St Lucie"/>
    <s v="Martin"/>
    <n v="4340"/>
    <s v="Hardwood - Coniferous Mixed"/>
    <s v="C"/>
    <n v="0.80616023176279095"/>
    <n v="4.9140330516175015E-2"/>
    <n v="0.19937879050387461"/>
    <n v="0.18"/>
    <n v="0.14956399969648151"/>
    <x v="2903"/>
    <n v="3.6276873660608319E-2"/>
    <x v="6"/>
    <x v="4"/>
    <x v="3"/>
  </r>
  <r>
    <s v="Basin 4, 5, 6"/>
    <s v="MartinCoMS4"/>
    <n v="3200"/>
    <s v="Shrub and Brushland"/>
    <s v="A"/>
    <n v="0.80616023176279095"/>
    <n v="4.9140330516175015E-2"/>
    <n v="2.0887301862310671E-2"/>
    <n v="0.18"/>
    <n v="1.5668609492012351E-2"/>
    <x v="2904"/>
    <n v="4.2267772477699575E-3"/>
    <x v="10"/>
    <x v="0"/>
    <x v="6"/>
  </r>
  <r>
    <s v="C-23"/>
    <s v="City of PSL MS4"/>
    <n v="3300"/>
    <s v="Mixed Rangeland"/>
    <s v="NA"/>
    <n v="0.80616023176279095"/>
    <n v="4.9140330516175015E-2"/>
    <n v="0.24115339422849597"/>
    <n v="0.18"/>
    <n v="0.18090121868050624"/>
    <x v="2900"/>
    <n v="0.11771257483204155"/>
    <x v="2"/>
    <x v="0"/>
    <x v="6"/>
  </r>
  <r>
    <s v="N St Lucie"/>
    <s v="StLucieCOMS4"/>
    <n v="8200"/>
    <s v="Communications"/>
    <s v="NA"/>
    <n v="1.2017295380314896"/>
    <n v="0.2322997442582819"/>
    <n v="0.57659988543228824"/>
    <n v="0.18"/>
    <n v="0.43253640405703098"/>
    <x v="2905"/>
    <n v="0.3675554237731582"/>
    <x v="15"/>
    <x v="0"/>
    <x v="2"/>
  </r>
  <r>
    <s v="N St Lucie"/>
    <s v="Conservation"/>
    <n v="5110"/>
    <s v=" Natural River, Stream, Waterway"/>
    <s v="D"/>
    <n v="0.52096910560538079"/>
    <n v="9.3813358258152305E-2"/>
    <n v="0.2984336595879456"/>
    <n v="0.17"/>
    <n v="0.21143278697656975"/>
    <x v="2906"/>
    <n v="9.9996322123506773E-2"/>
    <x v="3"/>
    <x v="47"/>
    <x v="5"/>
  </r>
  <r>
    <s v="N St Lucie"/>
    <s v="Conservation"/>
    <n v="5110"/>
    <s v=" Natural River, Stream, Waterway"/>
    <s v="D"/>
    <n v="0.52096910560538079"/>
    <n v="9.3813358258152305E-2"/>
    <n v="0.2984336595879456"/>
    <n v="0.17"/>
    <n v="0.21143278697656975"/>
    <x v="2906"/>
    <n v="9.9996322123506773E-2"/>
    <x v="3"/>
    <x v="24"/>
    <x v="5"/>
  </r>
  <r>
    <s v="S St Lucie"/>
    <s v="Conservation"/>
    <n v="1210"/>
    <s v="Fixed Single Family Units"/>
    <s v="D"/>
    <n v="1.3474392445178078"/>
    <n v="0.2921616014325315"/>
    <n v="0.24052044568721381"/>
    <n v="0.17"/>
    <n v="0.17040272275824883"/>
    <x v="2907"/>
    <n v="0.15401197752245446"/>
    <x v="3"/>
    <x v="40"/>
    <x v="1"/>
  </r>
  <r>
    <s v="S St Lucie"/>
    <s v="Conservation"/>
    <n v="6250"/>
    <s v="Hydric Pine Flatwoods"/>
    <s v="D"/>
    <n v="0.62640332935885068"/>
    <n v="1.7869211096790915E-2"/>
    <n v="0.24869471632328805"/>
    <n v="0.17"/>
    <n v="0.17619398914714149"/>
    <x v="2908"/>
    <n v="2.7743879660433145E-2"/>
    <x v="3"/>
    <x v="16"/>
    <x v="4"/>
  </r>
  <r>
    <s v="N St Lucie"/>
    <s v="ROADS"/>
    <n v="1390"/>
    <s v="High Density Under Construction"/>
    <s v="D"/>
    <n v="1.6728075169398335"/>
    <n v="0.4645994885165638"/>
    <n v="0.45902383655933859"/>
    <n v="0.17"/>
    <n v="0.32520691260637741"/>
    <x v="2909"/>
    <n v="0.48190955720582401"/>
    <x v="13"/>
    <x v="0"/>
    <x v="1"/>
  </r>
  <r>
    <s v="C-44 &amp; S-153"/>
    <s v="Martin"/>
    <n v="1840"/>
    <s v="Marinas and Fish Camps"/>
    <s v="D"/>
    <n v="0.73183755311232057"/>
    <n v="0.15992943931627868"/>
    <n v="0.27638752969320179"/>
    <n v="0.17"/>
    <n v="0.19581365509939117"/>
    <x v="2910"/>
    <n v="8.5211837519876224E-2"/>
    <x v="6"/>
    <x v="4"/>
    <x v="1"/>
  </r>
  <r>
    <s v="Basin 4, 5, 6"/>
    <s v="MartinCoMS4"/>
    <n v="2120"/>
    <s v="Unimproved Pastures"/>
    <s v="NA"/>
    <n v="0.95337210017164864"/>
    <n v="0.22938109134459039"/>
    <n v="0.2"/>
    <n v="0.17"/>
    <n v="0.14169500000000002"/>
    <x v="2911"/>
    <n v="0.1077159650712932"/>
    <x v="10"/>
    <x v="0"/>
    <x v="0"/>
  </r>
  <r>
    <s v="N St Lucie"/>
    <s v="City of PSL MS4"/>
    <n v="6240"/>
    <s v="Cypress - Pine - Cabbage Palm"/>
    <s v="NA"/>
    <n v="0.62640332935885068"/>
    <n v="1.7869211096790915E-2"/>
    <n v="0.24869471632328805"/>
    <n v="0.17"/>
    <n v="0.17619398914714149"/>
    <x v="2908"/>
    <n v="4.6920833439208026E-2"/>
    <x v="2"/>
    <x v="0"/>
    <x v="4"/>
  </r>
  <r>
    <s v="N St Lucie"/>
    <s v="StLucieCOMS4"/>
    <n v="6410"/>
    <s v="Freshwater Marshes"/>
    <s v="C"/>
    <n v="0.62640332935885068"/>
    <n v="1.7869211096790915E-2"/>
    <n v="0.24869471632328805"/>
    <n v="0.17"/>
    <n v="0.17619398914714149"/>
    <x v="2908"/>
    <n v="4.6920833439208026E-2"/>
    <x v="15"/>
    <x v="0"/>
    <x v="4"/>
  </r>
  <r>
    <s v="N St Lucie"/>
    <s v="StuartMS4"/>
    <n v="4240"/>
    <s v="Melaleuca"/>
    <s v="A"/>
    <n v="0.80616023176279095"/>
    <n v="4.9140330516175015E-2"/>
    <n v="2.0887301862310671E-2"/>
    <n v="0.17"/>
    <n v="1.4798131186900555E-2"/>
    <x v="2912"/>
    <n v="5.199927738347208E-3"/>
    <x v="19"/>
    <x v="0"/>
    <x v="3"/>
  </r>
  <r>
    <s v="N St Lucie"/>
    <s v="StuartMS4"/>
    <n v="8140"/>
    <s v="Roads and Highways"/>
    <s v="B"/>
    <n v="1.0171301585628862"/>
    <n v="0.19656132206470006"/>
    <n v="0.39828344230763024"/>
    <n v="0.17"/>
    <n v="0.28217386178889836"/>
    <x v="2913"/>
    <n v="0.2123424218264244"/>
    <x v="19"/>
    <x v="0"/>
    <x v="2"/>
  </r>
  <r>
    <s v="C-23"/>
    <s v="Conservation"/>
    <n v="2120"/>
    <s v="Unimproved Pastures"/>
    <s v="D"/>
    <n v="0.95337210017164864"/>
    <n v="0.22938109134459039"/>
    <n v="0.2"/>
    <n v="0.16"/>
    <n v="0.13336000000000001"/>
    <x v="2914"/>
    <n v="0.15218189023180537"/>
    <x v="3"/>
    <x v="7"/>
    <x v="0"/>
  </r>
  <r>
    <s v="C-44 &amp; S-153"/>
    <s v="Conservation"/>
    <n v="8320"/>
    <s v="Electrical Power Transmission Lines"/>
    <s v="D"/>
    <n v="0.73183755311232057"/>
    <n v="0.15992943931627868"/>
    <n v="0.28292799795311729"/>
    <n v="0.16"/>
    <n v="0.18865638903513859"/>
    <x v="2915"/>
    <n v="8.2097224329881632E-2"/>
    <x v="3"/>
    <x v="3"/>
    <x v="2"/>
  </r>
  <r>
    <s v="N St Lucie"/>
    <s v="Conservation"/>
    <n v="6240"/>
    <s v="Cypress - Pine - Cabbage Palm"/>
    <s v="NA"/>
    <n v="0.62640332935885068"/>
    <n v="1.7869211096790915E-2"/>
    <n v="0.24869471632328805"/>
    <n v="0.16"/>
    <n v="0.16582963684436847"/>
    <x v="2916"/>
    <n v="4.4160784413372262E-2"/>
    <x v="3"/>
    <x v="10"/>
    <x v="4"/>
  </r>
  <r>
    <s v="S St Lucie"/>
    <s v="Conservation"/>
    <n v="2130"/>
    <s v="Woodland Pastures"/>
    <s v="C"/>
    <n v="0.95337210017164864"/>
    <n v="0.22938109134459039"/>
    <n v="0.2"/>
    <n v="0.16"/>
    <n v="0.13336000000000001"/>
    <x v="2914"/>
    <n v="9.7751006231805354E-2"/>
    <x v="3"/>
    <x v="9"/>
    <x v="0"/>
  </r>
  <r>
    <s v="N St Lucie"/>
    <s v="ROADS"/>
    <n v="4110"/>
    <s v="Pine Flatwoods"/>
    <s v="C"/>
    <n v="0.80616023176279095"/>
    <n v="4.9140330516175015E-2"/>
    <n v="0.19937879050387461"/>
    <n v="0.16"/>
    <n v="0.13294577750798359"/>
    <x v="2917"/>
    <n v="4.6715928344509675E-2"/>
    <x v="13"/>
    <x v="0"/>
    <x v="3"/>
  </r>
  <r>
    <s v="N St Lucie"/>
    <s v="ROADS"/>
    <n v="4220"/>
    <s v="Brazilian Pepper"/>
    <s v="C"/>
    <n v="0.80616023176279095"/>
    <n v="4.9140330516175015E-2"/>
    <n v="0.19937879050387461"/>
    <n v="0.16"/>
    <n v="0.13294577750798359"/>
    <x v="2917"/>
    <n v="4.6715928344509675E-2"/>
    <x v="13"/>
    <x v="0"/>
    <x v="3"/>
  </r>
  <r>
    <s v="N St Lucie"/>
    <s v="CityofFtPierce"/>
    <n v="1110"/>
    <s v="Fixed Single Family Units"/>
    <s v="NA"/>
    <n v="0.96739227811534922"/>
    <n v="0.17065096597435325"/>
    <n v="0.24895975957097566"/>
    <n v="0.16"/>
    <n v="0.16600636768192656"/>
    <x v="2918"/>
    <n v="0.11321987511165985"/>
    <x v="18"/>
    <x v="0"/>
    <x v="1"/>
  </r>
  <r>
    <s v="N St Lucie"/>
    <s v="Martin"/>
    <n v="1330"/>
    <s v="Multiple Dwelling Units, Low Rise &lt;Two stories or less&gt;"/>
    <s v="NA"/>
    <n v="1.6728075169398335"/>
    <n v="0.4645994885165638"/>
    <n v="0.44774347762687844"/>
    <n v="0.16"/>
    <n v="0.29855535088160251"/>
    <x v="2919"/>
    <n v="0.4424158016558748"/>
    <x v="6"/>
    <x v="4"/>
    <x v="1"/>
  </r>
  <r>
    <s v="N St Lucie"/>
    <s v="NORTH ST. LUCIE RIVER WATER CONTROL DIST"/>
    <n v="1411"/>
    <s v="Shopping Centers (Plazas, Malls)"/>
    <s v="NA"/>
    <n v="1.4884831588725165"/>
    <n v="0.30824389141964326"/>
    <n v="0.57659988543228824"/>
    <n v="0.16"/>
    <n v="0.38447680360624981"/>
    <x v="2920"/>
    <n v="0.40616576623847239"/>
    <x v="1"/>
    <x v="1"/>
    <x v="1"/>
  </r>
  <r>
    <s v="N St Lucie"/>
    <s v="NORTH ST. LUCIE RIVER WATER CONTROL DIST"/>
    <n v="7430"/>
    <s v="Spoil Areas"/>
    <s v="NA"/>
    <n v="0.73183755311232057"/>
    <n v="0.13401908322593187"/>
    <n v="0.24115339422849597"/>
    <n v="0.16"/>
    <n v="0.16080108327156112"/>
    <x v="2921"/>
    <n v="9.3641855652387695E-2"/>
    <x v="1"/>
    <x v="1"/>
    <x v="7"/>
  </r>
  <r>
    <s v="C-24"/>
    <s v="Okeechobee"/>
    <n v="6110"/>
    <s v="Bay Swamps"/>
    <s v="C"/>
    <n v="0.62640332935885068"/>
    <n v="1.7869211096790915E-2"/>
    <n v="0.24869471632328805"/>
    <n v="0.16"/>
    <n v="0.16582963684436847"/>
    <x v="2916"/>
    <n v="5.7697457668978061E-2"/>
    <x v="14"/>
    <x v="4"/>
    <x v="4"/>
  </r>
  <r>
    <s v="N St Lucie"/>
    <s v="St. Lucie"/>
    <n v="6120"/>
    <s v="Mangrove Swamps"/>
    <s v="C"/>
    <n v="0.62640332935885068"/>
    <n v="1.7869211096790915E-2"/>
    <n v="0.24869471632328805"/>
    <n v="0.16"/>
    <n v="0.16582963684436847"/>
    <x v="2916"/>
    <n v="4.4160784413372262E-2"/>
    <x v="9"/>
    <x v="4"/>
    <x v="4"/>
  </r>
  <r>
    <s v="N St Lucie"/>
    <s v="StLucieCOMS4"/>
    <n v="6170"/>
    <s v="Mixed Wetland Hardwoods"/>
    <s v="A"/>
    <n v="0.62640332935885068"/>
    <n v="1.7869211096790915E-2"/>
    <n v="0.24869471632328805"/>
    <n v="0.16"/>
    <n v="0.16582963684436847"/>
    <x v="2916"/>
    <n v="4.4160784413372262E-2"/>
    <x v="15"/>
    <x v="0"/>
    <x v="4"/>
  </r>
  <r>
    <s v="C-44 &amp; S-153"/>
    <s v="Conservation"/>
    <n v="6440"/>
    <s v="Emergent Aquatic Vegetation"/>
    <s v="D"/>
    <n v="0.62640332935885068"/>
    <n v="1.7869211096790915E-2"/>
    <n v="0.24869471632328805"/>
    <n v="0.15"/>
    <n v="0.15546528454159542"/>
    <x v="2922"/>
    <n v="7.5590522485219965E-3"/>
    <x v="3"/>
    <x v="17"/>
    <x v="4"/>
  </r>
  <r>
    <s v="N St Lucie"/>
    <s v="Conservation"/>
    <n v="5200"/>
    <s v="Lakes"/>
    <s v="A"/>
    <n v="0.52096910560538079"/>
    <n v="9.3813358258152305E-2"/>
    <n v="0.2984336595879456"/>
    <n v="0.15"/>
    <n v="0.18655834144991446"/>
    <x v="2923"/>
    <n v="8.8232048932505955E-2"/>
    <x v="3"/>
    <x v="10"/>
    <x v="5"/>
  </r>
  <r>
    <s v="S St Lucie"/>
    <s v="Conservation"/>
    <n v="1110"/>
    <s v="Fixed Single Family Units"/>
    <s v="D"/>
    <n v="0.96739227811534922"/>
    <n v="0.17065096597435325"/>
    <n v="0.27638752969320179"/>
    <n v="0.15"/>
    <n v="0.17277675449946275"/>
    <x v="2924"/>
    <n v="9.9032401024606628E-2"/>
    <x v="3"/>
    <x v="45"/>
    <x v="1"/>
  </r>
  <r>
    <s v="Basin 4, 5, 6"/>
    <s v="ROADS"/>
    <n v="6170"/>
    <s v="Mixed Wetland Hardwoods"/>
    <s v="A"/>
    <n v="0.62640332935885068"/>
    <n v="1.7869211096790915E-2"/>
    <n v="0.24869471632328805"/>
    <n v="0.15"/>
    <n v="0.15546528454159542"/>
    <x v="2922"/>
    <n v="2.8710104210406057E-2"/>
    <x v="13"/>
    <x v="0"/>
    <x v="4"/>
  </r>
  <r>
    <s v="N St Lucie"/>
    <s v="City of PSL MS4"/>
    <n v="6300"/>
    <s v="Wetland Forested Mixed"/>
    <s v="NA"/>
    <n v="0.62640332935885068"/>
    <n v="1.7869211096790915E-2"/>
    <n v="0.24869471632328805"/>
    <n v="0.15"/>
    <n v="0.15546528454159542"/>
    <x v="2922"/>
    <n v="4.140073538753649E-2"/>
    <x v="2"/>
    <x v="0"/>
    <x v="4"/>
  </r>
  <r>
    <s v="N St Lucie"/>
    <s v="St. Lucie"/>
    <n v="1110"/>
    <s v="Fixed Single Family Units"/>
    <s v="C"/>
    <n v="0.96739227811534922"/>
    <n v="0.17065096597435325"/>
    <n v="0.22153198944874952"/>
    <n v="0.15"/>
    <n v="0.13848518490414954"/>
    <x v="2925"/>
    <n v="9.4449842850034035E-2"/>
    <x v="9"/>
    <x v="4"/>
    <x v="1"/>
  </r>
  <r>
    <s v="C-44 &amp; S-153"/>
    <s v="Agriculture"/>
    <n v="2210"/>
    <s v="Citrus Groves"/>
    <s v="NA"/>
    <n v="1.6671011379372187"/>
    <n v="0.16490862031309303"/>
    <n v="0.32696578480774496"/>
    <n v="0.14000000000000001"/>
    <n v="0.19076818714607879"/>
    <x v="2926"/>
    <n v="8.5600805752482093E-2"/>
    <x v="0"/>
    <x v="0"/>
    <x v="0"/>
  </r>
  <r>
    <s v="C-44 &amp; S-153"/>
    <s v="Conservation"/>
    <n v="6172"/>
    <s v="Mixed Shrubs"/>
    <s v="D"/>
    <n v="0.62640332935885068"/>
    <n v="1.7869211096790915E-2"/>
    <n v="0.24869471632328805"/>
    <n v="0.14000000000000001"/>
    <n v="0.14510093223882242"/>
    <x v="2927"/>
    <n v="7.0551154319538657E-3"/>
    <x v="3"/>
    <x v="41"/>
    <x v="4"/>
  </r>
  <r>
    <s v="N St Lucie"/>
    <s v="Conservation"/>
    <n v="1210"/>
    <s v="Fixed Single Family Units"/>
    <s v="B"/>
    <n v="1.3474392445178078"/>
    <n v="0.2921616014325315"/>
    <n v="0.1586591010147235"/>
    <n v="0.14000000000000001"/>
    <n v="9.2569652487040424E-2"/>
    <x v="2928"/>
    <n v="9.3740817579186925E-2"/>
    <x v="3"/>
    <x v="10"/>
    <x v="1"/>
  </r>
  <r>
    <s v="C-44 &amp; S-153"/>
    <s v="ROADS"/>
    <n v="1210"/>
    <s v="Fixed Single Family Units"/>
    <s v="NA"/>
    <n v="1.3474392445178078"/>
    <n v="0.2921616014325315"/>
    <n v="0.22279788653131388"/>
    <n v="0.14000000000000001"/>
    <n v="0.1299914268966951"/>
    <x v="2929"/>
    <n v="0.10333950790007079"/>
    <x v="13"/>
    <x v="0"/>
    <x v="1"/>
  </r>
  <r>
    <s v="N St Lucie"/>
    <s v="ROADS"/>
    <n v="6430"/>
    <s v="Wet Prairies"/>
    <s v="D"/>
    <n v="0.62640332935885068"/>
    <n v="1.7869211096790915E-2"/>
    <n v="0.24869471632328805"/>
    <n v="0.14000000000000001"/>
    <n v="0.14510093223882242"/>
    <x v="2927"/>
    <n v="3.8640686361700732E-2"/>
    <x v="13"/>
    <x v="0"/>
    <x v="4"/>
  </r>
  <r>
    <s v="S St Lucie"/>
    <s v="ROADS"/>
    <n v="6170"/>
    <s v="Mixed Wetland Hardwoods"/>
    <s v="NA"/>
    <n v="0.62640332935885068"/>
    <n v="1.7869211096790915E-2"/>
    <n v="0.24869471632328805"/>
    <n v="0.14000000000000001"/>
    <n v="0.14510093223882242"/>
    <x v="2927"/>
    <n v="2.2847900896827297E-2"/>
    <x v="13"/>
    <x v="0"/>
    <x v="4"/>
  </r>
  <r>
    <s v="S St Lucie"/>
    <s v="ROADS"/>
    <n v="6215"/>
    <e v="#N/A"/>
    <s v="D"/>
    <n v="0.62640332935885068"/>
    <n v="1.7869211096790915E-2"/>
    <n v="0.24869471632328805"/>
    <n v="0.14000000000000001"/>
    <n v="0.14510093223882242"/>
    <x v="2927"/>
    <n v="2.2847900896827297E-2"/>
    <x v="13"/>
    <x v="0"/>
    <x v="4"/>
  </r>
  <r>
    <s v="N St Lucie"/>
    <s v="CityofFtPierce"/>
    <n v="1710"/>
    <s v="Educational Facilities"/>
    <s v="NA"/>
    <n v="0.96739227811534922"/>
    <n v="0.17065096597435325"/>
    <n v="0.22279788653131388"/>
    <n v="0.14000000000000001"/>
    <n v="0.1299914268966951"/>
    <x v="2930"/>
    <n v="8.8656919155231981E-2"/>
    <x v="18"/>
    <x v="0"/>
    <x v="1"/>
  </r>
  <r>
    <s v="N St Lucie"/>
    <s v="CityofFtPierce"/>
    <n v="1820"/>
    <s v="Golf Courses"/>
    <s v="D"/>
    <n v="1.8765006736361713"/>
    <n v="0.3700681607026059"/>
    <n v="0.27638752969320179"/>
    <n v="0.14000000000000001"/>
    <n v="0.1612583041994986"/>
    <x v="2931"/>
    <n v="0.19748263839229294"/>
    <x v="18"/>
    <x v="0"/>
    <x v="1"/>
  </r>
  <r>
    <s v="Basin 4, 5, 6"/>
    <s v="Martin"/>
    <n v="1210"/>
    <s v="Fixed Single Family Units"/>
    <s v="D"/>
    <n v="1.3474392445178078"/>
    <n v="0.2921616014325315"/>
    <n v="0.24052044568721381"/>
    <n v="0.14000000000000001"/>
    <n v="0.14033165403620493"/>
    <x v="2932"/>
    <n v="0.13065181756011118"/>
    <x v="6"/>
    <x v="4"/>
    <x v="1"/>
  </r>
  <r>
    <s v="Basin 4, 5, 6"/>
    <s v="Martin"/>
    <n v="1920"/>
    <s v="Inactive Land with street pattern but without structures"/>
    <s v="A"/>
    <n v="0.80616023176279095"/>
    <n v="4.9140330516175015E-2"/>
    <n v="8.3338224602148639E-2"/>
    <n v="0.14000000000000001"/>
    <n v="4.8623687144123628E-2"/>
    <x v="2933"/>
    <n v="1.3116766655537522E-2"/>
    <x v="6"/>
    <x v="4"/>
    <x v="1"/>
  </r>
  <r>
    <s v="N St Lucie"/>
    <s v="Martin"/>
    <n v="1840"/>
    <s v="Marinas and Fish Camps"/>
    <s v="B"/>
    <n v="0.73183755311232057"/>
    <n v="0.15992943931627868"/>
    <n v="0.15190764990771397"/>
    <n v="0.14000000000000001"/>
    <n v="8.863051833865572E-2"/>
    <x v="2934"/>
    <n v="5.7862257024520421E-2"/>
    <x v="6"/>
    <x v="4"/>
    <x v="1"/>
  </r>
  <r>
    <s v="S St Lucie"/>
    <s v="Martin"/>
    <n v="1330"/>
    <s v="Multiple Dwelling Units, Low Rise &lt;Two stories or less&gt;"/>
    <s v="D"/>
    <n v="1.6728075169398335"/>
    <n v="0.4645994885165638"/>
    <n v="0.45902383655933859"/>
    <n v="0.14000000000000001"/>
    <n v="0.26781745744054614"/>
    <x v="2935"/>
    <n v="0.36771744210167312"/>
    <x v="6"/>
    <x v="4"/>
    <x v="1"/>
  </r>
  <r>
    <s v="S St Lucie"/>
    <s v="Martin"/>
    <n v="5120"/>
    <s v=" Channelized Waterways, Canals"/>
    <s v="C"/>
    <n v="0.52096910560538079"/>
    <n v="9.3813358258152305E-2"/>
    <n v="0.2984336595879456"/>
    <n v="0.14000000000000001"/>
    <n v="0.17412111868658686"/>
    <x v="2936"/>
    <n v="6.3398569779157449E-2"/>
    <x v="6"/>
    <x v="4"/>
    <x v="5"/>
  </r>
  <r>
    <s v="Basin 4, 5, 6"/>
    <s v="MartinCoMS4"/>
    <n v="1400"/>
    <s v="Commercial and Services"/>
    <s v="NA"/>
    <n v="0.73183755311232057"/>
    <n v="0.15992943931627868"/>
    <n v="0.57659988543228824"/>
    <n v="0.14000000000000001"/>
    <n v="0.33641720315546858"/>
    <x v="2937"/>
    <n v="0.19216756342543131"/>
    <x v="10"/>
    <x v="0"/>
    <x v="1"/>
  </r>
  <r>
    <s v="N St Lucie"/>
    <s v="MartinCoMS4"/>
    <n v="7400"/>
    <s v="Disturbed Land"/>
    <s v="A"/>
    <n v="0.73183755311232057"/>
    <n v="0.13401908322593187"/>
    <n v="2.0887301862310671E-2"/>
    <n v="0.14000000000000001"/>
    <n v="1.2186696271565163E-2"/>
    <x v="2938"/>
    <n v="7.0968729185372555E-3"/>
    <x v="10"/>
    <x v="0"/>
    <x v="7"/>
  </r>
  <r>
    <s v="S St Lucie"/>
    <s v="MartinCoMS4"/>
    <n v="5110"/>
    <s v=" Natural River, Stream, Waterway"/>
    <s v="B"/>
    <n v="0.52096910560538079"/>
    <n v="9.3813358258152305E-2"/>
    <n v="0.2984336595879456"/>
    <n v="0.14000000000000001"/>
    <n v="0.17412111868658686"/>
    <x v="2936"/>
    <n v="6.3398569779157449E-2"/>
    <x v="10"/>
    <x v="0"/>
    <x v="5"/>
  </r>
  <r>
    <s v="C-24"/>
    <s v="City of PSL MS4"/>
    <n v="1290"/>
    <s v="Medium Density Under Construction"/>
    <s v="D"/>
    <n v="1.3474392445178078"/>
    <n v="0.2921616014325315"/>
    <n v="0.34369105791620291"/>
    <n v="0.14000000000000001"/>
    <n v="0.20052654774120859"/>
    <x v="2939"/>
    <n v="0.21943253506617802"/>
    <x v="2"/>
    <x v="0"/>
    <x v="1"/>
  </r>
  <r>
    <s v="N St Lucie"/>
    <s v="City of PSL MS4"/>
    <n v="4220"/>
    <s v="Brazilian Pepper"/>
    <s v="B"/>
    <n v="0.80616023176279095"/>
    <n v="4.9140330516175015E-2"/>
    <n v="9.4942281192321246E-2"/>
    <n v="0.14000000000000001"/>
    <n v="5.5394073961659844E-2"/>
    <x v="2940"/>
    <n v="1.9464970143545701E-2"/>
    <x v="2"/>
    <x v="0"/>
    <x v="3"/>
  </r>
  <r>
    <s v="N St Lucie"/>
    <s v="TownofSewallsPt"/>
    <n v="5300"/>
    <s v="Reservoirs"/>
    <s v="A"/>
    <n v="0.52096910560538079"/>
    <n v="9.3813358258152305E-2"/>
    <n v="0.2984336595879456"/>
    <n v="0.14000000000000001"/>
    <n v="0.17412111868658686"/>
    <x v="2936"/>
    <n v="8.2349912337005574E-2"/>
    <x v="17"/>
    <x v="0"/>
    <x v="5"/>
  </r>
  <r>
    <s v="N St Lucie"/>
    <s v="StLucieCOMS4"/>
    <n v="1390"/>
    <s v="High Density Under Construction"/>
    <s v="NA"/>
    <n v="1.6728075169398335"/>
    <n v="0.4645994885165638"/>
    <n v="0.44774347762687844"/>
    <n v="0.14000000000000001"/>
    <n v="0.26123593202140222"/>
    <x v="2941"/>
    <n v="0.38711382644889053"/>
    <x v="15"/>
    <x v="0"/>
    <x v="1"/>
  </r>
  <r>
    <s v="N St Lucie"/>
    <s v="StLucieCOMS4"/>
    <n v="6170"/>
    <s v="Mixed Wetland Hardwoods"/>
    <s v="C"/>
    <n v="0.62640332935885068"/>
    <n v="1.7869211096790915E-2"/>
    <n v="0.24869471632328805"/>
    <n v="0.14000000000000001"/>
    <n v="0.14510093223882242"/>
    <x v="2927"/>
    <n v="3.8640686361700732E-2"/>
    <x v="15"/>
    <x v="0"/>
    <x v="4"/>
  </r>
  <r>
    <s v="N St Lucie"/>
    <s v="StLucieCOMS4"/>
    <n v="6250"/>
    <s v="Hydric Pine Flatwoods"/>
    <s v="NA"/>
    <n v="0.62640332935885068"/>
    <n v="1.7869211096790915E-2"/>
    <n v="0.24869471632328805"/>
    <n v="0.14000000000000001"/>
    <n v="0.14510093223882242"/>
    <x v="2927"/>
    <n v="3.8640686361700732E-2"/>
    <x v="15"/>
    <x v="0"/>
    <x v="4"/>
  </r>
  <r>
    <s v="C-24"/>
    <s v="Conservation"/>
    <n v="1210"/>
    <s v="Fixed Single Family Units"/>
    <s v="NA"/>
    <n v="1.3474392445178078"/>
    <n v="0.2921616014325315"/>
    <n v="0.22279788653131388"/>
    <n v="0.13"/>
    <n v="0.12070632497550259"/>
    <x v="2942"/>
    <n v="0.13208672460705481"/>
    <x v="3"/>
    <x v="32"/>
    <x v="1"/>
  </r>
  <r>
    <s v="S St Lucie"/>
    <s v="Conservation"/>
    <n v="1210"/>
    <s v="Fixed Single Family Units"/>
    <s v="D"/>
    <n v="1.3474392445178078"/>
    <n v="0.2921616014325315"/>
    <n v="0.24052044568721381"/>
    <n v="0.13"/>
    <n v="0.13030796446219026"/>
    <x v="2943"/>
    <n v="0.11777386516422987"/>
    <x v="3"/>
    <x v="34"/>
    <x v="1"/>
  </r>
  <r>
    <s v="Basin 4, 5, 6"/>
    <s v="ROADS"/>
    <n v="6410"/>
    <s v="Freshwater Marshes"/>
    <s v="D"/>
    <n v="0.62640332935885068"/>
    <n v="1.7869211096790915E-2"/>
    <n v="0.24869471632328805"/>
    <n v="0.13"/>
    <n v="0.13473657993604937"/>
    <x v="2944"/>
    <n v="2.4882090315685251E-2"/>
    <x v="13"/>
    <x v="0"/>
    <x v="4"/>
  </r>
  <r>
    <s v="N St Lucie"/>
    <s v="ROADS"/>
    <n v="1320"/>
    <s v="Mobile Home Units &lt;Six or more dwelling units per acre&gt;"/>
    <s v="NA"/>
    <n v="1.6728075169398335"/>
    <n v="0.4645994885165638"/>
    <n v="0.44774347762687844"/>
    <n v="0.13"/>
    <n v="0.24257622259130207"/>
    <x v="2945"/>
    <n v="0.35946283884539831"/>
    <x v="13"/>
    <x v="0"/>
    <x v="1"/>
  </r>
  <r>
    <s v="N St Lucie"/>
    <s v="ROADS"/>
    <n v="1480"/>
    <s v="Cemeteries"/>
    <s v="C"/>
    <n v="1.3474392445178078"/>
    <n v="0.2921616014325315"/>
    <n v="0.22153198944874952"/>
    <n v="0.13"/>
    <n v="0.12002049358359627"/>
    <x v="2946"/>
    <n v="0.12153895896237665"/>
    <x v="13"/>
    <x v="0"/>
    <x v="1"/>
  </r>
  <r>
    <s v="Basin 4, 5, 6"/>
    <s v="Martin"/>
    <n v="3200"/>
    <s v="Shrub and Brushland"/>
    <s v="NA"/>
    <n v="0.80616023176279095"/>
    <n v="4.9140330516175015E-2"/>
    <n v="0.24115339422849597"/>
    <n v="0.13"/>
    <n v="0.13065088015814341"/>
    <x v="2947"/>
    <n v="3.5244491091253542E-2"/>
    <x v="6"/>
    <x v="4"/>
    <x v="6"/>
  </r>
  <r>
    <s v="N St Lucie"/>
    <s v="Martin"/>
    <n v="1330"/>
    <s v="Multiple Dwelling Units, Low Rise &lt;Two stories or less&gt;"/>
    <s v="A"/>
    <n v="1.6728075169398335"/>
    <n v="0.4645994885165638"/>
    <n v="0.37832588419635466"/>
    <n v="0.13"/>
    <n v="0.20496750591048005"/>
    <x v="2948"/>
    <n v="0.30373216615618931"/>
    <x v="6"/>
    <x v="4"/>
    <x v="1"/>
  </r>
  <r>
    <s v="N St Lucie"/>
    <s v="Martin"/>
    <n v="3210"/>
    <s v="Palmetto Prairies"/>
    <s v="D"/>
    <n v="0.80616023176279095"/>
    <n v="4.9140330516175015E-2"/>
    <n v="0.28292799795311729"/>
    <n v="0.13"/>
    <n v="0.15328331609105011"/>
    <x v="2949"/>
    <n v="5.3862353097211442E-2"/>
    <x v="6"/>
    <x v="4"/>
    <x v="6"/>
  </r>
  <r>
    <s v="N St Lucie"/>
    <s v="Martin"/>
    <n v="6170"/>
    <s v="Mixed Wetland Hardwoods"/>
    <s v="D"/>
    <n v="0.62640332935885068"/>
    <n v="1.7869211096790915E-2"/>
    <n v="0.24869471632328805"/>
    <n v="0.13"/>
    <n v="0.13473657993604937"/>
    <x v="2944"/>
    <n v="3.5880637335864961E-2"/>
    <x v="6"/>
    <x v="4"/>
    <x v="4"/>
  </r>
  <r>
    <s v="C-23"/>
    <s v="MartinCoMS4"/>
    <n v="2130"/>
    <s v="Woodland Pastures"/>
    <s v="NA"/>
    <n v="0.95337210017164864"/>
    <n v="0.22938109134459039"/>
    <n v="0.2"/>
    <n v="0.13"/>
    <n v="0.10835500000000002"/>
    <x v="2950"/>
    <n v="0.12364778581334189"/>
    <x v="10"/>
    <x v="0"/>
    <x v="0"/>
  </r>
  <r>
    <s v="N St Lucie"/>
    <s v="MartinCoMS4"/>
    <n v="5120"/>
    <s v=" Channelized Waterways, Canals"/>
    <s v="A"/>
    <n v="0.52096910560538079"/>
    <n v="9.3813358258152305E-2"/>
    <n v="0.2984336595879456"/>
    <n v="0.13"/>
    <n v="0.16168389592325921"/>
    <x v="2951"/>
    <n v="7.6467775741505165E-2"/>
    <x v="10"/>
    <x v="0"/>
    <x v="5"/>
  </r>
  <r>
    <s v="S St Lucie"/>
    <s v="MartinCoMS4"/>
    <n v="5250"/>
    <s v="Marshy Lakes"/>
    <s v="A"/>
    <n v="0.52096910560538079"/>
    <n v="9.3813358258152305E-2"/>
    <n v="0.2984336595879456"/>
    <n v="0.13"/>
    <n v="0.16168389592325921"/>
    <x v="2951"/>
    <n v="5.8870100509217628E-2"/>
    <x v="10"/>
    <x v="0"/>
    <x v="5"/>
  </r>
  <r>
    <s v="N St Lucie"/>
    <s v="TownofSewallsPt"/>
    <n v="4200"/>
    <s v="Upland Hardwood Forests"/>
    <s v="A"/>
    <n v="0.80616023176279095"/>
    <n v="4.9140330516175015E-2"/>
    <n v="2.0887301862310671E-2"/>
    <n v="0.13"/>
    <n v="1.1316217966453365E-2"/>
    <x v="2952"/>
    <n v="3.9764153293243357E-3"/>
    <x v="17"/>
    <x v="0"/>
    <x v="3"/>
  </r>
  <r>
    <s v="N St Lucie"/>
    <s v="StuartMS4"/>
    <n v="4240"/>
    <s v="Melaleuca"/>
    <s v="B"/>
    <n v="0.80616023176279095"/>
    <n v="4.9140330516175015E-2"/>
    <n v="9.4942281192321246E-2"/>
    <n v="0.13"/>
    <n v="5.1437354392969849E-2"/>
    <x v="2953"/>
    <n v="1.8074615133292435E-2"/>
    <x v="19"/>
    <x v="0"/>
    <x v="3"/>
  </r>
  <r>
    <s v="C-23"/>
    <s v="Conservation"/>
    <n v="6300"/>
    <s v="Wetland Forested Mixed"/>
    <s v="C"/>
    <n v="0.62640332935885068"/>
    <n v="1.7869211096790915E-2"/>
    <n v="0.24869471632328805"/>
    <n v="0.12"/>
    <n v="0.12437222763327634"/>
    <x v="2954"/>
    <n v="7.0346439762945134E-2"/>
    <x v="3"/>
    <x v="11"/>
    <x v="4"/>
  </r>
  <r>
    <s v="S St Lucie"/>
    <s v="Conservation"/>
    <n v="6170"/>
    <s v="Mixed Wetland Hardwoods"/>
    <s v="C"/>
    <n v="0.62640332935885068"/>
    <n v="1.7869211096790915E-2"/>
    <n v="0.24869471632328805"/>
    <n v="0.12"/>
    <n v="0.12437222763327634"/>
    <x v="2954"/>
    <n v="1.9583915054423397E-2"/>
    <x v="3"/>
    <x v="39"/>
    <x v="4"/>
  </r>
  <r>
    <s v="S St Lucie"/>
    <s v="ROADS"/>
    <n v="1700"/>
    <s v="Institutional"/>
    <s v="D"/>
    <n v="0.96739227811534922"/>
    <n v="0.17065096597435325"/>
    <n v="0.24052044568721381"/>
    <n v="0.12"/>
    <n v="0.12028427488817563"/>
    <x v="2955"/>
    <n v="6.8944694453771951E-2"/>
    <x v="13"/>
    <x v="0"/>
    <x v="1"/>
  </r>
  <r>
    <s v="S St Lucie"/>
    <s v="ROADS"/>
    <n v="5110"/>
    <s v=" Natural River, Stream, Waterway"/>
    <s v="D"/>
    <n v="0.52096910560538079"/>
    <n v="9.3813358258152305E-2"/>
    <n v="0.2984336595879456"/>
    <n v="0.12"/>
    <n v="0.14924667315993159"/>
    <x v="2956"/>
    <n v="5.4341631239277821E-2"/>
    <x v="13"/>
    <x v="0"/>
    <x v="5"/>
  </r>
  <r>
    <s v="S St Lucie"/>
    <s v="HOBE ST. LUCIE CONSERVANCY DISTRICT"/>
    <n v="3210"/>
    <s v="Palmetto Prairies"/>
    <s v="D"/>
    <n v="0.80616023176279095"/>
    <n v="4.9140330516175015E-2"/>
    <n v="0.28292799795311729"/>
    <n v="0.12"/>
    <n v="0.14149229177635395"/>
    <x v="2957"/>
    <n v="3.4319074129718352E-2"/>
    <x v="12"/>
    <x v="1"/>
    <x v="6"/>
  </r>
  <r>
    <s v="Basin 4, 5, 6"/>
    <s v="Martin"/>
    <n v="6300"/>
    <s v="Wetland Forested Mixed"/>
    <s v="D"/>
    <n v="0.62640332935885068"/>
    <n v="1.7869211096790915E-2"/>
    <n v="0.24869471632328805"/>
    <n v="0.12"/>
    <n v="0.12437222763327634"/>
    <x v="2954"/>
    <n v="2.2968083368324847E-2"/>
    <x v="6"/>
    <x v="4"/>
    <x v="4"/>
  </r>
  <r>
    <s v="N St Lucie"/>
    <s v="Martin"/>
    <n v="1210"/>
    <s v="Fixed Single Family Units"/>
    <s v="B"/>
    <n v="1.3474392445178078"/>
    <n v="0.2921616014325315"/>
    <n v="0.1586591010147235"/>
    <n v="0.12"/>
    <n v="7.9345416417463219E-2"/>
    <x v="2958"/>
    <n v="8.0349272210731654E-2"/>
    <x v="6"/>
    <x v="4"/>
    <x v="1"/>
  </r>
  <r>
    <s v="S St Lucie"/>
    <s v="Martin"/>
    <n v="6250"/>
    <s v="Hydric Pine Flatwoods"/>
    <s v="NA"/>
    <n v="0.62640332935885068"/>
    <n v="1.7869211096790915E-2"/>
    <n v="0.24869471632328805"/>
    <n v="0.12"/>
    <n v="0.12437222763327634"/>
    <x v="2954"/>
    <n v="1.9583915054423397E-2"/>
    <x v="6"/>
    <x v="4"/>
    <x v="4"/>
  </r>
  <r>
    <s v="C-44 &amp; S-153"/>
    <s v="MartinCoMS4"/>
    <n v="1500"/>
    <s v="Industrial"/>
    <s v="D"/>
    <n v="1.4884831588725165"/>
    <n v="0.30824389141964326"/>
    <n v="0.58224006489851832"/>
    <n v="0.12"/>
    <n v="0.29117825645574896"/>
    <x v="2959"/>
    <n v="0.24422041323630955"/>
    <x v="10"/>
    <x v="0"/>
    <x v="1"/>
  </r>
  <r>
    <s v="N St Lucie"/>
    <s v="MartinCoMS4"/>
    <n v="6120"/>
    <s v="Mangrove Swamps"/>
    <s v="A"/>
    <n v="0.62640332935885068"/>
    <n v="1.7869211096790915E-2"/>
    <n v="0.24869471632328805"/>
    <n v="0.12"/>
    <n v="0.12437222763327634"/>
    <x v="2954"/>
    <n v="3.3120588310029196E-2"/>
    <x v="10"/>
    <x v="0"/>
    <x v="4"/>
  </r>
  <r>
    <s v="C-23"/>
    <s v="St. Lucie"/>
    <n v="6300"/>
    <s v="Wetland Forested Mixed"/>
    <s v="C"/>
    <n v="0.62640332935885068"/>
    <n v="1.7869211096790915E-2"/>
    <n v="0.24869471632328805"/>
    <n v="0.12"/>
    <n v="0.12437222763327634"/>
    <x v="2954"/>
    <n v="7.0346439762945134E-2"/>
    <x v="9"/>
    <x v="4"/>
    <x v="4"/>
  </r>
  <r>
    <s v="N St Lucie"/>
    <s v="Agriculture"/>
    <n v="3300"/>
    <s v="Mixed Rangeland"/>
    <s v="NA"/>
    <n v="0.80616023176279095"/>
    <n v="4.9140330516175015E-2"/>
    <n v="0.24115339422849597"/>
    <n v="0.11"/>
    <n v="0.11055074474919825"/>
    <x v="2960"/>
    <n v="3.8846518986476196E-2"/>
    <x v="0"/>
    <x v="0"/>
    <x v="6"/>
  </r>
  <r>
    <s v="C-23"/>
    <s v="Conservation"/>
    <n v="3210"/>
    <s v="Palmetto Prairies"/>
    <s v="D"/>
    <n v="0.80616023176279095"/>
    <n v="4.9140330516175015E-2"/>
    <n v="0.28292799795311729"/>
    <n v="0.11"/>
    <n v="0.12970126746165778"/>
    <x v="2961"/>
    <n v="8.4396723600050766E-2"/>
    <x v="3"/>
    <x v="14"/>
    <x v="6"/>
  </r>
  <r>
    <s v="C-24"/>
    <s v="Conservation"/>
    <n v="6430"/>
    <s v="Wet Prairies"/>
    <s v="D"/>
    <n v="0.62640332935885068"/>
    <n v="1.7869211096790915E-2"/>
    <n v="0.24869471632328805"/>
    <n v="0.11"/>
    <n v="0.11400787533050331"/>
    <x v="2962"/>
    <n v="3.9667002147422414E-2"/>
    <x v="3"/>
    <x v="7"/>
    <x v="4"/>
  </r>
  <r>
    <s v="C-44 &amp; S-153"/>
    <s v="Conservation"/>
    <n v="6250"/>
    <s v="Hydric Pine Flatwoods"/>
    <s v="D"/>
    <n v="0.62640332935885068"/>
    <n v="1.7869211096790915E-2"/>
    <n v="0.24869471632328805"/>
    <n v="0.11"/>
    <n v="0.11400787533050331"/>
    <x v="2962"/>
    <n v="5.5433049822494647E-3"/>
    <x v="3"/>
    <x v="41"/>
    <x v="4"/>
  </r>
  <r>
    <s v="N St Lucie"/>
    <s v="Conservation"/>
    <n v="5110"/>
    <s v=" Natural River, Stream, Waterway"/>
    <s v="A"/>
    <n v="0.52096910560538079"/>
    <n v="9.3813358258152305E-2"/>
    <n v="0.2984336595879456"/>
    <n v="0.11"/>
    <n v="0.13680945039660394"/>
    <x v="2963"/>
    <n v="6.4703502550504374E-2"/>
    <x v="3"/>
    <x v="43"/>
    <x v="5"/>
  </r>
  <r>
    <s v="N St Lucie"/>
    <s v="ROADS"/>
    <n v="1210"/>
    <s v="Fixed Single Family Units"/>
    <s v="B"/>
    <n v="1.3474392445178078"/>
    <n v="0.2921616014325315"/>
    <n v="0.1586591010147235"/>
    <n v="0.11"/>
    <n v="7.2733298382674616E-2"/>
    <x v="2964"/>
    <n v="7.3653499526504018E-2"/>
    <x v="13"/>
    <x v="0"/>
    <x v="1"/>
  </r>
  <r>
    <s v="C-44 &amp; S-153"/>
    <s v="Martin"/>
    <n v="4410"/>
    <s v="Coniferous Plantations"/>
    <s v="D"/>
    <n v="0.80616023176279095"/>
    <n v="4.9140330516175015E-2"/>
    <n v="0.28292799795311729"/>
    <n v="0.11"/>
    <n v="0.12970126746165778"/>
    <x v="2961"/>
    <n v="1.734246533504832E-2"/>
    <x v="6"/>
    <x v="4"/>
    <x v="3"/>
  </r>
  <r>
    <s v="N St Lucie"/>
    <s v="Martin"/>
    <n v="1400"/>
    <s v="Commercial and Services"/>
    <s v="A"/>
    <n v="0.73183755311232057"/>
    <n v="0.15992943931627868"/>
    <n v="0.5449281084296117"/>
    <n v="0.11"/>
    <n v="0.24980866810684474"/>
    <x v="2965"/>
    <n v="0.163087090450278"/>
    <x v="6"/>
    <x v="4"/>
    <x v="1"/>
  </r>
  <r>
    <s v="S St Lucie"/>
    <s v="Martin"/>
    <n v="4280"/>
    <s v="Cabbage Palm"/>
    <s v="C"/>
    <n v="0.80616023176279095"/>
    <n v="4.9140330516175015E-2"/>
    <n v="0.19937879050387461"/>
    <n v="0.11"/>
    <n v="9.1400222036738712E-2"/>
    <x v="2966"/>
    <n v="2.2169200570371753E-2"/>
    <x v="6"/>
    <x v="4"/>
    <x v="3"/>
  </r>
  <r>
    <s v="Basin 4, 5, 6"/>
    <s v="MartinCoMS4"/>
    <n v="1330"/>
    <s v="Multiple Dwelling Units, Low Rise &lt;Two stories or less&gt;"/>
    <s v="A"/>
    <n v="1.6728075169398335"/>
    <n v="0.4645994885165638"/>
    <n v="0.37832588419635466"/>
    <n v="0.11"/>
    <n v="0.17343404346271388"/>
    <x v="2967"/>
    <n v="0.24284671962583726"/>
    <x v="10"/>
    <x v="0"/>
    <x v="1"/>
  </r>
  <r>
    <s v="N St Lucie"/>
    <s v="MartinCoMS4"/>
    <n v="8200"/>
    <s v="Communications"/>
    <s v="A"/>
    <n v="1.2017295380314896"/>
    <n v="0.2322997442582819"/>
    <n v="0.5449281084296117"/>
    <n v="0.11"/>
    <n v="0.24980866810684474"/>
    <x v="2968"/>
    <n v="0.21227931338725667"/>
    <x v="10"/>
    <x v="0"/>
    <x v="2"/>
  </r>
  <r>
    <s v="N St Lucie"/>
    <s v="City of PSL MS4"/>
    <n v="1710"/>
    <s v="Educational Facilities"/>
    <s v="C"/>
    <n v="0.96739227811534922"/>
    <n v="0.17065096597435325"/>
    <n v="0.2050753273754139"/>
    <n v="0.11"/>
    <n v="9.4011656952074099E-2"/>
    <x v="2969"/>
    <n v="6.4117950460480244E-2"/>
    <x v="2"/>
    <x v="0"/>
    <x v="1"/>
  </r>
  <r>
    <s v="C-23"/>
    <s v="Conservation"/>
    <n v="2120"/>
    <s v="Unimproved Pastures"/>
    <s v="D"/>
    <n v="0.95337210017164864"/>
    <n v="0.22938109134459039"/>
    <n v="0.2"/>
    <n v="0.1"/>
    <n v="8.3350000000000021E-2"/>
    <x v="2970"/>
    <n v="9.5113681394878372E-2"/>
    <x v="3"/>
    <x v="15"/>
    <x v="0"/>
  </r>
  <r>
    <s v="C-23"/>
    <s v="Conservation"/>
    <n v="3200"/>
    <s v="Shrub and Brushland"/>
    <s v="A"/>
    <n v="0.80616023176279095"/>
    <n v="4.9140330516175015E-2"/>
    <n v="2.0887301862310671E-2"/>
    <n v="0.1"/>
    <n v="8.7047830511179734E-3"/>
    <x v="2971"/>
    <n v="5.6642096375873014E-3"/>
    <x v="3"/>
    <x v="11"/>
    <x v="6"/>
  </r>
  <r>
    <s v="N St Lucie"/>
    <s v="Conservation"/>
    <n v="8140"/>
    <s v="Roads and Highways"/>
    <s v="A"/>
    <n v="1.0171301585628862"/>
    <n v="0.19656132206470006"/>
    <n v="0.37051640493542071"/>
    <n v="0.1"/>
    <n v="0.15441271175683657"/>
    <x v="2972"/>
    <n v="0.11619917226692708"/>
    <x v="3"/>
    <x v="10"/>
    <x v="2"/>
  </r>
  <r>
    <s v="S St Lucie"/>
    <s v="Conservation"/>
    <n v="1210"/>
    <s v="Fixed Single Family Units"/>
    <s v="D"/>
    <n v="1.3474392445178078"/>
    <n v="0.2921616014325315"/>
    <n v="0.24052044568721381"/>
    <n v="0.1"/>
    <n v="0.10023689574014637"/>
    <x v="2973"/>
    <n v="9.0595280895561459E-2"/>
    <x v="3"/>
    <x v="38"/>
    <x v="1"/>
  </r>
  <r>
    <s v="S St Lucie"/>
    <s v="Conservation"/>
    <n v="6410"/>
    <s v="Freshwater Marshes"/>
    <s v="D"/>
    <n v="0.62640332935885068"/>
    <n v="1.7869211096790915E-2"/>
    <n v="0.24869471632328805"/>
    <n v="0.1"/>
    <n v="0.10364352302773029"/>
    <x v="2974"/>
    <n v="1.6319929212019496E-2"/>
    <x v="3"/>
    <x v="38"/>
    <x v="4"/>
  </r>
  <r>
    <s v="Basin 4, 5, 6"/>
    <s v="ROADS"/>
    <n v="1700"/>
    <s v="Institutional"/>
    <s v="A"/>
    <n v="0.96739227811534922"/>
    <n v="0.17065096597435325"/>
    <n v="0.12152611992617118"/>
    <n v="0.1"/>
    <n v="5.064601047923184E-2"/>
    <x v="2975"/>
    <n v="3.0407422978307033E-2"/>
    <x v="13"/>
    <x v="0"/>
    <x v="1"/>
  </r>
  <r>
    <s v="C-24"/>
    <s v="ROADS"/>
    <n v="7430"/>
    <s v="Spoil Areas"/>
    <s v="D"/>
    <n v="0.73183755311232057"/>
    <n v="0.13401908322593187"/>
    <n v="0.28292799795311729"/>
    <n v="0.1"/>
    <n v="0.11791024314696164"/>
    <x v="2976"/>
    <n v="7.8289562814453428E-2"/>
    <x v="13"/>
    <x v="0"/>
    <x v="7"/>
  </r>
  <r>
    <s v="N St Lucie"/>
    <s v="ROADS"/>
    <n v="1330"/>
    <s v="Multiple Dwelling Units, Low Rise &lt;Two stories or less&gt;"/>
    <s v="B"/>
    <n v="1.6728075169398335"/>
    <n v="0.4645994885165638"/>
    <n v="0.40522520165068265"/>
    <n v="0.1"/>
    <n v="0.16887760278792199"/>
    <x v="2977"/>
    <n v="0.25025215524865985"/>
    <x v="13"/>
    <x v="0"/>
    <x v="1"/>
  </r>
  <r>
    <s v="S St Lucie"/>
    <s v="ROADS"/>
    <n v="2120"/>
    <s v="Unimproved Pastures"/>
    <s v="NA"/>
    <n v="0.95337210017164864"/>
    <n v="0.22938109134459039"/>
    <n v="0.2"/>
    <n v="0.1"/>
    <n v="8.3350000000000021E-2"/>
    <x v="2970"/>
    <n v="6.1094378894878364E-2"/>
    <x v="13"/>
    <x v="0"/>
    <x v="0"/>
  </r>
  <r>
    <s v="Basin 4, 5, 6"/>
    <s v="Martin"/>
    <n v="1820"/>
    <s v="Golf Courses"/>
    <s v="A"/>
    <n v="1.8765006736361713"/>
    <n v="0.3700681607026059"/>
    <n v="8.3338224602148639E-2"/>
    <n v="0.1"/>
    <n v="3.4731205102945445E-2"/>
    <x v="2978"/>
    <n v="3.9697957248142145E-2"/>
    <x v="6"/>
    <x v="4"/>
    <x v="1"/>
  </r>
  <r>
    <s v="N St Lucie"/>
    <s v="MartinCoMS4"/>
    <n v="8140"/>
    <s v="Roads and Highways"/>
    <s v="C"/>
    <n v="1.0171301585628862"/>
    <n v="0.19656132206470006"/>
    <n v="0.42691819959772126"/>
    <n v="0.1"/>
    <n v="0.17791815968235034"/>
    <x v="2979"/>
    <n v="0.13388757085556938"/>
    <x v="10"/>
    <x v="0"/>
    <x v="2"/>
  </r>
  <r>
    <s v="N St Lucie"/>
    <s v="NORTH ST. LUCIE RIVER WATER CONTROL DIST"/>
    <n v="4220"/>
    <s v="Brazilian Pepper"/>
    <s v="C"/>
    <n v="0.80616023176279095"/>
    <n v="4.9140330516175015E-2"/>
    <n v="0.19937879050387461"/>
    <n v="0.1"/>
    <n v="8.3091110942489735E-2"/>
    <x v="2980"/>
    <n v="2.9197455215318541E-2"/>
    <x v="1"/>
    <x v="1"/>
    <x v="3"/>
  </r>
  <r>
    <s v="N St Lucie"/>
    <s v="City of PSL MS4"/>
    <n v="1310"/>
    <s v="Fixed Single Family Units &lt;Six or more dwelling units per acre&gt;"/>
    <s v="A"/>
    <n v="1.3474392445178078"/>
    <n v="0.2921616014325315"/>
    <n v="0.37832588419635466"/>
    <n v="0.1"/>
    <n v="0.15766731223883079"/>
    <x v="2981"/>
    <n v="0.15966207453193257"/>
    <x v="2"/>
    <x v="0"/>
    <x v="1"/>
  </r>
  <r>
    <s v="N St Lucie"/>
    <s v="City of PSL MS4"/>
    <n v="4200"/>
    <s v="Upland Hardwood Forests"/>
    <s v="A"/>
    <n v="0.80616023176279095"/>
    <n v="4.9140330516175015E-2"/>
    <n v="2.0887301862310671E-2"/>
    <n v="0.1"/>
    <n v="8.7047830511179734E-3"/>
    <x v="2971"/>
    <n v="3.0587810225571814E-3"/>
    <x v="2"/>
    <x v="0"/>
    <x v="3"/>
  </r>
  <r>
    <s v="N St Lucie"/>
    <s v="City of PSL MS4"/>
    <n v="5110"/>
    <s v=" Natural River, Stream, Waterway"/>
    <s v="B"/>
    <n v="0.52096910560538079"/>
    <n v="9.3813358258152305E-2"/>
    <n v="0.2984336595879456"/>
    <n v="0.1"/>
    <n v="0.12437222763327632"/>
    <x v="2982"/>
    <n v="5.8821365955003979E-2"/>
    <x v="2"/>
    <x v="0"/>
    <x v="5"/>
  </r>
  <r>
    <s v="C-24"/>
    <s v="St. Lucie"/>
    <n v="4110"/>
    <s v="Pine Flatwoods"/>
    <s v="NA"/>
    <n v="0.80616023176279095"/>
    <n v="4.9140330516175015E-2"/>
    <n v="0.24115339422849597"/>
    <n v="0.1"/>
    <n v="0.10050067704472571"/>
    <x v="2983"/>
    <n v="4.3518887527593871E-2"/>
    <x v="9"/>
    <x v="4"/>
    <x v="3"/>
  </r>
  <r>
    <s v="N St Lucie"/>
    <s v="St. Lucie"/>
    <n v="1210"/>
    <s v="Fixed Single Family Units"/>
    <s v="B"/>
    <n v="1.3474392445178078"/>
    <n v="0.2921616014325315"/>
    <n v="0.1586591010147235"/>
    <n v="0.1"/>
    <n v="6.6121180347886013E-2"/>
    <x v="2984"/>
    <n v="6.6957726842276383E-2"/>
    <x v="9"/>
    <x v="4"/>
    <x v="1"/>
  </r>
  <r>
    <s v="N St Lucie"/>
    <s v="St. Lucie"/>
    <n v="1320"/>
    <s v="Mobile Home Units &lt;Six or more dwelling units per acre&gt;"/>
    <s v="C"/>
    <n v="1.6728075169398335"/>
    <n v="0.4645994885165638"/>
    <n v="0.43646311869441834"/>
    <n v="0.1"/>
    <n v="0.18189600471589884"/>
    <x v="2985"/>
    <n v="0.26954354194877067"/>
    <x v="9"/>
    <x v="4"/>
    <x v="1"/>
  </r>
  <r>
    <s v="N St Lucie"/>
    <s v="StLucieCOMS4"/>
    <n v="3100"/>
    <s v="Herbaceous (Dry Prairie)"/>
    <s v="NA"/>
    <n v="0.80616023176279095"/>
    <n v="4.9140330516175015E-2"/>
    <n v="0.24115339422849597"/>
    <n v="0.1"/>
    <n v="0.10050067704472571"/>
    <x v="2983"/>
    <n v="3.5315017260432909E-2"/>
    <x v="15"/>
    <x v="0"/>
    <x v="6"/>
  </r>
  <r>
    <s v="N St Lucie"/>
    <s v="StuartMS4"/>
    <n v="1320"/>
    <s v="Mobile Home Units &lt;Six or more dwelling units per acre&gt;"/>
    <s v="B"/>
    <n v="1.6728075169398335"/>
    <n v="0.4645994885165638"/>
    <n v="0.40522520165068265"/>
    <n v="0.1"/>
    <n v="0.16887760278792199"/>
    <x v="2977"/>
    <n v="0.25025215524865985"/>
    <x v="19"/>
    <x v="0"/>
    <x v="1"/>
  </r>
  <r>
    <s v="S St Lucie"/>
    <s v="StuartMS4"/>
    <n v="1330"/>
    <s v="Multiple Dwelling Units, Low Rise &lt;Two stories or less&gt;"/>
    <s v="C"/>
    <n v="1.6728075169398335"/>
    <n v="0.4645994885165638"/>
    <n v="0.43646311869441834"/>
    <n v="0.1"/>
    <n v="0.18189600471589884"/>
    <x v="2985"/>
    <n v="0.24974598079549223"/>
    <x v="19"/>
    <x v="0"/>
    <x v="1"/>
  </r>
  <r>
    <s v="C-24"/>
    <s v="Conservation"/>
    <n v="4200"/>
    <s v="Upland Hardwood Forests"/>
    <s v="D"/>
    <n v="0.80616023176279095"/>
    <n v="4.9140330516175015E-2"/>
    <n v="0.28292799795311729"/>
    <n v="0.09"/>
    <n v="0.10611921883226545"/>
    <x v="2986"/>
    <n v="4.5951833208270364E-2"/>
    <x v="3"/>
    <x v="28"/>
    <x v="3"/>
  </r>
  <r>
    <s v="C-44 &amp; S-153"/>
    <s v="Conservation"/>
    <n v="6410"/>
    <s v="Freshwater Marshes"/>
    <s v="A"/>
    <n v="0.62640332935885068"/>
    <n v="1.7869211096790915E-2"/>
    <n v="0.24869471632328805"/>
    <n v="0.09"/>
    <n v="9.3279170724957242E-2"/>
    <x v="2987"/>
    <n v="4.535431349113197E-3"/>
    <x v="3"/>
    <x v="2"/>
    <x v="4"/>
  </r>
  <r>
    <s v="C-44 &amp; S-153"/>
    <s v="Conservation"/>
    <n v="2130"/>
    <s v="Woodland Pastures"/>
    <s v="NA"/>
    <n v="0.95337210017164864"/>
    <n v="0.22938109134459039"/>
    <n v="0.2"/>
    <n v="0.09"/>
    <n v="7.5014999999999998E-2"/>
    <x v="2988"/>
    <n v="4.6820308405390518E-2"/>
    <x v="3"/>
    <x v="22"/>
    <x v="0"/>
  </r>
  <r>
    <s v="S St Lucie"/>
    <s v="Conservation"/>
    <n v="4110"/>
    <s v="Pine Flatwoods"/>
    <s v="D"/>
    <n v="0.80616023176279095"/>
    <n v="4.9140330516175015E-2"/>
    <n v="0.28292799795311729"/>
    <n v="0.09"/>
    <n v="0.10611921883226545"/>
    <x v="2986"/>
    <n v="2.5739305597288761E-2"/>
    <x v="3"/>
    <x v="20"/>
    <x v="3"/>
  </r>
  <r>
    <s v="Basin 4, 5, 6"/>
    <s v="ROADS"/>
    <n v="1210"/>
    <s v="Fixed Single Family Units"/>
    <s v="NA"/>
    <n v="1.3474392445178078"/>
    <n v="0.2921616014325315"/>
    <n v="0.22279788653131388"/>
    <n v="0.09"/>
    <n v="8.3565917290732553E-2"/>
    <x v="2989"/>
    <n v="7.7801683840306793E-2"/>
    <x v="13"/>
    <x v="0"/>
    <x v="1"/>
  </r>
  <r>
    <s v="Basin 4, 5, 6"/>
    <s v="ROADS"/>
    <n v="1700"/>
    <s v="Institutional"/>
    <s v="D"/>
    <n v="0.96739227811534922"/>
    <n v="0.17065096597435325"/>
    <n v="0.24052044568721381"/>
    <n v="0.09"/>
    <n v="9.0213206166131724E-2"/>
    <x v="2990"/>
    <n v="5.416322218010941E-2"/>
    <x v="13"/>
    <x v="0"/>
    <x v="1"/>
  </r>
  <r>
    <s v="C-24"/>
    <s v="ROADS"/>
    <n v="6250"/>
    <s v="Hydric Pine Flatwoods"/>
    <s v="D"/>
    <n v="0.62640332935885068"/>
    <n v="1.7869211096790915E-2"/>
    <n v="0.24869471632328805"/>
    <n v="0.09"/>
    <n v="9.3279170724957242E-2"/>
    <x v="2987"/>
    <n v="3.2454819938800152E-2"/>
    <x v="13"/>
    <x v="0"/>
    <x v="4"/>
  </r>
  <r>
    <s v="N St Lucie"/>
    <s v="ROADS"/>
    <n v="3100"/>
    <s v="Herbaceous (Dry Prairie)"/>
    <s v="B"/>
    <n v="0.80616023176279095"/>
    <n v="4.9140330516175015E-2"/>
    <n v="9.4942281192321246E-2"/>
    <n v="0.09"/>
    <n v="3.5610476118209895E-2"/>
    <x v="2991"/>
    <n v="1.2513195092279378E-2"/>
    <x v="13"/>
    <x v="0"/>
    <x v="6"/>
  </r>
  <r>
    <s v="N St Lucie"/>
    <s v="ROADS"/>
    <n v="4240"/>
    <s v="Melaleuca"/>
    <s v="D"/>
    <n v="0.80616023176279095"/>
    <n v="4.9140330516175015E-2"/>
    <n v="0.28292799795311729"/>
    <n v="0.09"/>
    <n v="0.10611921883226545"/>
    <x v="2986"/>
    <n v="3.7289321374992537E-2"/>
    <x v="13"/>
    <x v="0"/>
    <x v="3"/>
  </r>
  <r>
    <s v="S St Lucie"/>
    <s v="ROADS"/>
    <n v="1700"/>
    <s v="Institutional"/>
    <s v="A"/>
    <n v="0.96739227811534922"/>
    <n v="0.17065096597435325"/>
    <n v="0.12152611992617118"/>
    <n v="0.09"/>
    <n v="4.5581409431308652E-2"/>
    <x v="2992"/>
    <n v="2.6126410529850423E-2"/>
    <x v="13"/>
    <x v="0"/>
    <x v="1"/>
  </r>
  <r>
    <s v="S St Lucie"/>
    <s v="ROADS"/>
    <n v="1900"/>
    <s v="Open Land"/>
    <s v="NA"/>
    <n v="0.80616023176279095"/>
    <n v="4.9140330516175015E-2"/>
    <n v="0.24115339422849597"/>
    <n v="0.09"/>
    <n v="9.0450609340253119E-2"/>
    <x v="2993"/>
    <n v="2.1938871213796465E-2"/>
    <x v="13"/>
    <x v="0"/>
    <x v="1"/>
  </r>
  <r>
    <s v="S St Lucie"/>
    <s v="HOBE ST. LUCIE CONSERVANCY DISTRICT"/>
    <n v="2120"/>
    <s v="Unimproved Pastures"/>
    <s v="D"/>
    <n v="0.95337210017164864"/>
    <n v="0.22938109134459039"/>
    <n v="0.2"/>
    <n v="0.09"/>
    <n v="7.5014999999999998E-2"/>
    <x v="2988"/>
    <n v="5.498494100539051E-2"/>
    <x v="12"/>
    <x v="1"/>
    <x v="0"/>
  </r>
  <r>
    <s v="C-44 &amp; S-153"/>
    <s v="Martin"/>
    <n v="6172"/>
    <s v="Mixed Shrubs"/>
    <s v="B"/>
    <n v="0.62640332935885068"/>
    <n v="1.7869211096790915E-2"/>
    <n v="0.24869471632328805"/>
    <n v="0.09"/>
    <n v="9.3279170724957242E-2"/>
    <x v="2987"/>
    <n v="4.535431349113197E-3"/>
    <x v="6"/>
    <x v="4"/>
    <x v="4"/>
  </r>
  <r>
    <s v="N St Lucie"/>
    <s v="Martin"/>
    <n v="1210"/>
    <s v="Fixed Single Family Units"/>
    <s v="C"/>
    <n v="1.3474392445178078"/>
    <n v="0.2921616014325315"/>
    <n v="0.2050753273754139"/>
    <n v="0.09"/>
    <n v="7.6918628415333354E-2"/>
    <x v="2994"/>
    <n v="7.7891781172371499E-2"/>
    <x v="6"/>
    <x v="4"/>
    <x v="1"/>
  </r>
  <r>
    <s v="N St Lucie"/>
    <s v="Martin"/>
    <n v="1210"/>
    <s v="Fixed Single Family Units"/>
    <s v="D"/>
    <n v="1.3474392445178078"/>
    <n v="0.2921616014325315"/>
    <n v="0.24052044568721381"/>
    <n v="0.09"/>
    <n v="9.0213206166131724E-2"/>
    <x v="2995"/>
    <n v="9.1354558165127081E-2"/>
    <x v="6"/>
    <x v="4"/>
    <x v="1"/>
  </r>
  <r>
    <s v="N St Lucie"/>
    <s v="Martin"/>
    <n v="1400"/>
    <s v="Commercial and Services"/>
    <s v="NA"/>
    <n v="0.73183755311232057"/>
    <n v="0.15992943931627868"/>
    <n v="0.57659988543228824"/>
    <n v="0.09"/>
    <n v="0.21626820202851549"/>
    <x v="2996"/>
    <n v="0.14119026410507926"/>
    <x v="6"/>
    <x v="4"/>
    <x v="1"/>
  </r>
  <r>
    <s v="N St Lucie"/>
    <s v="Martin"/>
    <n v="6170"/>
    <s v="Mixed Wetland Hardwoods"/>
    <s v="NA"/>
    <n v="0.62640332935885068"/>
    <n v="1.7869211096790915E-2"/>
    <n v="0.24869471632328805"/>
    <n v="0.09"/>
    <n v="9.3279170724957242E-2"/>
    <x v="2987"/>
    <n v="2.4840441232521888E-2"/>
    <x v="6"/>
    <x v="4"/>
    <x v="4"/>
  </r>
  <r>
    <s v="S St Lucie"/>
    <s v="Martin"/>
    <n v="1820"/>
    <s v="Golf Courses"/>
    <s v="D"/>
    <n v="1.8765006736361713"/>
    <n v="0.3700681607026059"/>
    <n v="0.27638752969320179"/>
    <n v="0.09"/>
    <n v="0.10366605269967766"/>
    <x v="2997"/>
    <n v="0.1156701115049268"/>
    <x v="6"/>
    <x v="4"/>
    <x v="1"/>
  </r>
  <r>
    <s v="S St Lucie"/>
    <s v="Martin"/>
    <n v="1850"/>
    <s v="Parks and Zoos"/>
    <s v="NA"/>
    <n v="0.96739227811534922"/>
    <n v="0.17065096597435325"/>
    <n v="0.24895975957097566"/>
    <n v="0.09"/>
    <n v="9.3378581821083675E-2"/>
    <x v="2998"/>
    <n v="5.3522854904901898E-2"/>
    <x v="6"/>
    <x v="4"/>
    <x v="1"/>
  </r>
  <r>
    <s v="S St Lucie"/>
    <s v="Martin"/>
    <n v="4200"/>
    <s v="Upland Hardwood Forests"/>
    <s v="D"/>
    <n v="0.80616023176279095"/>
    <n v="4.9140330516175015E-2"/>
    <n v="0.28292799795311729"/>
    <n v="0.09"/>
    <n v="0.10611921883226545"/>
    <x v="2986"/>
    <n v="2.5739305597288761E-2"/>
    <x v="6"/>
    <x v="4"/>
    <x v="3"/>
  </r>
  <r>
    <s v="N St Lucie"/>
    <s v="MartinCoMS4"/>
    <n v="5250"/>
    <s v="Marshy Lakes"/>
    <s v="D"/>
    <n v="0.52096910560538079"/>
    <n v="9.3813358258152305E-2"/>
    <n v="0.2984336595879456"/>
    <n v="0.09"/>
    <n v="0.11193500486994867"/>
    <x v="2999"/>
    <n v="5.293922935950357E-2"/>
    <x v="10"/>
    <x v="0"/>
    <x v="5"/>
  </r>
  <r>
    <s v="C-23"/>
    <s v="Tradition"/>
    <n v="8140"/>
    <s v="Roads and Highways"/>
    <s v="D"/>
    <n v="1.0171301585628862"/>
    <n v="0.19656132206470006"/>
    <n v="0.45034663738052311"/>
    <n v="0.09"/>
    <n v="0.16891376501549971"/>
    <x v="3000"/>
    <n v="0.17766913255686331"/>
    <x v="11"/>
    <x v="0"/>
    <x v="2"/>
  </r>
  <r>
    <s v="S St Lucie"/>
    <s v="Conservation"/>
    <n v="5250"/>
    <s v="Marshy Lakes"/>
    <s v="D"/>
    <n v="0.52096910560538079"/>
    <n v="9.3813358258152305E-2"/>
    <n v="0.2984336595879456"/>
    <n v="0.08"/>
    <n v="9.9497782106621066E-2"/>
    <x v="3001"/>
    <n v="3.6227754159518545E-2"/>
    <x v="3"/>
    <x v="16"/>
    <x v="5"/>
  </r>
  <r>
    <s v="Basin 4, 5, 6"/>
    <s v="ROADS"/>
    <n v="4240"/>
    <s v="Melaleuca"/>
    <s v="NA"/>
    <n v="0.80616023176279095"/>
    <n v="4.9140330516175015E-2"/>
    <n v="0.24115339422849597"/>
    <n v="0.08"/>
    <n v="8.0400541635780559E-2"/>
    <x v="3002"/>
    <n v="2.1688917594617562E-2"/>
    <x v="13"/>
    <x v="0"/>
    <x v="3"/>
  </r>
  <r>
    <s v="N St Lucie"/>
    <s v="Martin"/>
    <n v="1920"/>
    <s v="Inactive Land with street pattern but without structures"/>
    <s v="NA"/>
    <n v="0.80616023176279095"/>
    <n v="4.9140330516175015E-2"/>
    <n v="0.24895975957097566"/>
    <n v="0.08"/>
    <n v="8.3003183840963279E-2"/>
    <x v="3003"/>
    <n v="2.916655843731291E-2"/>
    <x v="6"/>
    <x v="4"/>
    <x v="1"/>
  </r>
  <r>
    <s v="N St Lucie"/>
    <s v="Martin"/>
    <n v="4340"/>
    <s v="Hardwood - Coniferous Mixed"/>
    <s v="D"/>
    <n v="0.80616023176279095"/>
    <n v="4.9140330516175015E-2"/>
    <n v="0.28292799795311729"/>
    <n v="0.08"/>
    <n v="9.4328194517569297E-2"/>
    <x v="3004"/>
    <n v="3.3146063444437809E-2"/>
    <x v="6"/>
    <x v="4"/>
    <x v="3"/>
  </r>
  <r>
    <s v="S St Lucie"/>
    <s v="Martin"/>
    <n v="6410"/>
    <s v="Freshwater Marshes"/>
    <s v="NA"/>
    <n v="0.62640332935885068"/>
    <n v="1.7869211096790915E-2"/>
    <n v="0.24869471632328805"/>
    <n v="0.08"/>
    <n v="8.2914818422184233E-2"/>
    <x v="3005"/>
    <n v="1.3055943369615597E-2"/>
    <x v="6"/>
    <x v="4"/>
    <x v="4"/>
  </r>
  <r>
    <s v="Basin 4, 5, 6"/>
    <s v="MartinCoMS4"/>
    <n v="1700"/>
    <s v="Institutional"/>
    <s v="C"/>
    <n v="0.96739227811534922"/>
    <n v="0.17065096597435325"/>
    <n v="0.2050753273754139"/>
    <n v="0.08"/>
    <n v="6.8372114146962995E-2"/>
    <x v="3006"/>
    <n v="4.1050021020714506E-2"/>
    <x v="10"/>
    <x v="0"/>
    <x v="1"/>
  </r>
  <r>
    <s v="N St Lucie"/>
    <s v="City of PSL MS4"/>
    <n v="4220"/>
    <s v="Brazilian Pepper"/>
    <s v="A"/>
    <n v="0.80616023176279095"/>
    <n v="4.9140330516175015E-2"/>
    <n v="2.0887301862310671E-2"/>
    <n v="0.08"/>
    <n v="6.9638264408943785E-3"/>
    <x v="3007"/>
    <n v="2.4470248180457448E-3"/>
    <x v="2"/>
    <x v="0"/>
    <x v="3"/>
  </r>
  <r>
    <s v="N St Lucie"/>
    <s v="St. Lucie"/>
    <n v="1820"/>
    <s v="Golf Courses"/>
    <s v="A"/>
    <n v="1.8765006736361713"/>
    <n v="0.3700681607026059"/>
    <n v="8.3338224602148639E-2"/>
    <n v="0.08"/>
    <n v="2.7784964082356353E-2"/>
    <x v="3008"/>
    <n v="3.4026452416556469E-2"/>
    <x v="9"/>
    <x v="4"/>
    <x v="1"/>
  </r>
  <r>
    <s v="N St Lucie"/>
    <s v="StuartMS4"/>
    <n v="1710"/>
    <s v="Educational Facilities"/>
    <s v="D"/>
    <n v="0.96739227811534922"/>
    <n v="0.17065096597435325"/>
    <n v="0.24052044568721381"/>
    <n v="0.08"/>
    <n v="8.018951659211708E-2"/>
    <x v="3009"/>
    <n v="5.4690956621733997E-2"/>
    <x v="19"/>
    <x v="0"/>
    <x v="1"/>
  </r>
  <r>
    <s v="N St Lucie"/>
    <s v="Conservation"/>
    <n v="5110"/>
    <s v=" Natural River, Stream, Waterway"/>
    <s v="D"/>
    <n v="0.52096910560538079"/>
    <n v="9.3813358258152305E-2"/>
    <n v="0.2984336595879456"/>
    <n v="7.0000000000000007E-2"/>
    <n v="8.7060559343293431E-2"/>
    <x v="3010"/>
    <n v="4.1174956168502787E-2"/>
    <x v="3"/>
    <x v="33"/>
    <x v="5"/>
  </r>
  <r>
    <s v="N St Lucie"/>
    <s v="Conservation"/>
    <n v="5110"/>
    <s v=" Natural River, Stream, Waterway"/>
    <s v="NA"/>
    <n v="0.52096910560538079"/>
    <n v="9.3813358258152305E-2"/>
    <n v="0.2984336595879456"/>
    <n v="7.0000000000000007E-2"/>
    <n v="8.7060559343293431E-2"/>
    <x v="3010"/>
    <n v="4.1174956168502787E-2"/>
    <x v="3"/>
    <x v="33"/>
    <x v="5"/>
  </r>
  <r>
    <s v="N St Lucie"/>
    <s v="Conservation"/>
    <n v="5110"/>
    <s v=" Natural River, Stream, Waterway"/>
    <s v="NA"/>
    <n v="0.52096910560538079"/>
    <n v="9.3813358258152305E-2"/>
    <n v="0.2984336595879456"/>
    <n v="7.0000000000000007E-2"/>
    <n v="8.7060559343293431E-2"/>
    <x v="3010"/>
    <n v="4.1174956168502787E-2"/>
    <x v="3"/>
    <x v="50"/>
    <x v="5"/>
  </r>
  <r>
    <s v="N St Lucie"/>
    <s v="Conservation"/>
    <n v="5250"/>
    <s v="Marshy Lakes"/>
    <s v="D"/>
    <n v="0.52096910560538079"/>
    <n v="9.3813358258152305E-2"/>
    <n v="0.2984336595879456"/>
    <n v="7.0000000000000007E-2"/>
    <n v="8.7060559343293431E-2"/>
    <x v="3010"/>
    <n v="4.1174956168502787E-2"/>
    <x v="3"/>
    <x v="21"/>
    <x v="5"/>
  </r>
  <r>
    <s v="S St Lucie"/>
    <s v="Conservation"/>
    <n v="5110"/>
    <s v=" Natural River, Stream, Waterway"/>
    <s v="C"/>
    <n v="0.52096910560538079"/>
    <n v="9.3813358258152305E-2"/>
    <n v="0.2984336595879456"/>
    <n v="7.0000000000000007E-2"/>
    <n v="8.7060559343293431E-2"/>
    <x v="3010"/>
    <n v="3.1699284889578724E-2"/>
    <x v="3"/>
    <x v="9"/>
    <x v="5"/>
  </r>
  <r>
    <s v="S St Lucie"/>
    <s v="Conservation"/>
    <n v="5110"/>
    <s v=" Natural River, Stream, Waterway"/>
    <s v="NA"/>
    <n v="0.52096910560538079"/>
    <n v="9.3813358258152305E-2"/>
    <n v="0.2984336595879456"/>
    <n v="7.0000000000000007E-2"/>
    <n v="8.7060559343293431E-2"/>
    <x v="3010"/>
    <n v="3.1699284889578724E-2"/>
    <x v="3"/>
    <x v="45"/>
    <x v="5"/>
  </r>
  <r>
    <s v="S St Lucie"/>
    <s v="Conservation"/>
    <n v="6170"/>
    <s v="Mixed Wetland Hardwoods"/>
    <s v="A"/>
    <n v="0.62640332935885068"/>
    <n v="1.7869211096790915E-2"/>
    <n v="0.24869471632328805"/>
    <n v="7.0000000000000007E-2"/>
    <n v="7.2550466119411211E-2"/>
    <x v="3011"/>
    <n v="1.1423950448413649E-2"/>
    <x v="3"/>
    <x v="19"/>
    <x v="4"/>
  </r>
  <r>
    <s v="N St Lucie"/>
    <s v="ROADS"/>
    <n v="1423"/>
    <s v="Junk Yards"/>
    <s v="D"/>
    <n v="1.4884831588725165"/>
    <n v="0.30824389141964326"/>
    <n v="0.58224006489851832"/>
    <n v="7.0000000000000007E-2"/>
    <n v="0.16985398293252027"/>
    <x v="3012"/>
    <n v="0.17943572272593161"/>
    <x v="13"/>
    <x v="0"/>
    <x v="1"/>
  </r>
  <r>
    <s v="S St Lucie"/>
    <s v="ROADS"/>
    <n v="1320"/>
    <s v="Mobile Home Units &lt;Six or more dwelling units per acre&gt;"/>
    <s v="NA"/>
    <n v="1.6728075169398335"/>
    <n v="0.4645994885165638"/>
    <n v="0.44774347762687844"/>
    <n v="7.0000000000000007E-2"/>
    <n v="0.13061796601070111"/>
    <x v="3013"/>
    <n v="0.17934045380384053"/>
    <x v="13"/>
    <x v="0"/>
    <x v="1"/>
  </r>
  <r>
    <s v="S St Lucie"/>
    <s v="ROADS"/>
    <n v="1411"/>
    <s v="Shopping Centers (Plazas, Malls)"/>
    <s v="B"/>
    <n v="1.4884831588725165"/>
    <n v="0.30824389141964326"/>
    <n v="0.55707618727995345"/>
    <n v="7.0000000000000007E-2"/>
    <n v="0.16251305073424441"/>
    <x v="3014"/>
    <n v="0.15399275614533978"/>
    <x v="13"/>
    <x v="0"/>
    <x v="1"/>
  </r>
  <r>
    <s v="S St Lucie"/>
    <s v="ROADS"/>
    <n v="2430"/>
    <s v="Ornamentals"/>
    <s v="D"/>
    <n v="1.7303616721893005"/>
    <n v="0.38508149913584422"/>
    <n v="0.30381529981542799"/>
    <n v="7.0000000000000007E-2"/>
    <n v="8.8630518338655748E-2"/>
    <x v="3015"/>
    <n v="0.10251420179806957"/>
    <x v="13"/>
    <x v="0"/>
    <x v="0"/>
  </r>
  <r>
    <s v="S St Lucie"/>
    <s v="ROADS"/>
    <n v="6250"/>
    <s v="Hydric Pine Flatwoods"/>
    <s v="D"/>
    <n v="0.62640332935885068"/>
    <n v="1.7869211096790915E-2"/>
    <n v="0.24869471632328805"/>
    <n v="7.0000000000000007E-2"/>
    <n v="7.2550466119411211E-2"/>
    <x v="3011"/>
    <n v="1.1423950448413649E-2"/>
    <x v="13"/>
    <x v="0"/>
    <x v="4"/>
  </r>
  <r>
    <s v="N St Lucie"/>
    <s v="CityofFtPierce"/>
    <n v="8350"/>
    <s v="Solid Waste Disposal"/>
    <s v="NA"/>
    <n v="1.4884831588725165"/>
    <n v="0.30824389141964326"/>
    <n v="0.57659988543228824"/>
    <n v="7.0000000000000007E-2"/>
    <n v="0.16820860157773429"/>
    <x v="3016"/>
    <n v="0.17769752272933168"/>
    <x v="18"/>
    <x v="0"/>
    <x v="2"/>
  </r>
  <r>
    <s v="N St Lucie"/>
    <s v="Martin"/>
    <n v="4110"/>
    <s v="Pine Flatwoods"/>
    <s v="B"/>
    <n v="0.80616023176279095"/>
    <n v="4.9140330516175015E-2"/>
    <n v="9.4942281192321246E-2"/>
    <n v="7.0000000000000007E-2"/>
    <n v="2.7697036980829922E-2"/>
    <x v="3017"/>
    <n v="9.7324850717728506E-3"/>
    <x v="6"/>
    <x v="4"/>
    <x v="3"/>
  </r>
  <r>
    <s v="N St Lucie"/>
    <s v="MartinCoMS4"/>
    <n v="4240"/>
    <s v="Melaleuca"/>
    <s v="C"/>
    <n v="0.80616023176279095"/>
    <n v="4.9140330516175015E-2"/>
    <n v="0.19937879050387461"/>
    <n v="7.0000000000000007E-2"/>
    <n v="5.8163777659742823E-2"/>
    <x v="3018"/>
    <n v="2.0438218650722983E-2"/>
    <x v="10"/>
    <x v="0"/>
    <x v="3"/>
  </r>
  <r>
    <s v="S St Lucie"/>
    <s v="MartinCoMS4"/>
    <n v="5250"/>
    <s v="Marshy Lakes"/>
    <s v="C"/>
    <n v="0.52096910560538079"/>
    <n v="9.3813358258152305E-2"/>
    <n v="0.2984336595879456"/>
    <n v="7.0000000000000007E-2"/>
    <n v="8.7060559343293431E-2"/>
    <x v="3010"/>
    <n v="3.1699284889578724E-2"/>
    <x v="10"/>
    <x v="0"/>
    <x v="5"/>
  </r>
  <r>
    <s v="N St Lucie"/>
    <s v="City of PSL MS4"/>
    <n v="1390"/>
    <s v="High Density Under Construction"/>
    <s v="NA"/>
    <n v="1.6728075169398335"/>
    <n v="0.4645994885165638"/>
    <n v="0.44774347762687844"/>
    <n v="7.0000000000000007E-2"/>
    <n v="0.13061796601070111"/>
    <x v="3013"/>
    <n v="0.19355691322444527"/>
    <x v="2"/>
    <x v="0"/>
    <x v="1"/>
  </r>
  <r>
    <s v="N St Lucie"/>
    <s v="StuartMS4"/>
    <n v="8340"/>
    <s v="Sewage Treatment"/>
    <s v="D"/>
    <n v="1.2017295380314896"/>
    <n v="0.2322997442582819"/>
    <n v="0.58224006489851832"/>
    <n v="7.0000000000000007E-2"/>
    <n v="0.16985398293252027"/>
    <x v="3019"/>
    <n v="0.14433641212795958"/>
    <x v="19"/>
    <x v="0"/>
    <x v="2"/>
  </r>
  <r>
    <s v="N St Lucie"/>
    <s v="Conservation"/>
    <n v="1850"/>
    <s v="Parks and Zoos"/>
    <s v="A"/>
    <n v="0.96739227811534922"/>
    <n v="0.17065096597435325"/>
    <n v="8.3338224602148639E-2"/>
    <n v="0.06"/>
    <n v="2.0838723061767265E-2"/>
    <x v="3020"/>
    <n v="1.4212452543147978E-2"/>
    <x v="3"/>
    <x v="21"/>
    <x v="1"/>
  </r>
  <r>
    <s v="N St Lucie"/>
    <s v="Conservation"/>
    <n v="6170"/>
    <s v="Mixed Wetland Hardwoods"/>
    <s v="NA"/>
    <n v="0.62640332935885068"/>
    <n v="1.7869211096790915E-2"/>
    <n v="0.24869471632328805"/>
    <n v="0.06"/>
    <n v="6.2186113816638168E-2"/>
    <x v="3021"/>
    <n v="1.6560294155014598E-2"/>
    <x v="3"/>
    <x v="37"/>
    <x v="4"/>
  </r>
  <r>
    <s v="N St Lucie"/>
    <s v="Conservation"/>
    <n v="8140"/>
    <s v="Roads and Highways"/>
    <s v="D"/>
    <n v="1.0171301585628862"/>
    <n v="0.19656132206470006"/>
    <n v="0.45034663738052311"/>
    <n v="0.06"/>
    <n v="0.11260917667699978"/>
    <x v="3022"/>
    <n v="8.4741035700049386E-2"/>
    <x v="3"/>
    <x v="13"/>
    <x v="2"/>
  </r>
  <r>
    <s v="Basin 4, 5, 6"/>
    <s v="ROADS"/>
    <n v="1210"/>
    <s v="Fixed Single Family Units"/>
    <s v="D"/>
    <n v="1.3474392445178078"/>
    <n v="0.2921616014325315"/>
    <n v="0.24052044568721381"/>
    <n v="0.06"/>
    <n v="6.0142137444087813E-2"/>
    <x v="3023"/>
    <n v="5.5993636097190491E-2"/>
    <x v="13"/>
    <x v="0"/>
    <x v="1"/>
  </r>
  <r>
    <s v="C-24"/>
    <s v="ROADS"/>
    <n v="5120"/>
    <s v=" Channelized Waterways, Canals"/>
    <s v="D"/>
    <n v="0.52096910560538079"/>
    <n v="9.3813358258152305E-2"/>
    <n v="0.2984336595879456"/>
    <n v="0.06"/>
    <n v="7.4623336579965796E-2"/>
    <x v="3024"/>
    <n v="4.1384322538025001E-2"/>
    <x v="13"/>
    <x v="0"/>
    <x v="5"/>
  </r>
  <r>
    <s v="N St Lucie"/>
    <s v="ROADS"/>
    <n v="1710"/>
    <s v="Educational Facilities"/>
    <s v="NA"/>
    <n v="0.96739227811534922"/>
    <n v="0.17065096597435325"/>
    <n v="0.22279788653131388"/>
    <n v="0.06"/>
    <n v="5.5710611527155035E-2"/>
    <x v="3025"/>
    <n v="3.7995822495099418E-2"/>
    <x v="13"/>
    <x v="0"/>
    <x v="1"/>
  </r>
  <r>
    <s v="N St Lucie"/>
    <s v="ROADS"/>
    <n v="4110"/>
    <s v="Pine Flatwoods"/>
    <s v="B"/>
    <n v="0.80616023176279095"/>
    <n v="4.9140330516175015E-2"/>
    <n v="9.4942281192321246E-2"/>
    <n v="0.06"/>
    <n v="2.3740317412139927E-2"/>
    <x v="3026"/>
    <n v="8.3421300615195842E-3"/>
    <x v="13"/>
    <x v="0"/>
    <x v="3"/>
  </r>
  <r>
    <s v="N St Lucie"/>
    <s v="ROADS"/>
    <n v="6300"/>
    <s v="Wetland Forested Mixed"/>
    <s v="B"/>
    <n v="0.62640332935885068"/>
    <n v="1.7869211096790915E-2"/>
    <n v="0.24869471632328805"/>
    <n v="0.06"/>
    <n v="6.2186113816638168E-2"/>
    <x v="3021"/>
    <n v="1.6560294155014598E-2"/>
    <x v="13"/>
    <x v="0"/>
    <x v="4"/>
  </r>
  <r>
    <s v="S St Lucie"/>
    <s v="ROADS"/>
    <n v="1900"/>
    <s v="Open Land"/>
    <s v="D"/>
    <n v="0.80616023176279095"/>
    <n v="4.9140330516175015E-2"/>
    <n v="0.28292799795311729"/>
    <n v="0.06"/>
    <n v="7.0746145888176973E-2"/>
    <x v="3027"/>
    <n v="1.7159537064859176E-2"/>
    <x v="13"/>
    <x v="0"/>
    <x v="1"/>
  </r>
  <r>
    <s v="S St Lucie"/>
    <s v="ROADS"/>
    <n v="4200"/>
    <s v="Upland Hardwood Forests"/>
    <s v="D"/>
    <n v="0.80616023176279095"/>
    <n v="4.9140330516175015E-2"/>
    <n v="0.28292799795311729"/>
    <n v="0.06"/>
    <n v="7.0746145888176973E-2"/>
    <x v="3027"/>
    <n v="1.7159537064859176E-2"/>
    <x v="13"/>
    <x v="0"/>
    <x v="3"/>
  </r>
  <r>
    <s v="S St Lucie"/>
    <s v="ROADS"/>
    <n v="4340"/>
    <s v="Hardwood - Coniferous Mixed"/>
    <s v="A"/>
    <n v="0.80616023176279095"/>
    <n v="4.9140330516175015E-2"/>
    <n v="2.0887301862310671E-2"/>
    <n v="0.06"/>
    <n v="5.2228698306707828E-3"/>
    <x v="3028"/>
    <n v="1.2668114611641E-3"/>
    <x v="13"/>
    <x v="0"/>
    <x v="3"/>
  </r>
  <r>
    <s v="N St Lucie"/>
    <s v="CityofFtPierce"/>
    <n v="1900"/>
    <s v="Open Land"/>
    <s v="NA"/>
    <n v="0.80616023176279095"/>
    <n v="4.9140330516175015E-2"/>
    <n v="0.24115339422849597"/>
    <n v="0.06"/>
    <n v="6.0300406226835412E-2"/>
    <x v="3029"/>
    <n v="2.1189010356259742E-2"/>
    <x v="18"/>
    <x v="0"/>
    <x v="1"/>
  </r>
  <r>
    <s v="Basin 4, 5, 6"/>
    <s v="Martin"/>
    <n v="1290"/>
    <s v="Medium Density Under Construction"/>
    <s v="A"/>
    <n v="1.3474392445178078"/>
    <n v="0.2921616014325315"/>
    <n v="0.21931666955426207"/>
    <n v="0.06"/>
    <n v="5.484013322204323E-2"/>
    <x v="3030"/>
    <n v="5.1057355020201325E-2"/>
    <x v="6"/>
    <x v="4"/>
    <x v="1"/>
  </r>
  <r>
    <s v="Basin 4, 5, 6"/>
    <s v="Martin"/>
    <n v="1310"/>
    <s v="Fixed Single Family Units &lt;Six or more dwelling units per acre&gt;"/>
    <s v="NA"/>
    <n v="1.3474392445178078"/>
    <n v="0.2921616014325315"/>
    <n v="0.44774347762687844"/>
    <n v="0.06"/>
    <n v="0.11195825658060093"/>
    <x v="3031"/>
    <n v="0.10423556832974369"/>
    <x v="6"/>
    <x v="4"/>
    <x v="1"/>
  </r>
  <r>
    <s v="N St Lucie"/>
    <s v="Martin"/>
    <n v="1700"/>
    <s v="Institutional"/>
    <s v="NA"/>
    <n v="0.96739227811534922"/>
    <n v="0.17065096597435325"/>
    <n v="0.22279788653131388"/>
    <n v="0.06"/>
    <n v="5.5710611527155035E-2"/>
    <x v="3025"/>
    <n v="3.7995822495099418E-2"/>
    <x v="6"/>
    <x v="4"/>
    <x v="1"/>
  </r>
  <r>
    <s v="Basin 4, 5, 6"/>
    <s v="MartinCoMS4"/>
    <n v="1700"/>
    <s v="Institutional"/>
    <s v="A"/>
    <n v="0.96739227811534922"/>
    <n v="0.17065096597435325"/>
    <n v="0.12152611992617118"/>
    <n v="0.06"/>
    <n v="3.0387606287539101E-2"/>
    <x v="3032"/>
    <n v="1.8244453786984222E-2"/>
    <x v="10"/>
    <x v="0"/>
    <x v="1"/>
  </r>
  <r>
    <s v="N St Lucie"/>
    <s v="St. Lucie"/>
    <n v="1340"/>
    <s v="Multiple Dwelling Units, High Rise &lt;Three stories or more&gt;"/>
    <s v="D"/>
    <n v="1.6728075169398335"/>
    <n v="0.4645994885165638"/>
    <n v="0.45902383655933859"/>
    <n v="0.06"/>
    <n v="0.1147789103316626"/>
    <x v="3033"/>
    <n v="0.17008572607264374"/>
    <x v="9"/>
    <x v="4"/>
    <x v="1"/>
  </r>
  <r>
    <s v="N St Lucie"/>
    <s v="St. Lucie"/>
    <n v="6120"/>
    <s v="Mangrove Swamps"/>
    <s v="A"/>
    <n v="0.62640332935885068"/>
    <n v="1.7869211096790915E-2"/>
    <n v="0.24869471632328805"/>
    <n v="0.06"/>
    <n v="6.2186113816638168E-2"/>
    <x v="3021"/>
    <n v="1.6560294155014598E-2"/>
    <x v="9"/>
    <x v="4"/>
    <x v="4"/>
  </r>
  <r>
    <s v="N St Lucie"/>
    <s v="StLucieCOMS4"/>
    <n v="6250"/>
    <s v="Hydric Pine Flatwoods"/>
    <s v="B"/>
    <n v="0.62640332935885068"/>
    <n v="1.7869211096790915E-2"/>
    <n v="0.24869471632328805"/>
    <n v="0.06"/>
    <n v="6.2186113816638168E-2"/>
    <x v="3021"/>
    <n v="1.6560294155014598E-2"/>
    <x v="15"/>
    <x v="0"/>
    <x v="4"/>
  </r>
  <r>
    <s v="N St Lucie"/>
    <s v="StuartMS4"/>
    <n v="1330"/>
    <s v="Multiple Dwelling Units, Low Rise &lt;Two stories or less&gt;"/>
    <s v="B"/>
    <n v="1.6728075169398335"/>
    <n v="0.4645994885165638"/>
    <n v="0.40522520165068265"/>
    <n v="0.06"/>
    <n v="0.10132656167275318"/>
    <x v="3034"/>
    <n v="0.15015129314919587"/>
    <x v="19"/>
    <x v="0"/>
    <x v="1"/>
  </r>
  <r>
    <s v="S St Lucie"/>
    <s v="StuartMS4"/>
    <n v="1490"/>
    <s v="Commercial and Services Under Construction"/>
    <s v="NA"/>
    <n v="1.4884831588725165"/>
    <n v="0.30824389141964326"/>
    <n v="0.57659988543228824"/>
    <n v="0.06"/>
    <n v="0.14417880135234365"/>
    <x v="3035"/>
    <n v="0.13661974160023801"/>
    <x v="19"/>
    <x v="0"/>
    <x v="1"/>
  </r>
  <r>
    <s v="N St Lucie"/>
    <s v="Tradition"/>
    <n v="8140"/>
    <s v="Roads and Highways"/>
    <s v="D"/>
    <n v="1.0171301585628862"/>
    <n v="0.19656132206470006"/>
    <n v="0.45034663738052311"/>
    <n v="0.06"/>
    <n v="0.11260917667699978"/>
    <x v="3022"/>
    <n v="8.4741035700049386E-2"/>
    <x v="11"/>
    <x v="0"/>
    <x v="2"/>
  </r>
  <r>
    <s v="C-24"/>
    <s v="Conservation"/>
    <n v="6172"/>
    <s v="Mixed Shrubs"/>
    <s v="NA"/>
    <n v="0.62640332935885068"/>
    <n v="1.7869211096790915E-2"/>
    <n v="0.24869471632328805"/>
    <n v="0.05"/>
    <n v="5.1821761513865146E-2"/>
    <x v="3036"/>
    <n v="1.8030455521555643E-2"/>
    <x v="3"/>
    <x v="8"/>
    <x v="4"/>
  </r>
  <r>
    <s v="C-44 &amp; S-153"/>
    <s v="Conservation"/>
    <n v="5250"/>
    <s v="Marshy Lakes"/>
    <s v="D"/>
    <n v="0.52096910560538079"/>
    <n v="9.3813358258152305E-2"/>
    <n v="0.2984336595879456"/>
    <n v="0.05"/>
    <n v="6.2186113816638161E-2"/>
    <x v="3037"/>
    <n v="1.5874009721896194E-2"/>
    <x v="3"/>
    <x v="20"/>
    <x v="5"/>
  </r>
  <r>
    <s v="N St Lucie"/>
    <s v="Conservation"/>
    <n v="1330"/>
    <s v="Multiple Dwelling Units, Low Rise &lt;Two stories or less&gt;"/>
    <s v="A"/>
    <n v="1.6728075169398335"/>
    <n v="0.4645994885165638"/>
    <n v="0.37832588419635466"/>
    <n v="0.05"/>
    <n v="7.8833656119415396E-2"/>
    <x v="3038"/>
    <n v="0.11682006390622664"/>
    <x v="3"/>
    <x v="10"/>
    <x v="1"/>
  </r>
  <r>
    <s v="N St Lucie"/>
    <s v="Conservation"/>
    <n v="1411"/>
    <s v="Shopping Centers (Plazas, Malls)"/>
    <s v="A"/>
    <n v="1.4884831588725165"/>
    <n v="0.30824389141964326"/>
    <n v="0.5449281084296117"/>
    <n v="0.05"/>
    <n v="0.11354939459402034"/>
    <x v="3039"/>
    <n v="0.11995490086425914"/>
    <x v="3"/>
    <x v="43"/>
    <x v="1"/>
  </r>
  <r>
    <s v="N St Lucie"/>
    <s v="Conservation"/>
    <n v="5110"/>
    <s v=" Natural River, Stream, Waterway"/>
    <s v="NA"/>
    <n v="0.52096910560538079"/>
    <n v="9.3813358258152305E-2"/>
    <n v="0.2984336595879456"/>
    <n v="0.05"/>
    <n v="6.2186113816638161E-2"/>
    <x v="3037"/>
    <n v="2.941068297750199E-2"/>
    <x v="3"/>
    <x v="24"/>
    <x v="5"/>
  </r>
  <r>
    <s v="S St Lucie"/>
    <s v="Conservation"/>
    <n v="1320"/>
    <s v="Mobile Home Units &lt;Six or more dwelling units per acre&gt;"/>
    <s v="NA"/>
    <n v="1.6728075169398335"/>
    <n v="0.4645994885165638"/>
    <n v="0.44774347762687844"/>
    <n v="0.05"/>
    <n v="9.3298547150500788E-2"/>
    <x v="3040"/>
    <n v="0.12810032414560035"/>
    <x v="3"/>
    <x v="25"/>
    <x v="1"/>
  </r>
  <r>
    <s v="S St Lucie"/>
    <s v="Conservation"/>
    <n v="5110"/>
    <s v=" Natural River, Stream, Waterway"/>
    <s v="D"/>
    <n v="0.52096910560538079"/>
    <n v="9.3813358258152305E-2"/>
    <n v="0.2984336595879456"/>
    <n v="0.05"/>
    <n v="6.2186113816638161E-2"/>
    <x v="3037"/>
    <n v="2.264234634969909E-2"/>
    <x v="3"/>
    <x v="45"/>
    <x v="5"/>
  </r>
  <r>
    <s v="S St Lucie"/>
    <s v="Conservation"/>
    <n v="5110"/>
    <s v=" Natural River, Stream, Waterway"/>
    <s v="NA"/>
    <n v="0.52096910560538079"/>
    <n v="9.3813358258152305E-2"/>
    <n v="0.2984336595879456"/>
    <n v="0.05"/>
    <n v="6.2186113816638161E-2"/>
    <x v="3037"/>
    <n v="2.264234634969909E-2"/>
    <x v="3"/>
    <x v="27"/>
    <x v="5"/>
  </r>
  <r>
    <s v="S St Lucie"/>
    <s v="Conservation"/>
    <n v="6170"/>
    <s v="Mixed Wetland Hardwoods"/>
    <s v="NA"/>
    <n v="0.62640332935885068"/>
    <n v="1.7869211096790915E-2"/>
    <n v="0.24869471632328805"/>
    <n v="0.05"/>
    <n v="5.1821761513865146E-2"/>
    <x v="3036"/>
    <n v="8.159964606009748E-3"/>
    <x v="3"/>
    <x v="19"/>
    <x v="4"/>
  </r>
  <r>
    <s v="S St Lucie"/>
    <s v="Conservation"/>
    <n v="6410"/>
    <s v="Freshwater Marshes"/>
    <s v="D"/>
    <n v="0.62640332935885068"/>
    <n v="1.7869211096790915E-2"/>
    <n v="0.24869471632328805"/>
    <n v="0.05"/>
    <n v="5.1821761513865146E-2"/>
    <x v="3036"/>
    <n v="8.159964606009748E-3"/>
    <x v="3"/>
    <x v="16"/>
    <x v="4"/>
  </r>
  <r>
    <s v="Basin 4, 5, 6"/>
    <s v="ROADS"/>
    <n v="4340"/>
    <s v="Hardwood - Coniferous Mixed"/>
    <s v="D"/>
    <n v="0.80616023176279095"/>
    <n v="4.9140330516175015E-2"/>
    <n v="0.28292799795311729"/>
    <n v="0.05"/>
    <n v="5.8955121573480818E-2"/>
    <x v="3041"/>
    <n v="1.5903783078730395E-2"/>
    <x v="13"/>
    <x v="0"/>
    <x v="3"/>
  </r>
  <r>
    <s v="S St Lucie"/>
    <s v="ROADS"/>
    <n v="1400"/>
    <s v="Commercial and Services"/>
    <s v="A"/>
    <n v="0.73183755311232057"/>
    <n v="0.15992943931627868"/>
    <n v="0.5449281084296117"/>
    <n v="0.05"/>
    <n v="0.11354939459402034"/>
    <x v="3042"/>
    <n v="6.1771779551604102E-2"/>
    <x v="13"/>
    <x v="0"/>
    <x v="1"/>
  </r>
  <r>
    <s v="S St Lucie"/>
    <s v="ROADS"/>
    <n v="4200"/>
    <s v="Upland Hardwood Forests"/>
    <s v="NA"/>
    <n v="0.80616023176279095"/>
    <n v="4.9140330516175015E-2"/>
    <n v="0.24115339422849597"/>
    <n v="0.05"/>
    <n v="5.0250338522362853E-2"/>
    <x v="3043"/>
    <n v="1.2188261785442481E-2"/>
    <x v="13"/>
    <x v="0"/>
    <x v="3"/>
  </r>
  <r>
    <s v="N St Lucie"/>
    <s v="CityofFtPierce"/>
    <n v="8300"/>
    <s v="Utilities"/>
    <s v="D"/>
    <n v="1.2017295380314896"/>
    <n v="0.2322997442582819"/>
    <n v="0.58224006489851832"/>
    <n v="0.05"/>
    <n v="0.12132427352322876"/>
    <x v="3044"/>
    <n v="0.10309743723425685"/>
    <x v="18"/>
    <x v="0"/>
    <x v="2"/>
  </r>
  <r>
    <s v="Basin 4, 5, 6"/>
    <s v="Martin"/>
    <n v="1820"/>
    <s v="Golf Courses"/>
    <s v="D"/>
    <n v="1.8765006736361713"/>
    <n v="0.3700681607026059"/>
    <n v="0.27638752969320179"/>
    <n v="0.05"/>
    <n v="5.7592251499820925E-2"/>
    <x v="3045"/>
    <n v="6.5828258221602792E-2"/>
    <x v="6"/>
    <x v="4"/>
    <x v="1"/>
  </r>
  <r>
    <s v="Basin 4, 5, 6"/>
    <s v="Martin"/>
    <n v="3200"/>
    <s v="Shrub and Brushland"/>
    <s v="NA"/>
    <n v="0.80616023176279095"/>
    <n v="4.9140330516175015E-2"/>
    <n v="0.24115339422849597"/>
    <n v="0.05"/>
    <n v="5.0250338522362853E-2"/>
    <x v="3043"/>
    <n v="1.3555573496635975E-2"/>
    <x v="6"/>
    <x v="4"/>
    <x v="6"/>
  </r>
  <r>
    <s v="N St Lucie"/>
    <s v="Martin"/>
    <n v="1310"/>
    <s v="Fixed Single Family Units &lt;Six or more dwelling units per acre&gt;"/>
    <s v="D"/>
    <n v="1.3474392445178078"/>
    <n v="0.2921616014325315"/>
    <n v="0.45902383655933859"/>
    <n v="0.05"/>
    <n v="9.564909194305217E-2"/>
    <x v="3046"/>
    <n v="9.6859217233248071E-2"/>
    <x v="6"/>
    <x v="4"/>
    <x v="1"/>
  </r>
  <r>
    <s v="N St Lucie"/>
    <s v="Martin"/>
    <n v="1840"/>
    <s v="Marinas and Fish Camps"/>
    <s v="A"/>
    <n v="0.73183755311232057"/>
    <n v="0.15992943931627868"/>
    <n v="8.3338224602148639E-2"/>
    <n v="0.05"/>
    <n v="1.7365602551472722E-2"/>
    <x v="3047"/>
    <n v="1.1337098970578158E-2"/>
    <x v="6"/>
    <x v="4"/>
    <x v="1"/>
  </r>
  <r>
    <s v="S St Lucie"/>
    <s v="Martin"/>
    <n v="4370"/>
    <s v="Australian Pines"/>
    <s v="D"/>
    <n v="0.80616023176279095"/>
    <n v="4.9140330516175015E-2"/>
    <n v="0.28292799795311729"/>
    <n v="0.05"/>
    <n v="5.8955121573480818E-2"/>
    <x v="3041"/>
    <n v="1.4299614220715981E-2"/>
    <x v="6"/>
    <x v="4"/>
    <x v="3"/>
  </r>
  <r>
    <s v="N St Lucie"/>
    <s v="NORTH ST. LUCIE RIVER WATER CONTROL DIST"/>
    <n v="6300"/>
    <s v="Wetland Forested Mixed"/>
    <s v="NA"/>
    <n v="0.62640332935885068"/>
    <n v="1.7869211096790915E-2"/>
    <n v="0.24869471632328805"/>
    <n v="0.05"/>
    <n v="5.1821761513865146E-2"/>
    <x v="3036"/>
    <n v="1.3800245129178832E-2"/>
    <x v="1"/>
    <x v="1"/>
    <x v="4"/>
  </r>
  <r>
    <s v="N St Lucie"/>
    <s v="NORTH ST. LUCIE RIVER WATER CONTROL DIST"/>
    <n v="7400"/>
    <s v="Disturbed Land"/>
    <s v="NA"/>
    <n v="0.73183755311232057"/>
    <n v="0.13401908322593187"/>
    <n v="0.24115339422849597"/>
    <n v="0.05"/>
    <n v="5.0250338522362853E-2"/>
    <x v="3048"/>
    <n v="2.9263079891371155E-2"/>
    <x v="1"/>
    <x v="1"/>
    <x v="7"/>
  </r>
  <r>
    <s v="N St Lucie"/>
    <s v="City of PSL MS4"/>
    <n v="4280"/>
    <s v="Cabbage Palm"/>
    <s v="NA"/>
    <n v="0.80616023176279095"/>
    <n v="4.9140330516175015E-2"/>
    <n v="0.24115339422849597"/>
    <n v="0.05"/>
    <n v="5.0250338522362853E-2"/>
    <x v="3043"/>
    <n v="1.7657508630216454E-2"/>
    <x v="2"/>
    <x v="0"/>
    <x v="3"/>
  </r>
  <r>
    <s v="N St Lucie"/>
    <s v="TownofSewallsPt"/>
    <n v="1400"/>
    <s v="Commercial and Services"/>
    <s v="NA"/>
    <n v="0.73183755311232057"/>
    <n v="0.15992943931627868"/>
    <n v="0.57659988543228824"/>
    <n v="0.05"/>
    <n v="0.12014900112695305"/>
    <x v="3049"/>
    <n v="7.8439035613932936E-2"/>
    <x v="17"/>
    <x v="0"/>
    <x v="1"/>
  </r>
  <r>
    <s v="C-24"/>
    <s v="Southern Grove"/>
    <n v="4110"/>
    <s v="Pine Flatwoods"/>
    <s v="NA"/>
    <n v="0.80616023176279095"/>
    <n v="4.9140330516175015E-2"/>
    <n v="0.24115339422849597"/>
    <n v="0.05"/>
    <n v="5.0250338522362853E-2"/>
    <x v="3043"/>
    <n v="2.1759443763796935E-2"/>
    <x v="7"/>
    <x v="0"/>
    <x v="3"/>
  </r>
  <r>
    <s v="N St Lucie"/>
    <s v="Tradition"/>
    <n v="1110"/>
    <s v="Fixed Single Family Units"/>
    <s v="D"/>
    <n v="0.96739227811534922"/>
    <n v="0.17065096597435325"/>
    <n v="0.27638752969320179"/>
    <n v="0.05"/>
    <n v="5.7592251499820925E-2"/>
    <x v="3050"/>
    <n v="3.9279140994776057E-2"/>
    <x v="11"/>
    <x v="0"/>
    <x v="1"/>
  </r>
  <r>
    <s v="C-23"/>
    <s v="TROUP-INDIANTOWN DRAINAGE DISTRICT"/>
    <n v="8320"/>
    <s v="Electrical Power Transmission Lines"/>
    <s v="D"/>
    <n v="0.73183755311232057"/>
    <n v="0.15992943931627868"/>
    <n v="0.28292799795311729"/>
    <n v="0.05"/>
    <n v="5.8955121573480818E-2"/>
    <x v="3051"/>
    <n v="5.6134590905361867E-2"/>
    <x v="5"/>
    <x v="1"/>
    <x v="2"/>
  </r>
  <r>
    <s v="N St Lucie"/>
    <s v="Agriculture"/>
    <n v="3300"/>
    <s v="Mixed Rangeland"/>
    <s v="A"/>
    <n v="0.80616023176279095"/>
    <n v="4.9140330516175015E-2"/>
    <n v="2.0887301862310671E-2"/>
    <n v="0.04"/>
    <n v="3.4819132204471893E-3"/>
    <x v="3052"/>
    <n v="1.2235124090228724E-3"/>
    <x v="0"/>
    <x v="0"/>
    <x v="6"/>
  </r>
  <r>
    <s v="C-23"/>
    <s v="Conservation"/>
    <n v="2110"/>
    <s v="Improved Pastures"/>
    <s v="D"/>
    <n v="1.8765006736361713"/>
    <n v="0.3700681607026059"/>
    <n v="0.58663586860269046"/>
    <n v="0.04"/>
    <n v="9.7792199296068485E-2"/>
    <x v="3053"/>
    <n v="0.14902997865619877"/>
    <x v="3"/>
    <x v="7"/>
    <x v="0"/>
  </r>
  <r>
    <s v="C-24"/>
    <s v="Conservation"/>
    <n v="2210"/>
    <s v="Citrus Groves"/>
    <s v="NA"/>
    <n v="1.6671011379372187"/>
    <n v="0.16490862031309303"/>
    <n v="0.32696578480774496"/>
    <n v="0.04"/>
    <n v="5.4505196327451079E-2"/>
    <x v="3054"/>
    <n v="4.0771323384907125E-2"/>
    <x v="3"/>
    <x v="12"/>
    <x v="0"/>
  </r>
  <r>
    <s v="C-44 &amp; S-153"/>
    <s v="Conservation"/>
    <n v="1180"/>
    <s v="Rural Residential"/>
    <s v="D"/>
    <n v="0.96739227811534922"/>
    <n v="0.17065096597435325"/>
    <n v="0.27638752969320179"/>
    <n v="0.04"/>
    <n v="4.607380119985674E-2"/>
    <x v="3055"/>
    <n v="2.1393967750636032E-2"/>
    <x v="3"/>
    <x v="2"/>
    <x v="1"/>
  </r>
  <r>
    <s v="C-44 &amp; S-153"/>
    <s v="Conservation"/>
    <n v="2210"/>
    <s v="Citrus Groves"/>
    <s v="D"/>
    <n v="1.6671011379372187"/>
    <n v="0.16490862031309303"/>
    <n v="0.32696578480774496"/>
    <n v="0.04"/>
    <n v="5.4505196327451079E-2"/>
    <x v="3054"/>
    <n v="2.4457373072137741E-2"/>
    <x v="3"/>
    <x v="20"/>
    <x v="0"/>
  </r>
  <r>
    <s v="C-44 &amp; S-153"/>
    <s v="Conservation"/>
    <n v="5300"/>
    <s v="Reservoirs"/>
    <s v="D"/>
    <n v="0.52096910560538079"/>
    <n v="9.3813358258152305E-2"/>
    <n v="0.2984336595879456"/>
    <n v="0.04"/>
    <n v="4.9748891053310533E-2"/>
    <x v="3056"/>
    <n v="1.2699207777516956E-2"/>
    <x v="3"/>
    <x v="2"/>
    <x v="5"/>
  </r>
  <r>
    <s v="N St Lucie"/>
    <s v="Conservation"/>
    <n v="1700"/>
    <s v="Institutional"/>
    <s v="NA"/>
    <n v="0.96739227811534922"/>
    <n v="0.17065096597435325"/>
    <n v="0.22279788653131388"/>
    <n v="0.04"/>
    <n v="3.7140407684770026E-2"/>
    <x v="3057"/>
    <n v="2.5330548330066281E-2"/>
    <x v="3"/>
    <x v="21"/>
    <x v="1"/>
  </r>
  <r>
    <s v="N St Lucie"/>
    <s v="Conservation"/>
    <n v="1820"/>
    <s v="Golf Courses"/>
    <s v="D"/>
    <n v="1.8765006736361713"/>
    <n v="0.3700681607026059"/>
    <n v="0.27638752969320179"/>
    <n v="0.04"/>
    <n v="4.607380119985674E-2"/>
    <x v="3058"/>
    <n v="5.6423610969226552E-2"/>
    <x v="3"/>
    <x v="21"/>
    <x v="1"/>
  </r>
  <r>
    <s v="N St Lucie"/>
    <s v="Conservation"/>
    <n v="5110"/>
    <s v=" Natural River, Stream, Waterway"/>
    <s v="D"/>
    <n v="0.52096910560538079"/>
    <n v="9.3813358258152305E-2"/>
    <n v="0.2984336595879456"/>
    <n v="0.04"/>
    <n v="4.9748891053310533E-2"/>
    <x v="3056"/>
    <n v="2.3528546382001594E-2"/>
    <x v="3"/>
    <x v="44"/>
    <x v="5"/>
  </r>
  <r>
    <s v="N St Lucie"/>
    <s v="Conservation"/>
    <n v="5120"/>
    <s v=" Channelized Waterways, Canals"/>
    <s v="A"/>
    <n v="0.52096910560538079"/>
    <n v="9.3813358258152305E-2"/>
    <n v="0.2984336595879456"/>
    <n v="0.04"/>
    <n v="4.9748891053310533E-2"/>
    <x v="3056"/>
    <n v="2.3528546382001594E-2"/>
    <x v="3"/>
    <x v="10"/>
    <x v="5"/>
  </r>
  <r>
    <s v="N St Lucie"/>
    <s v="Conservation"/>
    <n v="6120"/>
    <s v="Mangrove Swamps"/>
    <s v="A"/>
    <n v="0.62640332935885068"/>
    <n v="1.7869211096790915E-2"/>
    <n v="0.24869471632328805"/>
    <n v="0.04"/>
    <n v="4.1457409211092117E-2"/>
    <x v="3059"/>
    <n v="1.1040196103343065E-2"/>
    <x v="3"/>
    <x v="43"/>
    <x v="4"/>
  </r>
  <r>
    <s v="S St Lucie"/>
    <s v="Conservation"/>
    <n v="4110"/>
    <s v="Pine Flatwoods"/>
    <s v="NA"/>
    <n v="0.80616023176279095"/>
    <n v="4.9140330516175015E-2"/>
    <n v="0.24115339422849597"/>
    <n v="0.04"/>
    <n v="4.020027081789028E-2"/>
    <x v="3060"/>
    <n v="9.7506094283539846E-3"/>
    <x v="3"/>
    <x v="38"/>
    <x v="3"/>
  </r>
  <r>
    <s v="Basin 4, 5, 6"/>
    <s v="ROADS"/>
    <n v="7430"/>
    <s v="Spoil Areas"/>
    <s v="NA"/>
    <n v="0.73183755311232057"/>
    <n v="0.13401908322593187"/>
    <n v="0.24115339422849597"/>
    <n v="0.04"/>
    <n v="4.020027081789028E-2"/>
    <x v="3061"/>
    <n v="2.012891580623254E-2"/>
    <x v="13"/>
    <x v="0"/>
    <x v="7"/>
  </r>
  <r>
    <s v="Basin 4, 5, 6"/>
    <s v="ROADS"/>
    <n v="4340"/>
    <s v="Hardwood - Coniferous Mixed"/>
    <s v="A"/>
    <n v="0.80616023176279095"/>
    <n v="4.9140330516175015E-2"/>
    <n v="2.0887301862310671E-2"/>
    <n v="0.04"/>
    <n v="3.4819132204471893E-3"/>
    <x v="3052"/>
    <n v="9.3928383283776822E-4"/>
    <x v="13"/>
    <x v="0"/>
    <x v="3"/>
  </r>
  <r>
    <s v="C-24"/>
    <s v="ROADS"/>
    <n v="2140"/>
    <s v="Row Crops"/>
    <s v="NA"/>
    <n v="1.1942187284187931"/>
    <n v="0.52982210901985061"/>
    <n v="0.25824300484311374"/>
    <n v="0.04"/>
    <n v="4.3049108907347061E-2"/>
    <x v="3062"/>
    <n v="7.4946602666517897E-2"/>
    <x v="13"/>
    <x v="0"/>
    <x v="0"/>
  </r>
  <r>
    <s v="N St Lucie"/>
    <s v="ROADS"/>
    <n v="1700"/>
    <s v="Institutional"/>
    <s v="C"/>
    <n v="0.96739227811534922"/>
    <n v="0.17065096597435325"/>
    <n v="0.2050753273754139"/>
    <n v="0.04"/>
    <n v="3.4186057073481498E-2"/>
    <x v="3063"/>
    <n v="2.331561834926555E-2"/>
    <x v="13"/>
    <x v="0"/>
    <x v="1"/>
  </r>
  <r>
    <s v="N St Lucie"/>
    <s v="ROADS"/>
    <n v="2140"/>
    <s v="Row Crops"/>
    <s v="NA"/>
    <n v="1.1942187284187931"/>
    <n v="0.52982210901985061"/>
    <n v="0.25824300484311374"/>
    <n v="0.04"/>
    <n v="4.3049108907347061E-2"/>
    <x v="3062"/>
    <n v="7.1432503906411149E-2"/>
    <x v="13"/>
    <x v="0"/>
    <x v="0"/>
  </r>
  <r>
    <s v="N St Lucie"/>
    <s v="ROADS"/>
    <n v="6172"/>
    <s v="Mixed Shrubs"/>
    <s v="NA"/>
    <n v="0.62640332935885068"/>
    <n v="1.7869211096790915E-2"/>
    <n v="0.24869471632328805"/>
    <n v="0.04"/>
    <n v="4.1457409211092117E-2"/>
    <x v="3059"/>
    <n v="1.1040196103343065E-2"/>
    <x v="13"/>
    <x v="0"/>
    <x v="4"/>
  </r>
  <r>
    <s v="S St Lucie"/>
    <s v="ROADS"/>
    <n v="3300"/>
    <s v="Mixed Rangeland"/>
    <s v="NA"/>
    <n v="0.80616023176279095"/>
    <n v="4.9140330516175015E-2"/>
    <n v="0.24115339422849597"/>
    <n v="0.04"/>
    <n v="4.020027081789028E-2"/>
    <x v="3060"/>
    <n v="9.7506094283539846E-3"/>
    <x v="13"/>
    <x v="0"/>
    <x v="6"/>
  </r>
  <r>
    <s v="S St Lucie"/>
    <s v="ROADS"/>
    <n v="5120"/>
    <s v=" Channelized Waterways, Canals"/>
    <s v="NA"/>
    <n v="0.52096910560538079"/>
    <n v="9.3813358258152305E-2"/>
    <n v="0.2984336595879456"/>
    <n v="0.04"/>
    <n v="4.9748891053310533E-2"/>
    <x v="3056"/>
    <n v="1.8113877079759273E-2"/>
    <x v="13"/>
    <x v="0"/>
    <x v="5"/>
  </r>
  <r>
    <s v="S St Lucie"/>
    <s v="ROADS"/>
    <n v="5300"/>
    <s v="Reservoirs"/>
    <s v="NA"/>
    <n v="0.52096910560538079"/>
    <n v="9.3813358258152305E-2"/>
    <n v="0.2984336595879456"/>
    <n v="0.04"/>
    <n v="4.9748891053310533E-2"/>
    <x v="3056"/>
    <n v="1.8113877079759273E-2"/>
    <x v="13"/>
    <x v="0"/>
    <x v="5"/>
  </r>
  <r>
    <s v="Basin 4, 5, 6"/>
    <s v="Martin"/>
    <n v="8140"/>
    <s v="Roads and Highways"/>
    <s v="D"/>
    <n v="1.0171301585628862"/>
    <n v="0.19656132206470006"/>
    <n v="0.45034663738052311"/>
    <n v="0.04"/>
    <n v="7.5072784451333197E-2"/>
    <x v="3064"/>
    <n v="5.0365832405270601E-2"/>
    <x v="6"/>
    <x v="4"/>
    <x v="2"/>
  </r>
  <r>
    <s v="N St Lucie"/>
    <s v="Martin"/>
    <n v="1550"/>
    <s v="Other Light Industrial"/>
    <s v="D"/>
    <n v="1.2017295380314896"/>
    <n v="0.2322997442582819"/>
    <n v="0.34369105791620291"/>
    <n v="0.04"/>
    <n v="5.7293299354631032E-2"/>
    <x v="3065"/>
    <n v="4.868598972510349E-2"/>
    <x v="6"/>
    <x v="4"/>
    <x v="1"/>
  </r>
  <r>
    <s v="N St Lucie"/>
    <s v="Martin"/>
    <n v="1900"/>
    <s v="Open Land"/>
    <s v="D"/>
    <n v="0.80616023176279095"/>
    <n v="4.9140330516175015E-2"/>
    <n v="0.28292799795311729"/>
    <n v="0.04"/>
    <n v="4.7164097258784649E-2"/>
    <x v="3066"/>
    <n v="1.6573031722218905E-2"/>
    <x v="6"/>
    <x v="4"/>
    <x v="1"/>
  </r>
  <r>
    <s v="N St Lucie"/>
    <s v="Martin"/>
    <n v="5110"/>
    <s v=" Natural River, Stream, Waterway"/>
    <s v="B"/>
    <n v="0.52096910560538079"/>
    <n v="9.3813358258152305E-2"/>
    <n v="0.2984336595879456"/>
    <n v="0.04"/>
    <n v="4.9748891053310533E-2"/>
    <x v="3056"/>
    <n v="2.3528546382001594E-2"/>
    <x v="6"/>
    <x v="4"/>
    <x v="5"/>
  </r>
  <r>
    <s v="Basin 4, 5, 6"/>
    <s v="MartinCoMS4"/>
    <n v="1710"/>
    <s v="Educational Facilities"/>
    <s v="C"/>
    <n v="0.96739227811534922"/>
    <n v="0.17065096597435325"/>
    <n v="0.2050753273754139"/>
    <n v="0.04"/>
    <n v="3.4186057073481498E-2"/>
    <x v="3063"/>
    <n v="2.0525010510357253E-2"/>
    <x v="10"/>
    <x v="0"/>
    <x v="1"/>
  </r>
  <r>
    <s v="C-44 &amp; S-153"/>
    <s v="MartinCoMS4"/>
    <n v="2120"/>
    <s v="Unimproved Pastures"/>
    <s v="NA"/>
    <n v="0.95337210017164864"/>
    <n v="0.22938109134459039"/>
    <n v="0.2"/>
    <n v="0.04"/>
    <n v="3.3340000000000002E-2"/>
    <x v="3067"/>
    <n v="2.0809025957951342E-2"/>
    <x v="10"/>
    <x v="0"/>
    <x v="0"/>
  </r>
  <r>
    <s v="N St Lucie"/>
    <s v="MartinCoMS4"/>
    <n v="4240"/>
    <s v="Melaleuca"/>
    <s v="D"/>
    <n v="0.80616023176279095"/>
    <n v="4.9140330516175015E-2"/>
    <n v="0.28292799795311729"/>
    <n v="0.04"/>
    <n v="4.7164097258784649E-2"/>
    <x v="3066"/>
    <n v="1.6573031722218905E-2"/>
    <x v="10"/>
    <x v="0"/>
    <x v="3"/>
  </r>
  <r>
    <s v="N St Lucie"/>
    <s v="MartinCoMS4"/>
    <n v="8140"/>
    <s v="Roads and Highways"/>
    <s v="B"/>
    <n v="1.0171301585628862"/>
    <n v="0.19656132206470006"/>
    <n v="0.39828344230763024"/>
    <n v="0.04"/>
    <n v="6.639384983268197E-2"/>
    <x v="3068"/>
    <n v="4.9962922782688088E-2"/>
    <x v="10"/>
    <x v="0"/>
    <x v="2"/>
  </r>
  <r>
    <s v="S St Lucie"/>
    <s v="MartinCoMS4"/>
    <n v="5300"/>
    <s v="Reservoirs"/>
    <s v="B"/>
    <n v="0.52096910560538079"/>
    <n v="9.3813358258152305E-2"/>
    <n v="0.2984336595879456"/>
    <n v="0.04"/>
    <n v="4.9748891053310533E-2"/>
    <x v="3056"/>
    <n v="1.8113877079759273E-2"/>
    <x v="10"/>
    <x v="0"/>
    <x v="5"/>
  </r>
  <r>
    <s v="N St Lucie"/>
    <s v="St. Lucie"/>
    <n v="1310"/>
    <s v="Fixed Single Family Units &lt;Six or more dwelling units per acre&gt;"/>
    <s v="A"/>
    <n v="1.3474392445178078"/>
    <n v="0.2921616014325315"/>
    <n v="0.37832588419635466"/>
    <n v="0.04"/>
    <n v="6.3066924895532325E-2"/>
    <x v="3069"/>
    <n v="6.3864829812773027E-2"/>
    <x v="9"/>
    <x v="4"/>
    <x v="1"/>
  </r>
  <r>
    <s v="N St Lucie"/>
    <s v="StuartMS4"/>
    <n v="1900"/>
    <s v="Open Land"/>
    <s v="A"/>
    <n v="0.80616023176279095"/>
    <n v="4.9140330516175015E-2"/>
    <n v="2.0887301862310671E-2"/>
    <n v="0.04"/>
    <n v="3.4819132204471893E-3"/>
    <x v="3052"/>
    <n v="1.2235124090228724E-3"/>
    <x v="19"/>
    <x v="0"/>
    <x v="1"/>
  </r>
  <r>
    <s v="C-44 &amp; S-153"/>
    <s v="Agriculture"/>
    <n v="2410"/>
    <s v="Tree Nurseries"/>
    <s v="A"/>
    <n v="1.7303616721893005"/>
    <n v="0.38508149913584422"/>
    <n v="0.30381529981542799"/>
    <n v="0.03"/>
    <n v="3.7984507859423887E-2"/>
    <x v="3070"/>
    <n v="3.9800424078038694E-2"/>
    <x v="0"/>
    <x v="0"/>
    <x v="0"/>
  </r>
  <r>
    <s v="C-23"/>
    <s v="Conservation"/>
    <n v="3200"/>
    <s v="Shrub and Brushland"/>
    <s v="C"/>
    <n v="0.80616023176279095"/>
    <n v="4.9140330516175015E-2"/>
    <n v="0.19937879050387461"/>
    <n v="0.03"/>
    <n v="2.4927333282746919E-2"/>
    <x v="3071"/>
    <n v="1.6220236689454545E-2"/>
    <x v="3"/>
    <x v="11"/>
    <x v="6"/>
  </r>
  <r>
    <s v="C-23"/>
    <s v="Conservation"/>
    <n v="6410"/>
    <s v="Freshwater Marshes"/>
    <s v="D"/>
    <n v="0.62640332935885068"/>
    <n v="1.7869211096790915E-2"/>
    <n v="0.24869471632328805"/>
    <n v="0.03"/>
    <n v="3.1093056908319084E-2"/>
    <x v="3072"/>
    <n v="1.7586609940736284E-2"/>
    <x v="3"/>
    <x v="7"/>
    <x v="4"/>
  </r>
  <r>
    <s v="C-24"/>
    <s v="Conservation"/>
    <n v="2110"/>
    <s v="Improved Pastures"/>
    <s v="NA"/>
    <n v="1.8765006736361713"/>
    <n v="0.3700681607026059"/>
    <n v="0.58663586860269046"/>
    <n v="0.03"/>
    <n v="7.3344149472051368E-2"/>
    <x v="3073"/>
    <n v="9.5806929535072943E-2"/>
    <x v="3"/>
    <x v="7"/>
    <x v="0"/>
  </r>
  <r>
    <s v="N St Lucie"/>
    <s v="Conservation"/>
    <n v="1210"/>
    <s v="Fixed Single Family Units"/>
    <s v="NA"/>
    <n v="1.3474392445178078"/>
    <n v="0.2921616014325315"/>
    <n v="0.22279788653131388"/>
    <n v="0.03"/>
    <n v="2.7855305763577518E-2"/>
    <x v="3074"/>
    <n v="2.8207723222916436E-2"/>
    <x v="3"/>
    <x v="21"/>
    <x v="1"/>
  </r>
  <r>
    <s v="N St Lucie"/>
    <s v="Conservation"/>
    <n v="1411"/>
    <s v="Shopping Centers (Plazas, Malls)"/>
    <s v="D"/>
    <n v="1.4884831588725165"/>
    <n v="0.30824389141964326"/>
    <n v="0.58224006489851832"/>
    <n v="0.03"/>
    <n v="7.2794564113937241E-2"/>
    <x v="3075"/>
    <n v="7.6901024025399251E-2"/>
    <x v="3"/>
    <x v="43"/>
    <x v="1"/>
  </r>
  <r>
    <s v="N St Lucie"/>
    <s v="Conservation"/>
    <n v="2210"/>
    <s v="Citrus Groves"/>
    <s v="NA"/>
    <n v="1.6671011379372187"/>
    <n v="0.16490862031309303"/>
    <n v="0.32696578480774496"/>
    <n v="0.03"/>
    <n v="4.0878897245588311E-2"/>
    <x v="3076"/>
    <n v="2.7241548156522969E-2"/>
    <x v="3"/>
    <x v="50"/>
    <x v="0"/>
  </r>
  <r>
    <s v="N St Lucie"/>
    <s v="Conservation"/>
    <n v="3200"/>
    <s v="Shrub and Brushland"/>
    <s v="NA"/>
    <n v="0.80616023176279095"/>
    <n v="4.9140330516175015E-2"/>
    <n v="0.24115339422849597"/>
    <n v="0.03"/>
    <n v="3.0150203113417706E-2"/>
    <x v="3077"/>
    <n v="1.0594505178129871E-2"/>
    <x v="3"/>
    <x v="21"/>
    <x v="6"/>
  </r>
  <r>
    <s v="N St Lucie"/>
    <s v="Conservation"/>
    <n v="5110"/>
    <s v=" Natural River, Stream, Waterway"/>
    <s v="D"/>
    <n v="0.52096910560538079"/>
    <n v="9.3813358258152305E-2"/>
    <n v="0.2984336595879456"/>
    <n v="0.03"/>
    <n v="3.7311668289982898E-2"/>
    <x v="3078"/>
    <n v="1.7646409786501196E-2"/>
    <x v="3"/>
    <x v="54"/>
    <x v="5"/>
  </r>
  <r>
    <s v="N St Lucie"/>
    <s v="Conservation"/>
    <n v="6170"/>
    <s v="Mixed Wetland Hardwoods"/>
    <s v="D"/>
    <n v="0.62640332935885068"/>
    <n v="1.7869211096790915E-2"/>
    <n v="0.24869471632328805"/>
    <n v="0.03"/>
    <n v="3.1093056908319084E-2"/>
    <x v="3072"/>
    <n v="8.280147077507299E-3"/>
    <x v="3"/>
    <x v="48"/>
    <x v="4"/>
  </r>
  <r>
    <s v="N St Lucie"/>
    <s v="Conservation"/>
    <n v="8140"/>
    <s v="Roads and Highways"/>
    <s v="C"/>
    <n v="1.0171301585628862"/>
    <n v="0.19656132206470006"/>
    <n v="0.42691819959772126"/>
    <n v="0.03"/>
    <n v="5.3375447904705102E-2"/>
    <x v="3079"/>
    <n v="4.0166271256670813E-2"/>
    <x v="3"/>
    <x v="10"/>
    <x v="2"/>
  </r>
  <r>
    <s v="S St Lucie"/>
    <s v="Conservation"/>
    <n v="2540"/>
    <s v="Aquaculture"/>
    <s v="NA"/>
    <n v="1.7303616721893005"/>
    <n v="0.38508149913584422"/>
    <n v="0.30381529981542799"/>
    <n v="0.03"/>
    <n v="3.7984507859423887E-2"/>
    <x v="3070"/>
    <n v="4.3934657913458387E-2"/>
    <x v="3"/>
    <x v="9"/>
    <x v="0"/>
  </r>
  <r>
    <s v="S St Lucie"/>
    <s v="Conservation"/>
    <n v="4110"/>
    <s v="Pine Flatwoods"/>
    <s v="D"/>
    <n v="0.80616023176279095"/>
    <n v="4.9140330516175015E-2"/>
    <n v="0.28292799795311729"/>
    <n v="0.03"/>
    <n v="3.5373072944088486E-2"/>
    <x v="3080"/>
    <n v="8.579768532429588E-3"/>
    <x v="3"/>
    <x v="39"/>
    <x v="3"/>
  </r>
  <r>
    <s v="S St Lucie"/>
    <s v="Conservation"/>
    <n v="4110"/>
    <s v="Pine Flatwoods"/>
    <s v="NA"/>
    <n v="0.80616023176279095"/>
    <n v="4.9140330516175015E-2"/>
    <n v="0.24115339422849597"/>
    <n v="0.03"/>
    <n v="3.0150203113417706E-2"/>
    <x v="3077"/>
    <n v="7.3129570712654876E-3"/>
    <x v="3"/>
    <x v="19"/>
    <x v="3"/>
  </r>
  <r>
    <s v="Basin 4, 5, 6"/>
    <s v="ROADS"/>
    <n v="7400"/>
    <s v="Disturbed Land"/>
    <s v="D"/>
    <n v="0.73183755311232057"/>
    <n v="0.13401908322593187"/>
    <n v="0.28292799795311729"/>
    <n v="0.03"/>
    <n v="3.5373072944088486E-2"/>
    <x v="3081"/>
    <n v="1.7711860955484139E-2"/>
    <x v="13"/>
    <x v="0"/>
    <x v="7"/>
  </r>
  <r>
    <s v="Basin 4, 5, 6"/>
    <s v="ROADS"/>
    <n v="1180"/>
    <s v="Rural Residential"/>
    <s v="NA"/>
    <n v="0.96739227811534922"/>
    <n v="0.17065096597435325"/>
    <n v="0.24895975957097566"/>
    <n v="0.03"/>
    <n v="3.112619394036123E-2"/>
    <x v="3082"/>
    <n v="1.8687895372084529E-2"/>
    <x v="13"/>
    <x v="0"/>
    <x v="1"/>
  </r>
  <r>
    <s v="Basin 4, 5, 6"/>
    <s v="ROADS"/>
    <n v="1820"/>
    <s v="Golf Courses"/>
    <s v="D"/>
    <n v="1.8765006736361713"/>
    <n v="0.3700681607026059"/>
    <n v="0.27638752969320179"/>
    <n v="0.03"/>
    <n v="3.4555350899892555E-2"/>
    <x v="3083"/>
    <n v="3.9496954932961681E-2"/>
    <x v="13"/>
    <x v="0"/>
    <x v="1"/>
  </r>
  <r>
    <s v="N St Lucie"/>
    <s v="ROADS"/>
    <n v="1210"/>
    <s v="Fixed Single Family Units"/>
    <s v="A"/>
    <n v="1.3474392445178078"/>
    <n v="0.2921616014325315"/>
    <n v="0.12152611992617118"/>
    <n v="0.03"/>
    <n v="1.5193803143769551E-2"/>
    <x v="3084"/>
    <n v="1.5386030848863506E-2"/>
    <x v="13"/>
    <x v="0"/>
    <x v="1"/>
  </r>
  <r>
    <s v="N St Lucie"/>
    <s v="ROADS"/>
    <n v="1340"/>
    <s v="Multiple Dwelling Units, High Rise &lt;Three stories or more&gt;"/>
    <s v="D"/>
    <n v="1.6728075169398335"/>
    <n v="0.4645994885165638"/>
    <n v="0.45902383655933859"/>
    <n v="0.03"/>
    <n v="5.7389455165831299E-2"/>
    <x v="3085"/>
    <n v="8.5042863036321872E-2"/>
    <x v="13"/>
    <x v="0"/>
    <x v="1"/>
  </r>
  <r>
    <s v="N St Lucie"/>
    <s v="ROADS"/>
    <n v="2500"/>
    <s v="Specialty Farms"/>
    <s v="D"/>
    <n v="1.7303616721893005"/>
    <n v="0.38508149913584422"/>
    <n v="0.30381529981542799"/>
    <n v="0.03"/>
    <n v="3.7984507859423887E-2"/>
    <x v="3070"/>
    <n v="4.8068891748878087E-2"/>
    <x v="13"/>
    <x v="0"/>
    <x v="0"/>
  </r>
  <r>
    <s v="N St Lucie"/>
    <s v="ROADS"/>
    <n v="4270"/>
    <s v="Live Oak"/>
    <s v="NA"/>
    <n v="0.80616023176279095"/>
    <n v="4.9140330516175015E-2"/>
    <n v="0.24115339422849597"/>
    <n v="0.03"/>
    <n v="3.0150203113417706E-2"/>
    <x v="3077"/>
    <n v="1.0594505178129871E-2"/>
    <x v="13"/>
    <x v="0"/>
    <x v="3"/>
  </r>
  <r>
    <s v="S St Lucie"/>
    <s v="HOBE ST. LUCIE CONSERVANCY DISTRICT"/>
    <n v="2130"/>
    <s v="Woodland Pastures"/>
    <s v="D"/>
    <n v="0.95337210017164864"/>
    <n v="0.22938109134459039"/>
    <n v="0.2"/>
    <n v="0.03"/>
    <n v="2.5004999999999999E-2"/>
    <x v="3086"/>
    <n v="1.8328313668463502E-2"/>
    <x v="12"/>
    <x v="1"/>
    <x v="0"/>
  </r>
  <r>
    <s v="Basin 4, 5, 6"/>
    <s v="Martin"/>
    <n v="1820"/>
    <s v="Golf Courses"/>
    <s v="NA"/>
    <n v="1.8765006736361713"/>
    <n v="0.3700681607026059"/>
    <n v="0.24895975957097566"/>
    <n v="0.03"/>
    <n v="3.112619394036123E-2"/>
    <x v="3087"/>
    <n v="3.5577409786942578E-2"/>
    <x v="6"/>
    <x v="4"/>
    <x v="1"/>
  </r>
  <r>
    <s v="C-44 &amp; S-153"/>
    <s v="Martin"/>
    <n v="1900"/>
    <s v="Open Land"/>
    <s v="D"/>
    <n v="0.80616023176279095"/>
    <n v="4.9140330516175015E-2"/>
    <n v="0.28292799795311729"/>
    <n v="0.03"/>
    <n v="3.5373072944088486E-2"/>
    <x v="3080"/>
    <n v="4.7297632731949975E-3"/>
    <x v="6"/>
    <x v="4"/>
    <x v="1"/>
  </r>
  <r>
    <s v="S St Lucie"/>
    <s v="Martin"/>
    <n v="1310"/>
    <s v="Fixed Single Family Units &lt;Six or more dwelling units per acre&gt;"/>
    <s v="C"/>
    <n v="1.3474392445178078"/>
    <n v="0.2921616014325315"/>
    <n v="0.43646311869441834"/>
    <n v="0.03"/>
    <n v="5.4568801414769656E-2"/>
    <x v="3088"/>
    <n v="4.9319922128485787E-2"/>
    <x v="6"/>
    <x v="4"/>
    <x v="1"/>
  </r>
  <r>
    <s v="S St Lucie"/>
    <s v="Martin"/>
    <n v="1400"/>
    <s v="Commercial and Services"/>
    <s v="B"/>
    <n v="0.73183755311232057"/>
    <n v="0.15992943931627868"/>
    <n v="0.55707618727995345"/>
    <n v="0.03"/>
    <n v="6.9648450314676175E-2"/>
    <x v="3089"/>
    <n v="3.7889314463818317E-2"/>
    <x v="6"/>
    <x v="4"/>
    <x v="1"/>
  </r>
  <r>
    <s v="S St Lucie"/>
    <s v="Martin"/>
    <n v="1850"/>
    <s v="Parks and Zoos"/>
    <s v="D"/>
    <n v="0.96739227811534922"/>
    <n v="0.17065096597435325"/>
    <n v="0.27638752969320179"/>
    <n v="0.03"/>
    <n v="3.4555350899892555E-2"/>
    <x v="3090"/>
    <n v="1.9806480204921328E-2"/>
    <x v="6"/>
    <x v="4"/>
    <x v="1"/>
  </r>
  <r>
    <s v="N St Lucie"/>
    <s v="MartinCoMS4"/>
    <n v="5110"/>
    <s v=" Natural River, Stream, Waterway"/>
    <s v="B"/>
    <n v="0.52096910560538079"/>
    <n v="9.3813358258152305E-2"/>
    <n v="0.2984336595879456"/>
    <n v="0.03"/>
    <n v="3.7311668289982898E-2"/>
    <x v="3078"/>
    <n v="1.7646409786501196E-2"/>
    <x v="10"/>
    <x v="0"/>
    <x v="5"/>
  </r>
  <r>
    <s v="N St Lucie"/>
    <s v="NORTH ST. LUCIE RIVER WATER CONTROL DIST"/>
    <n v="6410"/>
    <s v="Freshwater Marshes"/>
    <s v="C"/>
    <n v="0.62640332935885068"/>
    <n v="1.7869211096790915E-2"/>
    <n v="0.24869471632328805"/>
    <n v="0.03"/>
    <n v="3.1093056908319084E-2"/>
    <x v="3072"/>
    <n v="8.280147077507299E-3"/>
    <x v="1"/>
    <x v="1"/>
    <x v="4"/>
  </r>
  <r>
    <s v="C-24"/>
    <s v="Okeechobee"/>
    <n v="6170"/>
    <s v="Mixed Wetland Hardwoods"/>
    <s v="C"/>
    <n v="0.62640332935885068"/>
    <n v="1.7869211096790915E-2"/>
    <n v="0.24869471632328805"/>
    <n v="0.03"/>
    <n v="3.1093056908319084E-2"/>
    <x v="3072"/>
    <n v="1.0818273312933386E-2"/>
    <x v="14"/>
    <x v="4"/>
    <x v="4"/>
  </r>
  <r>
    <s v="N St Lucie"/>
    <s v="St. Lucie"/>
    <n v="1340"/>
    <s v="Multiple Dwelling Units, High Rise &lt;Three stories or more&gt;"/>
    <s v="C"/>
    <n v="1.6728075169398335"/>
    <n v="0.4645994885165638"/>
    <n v="0.43646311869441834"/>
    <n v="0.03"/>
    <n v="5.4568801414769656E-2"/>
    <x v="3091"/>
    <n v="8.0863062584631204E-2"/>
    <x v="9"/>
    <x v="4"/>
    <x v="1"/>
  </r>
  <r>
    <s v="N St Lucie"/>
    <s v="St. Lucie"/>
    <n v="1411"/>
    <s v="Shopping Centers (Plazas, Malls)"/>
    <s v="A"/>
    <n v="1.4884831588725165"/>
    <n v="0.30824389141964326"/>
    <n v="0.5449281084296117"/>
    <n v="0.03"/>
    <n v="6.812963675641219E-2"/>
    <x v="3092"/>
    <n v="7.1972940518555462E-2"/>
    <x v="9"/>
    <x v="4"/>
    <x v="1"/>
  </r>
  <r>
    <s v="N St Lucie"/>
    <s v="St. Lucie"/>
    <n v="1411"/>
    <s v="Shopping Centers (Plazas, Malls)"/>
    <s v="NA"/>
    <n v="1.4884831588725165"/>
    <n v="0.30824389141964326"/>
    <n v="0.57659988543228824"/>
    <n v="0.03"/>
    <n v="7.2089400676171825E-2"/>
    <x v="3093"/>
    <n v="7.6156081169713563E-2"/>
    <x v="9"/>
    <x v="4"/>
    <x v="1"/>
  </r>
  <r>
    <s v="N St Lucie"/>
    <s v="St. Lucie"/>
    <n v="1920"/>
    <s v="Inactive Land with street pattern but without structures"/>
    <s v="B"/>
    <n v="0.80616023176279095"/>
    <n v="4.9140330516175015E-2"/>
    <n v="0.15190764990771397"/>
    <n v="0.03"/>
    <n v="1.8992253929711937E-2"/>
    <x v="3094"/>
    <n v="6.6737040492156653E-3"/>
    <x v="9"/>
    <x v="4"/>
    <x v="1"/>
  </r>
  <r>
    <s v="N St Lucie"/>
    <s v="St. Lucie"/>
    <n v="3200"/>
    <s v="Shrub and Brushland"/>
    <s v="C"/>
    <n v="0.80616023176279095"/>
    <n v="4.9140330516175015E-2"/>
    <n v="0.19937879050387461"/>
    <n v="0.03"/>
    <n v="2.4927333282746919E-2"/>
    <x v="3071"/>
    <n v="8.7592365645955631E-3"/>
    <x v="9"/>
    <x v="4"/>
    <x v="6"/>
  </r>
  <r>
    <s v="N St Lucie"/>
    <s v="St. Lucie"/>
    <n v="6170"/>
    <s v="Mixed Wetland Hardwoods"/>
    <s v="C"/>
    <n v="0.62640332935885068"/>
    <n v="1.7869211096790915E-2"/>
    <n v="0.24869471632328805"/>
    <n v="0.03"/>
    <n v="3.1093056908319084E-2"/>
    <x v="3072"/>
    <n v="8.280147077507299E-3"/>
    <x v="9"/>
    <x v="4"/>
    <x v="4"/>
  </r>
  <r>
    <s v="N St Lucie"/>
    <s v="StuartMS4"/>
    <n v="4130"/>
    <s v="Sand Pine"/>
    <s v="NA"/>
    <n v="0.80616023176279095"/>
    <n v="4.9140330516175015E-2"/>
    <n v="0.24115339422849597"/>
    <n v="0.03"/>
    <n v="3.0150203113417706E-2"/>
    <x v="3077"/>
    <n v="1.0594505178129871E-2"/>
    <x v="19"/>
    <x v="0"/>
    <x v="3"/>
  </r>
  <r>
    <s v="S St Lucie"/>
    <s v="StuartMS4"/>
    <n v="1320"/>
    <s v="Mobile Home Units &lt;Six or more dwelling units per acre&gt;"/>
    <s v="B"/>
    <n v="1.6728075169398335"/>
    <n v="0.4645994885165638"/>
    <n v="0.40522520165068265"/>
    <n v="0.03"/>
    <n v="5.0663280836376591E-2"/>
    <x v="3095"/>
    <n v="6.9561455088366711E-2"/>
    <x v="19"/>
    <x v="0"/>
    <x v="1"/>
  </r>
  <r>
    <s v="N St Lucie"/>
    <s v="Tradition"/>
    <n v="7400"/>
    <s v="Disturbed Land"/>
    <s v="D"/>
    <n v="0.73183755311232057"/>
    <n v="0.13401908322593187"/>
    <n v="0.28292799795311729"/>
    <n v="0.03"/>
    <n v="3.5373072944088486E-2"/>
    <x v="3081"/>
    <n v="2.0599364899910086E-2"/>
    <x v="11"/>
    <x v="0"/>
    <x v="7"/>
  </r>
  <r>
    <s v="C-24"/>
    <s v="Conservation"/>
    <n v="4220"/>
    <s v="Brazilian Pepper"/>
    <s v="NA"/>
    <n v="0.80616023176279095"/>
    <n v="4.9140330516175015E-2"/>
    <n v="0.24115339422849597"/>
    <n v="0.02"/>
    <n v="2.010013540894514E-2"/>
    <x v="3096"/>
    <n v="8.7037775055187738E-3"/>
    <x v="3"/>
    <x v="8"/>
    <x v="3"/>
  </r>
  <r>
    <s v="C-24"/>
    <s v="Conservation"/>
    <n v="5120"/>
    <s v=" Channelized Waterways, Canals"/>
    <s v="NA"/>
    <n v="0.52096910560538079"/>
    <n v="9.3813358258152305E-2"/>
    <n v="0.2984336595879456"/>
    <n v="0.02"/>
    <n v="2.4874445526655267E-2"/>
    <x v="3097"/>
    <n v="1.3794774179341666E-2"/>
    <x v="3"/>
    <x v="12"/>
    <x v="5"/>
  </r>
  <r>
    <s v="C-44 &amp; S-153"/>
    <s v="Conservation"/>
    <n v="5120"/>
    <s v=" Channelized Waterways, Canals"/>
    <s v="NA"/>
    <n v="0.52096910560538079"/>
    <n v="9.3813358258152305E-2"/>
    <n v="0.2984336595879456"/>
    <n v="0.02"/>
    <n v="2.4874445526655267E-2"/>
    <x v="3097"/>
    <n v="6.3496038887584779E-3"/>
    <x v="3"/>
    <x v="36"/>
    <x v="5"/>
  </r>
  <r>
    <s v="N St Lucie"/>
    <s v="Conservation"/>
    <n v="1210"/>
    <s v="Fixed Single Family Units"/>
    <s v="D"/>
    <n v="1.3474392445178078"/>
    <n v="0.2921616014325315"/>
    <n v="0.24052044568721381"/>
    <n v="0.02"/>
    <n v="2.004737914802927E-2"/>
    <x v="3098"/>
    <n v="2.0301012925583794E-2"/>
    <x v="3"/>
    <x v="37"/>
    <x v="1"/>
  </r>
  <r>
    <s v="N St Lucie"/>
    <s v="Conservation"/>
    <n v="1330"/>
    <s v="Multiple Dwelling Units, Low Rise &lt;Two stories or less&gt;"/>
    <s v="D"/>
    <n v="1.6728075169398335"/>
    <n v="0.4645994885165638"/>
    <n v="0.45902383655933859"/>
    <n v="0.02"/>
    <n v="3.8259636777220871E-2"/>
    <x v="3099"/>
    <n v="5.6695242024214582E-2"/>
    <x v="3"/>
    <x v="10"/>
    <x v="1"/>
  </r>
  <r>
    <s v="N St Lucie"/>
    <s v="Conservation"/>
    <n v="1850"/>
    <s v="Parks and Zoos"/>
    <s v="NA"/>
    <n v="0.96739227811534922"/>
    <n v="0.17065096597435325"/>
    <n v="0.24895975957097566"/>
    <n v="0.02"/>
    <n v="2.075079596024082E-2"/>
    <x v="3100"/>
    <n v="1.4152484388957481E-2"/>
    <x v="3"/>
    <x v="10"/>
    <x v="1"/>
  </r>
  <r>
    <s v="N St Lucie"/>
    <s v="Conservation"/>
    <n v="2110"/>
    <s v="Improved Pastures"/>
    <s v="NA"/>
    <n v="1.8765006736361713"/>
    <n v="0.3700681607026059"/>
    <n v="0.58663586860269046"/>
    <n v="0.02"/>
    <n v="4.8896099648034243E-2"/>
    <x v="3101"/>
    <n v="5.9879897742446259E-2"/>
    <x v="3"/>
    <x v="13"/>
    <x v="0"/>
  </r>
  <r>
    <s v="N St Lucie"/>
    <s v="Conservation"/>
    <n v="5120"/>
    <s v=" Channelized Waterways, Canals"/>
    <s v="C"/>
    <n v="0.52096910560538079"/>
    <n v="9.3813358258152305E-2"/>
    <n v="0.2984336595879456"/>
    <n v="0.02"/>
    <n v="2.4874445526655267E-2"/>
    <x v="3097"/>
    <n v="1.1764273191000797E-2"/>
    <x v="3"/>
    <x v="10"/>
    <x v="5"/>
  </r>
  <r>
    <s v="S St Lucie"/>
    <s v="Conservation"/>
    <n v="1400"/>
    <s v="Commercial and Services"/>
    <s v="D"/>
    <n v="0.73183755311232057"/>
    <n v="0.15992943931627868"/>
    <n v="0.58224006489851832"/>
    <n v="0.02"/>
    <n v="4.8529709409291501E-2"/>
    <x v="3102"/>
    <n v="2.640055036887029E-2"/>
    <x v="3"/>
    <x v="40"/>
    <x v="1"/>
  </r>
  <r>
    <s v="S St Lucie"/>
    <s v="Conservation"/>
    <n v="4110"/>
    <s v="Pine Flatwoods"/>
    <s v="NA"/>
    <n v="0.80616023176279095"/>
    <n v="4.9140330516175015E-2"/>
    <n v="0.24115339422849597"/>
    <n v="0.02"/>
    <n v="2.010013540894514E-2"/>
    <x v="3096"/>
    <n v="4.8753047141769923E-3"/>
    <x v="3"/>
    <x v="39"/>
    <x v="3"/>
  </r>
  <r>
    <s v="Basin 4, 5, 6"/>
    <s v="ROADS"/>
    <n v="1210"/>
    <s v="Fixed Single Family Units"/>
    <s v="A"/>
    <n v="1.3474392445178078"/>
    <n v="0.2921616014325315"/>
    <n v="0.12152611992617118"/>
    <n v="0.02"/>
    <n v="1.0129202095846368E-2"/>
    <x v="3103"/>
    <n v="9.4305071321583982E-3"/>
    <x v="13"/>
    <x v="0"/>
    <x v="1"/>
  </r>
  <r>
    <s v="C-24"/>
    <s v="ROADS"/>
    <n v="6170"/>
    <s v="Mixed Wetland Hardwoods"/>
    <s v="D"/>
    <n v="0.62640332935885068"/>
    <n v="1.7869211096790915E-2"/>
    <n v="0.24869471632328805"/>
    <n v="0.02"/>
    <n v="2.0728704605546058E-2"/>
    <x v="3104"/>
    <n v="7.2121822086222576E-3"/>
    <x v="13"/>
    <x v="0"/>
    <x v="4"/>
  </r>
  <r>
    <s v="N St Lucie"/>
    <s v="ROADS"/>
    <n v="1320"/>
    <s v="Mobile Home Units &lt;Six or more dwelling units per acre&gt;"/>
    <s v="A"/>
    <n v="1.6728075169398335"/>
    <n v="0.4645994885165638"/>
    <n v="0.37832588419635466"/>
    <n v="0.02"/>
    <n v="3.1533462447766163E-2"/>
    <x v="3105"/>
    <n v="4.6728025562490665E-2"/>
    <x v="13"/>
    <x v="0"/>
    <x v="1"/>
  </r>
  <r>
    <s v="N St Lucie"/>
    <s v="ROADS"/>
    <n v="1900"/>
    <s v="Open Land"/>
    <s v="NA"/>
    <n v="0.80616023176279095"/>
    <n v="4.9140330516175015E-2"/>
    <n v="0.24115339422849597"/>
    <n v="0.02"/>
    <n v="2.010013540894514E-2"/>
    <x v="3096"/>
    <n v="7.0630034520865817E-3"/>
    <x v="13"/>
    <x v="0"/>
    <x v="1"/>
  </r>
  <r>
    <s v="N St Lucie"/>
    <s v="ROADS"/>
    <n v="2430"/>
    <s v="Ornamentals"/>
    <s v="D"/>
    <n v="1.7303616721893005"/>
    <n v="0.38508149913584422"/>
    <n v="0.30381529981542799"/>
    <n v="0.02"/>
    <n v="2.5323005239615923E-2"/>
    <x v="3106"/>
    <n v="3.2045927832585384E-2"/>
    <x v="13"/>
    <x v="0"/>
    <x v="0"/>
  </r>
  <r>
    <s v="N St Lucie"/>
    <s v="ROADS"/>
    <n v="4130"/>
    <s v="Sand Pine"/>
    <s v="D"/>
    <n v="0.80616023176279095"/>
    <n v="4.9140330516175015E-2"/>
    <n v="0.28292799795311729"/>
    <n v="0.02"/>
    <n v="2.3582048629392324E-2"/>
    <x v="3107"/>
    <n v="8.2865158611094523E-3"/>
    <x v="13"/>
    <x v="0"/>
    <x v="3"/>
  </r>
  <r>
    <s v="S St Lucie"/>
    <s v="ROADS"/>
    <n v="1480"/>
    <s v="Cemeteries"/>
    <s v="B"/>
    <n v="1.3474392445178078"/>
    <n v="0.2921616014325315"/>
    <n v="0.15190764990771397"/>
    <n v="0.02"/>
    <n v="1.2661502619807958E-2"/>
    <x v="3108"/>
    <n v="1.1443614428913023E-2"/>
    <x v="13"/>
    <x v="0"/>
    <x v="1"/>
  </r>
  <r>
    <s v="S St Lucie"/>
    <s v="ROADS"/>
    <n v="6120"/>
    <s v="Mangrove Swamps"/>
    <s v="D"/>
    <n v="0.62640332935885068"/>
    <n v="1.7869211096790915E-2"/>
    <n v="0.24869471632328805"/>
    <n v="0.02"/>
    <n v="2.0728704605546058E-2"/>
    <x v="3104"/>
    <n v="3.2639858424038993E-3"/>
    <x v="13"/>
    <x v="0"/>
    <x v="4"/>
  </r>
  <r>
    <s v="Basin 4, 5, 6"/>
    <s v="Martin"/>
    <n v="1920"/>
    <s v="Inactive Land with street pattern but without structures"/>
    <s v="D"/>
    <n v="0.80616023176279095"/>
    <n v="4.9140330516175015E-2"/>
    <n v="0.27638752969320179"/>
    <n v="0.02"/>
    <n v="2.303690059992837E-2"/>
    <x v="3109"/>
    <n v="6.2144536415024059E-3"/>
    <x v="6"/>
    <x v="4"/>
    <x v="1"/>
  </r>
  <r>
    <s v="C-44 &amp; S-153"/>
    <s v="Martin"/>
    <n v="1850"/>
    <s v="Parks and Zoos"/>
    <s v="D"/>
    <n v="0.96739227811534922"/>
    <n v="0.17065096597435325"/>
    <n v="0.27638752969320179"/>
    <n v="0.02"/>
    <n v="2.303690059992837E-2"/>
    <x v="3110"/>
    <n v="1.0696983875318016E-2"/>
    <x v="6"/>
    <x v="4"/>
    <x v="1"/>
  </r>
  <r>
    <s v="N St Lucie"/>
    <s v="Martin"/>
    <n v="1310"/>
    <s v="Fixed Single Family Units &lt;Six or more dwelling units per acre&gt;"/>
    <s v="NA"/>
    <n v="1.3474392445178078"/>
    <n v="0.2921616014325315"/>
    <n v="0.44774347762687844"/>
    <n v="0.02"/>
    <n v="3.7319418860200314E-2"/>
    <x v="3111"/>
    <n v="3.7791573604806054E-2"/>
    <x v="6"/>
    <x v="4"/>
    <x v="1"/>
  </r>
  <r>
    <s v="N St Lucie"/>
    <s v="Martin"/>
    <n v="1320"/>
    <s v="Mobile Home Units &lt;Six or more dwelling units per acre&gt;"/>
    <s v="A"/>
    <n v="1.6728075169398335"/>
    <n v="0.4645994885165638"/>
    <n v="0.37832588419635466"/>
    <n v="0.02"/>
    <n v="3.1533462447766163E-2"/>
    <x v="3105"/>
    <n v="4.6728025562490665E-2"/>
    <x v="6"/>
    <x v="4"/>
    <x v="1"/>
  </r>
  <r>
    <s v="N St Lucie"/>
    <s v="Martin"/>
    <n v="1400"/>
    <s v="Commercial and Services"/>
    <s v="B"/>
    <n v="0.73183755311232057"/>
    <n v="0.15992943931627868"/>
    <n v="0.55707618727995345"/>
    <n v="0.02"/>
    <n v="4.6432300209784116E-2"/>
    <x v="3112"/>
    <n v="3.0313234530711778E-2"/>
    <x v="6"/>
    <x v="4"/>
    <x v="1"/>
  </r>
  <r>
    <s v="N St Lucie"/>
    <s v="Martin"/>
    <n v="4130"/>
    <s v="Sand Pine"/>
    <s v="D"/>
    <n v="0.80616023176279095"/>
    <n v="4.9140330516175015E-2"/>
    <n v="0.28292799795311729"/>
    <n v="0.02"/>
    <n v="2.3582048629392324E-2"/>
    <x v="3107"/>
    <n v="8.2865158611094523E-3"/>
    <x v="6"/>
    <x v="4"/>
    <x v="3"/>
  </r>
  <r>
    <s v="N St Lucie"/>
    <s v="Martin"/>
    <n v="4130"/>
    <s v="Sand Pine"/>
    <s v="NA"/>
    <n v="0.80616023176279095"/>
    <n v="4.9140330516175015E-2"/>
    <n v="0.24115339422849597"/>
    <n v="0.02"/>
    <n v="2.010013540894514E-2"/>
    <x v="3096"/>
    <n v="7.0630034520865817E-3"/>
    <x v="6"/>
    <x v="4"/>
    <x v="3"/>
  </r>
  <r>
    <s v="N St Lucie"/>
    <s v="Martin"/>
    <n v="6430"/>
    <s v="Wet Prairies"/>
    <s v="D"/>
    <n v="0.62640332935885068"/>
    <n v="1.7869211096790915E-2"/>
    <n v="0.24869471632328805"/>
    <n v="0.02"/>
    <n v="2.0728704605546058E-2"/>
    <x v="3104"/>
    <n v="5.5200980516715327E-3"/>
    <x v="6"/>
    <x v="4"/>
    <x v="4"/>
  </r>
  <r>
    <s v="S St Lucie"/>
    <s v="Martin"/>
    <n v="4240"/>
    <s v="Melaleuca"/>
    <s v="D"/>
    <n v="0.80616023176279095"/>
    <n v="4.9140330516175015E-2"/>
    <n v="0.28292799795311729"/>
    <n v="0.02"/>
    <n v="2.3582048629392324E-2"/>
    <x v="3107"/>
    <n v="5.7198456882863917E-3"/>
    <x v="6"/>
    <x v="4"/>
    <x v="3"/>
  </r>
  <r>
    <s v="S St Lucie"/>
    <s v="Martin"/>
    <n v="8140"/>
    <s v="Roads and Highways"/>
    <s v="A"/>
    <n v="1.0171301585628862"/>
    <n v="0.19656132206470006"/>
    <n v="0.37051640493542071"/>
    <n v="0.02"/>
    <n v="3.0882542351367313E-2"/>
    <x v="3113"/>
    <n v="1.9878578543862595E-2"/>
    <x v="6"/>
    <x v="4"/>
    <x v="2"/>
  </r>
  <r>
    <s v="N St Lucie"/>
    <s v="MartinCoMS4"/>
    <n v="6430"/>
    <s v="Wet Prairies"/>
    <s v="NA"/>
    <n v="0.62640332935885068"/>
    <n v="1.7869211096790915E-2"/>
    <n v="0.24869471632328805"/>
    <n v="0.02"/>
    <n v="2.0728704605546058E-2"/>
    <x v="3104"/>
    <n v="5.5200980516715327E-3"/>
    <x v="10"/>
    <x v="0"/>
    <x v="4"/>
  </r>
  <r>
    <s v="S St Lucie"/>
    <s v="MartinCoMS4"/>
    <n v="1490"/>
    <s v="Commercial and Services Under Construction"/>
    <s v="B"/>
    <n v="1.4884831588725165"/>
    <n v="0.30824389141964326"/>
    <n v="0.55707618727995345"/>
    <n v="0.02"/>
    <n v="4.6432300209784116E-2"/>
    <x v="3114"/>
    <n v="4.3997930327239941E-2"/>
    <x v="10"/>
    <x v="0"/>
    <x v="1"/>
  </r>
  <r>
    <s v="S St Lucie"/>
    <s v="MartinCoMS4"/>
    <n v="3100"/>
    <s v="Herbaceous (Dry Prairie)"/>
    <s v="B"/>
    <n v="0.80616023176279095"/>
    <n v="4.9140330516175015E-2"/>
    <n v="9.4942281192321246E-2"/>
    <n v="0.02"/>
    <n v="7.9134391373799767E-3"/>
    <x v="3115"/>
    <n v="1.9194113047940916E-3"/>
    <x v="10"/>
    <x v="0"/>
    <x v="6"/>
  </r>
  <r>
    <s v="C-23"/>
    <s v="Okeechobee"/>
    <n v="6250"/>
    <s v="Hydric Pine Flatwoods"/>
    <s v="C"/>
    <n v="0.62640332935885068"/>
    <n v="1.7869211096790915E-2"/>
    <n v="0.24869471632328805"/>
    <n v="0.02"/>
    <n v="2.0728704605546058E-2"/>
    <x v="3104"/>
    <n v="1.1724406627157524E-2"/>
    <x v="14"/>
    <x v="4"/>
    <x v="4"/>
  </r>
  <r>
    <s v="N St Lucie"/>
    <s v="St. Lucie"/>
    <n v="1310"/>
    <s v="Fixed Single Family Units &lt;Six or more dwelling units per acre&gt;"/>
    <s v="NA"/>
    <n v="1.3474392445178078"/>
    <n v="0.2921616014325315"/>
    <n v="0.44774347762687844"/>
    <n v="0.02"/>
    <n v="3.7319418860200314E-2"/>
    <x v="3111"/>
    <n v="3.7791573604806054E-2"/>
    <x v="9"/>
    <x v="4"/>
    <x v="1"/>
  </r>
  <r>
    <s v="N St Lucie"/>
    <s v="St. Lucie"/>
    <n v="6250"/>
    <s v="Hydric Pine Flatwoods"/>
    <s v="NA"/>
    <n v="0.62640332935885068"/>
    <n v="1.7869211096790915E-2"/>
    <n v="0.24869471632328805"/>
    <n v="0.02"/>
    <n v="2.0728704605546058E-2"/>
    <x v="3104"/>
    <n v="5.5200980516715327E-3"/>
    <x v="9"/>
    <x v="4"/>
    <x v="4"/>
  </r>
  <r>
    <s v="N St Lucie"/>
    <s v="StLucieCOMS4"/>
    <n v="6191"/>
    <e v="#N/A"/>
    <s v="D"/>
    <n v="0.62640332935885068"/>
    <n v="1.7869211096790915E-2"/>
    <n v="0.24869471632328805"/>
    <n v="0.02"/>
    <n v="2.0728704605546058E-2"/>
    <x v="3104"/>
    <n v="5.5200980516715327E-3"/>
    <x v="15"/>
    <x v="0"/>
    <x v="4"/>
  </r>
  <r>
    <s v="S St Lucie"/>
    <s v="StuartMS4"/>
    <n v="1320"/>
    <s v="Mobile Home Units &lt;Six or more dwelling units per acre&gt;"/>
    <s v="D"/>
    <n v="1.6728075169398335"/>
    <n v="0.4645994885165638"/>
    <n v="0.45902383655933859"/>
    <n v="0.02"/>
    <n v="3.8259636777220871E-2"/>
    <x v="3099"/>
    <n v="5.253106315738186E-2"/>
    <x v="19"/>
    <x v="0"/>
    <x v="1"/>
  </r>
  <r>
    <s v="N St Lucie"/>
    <s v="Tradition"/>
    <n v="7400"/>
    <s v="Disturbed Land"/>
    <s v="NA"/>
    <n v="0.73183755311232057"/>
    <n v="0.13401908322593187"/>
    <n v="0.24115339422849597"/>
    <n v="0.02"/>
    <n v="2.010013540894514E-2"/>
    <x v="3116"/>
    <n v="1.1705231956548462E-2"/>
    <x v="11"/>
    <x v="0"/>
    <x v="7"/>
  </r>
  <r>
    <s v="C-23"/>
    <s v="TROUP-INDIANTOWN DRAINAGE DISTRICT"/>
    <n v="6430"/>
    <s v="Wet Prairies"/>
    <s v="D"/>
    <n v="0.62640332935885068"/>
    <n v="1.7869211096790915E-2"/>
    <n v="0.24869471632328805"/>
    <n v="0.02"/>
    <n v="2.0728704605546058E-2"/>
    <x v="3104"/>
    <n v="1.1724406627157524E-2"/>
    <x v="5"/>
    <x v="1"/>
    <x v="4"/>
  </r>
  <r>
    <s v="S St Lucie"/>
    <s v="Agriculture"/>
    <n v="2430"/>
    <s v="Ornamentals"/>
    <s v="A"/>
    <n v="1.7303616721893005"/>
    <n v="0.38508149913584422"/>
    <n v="0.30381529981542799"/>
    <n v="0.01"/>
    <n v="1.2661502619807962E-2"/>
    <x v="3117"/>
    <n v="1.4644885971152793E-2"/>
    <x v="0"/>
    <x v="0"/>
    <x v="0"/>
  </r>
  <r>
    <s v="C-23"/>
    <s v="Conservation"/>
    <n v="2110"/>
    <s v="Improved Pastures"/>
    <s v="D"/>
    <n v="1.8765006736361713"/>
    <n v="0.3700681607026059"/>
    <n v="0.58663586860269046"/>
    <n v="0.01"/>
    <n v="2.4448049824017121E-2"/>
    <x v="3118"/>
    <n v="3.7257494664049692E-2"/>
    <x v="3"/>
    <x v="29"/>
    <x v="0"/>
  </r>
  <r>
    <s v="C-24"/>
    <s v="Conservation"/>
    <n v="6170"/>
    <s v="Mixed Wetland Hardwoods"/>
    <s v="NA"/>
    <n v="0.62640332935885068"/>
    <n v="1.7869211096790915E-2"/>
    <n v="0.24869471632328805"/>
    <n v="0.01"/>
    <n v="1.0364352302773029E-2"/>
    <x v="3119"/>
    <n v="3.6060911043111288E-3"/>
    <x v="3"/>
    <x v="7"/>
    <x v="4"/>
  </r>
  <r>
    <s v="C-24"/>
    <s v="Conservation"/>
    <n v="6210"/>
    <s v="Cypress"/>
    <s v="D"/>
    <n v="0.62640332935885068"/>
    <n v="1.7869211096790915E-2"/>
    <n v="0.24869471632328805"/>
    <n v="0.01"/>
    <n v="1.0364352302773029E-2"/>
    <x v="3119"/>
    <n v="3.6060911043111288E-3"/>
    <x v="3"/>
    <x v="15"/>
    <x v="4"/>
  </r>
  <r>
    <s v="C-44 &amp; S-153"/>
    <s v="Conservation"/>
    <n v="2110"/>
    <s v="Improved Pastures"/>
    <s v="D"/>
    <n v="1.8765006736361713"/>
    <n v="0.3700681607026059"/>
    <n v="0.58663586860269046"/>
    <n v="0.01"/>
    <n v="2.4448049824017121E-2"/>
    <x v="3118"/>
    <n v="2.4618097385531081E-2"/>
    <x v="3"/>
    <x v="20"/>
    <x v="0"/>
  </r>
  <r>
    <s v="C-44 &amp; S-153"/>
    <s v="Conservation"/>
    <n v="8320"/>
    <s v="Electrical Power Transmission Lines"/>
    <s v="D"/>
    <n v="0.73183755311232057"/>
    <n v="0.15992943931627868"/>
    <n v="0.28292799795311729"/>
    <n v="0.01"/>
    <n v="1.1791024314696162E-2"/>
    <x v="3120"/>
    <n v="5.131076520617602E-3"/>
    <x v="3"/>
    <x v="2"/>
    <x v="2"/>
  </r>
  <r>
    <s v="N St Lucie"/>
    <s v="Conservation"/>
    <n v="1400"/>
    <s v="Commercial and Services"/>
    <s v="D"/>
    <n v="0.73183755311232057"/>
    <n v="0.15992943931627868"/>
    <n v="0.58224006489851832"/>
    <n v="0.01"/>
    <n v="2.426485470464575E-2"/>
    <x v="3121"/>
    <n v="1.5841261970488789E-2"/>
    <x v="3"/>
    <x v="30"/>
    <x v="1"/>
  </r>
  <r>
    <s v="N St Lucie"/>
    <s v="Conservation"/>
    <n v="1710"/>
    <s v="Educational Facilities"/>
    <s v="D"/>
    <n v="0.96739227811534922"/>
    <n v="0.17065096597435325"/>
    <n v="0.24052044568721381"/>
    <n v="0.01"/>
    <n v="1.0023689574014635E-2"/>
    <x v="3122"/>
    <n v="6.8363695777167496E-3"/>
    <x v="3"/>
    <x v="42"/>
    <x v="1"/>
  </r>
  <r>
    <s v="N St Lucie"/>
    <s v="Conservation"/>
    <n v="1920"/>
    <s v="Inactive Land with street pattern but without structures"/>
    <s v="D"/>
    <n v="0.80616023176279095"/>
    <n v="4.9140330516175015E-2"/>
    <n v="0.27638752969320179"/>
    <n v="0.01"/>
    <n v="1.1518450299964185E-2"/>
    <x v="3123"/>
    <n v="4.0474779187372797E-3"/>
    <x v="3"/>
    <x v="10"/>
    <x v="1"/>
  </r>
  <r>
    <s v="N St Lucie"/>
    <s v="Conservation"/>
    <n v="2210"/>
    <s v="Citrus Groves"/>
    <s v="D"/>
    <n v="1.6671011379372187"/>
    <n v="0.16490862031309303"/>
    <n v="0.32696578480774496"/>
    <n v="0.01"/>
    <n v="1.362629908186277E-2"/>
    <x v="3124"/>
    <n v="9.0805160521743224E-3"/>
    <x v="3"/>
    <x v="35"/>
    <x v="0"/>
  </r>
  <r>
    <s v="N St Lucie"/>
    <s v="Conservation"/>
    <n v="5110"/>
    <s v=" Natural River, Stream, Waterway"/>
    <s v="NA"/>
    <n v="0.52096910560538079"/>
    <n v="9.3813358258152305E-2"/>
    <n v="0.2984336595879456"/>
    <n v="0.01"/>
    <n v="1.2437222763327633E-2"/>
    <x v="3125"/>
    <n v="5.8821365955003986E-3"/>
    <x v="3"/>
    <x v="48"/>
    <x v="5"/>
  </r>
  <r>
    <s v="N St Lucie"/>
    <s v="Conservation"/>
    <n v="5110"/>
    <s v=" Natural River, Stream, Waterway"/>
    <s v="NA"/>
    <n v="0.52096910560538079"/>
    <n v="9.3813358258152305E-2"/>
    <n v="0.2984336595879456"/>
    <n v="0.01"/>
    <n v="1.2437222763327633E-2"/>
    <x v="3125"/>
    <n v="5.8821365955003986E-3"/>
    <x v="3"/>
    <x v="43"/>
    <x v="5"/>
  </r>
  <r>
    <s v="N St Lucie"/>
    <s v="Conservation"/>
    <n v="6440"/>
    <s v="Emergent Aquatic Vegetation"/>
    <s v="NA"/>
    <n v="0.62640332935885068"/>
    <n v="1.7869211096790915E-2"/>
    <n v="0.24869471632328805"/>
    <n v="0.01"/>
    <n v="1.0364352302773029E-2"/>
    <x v="3119"/>
    <n v="2.7600490258357663E-3"/>
    <x v="3"/>
    <x v="13"/>
    <x v="4"/>
  </r>
  <r>
    <s v="S St Lucie"/>
    <s v="Conservation"/>
    <n v="1820"/>
    <s v="Golf Courses"/>
    <s v="D"/>
    <n v="1.8765006736361713"/>
    <n v="0.3700681607026059"/>
    <n v="0.27638752969320179"/>
    <n v="0.01"/>
    <n v="1.1518450299964185E-2"/>
    <x v="3126"/>
    <n v="1.2852234611658535E-2"/>
    <x v="3"/>
    <x v="9"/>
    <x v="1"/>
  </r>
  <r>
    <s v="S St Lucie"/>
    <s v="Conservation"/>
    <n v="2540"/>
    <s v="Aquaculture"/>
    <s v="D"/>
    <n v="1.7303616721893005"/>
    <n v="0.38508149913584422"/>
    <n v="0.30381529981542799"/>
    <n v="0.01"/>
    <n v="1.2661502619807962E-2"/>
    <x v="3117"/>
    <n v="1.4644885971152793E-2"/>
    <x v="3"/>
    <x v="9"/>
    <x v="0"/>
  </r>
  <r>
    <s v="S St Lucie"/>
    <s v="Conservation"/>
    <n v="4110"/>
    <s v="Pine Flatwoods"/>
    <s v="A"/>
    <n v="0.80616023176279095"/>
    <n v="4.9140330516175015E-2"/>
    <n v="2.0887301862310671E-2"/>
    <n v="0.01"/>
    <n v="8.7047830511179731E-4"/>
    <x v="3127"/>
    <n v="2.1113524352735005E-4"/>
    <x v="3"/>
    <x v="9"/>
    <x v="3"/>
  </r>
  <r>
    <s v="S St Lucie"/>
    <s v="Conservation"/>
    <n v="4110"/>
    <s v="Pine Flatwoods"/>
    <s v="A"/>
    <n v="0.80616023176279095"/>
    <n v="4.9140330516175015E-2"/>
    <n v="2.0887301862310671E-2"/>
    <n v="0.01"/>
    <n v="8.7047830511179731E-4"/>
    <x v="3127"/>
    <n v="2.1113524352735005E-4"/>
    <x v="3"/>
    <x v="27"/>
    <x v="3"/>
  </r>
  <r>
    <s v="S St Lucie"/>
    <s v="Conservation"/>
    <n v="4110"/>
    <s v="Pine Flatwoods"/>
    <s v="NA"/>
    <n v="0.80616023176279095"/>
    <n v="4.9140330516175015E-2"/>
    <n v="0.24115339422849597"/>
    <n v="0.01"/>
    <n v="1.005006770447257E-2"/>
    <x v="3128"/>
    <n v="2.4376523570884961E-3"/>
    <x v="3"/>
    <x v="25"/>
    <x v="3"/>
  </r>
  <r>
    <s v="S St Lucie"/>
    <s v="Conservation"/>
    <n v="5110"/>
    <s v=" Natural River, Stream, Waterway"/>
    <s v="D"/>
    <n v="0.52096910560538079"/>
    <n v="9.3813358258152305E-2"/>
    <n v="0.2984336595879456"/>
    <n v="0.01"/>
    <n v="1.2437222763327633E-2"/>
    <x v="3125"/>
    <n v="4.5284692699398181E-3"/>
    <x v="3"/>
    <x v="55"/>
    <x v="5"/>
  </r>
  <r>
    <s v="S St Lucie"/>
    <s v="Conservation"/>
    <n v="5110"/>
    <s v=" Natural River, Stream, Waterway"/>
    <s v="NA"/>
    <n v="0.52096910560538079"/>
    <n v="9.3813358258152305E-2"/>
    <n v="0.2984336595879456"/>
    <n v="0.01"/>
    <n v="1.2437222763327633E-2"/>
    <x v="3125"/>
    <n v="4.5284692699398181E-3"/>
    <x v="3"/>
    <x v="40"/>
    <x v="5"/>
  </r>
  <r>
    <s v="S St Lucie"/>
    <s v="Conservation"/>
    <n v="5110"/>
    <s v=" Natural River, Stream, Waterway"/>
    <s v="NA"/>
    <n v="0.52096910560538079"/>
    <n v="9.3813358258152305E-2"/>
    <n v="0.2984336595879456"/>
    <n v="0.01"/>
    <n v="1.2437222763327633E-2"/>
    <x v="3125"/>
    <n v="4.5284692699398181E-3"/>
    <x v="3"/>
    <x v="39"/>
    <x v="5"/>
  </r>
  <r>
    <s v="S St Lucie"/>
    <s v="Conservation"/>
    <n v="6120"/>
    <s v="Mangrove Swamps"/>
    <s v="NA"/>
    <n v="0.62640332935885068"/>
    <n v="1.7869211096790915E-2"/>
    <n v="0.24869471632328805"/>
    <n v="0.01"/>
    <n v="1.0364352302773029E-2"/>
    <x v="3119"/>
    <n v="1.6319929212019497E-3"/>
    <x v="3"/>
    <x v="40"/>
    <x v="4"/>
  </r>
  <r>
    <s v="S St Lucie"/>
    <s v="Conservation"/>
    <n v="6170"/>
    <s v="Mixed Wetland Hardwoods"/>
    <s v="C"/>
    <n v="0.62640332935885068"/>
    <n v="1.7869211096790915E-2"/>
    <n v="0.24869471632328805"/>
    <n v="0.01"/>
    <n v="1.0364352302773029E-2"/>
    <x v="3119"/>
    <n v="1.6319929212019497E-3"/>
    <x v="3"/>
    <x v="19"/>
    <x v="4"/>
  </r>
  <r>
    <s v="S St Lucie"/>
    <s v="Conservation"/>
    <n v="8140"/>
    <s v="Roads and Highways"/>
    <s v="D"/>
    <n v="1.0171301585628862"/>
    <n v="0.19656132206470006"/>
    <n v="0.45034663738052311"/>
    <n v="0.01"/>
    <n v="1.8768196112833299E-2"/>
    <x v="3129"/>
    <n v="1.2080775485087458E-2"/>
    <x v="3"/>
    <x v="9"/>
    <x v="2"/>
  </r>
  <r>
    <s v="C-23"/>
    <s v="ROADS"/>
    <n v="6216"/>
    <e v="#N/A"/>
    <s v="NA"/>
    <n v="0.62640332935885068"/>
    <n v="1.7869211096790915E-2"/>
    <n v="0.24869471632328805"/>
    <n v="0.01"/>
    <n v="1.0364352302773029E-2"/>
    <x v="3119"/>
    <n v="5.8622033135787618E-3"/>
    <x v="13"/>
    <x v="0"/>
    <x v="4"/>
  </r>
  <r>
    <s v="N St Lucie"/>
    <s v="ROADS"/>
    <n v="1320"/>
    <s v="Mobile Home Units &lt;Six or more dwelling units per acre&gt;"/>
    <s v="C"/>
    <n v="1.6728075169398335"/>
    <n v="0.4645994885165638"/>
    <n v="0.43646311869441834"/>
    <n v="0.01"/>
    <n v="1.8189600471589885E-2"/>
    <x v="3130"/>
    <n v="2.6954354194877066E-2"/>
    <x v="13"/>
    <x v="0"/>
    <x v="1"/>
  </r>
  <r>
    <s v="S St Lucie"/>
    <s v="ROADS"/>
    <n v="1110"/>
    <s v="Fixed Single Family Units"/>
    <s v="A"/>
    <n v="0.96739227811534922"/>
    <n v="0.17065096597435325"/>
    <n v="8.3338224602148639E-2"/>
    <n v="0.01"/>
    <n v="3.4731205102945441E-3"/>
    <x v="3131"/>
    <n v="1.9907276541842045E-3"/>
    <x v="13"/>
    <x v="0"/>
    <x v="1"/>
  </r>
  <r>
    <s v="S St Lucie"/>
    <s v="ROADS"/>
    <n v="1480"/>
    <s v="Cemeteries"/>
    <s v="D"/>
    <n v="1.3474392445178078"/>
    <n v="0.2921616014325315"/>
    <n v="0.27638752969320179"/>
    <n v="0.01"/>
    <n v="1.1518450299964185E-2"/>
    <x v="3132"/>
    <n v="1.0410510348525042E-2"/>
    <x v="13"/>
    <x v="0"/>
    <x v="1"/>
  </r>
  <r>
    <s v="S St Lucie"/>
    <s v="ROADS"/>
    <n v="1850"/>
    <s v="Parks and Zoos"/>
    <s v="NA"/>
    <n v="0.96739227811534922"/>
    <n v="0.17065096597435325"/>
    <n v="0.24895975957097566"/>
    <n v="0.01"/>
    <n v="1.037539798012041E-2"/>
    <x v="3133"/>
    <n v="5.9469838783224342E-3"/>
    <x v="13"/>
    <x v="0"/>
    <x v="1"/>
  </r>
  <r>
    <s v="S St Lucie"/>
    <s v="ROADS"/>
    <n v="2130"/>
    <s v="Woodland Pastures"/>
    <s v="NA"/>
    <n v="0.95337210017164864"/>
    <n v="0.22938109134459039"/>
    <n v="0.2"/>
    <n v="0.01"/>
    <n v="8.3350000000000004E-3"/>
    <x v="3134"/>
    <n v="6.1094378894878346E-3"/>
    <x v="13"/>
    <x v="0"/>
    <x v="0"/>
  </r>
  <r>
    <s v="S St Lucie"/>
    <s v="ROADS"/>
    <n v="4110"/>
    <s v="Pine Flatwoods"/>
    <s v="A"/>
    <n v="0.80616023176279095"/>
    <n v="4.9140330516175015E-2"/>
    <n v="2.0887301862310671E-2"/>
    <n v="0.01"/>
    <n v="8.7047830511179731E-4"/>
    <x v="3127"/>
    <n v="2.1113524352735005E-4"/>
    <x v="13"/>
    <x v="0"/>
    <x v="3"/>
  </r>
  <r>
    <s v="N St Lucie"/>
    <s v="Martin"/>
    <n v="1310"/>
    <s v="Fixed Single Family Units &lt;Six or more dwelling units per acre&gt;"/>
    <s v="C"/>
    <n v="1.3474392445178078"/>
    <n v="0.2921616014325315"/>
    <n v="0.43646311869441834"/>
    <n v="0.01"/>
    <n v="1.8189600471589885E-2"/>
    <x v="3135"/>
    <n v="1.8419730158156442E-2"/>
    <x v="6"/>
    <x v="4"/>
    <x v="1"/>
  </r>
  <r>
    <s v="N St Lucie"/>
    <s v="Martin"/>
    <n v="1330"/>
    <s v="Multiple Dwelling Units, Low Rise &lt;Two stories or less&gt;"/>
    <s v="D"/>
    <n v="1.6728075169398335"/>
    <n v="0.4645994885165638"/>
    <n v="0.45902383655933859"/>
    <n v="0.01"/>
    <n v="1.9129818388610435E-2"/>
    <x v="3136"/>
    <n v="2.8347621012107291E-2"/>
    <x v="6"/>
    <x v="4"/>
    <x v="1"/>
  </r>
  <r>
    <s v="N St Lucie"/>
    <s v="Martin"/>
    <n v="1400"/>
    <s v="Commercial and Services"/>
    <s v="D"/>
    <n v="0.73183755311232057"/>
    <n v="0.15992943931627868"/>
    <n v="0.58224006489851832"/>
    <n v="0.01"/>
    <n v="2.426485470464575E-2"/>
    <x v="3121"/>
    <n v="1.5841261970488789E-2"/>
    <x v="6"/>
    <x v="4"/>
    <x v="1"/>
  </r>
  <r>
    <s v="N St Lucie"/>
    <s v="Martin"/>
    <n v="1550"/>
    <s v="Other Light Industrial"/>
    <s v="B"/>
    <n v="1.2017295380314896"/>
    <n v="0.2322997442582819"/>
    <n v="0.25919242765503703"/>
    <n v="0.01"/>
    <n v="1.0801844422523667E-2"/>
    <x v="3137"/>
    <n v="9.1790574550782121E-3"/>
    <x v="6"/>
    <x v="4"/>
    <x v="1"/>
  </r>
  <r>
    <s v="N St Lucie"/>
    <s v="Martin"/>
    <n v="1700"/>
    <s v="Institutional"/>
    <s v="A"/>
    <n v="0.96739227811534922"/>
    <n v="0.17065096597435325"/>
    <n v="0.12152611992617118"/>
    <n v="0.01"/>
    <n v="5.0646010479231838E-3"/>
    <x v="3138"/>
    <n v="3.4541656813726735E-3"/>
    <x v="6"/>
    <x v="4"/>
    <x v="1"/>
  </r>
  <r>
    <s v="N St Lucie"/>
    <s v="Martin"/>
    <n v="1900"/>
    <s v="Open Land"/>
    <s v="NA"/>
    <n v="0.80616023176279095"/>
    <n v="4.9140330516175015E-2"/>
    <n v="0.24115339422849597"/>
    <n v="0.01"/>
    <n v="1.005006770447257E-2"/>
    <x v="3128"/>
    <n v="3.5315017260432909E-3"/>
    <x v="6"/>
    <x v="4"/>
    <x v="1"/>
  </r>
  <r>
    <s v="N St Lucie"/>
    <s v="Martin"/>
    <n v="4130"/>
    <s v="Sand Pine"/>
    <s v="B"/>
    <n v="0.80616023176279095"/>
    <n v="4.9140330516175015E-2"/>
    <n v="9.4942281192321246E-2"/>
    <n v="0.01"/>
    <n v="3.9567195686899884E-3"/>
    <x v="3139"/>
    <n v="1.3903550102532644E-3"/>
    <x v="6"/>
    <x v="4"/>
    <x v="3"/>
  </r>
  <r>
    <s v="N St Lucie"/>
    <s v="Martin"/>
    <n v="4200"/>
    <s v="Upland Hardwood Forests"/>
    <s v="A"/>
    <n v="0.80616023176279095"/>
    <n v="4.9140330516175015E-2"/>
    <n v="2.0887301862310671E-2"/>
    <n v="0.01"/>
    <n v="8.7047830511179731E-4"/>
    <x v="3127"/>
    <n v="3.0587810225571809E-4"/>
    <x v="6"/>
    <x v="4"/>
    <x v="3"/>
  </r>
  <r>
    <s v="N St Lucie"/>
    <s v="Martin"/>
    <n v="4200"/>
    <s v="Upland Hardwood Forests"/>
    <s v="NA"/>
    <n v="0.80616023176279095"/>
    <n v="4.9140330516175015E-2"/>
    <n v="0.24115339422849597"/>
    <n v="0.01"/>
    <n v="1.005006770447257E-2"/>
    <x v="3128"/>
    <n v="3.5315017260432909E-3"/>
    <x v="6"/>
    <x v="4"/>
    <x v="3"/>
  </r>
  <r>
    <s v="N St Lucie"/>
    <s v="Martin"/>
    <n v="4220"/>
    <s v="Brazilian Pepper"/>
    <s v="A"/>
    <n v="0.80616023176279095"/>
    <n v="4.9140330516175015E-2"/>
    <n v="2.0887301862310671E-2"/>
    <n v="0.01"/>
    <n v="8.7047830511179731E-4"/>
    <x v="3127"/>
    <n v="3.0587810225571809E-4"/>
    <x v="6"/>
    <x v="4"/>
    <x v="3"/>
  </r>
  <r>
    <s v="N St Lucie"/>
    <s v="Martin"/>
    <n v="4240"/>
    <s v="Melaleuca"/>
    <s v="C"/>
    <n v="0.80616023176279095"/>
    <n v="4.9140330516175015E-2"/>
    <n v="0.19937879050387461"/>
    <n v="0.01"/>
    <n v="8.3091110942489742E-3"/>
    <x v="3140"/>
    <n v="2.9197455215318547E-3"/>
    <x v="6"/>
    <x v="4"/>
    <x v="3"/>
  </r>
  <r>
    <s v="N St Lucie"/>
    <s v="Martin"/>
    <n v="4340"/>
    <s v="Hardwood - Coniferous Mixed"/>
    <s v="A"/>
    <n v="0.80616023176279095"/>
    <n v="4.9140330516175015E-2"/>
    <n v="2.0887301862310671E-2"/>
    <n v="0.01"/>
    <n v="8.7047830511179731E-4"/>
    <x v="3127"/>
    <n v="3.0587810225571809E-4"/>
    <x v="6"/>
    <x v="4"/>
    <x v="3"/>
  </r>
  <r>
    <s v="N St Lucie"/>
    <s v="Martin"/>
    <n v="5200"/>
    <s v="Lakes"/>
    <s v="NA"/>
    <n v="0.52096910560538079"/>
    <n v="9.3813358258152305E-2"/>
    <n v="0.2984336595879456"/>
    <n v="0.01"/>
    <n v="1.2437222763327633E-2"/>
    <x v="3125"/>
    <n v="5.8821365955003986E-3"/>
    <x v="6"/>
    <x v="4"/>
    <x v="5"/>
  </r>
  <r>
    <s v="N St Lucie"/>
    <s v="Martin"/>
    <n v="8140"/>
    <s v="Roads and Highways"/>
    <s v="D"/>
    <n v="1.0171301585628862"/>
    <n v="0.19656132206470006"/>
    <n v="0.45034663738052311"/>
    <n v="0.01"/>
    <n v="1.8768196112833299E-2"/>
    <x v="3129"/>
    <n v="1.4123505950008235E-2"/>
    <x v="6"/>
    <x v="4"/>
    <x v="2"/>
  </r>
  <r>
    <s v="S St Lucie"/>
    <s v="Martin"/>
    <n v="1320"/>
    <s v="Mobile Home Units &lt;Six or more dwelling units per acre&gt;"/>
    <s v="B"/>
    <n v="1.6728075169398335"/>
    <n v="0.4645994885165638"/>
    <n v="0.40522520165068265"/>
    <n v="0.01"/>
    <n v="1.6887760278792199E-2"/>
    <x v="3141"/>
    <n v="2.3187151696122243E-2"/>
    <x v="6"/>
    <x v="4"/>
    <x v="1"/>
  </r>
  <r>
    <s v="S St Lucie"/>
    <s v="Martin"/>
    <n v="1700"/>
    <s v="Institutional"/>
    <s v="D"/>
    <n v="0.96739227811534922"/>
    <n v="0.17065096597435325"/>
    <n v="0.24052044568721381"/>
    <n v="0.01"/>
    <n v="1.0023689574014635E-2"/>
    <x v="3122"/>
    <n v="5.7453912044809962E-3"/>
    <x v="6"/>
    <x v="4"/>
    <x v="1"/>
  </r>
  <r>
    <s v="S St Lucie"/>
    <s v="Martin"/>
    <n v="1900"/>
    <s v="Open Land"/>
    <s v="NA"/>
    <n v="0.80616023176279095"/>
    <n v="4.9140330516175015E-2"/>
    <n v="0.24115339422849597"/>
    <n v="0.01"/>
    <n v="1.005006770447257E-2"/>
    <x v="3128"/>
    <n v="2.4376523570884961E-3"/>
    <x v="6"/>
    <x v="4"/>
    <x v="1"/>
  </r>
  <r>
    <s v="S St Lucie"/>
    <s v="Martin"/>
    <n v="1920"/>
    <s v="Inactive Land with street pattern but without structures"/>
    <s v="A"/>
    <n v="0.80616023176279095"/>
    <n v="4.9140330516175015E-2"/>
    <n v="8.3338224602148639E-2"/>
    <n v="0.01"/>
    <n v="3.4731205102945441E-3"/>
    <x v="3142"/>
    <n v="8.4240829488185104E-4"/>
    <x v="6"/>
    <x v="4"/>
    <x v="1"/>
  </r>
  <r>
    <s v="S St Lucie"/>
    <s v="Martin"/>
    <n v="6120"/>
    <s v="Mangrove Swamps"/>
    <s v="A"/>
    <n v="0.62640332935885068"/>
    <n v="1.7869211096790915E-2"/>
    <n v="0.24869471632328805"/>
    <n v="0.01"/>
    <n v="1.0364352302773029E-2"/>
    <x v="3119"/>
    <n v="1.6319929212019497E-3"/>
    <x v="6"/>
    <x v="4"/>
    <x v="4"/>
  </r>
  <r>
    <s v="S St Lucie"/>
    <s v="Martin"/>
    <n v="8140"/>
    <s v="Roads and Highways"/>
    <s v="B"/>
    <n v="1.0171301585628862"/>
    <n v="0.19656132206470006"/>
    <n v="0.39828344230763024"/>
    <n v="0.01"/>
    <n v="1.6598462458170492E-2"/>
    <x v="3143"/>
    <n v="1.0684154041724746E-2"/>
    <x v="6"/>
    <x v="4"/>
    <x v="2"/>
  </r>
  <r>
    <s v="S St Lucie"/>
    <s v="Martin"/>
    <n v="8330"/>
    <s v="Water Supply Plants"/>
    <s v="B"/>
    <n v="1.2017295380314896"/>
    <n v="0.2322997442582819"/>
    <n v="0.55707618727995345"/>
    <n v="0.01"/>
    <n v="2.3216150104892058E-2"/>
    <x v="3144"/>
    <n v="1.7201486474265483E-2"/>
    <x v="6"/>
    <x v="4"/>
    <x v="2"/>
  </r>
  <r>
    <s v="S St Lucie"/>
    <s v="Martin"/>
    <n v="8330"/>
    <s v="Water Supply Plants"/>
    <s v="D"/>
    <n v="1.2017295380314896"/>
    <n v="0.2322997442582819"/>
    <n v="0.58224006489851832"/>
    <n v="0.01"/>
    <n v="2.426485470464575E-2"/>
    <x v="3145"/>
    <n v="1.7978500660797724E-2"/>
    <x v="6"/>
    <x v="4"/>
    <x v="2"/>
  </r>
  <r>
    <s v="Basin 4, 5, 6"/>
    <s v="MartinCoMS4"/>
    <n v="6172"/>
    <s v="Mixed Shrubs"/>
    <s v="C"/>
    <n v="0.62640332935885068"/>
    <n v="1.7869211096790915E-2"/>
    <n v="0.24869471632328805"/>
    <n v="0.01"/>
    <n v="1.0364352302773029E-2"/>
    <x v="3119"/>
    <n v="1.9140069473604041E-3"/>
    <x v="10"/>
    <x v="0"/>
    <x v="4"/>
  </r>
  <r>
    <s v="C-23"/>
    <s v="MartinCoMS4"/>
    <n v="5120"/>
    <s v=" Channelized Waterways, Canals"/>
    <s v="NA"/>
    <n v="0.52096910560538079"/>
    <n v="9.3813358258152305E-2"/>
    <n v="0.2984336595879456"/>
    <n v="0.01"/>
    <n v="1.2437222763327633E-2"/>
    <x v="3125"/>
    <n v="9.6047217407919921E-3"/>
    <x v="10"/>
    <x v="0"/>
    <x v="5"/>
  </r>
  <r>
    <s v="C-44 &amp; S-153"/>
    <s v="MartinCoMS4"/>
    <n v="1180"/>
    <s v="Rural Residential"/>
    <s v="NA"/>
    <n v="0.96739227811534922"/>
    <n v="0.17065096597435325"/>
    <n v="0.24895975957097566"/>
    <n v="0.01"/>
    <n v="1.037539798012041E-2"/>
    <x v="3133"/>
    <n v="4.8177255621661289E-3"/>
    <x v="10"/>
    <x v="0"/>
    <x v="1"/>
  </r>
  <r>
    <s v="S St Lucie"/>
    <s v="MartinCoMS4"/>
    <n v="1800"/>
    <s v="Recreational"/>
    <s v="B"/>
    <n v="1.3474392445178078"/>
    <n v="0.2921616014325315"/>
    <n v="0.15190764990771397"/>
    <n v="0.01"/>
    <n v="6.3307513099039791E-3"/>
    <x v="3146"/>
    <n v="5.7218072144565113E-3"/>
    <x v="10"/>
    <x v="0"/>
    <x v="1"/>
  </r>
  <r>
    <s v="S St Lucie"/>
    <s v="MartinCoMS4"/>
    <n v="5120"/>
    <s v=" Channelized Waterways, Canals"/>
    <s v="C"/>
    <n v="0.52096910560538079"/>
    <n v="9.3813358258152305E-2"/>
    <n v="0.2984336595879456"/>
    <n v="0.01"/>
    <n v="1.2437222763327633E-2"/>
    <x v="3125"/>
    <n v="4.5284692699398181E-3"/>
    <x v="10"/>
    <x v="0"/>
    <x v="5"/>
  </r>
  <r>
    <s v="C-44 &amp; S-153"/>
    <s v="Palm Beach"/>
    <n v="5250"/>
    <s v="Marshy Lakes"/>
    <s v="D"/>
    <n v="0.52096910560538079"/>
    <n v="9.3813358258152305E-2"/>
    <n v="0.2984336595879456"/>
    <n v="0.01"/>
    <n v="1.2437222763327633E-2"/>
    <x v="3125"/>
    <n v="3.174801944379239E-3"/>
    <x v="21"/>
    <x v="4"/>
    <x v="5"/>
  </r>
  <r>
    <s v="C-23"/>
    <s v="City of PSL MS4"/>
    <n v="1400"/>
    <s v="Commercial and Services"/>
    <s v="NA"/>
    <n v="0.73183755311232057"/>
    <n v="0.15992943931627868"/>
    <n v="0.57659988543228824"/>
    <n v="0.01"/>
    <n v="2.4029800225390613E-2"/>
    <x v="3147"/>
    <n v="2.2880166628248252E-2"/>
    <x v="2"/>
    <x v="0"/>
    <x v="1"/>
  </r>
  <r>
    <s v="C-24"/>
    <s v="City of PSL MS4"/>
    <n v="6250"/>
    <s v="Hydric Pine Flatwoods"/>
    <s v="D"/>
    <n v="0.62640332935885068"/>
    <n v="1.7869211096790915E-2"/>
    <n v="0.24869471632328805"/>
    <n v="0.01"/>
    <n v="1.0364352302773029E-2"/>
    <x v="3119"/>
    <n v="3.6060911043111288E-3"/>
    <x v="2"/>
    <x v="0"/>
    <x v="4"/>
  </r>
  <r>
    <s v="C-23"/>
    <s v="Southern Grove"/>
    <n v="2110"/>
    <s v="Improved Pastures"/>
    <s v="NA"/>
    <n v="1.8765006736361713"/>
    <n v="0.3700681607026059"/>
    <n v="0.58663586860269046"/>
    <n v="0.01"/>
    <n v="2.4448049824017121E-2"/>
    <x v="3118"/>
    <n v="3.7257494664049692E-2"/>
    <x v="7"/>
    <x v="0"/>
    <x v="0"/>
  </r>
  <r>
    <s v="C-24"/>
    <s v="Southern Grove"/>
    <n v="6440"/>
    <s v="Emergent Aquatic Vegetation"/>
    <s v="D"/>
    <n v="0.62640332935885068"/>
    <n v="1.7869211096790915E-2"/>
    <n v="0.24869471632328805"/>
    <n v="0.01"/>
    <n v="1.0364352302773029E-2"/>
    <x v="3119"/>
    <n v="3.6060911043111288E-3"/>
    <x v="7"/>
    <x v="0"/>
    <x v="4"/>
  </r>
  <r>
    <s v="N St Lucie"/>
    <s v="St. Lucie"/>
    <n v="1320"/>
    <s v="Mobile Home Units &lt;Six or more dwelling units per acre&gt;"/>
    <s v="A"/>
    <n v="1.6728075169398335"/>
    <n v="0.4645994885165638"/>
    <n v="0.37832588419635466"/>
    <n v="0.01"/>
    <n v="1.5766731223883081E-2"/>
    <x v="3148"/>
    <n v="2.3364012781245332E-2"/>
    <x v="9"/>
    <x v="4"/>
    <x v="1"/>
  </r>
  <r>
    <s v="N St Lucie"/>
    <s v="StLucieCOMS4"/>
    <n v="1550"/>
    <s v="Other Light Industrial"/>
    <s v="C"/>
    <n v="1.2017295380314896"/>
    <n v="0.2322997442582819"/>
    <n v="0.30761299106312084"/>
    <n v="0.01"/>
    <n v="1.2819771402555561E-2"/>
    <x v="3149"/>
    <n v="1.0893826430202713E-2"/>
    <x v="15"/>
    <x v="0"/>
    <x v="1"/>
  </r>
  <r>
    <s v="N St Lucie"/>
    <s v="StLucieCOMS4"/>
    <n v="5110"/>
    <s v=" Natural River, Stream, Waterway"/>
    <s v="B"/>
    <n v="0.52096910560538079"/>
    <n v="9.3813358258152305E-2"/>
    <n v="0.2984336595879456"/>
    <n v="0.01"/>
    <n v="1.2437222763327633E-2"/>
    <x v="3125"/>
    <n v="5.8821365955003986E-3"/>
    <x v="15"/>
    <x v="0"/>
    <x v="5"/>
  </r>
  <r>
    <s v="N St Lucie"/>
    <s v="StLucieCOMS4"/>
    <n v="6410"/>
    <s v="Freshwater Marshes"/>
    <s v="A"/>
    <n v="0.62640332935885068"/>
    <n v="1.7869211096790915E-2"/>
    <n v="0.24869471632328805"/>
    <n v="0.01"/>
    <n v="1.0364352302773029E-2"/>
    <x v="3119"/>
    <n v="2.7600490258357663E-3"/>
    <x v="15"/>
    <x v="0"/>
    <x v="4"/>
  </r>
  <r>
    <s v="N St Lucie"/>
    <s v="StuartMS4"/>
    <n v="1320"/>
    <s v="Mobile Home Units &lt;Six or more dwelling units per acre&gt;"/>
    <s v="A"/>
    <n v="1.6728075169398335"/>
    <n v="0.4645994885165638"/>
    <n v="0.37832588419635466"/>
    <n v="0.01"/>
    <n v="1.5766731223883081E-2"/>
    <x v="3148"/>
    <n v="2.3364012781245332E-2"/>
    <x v="19"/>
    <x v="0"/>
    <x v="1"/>
  </r>
  <r>
    <s v="N St Lucie"/>
    <s v="StuartMS4"/>
    <n v="5110"/>
    <s v=" Natural River, Stream, Waterway"/>
    <s v="D"/>
    <n v="0.52096910560538079"/>
    <n v="9.3813358258152305E-2"/>
    <n v="0.2984336595879456"/>
    <n v="0.01"/>
    <n v="1.2437222763327633E-2"/>
    <x v="3125"/>
    <n v="5.8821365955003986E-3"/>
    <x v="19"/>
    <x v="0"/>
    <x v="5"/>
  </r>
  <r>
    <s v="N St Lucie"/>
    <s v="StuartMS4"/>
    <n v="8140"/>
    <s v="Roads and Highways"/>
    <s v="NA"/>
    <n v="1.0171301585628862"/>
    <n v="0.19656132206470006"/>
    <n v="0.43863241848912221"/>
    <n v="0.01"/>
    <n v="1.8280006040534168E-2"/>
    <x v="3150"/>
    <n v="1.3756131517782587E-2"/>
    <x v="19"/>
    <x v="0"/>
    <x v="2"/>
  </r>
  <r>
    <s v="C-23"/>
    <s v="Tradition"/>
    <n v="2110"/>
    <s v="Improved Pastures"/>
    <s v="D"/>
    <n v="1.8765006736361713"/>
    <n v="0.3700681607026059"/>
    <n v="0.58663586860269046"/>
    <n v="0.01"/>
    <n v="2.4448049824017121E-2"/>
    <x v="3118"/>
    <n v="3.7257494664049692E-2"/>
    <x v="11"/>
    <x v="0"/>
    <x v="0"/>
  </r>
  <r>
    <s v="C-24"/>
    <s v="Tradition"/>
    <n v="7400"/>
    <s v="Disturbed Land"/>
    <s v="NA"/>
    <n v="0.73183755311232057"/>
    <n v="0.13401908322593187"/>
    <n v="0.24115339422849597"/>
    <n v="0.01"/>
    <n v="1.005006770447257E-2"/>
    <x v="3151"/>
    <n v="6.6730030049903261E-3"/>
    <x v="11"/>
    <x v="0"/>
    <x v="7"/>
  </r>
  <r>
    <s v="N St Lucie"/>
    <s v="Tradition"/>
    <n v="1110"/>
    <s v="Fixed Single Family Units"/>
    <s v="NA"/>
    <n v="0.96739227811534922"/>
    <n v="0.17065096597435325"/>
    <n v="0.24895975957097566"/>
    <n v="0.01"/>
    <n v="1.037539798012041E-2"/>
    <x v="3133"/>
    <n v="7.0762421944787404E-3"/>
    <x v="11"/>
    <x v="0"/>
    <x v="1"/>
  </r>
  <r>
    <s v="N St Lucie"/>
    <s v="Agriculture"/>
    <n v="2110"/>
    <s v="Improved Pastures"/>
    <s v="NA"/>
    <n v="1.8765006736361713"/>
    <n v="0.3700681607026059"/>
    <n v="0.58663586860269046"/>
    <n v="0"/>
    <n v="0"/>
    <x v="12"/>
    <n v="0"/>
    <x v="0"/>
    <x v="0"/>
    <x v="0"/>
  </r>
  <r>
    <s v="C-23"/>
    <s v="Conservation"/>
    <n v="1180"/>
    <s v="Rural Residential"/>
    <s v="D"/>
    <n v="0.96739227811534922"/>
    <n v="0.17065096597435325"/>
    <n v="0.27638752969320179"/>
    <n v="0"/>
    <n v="0"/>
    <x v="12"/>
    <n v="0"/>
    <x v="3"/>
    <x v="2"/>
    <x v="1"/>
  </r>
  <r>
    <s v="C-23"/>
    <s v="Conservation"/>
    <n v="2130"/>
    <s v="Woodland Pastures"/>
    <s v="D"/>
    <n v="0.95337210017164864"/>
    <n v="0.22938109134459039"/>
    <n v="0.2"/>
    <n v="0"/>
    <n v="0"/>
    <x v="12"/>
    <n v="0"/>
    <x v="3"/>
    <x v="18"/>
    <x v="0"/>
  </r>
  <r>
    <s v="C-24"/>
    <s v="Conservation"/>
    <n v="5120"/>
    <s v=" Channelized Waterways, Canals"/>
    <s v="D"/>
    <n v="0.52096910560538079"/>
    <n v="9.3813358258152305E-2"/>
    <n v="0.2984336595879456"/>
    <n v="0"/>
    <n v="0"/>
    <x v="12"/>
    <n v="0"/>
    <x v="3"/>
    <x v="7"/>
    <x v="5"/>
  </r>
  <r>
    <s v="C-44 &amp; S-153"/>
    <s v="Conservation"/>
    <n v="3300"/>
    <s v="Mixed Rangeland"/>
    <s v="NA"/>
    <n v="0.80616023176279095"/>
    <n v="4.9140330516175015E-2"/>
    <n v="0.24115339422849597"/>
    <n v="0"/>
    <n v="0"/>
    <x v="12"/>
    <n v="0"/>
    <x v="3"/>
    <x v="23"/>
    <x v="6"/>
  </r>
  <r>
    <s v="C-44 &amp; S-153"/>
    <s v="Conservation"/>
    <n v="6300"/>
    <s v="Wetland Forested Mixed"/>
    <s v="D"/>
    <n v="0.62640332935885068"/>
    <n v="1.7869211096790915E-2"/>
    <n v="0.24869471632328805"/>
    <n v="0"/>
    <n v="0"/>
    <x v="12"/>
    <n v="0"/>
    <x v="3"/>
    <x v="5"/>
    <x v="4"/>
  </r>
  <r>
    <s v="C-44 &amp; S-153"/>
    <s v="Conservation"/>
    <n v="8310"/>
    <s v="Electric Power Facilities"/>
    <s v="NA"/>
    <n v="1.2017295380314896"/>
    <n v="0.2322997442582819"/>
    <n v="0.57659988543228824"/>
    <n v="0"/>
    <n v="0"/>
    <x v="12"/>
    <n v="0"/>
    <x v="3"/>
    <x v="23"/>
    <x v="2"/>
  </r>
  <r>
    <s v="N St Lucie"/>
    <s v="Conservation"/>
    <n v="1110"/>
    <s v="Fixed Single Family Units"/>
    <s v="D"/>
    <n v="0.96739227811534922"/>
    <n v="0.17065096597435325"/>
    <n v="0.27638752969320179"/>
    <n v="0"/>
    <n v="0"/>
    <x v="12"/>
    <n v="0"/>
    <x v="3"/>
    <x v="31"/>
    <x v="1"/>
  </r>
  <r>
    <s v="N St Lucie"/>
    <s v="Conservation"/>
    <n v="1340"/>
    <s v="Multiple Dwelling Units, High Rise &lt;Three stories or more&gt;"/>
    <s v="NA"/>
    <n v="1.6728075169398335"/>
    <n v="0.4645994885165638"/>
    <n v="0.44774347762687844"/>
    <n v="0"/>
    <n v="0"/>
    <x v="12"/>
    <n v="0"/>
    <x v="3"/>
    <x v="21"/>
    <x v="1"/>
  </r>
  <r>
    <s v="N St Lucie"/>
    <s v="Conservation"/>
    <n v="1411"/>
    <s v="Shopping Centers (Plazas, Malls)"/>
    <s v="D"/>
    <n v="1.4884831588725165"/>
    <n v="0.30824389141964326"/>
    <n v="0.58224006489851832"/>
    <n v="0"/>
    <n v="0"/>
    <x v="12"/>
    <n v="0"/>
    <x v="3"/>
    <x v="30"/>
    <x v="1"/>
  </r>
  <r>
    <s v="N St Lucie"/>
    <s v="Conservation"/>
    <n v="4110"/>
    <s v="Pine Flatwoods"/>
    <s v="NA"/>
    <n v="0.80616023176279095"/>
    <n v="4.9140330516175015E-2"/>
    <n v="0.24115339422849597"/>
    <n v="0"/>
    <n v="0"/>
    <x v="12"/>
    <n v="0"/>
    <x v="3"/>
    <x v="43"/>
    <x v="3"/>
  </r>
  <r>
    <s v="N St Lucie"/>
    <s v="Conservation"/>
    <n v="5110"/>
    <s v=" Natural River, Stream, Waterway"/>
    <s v="A"/>
    <n v="0.52096910560538079"/>
    <n v="9.3813358258152305E-2"/>
    <n v="0.2984336595879456"/>
    <n v="0"/>
    <n v="0"/>
    <x v="12"/>
    <n v="0"/>
    <x v="3"/>
    <x v="10"/>
    <x v="5"/>
  </r>
  <r>
    <s v="N St Lucie"/>
    <s v="Conservation"/>
    <n v="5110"/>
    <s v=" Natural River, Stream, Waterway"/>
    <s v="D"/>
    <n v="0.52096910560538079"/>
    <n v="9.3813358258152305E-2"/>
    <n v="0.2984336595879456"/>
    <n v="0"/>
    <n v="0"/>
    <x v="12"/>
    <n v="0"/>
    <x v="3"/>
    <x v="37"/>
    <x v="5"/>
  </r>
  <r>
    <s v="N St Lucie"/>
    <s v="Conservation"/>
    <n v="5110"/>
    <s v=" Natural River, Stream, Waterway"/>
    <s v="D"/>
    <n v="0.52096910560538079"/>
    <n v="9.3813358258152305E-2"/>
    <n v="0.2984336595879456"/>
    <n v="0"/>
    <n v="0"/>
    <x v="12"/>
    <n v="0"/>
    <x v="3"/>
    <x v="26"/>
    <x v="5"/>
  </r>
  <r>
    <s v="N St Lucie"/>
    <s v="Conservation"/>
    <n v="5110"/>
    <s v=" Natural River, Stream, Waterway"/>
    <s v="D"/>
    <n v="0.52096910560538079"/>
    <n v="9.3813358258152305E-2"/>
    <n v="0.2984336595879456"/>
    <n v="0"/>
    <n v="0"/>
    <x v="12"/>
    <n v="0"/>
    <x v="3"/>
    <x v="50"/>
    <x v="5"/>
  </r>
  <r>
    <s v="N St Lucie"/>
    <s v="Conservation"/>
    <n v="5110"/>
    <s v=" Natural River, Stream, Waterway"/>
    <s v="NA"/>
    <n v="0.52096910560538079"/>
    <n v="9.3813358258152305E-2"/>
    <n v="0.2984336595879456"/>
    <n v="0"/>
    <n v="0"/>
    <x v="12"/>
    <n v="0"/>
    <x v="3"/>
    <x v="37"/>
    <x v="5"/>
  </r>
  <r>
    <s v="N St Lucie"/>
    <s v="Conservation"/>
    <n v="5120"/>
    <s v=" Channelized Waterways, Canals"/>
    <s v="D"/>
    <n v="0.52096910560538079"/>
    <n v="9.3813358258152305E-2"/>
    <n v="0.2984336595879456"/>
    <n v="0"/>
    <n v="0"/>
    <x v="12"/>
    <n v="0"/>
    <x v="3"/>
    <x v="35"/>
    <x v="5"/>
  </r>
  <r>
    <s v="N St Lucie"/>
    <s v="Conservation"/>
    <n v="5300"/>
    <s v="Reservoirs"/>
    <s v="D"/>
    <n v="0.52096910560538079"/>
    <n v="9.3813358258152305E-2"/>
    <n v="0.2984336595879456"/>
    <n v="0"/>
    <n v="0"/>
    <x v="12"/>
    <n v="0"/>
    <x v="3"/>
    <x v="21"/>
    <x v="5"/>
  </r>
  <r>
    <s v="N St Lucie"/>
    <s v="Conservation"/>
    <n v="6170"/>
    <s v="Mixed Wetland Hardwoods"/>
    <s v="NA"/>
    <n v="0.62640332935885068"/>
    <n v="1.7869211096790915E-2"/>
    <n v="0.24869471632328805"/>
    <n v="0"/>
    <n v="0"/>
    <x v="12"/>
    <n v="0"/>
    <x v="3"/>
    <x v="26"/>
    <x v="4"/>
  </r>
  <r>
    <s v="N St Lucie"/>
    <s v="Conservation"/>
    <n v="6440"/>
    <s v="Emergent Aquatic Vegetation"/>
    <s v="C"/>
    <n v="0.62640332935885068"/>
    <n v="1.7869211096790915E-2"/>
    <n v="0.24869471632328805"/>
    <n v="0"/>
    <n v="0"/>
    <x v="12"/>
    <n v="0"/>
    <x v="3"/>
    <x v="10"/>
    <x v="4"/>
  </r>
  <r>
    <s v="N St Lucie"/>
    <s v="Conservation"/>
    <n v="8310"/>
    <s v="Electric Power Facilities"/>
    <s v="C"/>
    <n v="1.2017295380314896"/>
    <n v="0.2322997442582819"/>
    <n v="0.57095970596605816"/>
    <n v="0"/>
    <n v="0"/>
    <x v="12"/>
    <n v="0"/>
    <x v="3"/>
    <x v="10"/>
    <x v="2"/>
  </r>
  <r>
    <s v="N St Lucie"/>
    <s v="Conservation"/>
    <n v="8320"/>
    <s v="Electrical Power Transmission Lines"/>
    <s v="NA"/>
    <n v="0.73183755311232057"/>
    <n v="0.15992943931627868"/>
    <n v="0.24115339422849597"/>
    <n v="0"/>
    <n v="0"/>
    <x v="12"/>
    <n v="0"/>
    <x v="3"/>
    <x v="24"/>
    <x v="2"/>
  </r>
  <r>
    <s v="S St Lucie"/>
    <s v="Conservation"/>
    <n v="2210"/>
    <s v="Citrus Groves"/>
    <s v="D"/>
    <n v="1.6671011379372187"/>
    <n v="0.16490862031309303"/>
    <n v="0.32696578480774496"/>
    <n v="0"/>
    <n v="0"/>
    <x v="12"/>
    <n v="0"/>
    <x v="3"/>
    <x v="9"/>
    <x v="0"/>
  </r>
  <r>
    <s v="S St Lucie"/>
    <s v="Conservation"/>
    <n v="5120"/>
    <s v=" Channelized Waterways, Canals"/>
    <s v="NA"/>
    <n v="0.52096910560538079"/>
    <n v="9.3813358258152305E-2"/>
    <n v="0.2984336595879456"/>
    <n v="0"/>
    <n v="0"/>
    <x v="12"/>
    <n v="0"/>
    <x v="3"/>
    <x v="51"/>
    <x v="5"/>
  </r>
  <r>
    <s v="Basin 4, 5, 6"/>
    <s v="ROADS"/>
    <n v="1330"/>
    <s v="Multiple Dwelling Units, Low Rise &lt;Two stories or less&gt;"/>
    <s v="NA"/>
    <n v="1.6728075169398335"/>
    <n v="0.4645994885165638"/>
    <n v="0.44774347762687844"/>
    <n v="0"/>
    <n v="0"/>
    <x v="12"/>
    <n v="0"/>
    <x v="13"/>
    <x v="0"/>
    <x v="1"/>
  </r>
  <r>
    <s v="Basin 4, 5, 6"/>
    <s v="ROADS"/>
    <n v="6170"/>
    <s v="Mixed Wetland Hardwoods"/>
    <s v="D"/>
    <n v="0.62640332935885068"/>
    <n v="1.7869211096790915E-2"/>
    <n v="0.24869471632328805"/>
    <n v="0"/>
    <n v="0"/>
    <x v="12"/>
    <n v="0"/>
    <x v="13"/>
    <x v="0"/>
    <x v="4"/>
  </r>
  <r>
    <s v="C-23"/>
    <s v="ROADS"/>
    <n v="2110"/>
    <s v="Improved Pastures"/>
    <s v="NA"/>
    <n v="1.8765006736361713"/>
    <n v="0.3700681607026059"/>
    <n v="0.58663586860269046"/>
    <n v="0"/>
    <n v="0"/>
    <x v="12"/>
    <n v="0"/>
    <x v="13"/>
    <x v="0"/>
    <x v="0"/>
  </r>
  <r>
    <s v="C-23"/>
    <s v="ROADS"/>
    <n v="6440"/>
    <s v="Emergent Aquatic Vegetation"/>
    <s v="NA"/>
    <n v="0.62640332935885068"/>
    <n v="1.7869211096790915E-2"/>
    <n v="0.24869471632328805"/>
    <n v="0"/>
    <n v="0"/>
    <x v="12"/>
    <n v="0"/>
    <x v="13"/>
    <x v="0"/>
    <x v="4"/>
  </r>
  <r>
    <s v="C-24"/>
    <s v="ROADS"/>
    <n v="7430"/>
    <s v="Spoil Areas"/>
    <s v="NA"/>
    <n v="0.73183755311232057"/>
    <n v="0.13401908322593187"/>
    <n v="0.24115339422849597"/>
    <n v="0"/>
    <n v="0"/>
    <x v="12"/>
    <n v="0"/>
    <x v="13"/>
    <x v="0"/>
    <x v="7"/>
  </r>
  <r>
    <s v="C-44 &amp; S-153"/>
    <s v="ROADS"/>
    <n v="5250"/>
    <s v="Marshy Lakes"/>
    <s v="D"/>
    <n v="0.52096910560538079"/>
    <n v="9.3813358258152305E-2"/>
    <n v="0.2984336595879456"/>
    <n v="0"/>
    <n v="0"/>
    <x v="12"/>
    <n v="0"/>
    <x v="13"/>
    <x v="0"/>
    <x v="5"/>
  </r>
  <r>
    <s v="N St Lucie"/>
    <s v="ROADS"/>
    <n v="3100"/>
    <s v="Herbaceous (Dry Prairie)"/>
    <s v="NA"/>
    <n v="0.80616023176279095"/>
    <n v="4.9140330516175015E-2"/>
    <n v="0.24115339422849597"/>
    <n v="0"/>
    <n v="0"/>
    <x v="12"/>
    <n v="0"/>
    <x v="13"/>
    <x v="0"/>
    <x v="6"/>
  </r>
  <r>
    <s v="N St Lucie"/>
    <s v="ROADS"/>
    <n v="4340"/>
    <s v="Hardwood - Coniferous Mixed"/>
    <s v="NA"/>
    <n v="0.80616023176279095"/>
    <n v="4.9140330516175015E-2"/>
    <n v="0.24115339422849597"/>
    <n v="0"/>
    <n v="0"/>
    <x v="12"/>
    <n v="0"/>
    <x v="13"/>
    <x v="0"/>
    <x v="3"/>
  </r>
  <r>
    <s v="N St Lucie"/>
    <s v="ROADS"/>
    <n v="5120"/>
    <s v=" Channelized Waterways, Canals"/>
    <s v="C"/>
    <n v="0.52096910560538079"/>
    <n v="9.3813358258152305E-2"/>
    <n v="0.2984336595879456"/>
    <n v="0"/>
    <n v="0"/>
    <x v="12"/>
    <n v="0"/>
    <x v="13"/>
    <x v="0"/>
    <x v="5"/>
  </r>
  <r>
    <s v="N St Lucie"/>
    <s v="ROADS"/>
    <n v="6120"/>
    <s v="Mangrove Swamps"/>
    <s v="NA"/>
    <n v="0.62640332935885068"/>
    <n v="1.7869211096790915E-2"/>
    <n v="0.24869471632328805"/>
    <n v="0"/>
    <n v="0"/>
    <x v="12"/>
    <n v="0"/>
    <x v="13"/>
    <x v="0"/>
    <x v="4"/>
  </r>
  <r>
    <s v="N St Lucie"/>
    <s v="ROADS"/>
    <n v="6410"/>
    <s v="Freshwater Marshes"/>
    <s v="B"/>
    <n v="0.62640332935885068"/>
    <n v="1.7869211096790915E-2"/>
    <n v="0.24869471632328805"/>
    <n v="0"/>
    <n v="0"/>
    <x v="12"/>
    <n v="0"/>
    <x v="13"/>
    <x v="0"/>
    <x v="4"/>
  </r>
  <r>
    <s v="S St Lucie"/>
    <s v="ROADS"/>
    <n v="1310"/>
    <s v="Fixed Single Family Units &lt;Six or more dwelling units per acre&gt;"/>
    <s v="NA"/>
    <n v="1.3474392445178078"/>
    <n v="0.2921616014325315"/>
    <n v="0.44774347762687844"/>
    <n v="0"/>
    <n v="0"/>
    <x v="12"/>
    <n v="0"/>
    <x v="13"/>
    <x v="0"/>
    <x v="1"/>
  </r>
  <r>
    <s v="S St Lucie"/>
    <s v="ROADS"/>
    <n v="1330"/>
    <s v="Multiple Dwelling Units, Low Rise &lt;Two stories or less&gt;"/>
    <s v="D"/>
    <n v="1.6728075169398335"/>
    <n v="0.4645994885165638"/>
    <n v="0.45902383655933859"/>
    <n v="0"/>
    <n v="0"/>
    <x v="12"/>
    <n v="0"/>
    <x v="13"/>
    <x v="0"/>
    <x v="1"/>
  </r>
  <r>
    <s v="S St Lucie"/>
    <s v="ROADS"/>
    <n v="1490"/>
    <s v="Commercial and Services Under Construction"/>
    <s v="B"/>
    <n v="1.4884831588725165"/>
    <n v="0.30824389141964326"/>
    <n v="0.55707618727995345"/>
    <n v="0"/>
    <n v="0"/>
    <x v="12"/>
    <n v="0"/>
    <x v="13"/>
    <x v="0"/>
    <x v="1"/>
  </r>
  <r>
    <s v="S St Lucie"/>
    <s v="ROADS"/>
    <n v="1710"/>
    <s v="Educational Facilities"/>
    <s v="D"/>
    <n v="0.96739227811534922"/>
    <n v="0.17065096597435325"/>
    <n v="0.24052044568721381"/>
    <n v="0"/>
    <n v="0"/>
    <x v="12"/>
    <n v="0"/>
    <x v="13"/>
    <x v="0"/>
    <x v="1"/>
  </r>
  <r>
    <s v="S St Lucie"/>
    <s v="ROADS"/>
    <n v="4240"/>
    <s v="Melaleuca"/>
    <s v="B"/>
    <n v="0.80616023176279095"/>
    <n v="4.9140330516175015E-2"/>
    <n v="9.4942281192321246E-2"/>
    <n v="0"/>
    <n v="0"/>
    <x v="12"/>
    <n v="0"/>
    <x v="13"/>
    <x v="0"/>
    <x v="3"/>
  </r>
  <r>
    <s v="N St Lucie"/>
    <s v="CityofFtPierce"/>
    <n v="6172"/>
    <s v="Mixed Shrubs"/>
    <s v="NA"/>
    <n v="0.62640332935885068"/>
    <n v="1.7869211096790915E-2"/>
    <n v="0.24869471632328805"/>
    <n v="0"/>
    <n v="0"/>
    <x v="12"/>
    <n v="0"/>
    <x v="18"/>
    <x v="0"/>
    <x v="4"/>
  </r>
  <r>
    <s v="Basin 4, 5, 6"/>
    <s v="Martin"/>
    <n v="6170"/>
    <s v="Mixed Wetland Hardwoods"/>
    <s v="NA"/>
    <n v="0.62640332935885068"/>
    <n v="1.7869211096790915E-2"/>
    <n v="0.24869471632328805"/>
    <n v="0"/>
    <n v="0"/>
    <x v="12"/>
    <n v="0"/>
    <x v="6"/>
    <x v="4"/>
    <x v="4"/>
  </r>
  <r>
    <s v="N St Lucie"/>
    <s v="Martin"/>
    <n v="1411"/>
    <s v="Shopping Centers (Plazas, Malls)"/>
    <s v="D"/>
    <n v="1.4884831588725165"/>
    <n v="0.30824389141964326"/>
    <n v="0.58224006489851832"/>
    <n v="0"/>
    <n v="0"/>
    <x v="12"/>
    <n v="0"/>
    <x v="6"/>
    <x v="4"/>
    <x v="1"/>
  </r>
  <r>
    <s v="N St Lucie"/>
    <s v="Martin"/>
    <n v="1700"/>
    <s v="Institutional"/>
    <s v="C"/>
    <n v="0.96739227811534922"/>
    <n v="0.17065096597435325"/>
    <n v="0.2050753273754139"/>
    <n v="0"/>
    <n v="0"/>
    <x v="12"/>
    <n v="0"/>
    <x v="6"/>
    <x v="4"/>
    <x v="1"/>
  </r>
  <r>
    <s v="N St Lucie"/>
    <s v="Martin"/>
    <n v="1700"/>
    <s v="Institutional"/>
    <s v="D"/>
    <n v="0.96739227811534922"/>
    <n v="0.17065096597435325"/>
    <n v="0.24052044568721381"/>
    <n v="0"/>
    <n v="0"/>
    <x v="12"/>
    <n v="0"/>
    <x v="6"/>
    <x v="4"/>
    <x v="1"/>
  </r>
  <r>
    <s v="N St Lucie"/>
    <s v="Martin"/>
    <n v="1710"/>
    <s v="Educational Facilities"/>
    <s v="D"/>
    <n v="0.96739227811534922"/>
    <n v="0.17065096597435325"/>
    <n v="0.24052044568721381"/>
    <n v="0"/>
    <n v="0"/>
    <x v="12"/>
    <n v="0"/>
    <x v="6"/>
    <x v="4"/>
    <x v="1"/>
  </r>
  <r>
    <s v="N St Lucie"/>
    <s v="Martin"/>
    <n v="1820"/>
    <s v="Golf Courses"/>
    <s v="NA"/>
    <n v="1.8765006736361713"/>
    <n v="0.3700681607026059"/>
    <n v="0.24895975957097566"/>
    <n v="0"/>
    <n v="0"/>
    <x v="12"/>
    <n v="0"/>
    <x v="6"/>
    <x v="4"/>
    <x v="1"/>
  </r>
  <r>
    <s v="N St Lucie"/>
    <s v="Martin"/>
    <n v="4240"/>
    <s v="Melaleuca"/>
    <s v="D"/>
    <n v="0.80616023176279095"/>
    <n v="4.9140330516175015E-2"/>
    <n v="0.28292799795311729"/>
    <n v="0"/>
    <n v="0"/>
    <x v="12"/>
    <n v="0"/>
    <x v="6"/>
    <x v="4"/>
    <x v="3"/>
  </r>
  <r>
    <s v="N St Lucie"/>
    <s v="Martin"/>
    <n v="4340"/>
    <s v="Hardwood - Coniferous Mixed"/>
    <s v="B"/>
    <n v="0.80616023176279095"/>
    <n v="4.9140330516175015E-2"/>
    <n v="9.4942281192321246E-2"/>
    <n v="0"/>
    <n v="0"/>
    <x v="12"/>
    <n v="0"/>
    <x v="6"/>
    <x v="4"/>
    <x v="3"/>
  </r>
  <r>
    <s v="N St Lucie"/>
    <s v="Martin"/>
    <n v="4340"/>
    <s v="Hardwood - Coniferous Mixed"/>
    <s v="NA"/>
    <n v="0.80616023176279095"/>
    <n v="4.9140330516175015E-2"/>
    <n v="0.24115339422849597"/>
    <n v="0"/>
    <n v="0"/>
    <x v="12"/>
    <n v="0"/>
    <x v="6"/>
    <x v="4"/>
    <x v="3"/>
  </r>
  <r>
    <s v="N St Lucie"/>
    <s v="Martin"/>
    <n v="5200"/>
    <s v="Lakes"/>
    <s v="D"/>
    <n v="0.52096910560538079"/>
    <n v="9.3813358258152305E-2"/>
    <n v="0.2984336595879456"/>
    <n v="0"/>
    <n v="0"/>
    <x v="12"/>
    <n v="0"/>
    <x v="6"/>
    <x v="4"/>
    <x v="5"/>
  </r>
  <r>
    <s v="N St Lucie"/>
    <s v="Martin"/>
    <n v="5300"/>
    <s v="Reservoirs"/>
    <s v="A"/>
    <n v="0.52096910560538079"/>
    <n v="9.3813358258152305E-2"/>
    <n v="0.2984336595879456"/>
    <n v="0"/>
    <n v="0"/>
    <x v="12"/>
    <n v="0"/>
    <x v="6"/>
    <x v="4"/>
    <x v="5"/>
  </r>
  <r>
    <s v="N St Lucie"/>
    <s v="Martin"/>
    <n v="5300"/>
    <s v="Reservoirs"/>
    <s v="NA"/>
    <n v="0.52096910560538079"/>
    <n v="9.3813358258152305E-2"/>
    <n v="0.2984336595879456"/>
    <n v="0"/>
    <n v="0"/>
    <x v="12"/>
    <n v="0"/>
    <x v="6"/>
    <x v="4"/>
    <x v="5"/>
  </r>
  <r>
    <s v="N St Lucie"/>
    <s v="Martin"/>
    <n v="7400"/>
    <s v="Disturbed Land"/>
    <s v="D"/>
    <n v="0.73183755311232057"/>
    <n v="0.13401908322593187"/>
    <n v="0.28292799795311729"/>
    <n v="0"/>
    <n v="0"/>
    <x v="12"/>
    <n v="0"/>
    <x v="6"/>
    <x v="4"/>
    <x v="7"/>
  </r>
  <r>
    <s v="N St Lucie"/>
    <s v="Martin"/>
    <n v="8100"/>
    <s v="Transportation"/>
    <s v="D"/>
    <n v="1.0171301585628862"/>
    <n v="0.19656132206470006"/>
    <n v="0.45034663738052311"/>
    <n v="0"/>
    <n v="0"/>
    <x v="12"/>
    <n v="0"/>
    <x v="6"/>
    <x v="4"/>
    <x v="2"/>
  </r>
  <r>
    <s v="N St Lucie"/>
    <s v="Martin"/>
    <n v="8100"/>
    <s v="Transportation"/>
    <s v="NA"/>
    <n v="1.0171301585628862"/>
    <n v="0.19656132206470006"/>
    <n v="0.43863241848912221"/>
    <n v="0"/>
    <n v="0"/>
    <x v="12"/>
    <n v="0"/>
    <x v="6"/>
    <x v="4"/>
    <x v="2"/>
  </r>
  <r>
    <s v="C-44 &amp; S-153"/>
    <s v="Martin"/>
    <n v="1120"/>
    <s v="Mobile Home Units"/>
    <s v="NA"/>
    <n v="0.96739227811534922"/>
    <n v="0.17065096597435325"/>
    <n v="0.24895975957097566"/>
    <n v="0"/>
    <n v="0"/>
    <x v="12"/>
    <n v="0"/>
    <x v="6"/>
    <x v="4"/>
    <x v="1"/>
  </r>
  <r>
    <s v="S St Lucie"/>
    <s v="Martin"/>
    <n v="1400"/>
    <s v="Commercial and Services"/>
    <s v="A"/>
    <n v="0.73183755311232057"/>
    <n v="0.15992943931627868"/>
    <n v="0.5449281084296117"/>
    <n v="0"/>
    <n v="0"/>
    <x v="12"/>
    <n v="0"/>
    <x v="6"/>
    <x v="4"/>
    <x v="1"/>
  </r>
  <r>
    <s v="S St Lucie"/>
    <s v="Martin"/>
    <n v="1760"/>
    <s v="Correctional"/>
    <s v="D"/>
    <n v="0.73183755311232057"/>
    <n v="0.15992943931627868"/>
    <n v="0.34369105791620291"/>
    <n v="0"/>
    <n v="0"/>
    <x v="12"/>
    <n v="0"/>
    <x v="6"/>
    <x v="4"/>
    <x v="1"/>
  </r>
  <r>
    <s v="S St Lucie"/>
    <s v="Martin"/>
    <n v="3100"/>
    <s v="Herbaceous (Dry Prairie)"/>
    <s v="B"/>
    <n v="0.80616023176279095"/>
    <n v="4.9140330516175015E-2"/>
    <n v="9.4942281192321246E-2"/>
    <n v="0"/>
    <n v="0"/>
    <x v="12"/>
    <n v="0"/>
    <x v="6"/>
    <x v="4"/>
    <x v="6"/>
  </r>
  <r>
    <s v="S St Lucie"/>
    <s v="Martin"/>
    <n v="4220"/>
    <s v="Brazilian Pepper"/>
    <s v="A"/>
    <n v="0.80616023176279095"/>
    <n v="4.9140330516175015E-2"/>
    <n v="2.0887301862310671E-2"/>
    <n v="0"/>
    <n v="0"/>
    <x v="12"/>
    <n v="0"/>
    <x v="6"/>
    <x v="4"/>
    <x v="3"/>
  </r>
  <r>
    <s v="S St Lucie"/>
    <s v="Martin"/>
    <n v="4240"/>
    <s v="Melaleuca"/>
    <s v="B"/>
    <n v="0.80616023176279095"/>
    <n v="4.9140330516175015E-2"/>
    <n v="9.4942281192321246E-2"/>
    <n v="0"/>
    <n v="0"/>
    <x v="12"/>
    <n v="0"/>
    <x v="6"/>
    <x v="4"/>
    <x v="3"/>
  </r>
  <r>
    <s v="S St Lucie"/>
    <s v="Martin"/>
    <n v="4240"/>
    <s v="Melaleuca"/>
    <s v="NA"/>
    <n v="0.80616023176279095"/>
    <n v="4.9140330516175015E-2"/>
    <n v="0.24115339422849597"/>
    <n v="0"/>
    <n v="0"/>
    <x v="12"/>
    <n v="0"/>
    <x v="6"/>
    <x v="4"/>
    <x v="3"/>
  </r>
  <r>
    <s v="S St Lucie"/>
    <s v="Martin"/>
    <n v="4280"/>
    <s v="Cabbage Palm"/>
    <s v="NA"/>
    <n v="0.80616023176279095"/>
    <n v="4.9140330516175015E-2"/>
    <n v="0.24115339422849597"/>
    <n v="0"/>
    <n v="0"/>
    <x v="12"/>
    <n v="0"/>
    <x v="6"/>
    <x v="4"/>
    <x v="3"/>
  </r>
  <r>
    <s v="S St Lucie"/>
    <s v="Martin"/>
    <n v="8140"/>
    <s v="Roads and Highways"/>
    <s v="NA"/>
    <n v="1.0171301585628862"/>
    <n v="0.19656132206470006"/>
    <n v="0.43863241848912221"/>
    <n v="0"/>
    <n v="0"/>
    <x v="12"/>
    <n v="0"/>
    <x v="6"/>
    <x v="4"/>
    <x v="2"/>
  </r>
  <r>
    <s v="C-44 &amp; S-153"/>
    <s v="MartinCoMS4"/>
    <n v="1900"/>
    <s v="Open Land"/>
    <s v="NA"/>
    <n v="0.80616023176279095"/>
    <n v="4.9140330516175015E-2"/>
    <n v="0.24115339422849597"/>
    <n v="0"/>
    <n v="0"/>
    <x v="12"/>
    <n v="0"/>
    <x v="10"/>
    <x v="0"/>
    <x v="1"/>
  </r>
  <r>
    <s v="N St Lucie"/>
    <s v="MartinCoMS4"/>
    <n v="1840"/>
    <s v="Marinas and Fish Camps"/>
    <s v="D"/>
    <n v="0.73183755311232057"/>
    <n v="0.15992943931627868"/>
    <n v="0.27638752969320179"/>
    <n v="0"/>
    <n v="0"/>
    <x v="12"/>
    <n v="0"/>
    <x v="10"/>
    <x v="0"/>
    <x v="1"/>
  </r>
  <r>
    <s v="N St Lucie"/>
    <s v="MartinCoMS4"/>
    <n v="2210"/>
    <s v="Citrus Groves"/>
    <s v="D"/>
    <n v="1.6671011379372187"/>
    <n v="0.16490862031309303"/>
    <n v="0.32696578480774496"/>
    <n v="0"/>
    <n v="0"/>
    <x v="12"/>
    <n v="0"/>
    <x v="10"/>
    <x v="0"/>
    <x v="0"/>
  </r>
  <r>
    <s v="N St Lucie"/>
    <s v="MartinCoMS4"/>
    <n v="7400"/>
    <s v="Disturbed Land"/>
    <s v="NA"/>
    <n v="0.73183755311232057"/>
    <n v="0.13401908322593187"/>
    <n v="0.24115339422849597"/>
    <n v="0"/>
    <n v="0"/>
    <x v="12"/>
    <n v="0"/>
    <x v="10"/>
    <x v="0"/>
    <x v="7"/>
  </r>
  <r>
    <s v="S St Lucie"/>
    <s v="MartinCoMS4"/>
    <n v="1550"/>
    <s v="Other Light Industrial"/>
    <s v="C"/>
    <n v="1.2017295380314896"/>
    <n v="0.2322997442582819"/>
    <n v="0.30761299106312084"/>
    <n v="0"/>
    <n v="0"/>
    <x v="12"/>
    <n v="0"/>
    <x v="10"/>
    <x v="0"/>
    <x v="1"/>
  </r>
  <r>
    <s v="S St Lucie"/>
    <s v="MartinCoMS4"/>
    <n v="3300"/>
    <s v="Mixed Rangeland"/>
    <s v="B"/>
    <n v="0.80616023176279095"/>
    <n v="4.9140330516175015E-2"/>
    <n v="9.4942281192321246E-2"/>
    <n v="0"/>
    <n v="0"/>
    <x v="12"/>
    <n v="0"/>
    <x v="10"/>
    <x v="0"/>
    <x v="6"/>
  </r>
  <r>
    <s v="S St Lucie"/>
    <s v="MartinCoMS4"/>
    <n v="4280"/>
    <s v="Cabbage Palm"/>
    <s v="NA"/>
    <n v="0.80616023176279095"/>
    <n v="4.9140330516175015E-2"/>
    <n v="0.24115339422849597"/>
    <n v="0"/>
    <n v="0"/>
    <x v="12"/>
    <n v="0"/>
    <x v="10"/>
    <x v="0"/>
    <x v="3"/>
  </r>
  <r>
    <s v="S St Lucie"/>
    <s v="MartinCoMS4"/>
    <n v="6410"/>
    <s v="Freshwater Marshes"/>
    <s v="C"/>
    <n v="0.62640332935885068"/>
    <n v="1.7869211096790915E-2"/>
    <n v="0.24869471632328805"/>
    <n v="0"/>
    <n v="0"/>
    <x v="12"/>
    <n v="0"/>
    <x v="10"/>
    <x v="0"/>
    <x v="4"/>
  </r>
  <r>
    <s v="N St Lucie"/>
    <s v="NORTH ST. LUCIE RIVER WATER CONTROL DIST"/>
    <n v="3300"/>
    <s v="Mixed Rangeland"/>
    <s v="C"/>
    <n v="0.80616023176279095"/>
    <n v="4.9140330516175015E-2"/>
    <n v="0.19937879050387461"/>
    <n v="0"/>
    <n v="0"/>
    <x v="12"/>
    <n v="0"/>
    <x v="1"/>
    <x v="1"/>
    <x v="6"/>
  </r>
  <r>
    <s v="C-44 &amp; S-153"/>
    <s v="PAL MAR WATER CONTROL DISTRICT"/>
    <n v="4110"/>
    <s v="Pine Flatwoods"/>
    <s v="NA"/>
    <n v="0.80616023176279095"/>
    <n v="4.9140330516175015E-2"/>
    <n v="0.24115339422849597"/>
    <n v="0"/>
    <n v="0"/>
    <x v="12"/>
    <n v="0"/>
    <x v="16"/>
    <x v="1"/>
    <x v="3"/>
  </r>
  <r>
    <s v="C-23"/>
    <s v="City of PSL MS4"/>
    <n v="1210"/>
    <s v="Fixed Single Family Units"/>
    <s v="D"/>
    <n v="1.3474392445178078"/>
    <n v="0.2921616014325315"/>
    <n v="0.24052044568721381"/>
    <n v="0"/>
    <n v="0"/>
    <x v="12"/>
    <n v="0"/>
    <x v="2"/>
    <x v="0"/>
    <x v="1"/>
  </r>
  <r>
    <s v="C-24"/>
    <s v="City of PSL MS4"/>
    <n v="8320"/>
    <s v="Electrical Power Transmission Lines"/>
    <s v="NA"/>
    <n v="0.73183755311232057"/>
    <n v="0.15992943931627868"/>
    <n v="0.24115339422849597"/>
    <n v="0"/>
    <n v="0"/>
    <x v="12"/>
    <n v="0"/>
    <x v="2"/>
    <x v="0"/>
    <x v="2"/>
  </r>
  <r>
    <s v="C-23"/>
    <s v="Southern Grove"/>
    <n v="2120"/>
    <s v="Unimproved Pastures"/>
    <s v="D"/>
    <n v="0.95337210017164864"/>
    <n v="0.22938109134459039"/>
    <n v="0.2"/>
    <n v="0"/>
    <n v="0"/>
    <x v="12"/>
    <n v="0"/>
    <x v="7"/>
    <x v="0"/>
    <x v="0"/>
  </r>
  <r>
    <s v="C-24"/>
    <s v="Southern Grove"/>
    <n v="4110"/>
    <s v="Pine Flatwoods"/>
    <s v="D"/>
    <n v="0.80616023176279095"/>
    <n v="4.9140330516175015E-2"/>
    <n v="0.28292799795311729"/>
    <n v="0"/>
    <n v="0"/>
    <x v="12"/>
    <n v="0"/>
    <x v="7"/>
    <x v="0"/>
    <x v="3"/>
  </r>
  <r>
    <s v="C-24"/>
    <s v="St. Lucie"/>
    <n v="4110"/>
    <s v="Pine Flatwoods"/>
    <s v="A"/>
    <n v="0.80616023176279095"/>
    <n v="4.9140330516175015E-2"/>
    <n v="2.0887301862310671E-2"/>
    <n v="0"/>
    <n v="0"/>
    <x v="12"/>
    <n v="0"/>
    <x v="9"/>
    <x v="4"/>
    <x v="3"/>
  </r>
  <r>
    <s v="N St Lucie"/>
    <s v="St. Lucie"/>
    <n v="1110"/>
    <s v="Fixed Single Family Units"/>
    <s v="B"/>
    <n v="0.96739227811534922"/>
    <n v="0.17065096597435325"/>
    <n v="0.15190764990771397"/>
    <n v="0"/>
    <n v="0"/>
    <x v="12"/>
    <n v="0"/>
    <x v="9"/>
    <x v="4"/>
    <x v="1"/>
  </r>
  <r>
    <s v="N St Lucie"/>
    <s v="St. Lucie"/>
    <n v="1180"/>
    <s v="Rural Residential"/>
    <s v="NA"/>
    <n v="0.96739227811534922"/>
    <n v="0.17065096597435325"/>
    <n v="0.24895975957097566"/>
    <n v="0"/>
    <n v="0"/>
    <x v="12"/>
    <n v="0"/>
    <x v="9"/>
    <x v="4"/>
    <x v="1"/>
  </r>
  <r>
    <s v="N St Lucie"/>
    <s v="St. Lucie"/>
    <n v="1330"/>
    <s v="Multiple Dwelling Units, Low Rise &lt;Two stories or less&gt;"/>
    <s v="A"/>
    <n v="1.6728075169398335"/>
    <n v="0.4645994885165638"/>
    <n v="0.37832588419635466"/>
    <n v="0"/>
    <n v="0"/>
    <x v="12"/>
    <n v="0"/>
    <x v="9"/>
    <x v="4"/>
    <x v="1"/>
  </r>
  <r>
    <s v="N St Lucie"/>
    <s v="St. Lucie"/>
    <n v="1340"/>
    <s v="Multiple Dwelling Units, High Rise &lt;Three stories or more&gt;"/>
    <s v="NA"/>
    <n v="1.6728075169398335"/>
    <n v="0.4645994885165638"/>
    <n v="0.44774347762687844"/>
    <n v="0"/>
    <n v="0"/>
    <x v="12"/>
    <n v="0"/>
    <x v="9"/>
    <x v="4"/>
    <x v="1"/>
  </r>
  <r>
    <s v="N St Lucie"/>
    <s v="St. Lucie"/>
    <n v="1400"/>
    <s v="Commercial and Services"/>
    <s v="A"/>
    <n v="0.73183755311232057"/>
    <n v="0.15992943931627868"/>
    <n v="0.5449281084296117"/>
    <n v="0"/>
    <n v="0"/>
    <x v="12"/>
    <n v="0"/>
    <x v="9"/>
    <x v="4"/>
    <x v="1"/>
  </r>
  <r>
    <s v="N St Lucie"/>
    <s v="St. Lucie"/>
    <n v="5110"/>
    <s v=" Natural River, Stream, Waterway"/>
    <s v="B"/>
    <n v="0.52096910560538079"/>
    <n v="9.3813358258152305E-2"/>
    <n v="0.2984336595879456"/>
    <n v="0"/>
    <n v="0"/>
    <x v="12"/>
    <n v="0"/>
    <x v="9"/>
    <x v="4"/>
    <x v="5"/>
  </r>
  <r>
    <s v="N St Lucie"/>
    <s v="St. Lucie"/>
    <n v="5120"/>
    <s v=" Channelized Waterways, Canals"/>
    <s v="B"/>
    <n v="0.52096910560538079"/>
    <n v="9.3813358258152305E-2"/>
    <n v="0.2984336595879456"/>
    <n v="0"/>
    <n v="0"/>
    <x v="12"/>
    <n v="0"/>
    <x v="9"/>
    <x v="4"/>
    <x v="5"/>
  </r>
  <r>
    <s v="N St Lucie"/>
    <s v="St. Lucie"/>
    <n v="6410"/>
    <s v="Freshwater Marshes"/>
    <s v="C"/>
    <n v="0.62640332935885068"/>
    <n v="1.7869211096790915E-2"/>
    <n v="0.24869471632328805"/>
    <n v="0"/>
    <n v="0"/>
    <x v="12"/>
    <n v="0"/>
    <x v="9"/>
    <x v="4"/>
    <x v="4"/>
  </r>
  <r>
    <s v="C-24"/>
    <s v="StLucieCOMS4"/>
    <n v="8320"/>
    <s v="Electrical Power Transmission Lines"/>
    <s v="D"/>
    <n v="0.73183755311232057"/>
    <n v="0.15992943931627868"/>
    <n v="0.28292799795311729"/>
    <n v="0"/>
    <n v="0"/>
    <x v="12"/>
    <n v="0"/>
    <x v="15"/>
    <x v="0"/>
    <x v="2"/>
  </r>
  <r>
    <s v="N St Lucie"/>
    <s v="StLucieCOMS4"/>
    <n v="2610"/>
    <s v="Fallow Crop Land"/>
    <s v="D"/>
    <n v="1.1942187284187931"/>
    <n v="0.52982210901985061"/>
    <n v="0.28292799795311729"/>
    <n v="0"/>
    <n v="0"/>
    <x v="12"/>
    <n v="0"/>
    <x v="15"/>
    <x v="0"/>
    <x v="0"/>
  </r>
  <r>
    <s v="N St Lucie"/>
    <s v="StLucieCOMS4"/>
    <n v="5300"/>
    <s v="Reservoirs"/>
    <s v="B"/>
    <n v="0.52096910560538079"/>
    <n v="9.3813358258152305E-2"/>
    <n v="0.2984336595879456"/>
    <n v="0"/>
    <n v="0"/>
    <x v="12"/>
    <n v="0"/>
    <x v="15"/>
    <x v="0"/>
    <x v="5"/>
  </r>
  <r>
    <s v="N St Lucie"/>
    <s v="StLucieCOMS4"/>
    <n v="8140"/>
    <s v="Roads and Highways"/>
    <s v="A"/>
    <n v="1.0171301585628862"/>
    <n v="0.19656132206470006"/>
    <n v="0.37051640493542071"/>
    <n v="0"/>
    <n v="0"/>
    <x v="12"/>
    <n v="0"/>
    <x v="15"/>
    <x v="0"/>
    <x v="2"/>
  </r>
  <r>
    <s v="S St Lucie"/>
    <s v="StuartMS4"/>
    <n v="5300"/>
    <s v="Reservoirs"/>
    <s v="A"/>
    <n v="0.52096910560538079"/>
    <n v="9.3813358258152305E-2"/>
    <n v="0.2984336595879456"/>
    <n v="0"/>
    <n v="0"/>
    <x v="12"/>
    <n v="0"/>
    <x v="19"/>
    <x v="0"/>
    <x v="5"/>
  </r>
  <r>
    <s v="C-23"/>
    <s v="Tradition"/>
    <n v="2110"/>
    <s v="Improved Pastures"/>
    <s v="NA"/>
    <n v="1.8765006736361713"/>
    <n v="0.3700681607026059"/>
    <n v="0.58663586860269046"/>
    <n v="0"/>
    <n v="0"/>
    <x v="12"/>
    <n v="0"/>
    <x v="11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1:H25" firstHeaderRow="1" firstDataRow="2" firstDataCol="1"/>
  <pivotFields count="6">
    <pivotField axis="axisCol" showAll="0">
      <items count="7">
        <item x="5"/>
        <item x="1"/>
        <item x="2"/>
        <item x="3"/>
        <item x="0"/>
        <item x="4"/>
        <item t="default"/>
      </items>
    </pivotField>
    <pivotField showAll="0">
      <items count="23">
        <item x="0"/>
        <item x="1"/>
        <item x="2"/>
        <item x="3"/>
        <item x="20"/>
        <item x="21"/>
        <item x="17"/>
        <item x="4"/>
        <item x="5"/>
        <item x="6"/>
        <item x="15"/>
        <item x="7"/>
        <item x="14"/>
        <item x="8"/>
        <item x="9"/>
        <item x="10"/>
        <item x="11"/>
        <item x="12"/>
        <item x="18"/>
        <item x="13"/>
        <item x="16"/>
        <item x="19"/>
        <item t="default"/>
      </items>
    </pivotField>
    <pivotField axis="axisRow" showAll="0" sortType="descending">
      <items count="23">
        <item x="0"/>
        <item x="3"/>
        <item x="20"/>
        <item x="8"/>
        <item x="21"/>
        <item x="2"/>
        <item x="17"/>
        <item x="4"/>
        <item x="5"/>
        <item x="6"/>
        <item x="15"/>
        <item x="7"/>
        <item x="14"/>
        <item x="1"/>
        <item x="18"/>
        <item x="9"/>
        <item x="10"/>
        <item x="11"/>
        <item x="12"/>
        <item x="13"/>
        <item x="16"/>
        <item x="19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dataField="1" showAll="0"/>
  </pivotFields>
  <rowFields count="1">
    <field x="2"/>
  </rowFields>
  <rowItems count="23">
    <i>
      <x/>
    </i>
    <i>
      <x v="1"/>
    </i>
    <i>
      <x v="13"/>
    </i>
    <i>
      <x v="7"/>
    </i>
    <i>
      <x v="9"/>
    </i>
    <i>
      <x v="8"/>
    </i>
    <i>
      <x v="16"/>
    </i>
    <i>
      <x v="10"/>
    </i>
    <i>
      <x v="4"/>
    </i>
    <i>
      <x v="3"/>
    </i>
    <i>
      <x v="17"/>
    </i>
    <i>
      <x v="20"/>
    </i>
    <i>
      <x v="15"/>
    </i>
    <i>
      <x v="19"/>
    </i>
    <i>
      <x v="21"/>
    </i>
    <i>
      <x v="18"/>
    </i>
    <i>
      <x v="11"/>
    </i>
    <i>
      <x v="6"/>
    </i>
    <i>
      <x v="5"/>
    </i>
    <i>
      <x v="14"/>
    </i>
    <i>
      <x v="2"/>
    </i>
    <i>
      <x v="12"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SUM_KJ_ACRES" fld="5" baseField="0" baseItem="0" numFmtId="165"/>
  </dataFields>
  <formats count="5">
    <format dxfId="155">
      <pivotArea outline="0" collapsedLevelsAreSubtotals="1" fieldPosition="0"/>
    </format>
    <format dxfId="154">
      <pivotArea field="0" type="button" dataOnly="0" labelOnly="1" outline="0" axis="axisCol" fieldPosition="0"/>
    </format>
    <format dxfId="153">
      <pivotArea type="topRight" dataOnly="0" labelOnly="1" outline="0" fieldPosition="0"/>
    </format>
    <format dxfId="152">
      <pivotArea dataOnly="0" labelOnly="1" fieldPosition="0">
        <references count="1">
          <reference field="0" count="0"/>
        </references>
      </pivotArea>
    </format>
    <format dxfId="151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2" cacheId="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1:E25" firstHeaderRow="1" firstDataRow="2" firstDataCol="1"/>
  <pivotFields count="5">
    <pivotField dataField="1" numFmtId="43" showAll="0"/>
    <pivotField dataField="1" numFmtId="43" showAll="0"/>
    <pivotField dataField="1" numFmtId="164" showAll="0"/>
    <pivotField dataField="1" numFmtId="164" showAll="0"/>
    <pivotField axis="axisRow" showAll="0" sortType="descending">
      <items count="23">
        <item x="0"/>
        <item x="3"/>
        <item x="20"/>
        <item x="13"/>
        <item x="4"/>
        <item x="18"/>
        <item x="12"/>
        <item x="6"/>
        <item x="10"/>
        <item x="1"/>
        <item x="14"/>
        <item x="16"/>
        <item x="21"/>
        <item x="2"/>
        <item x="17"/>
        <item x="7"/>
        <item x="9"/>
        <item x="15"/>
        <item x="19"/>
        <item x="11"/>
        <item x="5"/>
        <item x="8"/>
        <item t="default"/>
      </items>
      <autoSortScope>
        <pivotArea dataOnly="0" outline="0" fieldPosition="0">
          <references count="1">
            <reference field="4294967294" count="1" selected="0">
              <x v="2"/>
            </reference>
          </references>
        </pivotArea>
      </autoSortScope>
    </pivotField>
  </pivotFields>
  <rowFields count="1">
    <field x="4"/>
  </rowFields>
  <rowItems count="23">
    <i>
      <x/>
    </i>
    <i>
      <x v="1"/>
    </i>
    <i>
      <x v="9"/>
    </i>
    <i>
      <x v="13"/>
    </i>
    <i>
      <x v="8"/>
    </i>
    <i>
      <x v="7"/>
    </i>
    <i>
      <x v="16"/>
    </i>
    <i>
      <x v="3"/>
    </i>
    <i>
      <x v="20"/>
    </i>
    <i>
      <x v="19"/>
    </i>
    <i>
      <x v="15"/>
    </i>
    <i>
      <x v="17"/>
    </i>
    <i>
      <x v="21"/>
    </i>
    <i>
      <x v="10"/>
    </i>
    <i>
      <x v="11"/>
    </i>
    <i>
      <x v="18"/>
    </i>
    <i>
      <x v="6"/>
    </i>
    <i>
      <x v="5"/>
    </i>
    <i>
      <x v="2"/>
    </i>
    <i>
      <x v="14"/>
    </i>
    <i>
      <x v="12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Area_x000a_Acres" fld="0" baseField="0" baseItem="0"/>
    <dataField name="Sum of Runoff_x000a_acre-ft" fld="1" baseField="0" baseItem="0"/>
    <dataField name="Sum of TN_x000a_lbs/year" fld="2" baseField="0" baseItem="0"/>
    <dataField name="Sum of TP_x000a_lbs/yr" fld="3" baseField="0" baseItem="0"/>
  </dataFields>
  <formats count="13">
    <format dxfId="145">
      <pivotArea outline="0" collapsedLevelsAreSubtotals="1" fieldPosition="0"/>
    </format>
    <format dxfId="144">
      <pivotArea field="-2" type="button" dataOnly="0" labelOnly="1" outline="0" axis="axisCol" fieldPosition="0"/>
    </format>
    <format dxfId="143">
      <pivotArea type="topRight" dataOnly="0" labelOnly="1" outline="0" fieldPosition="0"/>
    </format>
    <format dxfId="14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41">
      <pivotArea field="4" type="button" dataOnly="0" labelOnly="1" outline="0" axis="axisRow" fieldPosition="0"/>
    </format>
    <format dxfId="14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39">
      <pivotArea field="4" type="button" dataOnly="0" labelOnly="1" outline="0" axis="axisRow" fieldPosition="0"/>
    </format>
    <format dxfId="138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37">
      <pivotArea outline="0" collapsedLevelsAreSubtotals="1" fieldPosition="0"/>
    </format>
    <format dxfId="136">
      <pivotArea field="4" type="button" dataOnly="0" labelOnly="1" outline="0" axis="axisRow" fieldPosition="0"/>
    </format>
    <format dxfId="135">
      <pivotArea dataOnly="0" labelOnly="1" fieldPosition="0">
        <references count="1">
          <reference field="4" count="0"/>
        </references>
      </pivotArea>
    </format>
    <format dxfId="134">
      <pivotArea dataOnly="0" labelOnly="1" grandRow="1" outline="0" fieldPosition="0"/>
    </format>
    <format dxfId="13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3" cacheId="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1:E118" firstHeaderRow="1" firstDataRow="2" firstDataCol="1"/>
  <pivotFields count="10">
    <pivotField axis="axisRow" showAll="0">
      <items count="116">
        <item x="10"/>
        <item x="98"/>
        <item x="59"/>
        <item x="14"/>
        <item x="75"/>
        <item x="2"/>
        <item x="71"/>
        <item x="110"/>
        <item x="35"/>
        <item x="43"/>
        <item x="46"/>
        <item x="37"/>
        <item x="87"/>
        <item x="83"/>
        <item x="26"/>
        <item x="49"/>
        <item x="106"/>
        <item x="90"/>
        <item x="99"/>
        <item x="93"/>
        <item x="89"/>
        <item x="38"/>
        <item x="67"/>
        <item x="62"/>
        <item x="73"/>
        <item x="74"/>
        <item x="64"/>
        <item x="47"/>
        <item x="51"/>
        <item x="41"/>
        <item x="111"/>
        <item x="33"/>
        <item x="94"/>
        <item x="18"/>
        <item x="96"/>
        <item x="58"/>
        <item x="29"/>
        <item x="6"/>
        <item x="0"/>
        <item x="8"/>
        <item x="5"/>
        <item x="4"/>
        <item x="36"/>
        <item x="44"/>
        <item x="1"/>
        <item x="70"/>
        <item x="95"/>
        <item x="76"/>
        <item x="84"/>
        <item x="60"/>
        <item x="113"/>
        <item x="54"/>
        <item x="77"/>
        <item x="30"/>
        <item x="56"/>
        <item x="69"/>
        <item x="61"/>
        <item x="25"/>
        <item x="34"/>
        <item x="27"/>
        <item x="104"/>
        <item x="22"/>
        <item x="79"/>
        <item x="7"/>
        <item x="52"/>
        <item x="66"/>
        <item x="40"/>
        <item x="11"/>
        <item x="82"/>
        <item x="65"/>
        <item x="68"/>
        <item x="72"/>
        <item x="32"/>
        <item x="81"/>
        <item x="85"/>
        <item x="108"/>
        <item x="42"/>
        <item x="24"/>
        <item x="86"/>
        <item x="17"/>
        <item x="23"/>
        <item x="114"/>
        <item x="31"/>
        <item x="100"/>
        <item x="48"/>
        <item x="16"/>
        <item x="13"/>
        <item x="101"/>
        <item x="97"/>
        <item x="19"/>
        <item x="63"/>
        <item x="21"/>
        <item x="88"/>
        <item x="20"/>
        <item x="28"/>
        <item x="9"/>
        <item x="102"/>
        <item x="112"/>
        <item x="15"/>
        <item x="57"/>
        <item x="109"/>
        <item x="55"/>
        <item x="45"/>
        <item x="53"/>
        <item x="107"/>
        <item x="103"/>
        <item x="78"/>
        <item x="12"/>
        <item x="92"/>
        <item x="105"/>
        <item x="3"/>
        <item x="39"/>
        <item x="91"/>
        <item x="80"/>
        <item x="50"/>
        <item t="default"/>
      </items>
    </pivotField>
    <pivotField showAll="0"/>
    <pivotField showAll="0"/>
    <pivotField showAll="0"/>
    <pivotField showAll="0"/>
    <pivotField showAll="0"/>
    <pivotField dataField="1" numFmtId="43" showAll="0"/>
    <pivotField dataField="1" numFmtId="43" showAll="0"/>
    <pivotField dataField="1" numFmtId="164" showAll="0"/>
    <pivotField dataField="1" numFmtId="164" showAll="0"/>
  </pivotFields>
  <rowFields count="1">
    <field x="0"/>
  </rowFields>
  <rowItems count="1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Area_x000a_Acres" fld="6" baseField="0" baseItem="0"/>
    <dataField name="Sum of Runoff_x000a_acre-ft" fld="7" baseField="0" baseItem="0"/>
    <dataField name="Sum of TN_x000a_lbs/year" fld="8" baseField="0" baseItem="0"/>
    <dataField name="Sum of TP_x000a_lbs/yr" fld="9" baseField="0" baseItem="0"/>
  </dataFields>
  <formats count="25">
    <format dxfId="132">
      <pivotArea outline="0" collapsedLevelsAreSubtotals="1" fieldPosition="0"/>
    </format>
    <format dxfId="131">
      <pivotArea field="-2" type="button" dataOnly="0" labelOnly="1" outline="0" axis="axisCol" fieldPosition="0"/>
    </format>
    <format dxfId="130">
      <pivotArea type="topRight" dataOnly="0" labelOnly="1" outline="0" fieldPosition="0"/>
    </format>
    <format dxfId="129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28">
      <pivotArea outline="0" collapsedLevelsAreSubtotals="1" fieldPosition="0"/>
    </format>
    <format dxfId="127">
      <pivotArea field="-2" type="button" dataOnly="0" labelOnly="1" outline="0" axis="axisCol" fieldPosition="0"/>
    </format>
    <format dxfId="126">
      <pivotArea type="topRight" dataOnly="0" labelOnly="1" outline="0" fieldPosition="0"/>
    </format>
    <format dxfId="125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24">
      <pivotArea field="0" type="button" dataOnly="0" labelOnly="1" outline="0" axis="axisRow" fieldPosition="0"/>
    </format>
    <format dxfId="123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22">
      <pivotArea field="0" type="button" dataOnly="0" labelOnly="1" outline="0" axis="axisRow" fieldPosition="0"/>
    </format>
    <format dxfId="121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20">
      <pivotArea field="0" type="button" dataOnly="0" labelOnly="1" outline="0" axis="axisRow" fieldPosition="0"/>
    </format>
    <format dxfId="119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8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7">
      <pivotArea dataOnly="0" labelOnly="1" fieldPosition="0">
        <references count="1">
          <reference field="0" count="15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</reference>
        </references>
      </pivotArea>
    </format>
    <format dxfId="116">
      <pivotArea dataOnly="0" labelOnly="1" grandRow="1" outline="0" fieldPosition="0"/>
    </format>
    <format dxfId="115">
      <pivotArea grandRow="1" outline="0" collapsedLevelsAreSubtotals="1" fieldPosition="0"/>
    </format>
    <format dxfId="114">
      <pivotArea dataOnly="0" labelOnly="1" grandRow="1" outline="0" fieldPosition="0"/>
    </format>
    <format dxfId="113">
      <pivotArea type="origin" dataOnly="0" labelOnly="1" outline="0" fieldPosition="0"/>
    </format>
    <format dxfId="112">
      <pivotArea field="0" type="button" dataOnly="0" labelOnly="1" outline="0" axis="axisRow" fieldPosition="0"/>
    </format>
    <format dxfId="111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0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9">
      <pivotArea dataOnly="0" labelOnly="1" fieldPosition="0">
        <references count="1">
          <reference field="0" count="15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</reference>
        </references>
      </pivotArea>
    </format>
    <format dxfId="108">
      <pivotArea dataOnly="0" labelOnly="1" grandRow="1" outline="0" fieldPosition="0"/>
    </format>
  </format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6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27:H51" firstHeaderRow="1" firstDataRow="2" firstDataCol="1"/>
  <pivotFields count="13">
    <pivotField axis="axisCol" showAll="0">
      <items count="7">
        <item x="5"/>
        <item x="3"/>
        <item x="0"/>
        <item x="1"/>
        <item x="2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numFmtId="43" showAll="0"/>
    <pivotField numFmtId="43" showAll="0"/>
    <pivotField numFmtId="164" showAll="0"/>
    <pivotField dataField="1" numFmtId="164" showAll="0"/>
    <pivotField axis="axisRow" showAll="0">
      <items count="23">
        <item x="0"/>
        <item x="3"/>
        <item x="20"/>
        <item x="13"/>
        <item x="4"/>
        <item x="18"/>
        <item x="12"/>
        <item x="6"/>
        <item x="10"/>
        <item x="1"/>
        <item x="14"/>
        <item x="16"/>
        <item x="21"/>
        <item x="2"/>
        <item x="17"/>
        <item x="7"/>
        <item x="9"/>
        <item x="15"/>
        <item x="19"/>
        <item x="11"/>
        <item x="5"/>
        <item x="8"/>
        <item t="default"/>
      </items>
    </pivotField>
  </pivotFields>
  <rowFields count="1">
    <field x="12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TP_x000a_lbs/yr" fld="11" baseField="0" baseItem="0" numFmtId="165"/>
  </dataFields>
  <formats count="16">
    <format dxfId="87">
      <pivotArea field="12" type="button" dataOnly="0" labelOnly="1" outline="0" axis="axisRow" fieldPosition="0"/>
    </format>
    <format dxfId="86">
      <pivotArea field="0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85">
      <pivotArea dataOnly="0" labelOnly="1" outline="0" fieldPosition="0">
        <references count="2">
          <reference field="4294967294" count="1">
            <x v="0"/>
          </reference>
          <reference field="0" count="1" selected="0">
            <x v="0"/>
          </reference>
        </references>
      </pivotArea>
    </format>
    <format dxfId="84">
      <pivotArea dataOnly="0" labelOnly="1" outline="0" fieldPosition="0">
        <references count="2">
          <reference field="4294967294" count="1">
            <x v="0"/>
          </reference>
          <reference field="0" count="1" selected="0">
            <x v="1"/>
          </reference>
        </references>
      </pivotArea>
    </format>
    <format dxfId="83">
      <pivotArea dataOnly="0" labelOnly="1" outline="0" fieldPosition="0">
        <references count="2">
          <reference field="4294967294" count="1">
            <x v="0"/>
          </reference>
          <reference field="0" count="1" selected="0">
            <x v="2"/>
          </reference>
        </references>
      </pivotArea>
    </format>
    <format dxfId="82">
      <pivotArea dataOnly="0" labelOnly="1" outline="0" fieldPosition="0">
        <references count="2">
          <reference field="4294967294" count="1">
            <x v="0"/>
          </reference>
          <reference field="0" count="1" selected="0">
            <x v="3"/>
          </reference>
        </references>
      </pivotArea>
    </format>
    <format dxfId="81">
      <pivotArea dataOnly="0" labelOnly="1" outline="0" fieldPosition="0">
        <references count="2">
          <reference field="4294967294" count="1">
            <x v="0"/>
          </reference>
          <reference field="0" count="1" selected="0">
            <x v="4"/>
          </reference>
        </references>
      </pivotArea>
    </format>
    <format dxfId="80">
      <pivotArea dataOnly="0" labelOnly="1" outline="0" fieldPosition="0">
        <references count="2">
          <reference field="4294967294" count="1">
            <x v="0"/>
          </reference>
          <reference field="0" count="1" selected="0">
            <x v="5"/>
          </reference>
        </references>
      </pivotArea>
    </format>
    <format dxfId="79">
      <pivotArea outline="0" collapsedLevelsAreSubtotals="1" fieldPosition="0"/>
    </format>
    <format dxfId="78">
      <pivotArea outline="0" collapsedLevelsAreSubtotals="1" fieldPosition="0"/>
    </format>
    <format dxfId="77">
      <pivotArea field="12" type="button" dataOnly="0" labelOnly="1" outline="0" axis="axisRow" fieldPosition="0"/>
    </format>
    <format dxfId="76">
      <pivotArea dataOnly="0" labelOnly="1" fieldPosition="0">
        <references count="1">
          <reference field="12" count="0"/>
        </references>
      </pivotArea>
    </format>
    <format dxfId="75">
      <pivotArea dataOnly="0" labelOnly="1" grandRow="1" outline="0" fieldPosition="0"/>
    </format>
    <format dxfId="74">
      <pivotArea type="origin" dataOnly="0" labelOnly="1" outline="0" fieldPosition="0"/>
    </format>
    <format dxfId="73">
      <pivotArea field="0" type="button" dataOnly="0" labelOnly="1" outline="0" axis="axisCol" fieldPosition="0"/>
    </format>
    <format dxfId="72">
      <pivotArea type="topRight" dataOnly="0" labelOnly="1" outline="0" fieldPosition="0"/>
    </format>
  </format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4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1:H25" firstHeaderRow="1" firstDataRow="2" firstDataCol="1"/>
  <pivotFields count="13">
    <pivotField axis="axisCol" showAll="0">
      <items count="7">
        <item x="5"/>
        <item x="3"/>
        <item x="0"/>
        <item x="1"/>
        <item x="2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numFmtId="43" showAll="0"/>
    <pivotField numFmtId="43" showAll="0"/>
    <pivotField dataField="1" numFmtId="164" showAll="0"/>
    <pivotField numFmtId="164" showAll="0"/>
    <pivotField axis="axisRow" showAll="0">
      <items count="23">
        <item x="0"/>
        <item x="3"/>
        <item x="20"/>
        <item x="13"/>
        <item x="4"/>
        <item x="18"/>
        <item x="12"/>
        <item x="6"/>
        <item x="10"/>
        <item x="1"/>
        <item x="14"/>
        <item x="16"/>
        <item x="21"/>
        <item x="2"/>
        <item x="17"/>
        <item x="7"/>
        <item x="9"/>
        <item x="15"/>
        <item x="19"/>
        <item x="11"/>
        <item x="5"/>
        <item x="8"/>
        <item t="default"/>
      </items>
    </pivotField>
  </pivotFields>
  <rowFields count="1">
    <field x="12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TN_x000a_lbs/year" fld="10" baseField="0" baseItem="0" numFmtId="165"/>
  </dataFields>
  <formats count="20">
    <format dxfId="107">
      <pivotArea outline="0" collapsedLevelsAreSubtotals="1" fieldPosition="0"/>
    </format>
    <format dxfId="106">
      <pivotArea field="0" type="button" dataOnly="0" labelOnly="1" outline="0" axis="axisCol" fieldPosition="0"/>
    </format>
    <format dxfId="105">
      <pivotArea type="topRight" dataOnly="0" labelOnly="1" outline="0" fieldPosition="0"/>
    </format>
    <format dxfId="104">
      <pivotArea dataOnly="0" labelOnly="1" fieldPosition="0">
        <references count="1">
          <reference field="0" count="0"/>
        </references>
      </pivotArea>
    </format>
    <format dxfId="103">
      <pivotArea dataOnly="0" labelOnly="1" grandCol="1" outline="0" fieldPosition="0"/>
    </format>
    <format dxfId="102">
      <pivotArea type="origin" dataOnly="0" labelOnly="1" outline="0" fieldPosition="0"/>
    </format>
    <format dxfId="101">
      <pivotArea field="0" type="button" dataOnly="0" labelOnly="1" outline="0" axis="axisCol" fieldPosition="0"/>
    </format>
    <format dxfId="100">
      <pivotArea type="topRight" dataOnly="0" labelOnly="1" outline="0" fieldPosition="0"/>
    </format>
    <format dxfId="99">
      <pivotArea field="12" type="button" dataOnly="0" labelOnly="1" outline="0" axis="axisRow" fieldPosition="0"/>
    </format>
    <format dxfId="98">
      <pivotArea dataOnly="0" labelOnly="1" fieldPosition="0">
        <references count="1">
          <reference field="0" count="0"/>
        </references>
      </pivotArea>
    </format>
    <format dxfId="97">
      <pivotArea dataOnly="0" labelOnly="1" grandCol="1" outline="0" fieldPosition="0"/>
    </format>
    <format dxfId="96">
      <pivotArea dataOnly="0" labelOnly="1" fieldPosition="0">
        <references count="1">
          <reference field="0" count="0"/>
        </references>
      </pivotArea>
    </format>
    <format dxfId="95">
      <pivotArea dataOnly="0" labelOnly="1" fieldPosition="0">
        <references count="1">
          <reference field="0" count="0"/>
        </references>
      </pivotArea>
    </format>
    <format dxfId="94">
      <pivotArea outline="0" collapsedLevelsAreSubtotals="1" fieldPosition="0"/>
    </format>
    <format dxfId="93">
      <pivotArea field="12" type="button" dataOnly="0" labelOnly="1" outline="0" axis="axisRow" fieldPosition="0"/>
    </format>
    <format dxfId="92">
      <pivotArea dataOnly="0" labelOnly="1" fieldPosition="0">
        <references count="1">
          <reference field="12" count="0"/>
        </references>
      </pivotArea>
    </format>
    <format dxfId="91">
      <pivotArea dataOnly="0" labelOnly="1" grandRow="1" outline="0" fieldPosition="0"/>
    </format>
    <format dxfId="90">
      <pivotArea dataOnly="0" labelOnly="1" fieldPosition="0">
        <references count="1">
          <reference field="0" count="0"/>
        </references>
      </pivotArea>
    </format>
    <format dxfId="89">
      <pivotArea dataOnly="0" labelOnly="1" grandCol="1" outline="0" fieldPosition="0"/>
    </format>
    <format dxfId="88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4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53:H77" firstHeaderRow="1" firstDataRow="2" firstDataCol="1"/>
  <pivotFields count="13">
    <pivotField axis="axisCol" showAll="0">
      <items count="7">
        <item x="5"/>
        <item x="3"/>
        <item x="0"/>
        <item x="1"/>
        <item x="2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numFmtId="43" showAll="0"/>
    <pivotField numFmtId="43" showAll="0"/>
    <pivotField numFmtId="164" showAll="0"/>
    <pivotField dataField="1" numFmtId="164" showAll="0"/>
    <pivotField axis="axisRow" showAll="0">
      <items count="23">
        <item x="0"/>
        <item x="3"/>
        <item x="20"/>
        <item x="13"/>
        <item x="4"/>
        <item x="18"/>
        <item x="12"/>
        <item x="6"/>
        <item x="10"/>
        <item x="1"/>
        <item x="14"/>
        <item x="16"/>
        <item x="21"/>
        <item x="2"/>
        <item x="17"/>
        <item x="7"/>
        <item x="9"/>
        <item x="15"/>
        <item x="19"/>
        <item x="11"/>
        <item x="5"/>
        <item x="8"/>
        <item t="default"/>
      </items>
    </pivotField>
  </pivotFields>
  <rowFields count="1">
    <field x="12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TP_x000a_lbs/yr" fld="11" baseField="0" baseItem="0" numFmtId="165"/>
  </dataFields>
  <formats count="18">
    <format dxfId="36">
      <pivotArea type="origin" dataOnly="0" labelOnly="1" outline="0" fieldPosition="0"/>
    </format>
    <format dxfId="35">
      <pivotArea field="12" type="button" dataOnly="0" labelOnly="1" outline="0" axis="axisRow" fieldPosition="0"/>
    </format>
    <format dxfId="34">
      <pivotArea dataOnly="0" labelOnly="1" fieldPosition="0">
        <references count="1">
          <reference field="0" count="0"/>
        </references>
      </pivotArea>
    </format>
    <format dxfId="33">
      <pivotArea dataOnly="0" labelOnly="1" grandCol="1" outline="0" fieldPosition="0"/>
    </format>
    <format dxfId="32">
      <pivotArea dataOnly="0" labelOnly="1" fieldPosition="0">
        <references count="1">
          <reference field="0" count="0"/>
        </references>
      </pivotArea>
    </format>
    <format dxfId="31">
      <pivotArea dataOnly="0" labelOnly="1" grandCol="1" outline="0" fieldPosition="0"/>
    </format>
    <format dxfId="30">
      <pivotArea outline="0" collapsedLevelsAreSubtotals="1" fieldPosition="0"/>
    </format>
    <format dxfId="29">
      <pivotArea field="12" type="button" dataOnly="0" labelOnly="1" outline="0" axis="axisRow" fieldPosition="0"/>
    </format>
    <format dxfId="28">
      <pivotArea dataOnly="0" labelOnly="1" fieldPosition="0">
        <references count="1">
          <reference field="12" count="0"/>
        </references>
      </pivotArea>
    </format>
    <format dxfId="27">
      <pivotArea dataOnly="0" labelOnly="1" grandRow="1" outline="0" fieldPosition="0"/>
    </format>
    <format dxfId="26">
      <pivotArea dataOnly="0" labelOnly="1" fieldPosition="0">
        <references count="1">
          <reference field="0" count="0"/>
        </references>
      </pivotArea>
    </format>
    <format dxfId="25">
      <pivotArea dataOnly="0" labelOnly="1" grandCol="1" outline="0" fieldPosition="0"/>
    </format>
    <format dxfId="24">
      <pivotArea outline="0" collapsedLevelsAreSubtotals="1" fieldPosition="0"/>
    </format>
    <format dxfId="23">
      <pivotArea field="12" type="button" dataOnly="0" labelOnly="1" outline="0" axis="axisRow" fieldPosition="0"/>
    </format>
    <format dxfId="22">
      <pivotArea dataOnly="0" labelOnly="1" fieldPosition="0">
        <references count="1">
          <reference field="12" count="0"/>
        </references>
      </pivotArea>
    </format>
    <format dxfId="21">
      <pivotArea dataOnly="0" labelOnly="1" grandRow="1" outline="0" fieldPosition="0"/>
    </format>
    <format dxfId="20">
      <pivotArea dataOnly="0" labelOnly="1" fieldPosition="0">
        <references count="1">
          <reference field="0" count="0"/>
        </references>
      </pivotArea>
    </format>
    <format dxfId="19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pivotTables/pivotTable7.xml><?xml version="1.0" encoding="utf-8"?>
<pivotTableDefinition xmlns="http://schemas.openxmlformats.org/spreadsheetml/2006/main" name="PivotTable3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27:H51" firstHeaderRow="1" firstDataRow="2" firstDataCol="1"/>
  <pivotFields count="13">
    <pivotField axis="axisCol" showAll="0">
      <items count="7">
        <item x="5"/>
        <item x="3"/>
        <item x="0"/>
        <item x="1"/>
        <item x="2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numFmtId="43" showAll="0"/>
    <pivotField numFmtId="43" showAll="0"/>
    <pivotField dataField="1" numFmtId="164" showAll="0"/>
    <pivotField numFmtId="164" showAll="0"/>
    <pivotField axis="axisRow" showAll="0">
      <items count="23">
        <item x="0"/>
        <item x="3"/>
        <item x="20"/>
        <item x="13"/>
        <item x="4"/>
        <item x="18"/>
        <item x="12"/>
        <item x="6"/>
        <item x="10"/>
        <item x="1"/>
        <item x="14"/>
        <item x="16"/>
        <item x="21"/>
        <item x="2"/>
        <item x="17"/>
        <item x="7"/>
        <item x="9"/>
        <item x="15"/>
        <item x="19"/>
        <item x="11"/>
        <item x="5"/>
        <item x="8"/>
        <item t="default"/>
      </items>
    </pivotField>
  </pivotFields>
  <rowFields count="1">
    <field x="12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TN_x000a_lbs/year" fld="10" baseField="0" baseItem="0" numFmtId="165"/>
  </dataFields>
  <formats count="16">
    <format dxfId="52">
      <pivotArea outline="0" collapsedLevelsAreSubtotals="1" fieldPosition="0"/>
    </format>
    <format dxfId="51">
      <pivotArea dataOnly="0" labelOnly="1" fieldPosition="0">
        <references count="1">
          <reference field="0" count="0"/>
        </references>
      </pivotArea>
    </format>
    <format dxfId="50">
      <pivotArea dataOnly="0" labelOnly="1" grandCol="1" outline="0" fieldPosition="0"/>
    </format>
    <format dxfId="49">
      <pivotArea type="origin" dataOnly="0" labelOnly="1" outline="0" fieldPosition="0"/>
    </format>
    <format dxfId="48">
      <pivotArea field="0" type="button" dataOnly="0" labelOnly="1" outline="0" axis="axisCol" fieldPosition="0"/>
    </format>
    <format dxfId="47">
      <pivotArea type="topRight" dataOnly="0" labelOnly="1" outline="0" fieldPosition="0"/>
    </format>
    <format dxfId="46">
      <pivotArea outline="0" collapsedLevelsAreSubtotals="1" fieldPosition="0"/>
    </format>
    <format dxfId="45">
      <pivotArea field="12" type="button" dataOnly="0" labelOnly="1" outline="0" axis="axisRow" fieldPosition="0"/>
    </format>
    <format dxfId="44">
      <pivotArea dataOnly="0" labelOnly="1" fieldPosition="0">
        <references count="1">
          <reference field="12" count="0"/>
        </references>
      </pivotArea>
    </format>
    <format dxfId="43">
      <pivotArea dataOnly="0" labelOnly="1" grandRow="1" outline="0" fieldPosition="0"/>
    </format>
    <format dxfId="42">
      <pivotArea dataOnly="0" labelOnly="1" fieldPosition="0">
        <references count="1">
          <reference field="0" count="0"/>
        </references>
      </pivotArea>
    </format>
    <format dxfId="41">
      <pivotArea dataOnly="0" labelOnly="1" grandCol="1" outline="0" fieldPosition="0"/>
    </format>
    <format dxfId="40">
      <pivotArea field="12" type="button" dataOnly="0" labelOnly="1" outline="0" axis="axisRow" fieldPosition="0"/>
    </format>
    <format dxfId="39">
      <pivotArea dataOnly="0" labelOnly="1" fieldPosition="0">
        <references count="1">
          <reference field="0" count="0"/>
        </references>
      </pivotArea>
    </format>
    <format dxfId="38">
      <pivotArea dataOnly="0" labelOnly="1" grandCol="1" outline="0" fieldPosition="0"/>
    </format>
    <format dxfId="37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8.xml><?xml version="1.0" encoding="utf-8"?>
<pivotTableDefinition xmlns="http://schemas.openxmlformats.org/spreadsheetml/2006/main" name="PivotTable2" cacheId="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1:H25" firstHeaderRow="1" firstDataRow="2" firstDataCol="1"/>
  <pivotFields count="13">
    <pivotField axis="axisCol" showAll="0">
      <items count="7">
        <item x="5"/>
        <item x="3"/>
        <item x="0"/>
        <item x="1"/>
        <item x="2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numFmtId="43" showAll="0"/>
    <pivotField numFmtId="43" showAll="0"/>
    <pivotField numFmtId="164" showAll="0"/>
    <pivotField numFmtId="164" showAll="0"/>
    <pivotField axis="axisRow" showAll="0">
      <items count="23">
        <item x="0"/>
        <item x="3"/>
        <item x="20"/>
        <item x="13"/>
        <item x="4"/>
        <item x="18"/>
        <item x="12"/>
        <item x="6"/>
        <item x="10"/>
        <item x="1"/>
        <item x="14"/>
        <item x="16"/>
        <item x="21"/>
        <item x="2"/>
        <item x="17"/>
        <item x="7"/>
        <item x="9"/>
        <item x="15"/>
        <item x="19"/>
        <item x="11"/>
        <item x="5"/>
        <item x="8"/>
        <item t="default"/>
      </items>
    </pivotField>
  </pivotFields>
  <rowFields count="1">
    <field x="12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um of Area_x000a_Acres" fld="8" baseField="0" baseItem="0" numFmtId="165"/>
  </dataFields>
  <formats count="19">
    <format dxfId="71">
      <pivotArea outline="0" collapsedLevelsAreSubtotals="1" fieldPosition="0"/>
    </format>
    <format dxfId="70">
      <pivotArea field="0" type="button" dataOnly="0" labelOnly="1" outline="0" axis="axisCol" fieldPosition="0"/>
    </format>
    <format dxfId="69">
      <pivotArea type="topRight" dataOnly="0" labelOnly="1" outline="0" fieldPosition="0"/>
    </format>
    <format dxfId="68">
      <pivotArea dataOnly="0" labelOnly="1" fieldPosition="0">
        <references count="1">
          <reference field="0" count="0"/>
        </references>
      </pivotArea>
    </format>
    <format dxfId="67">
      <pivotArea dataOnly="0" labelOnly="1" grandCol="1" outline="0" fieldPosition="0"/>
    </format>
    <format dxfId="66">
      <pivotArea outline="0" collapsedLevelsAreSubtotals="1" fieldPosition="0"/>
    </format>
    <format dxfId="65">
      <pivotArea field="12" type="button" dataOnly="0" labelOnly="1" outline="0" axis="axisRow" fieldPosition="0"/>
    </format>
    <format dxfId="64">
      <pivotArea dataOnly="0" labelOnly="1" fieldPosition="0">
        <references count="1">
          <reference field="12" count="0"/>
        </references>
      </pivotArea>
    </format>
    <format dxfId="63">
      <pivotArea dataOnly="0" labelOnly="1" grandRow="1" outline="0" fieldPosition="0"/>
    </format>
    <format dxfId="62">
      <pivotArea dataOnly="0" labelOnly="1" fieldPosition="0">
        <references count="1">
          <reference field="0" count="0"/>
        </references>
      </pivotArea>
    </format>
    <format dxfId="61">
      <pivotArea dataOnly="0" labelOnly="1" grandCol="1" outline="0" fieldPosition="0"/>
    </format>
    <format dxfId="60">
      <pivotArea field="12" type="button" dataOnly="0" labelOnly="1" outline="0" axis="axisRow" fieldPosition="0"/>
    </format>
    <format dxfId="59">
      <pivotArea dataOnly="0" labelOnly="1" fieldPosition="0">
        <references count="1">
          <reference field="0" count="0"/>
        </references>
      </pivotArea>
    </format>
    <format dxfId="58">
      <pivotArea dataOnly="0" labelOnly="1" grandCol="1" outline="0" fieldPosition="0"/>
    </format>
    <format dxfId="57">
      <pivotArea dataOnly="0" labelOnly="1" fieldPosition="0">
        <references count="1">
          <reference field="0" count="0"/>
        </references>
      </pivotArea>
    </format>
    <format dxfId="56">
      <pivotArea dataOnly="0" labelOnly="1" grandCol="1" outline="0" fieldPosition="0"/>
    </format>
    <format dxfId="55">
      <pivotArea type="origin" dataOnly="0" labelOnly="1" outline="0" fieldPosition="0"/>
    </format>
    <format dxfId="54">
      <pivotArea field="0" type="button" dataOnly="0" labelOnly="1" outline="0" axis="axisCol" fieldPosition="0"/>
    </format>
    <format dxfId="53">
      <pivotArea type="topRight" dataOnly="0" labelOnly="1" outline="0" fieldPosition="0"/>
    </format>
  </formats>
  <pivotTableStyleInfo name="PivotStyleLight16" showRowHeaders="1" showColHeaders="1" showRowStripes="0" showColStripes="0" showLastColumn="1"/>
</pivotTableDefinition>
</file>

<file path=xl/pivotTables/pivotTable9.xml><?xml version="1.0" encoding="utf-8"?>
<pivotTableDefinition xmlns="http://schemas.openxmlformats.org/spreadsheetml/2006/main" name="PivotTable4" cacheId="4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1:J56" firstHeaderRow="1" firstDataRow="2" firstDataCol="1"/>
  <pivotFields count="15"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3" showAll="0"/>
    <pivotField numFmtId="43" showAll="0"/>
    <pivotField numFmtId="164" showAll="0"/>
    <pivotField numFmtId="164" showAll="0"/>
    <pivotField showAll="0"/>
    <pivotField axis="axisRow" showAll="0" sortType="descending">
      <items count="57">
        <item x="2"/>
        <item x="30"/>
        <item x="9"/>
        <item x="23"/>
        <item x="11"/>
        <item x="14"/>
        <item x="8"/>
        <item x="7"/>
        <item x="6"/>
        <item x="3"/>
        <item x="33"/>
        <item x="37"/>
        <item h="1" x="4"/>
        <item x="12"/>
        <item x="38"/>
        <item x="45"/>
        <item x="5"/>
        <item x="53"/>
        <item x="35"/>
        <item x="29"/>
        <item x="25"/>
        <item x="20"/>
        <item x="17"/>
        <item x="44"/>
        <item x="41"/>
        <item x="16"/>
        <item x="48"/>
        <item x="27"/>
        <item x="22"/>
        <item x="47"/>
        <item x="32"/>
        <item x="55"/>
        <item x="51"/>
        <item x="24"/>
        <item x="28"/>
        <item x="34"/>
        <item x="40"/>
        <item x="39"/>
        <item x="26"/>
        <item x="54"/>
        <item x="21"/>
        <item x="10"/>
        <item x="19"/>
        <item x="31"/>
        <item x="52"/>
        <item x="15"/>
        <item x="50"/>
        <item x="18"/>
        <item x="13"/>
        <item x="46"/>
        <item x="42"/>
        <item x="36"/>
        <item x="49"/>
        <item h="1" x="1"/>
        <item x="43"/>
        <item h="1"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Col" showAll="0">
      <items count="9">
        <item x="1"/>
        <item x="0"/>
        <item x="6"/>
        <item x="3"/>
        <item x="5"/>
        <item x="4"/>
        <item x="7"/>
        <item x="2"/>
        <item t="default"/>
      </items>
    </pivotField>
  </pivotFields>
  <rowFields count="1">
    <field x="13"/>
  </rowFields>
  <rowItems count="54">
    <i>
      <x/>
    </i>
    <i>
      <x v="9"/>
    </i>
    <i>
      <x v="41"/>
    </i>
    <i>
      <x v="7"/>
    </i>
    <i>
      <x v="16"/>
    </i>
    <i>
      <x v="2"/>
    </i>
    <i>
      <x v="4"/>
    </i>
    <i>
      <x v="8"/>
    </i>
    <i>
      <x v="6"/>
    </i>
    <i>
      <x v="13"/>
    </i>
    <i>
      <x v="5"/>
    </i>
    <i>
      <x v="48"/>
    </i>
    <i>
      <x v="22"/>
    </i>
    <i>
      <x v="25"/>
    </i>
    <i>
      <x v="45"/>
    </i>
    <i>
      <x v="40"/>
    </i>
    <i>
      <x v="21"/>
    </i>
    <i>
      <x v="3"/>
    </i>
    <i>
      <x v="42"/>
    </i>
    <i>
      <x v="47"/>
    </i>
    <i>
      <x v="33"/>
    </i>
    <i>
      <x v="20"/>
    </i>
    <i>
      <x v="28"/>
    </i>
    <i>
      <x v="27"/>
    </i>
    <i>
      <x v="34"/>
    </i>
    <i>
      <x v="38"/>
    </i>
    <i>
      <x v="18"/>
    </i>
    <i>
      <x v="43"/>
    </i>
    <i>
      <x v="19"/>
    </i>
    <i>
      <x v="35"/>
    </i>
    <i>
      <x v="37"/>
    </i>
    <i>
      <x v="24"/>
    </i>
    <i>
      <x v="15"/>
    </i>
    <i>
      <x v="1"/>
    </i>
    <i>
      <x v="11"/>
    </i>
    <i>
      <x v="54"/>
    </i>
    <i>
      <x v="30"/>
    </i>
    <i>
      <x v="50"/>
    </i>
    <i>
      <x v="51"/>
    </i>
    <i>
      <x v="36"/>
    </i>
    <i>
      <x v="10"/>
    </i>
    <i>
      <x v="14"/>
    </i>
    <i>
      <x v="23"/>
    </i>
    <i>
      <x v="49"/>
    </i>
    <i>
      <x v="29"/>
    </i>
    <i>
      <x v="52"/>
    </i>
    <i>
      <x v="46"/>
    </i>
    <i>
      <x v="32"/>
    </i>
    <i>
      <x v="26"/>
    </i>
    <i>
      <x v="17"/>
    </i>
    <i>
      <x v="44"/>
    </i>
    <i>
      <x v="39"/>
    </i>
    <i>
      <x v="31"/>
    </i>
    <i t="grand">
      <x/>
    </i>
  </rowItems>
  <colFields count="1">
    <field x="14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 of Area_x000a_Acres" fld="8" baseField="0" baseItem="0" numFmtId="165"/>
  </dataFields>
  <formats count="15">
    <format dxfId="14">
      <pivotArea outline="0" collapsedLevelsAreSubtotals="1" fieldPosition="0"/>
    </format>
    <format dxfId="13">
      <pivotArea field="14" type="button" dataOnly="0" labelOnly="1" outline="0" axis="axisCol" fieldPosition="0"/>
    </format>
    <format dxfId="12">
      <pivotArea type="topRight" dataOnly="0" labelOnly="1" outline="0" fieldPosition="0"/>
    </format>
    <format dxfId="11">
      <pivotArea dataOnly="0" labelOnly="1" grandCol="1" outline="0" fieldPosition="0"/>
    </format>
    <format dxfId="10">
      <pivotArea dataOnly="0" labelOnly="1" fieldPosition="0">
        <references count="1">
          <reference field="14" count="0"/>
        </references>
      </pivotArea>
    </format>
    <format dxfId="9">
      <pivotArea outline="0" collapsedLevelsAreSubtotals="1" fieldPosition="0"/>
    </format>
    <format dxfId="8">
      <pivotArea field="13" type="button" dataOnly="0" labelOnly="1" outline="0" axis="axisRow" fieldPosition="0"/>
    </format>
    <format dxfId="7">
      <pivotArea dataOnly="0" labelOnly="1" fieldPosition="0">
        <references count="1">
          <reference field="1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3"/>
            <x v="14"/>
            <x v="15"/>
            <x v="16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2"/>
            <x v="33"/>
            <x v="34"/>
            <x v="35"/>
            <x v="36"/>
            <x v="37"/>
            <x v="38"/>
            <x v="40"/>
            <x v="41"/>
            <x v="42"/>
            <x v="43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 dxfId="6">
      <pivotArea dataOnly="0" labelOnly="1" fieldPosition="0">
        <references count="1">
          <reference field="13" count="4">
            <x v="17"/>
            <x v="31"/>
            <x v="39"/>
            <x v="44"/>
          </reference>
        </references>
      </pivotArea>
    </format>
    <format dxfId="5">
      <pivotArea dataOnly="0" labelOnly="1" grandRow="1" outline="0" fieldPosition="0"/>
    </format>
    <format dxfId="4">
      <pivotArea dataOnly="0" labelOnly="1" fieldPosition="0">
        <references count="1">
          <reference field="14" count="0"/>
        </references>
      </pivotArea>
    </format>
    <format dxfId="3">
      <pivotArea dataOnly="0" labelOnly="1" grandCol="1" outline="0" fieldPosition="0"/>
    </format>
    <format dxfId="2">
      <pivotArea field="13" type="button" dataOnly="0" labelOnly="1" outline="0" axis="axisRow" fieldPosition="0"/>
    </format>
    <format dxfId="1">
      <pivotArea dataOnly="0" labelOnly="1" fieldPosition="0">
        <references count="1">
          <reference field="14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8.xml"/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P3540"/>
  <sheetViews>
    <sheetView topLeftCell="F1" workbookViewId="0">
      <pane ySplit="1" topLeftCell="A420" activePane="bottomLeft" state="frozen"/>
      <selection pane="bottomLeft" activeCell="I830" sqref="I830"/>
    </sheetView>
  </sheetViews>
  <sheetFormatPr defaultRowHeight="15"/>
  <cols>
    <col min="1" max="1" width="6.140625" hidden="1" customWidth="1"/>
    <col min="2" max="2" width="15.7109375" customWidth="1"/>
    <col min="3" max="3" width="11.85546875" hidden="1" customWidth="1"/>
    <col min="4" max="4" width="8" style="8" bestFit="1" customWidth="1"/>
    <col min="5" max="5" width="20.28515625" bestFit="1" customWidth="1"/>
    <col min="6" max="6" width="9.140625" style="8"/>
    <col min="7" max="8" width="10.5703125" style="3" customWidth="1"/>
    <col min="9" max="9" width="10.5703125" style="9" customWidth="1"/>
    <col min="10" max="12" width="10.5703125" style="3" customWidth="1"/>
    <col min="13" max="13" width="10.5703125" style="4" customWidth="1"/>
    <col min="14" max="14" width="26.5703125" bestFit="1" customWidth="1"/>
    <col min="15" max="15" width="28.42578125" customWidth="1"/>
  </cols>
  <sheetData>
    <row r="1" spans="1:16" ht="30">
      <c r="A1" t="s">
        <v>0</v>
      </c>
      <c r="B1" t="s">
        <v>93</v>
      </c>
      <c r="C1" t="s">
        <v>118</v>
      </c>
      <c r="D1" s="8" t="s">
        <v>239</v>
      </c>
      <c r="E1" t="s">
        <v>266</v>
      </c>
      <c r="F1" s="8" t="s">
        <v>274</v>
      </c>
      <c r="G1" s="27" t="s">
        <v>275</v>
      </c>
      <c r="H1" s="28" t="s">
        <v>276</v>
      </c>
      <c r="I1" s="28" t="s">
        <v>277</v>
      </c>
      <c r="J1" s="27" t="s">
        <v>278</v>
      </c>
      <c r="K1" s="29" t="s">
        <v>279</v>
      </c>
      <c r="L1" s="27" t="s">
        <v>280</v>
      </c>
      <c r="M1" s="44" t="s">
        <v>281</v>
      </c>
      <c r="N1" t="s">
        <v>98</v>
      </c>
      <c r="O1" t="s">
        <v>339</v>
      </c>
      <c r="P1" t="s">
        <v>340</v>
      </c>
    </row>
    <row r="2" spans="1:16" hidden="1">
      <c r="A2" t="s">
        <v>11</v>
      </c>
      <c r="B2" t="s">
        <v>11</v>
      </c>
      <c r="C2" t="s">
        <v>4</v>
      </c>
      <c r="D2" s="8">
        <v>2110</v>
      </c>
      <c r="E2" t="str">
        <f>VLOOKUP(D2,Conformity!$A$2:$C$116,2,0)</f>
        <v>Improved Pastures</v>
      </c>
      <c r="F2" s="8" t="s">
        <v>5</v>
      </c>
      <c r="G2" s="26">
        <f t="shared" ref="G2:G13" si="0">VLOOKUP(VLOOKUP(D2,HEMC,2,0),EMCN,2,0)</f>
        <v>1.8765006736361713</v>
      </c>
      <c r="H2" s="30">
        <f t="shared" ref="H2:H13" si="1">VLOOKUP(VLOOKUP(D2,HEMC,2,0),EMCP,3,0)</f>
        <v>0.3700681607026059</v>
      </c>
      <c r="I2" s="30">
        <f>HLOOKUP(F2,ROCs!$B$1:$F$17,MATCH(VLOOKUP(D2,HROC,2,0),ROCs!$A$2:$A$17,0)+1,0)</f>
        <v>0.58663586860269046</v>
      </c>
      <c r="J2" s="3">
        <v>28926.720000000001</v>
      </c>
      <c r="K2" s="26">
        <f t="shared" ref="K2:K65" si="2">Rain*I2*J2/12</f>
        <v>70720.189180539266</v>
      </c>
      <c r="L2" s="31">
        <f t="shared" ref="L2:L65" si="3">2.721*G2*K2</f>
        <v>361094.33925516659</v>
      </c>
      <c r="M2" s="4">
        <f>2.721*K2*(H2+VLOOKUP(B2,Summary!$A$34:C$39,3,0))</f>
        <v>92379.340824026178</v>
      </c>
      <c r="N2" t="s">
        <v>4</v>
      </c>
      <c r="P2">
        <f>INT(D2/1000)*1000</f>
        <v>2000</v>
      </c>
    </row>
    <row r="3" spans="1:16" hidden="1">
      <c r="A3" t="s">
        <v>12</v>
      </c>
      <c r="B3" t="s">
        <v>95</v>
      </c>
      <c r="C3" t="s">
        <v>4</v>
      </c>
      <c r="D3" s="8">
        <v>2210</v>
      </c>
      <c r="E3" t="str">
        <f>VLOOKUP(D3,Conformity!$A$2:$C$116,2,0)</f>
        <v>Citrus Groves</v>
      </c>
      <c r="F3" s="8" t="s">
        <v>5</v>
      </c>
      <c r="G3" s="26">
        <f t="shared" si="0"/>
        <v>1.6671011379372187</v>
      </c>
      <c r="H3" s="30">
        <f t="shared" si="1"/>
        <v>0.16490862031309303</v>
      </c>
      <c r="I3" s="30">
        <f>HLOOKUP(F3,ROCs!$B$1:$F$17,MATCH(VLOOKUP(D3,HROC,2,0),ROCs!$A$2:$A$17,0)+1,0)</f>
        <v>0.32696578480774496</v>
      </c>
      <c r="J3" s="3">
        <v>23510.43</v>
      </c>
      <c r="K3" s="26">
        <f t="shared" si="2"/>
        <v>32036.015072319893</v>
      </c>
      <c r="L3" s="31">
        <f t="shared" si="3"/>
        <v>145321.20121232644</v>
      </c>
      <c r="M3" s="4">
        <f>2.721*K3*(H3+VLOOKUP(B3,Summary!$A$34:C$39,3,0))</f>
        <v>14375.083939909482</v>
      </c>
      <c r="N3" t="s">
        <v>4</v>
      </c>
      <c r="P3">
        <f t="shared" ref="P3:P66" si="4">INT(D3/1000)*1000</f>
        <v>2000</v>
      </c>
    </row>
    <row r="4" spans="1:16" hidden="1">
      <c r="A4" t="s">
        <v>14</v>
      </c>
      <c r="B4" t="s">
        <v>96</v>
      </c>
      <c r="C4" t="s">
        <v>90</v>
      </c>
      <c r="D4" s="8">
        <v>2210</v>
      </c>
      <c r="E4" t="str">
        <f>VLOOKUP(D4,Conformity!$A$2:$C$116,2,0)</f>
        <v>Citrus Groves</v>
      </c>
      <c r="F4" s="8" t="s">
        <v>5</v>
      </c>
      <c r="G4" s="26">
        <f t="shared" si="0"/>
        <v>1.6671011379372187</v>
      </c>
      <c r="H4" s="30">
        <f t="shared" si="1"/>
        <v>0.16490862031309303</v>
      </c>
      <c r="I4" s="30">
        <f>HLOOKUP(F4,ROCs!$B$1:$F$17,MATCH(VLOOKUP(D4,HROC,2,0),ROCs!$A$2:$A$17,0)+1,0)</f>
        <v>0.32696578480774496</v>
      </c>
      <c r="J4" s="3">
        <v>20718</v>
      </c>
      <c r="K4" s="26">
        <f t="shared" si="2"/>
        <v>28230.96643780329</v>
      </c>
      <c r="L4" s="31">
        <f t="shared" si="3"/>
        <v>128060.80734027323</v>
      </c>
      <c r="M4" s="4">
        <f>2.721*K4*(H4+VLOOKUP(B4,Summary!$A$34:C$39,3,0))</f>
        <v>18813.013156894765</v>
      </c>
      <c r="N4" t="s">
        <v>105</v>
      </c>
      <c r="O4" t="s">
        <v>89</v>
      </c>
      <c r="P4">
        <f t="shared" si="4"/>
        <v>2000</v>
      </c>
    </row>
    <row r="5" spans="1:16" hidden="1">
      <c r="A5" t="s">
        <v>8</v>
      </c>
      <c r="B5" t="s">
        <v>8</v>
      </c>
      <c r="C5" t="s">
        <v>4</v>
      </c>
      <c r="D5" s="8">
        <v>2210</v>
      </c>
      <c r="E5" t="str">
        <f>VLOOKUP(D5,Conformity!$A$2:$C$116,2,0)</f>
        <v>Citrus Groves</v>
      </c>
      <c r="F5" s="8" t="s">
        <v>5</v>
      </c>
      <c r="G5" s="26">
        <f t="shared" si="0"/>
        <v>1.6671011379372187</v>
      </c>
      <c r="H5" s="30">
        <f t="shared" si="1"/>
        <v>0.16490862031309303</v>
      </c>
      <c r="I5" s="30">
        <f>HLOOKUP(F5,ROCs!$B$1:$F$17,MATCH(VLOOKUP(D5,HROC,2,0),ROCs!$A$2:$A$17,0)+1,0)</f>
        <v>0.32696578480774496</v>
      </c>
      <c r="J5" s="3">
        <v>20369.45</v>
      </c>
      <c r="K5" s="26">
        <f t="shared" si="2"/>
        <v>27756.021783304965</v>
      </c>
      <c r="L5" s="31">
        <f t="shared" si="3"/>
        <v>125906.37185429716</v>
      </c>
      <c r="M5" s="4">
        <f>2.721*K5*(H5+VLOOKUP(B5,Summary!$A$34:C$39,3,0))</f>
        <v>26804.166649857234</v>
      </c>
      <c r="N5" t="s">
        <v>4</v>
      </c>
      <c r="P5">
        <f t="shared" si="4"/>
        <v>2000</v>
      </c>
    </row>
    <row r="6" spans="1:16" hidden="1">
      <c r="A6" t="s">
        <v>14</v>
      </c>
      <c r="B6" t="s">
        <v>96</v>
      </c>
      <c r="C6" t="s">
        <v>72</v>
      </c>
      <c r="D6" s="8">
        <v>1210</v>
      </c>
      <c r="E6" t="str">
        <f>VLOOKUP(D6,Conformity!$A$2:$C$116,2,0)</f>
        <v>Fixed Single Family Units</v>
      </c>
      <c r="F6" s="8" t="s">
        <v>5</v>
      </c>
      <c r="G6" s="26">
        <f t="shared" si="0"/>
        <v>1.3474392445178078</v>
      </c>
      <c r="H6" s="30">
        <f t="shared" si="1"/>
        <v>0.2921616014325315</v>
      </c>
      <c r="I6" s="30">
        <f>HLOOKUP(F6,ROCs!$B$1:$F$17,MATCH(VLOOKUP(D6,HROC,2,0),ROCs!$A$2:$A$17,0)+1,0)</f>
        <v>0.24052044568721381</v>
      </c>
      <c r="J6" s="3">
        <v>16304.53</v>
      </c>
      <c r="K6" s="26">
        <f t="shared" si="2"/>
        <v>16343.154737020886</v>
      </c>
      <c r="L6" s="31">
        <f t="shared" si="3"/>
        <v>59920.251363610121</v>
      </c>
      <c r="M6" s="4">
        <f>2.721*K6*(H6+VLOOKUP(B6,Summary!$A$34:C$39,3,0))</f>
        <v>16549.92371377844</v>
      </c>
      <c r="N6" t="s">
        <v>99</v>
      </c>
      <c r="P6">
        <f t="shared" si="4"/>
        <v>1000</v>
      </c>
    </row>
    <row r="7" spans="1:16" hidden="1">
      <c r="A7" t="s">
        <v>8</v>
      </c>
      <c r="B7" t="s">
        <v>8</v>
      </c>
      <c r="C7" t="s">
        <v>4</v>
      </c>
      <c r="D7" s="8">
        <v>2110</v>
      </c>
      <c r="E7" t="str">
        <f>VLOOKUP(D7,Conformity!$A$2:$C$116,2,0)</f>
        <v>Improved Pastures</v>
      </c>
      <c r="F7" s="8" t="s">
        <v>5</v>
      </c>
      <c r="G7" s="26">
        <f t="shared" si="0"/>
        <v>1.8765006736361713</v>
      </c>
      <c r="H7" s="30">
        <f t="shared" si="1"/>
        <v>0.3700681607026059</v>
      </c>
      <c r="I7" s="30">
        <f>HLOOKUP(F7,ROCs!$B$1:$F$17,MATCH(VLOOKUP(D7,HROC,2,0),ROCs!$A$2:$A$17,0)+1,0)</f>
        <v>0.58663586860269046</v>
      </c>
      <c r="J7" s="3">
        <v>15363.21</v>
      </c>
      <c r="K7" s="26">
        <f t="shared" si="2"/>
        <v>37560.052353683808</v>
      </c>
      <c r="L7" s="31">
        <f t="shared" si="3"/>
        <v>191780.06230185679</v>
      </c>
      <c r="M7" s="4">
        <f>2.721*K7*(H7+VLOOKUP(B7,Summary!$A$34:C$39,3,0))</f>
        <v>57239.47145976749</v>
      </c>
      <c r="N7" t="s">
        <v>4</v>
      </c>
      <c r="P7">
        <f t="shared" si="4"/>
        <v>2000</v>
      </c>
    </row>
    <row r="8" spans="1:16" hidden="1">
      <c r="A8" t="s">
        <v>12</v>
      </c>
      <c r="B8" t="s">
        <v>95</v>
      </c>
      <c r="C8" t="s">
        <v>4</v>
      </c>
      <c r="D8" s="8">
        <v>2110</v>
      </c>
      <c r="E8" t="str">
        <f>VLOOKUP(D8,Conformity!$A$2:$C$116,2,0)</f>
        <v>Improved Pastures</v>
      </c>
      <c r="F8" s="8" t="s">
        <v>5</v>
      </c>
      <c r="G8" s="26">
        <f t="shared" si="0"/>
        <v>1.8765006736361713</v>
      </c>
      <c r="H8" s="30">
        <f t="shared" si="1"/>
        <v>0.3700681607026059</v>
      </c>
      <c r="I8" s="30">
        <f>HLOOKUP(F8,ROCs!$B$1:$F$17,MATCH(VLOOKUP(D8,HROC,2,0),ROCs!$A$2:$A$17,0)+1,0)</f>
        <v>0.58663586860269046</v>
      </c>
      <c r="J8" s="3">
        <v>14985.78</v>
      </c>
      <c r="K8" s="26">
        <f t="shared" si="2"/>
        <v>36637.309609175936</v>
      </c>
      <c r="L8" s="31">
        <f t="shared" si="3"/>
        <v>187068.57629635473</v>
      </c>
      <c r="M8" s="4">
        <f>2.721*K8*(H8+VLOOKUP(B8,Summary!$A$34:C$39,3,0))</f>
        <v>36892.139143814406</v>
      </c>
      <c r="N8" t="s">
        <v>4</v>
      </c>
      <c r="P8">
        <f t="shared" si="4"/>
        <v>2000</v>
      </c>
    </row>
    <row r="9" spans="1:16">
      <c r="A9" t="s">
        <v>8</v>
      </c>
      <c r="B9" t="s">
        <v>8</v>
      </c>
      <c r="C9" t="s">
        <v>17</v>
      </c>
      <c r="D9" s="8">
        <v>2110</v>
      </c>
      <c r="E9" t="str">
        <f>VLOOKUP(D9,Conformity!$A$2:$C$116,2,0)</f>
        <v>Improved Pastures</v>
      </c>
      <c r="F9" s="8" t="s">
        <v>5</v>
      </c>
      <c r="G9" s="26">
        <f t="shared" si="0"/>
        <v>1.8765006736361713</v>
      </c>
      <c r="H9" s="30">
        <f t="shared" si="1"/>
        <v>0.3700681607026059</v>
      </c>
      <c r="I9" s="30">
        <f>HLOOKUP(F9,ROCs!$B$1:$F$17,MATCH(VLOOKUP(D9,HROC,2,0),ROCs!$A$2:$A$17,0)+1,0)</f>
        <v>0.58663586860269046</v>
      </c>
      <c r="J9" s="3">
        <v>14081.88</v>
      </c>
      <c r="K9" s="26">
        <f t="shared" si="2"/>
        <v>34427.450385583026</v>
      </c>
      <c r="L9" s="31">
        <f t="shared" si="3"/>
        <v>175785.12717897311</v>
      </c>
      <c r="M9" s="4">
        <f>2.721*K9*(H9+VLOOKUP(B9,Summary!$A$34:C$39,3,0))</f>
        <v>52465.556895978814</v>
      </c>
      <c r="N9" t="s">
        <v>17</v>
      </c>
      <c r="O9" t="s">
        <v>19</v>
      </c>
      <c r="P9">
        <f t="shared" si="4"/>
        <v>2000</v>
      </c>
    </row>
    <row r="10" spans="1:16">
      <c r="A10" t="s">
        <v>12</v>
      </c>
      <c r="B10" t="s">
        <v>95</v>
      </c>
      <c r="C10" t="s">
        <v>17</v>
      </c>
      <c r="D10" s="8">
        <v>2210</v>
      </c>
      <c r="E10" t="str">
        <f>VLOOKUP(D10,Conformity!$A$2:$C$116,2,0)</f>
        <v>Citrus Groves</v>
      </c>
      <c r="F10" s="8" t="s">
        <v>5</v>
      </c>
      <c r="G10" s="26">
        <f t="shared" si="0"/>
        <v>1.6671011379372187</v>
      </c>
      <c r="H10" s="30">
        <f t="shared" si="1"/>
        <v>0.16490862031309303</v>
      </c>
      <c r="I10" s="30">
        <f>HLOOKUP(F10,ROCs!$B$1:$F$17,MATCH(VLOOKUP(D10,HROC,2,0),ROCs!$A$2:$A$17,0)+1,0)</f>
        <v>0.32696578480774496</v>
      </c>
      <c r="J10" s="3">
        <v>12721.81</v>
      </c>
      <c r="K10" s="26">
        <f t="shared" si="2"/>
        <v>17335.11879226326</v>
      </c>
      <c r="L10" s="31">
        <f t="shared" si="3"/>
        <v>78635.257236681195</v>
      </c>
      <c r="M10" s="4">
        <f>2.721*K10*(H10+VLOOKUP(B10,Summary!$A$34:C$39,3,0))</f>
        <v>7778.5513330713156</v>
      </c>
      <c r="N10" t="s">
        <v>17</v>
      </c>
      <c r="O10" t="s">
        <v>33</v>
      </c>
      <c r="P10">
        <f t="shared" si="4"/>
        <v>2000</v>
      </c>
    </row>
    <row r="11" spans="1:16" hidden="1">
      <c r="A11" t="s">
        <v>16</v>
      </c>
      <c r="B11" t="s">
        <v>97</v>
      </c>
      <c r="C11" t="s">
        <v>4</v>
      </c>
      <c r="D11" s="8">
        <v>2110</v>
      </c>
      <c r="E11" t="str">
        <f>VLOOKUP(D11,Conformity!$A$2:$C$116,2,0)</f>
        <v>Improved Pastures</v>
      </c>
      <c r="F11" s="8" t="s">
        <v>5</v>
      </c>
      <c r="G11" s="26">
        <f t="shared" si="0"/>
        <v>1.8765006736361713</v>
      </c>
      <c r="H11" s="30">
        <f t="shared" si="1"/>
        <v>0.3700681607026059</v>
      </c>
      <c r="I11" s="30">
        <f>HLOOKUP(F11,ROCs!$B$1:$F$17,MATCH(VLOOKUP(D11,HROC,2,0),ROCs!$A$2:$A$17,0)+1,0)</f>
        <v>0.58663586860269046</v>
      </c>
      <c r="J11" s="3">
        <v>8782.179999</v>
      </c>
      <c r="K11" s="26">
        <f t="shared" si="2"/>
        <v>21470.717417903867</v>
      </c>
      <c r="L11" s="31">
        <f t="shared" si="3"/>
        <v>109628.58851466203</v>
      </c>
      <c r="M11" s="4">
        <f>2.721*K11*(H11+VLOOKUP(B11,Summary!$A$34:C$39,3,0))</f>
        <v>23956.929131029185</v>
      </c>
      <c r="N11" t="s">
        <v>4</v>
      </c>
      <c r="P11">
        <f t="shared" si="4"/>
        <v>2000</v>
      </c>
    </row>
    <row r="12" spans="1:16" hidden="1">
      <c r="A12" t="s">
        <v>11</v>
      </c>
      <c r="B12" t="s">
        <v>11</v>
      </c>
      <c r="C12" t="s">
        <v>4</v>
      </c>
      <c r="D12" s="8">
        <v>2210</v>
      </c>
      <c r="E12" t="str">
        <f>VLOOKUP(D12,Conformity!$A$2:$C$116,2,0)</f>
        <v>Citrus Groves</v>
      </c>
      <c r="F12" s="8" t="s">
        <v>5</v>
      </c>
      <c r="G12" s="26">
        <f t="shared" si="0"/>
        <v>1.6671011379372187</v>
      </c>
      <c r="H12" s="30">
        <f t="shared" si="1"/>
        <v>0.16490862031309303</v>
      </c>
      <c r="I12" s="30">
        <f>HLOOKUP(F12,ROCs!$B$1:$F$17,MATCH(VLOOKUP(D12,HROC,2,0),ROCs!$A$2:$A$17,0)+1,0)</f>
        <v>0.32696578480774496</v>
      </c>
      <c r="J12" s="3">
        <v>7091.59</v>
      </c>
      <c r="K12" s="26">
        <f t="shared" si="2"/>
        <v>9663.2126305947204</v>
      </c>
      <c r="L12" s="31">
        <f t="shared" si="3"/>
        <v>43834.093094227632</v>
      </c>
      <c r="M12" s="4">
        <f>2.721*K12*(H12+VLOOKUP(B12,Summary!$A$34:C$39,3,0))</f>
        <v>7228.3377300793391</v>
      </c>
      <c r="N12" t="s">
        <v>4</v>
      </c>
      <c r="P12">
        <f t="shared" si="4"/>
        <v>2000</v>
      </c>
    </row>
    <row r="13" spans="1:16" hidden="1">
      <c r="A13" t="s">
        <v>8</v>
      </c>
      <c r="B13" t="s">
        <v>8</v>
      </c>
      <c r="C13" t="s">
        <v>4</v>
      </c>
      <c r="D13" s="8">
        <v>2110</v>
      </c>
      <c r="E13" t="str">
        <f>VLOOKUP(D13,Conformity!$A$2:$C$116,2,0)</f>
        <v>Improved Pastures</v>
      </c>
      <c r="F13" s="8" t="s">
        <v>10</v>
      </c>
      <c r="G13" s="26">
        <f t="shared" si="0"/>
        <v>1.8765006736361713</v>
      </c>
      <c r="H13" s="30">
        <f t="shared" si="1"/>
        <v>0.3700681607026059</v>
      </c>
      <c r="I13" s="30">
        <f>HLOOKUP(F13,ROCs!$B$1:$F$17,MATCH(VLOOKUP(D13,HROC,2,0),ROCs!$A$2:$A$17,0)+1,0)</f>
        <v>0.58663586860269046</v>
      </c>
      <c r="J13" s="3">
        <v>7044.33</v>
      </c>
      <c r="K13" s="26">
        <f t="shared" si="2"/>
        <v>17222.013081681853</v>
      </c>
      <c r="L13" s="31">
        <f t="shared" si="3"/>
        <v>87934.881204828867</v>
      </c>
      <c r="M13" s="4">
        <f>2.721*K13*(H13+VLOOKUP(B13,Summary!$A$34:C$39,3,0))</f>
        <v>26245.408738680519</v>
      </c>
      <c r="N13" t="s">
        <v>4</v>
      </c>
      <c r="P13">
        <f t="shared" si="4"/>
        <v>2000</v>
      </c>
    </row>
    <row r="14" spans="1:16" hidden="1">
      <c r="A14" t="s">
        <v>12</v>
      </c>
      <c r="B14" t="s">
        <v>95</v>
      </c>
      <c r="C14" t="s">
        <v>87</v>
      </c>
      <c r="D14" s="8">
        <v>8310</v>
      </c>
      <c r="E14" t="str">
        <f>VLOOKUP(D14,Conformity!$A$2:$C$116,2,0)</f>
        <v>Electric Power Facilities</v>
      </c>
      <c r="F14" s="8" t="s">
        <v>10</v>
      </c>
      <c r="G14" s="26"/>
      <c r="H14" s="30"/>
      <c r="I14" s="30"/>
      <c r="J14" s="3">
        <v>6573.42</v>
      </c>
      <c r="K14" s="26">
        <f t="shared" si="2"/>
        <v>0</v>
      </c>
      <c r="L14" s="31">
        <f t="shared" si="3"/>
        <v>0</v>
      </c>
      <c r="M14" s="4">
        <f>2.721*K14*(H14+VLOOKUP(B14,Summary!$A$34:C$39,3,0))</f>
        <v>0</v>
      </c>
      <c r="N14" t="s">
        <v>87</v>
      </c>
      <c r="P14">
        <f t="shared" si="4"/>
        <v>8000</v>
      </c>
    </row>
    <row r="15" spans="1:16" hidden="1">
      <c r="A15" t="s">
        <v>8</v>
      </c>
      <c r="B15" t="s">
        <v>8</v>
      </c>
      <c r="C15" t="s">
        <v>72</v>
      </c>
      <c r="D15" s="8">
        <v>2210</v>
      </c>
      <c r="E15" t="str">
        <f>VLOOKUP(D15,Conformity!$A$2:$C$116,2,0)</f>
        <v>Citrus Groves</v>
      </c>
      <c r="F15" s="8" t="s">
        <v>5</v>
      </c>
      <c r="G15" s="26">
        <f t="shared" ref="G15:G78" si="5">VLOOKUP(VLOOKUP(D15,HEMC,2,0),EMCN,2,0)</f>
        <v>1.6671011379372187</v>
      </c>
      <c r="H15" s="30">
        <f t="shared" ref="H15:H78" si="6">VLOOKUP(VLOOKUP(D15,HEMC,2,0),EMCP,3,0)</f>
        <v>0.16490862031309303</v>
      </c>
      <c r="I15" s="30">
        <f>HLOOKUP(F15,ROCs!$B$1:$F$17,MATCH(VLOOKUP(D15,HROC,2,0),ROCs!$A$2:$A$17,0)+1,0)</f>
        <v>0.32696578480774496</v>
      </c>
      <c r="J15" s="3">
        <v>6083.8</v>
      </c>
      <c r="K15" s="26">
        <f t="shared" si="2"/>
        <v>8289.967835423673</v>
      </c>
      <c r="L15" s="31">
        <f t="shared" si="3"/>
        <v>37604.804503173771</v>
      </c>
      <c r="M15" s="4">
        <f>2.721*K15*(H15+VLOOKUP(B15,Summary!$A$34:C$39,3,0))</f>
        <v>8005.6746286424741</v>
      </c>
      <c r="N15" t="s">
        <v>99</v>
      </c>
      <c r="P15">
        <f t="shared" si="4"/>
        <v>2000</v>
      </c>
    </row>
    <row r="16" spans="1:16" hidden="1">
      <c r="A16" t="s">
        <v>12</v>
      </c>
      <c r="B16" t="s">
        <v>95</v>
      </c>
      <c r="C16" t="s">
        <v>4</v>
      </c>
      <c r="D16" s="8">
        <v>2140</v>
      </c>
      <c r="E16" t="str">
        <f>VLOOKUP(D16,Conformity!$A$2:$C$116,2,0)</f>
        <v>Row Crops</v>
      </c>
      <c r="F16" s="8" t="s">
        <v>5</v>
      </c>
      <c r="G16" s="26">
        <f t="shared" si="5"/>
        <v>1.1942187284187931</v>
      </c>
      <c r="H16" s="30">
        <f t="shared" si="6"/>
        <v>0.52982210901985061</v>
      </c>
      <c r="I16" s="30">
        <f>HLOOKUP(F16,ROCs!$B$1:$F$17,MATCH(VLOOKUP(D16,HROC,2,0),ROCs!$A$2:$A$17,0)+1,0)</f>
        <v>0.25824300484311374</v>
      </c>
      <c r="J16" s="3">
        <v>5269.49</v>
      </c>
      <c r="K16" s="26">
        <f t="shared" si="2"/>
        <v>5671.1712224044059</v>
      </c>
      <c r="L16" s="31">
        <f t="shared" si="3"/>
        <v>18428.295988438778</v>
      </c>
      <c r="M16" s="4">
        <f>2.721*K16*(H16+VLOOKUP(B16,Summary!$A$34:C$39,3,0))</f>
        <v>8175.8210735518705</v>
      </c>
      <c r="N16" t="s">
        <v>4</v>
      </c>
      <c r="P16">
        <f t="shared" si="4"/>
        <v>2000</v>
      </c>
    </row>
    <row r="17" spans="1:16" hidden="1">
      <c r="A17" t="s">
        <v>11</v>
      </c>
      <c r="B17" t="s">
        <v>11</v>
      </c>
      <c r="C17" t="s">
        <v>4</v>
      </c>
      <c r="D17" s="8">
        <v>2130</v>
      </c>
      <c r="E17" t="str">
        <f>VLOOKUP(D17,Conformity!$A$2:$C$116,2,0)</f>
        <v>Woodland Pastures</v>
      </c>
      <c r="F17" s="8" t="s">
        <v>5</v>
      </c>
      <c r="G17" s="26">
        <f t="shared" si="5"/>
        <v>0.95337210017164864</v>
      </c>
      <c r="H17" s="30">
        <f t="shared" si="6"/>
        <v>0.22938109134459039</v>
      </c>
      <c r="I17" s="30">
        <f>HLOOKUP(F17,ROCs!$B$1:$F$17,MATCH(VLOOKUP(D17,HROC,2,0),ROCs!$A$2:$A$17,0)+1,0)</f>
        <v>0.2</v>
      </c>
      <c r="J17" s="3">
        <v>5265.47</v>
      </c>
      <c r="K17" s="26">
        <f t="shared" si="2"/>
        <v>4388.7692450000004</v>
      </c>
      <c r="L17" s="31">
        <f t="shared" si="3"/>
        <v>11385.018144338617</v>
      </c>
      <c r="M17" s="4">
        <f>2.721*K17*(H17+VLOOKUP(B17,Summary!$A$34:C$39,3,0))</f>
        <v>4052.8350704913014</v>
      </c>
      <c r="N17" t="s">
        <v>4</v>
      </c>
      <c r="P17">
        <f t="shared" si="4"/>
        <v>2000</v>
      </c>
    </row>
    <row r="18" spans="1:16" hidden="1">
      <c r="A18" t="s">
        <v>14</v>
      </c>
      <c r="B18" t="s">
        <v>96</v>
      </c>
      <c r="C18" t="s">
        <v>72</v>
      </c>
      <c r="D18" s="8">
        <v>1920</v>
      </c>
      <c r="E18" t="str">
        <f>VLOOKUP(D18,Conformity!$A$2:$C$116,2,0)</f>
        <v>Inactive Land with street pattern but without structures</v>
      </c>
      <c r="F18" s="8" t="s">
        <v>5</v>
      </c>
      <c r="G18" s="26">
        <f t="shared" si="5"/>
        <v>0.80616023176279095</v>
      </c>
      <c r="H18" s="30">
        <f t="shared" si="6"/>
        <v>4.9140330516175015E-2</v>
      </c>
      <c r="I18" s="30">
        <f>HLOOKUP(F18,ROCs!$B$1:$F$17,MATCH(VLOOKUP(D18,HROC,2,0),ROCs!$A$2:$A$17,0)+1,0)</f>
        <v>0.27638752969320179</v>
      </c>
      <c r="J18" s="3">
        <v>4755.54</v>
      </c>
      <c r="K18" s="26">
        <f t="shared" si="2"/>
        <v>5477.6451139491683</v>
      </c>
      <c r="L18" s="31">
        <f t="shared" si="3"/>
        <v>12015.554120100158</v>
      </c>
      <c r="M18" s="4">
        <f>2.721*K18*(H18+VLOOKUP(B18,Summary!$A$34:C$39,3,0))</f>
        <v>1924.7943141671881</v>
      </c>
      <c r="N18" t="s">
        <v>99</v>
      </c>
      <c r="P18">
        <f t="shared" si="4"/>
        <v>1000</v>
      </c>
    </row>
    <row r="19" spans="1:16" hidden="1">
      <c r="A19" t="s">
        <v>14</v>
      </c>
      <c r="B19" t="s">
        <v>96</v>
      </c>
      <c r="C19" t="s">
        <v>72</v>
      </c>
      <c r="D19" s="8">
        <v>4110</v>
      </c>
      <c r="E19" t="str">
        <f>VLOOKUP(D19,Conformity!$A$2:$C$116,2,0)</f>
        <v>Pine Flatwoods</v>
      </c>
      <c r="F19" s="8" t="s">
        <v>5</v>
      </c>
      <c r="G19" s="26">
        <f t="shared" si="5"/>
        <v>0.80616023176279095</v>
      </c>
      <c r="H19" s="30">
        <f t="shared" si="6"/>
        <v>4.9140330516175015E-2</v>
      </c>
      <c r="I19" s="30">
        <f>HLOOKUP(F19,ROCs!$B$1:$F$17,MATCH(VLOOKUP(D19,HROC,2,0),ROCs!$A$2:$A$17,0)+1,0)</f>
        <v>0.28292799795311729</v>
      </c>
      <c r="J19" s="3">
        <v>4742.2299999999996</v>
      </c>
      <c r="K19" s="26">
        <f t="shared" si="2"/>
        <v>5591.5749235881567</v>
      </c>
      <c r="L19" s="31">
        <f t="shared" si="3"/>
        <v>12265.466220123561</v>
      </c>
      <c r="M19" s="4">
        <f>2.721*K19*(H19+VLOOKUP(B19,Summary!$A$34:C$39,3,0))</f>
        <v>1964.8282056014534</v>
      </c>
      <c r="N19" t="s">
        <v>99</v>
      </c>
      <c r="P19">
        <f t="shared" si="4"/>
        <v>4000</v>
      </c>
    </row>
    <row r="20" spans="1:16" hidden="1">
      <c r="A20" t="s">
        <v>12</v>
      </c>
      <c r="B20" t="s">
        <v>95</v>
      </c>
      <c r="C20" t="s">
        <v>88</v>
      </c>
      <c r="D20" s="8">
        <v>2210</v>
      </c>
      <c r="E20" t="str">
        <f>VLOOKUP(D20,Conformity!$A$2:$C$116,2,0)</f>
        <v>Citrus Groves</v>
      </c>
      <c r="F20" s="8" t="s">
        <v>5</v>
      </c>
      <c r="G20" s="26">
        <f t="shared" si="5"/>
        <v>1.6671011379372187</v>
      </c>
      <c r="H20" s="30">
        <f t="shared" si="6"/>
        <v>0.16490862031309303</v>
      </c>
      <c r="I20" s="30">
        <f>HLOOKUP(F20,ROCs!$B$1:$F$17,MATCH(VLOOKUP(D20,HROC,2,0),ROCs!$A$2:$A$17,0)+1,0)</f>
        <v>0.32696578480774496</v>
      </c>
      <c r="J20" s="3">
        <v>4297.96</v>
      </c>
      <c r="K20" s="26">
        <f t="shared" si="2"/>
        <v>5856.5288401882908</v>
      </c>
      <c r="L20" s="31">
        <f t="shared" si="3"/>
        <v>26566.281857138751</v>
      </c>
      <c r="M20" s="4">
        <f>2.721*K20*(H20+VLOOKUP(B20,Summary!$A$34:C$39,3,0))</f>
        <v>2627.920279228128</v>
      </c>
      <c r="N20" t="s">
        <v>116</v>
      </c>
      <c r="O20" t="s">
        <v>89</v>
      </c>
      <c r="P20">
        <f t="shared" si="4"/>
        <v>2000</v>
      </c>
    </row>
    <row r="21" spans="1:16" hidden="1">
      <c r="A21" t="s">
        <v>11</v>
      </c>
      <c r="B21" t="s">
        <v>11</v>
      </c>
      <c r="C21" t="s">
        <v>4</v>
      </c>
      <c r="D21" s="8">
        <v>2120</v>
      </c>
      <c r="E21" t="str">
        <f>VLOOKUP(D21,Conformity!$A$2:$C$116,2,0)</f>
        <v>Unimproved Pastures</v>
      </c>
      <c r="F21" s="8" t="s">
        <v>5</v>
      </c>
      <c r="G21" s="26">
        <f t="shared" si="5"/>
        <v>0.95337210017164864</v>
      </c>
      <c r="H21" s="30">
        <f t="shared" si="6"/>
        <v>0.22938109134459039</v>
      </c>
      <c r="I21" s="30">
        <f>HLOOKUP(F21,ROCs!$B$1:$F$17,MATCH(VLOOKUP(D21,HROC,2,0),ROCs!$A$2:$A$17,0)+1,0)</f>
        <v>0.2</v>
      </c>
      <c r="J21" s="3">
        <v>4183.3999999999996</v>
      </c>
      <c r="K21" s="26">
        <f t="shared" si="2"/>
        <v>3486.8638999999998</v>
      </c>
      <c r="L21" s="31">
        <f t="shared" si="3"/>
        <v>9045.3625042068743</v>
      </c>
      <c r="M21" s="4">
        <f>2.721*K21*(H21+VLOOKUP(B21,Summary!$A$34:C$39,3,0))</f>
        <v>3219.9652137213411</v>
      </c>
      <c r="N21" t="s">
        <v>4</v>
      </c>
      <c r="P21">
        <f t="shared" si="4"/>
        <v>2000</v>
      </c>
    </row>
    <row r="22" spans="1:16" hidden="1">
      <c r="A22" t="s">
        <v>15</v>
      </c>
      <c r="B22" t="s">
        <v>95</v>
      </c>
      <c r="C22" t="s">
        <v>4</v>
      </c>
      <c r="D22" s="8">
        <v>2110</v>
      </c>
      <c r="E22" t="str">
        <f>VLOOKUP(D22,Conformity!$A$2:$C$116,2,0)</f>
        <v>Improved Pastures</v>
      </c>
      <c r="F22" s="8" t="s">
        <v>5</v>
      </c>
      <c r="G22" s="26">
        <f t="shared" si="5"/>
        <v>1.8765006736361713</v>
      </c>
      <c r="H22" s="30">
        <f t="shared" si="6"/>
        <v>0.3700681607026059</v>
      </c>
      <c r="I22" s="30">
        <f>HLOOKUP(F22,ROCs!$B$1:$F$17,MATCH(VLOOKUP(D22,HROC,2,0),ROCs!$A$2:$A$17,0)+1,0)</f>
        <v>0.58663586860269046</v>
      </c>
      <c r="J22" s="3">
        <v>3566.61</v>
      </c>
      <c r="K22" s="26">
        <f t="shared" si="2"/>
        <v>8719.6658982837707</v>
      </c>
      <c r="L22" s="31">
        <f t="shared" si="3"/>
        <v>44522.250754004242</v>
      </c>
      <c r="M22" s="4">
        <f>2.721*K22*(H22+VLOOKUP(B22,Summary!$A$34:C$39,3,0))</f>
        <v>8780.3152316208998</v>
      </c>
      <c r="N22" t="s">
        <v>4</v>
      </c>
      <c r="P22">
        <f t="shared" si="4"/>
        <v>2000</v>
      </c>
    </row>
    <row r="23" spans="1:16" hidden="1">
      <c r="A23" t="s">
        <v>12</v>
      </c>
      <c r="B23" t="s">
        <v>95</v>
      </c>
      <c r="C23" t="s">
        <v>81</v>
      </c>
      <c r="D23" s="8">
        <v>6410</v>
      </c>
      <c r="E23" t="str">
        <f>VLOOKUP(D23,Conformity!$A$2:$C$116,2,0)</f>
        <v>Freshwater Marshes</v>
      </c>
      <c r="F23" s="8" t="s">
        <v>5</v>
      </c>
      <c r="G23" s="26">
        <f t="shared" si="5"/>
        <v>0.62640332935885068</v>
      </c>
      <c r="H23" s="30">
        <f t="shared" si="6"/>
        <v>1.7869211096790915E-2</v>
      </c>
      <c r="I23" s="30">
        <f>HLOOKUP(F23,ROCs!$B$1:$F$17,MATCH(VLOOKUP(D23,HROC,2,0),ROCs!$A$2:$A$17,0)+1,0)</f>
        <v>0.24869471632328805</v>
      </c>
      <c r="J23" s="3">
        <v>3527.67</v>
      </c>
      <c r="K23" s="26">
        <f t="shared" si="2"/>
        <v>3656.2014687923329</v>
      </c>
      <c r="L23" s="31">
        <f t="shared" si="3"/>
        <v>6231.7886789472641</v>
      </c>
      <c r="M23" s="4">
        <f>2.721*K23*(H23+VLOOKUP(B23,Summary!$A$34:C$39,3,0))</f>
        <v>177.77227897029061</v>
      </c>
      <c r="N23" t="s">
        <v>103</v>
      </c>
      <c r="O23" t="s">
        <v>82</v>
      </c>
      <c r="P23">
        <f t="shared" si="4"/>
        <v>6000</v>
      </c>
    </row>
    <row r="24" spans="1:16" hidden="1">
      <c r="A24" t="s">
        <v>12</v>
      </c>
      <c r="B24" t="s">
        <v>95</v>
      </c>
      <c r="C24" t="s">
        <v>4</v>
      </c>
      <c r="D24" s="8">
        <v>2130</v>
      </c>
      <c r="E24" t="str">
        <f>VLOOKUP(D24,Conformity!$A$2:$C$116,2,0)</f>
        <v>Woodland Pastures</v>
      </c>
      <c r="F24" s="8" t="s">
        <v>5</v>
      </c>
      <c r="G24" s="26">
        <f t="shared" si="5"/>
        <v>0.95337210017164864</v>
      </c>
      <c r="H24" s="30">
        <f t="shared" si="6"/>
        <v>0.22938109134459039</v>
      </c>
      <c r="I24" s="30">
        <f>HLOOKUP(F24,ROCs!$B$1:$F$17,MATCH(VLOOKUP(D24,HROC,2,0),ROCs!$A$2:$A$17,0)+1,0)</f>
        <v>0.2</v>
      </c>
      <c r="J24" s="3">
        <v>3520.7</v>
      </c>
      <c r="K24" s="26">
        <f t="shared" si="2"/>
        <v>2934.5034500000002</v>
      </c>
      <c r="L24" s="31">
        <f t="shared" si="3"/>
        <v>7612.4701841949473</v>
      </c>
      <c r="M24" s="4">
        <f>2.721*K24*(H24+VLOOKUP(B24,Summary!$A$34:C$39,3,0))</f>
        <v>1831.5584422539821</v>
      </c>
      <c r="N24" t="s">
        <v>4</v>
      </c>
      <c r="P24">
        <f t="shared" si="4"/>
        <v>2000</v>
      </c>
    </row>
    <row r="25" spans="1:16" hidden="1">
      <c r="A25" t="s">
        <v>12</v>
      </c>
      <c r="B25" t="s">
        <v>95</v>
      </c>
      <c r="C25" t="s">
        <v>81</v>
      </c>
      <c r="D25" s="8">
        <v>4110</v>
      </c>
      <c r="E25" t="str">
        <f>VLOOKUP(D25,Conformity!$A$2:$C$116,2,0)</f>
        <v>Pine Flatwoods</v>
      </c>
      <c r="F25" s="8" t="s">
        <v>5</v>
      </c>
      <c r="G25" s="26">
        <f t="shared" si="5"/>
        <v>0.80616023176279095</v>
      </c>
      <c r="H25" s="30">
        <f t="shared" si="6"/>
        <v>4.9140330516175015E-2</v>
      </c>
      <c r="I25" s="30">
        <f>HLOOKUP(F25,ROCs!$B$1:$F$17,MATCH(VLOOKUP(D25,HROC,2,0),ROCs!$A$2:$A$17,0)+1,0)</f>
        <v>0.28292799795311729</v>
      </c>
      <c r="J25" s="3">
        <v>3476.31</v>
      </c>
      <c r="K25" s="26">
        <f t="shared" si="2"/>
        <v>4098.925573542142</v>
      </c>
      <c r="L25" s="31">
        <f t="shared" si="3"/>
        <v>8991.247340529193</v>
      </c>
      <c r="M25" s="4">
        <f>2.721*K25*(H25+VLOOKUP(B25,Summary!$A$34:C$39,3,0))</f>
        <v>548.07077880801671</v>
      </c>
      <c r="N25" t="s">
        <v>103</v>
      </c>
      <c r="O25" t="s">
        <v>82</v>
      </c>
      <c r="P25">
        <f t="shared" si="4"/>
        <v>4000</v>
      </c>
    </row>
    <row r="26" spans="1:16" hidden="1">
      <c r="A26" t="s">
        <v>14</v>
      </c>
      <c r="B26" t="s">
        <v>96</v>
      </c>
      <c r="C26" t="s">
        <v>72</v>
      </c>
      <c r="D26" s="8">
        <v>1110</v>
      </c>
      <c r="E26" t="str">
        <f>VLOOKUP(D26,Conformity!$A$2:$C$116,2,0)</f>
        <v>Fixed Single Family Units</v>
      </c>
      <c r="F26" s="8" t="s">
        <v>5</v>
      </c>
      <c r="G26" s="26">
        <f t="shared" si="5"/>
        <v>0.96739227811534922</v>
      </c>
      <c r="H26" s="30">
        <f t="shared" si="6"/>
        <v>0.17065096597435325</v>
      </c>
      <c r="I26" s="30">
        <f>HLOOKUP(F26,ROCs!$B$1:$F$17,MATCH(VLOOKUP(D26,HROC,2,0),ROCs!$A$2:$A$17,0)+1,0)</f>
        <v>0.27638752969320179</v>
      </c>
      <c r="J26" s="3">
        <v>3216.74</v>
      </c>
      <c r="K26" s="26">
        <f t="shared" si="2"/>
        <v>3705.1859817906789</v>
      </c>
      <c r="L26" s="31">
        <f t="shared" si="3"/>
        <v>9753.0661654300384</v>
      </c>
      <c r="M26" s="4">
        <f>2.721*K26*(H26+VLOOKUP(B26,Summary!$A$34:C$39,3,0))</f>
        <v>2527.0156800707186</v>
      </c>
      <c r="N26" t="s">
        <v>99</v>
      </c>
      <c r="P26">
        <f t="shared" si="4"/>
        <v>1000</v>
      </c>
    </row>
    <row r="27" spans="1:16" hidden="1">
      <c r="A27" t="s">
        <v>8</v>
      </c>
      <c r="B27" t="s">
        <v>8</v>
      </c>
      <c r="C27" t="s">
        <v>4</v>
      </c>
      <c r="D27" s="8">
        <v>2130</v>
      </c>
      <c r="E27" t="str">
        <f>VLOOKUP(D27,Conformity!$A$2:$C$116,2,0)</f>
        <v>Woodland Pastures</v>
      </c>
      <c r="F27" s="8" t="s">
        <v>5</v>
      </c>
      <c r="G27" s="26">
        <f t="shared" si="5"/>
        <v>0.95337210017164864</v>
      </c>
      <c r="H27" s="30">
        <f t="shared" si="6"/>
        <v>0.22938109134459039</v>
      </c>
      <c r="I27" s="30">
        <f>HLOOKUP(F27,ROCs!$B$1:$F$17,MATCH(VLOOKUP(D27,HROC,2,0),ROCs!$A$2:$A$17,0)+1,0)</f>
        <v>0.2</v>
      </c>
      <c r="J27" s="3">
        <v>3155.6</v>
      </c>
      <c r="K27" s="26">
        <f t="shared" si="2"/>
        <v>2630.1925999999999</v>
      </c>
      <c r="L27" s="31">
        <f t="shared" si="3"/>
        <v>6823.0496529796837</v>
      </c>
      <c r="M27" s="4">
        <f>2.721*K27*(H27+VLOOKUP(B27,Summary!$A$34:C$39,3,0))</f>
        <v>3001.4073300967812</v>
      </c>
      <c r="N27" t="s">
        <v>4</v>
      </c>
      <c r="P27">
        <f t="shared" si="4"/>
        <v>2000</v>
      </c>
    </row>
    <row r="28" spans="1:16" hidden="1">
      <c r="A28" t="s">
        <v>14</v>
      </c>
      <c r="B28" t="s">
        <v>96</v>
      </c>
      <c r="C28" t="s">
        <v>90</v>
      </c>
      <c r="D28" s="8">
        <v>2110</v>
      </c>
      <c r="E28" t="str">
        <f>VLOOKUP(D28,Conformity!$A$2:$C$116,2,0)</f>
        <v>Improved Pastures</v>
      </c>
      <c r="F28" s="8" t="s">
        <v>5</v>
      </c>
      <c r="G28" s="26">
        <f t="shared" si="5"/>
        <v>1.8765006736361713</v>
      </c>
      <c r="H28" s="30">
        <f t="shared" si="6"/>
        <v>0.3700681607026059</v>
      </c>
      <c r="I28" s="30">
        <f>HLOOKUP(F28,ROCs!$B$1:$F$17,MATCH(VLOOKUP(D28,HROC,2,0),ROCs!$A$2:$A$17,0)+1,0)</f>
        <v>0.58663586860269046</v>
      </c>
      <c r="J28" s="3">
        <v>3115.9</v>
      </c>
      <c r="K28" s="26">
        <f t="shared" si="2"/>
        <v>7617.7678446654963</v>
      </c>
      <c r="L28" s="31">
        <f t="shared" si="3"/>
        <v>38896.005205055175</v>
      </c>
      <c r="M28" s="4">
        <f>2.721*K28*(H28+VLOOKUP(B28,Summary!$A$34:C$39,3,0))</f>
        <v>9328.9886687844155</v>
      </c>
      <c r="N28" t="s">
        <v>105</v>
      </c>
      <c r="O28" t="s">
        <v>89</v>
      </c>
      <c r="P28">
        <f t="shared" si="4"/>
        <v>2000</v>
      </c>
    </row>
    <row r="29" spans="1:16" hidden="1">
      <c r="A29" t="s">
        <v>8</v>
      </c>
      <c r="B29" t="s">
        <v>8</v>
      </c>
      <c r="C29" t="s">
        <v>4</v>
      </c>
      <c r="D29" s="8">
        <v>2130</v>
      </c>
      <c r="E29" t="str">
        <f>VLOOKUP(D29,Conformity!$A$2:$C$116,2,0)</f>
        <v>Woodland Pastures</v>
      </c>
      <c r="F29" s="8" t="s">
        <v>10</v>
      </c>
      <c r="G29" s="26">
        <f t="shared" si="5"/>
        <v>0.95337210017164864</v>
      </c>
      <c r="H29" s="30">
        <f t="shared" si="6"/>
        <v>0.22938109134459039</v>
      </c>
      <c r="I29" s="30">
        <f>HLOOKUP(F29,ROCs!$B$1:$F$17,MATCH(VLOOKUP(D29,HROC,2,0),ROCs!$A$2:$A$17,0)+1,0)</f>
        <v>0.2</v>
      </c>
      <c r="J29" s="3">
        <v>2928.99</v>
      </c>
      <c r="K29" s="26">
        <f t="shared" si="2"/>
        <v>2441.313165</v>
      </c>
      <c r="L29" s="31">
        <f t="shared" si="3"/>
        <v>6333.072697135558</v>
      </c>
      <c r="M29" s="4">
        <f>2.721*K29*(H29+VLOOKUP(B29,Summary!$A$34:C$39,3,0))</f>
        <v>2785.8702166878475</v>
      </c>
      <c r="N29" t="s">
        <v>4</v>
      </c>
      <c r="P29">
        <f t="shared" si="4"/>
        <v>2000</v>
      </c>
    </row>
    <row r="30" spans="1:16">
      <c r="A30" t="s">
        <v>12</v>
      </c>
      <c r="B30" t="s">
        <v>95</v>
      </c>
      <c r="C30" t="s">
        <v>17</v>
      </c>
      <c r="D30" s="8">
        <v>4110</v>
      </c>
      <c r="E30" t="str">
        <f>VLOOKUP(D30,Conformity!$A$2:$C$116,2,0)</f>
        <v>Pine Flatwoods</v>
      </c>
      <c r="F30" s="8" t="s">
        <v>5</v>
      </c>
      <c r="G30" s="26">
        <f t="shared" si="5"/>
        <v>0.80616023176279095</v>
      </c>
      <c r="H30" s="30">
        <f t="shared" si="6"/>
        <v>4.9140330516175015E-2</v>
      </c>
      <c r="I30" s="30">
        <f>HLOOKUP(F30,ROCs!$B$1:$F$17,MATCH(VLOOKUP(D30,HROC,2,0),ROCs!$A$2:$A$17,0)+1,0)</f>
        <v>0.28292799795311729</v>
      </c>
      <c r="J30" s="3">
        <v>2900.43</v>
      </c>
      <c r="K30" s="26">
        <f t="shared" si="2"/>
        <v>3419.9040653074189</v>
      </c>
      <c r="L30" s="31">
        <f t="shared" si="3"/>
        <v>7501.7715692475876</v>
      </c>
      <c r="M30" s="4">
        <f>2.721*K30*(H30+VLOOKUP(B30,Summary!$A$34:C$39,3,0))</f>
        <v>457.27824301576544</v>
      </c>
      <c r="N30" t="s">
        <v>17</v>
      </c>
      <c r="O30" t="s">
        <v>32</v>
      </c>
      <c r="P30">
        <f t="shared" si="4"/>
        <v>4000</v>
      </c>
    </row>
    <row r="31" spans="1:16" hidden="1">
      <c r="A31" t="s">
        <v>8</v>
      </c>
      <c r="B31" t="s">
        <v>8</v>
      </c>
      <c r="C31" t="s">
        <v>73</v>
      </c>
      <c r="D31" s="8">
        <v>2210</v>
      </c>
      <c r="E31" t="str">
        <f>VLOOKUP(D31,Conformity!$A$2:$C$116,2,0)</f>
        <v>Citrus Groves</v>
      </c>
      <c r="F31" s="8" t="s">
        <v>5</v>
      </c>
      <c r="G31" s="26">
        <f t="shared" si="5"/>
        <v>1.6671011379372187</v>
      </c>
      <c r="H31" s="30">
        <f t="shared" si="6"/>
        <v>0.16490862031309303</v>
      </c>
      <c r="I31" s="30">
        <f>HLOOKUP(F31,ROCs!$B$1:$F$17,MATCH(VLOOKUP(D31,HROC,2,0),ROCs!$A$2:$A$17,0)+1,0)</f>
        <v>0.32696578480774496</v>
      </c>
      <c r="J31" s="3">
        <v>2649.55</v>
      </c>
      <c r="K31" s="26">
        <f t="shared" si="2"/>
        <v>3610.3560732349506</v>
      </c>
      <c r="L31" s="31">
        <f t="shared" si="3"/>
        <v>16377.232941810063</v>
      </c>
      <c r="M31" s="4">
        <f>2.721*K31*(H31+VLOOKUP(B31,Summary!$A$34:C$39,3,0))</f>
        <v>3486.5438068838007</v>
      </c>
      <c r="N31" t="s">
        <v>110</v>
      </c>
      <c r="P31">
        <f t="shared" si="4"/>
        <v>2000</v>
      </c>
    </row>
    <row r="32" spans="1:16">
      <c r="A32" t="s">
        <v>14</v>
      </c>
      <c r="B32" t="s">
        <v>96</v>
      </c>
      <c r="C32" t="s">
        <v>17</v>
      </c>
      <c r="D32" s="8">
        <v>2210</v>
      </c>
      <c r="E32" t="str">
        <f>VLOOKUP(D32,Conformity!$A$2:$C$116,2,0)</f>
        <v>Citrus Groves</v>
      </c>
      <c r="F32" s="8" t="s">
        <v>5</v>
      </c>
      <c r="G32" s="26">
        <f t="shared" si="5"/>
        <v>1.6671011379372187</v>
      </c>
      <c r="H32" s="30">
        <f t="shared" si="6"/>
        <v>0.16490862031309303</v>
      </c>
      <c r="I32" s="30">
        <f>HLOOKUP(F32,ROCs!$B$1:$F$17,MATCH(VLOOKUP(D32,HROC,2,0),ROCs!$A$2:$A$17,0)+1,0)</f>
        <v>0.32696578480774496</v>
      </c>
      <c r="J32" s="3">
        <v>2477.96</v>
      </c>
      <c r="K32" s="26">
        <f t="shared" si="2"/>
        <v>3376.5424072892674</v>
      </c>
      <c r="L32" s="31">
        <f t="shared" si="3"/>
        <v>15316.611553089268</v>
      </c>
      <c r="M32" s="4">
        <f>2.721*K32*(H32+VLOOKUP(B32,Summary!$A$34:C$39,3,0))</f>
        <v>2250.115555664589</v>
      </c>
      <c r="N32" t="s">
        <v>17</v>
      </c>
      <c r="O32" t="s">
        <v>50</v>
      </c>
      <c r="P32">
        <f t="shared" si="4"/>
        <v>2000</v>
      </c>
    </row>
    <row r="33" spans="1:16">
      <c r="A33" t="s">
        <v>11</v>
      </c>
      <c r="B33" t="s">
        <v>11</v>
      </c>
      <c r="C33" t="s">
        <v>17</v>
      </c>
      <c r="D33" s="8">
        <v>2210</v>
      </c>
      <c r="E33" t="str">
        <f>VLOOKUP(D33,Conformity!$A$2:$C$116,2,0)</f>
        <v>Citrus Groves</v>
      </c>
      <c r="F33" s="8" t="s">
        <v>5</v>
      </c>
      <c r="G33" s="26">
        <f t="shared" si="5"/>
        <v>1.6671011379372187</v>
      </c>
      <c r="H33" s="30">
        <f t="shared" si="6"/>
        <v>0.16490862031309303</v>
      </c>
      <c r="I33" s="30">
        <f>HLOOKUP(F33,ROCs!$B$1:$F$17,MATCH(VLOOKUP(D33,HROC,2,0),ROCs!$A$2:$A$17,0)+1,0)</f>
        <v>0.32696578480774496</v>
      </c>
      <c r="J33" s="3">
        <v>2398.92</v>
      </c>
      <c r="K33" s="26">
        <f t="shared" si="2"/>
        <v>3268.8401393462241</v>
      </c>
      <c r="L33" s="31">
        <f t="shared" si="3"/>
        <v>14828.054442741975</v>
      </c>
      <c r="M33" s="4">
        <f>2.721*K33*(H33+VLOOKUP(B33,Summary!$A$34:C$39,3,0))</f>
        <v>2445.1785773630354</v>
      </c>
      <c r="N33" t="s">
        <v>17</v>
      </c>
      <c r="O33" t="s">
        <v>22</v>
      </c>
      <c r="P33">
        <f t="shared" si="4"/>
        <v>2000</v>
      </c>
    </row>
    <row r="34" spans="1:16" hidden="1">
      <c r="A34" t="s">
        <v>11</v>
      </c>
      <c r="B34" t="s">
        <v>11</v>
      </c>
      <c r="C34" t="s">
        <v>75</v>
      </c>
      <c r="D34" s="8">
        <v>2210</v>
      </c>
      <c r="E34" t="str">
        <f>VLOOKUP(D34,Conformity!$A$2:$C$116,2,0)</f>
        <v>Citrus Groves</v>
      </c>
      <c r="F34" s="8" t="s">
        <v>5</v>
      </c>
      <c r="G34" s="26">
        <f t="shared" si="5"/>
        <v>1.6671011379372187</v>
      </c>
      <c r="H34" s="30">
        <f t="shared" si="6"/>
        <v>0.16490862031309303</v>
      </c>
      <c r="I34" s="30">
        <f>HLOOKUP(F34,ROCs!$B$1:$F$17,MATCH(VLOOKUP(D34,HROC,2,0),ROCs!$A$2:$A$17,0)+1,0)</f>
        <v>0.32696578480774496</v>
      </c>
      <c r="J34" s="3">
        <v>2347.79</v>
      </c>
      <c r="K34" s="26">
        <f t="shared" si="2"/>
        <v>3199.1688721406595</v>
      </c>
      <c r="L34" s="31">
        <f t="shared" si="3"/>
        <v>14512.012880848541</v>
      </c>
      <c r="M34" s="4">
        <f>2.721*K34*(H34+VLOOKUP(B34,Summary!$A$34:C$39,3,0))</f>
        <v>2393.062633246278</v>
      </c>
      <c r="N34" t="s">
        <v>117</v>
      </c>
      <c r="P34">
        <f t="shared" si="4"/>
        <v>2000</v>
      </c>
    </row>
    <row r="35" spans="1:16" hidden="1">
      <c r="A35" t="s">
        <v>11</v>
      </c>
      <c r="B35" t="s">
        <v>11</v>
      </c>
      <c r="C35" t="s">
        <v>83</v>
      </c>
      <c r="D35" s="8">
        <v>6410</v>
      </c>
      <c r="E35" t="str">
        <f>VLOOKUP(D35,Conformity!$A$2:$C$116,2,0)</f>
        <v>Freshwater Marshes</v>
      </c>
      <c r="F35" s="8" t="s">
        <v>5</v>
      </c>
      <c r="G35" s="26">
        <f t="shared" si="5"/>
        <v>0.62640332935885068</v>
      </c>
      <c r="H35" s="30">
        <f t="shared" si="6"/>
        <v>1.7869211096790915E-2</v>
      </c>
      <c r="I35" s="30">
        <f>HLOOKUP(F35,ROCs!$B$1:$F$17,MATCH(VLOOKUP(D35,HROC,2,0),ROCs!$A$2:$A$17,0)+1,0)</f>
        <v>0.24869471632328805</v>
      </c>
      <c r="J35" s="3">
        <v>2293.67</v>
      </c>
      <c r="K35" s="26">
        <f t="shared" si="2"/>
        <v>2377.2403946301415</v>
      </c>
      <c r="L35" s="31">
        <f t="shared" si="3"/>
        <v>4051.8718415387416</v>
      </c>
      <c r="M35" s="4">
        <f>2.721*K35*(H35+VLOOKUP(B35,Summary!$A$34:C$39,3,0))</f>
        <v>827.11829832253068</v>
      </c>
      <c r="N35" t="s">
        <v>111</v>
      </c>
      <c r="O35" t="s">
        <v>82</v>
      </c>
      <c r="P35">
        <f t="shared" si="4"/>
        <v>6000</v>
      </c>
    </row>
    <row r="36" spans="1:16">
      <c r="A36" t="s">
        <v>11</v>
      </c>
      <c r="B36" t="s">
        <v>11</v>
      </c>
      <c r="C36" t="s">
        <v>17</v>
      </c>
      <c r="D36" s="8">
        <v>2210</v>
      </c>
      <c r="E36" t="str">
        <f>VLOOKUP(D36,Conformity!$A$2:$C$116,2,0)</f>
        <v>Citrus Groves</v>
      </c>
      <c r="F36" s="8" t="s">
        <v>5</v>
      </c>
      <c r="G36" s="26">
        <f t="shared" si="5"/>
        <v>1.6671011379372187</v>
      </c>
      <c r="H36" s="30">
        <f t="shared" si="6"/>
        <v>0.16490862031309303</v>
      </c>
      <c r="I36" s="30">
        <f>HLOOKUP(F36,ROCs!$B$1:$F$17,MATCH(VLOOKUP(D36,HROC,2,0),ROCs!$A$2:$A$17,0)+1,0)</f>
        <v>0.32696578480774496</v>
      </c>
      <c r="J36" s="3">
        <v>2279.64</v>
      </c>
      <c r="K36" s="26">
        <f t="shared" si="2"/>
        <v>3106.3056438977642</v>
      </c>
      <c r="L36" s="31">
        <f t="shared" si="3"/>
        <v>14090.768358199652</v>
      </c>
      <c r="M36" s="4">
        <f>2.721*K36*(H36+VLOOKUP(B36,Summary!$A$34:C$39,3,0))</f>
        <v>2323.5984910292418</v>
      </c>
      <c r="N36" t="s">
        <v>17</v>
      </c>
      <c r="O36" t="s">
        <v>28</v>
      </c>
      <c r="P36">
        <f t="shared" si="4"/>
        <v>2000</v>
      </c>
    </row>
    <row r="37" spans="1:16" hidden="1">
      <c r="A37" t="s">
        <v>14</v>
      </c>
      <c r="B37" t="s">
        <v>96</v>
      </c>
      <c r="C37" t="s">
        <v>90</v>
      </c>
      <c r="D37" s="8">
        <v>1210</v>
      </c>
      <c r="E37" t="str">
        <f>VLOOKUP(D37,Conformity!$A$2:$C$116,2,0)</f>
        <v>Fixed Single Family Units</v>
      </c>
      <c r="F37" s="8" t="s">
        <v>5</v>
      </c>
      <c r="G37" s="26">
        <f t="shared" si="5"/>
        <v>1.3474392445178078</v>
      </c>
      <c r="H37" s="30">
        <f t="shared" si="6"/>
        <v>0.2921616014325315</v>
      </c>
      <c r="I37" s="30">
        <f>HLOOKUP(F37,ROCs!$B$1:$F$17,MATCH(VLOOKUP(D37,HROC,2,0),ROCs!$A$2:$A$17,0)+1,0)</f>
        <v>0.24052044568721381</v>
      </c>
      <c r="J37" s="3">
        <v>2138.17</v>
      </c>
      <c r="K37" s="26">
        <f t="shared" si="2"/>
        <v>2143.2352336470876</v>
      </c>
      <c r="L37" s="31">
        <f t="shared" si="3"/>
        <v>7857.9194774783609</v>
      </c>
      <c r="M37" s="4">
        <f>2.721*K37*(H37+VLOOKUP(B37,Summary!$A$34:C$39,3,0))</f>
        <v>2170.3508403547758</v>
      </c>
      <c r="N37" t="s">
        <v>105</v>
      </c>
      <c r="O37" t="s">
        <v>89</v>
      </c>
      <c r="P37">
        <f t="shared" si="4"/>
        <v>1000</v>
      </c>
    </row>
    <row r="38" spans="1:16" hidden="1">
      <c r="A38" t="s">
        <v>15</v>
      </c>
      <c r="B38" t="s">
        <v>95</v>
      </c>
      <c r="C38" t="s">
        <v>4</v>
      </c>
      <c r="D38" s="8">
        <v>2130</v>
      </c>
      <c r="E38" t="str">
        <f>VLOOKUP(D38,Conformity!$A$2:$C$116,2,0)</f>
        <v>Woodland Pastures</v>
      </c>
      <c r="F38" s="8" t="s">
        <v>5</v>
      </c>
      <c r="G38" s="26">
        <f t="shared" si="5"/>
        <v>0.95337210017164864</v>
      </c>
      <c r="H38" s="30">
        <f t="shared" si="6"/>
        <v>0.22938109134459039</v>
      </c>
      <c r="I38" s="30">
        <f>HLOOKUP(F38,ROCs!$B$1:$F$17,MATCH(VLOOKUP(D38,HROC,2,0),ROCs!$A$2:$A$17,0)+1,0)</f>
        <v>0.2</v>
      </c>
      <c r="J38" s="3">
        <v>2090.48</v>
      </c>
      <c r="K38" s="26">
        <f t="shared" si="2"/>
        <v>1742.41508</v>
      </c>
      <c r="L38" s="31">
        <f t="shared" si="3"/>
        <v>4520.0433637219458</v>
      </c>
      <c r="M38" s="4">
        <f>2.721*K38*(H38+VLOOKUP(B38,Summary!$A$34:C$39,3,0))</f>
        <v>1087.5213146144529</v>
      </c>
      <c r="N38" t="s">
        <v>4</v>
      </c>
      <c r="P38">
        <f t="shared" si="4"/>
        <v>2000</v>
      </c>
    </row>
    <row r="39" spans="1:16" hidden="1">
      <c r="A39" t="s">
        <v>16</v>
      </c>
      <c r="B39" t="s">
        <v>97</v>
      </c>
      <c r="C39" t="s">
        <v>71</v>
      </c>
      <c r="D39" s="8">
        <v>1210</v>
      </c>
      <c r="E39" t="str">
        <f>VLOOKUP(D39,Conformity!$A$2:$C$116,2,0)</f>
        <v>Fixed Single Family Units</v>
      </c>
      <c r="F39" s="8" t="s">
        <v>5</v>
      </c>
      <c r="G39" s="26">
        <f t="shared" si="5"/>
        <v>1.3474392445178078</v>
      </c>
      <c r="H39" s="30">
        <f t="shared" si="6"/>
        <v>0.2921616014325315</v>
      </c>
      <c r="I39" s="30">
        <f>HLOOKUP(F39,ROCs!$B$1:$F$17,MATCH(VLOOKUP(D39,HROC,2,0),ROCs!$A$2:$A$17,0)+1,0)</f>
        <v>0.24052044568721381</v>
      </c>
      <c r="J39" s="3">
        <v>2067.17</v>
      </c>
      <c r="K39" s="26">
        <f t="shared" si="2"/>
        <v>2072.0670376715834</v>
      </c>
      <c r="L39" s="31">
        <f t="shared" si="3"/>
        <v>7596.9896716626554</v>
      </c>
      <c r="M39" s="4">
        <f>2.721*K39*(H39+VLOOKUP(B39,Summary!$A$34:C$39,3,0))</f>
        <v>1872.7584680887774</v>
      </c>
      <c r="N39" t="s">
        <v>104</v>
      </c>
      <c r="P39">
        <f t="shared" si="4"/>
        <v>1000</v>
      </c>
    </row>
    <row r="40" spans="1:16" hidden="1">
      <c r="A40" t="s">
        <v>8</v>
      </c>
      <c r="B40" t="s">
        <v>8</v>
      </c>
      <c r="C40" t="s">
        <v>4</v>
      </c>
      <c r="D40" s="8">
        <v>2120</v>
      </c>
      <c r="E40" t="str">
        <f>VLOOKUP(D40,Conformity!$A$2:$C$116,2,0)</f>
        <v>Unimproved Pastures</v>
      </c>
      <c r="F40" s="8" t="s">
        <v>5</v>
      </c>
      <c r="G40" s="26">
        <f t="shared" si="5"/>
        <v>0.95337210017164864</v>
      </c>
      <c r="H40" s="30">
        <f t="shared" si="6"/>
        <v>0.22938109134459039</v>
      </c>
      <c r="I40" s="30">
        <f>HLOOKUP(F40,ROCs!$B$1:$F$17,MATCH(VLOOKUP(D40,HROC,2,0),ROCs!$A$2:$A$17,0)+1,0)</f>
        <v>0.2</v>
      </c>
      <c r="J40" s="3">
        <v>2053.94</v>
      </c>
      <c r="K40" s="26">
        <f t="shared" si="2"/>
        <v>1711.9589900000001</v>
      </c>
      <c r="L40" s="31">
        <f t="shared" si="3"/>
        <v>4441.0364444926781</v>
      </c>
      <c r="M40" s="4">
        <f>2.721*K40*(H40+VLOOKUP(B40,Summary!$A$34:C$39,3,0))</f>
        <v>1953.5779476419646</v>
      </c>
      <c r="N40" t="s">
        <v>4</v>
      </c>
      <c r="P40">
        <f t="shared" si="4"/>
        <v>2000</v>
      </c>
    </row>
    <row r="41" spans="1:16" hidden="1">
      <c r="A41" t="s">
        <v>16</v>
      </c>
      <c r="B41" t="s">
        <v>97</v>
      </c>
      <c r="C41" t="s">
        <v>71</v>
      </c>
      <c r="D41" s="8">
        <v>4110</v>
      </c>
      <c r="E41" t="str">
        <f>VLOOKUP(D41,Conformity!$A$2:$C$116,2,0)</f>
        <v>Pine Flatwoods</v>
      </c>
      <c r="F41" s="8" t="s">
        <v>5</v>
      </c>
      <c r="G41" s="26">
        <f t="shared" si="5"/>
        <v>0.80616023176279095</v>
      </c>
      <c r="H41" s="30">
        <f t="shared" si="6"/>
        <v>4.9140330516175015E-2</v>
      </c>
      <c r="I41" s="30">
        <f>HLOOKUP(F41,ROCs!$B$1:$F$17,MATCH(VLOOKUP(D41,HROC,2,0),ROCs!$A$2:$A$17,0)+1,0)</f>
        <v>0.28292799795311729</v>
      </c>
      <c r="J41" s="3">
        <v>2048.7600000000002</v>
      </c>
      <c r="K41" s="26">
        <f t="shared" si="2"/>
        <v>2415.6978974976914</v>
      </c>
      <c r="L41" s="31">
        <f t="shared" si="3"/>
        <v>5298.9830887874186</v>
      </c>
      <c r="M41" s="4">
        <f>2.721*K41*(H41+VLOOKUP(B41,Summary!$A$34:C$39,3,0))</f>
        <v>585.92955261668146</v>
      </c>
      <c r="N41" t="s">
        <v>104</v>
      </c>
      <c r="P41">
        <f t="shared" si="4"/>
        <v>4000</v>
      </c>
    </row>
    <row r="42" spans="1:16">
      <c r="A42" t="s">
        <v>8</v>
      </c>
      <c r="B42" t="s">
        <v>8</v>
      </c>
      <c r="C42" t="s">
        <v>17</v>
      </c>
      <c r="D42" s="8">
        <v>2210</v>
      </c>
      <c r="E42" t="str">
        <f>VLOOKUP(D42,Conformity!$A$2:$C$116,2,0)</f>
        <v>Citrus Groves</v>
      </c>
      <c r="F42" s="8" t="s">
        <v>5</v>
      </c>
      <c r="G42" s="26">
        <f t="shared" si="5"/>
        <v>1.6671011379372187</v>
      </c>
      <c r="H42" s="30">
        <f t="shared" si="6"/>
        <v>0.16490862031309303</v>
      </c>
      <c r="I42" s="30">
        <f>HLOOKUP(F42,ROCs!$B$1:$F$17,MATCH(VLOOKUP(D42,HROC,2,0),ROCs!$A$2:$A$17,0)+1,0)</f>
        <v>0.32696578480774496</v>
      </c>
      <c r="J42" s="3">
        <v>1951.85</v>
      </c>
      <c r="K42" s="26">
        <f t="shared" si="2"/>
        <v>2659.6491862933849</v>
      </c>
      <c r="L42" s="31">
        <f t="shared" si="3"/>
        <v>12064.653287340103</v>
      </c>
      <c r="M42" s="4">
        <f>2.721*K42*(H42+VLOOKUP(B42,Summary!$A$34:C$39,3,0))</f>
        <v>2568.4401235931182</v>
      </c>
      <c r="N42" t="s">
        <v>17</v>
      </c>
      <c r="O42" t="s">
        <v>22</v>
      </c>
      <c r="P42">
        <f t="shared" si="4"/>
        <v>2000</v>
      </c>
    </row>
    <row r="43" spans="1:16" hidden="1">
      <c r="A43" t="s">
        <v>8</v>
      </c>
      <c r="B43" t="s">
        <v>8</v>
      </c>
      <c r="C43" t="s">
        <v>4</v>
      </c>
      <c r="D43" s="8">
        <v>2210</v>
      </c>
      <c r="E43" t="str">
        <f>VLOOKUP(D43,Conformity!$A$2:$C$116,2,0)</f>
        <v>Citrus Groves</v>
      </c>
      <c r="F43" s="8" t="s">
        <v>10</v>
      </c>
      <c r="G43" s="26">
        <f t="shared" si="5"/>
        <v>1.6671011379372187</v>
      </c>
      <c r="H43" s="30">
        <f t="shared" si="6"/>
        <v>0.16490862031309303</v>
      </c>
      <c r="I43" s="30">
        <f>HLOOKUP(F43,ROCs!$B$1:$F$17,MATCH(VLOOKUP(D43,HROC,2,0),ROCs!$A$2:$A$17,0)+1,0)</f>
        <v>0.32696578480774496</v>
      </c>
      <c r="J43" s="3">
        <v>1940.88</v>
      </c>
      <c r="K43" s="26">
        <f t="shared" si="2"/>
        <v>2644.7011362005819</v>
      </c>
      <c r="L43" s="31">
        <f t="shared" si="3"/>
        <v>11996.846208639325</v>
      </c>
      <c r="M43" s="4">
        <f>2.721*K43*(H43+VLOOKUP(B43,Summary!$A$34:C$39,3,0))</f>
        <v>2554.0046966106065</v>
      </c>
      <c r="N43" t="s">
        <v>4</v>
      </c>
      <c r="P43">
        <f t="shared" si="4"/>
        <v>2000</v>
      </c>
    </row>
    <row r="44" spans="1:16" hidden="1">
      <c r="A44" t="s">
        <v>11</v>
      </c>
      <c r="B44" t="s">
        <v>11</v>
      </c>
      <c r="C44" t="s">
        <v>90</v>
      </c>
      <c r="D44" s="8">
        <v>2110</v>
      </c>
      <c r="E44" t="str">
        <f>VLOOKUP(D44,Conformity!$A$2:$C$116,2,0)</f>
        <v>Improved Pastures</v>
      </c>
      <c r="F44" s="8" t="s">
        <v>5</v>
      </c>
      <c r="G44" s="26">
        <f t="shared" si="5"/>
        <v>1.8765006736361713</v>
      </c>
      <c r="H44" s="30">
        <f t="shared" si="6"/>
        <v>0.3700681607026059</v>
      </c>
      <c r="I44" s="30">
        <f>HLOOKUP(F44,ROCs!$B$1:$F$17,MATCH(VLOOKUP(D44,HROC,2,0),ROCs!$A$2:$A$17,0)+1,0)</f>
        <v>0.58663586860269046</v>
      </c>
      <c r="J44" s="3">
        <v>1921.94</v>
      </c>
      <c r="K44" s="26">
        <f t="shared" si="2"/>
        <v>4698.768487877147</v>
      </c>
      <c r="L44" s="31">
        <f t="shared" si="3"/>
        <v>23991.71611534508</v>
      </c>
      <c r="M44" s="4">
        <f>2.721*K44*(H44+VLOOKUP(B44,Summary!$A$34:C$39,3,0))</f>
        <v>6137.8390050212702</v>
      </c>
      <c r="N44" t="s">
        <v>105</v>
      </c>
      <c r="O44" t="s">
        <v>89</v>
      </c>
      <c r="P44">
        <f t="shared" si="4"/>
        <v>2000</v>
      </c>
    </row>
    <row r="45" spans="1:16">
      <c r="A45" t="s">
        <v>16</v>
      </c>
      <c r="B45" t="s">
        <v>97</v>
      </c>
      <c r="C45" t="s">
        <v>17</v>
      </c>
      <c r="D45" s="8">
        <v>4110</v>
      </c>
      <c r="E45" t="str">
        <f>VLOOKUP(D45,Conformity!$A$2:$C$116,2,0)</f>
        <v>Pine Flatwoods</v>
      </c>
      <c r="F45" s="8" t="s">
        <v>5</v>
      </c>
      <c r="G45" s="26">
        <f t="shared" si="5"/>
        <v>0.80616023176279095</v>
      </c>
      <c r="H45" s="30">
        <f t="shared" si="6"/>
        <v>4.9140330516175015E-2</v>
      </c>
      <c r="I45" s="30">
        <f>HLOOKUP(F45,ROCs!$B$1:$F$17,MATCH(VLOOKUP(D45,HROC,2,0),ROCs!$A$2:$A$17,0)+1,0)</f>
        <v>0.28292799795311729</v>
      </c>
      <c r="J45" s="3">
        <v>1911.21</v>
      </c>
      <c r="K45" s="26">
        <f t="shared" si="2"/>
        <v>2253.5123580490454</v>
      </c>
      <c r="L45" s="31">
        <f t="shared" si="3"/>
        <v>4943.2190540236043</v>
      </c>
      <c r="M45" s="4">
        <f>2.721*K45*(H45+VLOOKUP(B45,Summary!$A$34:C$39,3,0))</f>
        <v>546.59131389549168</v>
      </c>
      <c r="N45" t="s">
        <v>17</v>
      </c>
      <c r="O45" t="s">
        <v>62</v>
      </c>
      <c r="P45">
        <f t="shared" si="4"/>
        <v>4000</v>
      </c>
    </row>
    <row r="46" spans="1:16" hidden="1">
      <c r="A46" t="s">
        <v>11</v>
      </c>
      <c r="B46" t="s">
        <v>11</v>
      </c>
      <c r="C46" t="s">
        <v>74</v>
      </c>
      <c r="D46" s="8">
        <v>2110</v>
      </c>
      <c r="E46" t="str">
        <f>VLOOKUP(D46,Conformity!$A$2:$C$116,2,0)</f>
        <v>Improved Pastures</v>
      </c>
      <c r="F46" s="8" t="s">
        <v>5</v>
      </c>
      <c r="G46" s="26">
        <f t="shared" si="5"/>
        <v>1.8765006736361713</v>
      </c>
      <c r="H46" s="30">
        <f t="shared" si="6"/>
        <v>0.3700681607026059</v>
      </c>
      <c r="I46" s="30">
        <f>HLOOKUP(F46,ROCs!$B$1:$F$17,MATCH(VLOOKUP(D46,HROC,2,0),ROCs!$A$2:$A$17,0)+1,0)</f>
        <v>0.58663586860269046</v>
      </c>
      <c r="J46" s="3">
        <v>1819.65</v>
      </c>
      <c r="K46" s="26">
        <f t="shared" si="2"/>
        <v>4448.6893862272764</v>
      </c>
      <c r="L46" s="31">
        <f t="shared" si="3"/>
        <v>22714.822642375766</v>
      </c>
      <c r="M46" s="4">
        <f>2.721*K46*(H46+VLOOKUP(B46,Summary!$A$34:C$39,3,0))</f>
        <v>5811.1693109498501</v>
      </c>
      <c r="N46" t="s">
        <v>115</v>
      </c>
      <c r="P46">
        <f t="shared" si="4"/>
        <v>2000</v>
      </c>
    </row>
    <row r="47" spans="1:16">
      <c r="A47" t="s">
        <v>8</v>
      </c>
      <c r="B47" t="s">
        <v>8</v>
      </c>
      <c r="C47" t="s">
        <v>17</v>
      </c>
      <c r="D47" s="8">
        <v>6410</v>
      </c>
      <c r="E47" t="str">
        <f>VLOOKUP(D47,Conformity!$A$2:$C$116,2,0)</f>
        <v>Freshwater Marshes</v>
      </c>
      <c r="F47" s="8" t="s">
        <v>5</v>
      </c>
      <c r="G47" s="26">
        <f t="shared" si="5"/>
        <v>0.62640332935885068</v>
      </c>
      <c r="H47" s="30">
        <f t="shared" si="6"/>
        <v>1.7869211096790915E-2</v>
      </c>
      <c r="I47" s="30">
        <f>HLOOKUP(F47,ROCs!$B$1:$F$17,MATCH(VLOOKUP(D47,HROC,2,0),ROCs!$A$2:$A$17,0)+1,0)</f>
        <v>0.24869471632328805</v>
      </c>
      <c r="J47" s="3">
        <v>1774.95</v>
      </c>
      <c r="K47" s="26">
        <f t="shared" si="2"/>
        <v>1839.6207119806986</v>
      </c>
      <c r="L47" s="31">
        <f t="shared" si="3"/>
        <v>3135.5294899175506</v>
      </c>
      <c r="M47" s="4">
        <f>2.721*K47*(H47+VLOOKUP(B47,Summary!$A$34:C$39,3,0))</f>
        <v>1040.5117771436621</v>
      </c>
      <c r="N47" t="s">
        <v>17</v>
      </c>
      <c r="O47" t="s">
        <v>19</v>
      </c>
      <c r="P47">
        <f t="shared" si="4"/>
        <v>6000</v>
      </c>
    </row>
    <row r="48" spans="1:16" hidden="1">
      <c r="A48" t="s">
        <v>12</v>
      </c>
      <c r="B48" t="s">
        <v>95</v>
      </c>
      <c r="C48" t="s">
        <v>4</v>
      </c>
      <c r="D48" s="8">
        <v>2120</v>
      </c>
      <c r="E48" t="str">
        <f>VLOOKUP(D48,Conformity!$A$2:$C$116,2,0)</f>
        <v>Unimproved Pastures</v>
      </c>
      <c r="F48" s="8" t="s">
        <v>5</v>
      </c>
      <c r="G48" s="26">
        <f t="shared" si="5"/>
        <v>0.95337210017164864</v>
      </c>
      <c r="H48" s="30">
        <f t="shared" si="6"/>
        <v>0.22938109134459039</v>
      </c>
      <c r="I48" s="30">
        <f>HLOOKUP(F48,ROCs!$B$1:$F$17,MATCH(VLOOKUP(D48,HROC,2,0),ROCs!$A$2:$A$17,0)+1,0)</f>
        <v>0.2</v>
      </c>
      <c r="J48" s="3">
        <v>1773.59</v>
      </c>
      <c r="K48" s="26">
        <f t="shared" si="2"/>
        <v>1478.2872649999999</v>
      </c>
      <c r="L48" s="31">
        <f t="shared" si="3"/>
        <v>3834.8626676474323</v>
      </c>
      <c r="M48" s="4">
        <f>2.721*K48*(H48+VLOOKUP(B48,Summary!$A$34:C$39,3,0))</f>
        <v>922.6670087190729</v>
      </c>
      <c r="N48" t="s">
        <v>4</v>
      </c>
      <c r="P48">
        <f t="shared" si="4"/>
        <v>2000</v>
      </c>
    </row>
    <row r="49" spans="1:16" hidden="1">
      <c r="A49" t="s">
        <v>15</v>
      </c>
      <c r="B49" t="s">
        <v>95</v>
      </c>
      <c r="C49" t="s">
        <v>81</v>
      </c>
      <c r="D49" s="8">
        <v>4110</v>
      </c>
      <c r="E49" t="str">
        <f>VLOOKUP(D49,Conformity!$A$2:$C$116,2,0)</f>
        <v>Pine Flatwoods</v>
      </c>
      <c r="F49" s="8" t="s">
        <v>5</v>
      </c>
      <c r="G49" s="26">
        <f t="shared" si="5"/>
        <v>0.80616023176279095</v>
      </c>
      <c r="H49" s="30">
        <f t="shared" si="6"/>
        <v>4.9140330516175015E-2</v>
      </c>
      <c r="I49" s="30">
        <f>HLOOKUP(F49,ROCs!$B$1:$F$17,MATCH(VLOOKUP(D49,HROC,2,0),ROCs!$A$2:$A$17,0)+1,0)</f>
        <v>0.28292799795311729</v>
      </c>
      <c r="J49" s="3">
        <v>1767.44</v>
      </c>
      <c r="K49" s="26">
        <f t="shared" si="2"/>
        <v>2083.9928014766588</v>
      </c>
      <c r="L49" s="31">
        <f t="shared" si="3"/>
        <v>4571.367398058549</v>
      </c>
      <c r="M49" s="4">
        <f>2.721*K49*(H49+VLOOKUP(B49,Summary!$A$34:C$39,3,0))</f>
        <v>278.65242665252555</v>
      </c>
      <c r="N49" t="s">
        <v>103</v>
      </c>
      <c r="O49" t="s">
        <v>82</v>
      </c>
      <c r="P49">
        <f t="shared" si="4"/>
        <v>4000</v>
      </c>
    </row>
    <row r="50" spans="1:16" hidden="1">
      <c r="A50" t="s">
        <v>16</v>
      </c>
      <c r="B50" t="s">
        <v>97</v>
      </c>
      <c r="C50" t="s">
        <v>4</v>
      </c>
      <c r="D50" s="8">
        <v>2140</v>
      </c>
      <c r="E50" t="str">
        <f>VLOOKUP(D50,Conformity!$A$2:$C$116,2,0)</f>
        <v>Row Crops</v>
      </c>
      <c r="F50" s="8" t="s">
        <v>5</v>
      </c>
      <c r="G50" s="26">
        <f t="shared" si="5"/>
        <v>1.1942187284187931</v>
      </c>
      <c r="H50" s="30">
        <f t="shared" si="6"/>
        <v>0.52982210901985061</v>
      </c>
      <c r="I50" s="30">
        <f>HLOOKUP(F50,ROCs!$B$1:$F$17,MATCH(VLOOKUP(D50,HROC,2,0),ROCs!$A$2:$A$17,0)+1,0)</f>
        <v>0.25824300484311374</v>
      </c>
      <c r="J50" s="3">
        <v>1764.04</v>
      </c>
      <c r="K50" s="26">
        <f t="shared" si="2"/>
        <v>1898.5087519229126</v>
      </c>
      <c r="L50" s="31">
        <f t="shared" si="3"/>
        <v>6169.1456394158722</v>
      </c>
      <c r="M50" s="4">
        <f>2.721*K50*(H50+VLOOKUP(B50,Summary!$A$34:C$39,3,0))</f>
        <v>2943.6111622173485</v>
      </c>
      <c r="N50" t="s">
        <v>4</v>
      </c>
      <c r="P50">
        <f t="shared" si="4"/>
        <v>2000</v>
      </c>
    </row>
    <row r="51" spans="1:16" hidden="1">
      <c r="A51" t="s">
        <v>16</v>
      </c>
      <c r="B51" t="s">
        <v>97</v>
      </c>
      <c r="C51" t="s">
        <v>81</v>
      </c>
      <c r="D51" s="8">
        <v>4110</v>
      </c>
      <c r="E51" t="str">
        <f>VLOOKUP(D51,Conformity!$A$2:$C$116,2,0)</f>
        <v>Pine Flatwoods</v>
      </c>
      <c r="F51" s="8" t="s">
        <v>5</v>
      </c>
      <c r="G51" s="26">
        <f t="shared" si="5"/>
        <v>0.80616023176279095</v>
      </c>
      <c r="H51" s="30">
        <f t="shared" si="6"/>
        <v>4.9140330516175015E-2</v>
      </c>
      <c r="I51" s="30">
        <f>HLOOKUP(F51,ROCs!$B$1:$F$17,MATCH(VLOOKUP(D51,HROC,2,0),ROCs!$A$2:$A$17,0)+1,0)</f>
        <v>0.28292799795311729</v>
      </c>
      <c r="J51" s="3">
        <v>1709.92</v>
      </c>
      <c r="K51" s="26">
        <f t="shared" si="2"/>
        <v>2016.1708296185261</v>
      </c>
      <c r="L51" s="31">
        <f t="shared" si="3"/>
        <v>4422.5956984612058</v>
      </c>
      <c r="M51" s="4">
        <f>2.721*K51*(H51+VLOOKUP(B51,Summary!$A$34:C$39,3,0))</f>
        <v>489.02392696573327</v>
      </c>
      <c r="N51" t="s">
        <v>103</v>
      </c>
      <c r="O51" t="s">
        <v>82</v>
      </c>
      <c r="P51">
        <f t="shared" si="4"/>
        <v>4000</v>
      </c>
    </row>
    <row r="52" spans="1:16" hidden="1">
      <c r="A52" t="s">
        <v>14</v>
      </c>
      <c r="B52" t="s">
        <v>96</v>
      </c>
      <c r="C52" t="s">
        <v>90</v>
      </c>
      <c r="D52" s="8">
        <v>4220</v>
      </c>
      <c r="E52" t="str">
        <f>VLOOKUP(D52,Conformity!$A$2:$C$116,2,0)</f>
        <v>Brazilian Pepper</v>
      </c>
      <c r="F52" s="8" t="s">
        <v>5</v>
      </c>
      <c r="G52" s="26">
        <f t="shared" si="5"/>
        <v>0.80616023176279095</v>
      </c>
      <c r="H52" s="30">
        <f t="shared" si="6"/>
        <v>4.9140330516175015E-2</v>
      </c>
      <c r="I52" s="30">
        <f>HLOOKUP(F52,ROCs!$B$1:$F$17,MATCH(VLOOKUP(D52,HROC,2,0),ROCs!$A$2:$A$17,0)+1,0)</f>
        <v>0.28292799795311729</v>
      </c>
      <c r="J52" s="3">
        <v>1690.03</v>
      </c>
      <c r="K52" s="26">
        <f t="shared" si="2"/>
        <v>1992.7184822565953</v>
      </c>
      <c r="L52" s="31">
        <f t="shared" si="3"/>
        <v>4371.1515206971035</v>
      </c>
      <c r="M52" s="4">
        <f>2.721*K52*(H52+VLOOKUP(B52,Summary!$A$34:C$39,3,0))</f>
        <v>700.22302003754032</v>
      </c>
      <c r="N52" t="s">
        <v>105</v>
      </c>
      <c r="O52" t="s">
        <v>89</v>
      </c>
      <c r="P52">
        <f t="shared" si="4"/>
        <v>4000</v>
      </c>
    </row>
    <row r="53" spans="1:16" hidden="1">
      <c r="A53" t="s">
        <v>16</v>
      </c>
      <c r="B53" t="s">
        <v>97</v>
      </c>
      <c r="C53" t="s">
        <v>92</v>
      </c>
      <c r="D53" s="8">
        <v>2210</v>
      </c>
      <c r="E53" t="str">
        <f>VLOOKUP(D53,Conformity!$A$2:$C$116,2,0)</f>
        <v>Citrus Groves</v>
      </c>
      <c r="F53" s="8" t="s">
        <v>5</v>
      </c>
      <c r="G53" s="26">
        <f t="shared" si="5"/>
        <v>1.6671011379372187</v>
      </c>
      <c r="H53" s="30">
        <f t="shared" si="6"/>
        <v>0.16490862031309303</v>
      </c>
      <c r="I53" s="30">
        <f>HLOOKUP(F53,ROCs!$B$1:$F$17,MATCH(VLOOKUP(D53,HROC,2,0),ROCs!$A$2:$A$17,0)+1,0)</f>
        <v>0.32696578480774496</v>
      </c>
      <c r="J53" s="3">
        <v>1678.8</v>
      </c>
      <c r="K53" s="26">
        <f t="shared" si="2"/>
        <v>2287.583089863122</v>
      </c>
      <c r="L53" s="31">
        <f t="shared" si="3"/>
        <v>10376.893684856197</v>
      </c>
      <c r="M53" s="4">
        <f>2.721*K53*(H53+VLOOKUP(B53,Summary!$A$34:C$39,3,0))</f>
        <v>1275.4564913383233</v>
      </c>
      <c r="N53" t="s">
        <v>102</v>
      </c>
      <c r="O53" t="s">
        <v>89</v>
      </c>
      <c r="P53">
        <f t="shared" si="4"/>
        <v>2000</v>
      </c>
    </row>
    <row r="54" spans="1:16" hidden="1">
      <c r="A54" t="s">
        <v>16</v>
      </c>
      <c r="B54" t="s">
        <v>97</v>
      </c>
      <c r="C54" t="s">
        <v>4</v>
      </c>
      <c r="D54" s="8">
        <v>2210</v>
      </c>
      <c r="E54" t="str">
        <f>VLOOKUP(D54,Conformity!$A$2:$C$116,2,0)</f>
        <v>Citrus Groves</v>
      </c>
      <c r="F54" s="8" t="s">
        <v>5</v>
      </c>
      <c r="G54" s="26">
        <f t="shared" si="5"/>
        <v>1.6671011379372187</v>
      </c>
      <c r="H54" s="30">
        <f t="shared" si="6"/>
        <v>0.16490862031309303</v>
      </c>
      <c r="I54" s="30">
        <f>HLOOKUP(F54,ROCs!$B$1:$F$17,MATCH(VLOOKUP(D54,HROC,2,0),ROCs!$A$2:$A$17,0)+1,0)</f>
        <v>0.32696578480774496</v>
      </c>
      <c r="J54" s="3">
        <v>1635.14</v>
      </c>
      <c r="K54" s="26">
        <f t="shared" si="2"/>
        <v>2228.0906680717094</v>
      </c>
      <c r="L54" s="31">
        <f t="shared" si="3"/>
        <v>10107.025220309604</v>
      </c>
      <c r="M54" s="4">
        <f>2.721*K54*(H54+VLOOKUP(B54,Summary!$A$34:C$39,3,0))</f>
        <v>1242.2861134423076</v>
      </c>
      <c r="N54" t="s">
        <v>4</v>
      </c>
      <c r="P54">
        <f t="shared" si="4"/>
        <v>2000</v>
      </c>
    </row>
    <row r="55" spans="1:16" hidden="1">
      <c r="A55" t="s">
        <v>14</v>
      </c>
      <c r="B55" t="s">
        <v>96</v>
      </c>
      <c r="C55" t="s">
        <v>90</v>
      </c>
      <c r="D55" s="8">
        <v>4110</v>
      </c>
      <c r="E55" t="str">
        <f>VLOOKUP(D55,Conformity!$A$2:$C$116,2,0)</f>
        <v>Pine Flatwoods</v>
      </c>
      <c r="F55" s="8" t="s">
        <v>5</v>
      </c>
      <c r="G55" s="26">
        <f t="shared" si="5"/>
        <v>0.80616023176279095</v>
      </c>
      <c r="H55" s="30">
        <f t="shared" si="6"/>
        <v>4.9140330516175015E-2</v>
      </c>
      <c r="I55" s="30">
        <f>HLOOKUP(F55,ROCs!$B$1:$F$17,MATCH(VLOOKUP(D55,HROC,2,0),ROCs!$A$2:$A$17,0)+1,0)</f>
        <v>0.28292799795311729</v>
      </c>
      <c r="J55" s="3">
        <v>1629.89</v>
      </c>
      <c r="K55" s="26">
        <f t="shared" si="2"/>
        <v>1921.8072620280129</v>
      </c>
      <c r="L55" s="31">
        <f t="shared" si="3"/>
        <v>4215.6033632947365</v>
      </c>
      <c r="M55" s="4">
        <f>2.721*K55*(H55+VLOOKUP(B55,Summary!$A$34:C$39,3,0))</f>
        <v>675.30546684318438</v>
      </c>
      <c r="N55" t="s">
        <v>105</v>
      </c>
      <c r="O55" t="s">
        <v>89</v>
      </c>
      <c r="P55">
        <f t="shared" si="4"/>
        <v>4000</v>
      </c>
    </row>
    <row r="56" spans="1:16">
      <c r="A56" t="s">
        <v>14</v>
      </c>
      <c r="B56" t="s">
        <v>96</v>
      </c>
      <c r="C56" t="s">
        <v>17</v>
      </c>
      <c r="D56" s="8">
        <v>4110</v>
      </c>
      <c r="E56" t="str">
        <f>VLOOKUP(D56,Conformity!$A$2:$C$116,2,0)</f>
        <v>Pine Flatwoods</v>
      </c>
      <c r="F56" s="8" t="s">
        <v>5</v>
      </c>
      <c r="G56" s="26">
        <f t="shared" si="5"/>
        <v>0.80616023176279095</v>
      </c>
      <c r="H56" s="30">
        <f t="shared" si="6"/>
        <v>4.9140330516175015E-2</v>
      </c>
      <c r="I56" s="30">
        <f>HLOOKUP(F56,ROCs!$B$1:$F$17,MATCH(VLOOKUP(D56,HROC,2,0),ROCs!$A$2:$A$17,0)+1,0)</f>
        <v>0.28292799795311729</v>
      </c>
      <c r="J56" s="3">
        <v>1607.24</v>
      </c>
      <c r="K56" s="26">
        <f t="shared" si="2"/>
        <v>1895.100591955226</v>
      </c>
      <c r="L56" s="31">
        <f t="shared" si="3"/>
        <v>4157.0206269268674</v>
      </c>
      <c r="M56" s="4">
        <f>2.721*K56*(H56+VLOOKUP(B56,Summary!$A$34:C$39,3,0))</f>
        <v>665.92098763047784</v>
      </c>
      <c r="N56" t="s">
        <v>17</v>
      </c>
      <c r="O56" t="s">
        <v>38</v>
      </c>
      <c r="P56">
        <f t="shared" si="4"/>
        <v>4000</v>
      </c>
    </row>
    <row r="57" spans="1:16" hidden="1">
      <c r="A57" t="s">
        <v>14</v>
      </c>
      <c r="B57" t="s">
        <v>96</v>
      </c>
      <c r="C57" t="s">
        <v>86</v>
      </c>
      <c r="D57" s="8">
        <v>8140</v>
      </c>
      <c r="E57" t="str">
        <f>VLOOKUP(D57,Conformity!$A$2:$C$116,2,0)</f>
        <v>Roads and Highways</v>
      </c>
      <c r="F57" s="8" t="s">
        <v>5</v>
      </c>
      <c r="G57" s="26">
        <f t="shared" si="5"/>
        <v>1.0171301585628862</v>
      </c>
      <c r="H57" s="30">
        <f t="shared" si="6"/>
        <v>0.19656132206470006</v>
      </c>
      <c r="I57" s="30">
        <f>HLOOKUP(F57,ROCs!$B$1:$F$17,MATCH(VLOOKUP(D57,HROC,2,0),ROCs!$A$2:$A$17,0)+1,0)</f>
        <v>0.45034663738052311</v>
      </c>
      <c r="J57" s="3">
        <v>1597.61</v>
      </c>
      <c r="K57" s="26">
        <f t="shared" si="2"/>
        <v>2998.4257791823607</v>
      </c>
      <c r="L57" s="31">
        <f t="shared" si="3"/>
        <v>8298.4766532433568</v>
      </c>
      <c r="M57" s="4">
        <f>2.721*K57*(H57+VLOOKUP(B57,Summary!$A$34:C$39,3,0))</f>
        <v>2256.3854340792655</v>
      </c>
      <c r="N57" t="s">
        <v>109</v>
      </c>
      <c r="P57">
        <f t="shared" si="4"/>
        <v>8000</v>
      </c>
    </row>
    <row r="58" spans="1:16" hidden="1">
      <c r="A58" t="s">
        <v>12</v>
      </c>
      <c r="B58" t="s">
        <v>95</v>
      </c>
      <c r="C58" t="s">
        <v>81</v>
      </c>
      <c r="D58" s="8">
        <v>6172</v>
      </c>
      <c r="E58" t="str">
        <f>VLOOKUP(D58,Conformity!$A$2:$C$116,2,0)</f>
        <v>Mixed Shrubs</v>
      </c>
      <c r="F58" s="8" t="s">
        <v>5</v>
      </c>
      <c r="G58" s="26">
        <f t="shared" si="5"/>
        <v>0.62640332935885068</v>
      </c>
      <c r="H58" s="30">
        <f t="shared" si="6"/>
        <v>1.7869211096790915E-2</v>
      </c>
      <c r="I58" s="30">
        <f>HLOOKUP(F58,ROCs!$B$1:$F$17,MATCH(VLOOKUP(D58,HROC,2,0),ROCs!$A$2:$A$17,0)+1,0)</f>
        <v>0.24869471632328805</v>
      </c>
      <c r="J58" s="3">
        <v>1533.65</v>
      </c>
      <c r="K58" s="26">
        <f t="shared" si="2"/>
        <v>1589.5288909147857</v>
      </c>
      <c r="L58" s="31">
        <f t="shared" si="3"/>
        <v>2709.2621213059815</v>
      </c>
      <c r="M58" s="4">
        <f>2.721*K58*(H58+VLOOKUP(B58,Summary!$A$34:C$39,3,0))</f>
        <v>77.286269872971758</v>
      </c>
      <c r="N58" t="s">
        <v>103</v>
      </c>
      <c r="O58" t="s">
        <v>82</v>
      </c>
      <c r="P58">
        <f t="shared" si="4"/>
        <v>6000</v>
      </c>
    </row>
    <row r="59" spans="1:16" hidden="1">
      <c r="A59" t="s">
        <v>11</v>
      </c>
      <c r="B59" t="s">
        <v>11</v>
      </c>
      <c r="C59" t="s">
        <v>90</v>
      </c>
      <c r="D59" s="8">
        <v>2210</v>
      </c>
      <c r="E59" t="str">
        <f>VLOOKUP(D59,Conformity!$A$2:$C$116,2,0)</f>
        <v>Citrus Groves</v>
      </c>
      <c r="F59" s="8" t="s">
        <v>5</v>
      </c>
      <c r="G59" s="26">
        <f t="shared" si="5"/>
        <v>1.6671011379372187</v>
      </c>
      <c r="H59" s="30">
        <f t="shared" si="6"/>
        <v>0.16490862031309303</v>
      </c>
      <c r="I59" s="30">
        <f>HLOOKUP(F59,ROCs!$B$1:$F$17,MATCH(VLOOKUP(D59,HROC,2,0),ROCs!$A$2:$A$17,0)+1,0)</f>
        <v>0.32696578480774496</v>
      </c>
      <c r="J59" s="3">
        <v>1512.91</v>
      </c>
      <c r="K59" s="26">
        <f t="shared" si="2"/>
        <v>2061.5364143941006</v>
      </c>
      <c r="L59" s="31">
        <f t="shared" si="3"/>
        <v>9351.5047800546745</v>
      </c>
      <c r="M59" s="4">
        <f>2.721*K59*(H59+VLOOKUP(B59,Summary!$A$34:C$39,3,0))</f>
        <v>1542.0835715564961</v>
      </c>
      <c r="N59" t="s">
        <v>105</v>
      </c>
      <c r="O59" t="s">
        <v>89</v>
      </c>
      <c r="P59">
        <f t="shared" si="4"/>
        <v>2000</v>
      </c>
    </row>
    <row r="60" spans="1:16" hidden="1">
      <c r="A60" t="s">
        <v>7</v>
      </c>
      <c r="B60" t="s">
        <v>94</v>
      </c>
      <c r="C60" t="s">
        <v>81</v>
      </c>
      <c r="D60" s="8">
        <v>1180</v>
      </c>
      <c r="E60" t="str">
        <f>VLOOKUP(D60,Conformity!$A$2:$C$116,2,0)</f>
        <v>Rural Residential</v>
      </c>
      <c r="F60" s="8" t="s">
        <v>5</v>
      </c>
      <c r="G60" s="26">
        <f t="shared" si="5"/>
        <v>0.96739227811534922</v>
      </c>
      <c r="H60" s="30">
        <f t="shared" si="6"/>
        <v>0.17065096597435325</v>
      </c>
      <c r="I60" s="30">
        <f>HLOOKUP(F60,ROCs!$B$1:$F$17,MATCH(VLOOKUP(D60,HROC,2,0),ROCs!$A$2:$A$17,0)+1,0)</f>
        <v>0.27638752969320179</v>
      </c>
      <c r="J60" s="3">
        <v>1486.54</v>
      </c>
      <c r="K60" s="26">
        <f t="shared" si="2"/>
        <v>1712.2637108908759</v>
      </c>
      <c r="L60" s="31">
        <f t="shared" si="3"/>
        <v>4507.1479129672807</v>
      </c>
      <c r="M60" s="4">
        <f>2.721*K60*(H60+VLOOKUP(B60,Summary!$A$34:C$39,3,0))</f>
        <v>1028.0281983674656</v>
      </c>
      <c r="N60" t="s">
        <v>103</v>
      </c>
      <c r="O60" t="s">
        <v>82</v>
      </c>
      <c r="P60">
        <f t="shared" si="4"/>
        <v>1000</v>
      </c>
    </row>
    <row r="61" spans="1:16" hidden="1">
      <c r="A61" t="s">
        <v>12</v>
      </c>
      <c r="B61" t="s">
        <v>95</v>
      </c>
      <c r="C61" t="s">
        <v>71</v>
      </c>
      <c r="D61" s="8">
        <v>4110</v>
      </c>
      <c r="E61" t="str">
        <f>VLOOKUP(D61,Conformity!$A$2:$C$116,2,0)</f>
        <v>Pine Flatwoods</v>
      </c>
      <c r="F61" s="8" t="s">
        <v>5</v>
      </c>
      <c r="G61" s="26">
        <f t="shared" si="5"/>
        <v>0.80616023176279095</v>
      </c>
      <c r="H61" s="30">
        <f t="shared" si="6"/>
        <v>4.9140330516175015E-2</v>
      </c>
      <c r="I61" s="30">
        <f>HLOOKUP(F61,ROCs!$B$1:$F$17,MATCH(VLOOKUP(D61,HROC,2,0),ROCs!$A$2:$A$17,0)+1,0)</f>
        <v>0.28292799795311729</v>
      </c>
      <c r="J61" s="3">
        <v>1400.98</v>
      </c>
      <c r="K61" s="26">
        <f t="shared" si="2"/>
        <v>1651.8989244403028</v>
      </c>
      <c r="L61" s="31">
        <f t="shared" si="3"/>
        <v>3623.5426930091348</v>
      </c>
      <c r="M61" s="4">
        <f>2.721*K61*(H61+VLOOKUP(B61,Summary!$A$34:C$39,3,0))</f>
        <v>220.87679168269085</v>
      </c>
      <c r="N61" t="s">
        <v>104</v>
      </c>
      <c r="P61">
        <f t="shared" si="4"/>
        <v>4000</v>
      </c>
    </row>
    <row r="62" spans="1:16" hidden="1">
      <c r="A62" t="s">
        <v>16</v>
      </c>
      <c r="B62" t="s">
        <v>97</v>
      </c>
      <c r="C62" t="s">
        <v>4</v>
      </c>
      <c r="D62" s="8">
        <v>2130</v>
      </c>
      <c r="E62" t="str">
        <f>VLOOKUP(D62,Conformity!$A$2:$C$116,2,0)</f>
        <v>Woodland Pastures</v>
      </c>
      <c r="F62" s="8" t="s">
        <v>5</v>
      </c>
      <c r="G62" s="26">
        <f t="shared" si="5"/>
        <v>0.95337210017164864</v>
      </c>
      <c r="H62" s="30">
        <f t="shared" si="6"/>
        <v>0.22938109134459039</v>
      </c>
      <c r="I62" s="30">
        <f>HLOOKUP(F62,ROCs!$B$1:$F$17,MATCH(VLOOKUP(D62,HROC,2,0),ROCs!$A$2:$A$17,0)+1,0)</f>
        <v>0.2</v>
      </c>
      <c r="J62" s="3">
        <v>1372.84</v>
      </c>
      <c r="K62" s="26">
        <f t="shared" si="2"/>
        <v>1144.26214</v>
      </c>
      <c r="L62" s="31">
        <f t="shared" si="3"/>
        <v>2968.3595783992364</v>
      </c>
      <c r="M62" s="4">
        <f>2.721*K62*(H62+VLOOKUP(B62,Summary!$A$34:C$39,3,0))</f>
        <v>838.72807122044799</v>
      </c>
      <c r="N62" t="s">
        <v>4</v>
      </c>
      <c r="P62">
        <f t="shared" si="4"/>
        <v>2000</v>
      </c>
    </row>
    <row r="63" spans="1:16" hidden="1">
      <c r="A63" t="s">
        <v>2</v>
      </c>
      <c r="B63" t="s">
        <v>94</v>
      </c>
      <c r="C63" t="s">
        <v>81</v>
      </c>
      <c r="D63" s="8">
        <v>4110</v>
      </c>
      <c r="E63" t="str">
        <f>VLOOKUP(D63,Conformity!$A$2:$C$116,2,0)</f>
        <v>Pine Flatwoods</v>
      </c>
      <c r="F63" s="8" t="s">
        <v>5</v>
      </c>
      <c r="G63" s="26">
        <f t="shared" si="5"/>
        <v>0.80616023176279095</v>
      </c>
      <c r="H63" s="30">
        <f t="shared" si="6"/>
        <v>4.9140330516175015E-2</v>
      </c>
      <c r="I63" s="30">
        <f>HLOOKUP(F63,ROCs!$B$1:$F$17,MATCH(VLOOKUP(D63,HROC,2,0),ROCs!$A$2:$A$17,0)+1,0)</f>
        <v>0.28292799795311729</v>
      </c>
      <c r="J63" s="3">
        <v>1364.37</v>
      </c>
      <c r="K63" s="26">
        <f t="shared" si="2"/>
        <v>1608.7319844242002</v>
      </c>
      <c r="L63" s="31">
        <f t="shared" si="3"/>
        <v>3528.8533341381558</v>
      </c>
      <c r="M63" s="4">
        <f>2.721*K63*(H63+VLOOKUP(B63,Summary!$A$34:C$39,3,0))</f>
        <v>433.97289038254769</v>
      </c>
      <c r="N63" t="s">
        <v>103</v>
      </c>
      <c r="O63" t="s">
        <v>82</v>
      </c>
      <c r="P63">
        <f t="shared" si="4"/>
        <v>4000</v>
      </c>
    </row>
    <row r="64" spans="1:16">
      <c r="A64" t="s">
        <v>14</v>
      </c>
      <c r="B64" t="s">
        <v>96</v>
      </c>
      <c r="C64" t="s">
        <v>17</v>
      </c>
      <c r="D64" s="8">
        <v>6410</v>
      </c>
      <c r="E64" t="str">
        <f>VLOOKUP(D64,Conformity!$A$2:$C$116,2,0)</f>
        <v>Freshwater Marshes</v>
      </c>
      <c r="F64" s="8" t="s">
        <v>5</v>
      </c>
      <c r="G64" s="26">
        <f t="shared" si="5"/>
        <v>0.62640332935885068</v>
      </c>
      <c r="H64" s="30">
        <f t="shared" si="6"/>
        <v>1.7869211096790915E-2</v>
      </c>
      <c r="I64" s="30">
        <f>HLOOKUP(F64,ROCs!$B$1:$F$17,MATCH(VLOOKUP(D64,HROC,2,0),ROCs!$A$2:$A$17,0)+1,0)</f>
        <v>0.24869471632328805</v>
      </c>
      <c r="J64" s="3">
        <v>1327.13</v>
      </c>
      <c r="K64" s="26">
        <f t="shared" si="2"/>
        <v>1375.4842871579169</v>
      </c>
      <c r="L64" s="31">
        <f t="shared" si="3"/>
        <v>2344.435196458649</v>
      </c>
      <c r="M64" s="4">
        <f>2.721*K64*(H64+VLOOKUP(B64,Summary!$A$34:C$39,3,0))</f>
        <v>366.29438636574207</v>
      </c>
      <c r="N64" t="s">
        <v>17</v>
      </c>
      <c r="O64" t="s">
        <v>38</v>
      </c>
      <c r="P64">
        <f t="shared" si="4"/>
        <v>6000</v>
      </c>
    </row>
    <row r="65" spans="1:16" hidden="1">
      <c r="A65" t="s">
        <v>11</v>
      </c>
      <c r="B65" t="s">
        <v>11</v>
      </c>
      <c r="C65" t="s">
        <v>83</v>
      </c>
      <c r="D65" s="8">
        <v>4110</v>
      </c>
      <c r="E65" t="str">
        <f>VLOOKUP(D65,Conformity!$A$2:$C$116,2,0)</f>
        <v>Pine Flatwoods</v>
      </c>
      <c r="F65" s="8" t="s">
        <v>5</v>
      </c>
      <c r="G65" s="26">
        <f t="shared" si="5"/>
        <v>0.80616023176279095</v>
      </c>
      <c r="H65" s="30">
        <f t="shared" si="6"/>
        <v>4.9140330516175015E-2</v>
      </c>
      <c r="I65" s="30">
        <f>HLOOKUP(F65,ROCs!$B$1:$F$17,MATCH(VLOOKUP(D65,HROC,2,0),ROCs!$A$2:$A$17,0)+1,0)</f>
        <v>0.28292799795311729</v>
      </c>
      <c r="J65" s="3">
        <v>1321.52</v>
      </c>
      <c r="K65" s="26">
        <f t="shared" si="2"/>
        <v>1558.2074452357272</v>
      </c>
      <c r="L65" s="31">
        <f t="shared" si="3"/>
        <v>3418.0246253803994</v>
      </c>
      <c r="M65" s="4">
        <f>2.721*K65*(H65+VLOOKUP(B65,Summary!$A$34:C$39,3,0))</f>
        <v>674.73629579326064</v>
      </c>
      <c r="N65" t="s">
        <v>111</v>
      </c>
      <c r="O65" t="s">
        <v>82</v>
      </c>
      <c r="P65">
        <f t="shared" si="4"/>
        <v>4000</v>
      </c>
    </row>
    <row r="66" spans="1:16" hidden="1">
      <c r="A66" t="s">
        <v>8</v>
      </c>
      <c r="B66" t="s">
        <v>8</v>
      </c>
      <c r="C66" t="s">
        <v>83</v>
      </c>
      <c r="D66" s="8">
        <v>4110</v>
      </c>
      <c r="E66" t="str">
        <f>VLOOKUP(D66,Conformity!$A$2:$C$116,2,0)</f>
        <v>Pine Flatwoods</v>
      </c>
      <c r="F66" s="8" t="s">
        <v>5</v>
      </c>
      <c r="G66" s="26">
        <f t="shared" si="5"/>
        <v>0.80616023176279095</v>
      </c>
      <c r="H66" s="30">
        <f t="shared" si="6"/>
        <v>4.9140330516175015E-2</v>
      </c>
      <c r="I66" s="30">
        <f>HLOOKUP(F66,ROCs!$B$1:$F$17,MATCH(VLOOKUP(D66,HROC,2,0),ROCs!$A$2:$A$17,0)+1,0)</f>
        <v>0.28292799795311729</v>
      </c>
      <c r="J66" s="3">
        <v>1321.02</v>
      </c>
      <c r="K66" s="26">
        <f t="shared" ref="K66:K129" si="7">Rain*I66*J66/12</f>
        <v>1557.6178940199925</v>
      </c>
      <c r="L66" s="31">
        <f t="shared" ref="L66:L129" si="8">2.721*G66*K66</f>
        <v>3416.7314082420362</v>
      </c>
      <c r="M66" s="4">
        <f>2.721*K66*(H66+VLOOKUP(B66,Summary!$A$34:C$39,3,0))</f>
        <v>1013.5432710012644</v>
      </c>
      <c r="N66" t="s">
        <v>111</v>
      </c>
      <c r="O66" t="s">
        <v>82</v>
      </c>
      <c r="P66">
        <f t="shared" si="4"/>
        <v>4000</v>
      </c>
    </row>
    <row r="67" spans="1:16" hidden="1">
      <c r="A67" t="s">
        <v>11</v>
      </c>
      <c r="B67" t="s">
        <v>11</v>
      </c>
      <c r="C67" t="s">
        <v>83</v>
      </c>
      <c r="D67" s="8">
        <v>6430</v>
      </c>
      <c r="E67" t="str">
        <f>VLOOKUP(D67,Conformity!$A$2:$C$116,2,0)</f>
        <v>Wet Prairies</v>
      </c>
      <c r="F67" s="8" t="s">
        <v>5</v>
      </c>
      <c r="G67" s="26">
        <f t="shared" si="5"/>
        <v>0.62640332935885068</v>
      </c>
      <c r="H67" s="30">
        <f t="shared" si="6"/>
        <v>1.7869211096790915E-2</v>
      </c>
      <c r="I67" s="30">
        <f>HLOOKUP(F67,ROCs!$B$1:$F$17,MATCH(VLOOKUP(D67,HROC,2,0),ROCs!$A$2:$A$17,0)+1,0)</f>
        <v>0.24869471632328805</v>
      </c>
      <c r="J67" s="3">
        <v>1301.99</v>
      </c>
      <c r="K67" s="26">
        <f t="shared" si="7"/>
        <v>1349.4283054687455</v>
      </c>
      <c r="L67" s="31">
        <f t="shared" si="8"/>
        <v>2300.0242488958852</v>
      </c>
      <c r="M67" s="4">
        <f>2.721*K67*(H67+VLOOKUP(B67,Summary!$A$34:C$39,3,0))</f>
        <v>469.50945569020462</v>
      </c>
      <c r="N67" t="s">
        <v>111</v>
      </c>
      <c r="O67" t="s">
        <v>82</v>
      </c>
      <c r="P67">
        <f t="shared" ref="P67:P130" si="9">INT(D67/1000)*1000</f>
        <v>6000</v>
      </c>
    </row>
    <row r="68" spans="1:16" hidden="1">
      <c r="A68" t="s">
        <v>14</v>
      </c>
      <c r="B68" t="s">
        <v>96</v>
      </c>
      <c r="C68" t="s">
        <v>90</v>
      </c>
      <c r="D68" s="8">
        <v>1110</v>
      </c>
      <c r="E68" t="str">
        <f>VLOOKUP(D68,Conformity!$A$2:$C$116,2,0)</f>
        <v>Fixed Single Family Units</v>
      </c>
      <c r="F68" s="8" t="s">
        <v>5</v>
      </c>
      <c r="G68" s="26">
        <f t="shared" si="5"/>
        <v>0.96739227811534922</v>
      </c>
      <c r="H68" s="30">
        <f t="shared" si="6"/>
        <v>0.17065096597435325</v>
      </c>
      <c r="I68" s="30">
        <f>HLOOKUP(F68,ROCs!$B$1:$F$17,MATCH(VLOOKUP(D68,HROC,2,0),ROCs!$A$2:$A$17,0)+1,0)</f>
        <v>0.27638752969320179</v>
      </c>
      <c r="J68" s="3">
        <v>1218.3</v>
      </c>
      <c r="K68" s="26">
        <f t="shared" si="7"/>
        <v>1403.2928000446366</v>
      </c>
      <c r="L68" s="31">
        <f t="shared" si="8"/>
        <v>3693.8516974773893</v>
      </c>
      <c r="M68" s="4">
        <f>2.721*K68*(H68+VLOOKUP(B68,Summary!$A$34:C$39,3,0))</f>
        <v>957.07554947871336</v>
      </c>
      <c r="N68" t="s">
        <v>105</v>
      </c>
      <c r="O68" t="s">
        <v>89</v>
      </c>
      <c r="P68">
        <f t="shared" si="9"/>
        <v>1000</v>
      </c>
    </row>
    <row r="69" spans="1:16" hidden="1">
      <c r="A69" t="s">
        <v>11</v>
      </c>
      <c r="B69" t="s">
        <v>11</v>
      </c>
      <c r="C69" t="s">
        <v>84</v>
      </c>
      <c r="D69" s="8">
        <v>6410</v>
      </c>
      <c r="E69" t="str">
        <f>VLOOKUP(D69,Conformity!$A$2:$C$116,2,0)</f>
        <v>Freshwater Marshes</v>
      </c>
      <c r="F69" s="8" t="s">
        <v>5</v>
      </c>
      <c r="G69" s="26">
        <f t="shared" si="5"/>
        <v>0.62640332935885068</v>
      </c>
      <c r="H69" s="30">
        <f t="shared" si="6"/>
        <v>1.7869211096790915E-2</v>
      </c>
      <c r="I69" s="30">
        <f>HLOOKUP(F69,ROCs!$B$1:$F$17,MATCH(VLOOKUP(D69,HROC,2,0),ROCs!$A$2:$A$17,0)+1,0)</f>
        <v>0.24869471632328805</v>
      </c>
      <c r="J69" s="3">
        <v>1177.74</v>
      </c>
      <c r="K69" s="26">
        <f t="shared" si="7"/>
        <v>1220.6512281067905</v>
      </c>
      <c r="L69" s="31">
        <f t="shared" si="8"/>
        <v>2080.5310016932849</v>
      </c>
      <c r="M69" s="4">
        <f>2.721*K69*(H69+VLOOKUP(B69,Summary!$A$34:C$39,3,0))</f>
        <v>424.70377371913878</v>
      </c>
      <c r="N69" t="s">
        <v>106</v>
      </c>
      <c r="O69" t="s">
        <v>82</v>
      </c>
      <c r="P69">
        <f t="shared" si="9"/>
        <v>6000</v>
      </c>
    </row>
    <row r="70" spans="1:16">
      <c r="A70" t="s">
        <v>12</v>
      </c>
      <c r="B70" t="s">
        <v>95</v>
      </c>
      <c r="C70" t="s">
        <v>17</v>
      </c>
      <c r="D70" s="8">
        <v>2110</v>
      </c>
      <c r="E70" t="str">
        <f>VLOOKUP(D70,Conformity!$A$2:$C$116,2,0)</f>
        <v>Improved Pastures</v>
      </c>
      <c r="F70" s="8" t="s">
        <v>5</v>
      </c>
      <c r="G70" s="26">
        <f t="shared" si="5"/>
        <v>1.8765006736361713</v>
      </c>
      <c r="H70" s="30">
        <f t="shared" si="6"/>
        <v>0.3700681607026059</v>
      </c>
      <c r="I70" s="30">
        <f>HLOOKUP(F70,ROCs!$B$1:$F$17,MATCH(VLOOKUP(D70,HROC,2,0),ROCs!$A$2:$A$17,0)+1,0)</f>
        <v>0.58663586860269046</v>
      </c>
      <c r="J70" s="3">
        <v>1151.08</v>
      </c>
      <c r="K70" s="26">
        <f t="shared" si="7"/>
        <v>2814.166119142963</v>
      </c>
      <c r="L70" s="31">
        <f t="shared" si="8"/>
        <v>14369.014946383037</v>
      </c>
      <c r="M70" s="4">
        <f>2.721*K70*(H70+VLOOKUP(B70,Summary!$A$34:C$39,3,0))</f>
        <v>2833.739953853712</v>
      </c>
      <c r="N70" t="s">
        <v>17</v>
      </c>
      <c r="O70" t="s">
        <v>19</v>
      </c>
      <c r="P70">
        <f t="shared" si="9"/>
        <v>2000</v>
      </c>
    </row>
    <row r="71" spans="1:16" hidden="1">
      <c r="A71" t="s">
        <v>11</v>
      </c>
      <c r="B71" t="s">
        <v>11</v>
      </c>
      <c r="C71" t="s">
        <v>84</v>
      </c>
      <c r="D71" s="8">
        <v>6170</v>
      </c>
      <c r="E71" t="str">
        <f>VLOOKUP(D71,Conformity!$A$2:$C$116,2,0)</f>
        <v>Mixed Wetland Hardwoods</v>
      </c>
      <c r="F71" s="8" t="s">
        <v>5</v>
      </c>
      <c r="G71" s="26">
        <f t="shared" si="5"/>
        <v>0.62640332935885068</v>
      </c>
      <c r="H71" s="30">
        <f t="shared" si="6"/>
        <v>1.7869211096790915E-2</v>
      </c>
      <c r="I71" s="30">
        <f>HLOOKUP(F71,ROCs!$B$1:$F$17,MATCH(VLOOKUP(D71,HROC,2,0),ROCs!$A$2:$A$17,0)+1,0)</f>
        <v>0.24869471632328805</v>
      </c>
      <c r="J71" s="3">
        <v>1144.3900000000001</v>
      </c>
      <c r="K71" s="26">
        <f t="shared" si="7"/>
        <v>1186.0861131770428</v>
      </c>
      <c r="L71" s="31">
        <f t="shared" si="8"/>
        <v>2021.6167176352835</v>
      </c>
      <c r="M71" s="4">
        <f>2.721*K71*(H71+VLOOKUP(B71,Summary!$A$34:C$39,3,0))</f>
        <v>412.67745988626132</v>
      </c>
      <c r="N71" t="s">
        <v>106</v>
      </c>
      <c r="O71" t="s">
        <v>82</v>
      </c>
      <c r="P71">
        <f t="shared" si="9"/>
        <v>6000</v>
      </c>
    </row>
    <row r="72" spans="1:16" hidden="1">
      <c r="A72" t="s">
        <v>16</v>
      </c>
      <c r="B72" t="s">
        <v>97</v>
      </c>
      <c r="C72" t="s">
        <v>4</v>
      </c>
      <c r="D72" s="8">
        <v>2120</v>
      </c>
      <c r="E72" t="str">
        <f>VLOOKUP(D72,Conformity!$A$2:$C$116,2,0)</f>
        <v>Unimproved Pastures</v>
      </c>
      <c r="F72" s="8" t="s">
        <v>5</v>
      </c>
      <c r="G72" s="26">
        <f t="shared" si="5"/>
        <v>0.95337210017164864</v>
      </c>
      <c r="H72" s="30">
        <f t="shared" si="6"/>
        <v>0.22938109134459039</v>
      </c>
      <c r="I72" s="30">
        <f>HLOOKUP(F72,ROCs!$B$1:$F$17,MATCH(VLOOKUP(D72,HROC,2,0),ROCs!$A$2:$A$17,0)+1,0)</f>
        <v>0.2</v>
      </c>
      <c r="J72" s="3">
        <v>1141.99</v>
      </c>
      <c r="K72" s="26">
        <f t="shared" si="7"/>
        <v>951.8486650000001</v>
      </c>
      <c r="L72" s="31">
        <f t="shared" si="8"/>
        <v>2469.2148793276306</v>
      </c>
      <c r="M72" s="4">
        <f>2.721*K72*(H72+VLOOKUP(B72,Summary!$A$34:C$39,3,0))</f>
        <v>697.69169754162135</v>
      </c>
      <c r="N72" t="s">
        <v>4</v>
      </c>
      <c r="P72">
        <f t="shared" si="9"/>
        <v>2000</v>
      </c>
    </row>
    <row r="73" spans="1:16" hidden="1">
      <c r="A73" t="s">
        <v>15</v>
      </c>
      <c r="B73" t="s">
        <v>95</v>
      </c>
      <c r="C73" t="s">
        <v>4</v>
      </c>
      <c r="D73" s="8">
        <v>2210</v>
      </c>
      <c r="E73" t="str">
        <f>VLOOKUP(D73,Conformity!$A$2:$C$116,2,0)</f>
        <v>Citrus Groves</v>
      </c>
      <c r="F73" s="8" t="s">
        <v>5</v>
      </c>
      <c r="G73" s="26">
        <f t="shared" si="5"/>
        <v>1.6671011379372187</v>
      </c>
      <c r="H73" s="30">
        <f t="shared" si="6"/>
        <v>0.16490862031309303</v>
      </c>
      <c r="I73" s="30">
        <f>HLOOKUP(F73,ROCs!$B$1:$F$17,MATCH(VLOOKUP(D73,HROC,2,0),ROCs!$A$2:$A$17,0)+1,0)</f>
        <v>0.32696578480774496</v>
      </c>
      <c r="J73" s="3">
        <v>1124.73</v>
      </c>
      <c r="K73" s="26">
        <f t="shared" si="7"/>
        <v>1532.5907366343515</v>
      </c>
      <c r="L73" s="31">
        <f t="shared" si="8"/>
        <v>6952.1108137766914</v>
      </c>
      <c r="M73" s="4">
        <f>2.721*K73*(H73+VLOOKUP(B73,Summary!$A$34:C$39,3,0))</f>
        <v>687.69853038563701</v>
      </c>
      <c r="N73" t="s">
        <v>4</v>
      </c>
      <c r="P73">
        <f t="shared" si="9"/>
        <v>2000</v>
      </c>
    </row>
    <row r="74" spans="1:16" hidden="1">
      <c r="A74" t="s">
        <v>12</v>
      </c>
      <c r="B74" t="s">
        <v>95</v>
      </c>
      <c r="C74" t="s">
        <v>81</v>
      </c>
      <c r="D74" s="8">
        <v>5250</v>
      </c>
      <c r="E74" t="str">
        <f>VLOOKUP(D74,Conformity!$A$2:$C$116,2,0)</f>
        <v>Marshy Lakes</v>
      </c>
      <c r="F74" s="8" t="s">
        <v>5</v>
      </c>
      <c r="G74" s="26">
        <f t="shared" si="5"/>
        <v>0.52096910560538079</v>
      </c>
      <c r="H74" s="30">
        <f t="shared" si="6"/>
        <v>9.3813358258152305E-2</v>
      </c>
      <c r="I74" s="30">
        <f>HLOOKUP(F74,ROCs!$B$1:$F$17,MATCH(VLOOKUP(D74,HROC,2,0),ROCs!$A$2:$A$17,0)+1,0)</f>
        <v>0.2984336595879456</v>
      </c>
      <c r="J74" s="3">
        <v>1111.6300000000001</v>
      </c>
      <c r="K74" s="26">
        <f t="shared" si="7"/>
        <v>1382.5589940397897</v>
      </c>
      <c r="L74" s="31">
        <f t="shared" si="8"/>
        <v>1959.8560919172808</v>
      </c>
      <c r="M74" s="4">
        <f>2.721*K74*(H74+VLOOKUP(B74,Summary!$A$34:C$39,3,0))</f>
        <v>352.92050854302931</v>
      </c>
      <c r="N74" t="s">
        <v>103</v>
      </c>
      <c r="O74" t="s">
        <v>82</v>
      </c>
      <c r="P74">
        <f t="shared" si="9"/>
        <v>5000</v>
      </c>
    </row>
    <row r="75" spans="1:16" hidden="1">
      <c r="A75" t="s">
        <v>11</v>
      </c>
      <c r="B75" t="s">
        <v>11</v>
      </c>
      <c r="C75" t="s">
        <v>72</v>
      </c>
      <c r="D75" s="8">
        <v>2210</v>
      </c>
      <c r="E75" t="str">
        <f>VLOOKUP(D75,Conformity!$A$2:$C$116,2,0)</f>
        <v>Citrus Groves</v>
      </c>
      <c r="F75" s="8" t="s">
        <v>5</v>
      </c>
      <c r="G75" s="26">
        <f t="shared" si="5"/>
        <v>1.6671011379372187</v>
      </c>
      <c r="H75" s="30">
        <f t="shared" si="6"/>
        <v>0.16490862031309303</v>
      </c>
      <c r="I75" s="30">
        <f>HLOOKUP(F75,ROCs!$B$1:$F$17,MATCH(VLOOKUP(D75,HROC,2,0),ROCs!$A$2:$A$17,0)+1,0)</f>
        <v>0.32696578480774496</v>
      </c>
      <c r="J75" s="3">
        <v>1096</v>
      </c>
      <c r="K75" s="26">
        <f t="shared" si="7"/>
        <v>1493.4423793721596</v>
      </c>
      <c r="L75" s="31">
        <f t="shared" si="8"/>
        <v>6774.526732548481</v>
      </c>
      <c r="M75" s="4">
        <f>2.721*K75*(H75+VLOOKUP(B75,Summary!$A$34:C$39,3,0))</f>
        <v>1117.1342607464553</v>
      </c>
      <c r="N75" t="s">
        <v>99</v>
      </c>
      <c r="P75">
        <f t="shared" si="9"/>
        <v>2000</v>
      </c>
    </row>
    <row r="76" spans="1:16">
      <c r="A76" t="s">
        <v>8</v>
      </c>
      <c r="B76" t="s">
        <v>8</v>
      </c>
      <c r="C76" t="s">
        <v>17</v>
      </c>
      <c r="D76" s="8">
        <v>2110</v>
      </c>
      <c r="E76" t="str">
        <f>VLOOKUP(D76,Conformity!$A$2:$C$116,2,0)</f>
        <v>Improved Pastures</v>
      </c>
      <c r="F76" s="8" t="s">
        <v>5</v>
      </c>
      <c r="G76" s="26">
        <f t="shared" si="5"/>
        <v>1.8765006736361713</v>
      </c>
      <c r="H76" s="30">
        <f t="shared" si="6"/>
        <v>0.3700681607026059</v>
      </c>
      <c r="I76" s="30">
        <f>HLOOKUP(F76,ROCs!$B$1:$F$17,MATCH(VLOOKUP(D76,HROC,2,0),ROCs!$A$2:$A$17,0)+1,0)</f>
        <v>0.58663586860269046</v>
      </c>
      <c r="J76" s="3">
        <v>1078.1600000000001</v>
      </c>
      <c r="K76" s="26">
        <f t="shared" si="7"/>
        <v>2635.8909398262304</v>
      </c>
      <c r="L76" s="31">
        <f t="shared" si="8"/>
        <v>13458.749308990111</v>
      </c>
      <c r="M76" s="4">
        <f>2.721*K76*(H76+VLOOKUP(B76,Summary!$A$34:C$39,3,0))</f>
        <v>4016.9540446991823</v>
      </c>
      <c r="N76" t="s">
        <v>17</v>
      </c>
      <c r="O76" t="s">
        <v>20</v>
      </c>
      <c r="P76">
        <f t="shared" si="9"/>
        <v>2000</v>
      </c>
    </row>
    <row r="77" spans="1:16" hidden="1">
      <c r="A77" t="s">
        <v>14</v>
      </c>
      <c r="B77" t="s">
        <v>96</v>
      </c>
      <c r="C77" t="s">
        <v>72</v>
      </c>
      <c r="D77" s="8">
        <v>1210</v>
      </c>
      <c r="E77" t="str">
        <f>VLOOKUP(D77,Conformity!$A$2:$C$116,2,0)</f>
        <v>Fixed Single Family Units</v>
      </c>
      <c r="F77" s="8" t="s">
        <v>10</v>
      </c>
      <c r="G77" s="26">
        <f t="shared" si="5"/>
        <v>1.3474392445178078</v>
      </c>
      <c r="H77" s="30">
        <f t="shared" si="6"/>
        <v>0.2921616014325315</v>
      </c>
      <c r="I77" s="30">
        <f>HLOOKUP(F77,ROCs!$B$1:$F$17,MATCH(VLOOKUP(D77,HROC,2,0),ROCs!$A$2:$A$17,0)+1,0)</f>
        <v>0.22279788653131388</v>
      </c>
      <c r="J77" s="3">
        <v>1075.28</v>
      </c>
      <c r="K77" s="26">
        <f t="shared" si="7"/>
        <v>998.40843938198771</v>
      </c>
      <c r="L77" s="31">
        <f t="shared" si="8"/>
        <v>3660.5469148377888</v>
      </c>
      <c r="M77" s="4">
        <f>2.721*K77*(H77+VLOOKUP(B77,Summary!$A$34:C$39,3,0))</f>
        <v>1011.0400209045862</v>
      </c>
      <c r="N77" t="s">
        <v>99</v>
      </c>
      <c r="P77">
        <f t="shared" si="9"/>
        <v>1000</v>
      </c>
    </row>
    <row r="78" spans="1:16" hidden="1">
      <c r="A78" t="s">
        <v>16</v>
      </c>
      <c r="B78" t="s">
        <v>97</v>
      </c>
      <c r="C78" t="s">
        <v>81</v>
      </c>
      <c r="D78" s="8">
        <v>6410</v>
      </c>
      <c r="E78" t="str">
        <f>VLOOKUP(D78,Conformity!$A$2:$C$116,2,0)</f>
        <v>Freshwater Marshes</v>
      </c>
      <c r="F78" s="8" t="s">
        <v>5</v>
      </c>
      <c r="G78" s="26">
        <f t="shared" si="5"/>
        <v>0.62640332935885068</v>
      </c>
      <c r="H78" s="30">
        <f t="shared" si="6"/>
        <v>1.7869211096790915E-2</v>
      </c>
      <c r="I78" s="30">
        <f>HLOOKUP(F78,ROCs!$B$1:$F$17,MATCH(VLOOKUP(D78,HROC,2,0),ROCs!$A$2:$A$17,0)+1,0)</f>
        <v>0.24869471632328805</v>
      </c>
      <c r="J78" s="3">
        <v>1058.1099999999999</v>
      </c>
      <c r="K78" s="26">
        <f t="shared" si="7"/>
        <v>1096.6624815087168</v>
      </c>
      <c r="L78" s="31">
        <f t="shared" si="8"/>
        <v>1869.1991935415979</v>
      </c>
      <c r="M78" s="4">
        <f>2.721*K78*(H78+VLOOKUP(B78,Summary!$A$34:C$39,3,0))</f>
        <v>172.68280298529947</v>
      </c>
      <c r="N78" t="s">
        <v>103</v>
      </c>
      <c r="O78" t="s">
        <v>82</v>
      </c>
      <c r="P78">
        <f t="shared" si="9"/>
        <v>6000</v>
      </c>
    </row>
    <row r="79" spans="1:16" hidden="1">
      <c r="A79" t="s">
        <v>12</v>
      </c>
      <c r="B79" t="s">
        <v>95</v>
      </c>
      <c r="C79" t="s">
        <v>71</v>
      </c>
      <c r="D79" s="8">
        <v>2110</v>
      </c>
      <c r="E79" t="str">
        <f>VLOOKUP(D79,Conformity!$A$2:$C$116,2,0)</f>
        <v>Improved Pastures</v>
      </c>
      <c r="F79" s="8" t="s">
        <v>5</v>
      </c>
      <c r="G79" s="26">
        <f t="shared" ref="G79:G142" si="10">VLOOKUP(VLOOKUP(D79,HEMC,2,0),EMCN,2,0)</f>
        <v>1.8765006736361713</v>
      </c>
      <c r="H79" s="30">
        <f t="shared" ref="H79:H142" si="11">VLOOKUP(VLOOKUP(D79,HEMC,2,0),EMCP,3,0)</f>
        <v>0.3700681607026059</v>
      </c>
      <c r="I79" s="30">
        <f>HLOOKUP(F79,ROCs!$B$1:$F$17,MATCH(VLOOKUP(D79,HROC,2,0),ROCs!$A$2:$A$17,0)+1,0)</f>
        <v>0.58663586860269046</v>
      </c>
      <c r="J79" s="3">
        <v>1048.44</v>
      </c>
      <c r="K79" s="26">
        <f t="shared" si="7"/>
        <v>2563.2313357492517</v>
      </c>
      <c r="L79" s="31">
        <f t="shared" si="8"/>
        <v>13087.752398083394</v>
      </c>
      <c r="M79" s="4">
        <f>2.721*K79*(H79+VLOOKUP(B79,Summary!$A$34:C$39,3,0))</f>
        <v>2581.0598022886211</v>
      </c>
      <c r="N79" t="s">
        <v>104</v>
      </c>
      <c r="P79">
        <f t="shared" si="9"/>
        <v>2000</v>
      </c>
    </row>
    <row r="80" spans="1:16" hidden="1">
      <c r="A80" t="s">
        <v>8</v>
      </c>
      <c r="B80" t="s">
        <v>8</v>
      </c>
      <c r="C80" t="s">
        <v>81</v>
      </c>
      <c r="D80" s="8">
        <v>6410</v>
      </c>
      <c r="E80" t="str">
        <f>VLOOKUP(D80,Conformity!$A$2:$C$116,2,0)</f>
        <v>Freshwater Marshes</v>
      </c>
      <c r="F80" s="8" t="s">
        <v>10</v>
      </c>
      <c r="G80" s="26">
        <f t="shared" si="10"/>
        <v>0.62640332935885068</v>
      </c>
      <c r="H80" s="30">
        <f t="shared" si="11"/>
        <v>1.7869211096790915E-2</v>
      </c>
      <c r="I80" s="30">
        <f>HLOOKUP(F80,ROCs!$B$1:$F$17,MATCH(VLOOKUP(D80,HROC,2,0),ROCs!$A$2:$A$17,0)+1,0)</f>
        <v>0.24869471632328805</v>
      </c>
      <c r="J80" s="3">
        <v>1015.07</v>
      </c>
      <c r="K80" s="26">
        <f t="shared" si="7"/>
        <v>1052.0543091975819</v>
      </c>
      <c r="L80" s="31">
        <f t="shared" si="8"/>
        <v>1793.1670860196673</v>
      </c>
      <c r="M80" s="4">
        <f>2.721*K80*(H80+VLOOKUP(B80,Summary!$A$34:C$39,3,0))</f>
        <v>595.0546717514394</v>
      </c>
      <c r="N80" t="s">
        <v>103</v>
      </c>
      <c r="O80" t="s">
        <v>82</v>
      </c>
      <c r="P80">
        <f t="shared" si="9"/>
        <v>6000</v>
      </c>
    </row>
    <row r="81" spans="1:16" hidden="1">
      <c r="A81" t="s">
        <v>14</v>
      </c>
      <c r="B81" t="s">
        <v>96</v>
      </c>
      <c r="C81" t="s">
        <v>72</v>
      </c>
      <c r="D81" s="8">
        <v>6410</v>
      </c>
      <c r="E81" t="str">
        <f>VLOOKUP(D81,Conformity!$A$2:$C$116,2,0)</f>
        <v>Freshwater Marshes</v>
      </c>
      <c r="F81" s="8" t="s">
        <v>5</v>
      </c>
      <c r="G81" s="26">
        <f t="shared" si="10"/>
        <v>0.62640332935885068</v>
      </c>
      <c r="H81" s="30">
        <f t="shared" si="11"/>
        <v>1.7869211096790915E-2</v>
      </c>
      <c r="I81" s="30">
        <f>HLOOKUP(F81,ROCs!$B$1:$F$17,MATCH(VLOOKUP(D81,HROC,2,0),ROCs!$A$2:$A$17,0)+1,0)</f>
        <v>0.24869471632328805</v>
      </c>
      <c r="J81" s="3">
        <v>992.84</v>
      </c>
      <c r="K81" s="26">
        <f t="shared" si="7"/>
        <v>1029.0143540285173</v>
      </c>
      <c r="L81" s="31">
        <f t="shared" si="8"/>
        <v>1753.8967851318296</v>
      </c>
      <c r="M81" s="4">
        <f>2.721*K81*(H81+VLOOKUP(B81,Summary!$A$34:C$39,3,0))</f>
        <v>274.02870748107819</v>
      </c>
      <c r="N81" t="s">
        <v>99</v>
      </c>
      <c r="P81">
        <f t="shared" si="9"/>
        <v>6000</v>
      </c>
    </row>
    <row r="82" spans="1:16" hidden="1">
      <c r="A82" t="s">
        <v>8</v>
      </c>
      <c r="B82" t="s">
        <v>8</v>
      </c>
      <c r="C82" t="s">
        <v>81</v>
      </c>
      <c r="D82" s="8">
        <v>6410</v>
      </c>
      <c r="E82" t="str">
        <f>VLOOKUP(D82,Conformity!$A$2:$C$116,2,0)</f>
        <v>Freshwater Marshes</v>
      </c>
      <c r="F82" s="8" t="s">
        <v>5</v>
      </c>
      <c r="G82" s="26">
        <f t="shared" si="10"/>
        <v>0.62640332935885068</v>
      </c>
      <c r="H82" s="30">
        <f t="shared" si="11"/>
        <v>1.7869211096790915E-2</v>
      </c>
      <c r="I82" s="30">
        <f>HLOOKUP(F82,ROCs!$B$1:$F$17,MATCH(VLOOKUP(D82,HROC,2,0),ROCs!$A$2:$A$17,0)+1,0)</f>
        <v>0.24869471632328805</v>
      </c>
      <c r="J82" s="3">
        <v>983.28</v>
      </c>
      <c r="K82" s="26">
        <f t="shared" si="7"/>
        <v>1019.1060332270663</v>
      </c>
      <c r="L82" s="31">
        <f t="shared" si="8"/>
        <v>1737.0086125502853</v>
      </c>
      <c r="M82" s="4">
        <f>2.721*K82*(H82+VLOOKUP(B82,Summary!$A$34:C$39,3,0))</f>
        <v>576.41872741757243</v>
      </c>
      <c r="N82" t="s">
        <v>103</v>
      </c>
      <c r="O82" t="s">
        <v>82</v>
      </c>
      <c r="P82">
        <f t="shared" si="9"/>
        <v>6000</v>
      </c>
    </row>
    <row r="83" spans="1:16" hidden="1">
      <c r="A83" t="s">
        <v>14</v>
      </c>
      <c r="B83" t="s">
        <v>96</v>
      </c>
      <c r="C83" t="s">
        <v>72</v>
      </c>
      <c r="D83" s="8">
        <v>1820</v>
      </c>
      <c r="E83" t="str">
        <f>VLOOKUP(D83,Conformity!$A$2:$C$116,2,0)</f>
        <v>Golf Courses</v>
      </c>
      <c r="F83" s="8" t="s">
        <v>5</v>
      </c>
      <c r="G83" s="26">
        <f t="shared" si="10"/>
        <v>1.8765006736361713</v>
      </c>
      <c r="H83" s="30">
        <f t="shared" si="11"/>
        <v>0.3700681607026059</v>
      </c>
      <c r="I83" s="30">
        <f>HLOOKUP(F83,ROCs!$B$1:$F$17,MATCH(VLOOKUP(D83,HROC,2,0),ROCs!$A$2:$A$17,0)+1,0)</f>
        <v>0.27638752969320179</v>
      </c>
      <c r="J83" s="3">
        <v>981.7</v>
      </c>
      <c r="K83" s="26">
        <f t="shared" si="7"/>
        <v>1130.766265947484</v>
      </c>
      <c r="L83" s="31">
        <f t="shared" si="8"/>
        <v>5773.6454382491684</v>
      </c>
      <c r="M83" s="4">
        <f>2.721*K83*(H83+VLOOKUP(B83,Summary!$A$34:C$39,3,0))</f>
        <v>1384.7764722122424</v>
      </c>
      <c r="N83" t="s">
        <v>99</v>
      </c>
      <c r="P83">
        <f t="shared" si="9"/>
        <v>1000</v>
      </c>
    </row>
    <row r="84" spans="1:16" hidden="1">
      <c r="A84" t="s">
        <v>8</v>
      </c>
      <c r="B84" t="s">
        <v>8</v>
      </c>
      <c r="C84" t="s">
        <v>83</v>
      </c>
      <c r="D84" s="8">
        <v>6410</v>
      </c>
      <c r="E84" t="str">
        <f>VLOOKUP(D84,Conformity!$A$2:$C$116,2,0)</f>
        <v>Freshwater Marshes</v>
      </c>
      <c r="F84" s="8" t="s">
        <v>5</v>
      </c>
      <c r="G84" s="26">
        <f t="shared" si="10"/>
        <v>0.62640332935885068</v>
      </c>
      <c r="H84" s="30">
        <f t="shared" si="11"/>
        <v>1.7869211096790915E-2</v>
      </c>
      <c r="I84" s="30">
        <f>HLOOKUP(F84,ROCs!$B$1:$F$17,MATCH(VLOOKUP(D84,HROC,2,0),ROCs!$A$2:$A$17,0)+1,0)</f>
        <v>0.24869471632328805</v>
      </c>
      <c r="J84" s="3">
        <v>957.78</v>
      </c>
      <c r="K84" s="26">
        <f t="shared" si="7"/>
        <v>992.67693485499512</v>
      </c>
      <c r="L84" s="31">
        <f t="shared" si="8"/>
        <v>1691.9617086978403</v>
      </c>
      <c r="M84" s="4">
        <f>2.721*K84*(H84+VLOOKUP(B84,Summary!$A$34:C$39,3,0))</f>
        <v>561.47010896794654</v>
      </c>
      <c r="N84" t="s">
        <v>111</v>
      </c>
      <c r="O84" t="s">
        <v>82</v>
      </c>
      <c r="P84">
        <f t="shared" si="9"/>
        <v>6000</v>
      </c>
    </row>
    <row r="85" spans="1:16" hidden="1">
      <c r="A85" t="s">
        <v>14</v>
      </c>
      <c r="B85" t="s">
        <v>96</v>
      </c>
      <c r="C85" t="s">
        <v>77</v>
      </c>
      <c r="D85" s="8">
        <v>1210</v>
      </c>
      <c r="E85" t="str">
        <f>VLOOKUP(D85,Conformity!$A$2:$C$116,2,0)</f>
        <v>Fixed Single Family Units</v>
      </c>
      <c r="F85" s="8" t="s">
        <v>5</v>
      </c>
      <c r="G85" s="26">
        <f t="shared" si="10"/>
        <v>1.3474392445178078</v>
      </c>
      <c r="H85" s="30">
        <f t="shared" si="11"/>
        <v>0.2921616014325315</v>
      </c>
      <c r="I85" s="30">
        <f>HLOOKUP(F85,ROCs!$B$1:$F$17,MATCH(VLOOKUP(D85,HROC,2,0),ROCs!$A$2:$A$17,0)+1,0)</f>
        <v>0.24052044568721381</v>
      </c>
      <c r="J85" s="3">
        <v>947.72</v>
      </c>
      <c r="K85" s="26">
        <f t="shared" si="7"/>
        <v>949.96510830851503</v>
      </c>
      <c r="L85" s="31">
        <f t="shared" si="8"/>
        <v>3482.9351488402658</v>
      </c>
      <c r="M85" s="4">
        <f>2.721*K85*(H85+VLOOKUP(B85,Summary!$A$34:C$39,3,0))</f>
        <v>961.98379849171374</v>
      </c>
      <c r="N85" t="s">
        <v>112</v>
      </c>
      <c r="P85">
        <f t="shared" si="9"/>
        <v>1000</v>
      </c>
    </row>
    <row r="86" spans="1:16" hidden="1">
      <c r="A86" t="s">
        <v>12</v>
      </c>
      <c r="B86" t="s">
        <v>95</v>
      </c>
      <c r="C86" t="s">
        <v>81</v>
      </c>
      <c r="D86" s="8">
        <v>6210</v>
      </c>
      <c r="E86" t="str">
        <f>VLOOKUP(D86,Conformity!$A$2:$C$116,2,0)</f>
        <v>Cypress</v>
      </c>
      <c r="F86" s="8" t="s">
        <v>5</v>
      </c>
      <c r="G86" s="26">
        <f t="shared" si="10"/>
        <v>0.62640332935885068</v>
      </c>
      <c r="H86" s="30">
        <f t="shared" si="11"/>
        <v>1.7869211096790915E-2</v>
      </c>
      <c r="I86" s="30">
        <f>HLOOKUP(F86,ROCs!$B$1:$F$17,MATCH(VLOOKUP(D86,HROC,2,0),ROCs!$A$2:$A$17,0)+1,0)</f>
        <v>0.24869471632328805</v>
      </c>
      <c r="J86" s="3">
        <v>933.15</v>
      </c>
      <c r="K86" s="26">
        <f t="shared" si="7"/>
        <v>967.14953513326509</v>
      </c>
      <c r="L86" s="31">
        <f t="shared" si="8"/>
        <v>1648.4516992121255</v>
      </c>
      <c r="M86" s="4">
        <f>2.721*K86*(H86+VLOOKUP(B86,Summary!$A$34:C$39,3,0))</f>
        <v>47.024864038055341</v>
      </c>
      <c r="N86" t="s">
        <v>103</v>
      </c>
      <c r="O86" t="s">
        <v>82</v>
      </c>
      <c r="P86">
        <f t="shared" si="9"/>
        <v>6000</v>
      </c>
    </row>
    <row r="87" spans="1:16" hidden="1">
      <c r="A87" t="s">
        <v>2</v>
      </c>
      <c r="B87" t="s">
        <v>94</v>
      </c>
      <c r="C87" t="s">
        <v>81</v>
      </c>
      <c r="D87" s="8">
        <v>1180</v>
      </c>
      <c r="E87" t="str">
        <f>VLOOKUP(D87,Conformity!$A$2:$C$116,2,0)</f>
        <v>Rural Residential</v>
      </c>
      <c r="F87" s="8" t="s">
        <v>5</v>
      </c>
      <c r="G87" s="26">
        <f t="shared" si="10"/>
        <v>0.96739227811534922</v>
      </c>
      <c r="H87" s="30">
        <f t="shared" si="11"/>
        <v>0.17065096597435325</v>
      </c>
      <c r="I87" s="30">
        <f>HLOOKUP(F87,ROCs!$B$1:$F$17,MATCH(VLOOKUP(D87,HROC,2,0),ROCs!$A$2:$A$17,0)+1,0)</f>
        <v>0.27638752969320179</v>
      </c>
      <c r="J87" s="3">
        <v>927.35</v>
      </c>
      <c r="K87" s="26">
        <f t="shared" si="7"/>
        <v>1068.1634885671785</v>
      </c>
      <c r="L87" s="31">
        <f t="shared" si="8"/>
        <v>2811.6993939552299</v>
      </c>
      <c r="M87" s="4">
        <f>2.721*K87*(H87+VLOOKUP(B87,Summary!$A$34:C$39,3,0))</f>
        <v>641.31604245837252</v>
      </c>
      <c r="N87" t="s">
        <v>103</v>
      </c>
      <c r="O87" t="s">
        <v>82</v>
      </c>
      <c r="P87">
        <f t="shared" si="9"/>
        <v>1000</v>
      </c>
    </row>
    <row r="88" spans="1:16" hidden="1">
      <c r="A88" t="s">
        <v>12</v>
      </c>
      <c r="B88" t="s">
        <v>95</v>
      </c>
      <c r="C88" t="s">
        <v>81</v>
      </c>
      <c r="D88" s="8">
        <v>6250</v>
      </c>
      <c r="E88" t="str">
        <f>VLOOKUP(D88,Conformity!$A$2:$C$116,2,0)</f>
        <v>Hydric Pine Flatwoods</v>
      </c>
      <c r="F88" s="8" t="s">
        <v>5</v>
      </c>
      <c r="G88" s="26">
        <f t="shared" si="10"/>
        <v>0.62640332935885068</v>
      </c>
      <c r="H88" s="30">
        <f t="shared" si="11"/>
        <v>1.7869211096790915E-2</v>
      </c>
      <c r="I88" s="30">
        <f>HLOOKUP(F88,ROCs!$B$1:$F$17,MATCH(VLOOKUP(D88,HROC,2,0),ROCs!$A$2:$A$17,0)+1,0)</f>
        <v>0.24869471632328805</v>
      </c>
      <c r="J88" s="3">
        <v>902.53</v>
      </c>
      <c r="K88" s="26">
        <f t="shared" si="7"/>
        <v>935.41388838217415</v>
      </c>
      <c r="L88" s="31">
        <f t="shared" si="8"/>
        <v>1594.3600836842093</v>
      </c>
      <c r="M88" s="4">
        <f>2.721*K88*(H88+VLOOKUP(B88,Summary!$A$34:C$39,3,0))</f>
        <v>45.481809505723717</v>
      </c>
      <c r="N88" t="s">
        <v>103</v>
      </c>
      <c r="O88" t="s">
        <v>82</v>
      </c>
      <c r="P88">
        <f t="shared" si="9"/>
        <v>6000</v>
      </c>
    </row>
    <row r="89" spans="1:16" hidden="1">
      <c r="A89" t="s">
        <v>8</v>
      </c>
      <c r="B89" t="s">
        <v>8</v>
      </c>
      <c r="C89" t="s">
        <v>83</v>
      </c>
      <c r="D89" s="8">
        <v>6216</v>
      </c>
      <c r="E89" t="e">
        <f>VLOOKUP(D89,Conformity!$A$2:$C$116,2,0)</f>
        <v>#N/A</v>
      </c>
      <c r="F89" s="8" t="s">
        <v>10</v>
      </c>
      <c r="G89" s="26">
        <f t="shared" si="10"/>
        <v>0.62640332935885068</v>
      </c>
      <c r="H89" s="30">
        <f t="shared" si="11"/>
        <v>1.7869211096790915E-2</v>
      </c>
      <c r="I89" s="30">
        <f>HLOOKUP(F89,ROCs!$B$1:$F$17,MATCH(VLOOKUP(D89,HROC,2,0),ROCs!$A$2:$A$17,0)+1,0)</f>
        <v>0.24869471632328805</v>
      </c>
      <c r="J89" s="3">
        <v>874.18</v>
      </c>
      <c r="K89" s="26">
        <f t="shared" si="7"/>
        <v>906.03094960381259</v>
      </c>
      <c r="L89" s="31">
        <f t="shared" si="8"/>
        <v>1544.2785258717847</v>
      </c>
      <c r="M89" s="4">
        <f>2.721*K89*(H89+VLOOKUP(B89,Summary!$A$34:C$39,3,0))</f>
        <v>512.46208926642817</v>
      </c>
      <c r="N89" t="s">
        <v>111</v>
      </c>
      <c r="O89" t="s">
        <v>82</v>
      </c>
      <c r="P89">
        <f t="shared" si="9"/>
        <v>6000</v>
      </c>
    </row>
    <row r="90" spans="1:16">
      <c r="A90" t="s">
        <v>11</v>
      </c>
      <c r="B90" t="s">
        <v>11</v>
      </c>
      <c r="C90" t="s">
        <v>17</v>
      </c>
      <c r="D90" s="8">
        <v>2110</v>
      </c>
      <c r="E90" t="str">
        <f>VLOOKUP(D90,Conformity!$A$2:$C$116,2,0)</f>
        <v>Improved Pastures</v>
      </c>
      <c r="F90" s="8" t="s">
        <v>5</v>
      </c>
      <c r="G90" s="26">
        <f t="shared" si="10"/>
        <v>1.8765006736361713</v>
      </c>
      <c r="H90" s="30">
        <f t="shared" si="11"/>
        <v>0.3700681607026059</v>
      </c>
      <c r="I90" s="30">
        <f>HLOOKUP(F90,ROCs!$B$1:$F$17,MATCH(VLOOKUP(D90,HROC,2,0),ROCs!$A$2:$A$17,0)+1,0)</f>
        <v>0.58663586860269046</v>
      </c>
      <c r="J90" s="3">
        <v>868.52</v>
      </c>
      <c r="K90" s="26">
        <f t="shared" si="7"/>
        <v>2123.3620233155352</v>
      </c>
      <c r="L90" s="31">
        <f t="shared" si="8"/>
        <v>10841.798016847304</v>
      </c>
      <c r="M90" s="4">
        <f>2.721*K90*(H90+VLOOKUP(B90,Summary!$A$34:C$39,3,0))</f>
        <v>2773.6744813267183</v>
      </c>
      <c r="N90" t="s">
        <v>17</v>
      </c>
      <c r="O90" t="s">
        <v>29</v>
      </c>
      <c r="P90">
        <f t="shared" si="9"/>
        <v>2000</v>
      </c>
    </row>
    <row r="91" spans="1:16" hidden="1">
      <c r="A91" t="s">
        <v>14</v>
      </c>
      <c r="B91" t="s">
        <v>96</v>
      </c>
      <c r="C91" t="s">
        <v>72</v>
      </c>
      <c r="D91" s="8">
        <v>2140</v>
      </c>
      <c r="E91" t="str">
        <f>VLOOKUP(D91,Conformity!$A$2:$C$116,2,0)</f>
        <v>Row Crops</v>
      </c>
      <c r="F91" s="8" t="s">
        <v>5</v>
      </c>
      <c r="G91" s="26">
        <f t="shared" si="10"/>
        <v>1.1942187284187931</v>
      </c>
      <c r="H91" s="30">
        <f t="shared" si="11"/>
        <v>0.52982210901985061</v>
      </c>
      <c r="I91" s="30">
        <f>HLOOKUP(F91,ROCs!$B$1:$F$17,MATCH(VLOOKUP(D91,HROC,2,0),ROCs!$A$2:$A$17,0)+1,0)</f>
        <v>0.25824300484311374</v>
      </c>
      <c r="J91" s="3">
        <v>865.11</v>
      </c>
      <c r="K91" s="26">
        <f t="shared" si="7"/>
        <v>931.05536517087523</v>
      </c>
      <c r="L91" s="31">
        <f t="shared" si="8"/>
        <v>3025.4356954009349</v>
      </c>
      <c r="M91" s="4">
        <f>2.721*K91*(H91+VLOOKUP(B91,Summary!$A$34:C$39,3,0))</f>
        <v>1544.9243363618834</v>
      </c>
      <c r="N91" t="s">
        <v>99</v>
      </c>
      <c r="P91">
        <f t="shared" si="9"/>
        <v>2000</v>
      </c>
    </row>
    <row r="92" spans="1:16" hidden="1">
      <c r="A92" t="s">
        <v>8</v>
      </c>
      <c r="B92" t="s">
        <v>8</v>
      </c>
      <c r="C92" t="s">
        <v>81</v>
      </c>
      <c r="D92" s="8">
        <v>4110</v>
      </c>
      <c r="E92" t="str">
        <f>VLOOKUP(D92,Conformity!$A$2:$C$116,2,0)</f>
        <v>Pine Flatwoods</v>
      </c>
      <c r="F92" s="8" t="s">
        <v>5</v>
      </c>
      <c r="G92" s="26">
        <f t="shared" si="10"/>
        <v>0.80616023176279095</v>
      </c>
      <c r="H92" s="30">
        <f t="shared" si="11"/>
        <v>4.9140330516175015E-2</v>
      </c>
      <c r="I92" s="30">
        <f>HLOOKUP(F92,ROCs!$B$1:$F$17,MATCH(VLOOKUP(D92,HROC,2,0),ROCs!$A$2:$A$17,0)+1,0)</f>
        <v>0.28292799795311729</v>
      </c>
      <c r="J92" s="3">
        <v>853.21</v>
      </c>
      <c r="K92" s="26">
        <f t="shared" si="7"/>
        <v>1006.0219855541912</v>
      </c>
      <c r="L92" s="31">
        <f t="shared" si="8"/>
        <v>2206.7715892463307</v>
      </c>
      <c r="M92" s="4">
        <f>2.721*K92*(H92+VLOOKUP(B92,Summary!$A$34:C$39,3,0))</f>
        <v>654.61935038908484</v>
      </c>
      <c r="N92" t="s">
        <v>103</v>
      </c>
      <c r="O92" t="s">
        <v>82</v>
      </c>
      <c r="P92">
        <f t="shared" si="9"/>
        <v>4000</v>
      </c>
    </row>
    <row r="93" spans="1:16" hidden="1">
      <c r="A93" t="s">
        <v>8</v>
      </c>
      <c r="B93" t="s">
        <v>8</v>
      </c>
      <c r="C93" t="s">
        <v>4</v>
      </c>
      <c r="D93" s="8">
        <v>2140</v>
      </c>
      <c r="E93" t="str">
        <f>VLOOKUP(D93,Conformity!$A$2:$C$116,2,0)</f>
        <v>Row Crops</v>
      </c>
      <c r="F93" s="8" t="s">
        <v>5</v>
      </c>
      <c r="G93" s="26">
        <f t="shared" si="10"/>
        <v>1.1942187284187931</v>
      </c>
      <c r="H93" s="30">
        <f t="shared" si="11"/>
        <v>0.52982210901985061</v>
      </c>
      <c r="I93" s="30">
        <f>HLOOKUP(F93,ROCs!$B$1:$F$17,MATCH(VLOOKUP(D93,HROC,2,0),ROCs!$A$2:$A$17,0)+1,0)</f>
        <v>0.25824300484311374</v>
      </c>
      <c r="J93" s="3">
        <v>848.69</v>
      </c>
      <c r="K93" s="26">
        <f t="shared" si="7"/>
        <v>913.38370596440939</v>
      </c>
      <c r="L93" s="31">
        <f t="shared" si="8"/>
        <v>2968.0121838030072</v>
      </c>
      <c r="M93" s="4">
        <f>2.721*K93*(H93+VLOOKUP(B93,Summary!$A$34:C$39,3,0))</f>
        <v>1788.9861705405094</v>
      </c>
      <c r="N93" t="s">
        <v>4</v>
      </c>
      <c r="P93">
        <f t="shared" si="9"/>
        <v>2000</v>
      </c>
    </row>
    <row r="94" spans="1:16" hidden="1">
      <c r="A94" t="s">
        <v>16</v>
      </c>
      <c r="B94" t="s">
        <v>97</v>
      </c>
      <c r="C94" t="s">
        <v>81</v>
      </c>
      <c r="D94" s="8">
        <v>1180</v>
      </c>
      <c r="E94" t="str">
        <f>VLOOKUP(D94,Conformity!$A$2:$C$116,2,0)</f>
        <v>Rural Residential</v>
      </c>
      <c r="F94" s="8" t="s">
        <v>5</v>
      </c>
      <c r="G94" s="26">
        <f t="shared" si="10"/>
        <v>0.96739227811534922</v>
      </c>
      <c r="H94" s="30">
        <f t="shared" si="11"/>
        <v>0.17065096597435325</v>
      </c>
      <c r="I94" s="30">
        <f>HLOOKUP(F94,ROCs!$B$1:$F$17,MATCH(VLOOKUP(D94,HROC,2,0),ROCs!$A$2:$A$17,0)+1,0)</f>
        <v>0.27638752969320179</v>
      </c>
      <c r="J94" s="3">
        <v>821.13</v>
      </c>
      <c r="K94" s="26">
        <f t="shared" si="7"/>
        <v>945.81450948095915</v>
      </c>
      <c r="L94" s="31">
        <f t="shared" si="8"/>
        <v>2489.6433098166367</v>
      </c>
      <c r="M94" s="4">
        <f>2.721*K94*(H94+VLOOKUP(B94,Summary!$A$34:C$39,3,0))</f>
        <v>542.12316968890161</v>
      </c>
      <c r="N94" t="s">
        <v>103</v>
      </c>
      <c r="O94" t="s">
        <v>82</v>
      </c>
      <c r="P94">
        <f t="shared" si="9"/>
        <v>1000</v>
      </c>
    </row>
    <row r="95" spans="1:16" hidden="1">
      <c r="A95" t="s">
        <v>11</v>
      </c>
      <c r="B95" t="s">
        <v>11</v>
      </c>
      <c r="C95" t="s">
        <v>84</v>
      </c>
      <c r="D95" s="8">
        <v>6210</v>
      </c>
      <c r="E95" t="str">
        <f>VLOOKUP(D95,Conformity!$A$2:$C$116,2,0)</f>
        <v>Cypress</v>
      </c>
      <c r="F95" s="8" t="s">
        <v>5</v>
      </c>
      <c r="G95" s="26">
        <f t="shared" si="10"/>
        <v>0.62640332935885068</v>
      </c>
      <c r="H95" s="30">
        <f t="shared" si="11"/>
        <v>1.7869211096790915E-2</v>
      </c>
      <c r="I95" s="30">
        <f>HLOOKUP(F95,ROCs!$B$1:$F$17,MATCH(VLOOKUP(D95,HROC,2,0),ROCs!$A$2:$A$17,0)+1,0)</f>
        <v>0.24869471632328805</v>
      </c>
      <c r="J95" s="3">
        <v>796.78</v>
      </c>
      <c r="K95" s="26">
        <f t="shared" si="7"/>
        <v>825.81086278034934</v>
      </c>
      <c r="L95" s="31">
        <f t="shared" si="8"/>
        <v>1407.5479235902453</v>
      </c>
      <c r="M95" s="4">
        <f>2.721*K95*(H95+VLOOKUP(B95,Summary!$A$34:C$39,3,0))</f>
        <v>287.32612700930207</v>
      </c>
      <c r="N95" t="s">
        <v>106</v>
      </c>
      <c r="O95" t="s">
        <v>82</v>
      </c>
      <c r="P95">
        <f t="shared" si="9"/>
        <v>6000</v>
      </c>
    </row>
    <row r="96" spans="1:16" hidden="1">
      <c r="A96" t="s">
        <v>12</v>
      </c>
      <c r="B96" t="s">
        <v>95</v>
      </c>
      <c r="C96" t="s">
        <v>81</v>
      </c>
      <c r="D96" s="8">
        <v>6430</v>
      </c>
      <c r="E96" t="str">
        <f>VLOOKUP(D96,Conformity!$A$2:$C$116,2,0)</f>
        <v>Wet Prairies</v>
      </c>
      <c r="F96" s="8" t="s">
        <v>5</v>
      </c>
      <c r="G96" s="26">
        <f t="shared" si="10"/>
        <v>0.62640332935885068</v>
      </c>
      <c r="H96" s="30">
        <f t="shared" si="11"/>
        <v>1.7869211096790915E-2</v>
      </c>
      <c r="I96" s="30">
        <f>HLOOKUP(F96,ROCs!$B$1:$F$17,MATCH(VLOOKUP(D96,HROC,2,0),ROCs!$A$2:$A$17,0)+1,0)</f>
        <v>0.24869471632328805</v>
      </c>
      <c r="J96" s="3">
        <v>786.43</v>
      </c>
      <c r="K96" s="26">
        <f t="shared" si="7"/>
        <v>815.08375814697922</v>
      </c>
      <c r="L96" s="31">
        <f t="shared" si="8"/>
        <v>1389.2641802618998</v>
      </c>
      <c r="M96" s="4">
        <f>2.721*K96*(H96+VLOOKUP(B96,Summary!$A$34:C$39,3,0))</f>
        <v>39.631103065367697</v>
      </c>
      <c r="N96" t="s">
        <v>103</v>
      </c>
      <c r="O96" t="s">
        <v>82</v>
      </c>
      <c r="P96">
        <f t="shared" si="9"/>
        <v>6000</v>
      </c>
    </row>
    <row r="97" spans="1:16">
      <c r="A97" t="s">
        <v>16</v>
      </c>
      <c r="B97" t="s">
        <v>97</v>
      </c>
      <c r="C97" t="s">
        <v>17</v>
      </c>
      <c r="D97" s="8">
        <v>3300</v>
      </c>
      <c r="E97" t="str">
        <f>VLOOKUP(D97,Conformity!$A$2:$C$116,2,0)</f>
        <v>Mixed Rangeland</v>
      </c>
      <c r="F97" s="8" t="s">
        <v>5</v>
      </c>
      <c r="G97" s="26">
        <f t="shared" si="10"/>
        <v>0.80616023176279095</v>
      </c>
      <c r="H97" s="30">
        <f t="shared" si="11"/>
        <v>4.9140330516175015E-2</v>
      </c>
      <c r="I97" s="30">
        <f>HLOOKUP(F97,ROCs!$B$1:$F$17,MATCH(VLOOKUP(D97,HROC,2,0),ROCs!$A$2:$A$17,0)+1,0)</f>
        <v>0.28292799795311729</v>
      </c>
      <c r="J97" s="3">
        <v>759.88</v>
      </c>
      <c r="K97" s="26">
        <f t="shared" si="7"/>
        <v>895.97635562513199</v>
      </c>
      <c r="L97" s="31">
        <f t="shared" si="8"/>
        <v>1965.3796781993901</v>
      </c>
      <c r="M97" s="4">
        <f>2.721*K97*(H97+VLOOKUP(B97,Summary!$A$34:C$39,3,0))</f>
        <v>217.31981708075315</v>
      </c>
      <c r="N97" t="s">
        <v>17</v>
      </c>
      <c r="O97" t="s">
        <v>62</v>
      </c>
      <c r="P97">
        <f t="shared" si="9"/>
        <v>3000</v>
      </c>
    </row>
    <row r="98" spans="1:16" hidden="1">
      <c r="A98" t="s">
        <v>14</v>
      </c>
      <c r="B98" t="s">
        <v>96</v>
      </c>
      <c r="C98" t="s">
        <v>71</v>
      </c>
      <c r="D98" s="8">
        <v>1210</v>
      </c>
      <c r="E98" t="str">
        <f>VLOOKUP(D98,Conformity!$A$2:$C$116,2,0)</f>
        <v>Fixed Single Family Units</v>
      </c>
      <c r="F98" s="8" t="s">
        <v>3</v>
      </c>
      <c r="G98" s="26">
        <f t="shared" si="10"/>
        <v>1.3474392445178078</v>
      </c>
      <c r="H98" s="30">
        <f t="shared" si="11"/>
        <v>0.2921616014325315</v>
      </c>
      <c r="I98" s="30">
        <f>HLOOKUP(F98,ROCs!$B$1:$F$17,MATCH(VLOOKUP(D98,HROC,2,0),ROCs!$A$2:$A$17,0)+1,0)</f>
        <v>0.12152611992617118</v>
      </c>
      <c r="J98" s="3">
        <v>757.04</v>
      </c>
      <c r="K98" s="26">
        <f t="shared" si="7"/>
        <v>383.41055773197667</v>
      </c>
      <c r="L98" s="31">
        <f t="shared" si="8"/>
        <v>1405.7296381536812</v>
      </c>
      <c r="M98" s="4">
        <f>2.721*K98*(H98+VLOOKUP(B98,Summary!$A$34:C$39,3,0))</f>
        <v>388.26135979412095</v>
      </c>
      <c r="N98" t="s">
        <v>104</v>
      </c>
      <c r="P98">
        <f t="shared" si="9"/>
        <v>1000</v>
      </c>
    </row>
    <row r="99" spans="1:16" hidden="1">
      <c r="A99" t="s">
        <v>11</v>
      </c>
      <c r="B99" t="s">
        <v>11</v>
      </c>
      <c r="C99" t="s">
        <v>4</v>
      </c>
      <c r="D99" s="8">
        <v>2110</v>
      </c>
      <c r="E99" t="str">
        <f>VLOOKUP(D99,Conformity!$A$2:$C$116,2,0)</f>
        <v>Improved Pastures</v>
      </c>
      <c r="F99" s="8" t="s">
        <v>10</v>
      </c>
      <c r="G99" s="26">
        <f t="shared" si="10"/>
        <v>1.8765006736361713</v>
      </c>
      <c r="H99" s="30">
        <f t="shared" si="11"/>
        <v>0.3700681607026059</v>
      </c>
      <c r="I99" s="30">
        <f>HLOOKUP(F99,ROCs!$B$1:$F$17,MATCH(VLOOKUP(D99,HROC,2,0),ROCs!$A$2:$A$17,0)+1,0)</f>
        <v>0.58663586860269046</v>
      </c>
      <c r="J99" s="3">
        <v>756.65</v>
      </c>
      <c r="K99" s="26">
        <f t="shared" si="7"/>
        <v>1849.8616899342558</v>
      </c>
      <c r="L99" s="31">
        <f t="shared" si="8"/>
        <v>9445.3167105507218</v>
      </c>
      <c r="M99" s="4">
        <f>2.721*K99*(H99+VLOOKUP(B99,Summary!$A$34:C$39,3,0))</f>
        <v>2416.4104410904315</v>
      </c>
      <c r="N99" t="s">
        <v>4</v>
      </c>
      <c r="P99">
        <f t="shared" si="9"/>
        <v>2000</v>
      </c>
    </row>
    <row r="100" spans="1:16" hidden="1">
      <c r="A100" t="s">
        <v>16</v>
      </c>
      <c r="B100" t="s">
        <v>97</v>
      </c>
      <c r="C100" t="s">
        <v>71</v>
      </c>
      <c r="D100" s="8">
        <v>1820</v>
      </c>
      <c r="E100" t="str">
        <f>VLOOKUP(D100,Conformity!$A$2:$C$116,2,0)</f>
        <v>Golf Courses</v>
      </c>
      <c r="F100" s="8" t="s">
        <v>5</v>
      </c>
      <c r="G100" s="26">
        <f t="shared" si="10"/>
        <v>1.8765006736361713</v>
      </c>
      <c r="H100" s="30">
        <f t="shared" si="11"/>
        <v>0.3700681607026059</v>
      </c>
      <c r="I100" s="30">
        <f>HLOOKUP(F100,ROCs!$B$1:$F$17,MATCH(VLOOKUP(D100,HROC,2,0),ROCs!$A$2:$A$17,0)+1,0)</f>
        <v>0.27638752969320179</v>
      </c>
      <c r="J100" s="3">
        <v>745.12</v>
      </c>
      <c r="K100" s="26">
        <f t="shared" si="7"/>
        <v>858.26276875093129</v>
      </c>
      <c r="L100" s="31">
        <f t="shared" si="8"/>
        <v>4382.2539359765915</v>
      </c>
      <c r="M100" s="4">
        <f>2.721*K100*(H100+VLOOKUP(B100,Summary!$A$34:C$39,3,0))</f>
        <v>957.64570538390069</v>
      </c>
      <c r="N100" t="s">
        <v>104</v>
      </c>
      <c r="P100">
        <f t="shared" si="9"/>
        <v>1000</v>
      </c>
    </row>
    <row r="101" spans="1:16" hidden="1">
      <c r="A101" t="s">
        <v>2</v>
      </c>
      <c r="B101" t="s">
        <v>94</v>
      </c>
      <c r="C101" t="s">
        <v>71</v>
      </c>
      <c r="D101" s="8">
        <v>1210</v>
      </c>
      <c r="E101" t="str">
        <f>VLOOKUP(D101,Conformity!$A$2:$C$116,2,0)</f>
        <v>Fixed Single Family Units</v>
      </c>
      <c r="F101" s="8" t="s">
        <v>5</v>
      </c>
      <c r="G101" s="26">
        <f t="shared" si="10"/>
        <v>1.3474392445178078</v>
      </c>
      <c r="H101" s="30">
        <f t="shared" si="11"/>
        <v>0.2921616014325315</v>
      </c>
      <c r="I101" s="30">
        <f>HLOOKUP(F101,ROCs!$B$1:$F$17,MATCH(VLOOKUP(D101,HROC,2,0),ROCs!$A$2:$A$17,0)+1,0)</f>
        <v>0.24052044568721381</v>
      </c>
      <c r="J101" s="3">
        <v>740.87</v>
      </c>
      <c r="K101" s="26">
        <f t="shared" si="7"/>
        <v>742.62508947002232</v>
      </c>
      <c r="L101" s="31">
        <f t="shared" si="8"/>
        <v>2722.7473976715569</v>
      </c>
      <c r="M101" s="4">
        <f>2.721*K101*(H101+VLOOKUP(B101,Summary!$A$34:C$39,3,0))</f>
        <v>691.40008625542532</v>
      </c>
      <c r="N101" t="s">
        <v>104</v>
      </c>
      <c r="P101">
        <f t="shared" si="9"/>
        <v>1000</v>
      </c>
    </row>
    <row r="102" spans="1:16" hidden="1">
      <c r="A102" t="s">
        <v>11</v>
      </c>
      <c r="B102" t="s">
        <v>11</v>
      </c>
      <c r="C102" t="s">
        <v>83</v>
      </c>
      <c r="D102" s="8">
        <v>6172</v>
      </c>
      <c r="E102" t="str">
        <f>VLOOKUP(D102,Conformity!$A$2:$C$116,2,0)</f>
        <v>Mixed Shrubs</v>
      </c>
      <c r="F102" s="8" t="s">
        <v>5</v>
      </c>
      <c r="G102" s="26">
        <f t="shared" si="10"/>
        <v>0.62640332935885068</v>
      </c>
      <c r="H102" s="30">
        <f t="shared" si="11"/>
        <v>1.7869211096790915E-2</v>
      </c>
      <c r="I102" s="30">
        <f>HLOOKUP(F102,ROCs!$B$1:$F$17,MATCH(VLOOKUP(D102,HROC,2,0),ROCs!$A$2:$A$17,0)+1,0)</f>
        <v>0.24869471632328805</v>
      </c>
      <c r="J102" s="3">
        <v>740.76</v>
      </c>
      <c r="K102" s="26">
        <f t="shared" si="7"/>
        <v>767.74976118021493</v>
      </c>
      <c r="L102" s="31">
        <f t="shared" si="8"/>
        <v>1308.5860587347954</v>
      </c>
      <c r="M102" s="4">
        <f>2.721*K102*(H102+VLOOKUP(B102,Summary!$A$34:C$39,3,0))</f>
        <v>267.12480464295118</v>
      </c>
      <c r="N102" t="s">
        <v>111</v>
      </c>
      <c r="O102" t="s">
        <v>82</v>
      </c>
      <c r="P102">
        <f t="shared" si="9"/>
        <v>6000</v>
      </c>
    </row>
    <row r="103" spans="1:16" hidden="1">
      <c r="A103" t="s">
        <v>8</v>
      </c>
      <c r="B103" t="s">
        <v>8</v>
      </c>
      <c r="C103" t="s">
        <v>83</v>
      </c>
      <c r="D103" s="8">
        <v>6170</v>
      </c>
      <c r="E103" t="str">
        <f>VLOOKUP(D103,Conformity!$A$2:$C$116,2,0)</f>
        <v>Mixed Wetland Hardwoods</v>
      </c>
      <c r="F103" s="8" t="s">
        <v>5</v>
      </c>
      <c r="G103" s="26">
        <f t="shared" si="10"/>
        <v>0.62640332935885068</v>
      </c>
      <c r="H103" s="30">
        <f t="shared" si="11"/>
        <v>1.7869211096790915E-2</v>
      </c>
      <c r="I103" s="30">
        <f>HLOOKUP(F103,ROCs!$B$1:$F$17,MATCH(VLOOKUP(D103,HROC,2,0),ROCs!$A$2:$A$17,0)+1,0)</f>
        <v>0.24869471632328805</v>
      </c>
      <c r="J103" s="3">
        <v>734.46</v>
      </c>
      <c r="K103" s="26">
        <f t="shared" si="7"/>
        <v>761.22021922946794</v>
      </c>
      <c r="L103" s="31">
        <f t="shared" si="8"/>
        <v>1297.4568236653679</v>
      </c>
      <c r="M103" s="4">
        <f>2.721*K103*(H103+VLOOKUP(B103,Summary!$A$34:C$39,3,0))</f>
        <v>430.5553845691058</v>
      </c>
      <c r="N103" t="s">
        <v>111</v>
      </c>
      <c r="O103" t="s">
        <v>82</v>
      </c>
      <c r="P103">
        <f t="shared" si="9"/>
        <v>6000</v>
      </c>
    </row>
    <row r="104" spans="1:16" hidden="1">
      <c r="A104" t="s">
        <v>14</v>
      </c>
      <c r="B104" t="s">
        <v>96</v>
      </c>
      <c r="C104" t="s">
        <v>71</v>
      </c>
      <c r="D104" s="8">
        <v>4110</v>
      </c>
      <c r="E104" t="str">
        <f>VLOOKUP(D104,Conformity!$A$2:$C$116,2,0)</f>
        <v>Pine Flatwoods</v>
      </c>
      <c r="F104" s="8" t="s">
        <v>5</v>
      </c>
      <c r="G104" s="26">
        <f t="shared" si="10"/>
        <v>0.80616023176279095</v>
      </c>
      <c r="H104" s="30">
        <f t="shared" si="11"/>
        <v>4.9140330516175015E-2</v>
      </c>
      <c r="I104" s="30">
        <f>HLOOKUP(F104,ROCs!$B$1:$F$17,MATCH(VLOOKUP(D104,HROC,2,0),ROCs!$A$2:$A$17,0)+1,0)</f>
        <v>0.28292799795311729</v>
      </c>
      <c r="J104" s="3">
        <v>730.84</v>
      </c>
      <c r="K104" s="26">
        <f t="shared" si="7"/>
        <v>861.73522101525441</v>
      </c>
      <c r="L104" s="31">
        <f t="shared" si="8"/>
        <v>1890.2696268032353</v>
      </c>
      <c r="M104" s="4">
        <f>2.721*K104*(H104+VLOOKUP(B104,Summary!$A$34:C$39,3,0))</f>
        <v>302.80586259666165</v>
      </c>
      <c r="N104" t="s">
        <v>104</v>
      </c>
      <c r="P104">
        <f t="shared" si="9"/>
        <v>4000</v>
      </c>
    </row>
    <row r="105" spans="1:16" hidden="1">
      <c r="A105" t="s">
        <v>12</v>
      </c>
      <c r="B105" t="s">
        <v>95</v>
      </c>
      <c r="C105" t="s">
        <v>4</v>
      </c>
      <c r="D105" s="8">
        <v>2210</v>
      </c>
      <c r="E105" t="str">
        <f>VLOOKUP(D105,Conformity!$A$2:$C$116,2,0)</f>
        <v>Citrus Groves</v>
      </c>
      <c r="F105" s="8" t="s">
        <v>10</v>
      </c>
      <c r="G105" s="26">
        <f t="shared" si="10"/>
        <v>1.6671011379372187</v>
      </c>
      <c r="H105" s="30">
        <f t="shared" si="11"/>
        <v>0.16490862031309303</v>
      </c>
      <c r="I105" s="30">
        <f>HLOOKUP(F105,ROCs!$B$1:$F$17,MATCH(VLOOKUP(D105,HROC,2,0),ROCs!$A$2:$A$17,0)+1,0)</f>
        <v>0.32696578480774496</v>
      </c>
      <c r="J105" s="3">
        <v>723.52</v>
      </c>
      <c r="K105" s="26">
        <f t="shared" si="7"/>
        <v>985.8899911709351</v>
      </c>
      <c r="L105" s="31">
        <f t="shared" si="8"/>
        <v>4472.1766254867489</v>
      </c>
      <c r="M105" s="4">
        <f>2.721*K105*(H105+VLOOKUP(B105,Summary!$A$34:C$39,3,0))</f>
        <v>442.38496412882745</v>
      </c>
      <c r="N105" t="s">
        <v>4</v>
      </c>
      <c r="P105">
        <f t="shared" si="9"/>
        <v>2000</v>
      </c>
    </row>
    <row r="106" spans="1:16" hidden="1">
      <c r="A106" t="s">
        <v>14</v>
      </c>
      <c r="B106" t="s">
        <v>96</v>
      </c>
      <c r="C106" t="s">
        <v>83</v>
      </c>
      <c r="D106" s="8">
        <v>4110</v>
      </c>
      <c r="E106" t="str">
        <f>VLOOKUP(D106,Conformity!$A$2:$C$116,2,0)</f>
        <v>Pine Flatwoods</v>
      </c>
      <c r="F106" s="8" t="s">
        <v>5</v>
      </c>
      <c r="G106" s="26">
        <f t="shared" si="10"/>
        <v>0.80616023176279095</v>
      </c>
      <c r="H106" s="30">
        <f t="shared" si="11"/>
        <v>4.9140330516175015E-2</v>
      </c>
      <c r="I106" s="30">
        <f>HLOOKUP(F106,ROCs!$B$1:$F$17,MATCH(VLOOKUP(D106,HROC,2,0),ROCs!$A$2:$A$17,0)+1,0)</f>
        <v>0.28292799795311729</v>
      </c>
      <c r="J106" s="3">
        <v>723.01</v>
      </c>
      <c r="K106" s="26">
        <f t="shared" si="7"/>
        <v>852.5028489768473</v>
      </c>
      <c r="L106" s="31">
        <f t="shared" si="8"/>
        <v>1870.0178464164621</v>
      </c>
      <c r="M106" s="4">
        <f>2.721*K106*(H106+VLOOKUP(B106,Summary!$A$34:C$39,3,0))</f>
        <v>299.56169163703731</v>
      </c>
      <c r="N106" t="s">
        <v>111</v>
      </c>
      <c r="O106" t="s">
        <v>82</v>
      </c>
      <c r="P106">
        <f t="shared" si="9"/>
        <v>4000</v>
      </c>
    </row>
    <row r="107" spans="1:16" hidden="1">
      <c r="A107" t="s">
        <v>11</v>
      </c>
      <c r="B107" t="s">
        <v>11</v>
      </c>
      <c r="C107" t="s">
        <v>72</v>
      </c>
      <c r="D107" s="8">
        <v>1210</v>
      </c>
      <c r="E107" t="str">
        <f>VLOOKUP(D107,Conformity!$A$2:$C$116,2,0)</f>
        <v>Fixed Single Family Units</v>
      </c>
      <c r="F107" s="8" t="s">
        <v>5</v>
      </c>
      <c r="G107" s="26">
        <f t="shared" si="10"/>
        <v>1.3474392445178078</v>
      </c>
      <c r="H107" s="30">
        <f t="shared" si="11"/>
        <v>0.2921616014325315</v>
      </c>
      <c r="I107" s="30">
        <f>HLOOKUP(F107,ROCs!$B$1:$F$17,MATCH(VLOOKUP(D107,HROC,2,0),ROCs!$A$2:$A$17,0)+1,0)</f>
        <v>0.24052044568721381</v>
      </c>
      <c r="J107" s="3">
        <v>719.41</v>
      </c>
      <c r="K107" s="26">
        <f t="shared" si="7"/>
        <v>721.11425164418688</v>
      </c>
      <c r="L107" s="31">
        <f t="shared" si="8"/>
        <v>2643.8804450968382</v>
      </c>
      <c r="M107" s="4">
        <f>2.721*K107*(H107+VLOOKUP(B107,Summary!$A$34:C$39,3,0))</f>
        <v>789.1021418014268</v>
      </c>
      <c r="N107" t="s">
        <v>99</v>
      </c>
      <c r="P107">
        <f t="shared" si="9"/>
        <v>1000</v>
      </c>
    </row>
    <row r="108" spans="1:16">
      <c r="A108" t="s">
        <v>8</v>
      </c>
      <c r="B108" t="s">
        <v>8</v>
      </c>
      <c r="C108" t="s">
        <v>17</v>
      </c>
      <c r="D108" s="8">
        <v>2130</v>
      </c>
      <c r="E108" t="str">
        <f>VLOOKUP(D108,Conformity!$A$2:$C$116,2,0)</f>
        <v>Woodland Pastures</v>
      </c>
      <c r="F108" s="8" t="s">
        <v>5</v>
      </c>
      <c r="G108" s="26">
        <f t="shared" si="10"/>
        <v>0.95337210017164864</v>
      </c>
      <c r="H108" s="30">
        <f t="shared" si="11"/>
        <v>0.22938109134459039</v>
      </c>
      <c r="I108" s="30">
        <f>HLOOKUP(F108,ROCs!$B$1:$F$17,MATCH(VLOOKUP(D108,HROC,2,0),ROCs!$A$2:$A$17,0)+1,0)</f>
        <v>0.2</v>
      </c>
      <c r="J108" s="3">
        <v>714.38</v>
      </c>
      <c r="K108" s="26">
        <f t="shared" si="7"/>
        <v>595.43573000000004</v>
      </c>
      <c r="L108" s="31">
        <f t="shared" si="8"/>
        <v>1544.6350016147887</v>
      </c>
      <c r="M108" s="4">
        <f>2.721*K108*(H108+VLOOKUP(B108,Summary!$A$34:C$39,3,0))</f>
        <v>679.47311714873206</v>
      </c>
      <c r="N108" t="s">
        <v>17</v>
      </c>
      <c r="O108" t="s">
        <v>19</v>
      </c>
      <c r="P108">
        <f t="shared" si="9"/>
        <v>2000</v>
      </c>
    </row>
    <row r="109" spans="1:16" hidden="1">
      <c r="A109" t="s">
        <v>12</v>
      </c>
      <c r="B109" t="s">
        <v>95</v>
      </c>
      <c r="C109" t="s">
        <v>91</v>
      </c>
      <c r="D109" s="8">
        <v>2110</v>
      </c>
      <c r="E109" t="str">
        <f>VLOOKUP(D109,Conformity!$A$2:$C$116,2,0)</f>
        <v>Improved Pastures</v>
      </c>
      <c r="F109" s="8" t="s">
        <v>5</v>
      </c>
      <c r="G109" s="26">
        <f t="shared" si="10"/>
        <v>1.8765006736361713</v>
      </c>
      <c r="H109" s="30">
        <f t="shared" si="11"/>
        <v>0.3700681607026059</v>
      </c>
      <c r="I109" s="30">
        <f>HLOOKUP(F109,ROCs!$B$1:$F$17,MATCH(VLOOKUP(D109,HROC,2,0),ROCs!$A$2:$A$17,0)+1,0)</f>
        <v>0.58663586860269046</v>
      </c>
      <c r="J109" s="3">
        <v>702.81</v>
      </c>
      <c r="K109" s="26">
        <f t="shared" si="7"/>
        <v>1718.2333896817472</v>
      </c>
      <c r="L109" s="31">
        <f t="shared" si="8"/>
        <v>8773.2280940225355</v>
      </c>
      <c r="M109" s="4">
        <f>2.721*K109*(H109+VLOOKUP(B109,Summary!$A$34:C$39,3,0))</f>
        <v>1730.18450235251</v>
      </c>
      <c r="N109" t="s">
        <v>107</v>
      </c>
      <c r="O109" t="s">
        <v>89</v>
      </c>
      <c r="P109">
        <f t="shared" si="9"/>
        <v>2000</v>
      </c>
    </row>
    <row r="110" spans="1:16" hidden="1">
      <c r="A110" t="s">
        <v>14</v>
      </c>
      <c r="B110" t="s">
        <v>96</v>
      </c>
      <c r="C110" t="s">
        <v>72</v>
      </c>
      <c r="D110" s="8">
        <v>5300</v>
      </c>
      <c r="E110" t="str">
        <f>VLOOKUP(D110,Conformity!$A$2:$C$116,2,0)</f>
        <v>Reservoirs</v>
      </c>
      <c r="F110" s="8" t="s">
        <v>5</v>
      </c>
      <c r="G110" s="26">
        <f t="shared" si="10"/>
        <v>0.52096910560538079</v>
      </c>
      <c r="H110" s="30">
        <f t="shared" si="11"/>
        <v>9.3813358258152305E-2</v>
      </c>
      <c r="I110" s="30">
        <f>HLOOKUP(F110,ROCs!$B$1:$F$17,MATCH(VLOOKUP(D110,HROC,2,0),ROCs!$A$2:$A$17,0)+1,0)</f>
        <v>0.2984336595879456</v>
      </c>
      <c r="J110" s="3">
        <v>702.5</v>
      </c>
      <c r="K110" s="26">
        <f t="shared" si="7"/>
        <v>873.71489912376603</v>
      </c>
      <c r="L110" s="31">
        <f t="shared" si="8"/>
        <v>1238.5406156471931</v>
      </c>
      <c r="M110" s="4">
        <f>2.721*K110*(H110+VLOOKUP(B110,Summary!$A$34:C$39,3,0))</f>
        <v>413.22009583390292</v>
      </c>
      <c r="N110" t="s">
        <v>99</v>
      </c>
      <c r="P110">
        <f t="shared" si="9"/>
        <v>5000</v>
      </c>
    </row>
    <row r="111" spans="1:16" hidden="1">
      <c r="A111" t="s">
        <v>15</v>
      </c>
      <c r="B111" t="s">
        <v>95</v>
      </c>
      <c r="C111" t="s">
        <v>81</v>
      </c>
      <c r="D111" s="8">
        <v>6410</v>
      </c>
      <c r="E111" t="str">
        <f>VLOOKUP(D111,Conformity!$A$2:$C$116,2,0)</f>
        <v>Freshwater Marshes</v>
      </c>
      <c r="F111" s="8" t="s">
        <v>5</v>
      </c>
      <c r="G111" s="26">
        <f t="shared" si="10"/>
        <v>0.62640332935885068</v>
      </c>
      <c r="H111" s="30">
        <f t="shared" si="11"/>
        <v>1.7869211096790915E-2</v>
      </c>
      <c r="I111" s="30">
        <f>HLOOKUP(F111,ROCs!$B$1:$F$17,MATCH(VLOOKUP(D111,HROC,2,0),ROCs!$A$2:$A$17,0)+1,0)</f>
        <v>0.24869471632328805</v>
      </c>
      <c r="J111" s="3">
        <v>699.22</v>
      </c>
      <c r="K111" s="26">
        <f t="shared" si="7"/>
        <v>724.69624171449584</v>
      </c>
      <c r="L111" s="31">
        <f t="shared" si="8"/>
        <v>1235.2037690865377</v>
      </c>
      <c r="M111" s="4">
        <f>2.721*K111*(H111+VLOOKUP(B111,Summary!$A$34:C$39,3,0))</f>
        <v>35.236270088077013</v>
      </c>
      <c r="N111" t="s">
        <v>103</v>
      </c>
      <c r="O111" t="s">
        <v>82</v>
      </c>
      <c r="P111">
        <f t="shared" si="9"/>
        <v>6000</v>
      </c>
    </row>
    <row r="112" spans="1:16" hidden="1">
      <c r="A112" t="s">
        <v>16</v>
      </c>
      <c r="B112" t="s">
        <v>97</v>
      </c>
      <c r="C112" t="s">
        <v>81</v>
      </c>
      <c r="D112" s="8">
        <v>6430</v>
      </c>
      <c r="E112" t="str">
        <f>VLOOKUP(D112,Conformity!$A$2:$C$116,2,0)</f>
        <v>Wet Prairies</v>
      </c>
      <c r="F112" s="8" t="s">
        <v>5</v>
      </c>
      <c r="G112" s="26">
        <f t="shared" si="10"/>
        <v>0.62640332935885068</v>
      </c>
      <c r="H112" s="30">
        <f t="shared" si="11"/>
        <v>1.7869211096790915E-2</v>
      </c>
      <c r="I112" s="30">
        <f>HLOOKUP(F112,ROCs!$B$1:$F$17,MATCH(VLOOKUP(D112,HROC,2,0),ROCs!$A$2:$A$17,0)+1,0)</f>
        <v>0.24869471632328805</v>
      </c>
      <c r="J112" s="3">
        <v>691.14</v>
      </c>
      <c r="K112" s="26">
        <f t="shared" si="7"/>
        <v>716.3218450538551</v>
      </c>
      <c r="L112" s="31">
        <f t="shared" si="8"/>
        <v>1220.9300834736844</v>
      </c>
      <c r="M112" s="4">
        <f>2.721*K112*(H112+VLOOKUP(B112,Summary!$A$34:C$39,3,0))</f>
        <v>112.79355875595154</v>
      </c>
      <c r="N112" t="s">
        <v>103</v>
      </c>
      <c r="O112" t="s">
        <v>82</v>
      </c>
      <c r="P112">
        <f t="shared" si="9"/>
        <v>6000</v>
      </c>
    </row>
    <row r="113" spans="1:16" hidden="1">
      <c r="A113" t="s">
        <v>12</v>
      </c>
      <c r="B113" t="s">
        <v>95</v>
      </c>
      <c r="C113" t="s">
        <v>81</v>
      </c>
      <c r="D113" s="8">
        <v>5120</v>
      </c>
      <c r="E113" t="str">
        <f>VLOOKUP(D113,Conformity!$A$2:$C$116,2,0)</f>
        <v xml:space="preserve"> Channelized Waterways, Canals</v>
      </c>
      <c r="F113" s="8" t="s">
        <v>10</v>
      </c>
      <c r="G113" s="26">
        <f t="shared" si="10"/>
        <v>0.52096910560538079</v>
      </c>
      <c r="H113" s="30">
        <f t="shared" si="11"/>
        <v>9.3813358258152305E-2</v>
      </c>
      <c r="I113" s="30">
        <f>HLOOKUP(F113,ROCs!$B$1:$F$17,MATCH(VLOOKUP(D113,HROC,2,0),ROCs!$A$2:$A$17,0)+1,0)</f>
        <v>0.2984336595879456</v>
      </c>
      <c r="J113" s="3">
        <v>688.89</v>
      </c>
      <c r="K113" s="26">
        <f t="shared" si="7"/>
        <v>856.7878389428771</v>
      </c>
      <c r="L113" s="31">
        <f t="shared" si="8"/>
        <v>1214.5455440757223</v>
      </c>
      <c r="M113" s="4">
        <f>2.721*K113*(H113+VLOOKUP(B113,Summary!$A$34:C$39,3,0))</f>
        <v>218.70893114634134</v>
      </c>
      <c r="N113" t="s">
        <v>103</v>
      </c>
      <c r="O113" t="s">
        <v>82</v>
      </c>
      <c r="P113">
        <f t="shared" si="9"/>
        <v>5000</v>
      </c>
    </row>
    <row r="114" spans="1:16" hidden="1">
      <c r="A114" t="s">
        <v>14</v>
      </c>
      <c r="B114" t="s">
        <v>96</v>
      </c>
      <c r="C114" t="s">
        <v>90</v>
      </c>
      <c r="D114" s="8">
        <v>1180</v>
      </c>
      <c r="E114" t="str">
        <f>VLOOKUP(D114,Conformity!$A$2:$C$116,2,0)</f>
        <v>Rural Residential</v>
      </c>
      <c r="F114" s="8" t="s">
        <v>5</v>
      </c>
      <c r="G114" s="26">
        <f t="shared" si="10"/>
        <v>0.96739227811534922</v>
      </c>
      <c r="H114" s="30">
        <f t="shared" si="11"/>
        <v>0.17065096597435325</v>
      </c>
      <c r="I114" s="30">
        <f>HLOOKUP(F114,ROCs!$B$1:$F$17,MATCH(VLOOKUP(D114,HROC,2,0),ROCs!$A$2:$A$17,0)+1,0)</f>
        <v>0.27638752969320179</v>
      </c>
      <c r="J114" s="3">
        <v>683.14</v>
      </c>
      <c r="K114" s="26">
        <f t="shared" si="7"/>
        <v>786.8714137917533</v>
      </c>
      <c r="L114" s="31">
        <f t="shared" si="8"/>
        <v>2071.2614697650033</v>
      </c>
      <c r="M114" s="4">
        <f>2.721*K114*(H114+VLOOKUP(B114,Summary!$A$34:C$39,3,0))</f>
        <v>536.66304758342631</v>
      </c>
      <c r="N114" t="s">
        <v>105</v>
      </c>
      <c r="O114" t="s">
        <v>89</v>
      </c>
      <c r="P114">
        <f t="shared" si="9"/>
        <v>1000</v>
      </c>
    </row>
    <row r="115" spans="1:16" hidden="1">
      <c r="A115" t="s">
        <v>14</v>
      </c>
      <c r="B115" t="s">
        <v>96</v>
      </c>
      <c r="C115" t="s">
        <v>90</v>
      </c>
      <c r="D115" s="8">
        <v>6170</v>
      </c>
      <c r="E115" t="str">
        <f>VLOOKUP(D115,Conformity!$A$2:$C$116,2,0)</f>
        <v>Mixed Wetland Hardwoods</v>
      </c>
      <c r="F115" s="8" t="s">
        <v>5</v>
      </c>
      <c r="G115" s="26">
        <f t="shared" si="10"/>
        <v>0.62640332935885068</v>
      </c>
      <c r="H115" s="30">
        <f t="shared" si="11"/>
        <v>1.7869211096790915E-2</v>
      </c>
      <c r="I115" s="30">
        <f>HLOOKUP(F115,ROCs!$B$1:$F$17,MATCH(VLOOKUP(D115,HROC,2,0),ROCs!$A$2:$A$17,0)+1,0)</f>
        <v>0.24869471632328805</v>
      </c>
      <c r="J115" s="3">
        <v>681.68</v>
      </c>
      <c r="K115" s="26">
        <f t="shared" si="7"/>
        <v>706.51716777543186</v>
      </c>
      <c r="L115" s="31">
        <f t="shared" si="8"/>
        <v>1204.2185654170519</v>
      </c>
      <c r="M115" s="4">
        <f>2.721*K115*(H115+VLOOKUP(B115,Summary!$A$34:C$39,3,0))</f>
        <v>188.14702199317253</v>
      </c>
      <c r="N115" t="s">
        <v>105</v>
      </c>
      <c r="O115" t="s">
        <v>89</v>
      </c>
      <c r="P115">
        <f t="shared" si="9"/>
        <v>6000</v>
      </c>
    </row>
    <row r="116" spans="1:16" hidden="1">
      <c r="A116" t="s">
        <v>16</v>
      </c>
      <c r="B116" t="s">
        <v>97</v>
      </c>
      <c r="C116" t="s">
        <v>86</v>
      </c>
      <c r="D116" s="8">
        <v>8140</v>
      </c>
      <c r="E116" t="str">
        <f>VLOOKUP(D116,Conformity!$A$2:$C$116,2,0)</f>
        <v>Roads and Highways</v>
      </c>
      <c r="F116" s="8" t="s">
        <v>5</v>
      </c>
      <c r="G116" s="26">
        <f t="shared" si="10"/>
        <v>1.0171301585628862</v>
      </c>
      <c r="H116" s="30">
        <f t="shared" si="11"/>
        <v>0.19656132206470006</v>
      </c>
      <c r="I116" s="30">
        <f>HLOOKUP(F116,ROCs!$B$1:$F$17,MATCH(VLOOKUP(D116,HROC,2,0),ROCs!$A$2:$A$17,0)+1,0)</f>
        <v>0.45034663738052311</v>
      </c>
      <c r="J116" s="3">
        <v>680.07</v>
      </c>
      <c r="K116" s="26">
        <f t="shared" si="7"/>
        <v>1276.3687130454543</v>
      </c>
      <c r="L116" s="31">
        <f t="shared" si="8"/>
        <v>3532.4922963496788</v>
      </c>
      <c r="M116" s="4">
        <f>2.721*K116*(H116+VLOOKUP(B116,Summary!$A$34:C$39,3,0))</f>
        <v>821.57729841434286</v>
      </c>
      <c r="N116" t="s">
        <v>109</v>
      </c>
      <c r="P116">
        <f t="shared" si="9"/>
        <v>8000</v>
      </c>
    </row>
    <row r="117" spans="1:16" hidden="1">
      <c r="A117" t="s">
        <v>7</v>
      </c>
      <c r="B117" t="s">
        <v>94</v>
      </c>
      <c r="C117" t="s">
        <v>81</v>
      </c>
      <c r="D117" s="8">
        <v>4110</v>
      </c>
      <c r="E117" t="str">
        <f>VLOOKUP(D117,Conformity!$A$2:$C$116,2,0)</f>
        <v>Pine Flatwoods</v>
      </c>
      <c r="F117" s="8" t="s">
        <v>5</v>
      </c>
      <c r="G117" s="26">
        <f t="shared" si="10"/>
        <v>0.80616023176279095</v>
      </c>
      <c r="H117" s="30">
        <f t="shared" si="11"/>
        <v>4.9140330516175015E-2</v>
      </c>
      <c r="I117" s="30">
        <f>HLOOKUP(F117,ROCs!$B$1:$F$17,MATCH(VLOOKUP(D117,HROC,2,0),ROCs!$A$2:$A$17,0)+1,0)</f>
        <v>0.28292799795311729</v>
      </c>
      <c r="J117" s="3">
        <v>678.69</v>
      </c>
      <c r="K117" s="26">
        <f t="shared" si="7"/>
        <v>800.24502921411386</v>
      </c>
      <c r="L117" s="31">
        <f t="shared" si="8"/>
        <v>1755.3870792719167</v>
      </c>
      <c r="M117" s="4">
        <f>2.721*K117*(H117+VLOOKUP(B117,Summary!$A$34:C$39,3,0))</f>
        <v>215.87477075407062</v>
      </c>
      <c r="N117" t="s">
        <v>103</v>
      </c>
      <c r="O117" t="s">
        <v>82</v>
      </c>
      <c r="P117">
        <f t="shared" si="9"/>
        <v>4000</v>
      </c>
    </row>
    <row r="118" spans="1:16" hidden="1">
      <c r="A118" t="s">
        <v>14</v>
      </c>
      <c r="B118" t="s">
        <v>96</v>
      </c>
      <c r="C118" t="s">
        <v>90</v>
      </c>
      <c r="D118" s="8">
        <v>2130</v>
      </c>
      <c r="E118" t="str">
        <f>VLOOKUP(D118,Conformity!$A$2:$C$116,2,0)</f>
        <v>Woodland Pastures</v>
      </c>
      <c r="F118" s="8" t="s">
        <v>5</v>
      </c>
      <c r="G118" s="26">
        <f t="shared" si="10"/>
        <v>0.95337210017164864</v>
      </c>
      <c r="H118" s="30">
        <f t="shared" si="11"/>
        <v>0.22938109134459039</v>
      </c>
      <c r="I118" s="30">
        <f>HLOOKUP(F118,ROCs!$B$1:$F$17,MATCH(VLOOKUP(D118,HROC,2,0),ROCs!$A$2:$A$17,0)+1,0)</f>
        <v>0.2</v>
      </c>
      <c r="J118" s="3">
        <v>674.08</v>
      </c>
      <c r="K118" s="26">
        <f t="shared" si="7"/>
        <v>561.84568000000002</v>
      </c>
      <c r="L118" s="31">
        <f t="shared" si="8"/>
        <v>1457.498196881907</v>
      </c>
      <c r="M118" s="4">
        <f>2.721*K118*(H118+VLOOKUP(B118,Summary!$A$34:C$39,3,0))</f>
        <v>472.97627306579602</v>
      </c>
      <c r="N118" t="s">
        <v>105</v>
      </c>
      <c r="O118" t="s">
        <v>89</v>
      </c>
      <c r="P118">
        <f t="shared" si="9"/>
        <v>2000</v>
      </c>
    </row>
    <row r="119" spans="1:16" hidden="1">
      <c r="A119" t="s">
        <v>11</v>
      </c>
      <c r="B119" t="s">
        <v>11</v>
      </c>
      <c r="C119" t="s">
        <v>83</v>
      </c>
      <c r="D119" s="8">
        <v>1820</v>
      </c>
      <c r="E119" t="str">
        <f>VLOOKUP(D119,Conformity!$A$2:$C$116,2,0)</f>
        <v>Golf Courses</v>
      </c>
      <c r="F119" s="8" t="s">
        <v>5</v>
      </c>
      <c r="G119" s="26">
        <f t="shared" si="10"/>
        <v>1.8765006736361713</v>
      </c>
      <c r="H119" s="30">
        <f t="shared" si="11"/>
        <v>0.3700681607026059</v>
      </c>
      <c r="I119" s="30">
        <f>HLOOKUP(F119,ROCs!$B$1:$F$17,MATCH(VLOOKUP(D119,HROC,2,0),ROCs!$A$2:$A$17,0)+1,0)</f>
        <v>0.27638752969320179</v>
      </c>
      <c r="J119" s="3">
        <v>668.93</v>
      </c>
      <c r="K119" s="26">
        <f t="shared" si="7"/>
        <v>770.50369591550418</v>
      </c>
      <c r="L119" s="31">
        <f t="shared" si="8"/>
        <v>3934.1597667393462</v>
      </c>
      <c r="M119" s="4">
        <f>2.721*K119*(H119+VLOOKUP(B119,Summary!$A$34:C$39,3,0))</f>
        <v>1006.4823688387004</v>
      </c>
      <c r="N119" t="s">
        <v>111</v>
      </c>
      <c r="O119" t="s">
        <v>82</v>
      </c>
      <c r="P119">
        <f t="shared" si="9"/>
        <v>1000</v>
      </c>
    </row>
    <row r="120" spans="1:16">
      <c r="A120" t="s">
        <v>14</v>
      </c>
      <c r="B120" t="s">
        <v>96</v>
      </c>
      <c r="C120" t="s">
        <v>17</v>
      </c>
      <c r="D120" s="8">
        <v>2210</v>
      </c>
      <c r="E120" t="str">
        <f>VLOOKUP(D120,Conformity!$A$2:$C$116,2,0)</f>
        <v>Citrus Groves</v>
      </c>
      <c r="F120" s="8" t="s">
        <v>5</v>
      </c>
      <c r="G120" s="26">
        <f t="shared" si="10"/>
        <v>1.6671011379372187</v>
      </c>
      <c r="H120" s="30">
        <f t="shared" si="11"/>
        <v>0.16490862031309303</v>
      </c>
      <c r="I120" s="30">
        <f>HLOOKUP(F120,ROCs!$B$1:$F$17,MATCH(VLOOKUP(D120,HROC,2,0),ROCs!$A$2:$A$17,0)+1,0)</f>
        <v>0.32696578480774496</v>
      </c>
      <c r="J120" s="3">
        <v>658.37</v>
      </c>
      <c r="K120" s="26">
        <f t="shared" si="7"/>
        <v>897.11465265259915</v>
      </c>
      <c r="L120" s="31">
        <f t="shared" si="8"/>
        <v>4069.4755154269556</v>
      </c>
      <c r="M120" s="4">
        <f>2.721*K120*(H120+VLOOKUP(B120,Summary!$A$34:C$39,3,0))</f>
        <v>597.83393532700086</v>
      </c>
      <c r="N120" t="s">
        <v>17</v>
      </c>
      <c r="O120" t="s">
        <v>51</v>
      </c>
      <c r="P120">
        <f t="shared" si="9"/>
        <v>2000</v>
      </c>
    </row>
    <row r="121" spans="1:16">
      <c r="A121" t="s">
        <v>12</v>
      </c>
      <c r="B121" t="s">
        <v>95</v>
      </c>
      <c r="C121" t="s">
        <v>17</v>
      </c>
      <c r="D121" s="8">
        <v>3100</v>
      </c>
      <c r="E121" t="str">
        <f>VLOOKUP(D121,Conformity!$A$2:$C$116,2,0)</f>
        <v>Herbaceous (Dry Prairie)</v>
      </c>
      <c r="F121" s="8" t="s">
        <v>5</v>
      </c>
      <c r="G121" s="26">
        <f t="shared" si="10"/>
        <v>0.80616023176279095</v>
      </c>
      <c r="H121" s="30">
        <f t="shared" si="11"/>
        <v>4.9140330516175015E-2</v>
      </c>
      <c r="I121" s="30">
        <f>HLOOKUP(F121,ROCs!$B$1:$F$17,MATCH(VLOOKUP(D121,HROC,2,0),ROCs!$A$2:$A$17,0)+1,0)</f>
        <v>0.28292799795311729</v>
      </c>
      <c r="J121" s="3">
        <v>655.59</v>
      </c>
      <c r="K121" s="26">
        <f t="shared" si="7"/>
        <v>773.00776304716567</v>
      </c>
      <c r="L121" s="31">
        <f t="shared" si="8"/>
        <v>1695.6404474795206</v>
      </c>
      <c r="M121" s="4">
        <f>2.721*K121*(H121+VLOOKUP(B121,Summary!$A$34:C$39,3,0))</f>
        <v>103.35951680913027</v>
      </c>
      <c r="N121" t="s">
        <v>17</v>
      </c>
      <c r="O121" t="s">
        <v>32</v>
      </c>
      <c r="P121">
        <f t="shared" si="9"/>
        <v>3000</v>
      </c>
    </row>
    <row r="122" spans="1:16" hidden="1">
      <c r="A122" t="s">
        <v>14</v>
      </c>
      <c r="B122" t="s">
        <v>96</v>
      </c>
      <c r="C122" t="s">
        <v>72</v>
      </c>
      <c r="D122" s="8">
        <v>1400</v>
      </c>
      <c r="E122" t="str">
        <f>VLOOKUP(D122,Conformity!$A$2:$C$116,2,0)</f>
        <v>Commercial and Services</v>
      </c>
      <c r="F122" s="8" t="s">
        <v>5</v>
      </c>
      <c r="G122" s="26">
        <f t="shared" si="10"/>
        <v>0.73183755311232057</v>
      </c>
      <c r="H122" s="30">
        <f t="shared" si="11"/>
        <v>0.15992943931627868</v>
      </c>
      <c r="I122" s="30">
        <f>HLOOKUP(F122,ROCs!$B$1:$F$17,MATCH(VLOOKUP(D122,HROC,2,0),ROCs!$A$2:$A$17,0)+1,0)</f>
        <v>0.58224006489851832</v>
      </c>
      <c r="J122" s="3">
        <v>651.86</v>
      </c>
      <c r="K122" s="26">
        <f t="shared" si="7"/>
        <v>1581.728818777038</v>
      </c>
      <c r="L122" s="31">
        <f t="shared" si="8"/>
        <v>3149.7440202536191</v>
      </c>
      <c r="M122" s="4">
        <f>2.721*K122*(H122+VLOOKUP(B122,Summary!$A$34:C$39,3,0))</f>
        <v>1032.6285028082823</v>
      </c>
      <c r="N122" t="s">
        <v>99</v>
      </c>
      <c r="P122">
        <f t="shared" si="9"/>
        <v>1000</v>
      </c>
    </row>
    <row r="123" spans="1:16" hidden="1">
      <c r="A123" t="s">
        <v>12</v>
      </c>
      <c r="B123" t="s">
        <v>95</v>
      </c>
      <c r="C123" t="s">
        <v>81</v>
      </c>
      <c r="D123" s="8">
        <v>3210</v>
      </c>
      <c r="E123" t="str">
        <f>VLOOKUP(D123,Conformity!$A$2:$C$116,2,0)</f>
        <v>Palmetto Prairies</v>
      </c>
      <c r="F123" s="8" t="s">
        <v>5</v>
      </c>
      <c r="G123" s="26">
        <f t="shared" si="10"/>
        <v>0.80616023176279095</v>
      </c>
      <c r="H123" s="30">
        <f t="shared" si="11"/>
        <v>4.9140330516175015E-2</v>
      </c>
      <c r="I123" s="30">
        <f>HLOOKUP(F123,ROCs!$B$1:$F$17,MATCH(VLOOKUP(D123,HROC,2,0),ROCs!$A$2:$A$17,0)+1,0)</f>
        <v>0.28292799795311729</v>
      </c>
      <c r="J123" s="3">
        <v>648.70000000000005</v>
      </c>
      <c r="K123" s="26">
        <f t="shared" si="7"/>
        <v>764.88374729434008</v>
      </c>
      <c r="L123" s="31">
        <f t="shared" si="8"/>
        <v>1677.819915312871</v>
      </c>
      <c r="M123" s="4">
        <f>2.721*K123*(H123+VLOOKUP(B123,Summary!$A$34:C$39,3,0))</f>
        <v>102.27324784405316</v>
      </c>
      <c r="N123" t="s">
        <v>103</v>
      </c>
      <c r="O123" t="s">
        <v>82</v>
      </c>
      <c r="P123">
        <f t="shared" si="9"/>
        <v>3000</v>
      </c>
    </row>
    <row r="124" spans="1:16" hidden="1">
      <c r="A124" t="s">
        <v>8</v>
      </c>
      <c r="B124" t="s">
        <v>8</v>
      </c>
      <c r="C124" t="s">
        <v>83</v>
      </c>
      <c r="D124" s="8">
        <v>6300</v>
      </c>
      <c r="E124" t="str">
        <f>VLOOKUP(D124,Conformity!$A$2:$C$116,2,0)</f>
        <v>Wetland Forested Mixed</v>
      </c>
      <c r="F124" s="8" t="s">
        <v>5</v>
      </c>
      <c r="G124" s="26">
        <f t="shared" si="10"/>
        <v>0.62640332935885068</v>
      </c>
      <c r="H124" s="30">
        <f t="shared" si="11"/>
        <v>1.7869211096790915E-2</v>
      </c>
      <c r="I124" s="30">
        <f>HLOOKUP(F124,ROCs!$B$1:$F$17,MATCH(VLOOKUP(D124,HROC,2,0),ROCs!$A$2:$A$17,0)+1,0)</f>
        <v>0.24869471632328805</v>
      </c>
      <c r="J124" s="3">
        <v>644.25</v>
      </c>
      <c r="K124" s="26">
        <f t="shared" si="7"/>
        <v>667.72339710615233</v>
      </c>
      <c r="L124" s="31">
        <f t="shared" si="8"/>
        <v>1138.0967767426587</v>
      </c>
      <c r="M124" s="4">
        <f>2.721*K124*(H124+VLOOKUP(B124,Summary!$A$34:C$39,3,0))</f>
        <v>377.67244847731166</v>
      </c>
      <c r="N124" t="s">
        <v>111</v>
      </c>
      <c r="O124" t="s">
        <v>82</v>
      </c>
      <c r="P124">
        <f t="shared" si="9"/>
        <v>6000</v>
      </c>
    </row>
    <row r="125" spans="1:16" hidden="1">
      <c r="A125" t="s">
        <v>14</v>
      </c>
      <c r="B125" t="s">
        <v>96</v>
      </c>
      <c r="C125" t="s">
        <v>77</v>
      </c>
      <c r="D125" s="8">
        <v>1210</v>
      </c>
      <c r="E125" t="str">
        <f>VLOOKUP(D125,Conformity!$A$2:$C$116,2,0)</f>
        <v>Fixed Single Family Units</v>
      </c>
      <c r="F125" s="8" t="s">
        <v>10</v>
      </c>
      <c r="G125" s="26">
        <f t="shared" si="10"/>
        <v>1.3474392445178078</v>
      </c>
      <c r="H125" s="30">
        <f t="shared" si="11"/>
        <v>0.2921616014325315</v>
      </c>
      <c r="I125" s="30">
        <f>HLOOKUP(F125,ROCs!$B$1:$F$17,MATCH(VLOOKUP(D125,HROC,2,0),ROCs!$A$2:$A$17,0)+1,0)</f>
        <v>0.22279788653131388</v>
      </c>
      <c r="J125" s="3">
        <v>640.54999999999995</v>
      </c>
      <c r="K125" s="26">
        <f t="shared" si="7"/>
        <v>594.75720356198588</v>
      </c>
      <c r="L125" s="31">
        <f t="shared" si="8"/>
        <v>2180.6072151433536</v>
      </c>
      <c r="M125" s="4">
        <f>2.721*K125*(H125+VLOOKUP(B125,Summary!$A$34:C$39,3,0))</f>
        <v>602.28190368130402</v>
      </c>
      <c r="N125" t="s">
        <v>112</v>
      </c>
      <c r="P125">
        <f t="shared" si="9"/>
        <v>1000</v>
      </c>
    </row>
    <row r="126" spans="1:16" hidden="1">
      <c r="A126" t="s">
        <v>14</v>
      </c>
      <c r="B126" t="s">
        <v>96</v>
      </c>
      <c r="C126" t="s">
        <v>72</v>
      </c>
      <c r="D126" s="8">
        <v>1900</v>
      </c>
      <c r="E126" t="str">
        <f>VLOOKUP(D126,Conformity!$A$2:$C$116,2,0)</f>
        <v>Open Land</v>
      </c>
      <c r="F126" s="8" t="s">
        <v>5</v>
      </c>
      <c r="G126" s="26">
        <f t="shared" si="10"/>
        <v>0.80616023176279095</v>
      </c>
      <c r="H126" s="30">
        <f t="shared" si="11"/>
        <v>4.9140330516175015E-2</v>
      </c>
      <c r="I126" s="30">
        <f>HLOOKUP(F126,ROCs!$B$1:$F$17,MATCH(VLOOKUP(D126,HROC,2,0),ROCs!$A$2:$A$17,0)+1,0)</f>
        <v>0.28292799795311729</v>
      </c>
      <c r="J126" s="3">
        <v>639.70000000000005</v>
      </c>
      <c r="K126" s="26">
        <f t="shared" si="7"/>
        <v>754.27182541111358</v>
      </c>
      <c r="L126" s="31">
        <f t="shared" si="8"/>
        <v>1654.5420068223273</v>
      </c>
      <c r="M126" s="4">
        <f>2.721*K126*(H126+VLOOKUP(B126,Summary!$A$34:C$39,3,0))</f>
        <v>265.04420981758585</v>
      </c>
      <c r="N126" t="s">
        <v>99</v>
      </c>
      <c r="P126">
        <f t="shared" si="9"/>
        <v>1000</v>
      </c>
    </row>
    <row r="127" spans="1:16">
      <c r="A127" t="s">
        <v>8</v>
      </c>
      <c r="B127" t="s">
        <v>8</v>
      </c>
      <c r="C127" t="s">
        <v>17</v>
      </c>
      <c r="D127" s="8">
        <v>6172</v>
      </c>
      <c r="E127" t="str">
        <f>VLOOKUP(D127,Conformity!$A$2:$C$116,2,0)</f>
        <v>Mixed Shrubs</v>
      </c>
      <c r="F127" s="8" t="s">
        <v>5</v>
      </c>
      <c r="G127" s="26">
        <f t="shared" si="10"/>
        <v>0.62640332935885068</v>
      </c>
      <c r="H127" s="30">
        <f t="shared" si="11"/>
        <v>1.7869211096790915E-2</v>
      </c>
      <c r="I127" s="30">
        <f>HLOOKUP(F127,ROCs!$B$1:$F$17,MATCH(VLOOKUP(D127,HROC,2,0),ROCs!$A$2:$A$17,0)+1,0)</f>
        <v>0.24869471632328805</v>
      </c>
      <c r="J127" s="3">
        <v>634.89</v>
      </c>
      <c r="K127" s="26">
        <f t="shared" si="7"/>
        <v>658.02236335075679</v>
      </c>
      <c r="L127" s="31">
        <f t="shared" si="8"/>
        <v>1121.5619132109375</v>
      </c>
      <c r="M127" s="4">
        <f>2.721*K127*(H127+VLOOKUP(B127,Summary!$A$34:C$39,3,0))</f>
        <v>372.18542617580198</v>
      </c>
      <c r="N127" t="s">
        <v>17</v>
      </c>
      <c r="O127" t="s">
        <v>19</v>
      </c>
      <c r="P127">
        <f t="shared" si="9"/>
        <v>6000</v>
      </c>
    </row>
    <row r="128" spans="1:16" hidden="1">
      <c r="A128" t="s">
        <v>14</v>
      </c>
      <c r="B128" t="s">
        <v>96</v>
      </c>
      <c r="C128" t="s">
        <v>77</v>
      </c>
      <c r="D128" s="8">
        <v>1110</v>
      </c>
      <c r="E128" t="str">
        <f>VLOOKUP(D128,Conformity!$A$2:$C$116,2,0)</f>
        <v>Fixed Single Family Units</v>
      </c>
      <c r="F128" s="8" t="s">
        <v>5</v>
      </c>
      <c r="G128" s="26">
        <f t="shared" si="10"/>
        <v>0.96739227811534922</v>
      </c>
      <c r="H128" s="30">
        <f t="shared" si="11"/>
        <v>0.17065096597435325</v>
      </c>
      <c r="I128" s="30">
        <f>HLOOKUP(F128,ROCs!$B$1:$F$17,MATCH(VLOOKUP(D128,HROC,2,0),ROCs!$A$2:$A$17,0)+1,0)</f>
        <v>0.27638752969320179</v>
      </c>
      <c r="J128" s="3">
        <v>618.24</v>
      </c>
      <c r="K128" s="26">
        <f t="shared" si="7"/>
        <v>712.11667134498578</v>
      </c>
      <c r="L128" s="31">
        <f t="shared" si="8"/>
        <v>1874.4864757846353</v>
      </c>
      <c r="M128" s="4">
        <f>2.721*K128*(H128+VLOOKUP(B128,Summary!$A$34:C$39,3,0))</f>
        <v>485.67872257220699</v>
      </c>
      <c r="N128" t="s">
        <v>112</v>
      </c>
      <c r="P128">
        <f t="shared" si="9"/>
        <v>1000</v>
      </c>
    </row>
    <row r="129" spans="1:16">
      <c r="A129" t="s">
        <v>8</v>
      </c>
      <c r="B129" t="s">
        <v>8</v>
      </c>
      <c r="C129" t="s">
        <v>17</v>
      </c>
      <c r="D129" s="8">
        <v>2110</v>
      </c>
      <c r="E129" t="str">
        <f>VLOOKUP(D129,Conformity!$A$2:$C$116,2,0)</f>
        <v>Improved Pastures</v>
      </c>
      <c r="F129" s="8" t="s">
        <v>5</v>
      </c>
      <c r="G129" s="26">
        <f t="shared" si="10"/>
        <v>1.8765006736361713</v>
      </c>
      <c r="H129" s="30">
        <f t="shared" si="11"/>
        <v>0.3700681607026059</v>
      </c>
      <c r="I129" s="30">
        <f>HLOOKUP(F129,ROCs!$B$1:$F$17,MATCH(VLOOKUP(D129,HROC,2,0),ROCs!$A$2:$A$17,0)+1,0)</f>
        <v>0.58663586860269046</v>
      </c>
      <c r="J129" s="3">
        <v>605</v>
      </c>
      <c r="K129" s="26">
        <f t="shared" si="7"/>
        <v>1479.107014353036</v>
      </c>
      <c r="L129" s="31">
        <f t="shared" si="8"/>
        <v>7552.2587852814204</v>
      </c>
      <c r="M129" s="4">
        <f>2.721*K129*(H129+VLOOKUP(B129,Summary!$A$34:C$39,3,0))</f>
        <v>2254.0784271750067</v>
      </c>
      <c r="N129" t="s">
        <v>17</v>
      </c>
      <c r="O129" t="s">
        <v>21</v>
      </c>
      <c r="P129">
        <f t="shared" si="9"/>
        <v>2000</v>
      </c>
    </row>
    <row r="130" spans="1:16" hidden="1">
      <c r="A130" t="s">
        <v>8</v>
      </c>
      <c r="B130" t="s">
        <v>8</v>
      </c>
      <c r="C130" t="s">
        <v>83</v>
      </c>
      <c r="D130" s="8">
        <v>6410</v>
      </c>
      <c r="E130" t="str">
        <f>VLOOKUP(D130,Conformity!$A$2:$C$116,2,0)</f>
        <v>Freshwater Marshes</v>
      </c>
      <c r="F130" s="8" t="s">
        <v>10</v>
      </c>
      <c r="G130" s="26">
        <f t="shared" si="10"/>
        <v>0.62640332935885068</v>
      </c>
      <c r="H130" s="30">
        <f t="shared" si="11"/>
        <v>1.7869211096790915E-2</v>
      </c>
      <c r="I130" s="30">
        <f>HLOOKUP(F130,ROCs!$B$1:$F$17,MATCH(VLOOKUP(D130,HROC,2,0),ROCs!$A$2:$A$17,0)+1,0)</f>
        <v>0.24869471632328805</v>
      </c>
      <c r="J130" s="3">
        <v>598.41</v>
      </c>
      <c r="K130" s="26">
        <f t="shared" ref="K130:K193" si="12">Rain*I130*J130/12</f>
        <v>620.21320615024081</v>
      </c>
      <c r="L130" s="31">
        <f t="shared" ref="L130:L193" si="13">2.721*G130*K130</f>
        <v>1057.1183425232043</v>
      </c>
      <c r="M130" s="4">
        <f>2.721*K130*(H130+VLOOKUP(B130,Summary!$A$34:C$39,3,0))</f>
        <v>350.80010848786668</v>
      </c>
      <c r="N130" t="s">
        <v>111</v>
      </c>
      <c r="O130" t="s">
        <v>82</v>
      </c>
      <c r="P130">
        <f t="shared" si="9"/>
        <v>6000</v>
      </c>
    </row>
    <row r="131" spans="1:16" hidden="1">
      <c r="A131" t="s">
        <v>11</v>
      </c>
      <c r="B131" t="s">
        <v>11</v>
      </c>
      <c r="C131" t="s">
        <v>83</v>
      </c>
      <c r="D131" s="8">
        <v>5300</v>
      </c>
      <c r="E131" t="str">
        <f>VLOOKUP(D131,Conformity!$A$2:$C$116,2,0)</f>
        <v>Reservoirs</v>
      </c>
      <c r="F131" s="8" t="s">
        <v>5</v>
      </c>
      <c r="G131" s="26">
        <f t="shared" si="10"/>
        <v>0.52096910560538079</v>
      </c>
      <c r="H131" s="30">
        <f t="shared" si="11"/>
        <v>9.3813358258152305E-2</v>
      </c>
      <c r="I131" s="30">
        <f>HLOOKUP(F131,ROCs!$B$1:$F$17,MATCH(VLOOKUP(D131,HROC,2,0),ROCs!$A$2:$A$17,0)+1,0)</f>
        <v>0.2984336595879456</v>
      </c>
      <c r="J131" s="3">
        <v>598.41</v>
      </c>
      <c r="K131" s="26">
        <f t="shared" si="12"/>
        <v>744.25584738028874</v>
      </c>
      <c r="L131" s="31">
        <f t="shared" si="13"/>
        <v>1055.0250388746433</v>
      </c>
      <c r="M131" s="4">
        <f>2.721*K131*(H131+VLOOKUP(B131,Summary!$A$34:C$39,3,0))</f>
        <v>412.74654083299225</v>
      </c>
      <c r="N131" t="s">
        <v>111</v>
      </c>
      <c r="O131" t="s">
        <v>82</v>
      </c>
      <c r="P131">
        <f t="shared" ref="P131:P194" si="14">INT(D131/1000)*1000</f>
        <v>5000</v>
      </c>
    </row>
    <row r="132" spans="1:16" hidden="1">
      <c r="A132" t="s">
        <v>11</v>
      </c>
      <c r="B132" t="s">
        <v>11</v>
      </c>
      <c r="C132" t="s">
        <v>83</v>
      </c>
      <c r="D132" s="8">
        <v>6210</v>
      </c>
      <c r="E132" t="str">
        <f>VLOOKUP(D132,Conformity!$A$2:$C$116,2,0)</f>
        <v>Cypress</v>
      </c>
      <c r="F132" s="8" t="s">
        <v>5</v>
      </c>
      <c r="G132" s="26">
        <f t="shared" si="10"/>
        <v>0.62640332935885068</v>
      </c>
      <c r="H132" s="30">
        <f t="shared" si="11"/>
        <v>1.7869211096790915E-2</v>
      </c>
      <c r="I132" s="30">
        <f>HLOOKUP(F132,ROCs!$B$1:$F$17,MATCH(VLOOKUP(D132,HROC,2,0),ROCs!$A$2:$A$17,0)+1,0)</f>
        <v>0.24869471632328805</v>
      </c>
      <c r="J132" s="3">
        <v>592.51</v>
      </c>
      <c r="K132" s="26">
        <f t="shared" si="12"/>
        <v>614.09823829160473</v>
      </c>
      <c r="L132" s="31">
        <f t="shared" si="13"/>
        <v>1046.695725553423</v>
      </c>
      <c r="M132" s="4">
        <f>2.721*K132*(H132+VLOOKUP(B132,Summary!$A$34:C$39,3,0))</f>
        <v>213.66450402153868</v>
      </c>
      <c r="N132" t="s">
        <v>111</v>
      </c>
      <c r="O132" t="s">
        <v>82</v>
      </c>
      <c r="P132">
        <f t="shared" si="14"/>
        <v>6000</v>
      </c>
    </row>
    <row r="133" spans="1:16" hidden="1">
      <c r="A133" t="s">
        <v>14</v>
      </c>
      <c r="B133" t="s">
        <v>96</v>
      </c>
      <c r="C133" t="s">
        <v>71</v>
      </c>
      <c r="D133" s="8">
        <v>1210</v>
      </c>
      <c r="E133" t="str">
        <f>VLOOKUP(D133,Conformity!$A$2:$C$116,2,0)</f>
        <v>Fixed Single Family Units</v>
      </c>
      <c r="F133" s="8" t="s">
        <v>5</v>
      </c>
      <c r="G133" s="26">
        <f t="shared" si="10"/>
        <v>1.3474392445178078</v>
      </c>
      <c r="H133" s="30">
        <f t="shared" si="11"/>
        <v>0.2921616014325315</v>
      </c>
      <c r="I133" s="30">
        <f>HLOOKUP(F133,ROCs!$B$1:$F$17,MATCH(VLOOKUP(D133,HROC,2,0),ROCs!$A$2:$A$17,0)+1,0)</f>
        <v>0.24052044568721381</v>
      </c>
      <c r="J133" s="3">
        <v>577.94000000000005</v>
      </c>
      <c r="K133" s="26">
        <f t="shared" si="12"/>
        <v>579.30911524060195</v>
      </c>
      <c r="L133" s="31">
        <f t="shared" si="13"/>
        <v>2123.9686193398297</v>
      </c>
      <c r="M133" s="4">
        <f>2.721*K133*(H133+VLOOKUP(B133,Summary!$A$34:C$39,3,0))</f>
        <v>586.63837051059511</v>
      </c>
      <c r="N133" t="s">
        <v>104</v>
      </c>
      <c r="P133">
        <f t="shared" si="14"/>
        <v>1000</v>
      </c>
    </row>
    <row r="134" spans="1:16">
      <c r="A134" t="s">
        <v>12</v>
      </c>
      <c r="B134" t="s">
        <v>95</v>
      </c>
      <c r="C134" t="s">
        <v>17</v>
      </c>
      <c r="D134" s="8">
        <v>6410</v>
      </c>
      <c r="E134" t="str">
        <f>VLOOKUP(D134,Conformity!$A$2:$C$116,2,0)</f>
        <v>Freshwater Marshes</v>
      </c>
      <c r="F134" s="8" t="s">
        <v>5</v>
      </c>
      <c r="G134" s="26">
        <f t="shared" si="10"/>
        <v>0.62640332935885068</v>
      </c>
      <c r="H134" s="30">
        <f t="shared" si="11"/>
        <v>1.7869211096790915E-2</v>
      </c>
      <c r="I134" s="30">
        <f>HLOOKUP(F134,ROCs!$B$1:$F$17,MATCH(VLOOKUP(D134,HROC,2,0),ROCs!$A$2:$A$17,0)+1,0)</f>
        <v>0.24869471632328805</v>
      </c>
      <c r="J134" s="3">
        <v>577.09</v>
      </c>
      <c r="K134" s="26">
        <f t="shared" si="12"/>
        <v>598.11640704072875</v>
      </c>
      <c r="L134" s="31">
        <f t="shared" si="13"/>
        <v>1019.455597812062</v>
      </c>
      <c r="M134" s="4">
        <f>2.721*K134*(H134+VLOOKUP(B134,Summary!$A$34:C$39,3,0))</f>
        <v>29.081689747330397</v>
      </c>
      <c r="N134" t="s">
        <v>17</v>
      </c>
      <c r="O134" t="s">
        <v>19</v>
      </c>
      <c r="P134">
        <f t="shared" si="14"/>
        <v>6000</v>
      </c>
    </row>
    <row r="135" spans="1:16" hidden="1">
      <c r="A135" t="s">
        <v>11</v>
      </c>
      <c r="B135" t="s">
        <v>11</v>
      </c>
      <c r="C135" t="s">
        <v>4</v>
      </c>
      <c r="D135" s="8">
        <v>2140</v>
      </c>
      <c r="E135" t="str">
        <f>VLOOKUP(D135,Conformity!$A$2:$C$116,2,0)</f>
        <v>Row Crops</v>
      </c>
      <c r="F135" s="8" t="s">
        <v>5</v>
      </c>
      <c r="G135" s="26">
        <f t="shared" si="10"/>
        <v>1.1942187284187931</v>
      </c>
      <c r="H135" s="30">
        <f t="shared" si="11"/>
        <v>0.52982210901985061</v>
      </c>
      <c r="I135" s="30">
        <f>HLOOKUP(F135,ROCs!$B$1:$F$17,MATCH(VLOOKUP(D135,HROC,2,0),ROCs!$A$2:$A$17,0)+1,0)</f>
        <v>0.25824300484311374</v>
      </c>
      <c r="J135" s="3">
        <v>575.78</v>
      </c>
      <c r="K135" s="26">
        <f t="shared" si="12"/>
        <v>619.67039816680722</v>
      </c>
      <c r="L135" s="31">
        <f t="shared" si="13"/>
        <v>2013.5998482250238</v>
      </c>
      <c r="M135" s="4">
        <f>2.721*K135*(H135+VLOOKUP(B135,Summary!$A$34:C$39,3,0))</f>
        <v>1078.8188720831918</v>
      </c>
      <c r="N135" t="s">
        <v>4</v>
      </c>
      <c r="P135">
        <f t="shared" si="14"/>
        <v>2000</v>
      </c>
    </row>
    <row r="136" spans="1:16" hidden="1">
      <c r="A136" t="s">
        <v>14</v>
      </c>
      <c r="B136" t="s">
        <v>96</v>
      </c>
      <c r="C136" t="s">
        <v>72</v>
      </c>
      <c r="D136" s="8">
        <v>1210</v>
      </c>
      <c r="E136" t="str">
        <f>VLOOKUP(D136,Conformity!$A$2:$C$116,2,0)</f>
        <v>Fixed Single Family Units</v>
      </c>
      <c r="F136" s="8" t="s">
        <v>9</v>
      </c>
      <c r="G136" s="26">
        <f t="shared" si="10"/>
        <v>1.3474392445178078</v>
      </c>
      <c r="H136" s="30">
        <f t="shared" si="11"/>
        <v>0.2921616014325315</v>
      </c>
      <c r="I136" s="30">
        <f>HLOOKUP(F136,ROCs!$B$1:$F$17,MATCH(VLOOKUP(D136,HROC,2,0),ROCs!$A$2:$A$17,0)+1,0)</f>
        <v>0.2050753273754139</v>
      </c>
      <c r="J136" s="3">
        <v>572.54</v>
      </c>
      <c r="K136" s="26">
        <f t="shared" si="12"/>
        <v>489.32212792127734</v>
      </c>
      <c r="L136" s="31">
        <f t="shared" si="13"/>
        <v>1794.0419322104626</v>
      </c>
      <c r="M136" s="4">
        <f>2.721*K136*(H136+VLOOKUP(B136,Summary!$A$34:C$39,3,0))</f>
        <v>495.5128932492176</v>
      </c>
      <c r="N136" t="s">
        <v>99</v>
      </c>
      <c r="P136">
        <f t="shared" si="14"/>
        <v>1000</v>
      </c>
    </row>
    <row r="137" spans="1:16" hidden="1">
      <c r="A137" t="s">
        <v>14</v>
      </c>
      <c r="B137" t="s">
        <v>96</v>
      </c>
      <c r="C137" t="s">
        <v>71</v>
      </c>
      <c r="D137" s="8">
        <v>1210</v>
      </c>
      <c r="E137" t="str">
        <f>VLOOKUP(D137,Conformity!$A$2:$C$116,2,0)</f>
        <v>Fixed Single Family Units</v>
      </c>
      <c r="F137" s="8" t="s">
        <v>10</v>
      </c>
      <c r="G137" s="26">
        <f t="shared" si="10"/>
        <v>1.3474392445178078</v>
      </c>
      <c r="H137" s="30">
        <f t="shared" si="11"/>
        <v>0.2921616014325315</v>
      </c>
      <c r="I137" s="30">
        <f>HLOOKUP(F137,ROCs!$B$1:$F$17,MATCH(VLOOKUP(D137,HROC,2,0),ROCs!$A$2:$A$17,0)+1,0)</f>
        <v>0.22279788653131388</v>
      </c>
      <c r="J137" s="3">
        <v>560.77</v>
      </c>
      <c r="K137" s="26">
        <f t="shared" si="12"/>
        <v>520.68066043471219</v>
      </c>
      <c r="L137" s="31">
        <f t="shared" si="13"/>
        <v>1909.0142971445457</v>
      </c>
      <c r="M137" s="4">
        <f>2.721*K137*(H137+VLOOKUP(B137,Summary!$A$34:C$39,3,0))</f>
        <v>527.2681650571617</v>
      </c>
      <c r="N137" t="s">
        <v>104</v>
      </c>
      <c r="P137">
        <f t="shared" si="14"/>
        <v>1000</v>
      </c>
    </row>
    <row r="138" spans="1:16" hidden="1">
      <c r="A138" t="s">
        <v>11</v>
      </c>
      <c r="B138" t="s">
        <v>11</v>
      </c>
      <c r="C138" t="s">
        <v>4</v>
      </c>
      <c r="D138" s="8">
        <v>2130</v>
      </c>
      <c r="E138" t="str">
        <f>VLOOKUP(D138,Conformity!$A$2:$C$116,2,0)</f>
        <v>Woodland Pastures</v>
      </c>
      <c r="F138" s="8" t="s">
        <v>9</v>
      </c>
      <c r="G138" s="26">
        <f t="shared" si="10"/>
        <v>0.95337210017164864</v>
      </c>
      <c r="H138" s="30">
        <f t="shared" si="11"/>
        <v>0.22938109134459039</v>
      </c>
      <c r="I138" s="30">
        <f>HLOOKUP(F138,ROCs!$B$1:$F$17,MATCH(VLOOKUP(D138,HROC,2,0),ROCs!$A$2:$A$17,0)+1,0)</f>
        <v>0.2</v>
      </c>
      <c r="J138" s="3">
        <v>560.53</v>
      </c>
      <c r="K138" s="26">
        <f t="shared" si="12"/>
        <v>467.20175499999999</v>
      </c>
      <c r="L138" s="31">
        <f t="shared" si="13"/>
        <v>1211.9799790799539</v>
      </c>
      <c r="M138" s="4">
        <f>2.721*K138*(H138+VLOOKUP(B138,Summary!$A$34:C$39,3,0))</f>
        <v>431.44024029431154</v>
      </c>
      <c r="N138" t="s">
        <v>4</v>
      </c>
      <c r="P138">
        <f t="shared" si="14"/>
        <v>2000</v>
      </c>
    </row>
    <row r="139" spans="1:16" hidden="1">
      <c r="A139" t="s">
        <v>12</v>
      </c>
      <c r="B139" t="s">
        <v>95</v>
      </c>
      <c r="C139" t="s">
        <v>71</v>
      </c>
      <c r="D139" s="8">
        <v>3210</v>
      </c>
      <c r="E139" t="str">
        <f>VLOOKUP(D139,Conformity!$A$2:$C$116,2,0)</f>
        <v>Palmetto Prairies</v>
      </c>
      <c r="F139" s="8" t="s">
        <v>5</v>
      </c>
      <c r="G139" s="26">
        <f t="shared" si="10"/>
        <v>0.80616023176279095</v>
      </c>
      <c r="H139" s="30">
        <f t="shared" si="11"/>
        <v>4.9140330516175015E-2</v>
      </c>
      <c r="I139" s="30">
        <f>HLOOKUP(F139,ROCs!$B$1:$F$17,MATCH(VLOOKUP(D139,HROC,2,0),ROCs!$A$2:$A$17,0)+1,0)</f>
        <v>0.28292799795311729</v>
      </c>
      <c r="J139" s="3">
        <v>552.70000000000005</v>
      </c>
      <c r="K139" s="26">
        <f t="shared" si="12"/>
        <v>651.68991387325696</v>
      </c>
      <c r="L139" s="31">
        <f t="shared" si="13"/>
        <v>1429.5222247470692</v>
      </c>
      <c r="M139" s="4">
        <f>2.721*K139*(H139+VLOOKUP(B139,Summary!$A$34:C$39,3,0))</f>
        <v>87.138005369829173</v>
      </c>
      <c r="N139" t="s">
        <v>104</v>
      </c>
      <c r="P139">
        <f t="shared" si="14"/>
        <v>3000</v>
      </c>
    </row>
    <row r="140" spans="1:16" hidden="1">
      <c r="A140" t="s">
        <v>12</v>
      </c>
      <c r="B140" t="s">
        <v>95</v>
      </c>
      <c r="C140" t="s">
        <v>4</v>
      </c>
      <c r="D140" s="8">
        <v>2510</v>
      </c>
      <c r="E140" t="str">
        <f>VLOOKUP(D140,Conformity!$A$2:$C$116,2,0)</f>
        <v>Horse Farms</v>
      </c>
      <c r="F140" s="8" t="s">
        <v>5</v>
      </c>
      <c r="G140" s="26">
        <f t="shared" si="10"/>
        <v>1.8765006736361713</v>
      </c>
      <c r="H140" s="30">
        <f t="shared" si="11"/>
        <v>0.3700681607026059</v>
      </c>
      <c r="I140" s="30">
        <f>HLOOKUP(F140,ROCs!$B$1:$F$17,MATCH(VLOOKUP(D140,HROC,2,0),ROCs!$A$2:$A$17,0)+1,0)</f>
        <v>0.58663586860269046</v>
      </c>
      <c r="J140" s="3">
        <v>552.34</v>
      </c>
      <c r="K140" s="26">
        <f t="shared" si="12"/>
        <v>1350.3635839797619</v>
      </c>
      <c r="L140" s="31">
        <f t="shared" si="13"/>
        <v>6894.9001941526285</v>
      </c>
      <c r="M140" s="4">
        <f>2.721*K140*(H140+VLOOKUP(B140,Summary!$A$34:C$39,3,0))</f>
        <v>1359.7559909924239</v>
      </c>
      <c r="N140" t="s">
        <v>4</v>
      </c>
      <c r="P140">
        <f t="shared" si="14"/>
        <v>2000</v>
      </c>
    </row>
    <row r="141" spans="1:16" hidden="1">
      <c r="A141" t="s">
        <v>12</v>
      </c>
      <c r="B141" t="s">
        <v>95</v>
      </c>
      <c r="C141" t="s">
        <v>81</v>
      </c>
      <c r="D141" s="8">
        <v>6170</v>
      </c>
      <c r="E141" t="str">
        <f>VLOOKUP(D141,Conformity!$A$2:$C$116,2,0)</f>
        <v>Mixed Wetland Hardwoods</v>
      </c>
      <c r="F141" s="8" t="s">
        <v>5</v>
      </c>
      <c r="G141" s="26">
        <f t="shared" si="10"/>
        <v>0.62640332935885068</v>
      </c>
      <c r="H141" s="30">
        <f t="shared" si="11"/>
        <v>1.7869211096790915E-2</v>
      </c>
      <c r="I141" s="30">
        <f>HLOOKUP(F141,ROCs!$B$1:$F$17,MATCH(VLOOKUP(D141,HROC,2,0),ROCs!$A$2:$A$17,0)+1,0)</f>
        <v>0.24869471632328805</v>
      </c>
      <c r="J141" s="3">
        <v>550.36</v>
      </c>
      <c r="K141" s="26">
        <f t="shared" si="12"/>
        <v>570.41249333541634</v>
      </c>
      <c r="L141" s="31">
        <f t="shared" si="13"/>
        <v>972.23584330320466</v>
      </c>
      <c r="M141" s="4">
        <f>2.721*K141*(H141+VLOOKUP(B141,Summary!$A$34:C$39,3,0))</f>
        <v>27.734666636643773</v>
      </c>
      <c r="N141" t="s">
        <v>103</v>
      </c>
      <c r="O141" t="s">
        <v>82</v>
      </c>
      <c r="P141">
        <f t="shared" si="14"/>
        <v>6000</v>
      </c>
    </row>
    <row r="142" spans="1:16" hidden="1">
      <c r="A142" t="s">
        <v>14</v>
      </c>
      <c r="B142" t="s">
        <v>96</v>
      </c>
      <c r="C142" t="s">
        <v>90</v>
      </c>
      <c r="D142" s="8">
        <v>1400</v>
      </c>
      <c r="E142" t="str">
        <f>VLOOKUP(D142,Conformity!$A$2:$C$116,2,0)</f>
        <v>Commercial and Services</v>
      </c>
      <c r="F142" s="8" t="s">
        <v>5</v>
      </c>
      <c r="G142" s="26">
        <f t="shared" si="10"/>
        <v>0.73183755311232057</v>
      </c>
      <c r="H142" s="30">
        <f t="shared" si="11"/>
        <v>0.15992943931627868</v>
      </c>
      <c r="I142" s="30">
        <f>HLOOKUP(F142,ROCs!$B$1:$F$17,MATCH(VLOOKUP(D142,HROC,2,0),ROCs!$A$2:$A$17,0)+1,0)</f>
        <v>0.58224006489851832</v>
      </c>
      <c r="J142" s="3">
        <v>542.66999999999996</v>
      </c>
      <c r="K142" s="26">
        <f t="shared" si="12"/>
        <v>1316.7808702570107</v>
      </c>
      <c r="L142" s="31">
        <f t="shared" si="13"/>
        <v>2622.1452266913616</v>
      </c>
      <c r="M142" s="4">
        <f>2.721*K142*(H142+VLOOKUP(B142,Summary!$A$34:C$39,3,0))</f>
        <v>859.65776335251496</v>
      </c>
      <c r="N142" t="s">
        <v>105</v>
      </c>
      <c r="O142" t="s">
        <v>89</v>
      </c>
      <c r="P142">
        <f t="shared" si="14"/>
        <v>1000</v>
      </c>
    </row>
    <row r="143" spans="1:16" hidden="1">
      <c r="A143" t="s">
        <v>8</v>
      </c>
      <c r="B143" t="s">
        <v>8</v>
      </c>
      <c r="C143" t="s">
        <v>83</v>
      </c>
      <c r="D143" s="8">
        <v>6430</v>
      </c>
      <c r="E143" t="str">
        <f>VLOOKUP(D143,Conformity!$A$2:$C$116,2,0)</f>
        <v>Wet Prairies</v>
      </c>
      <c r="F143" s="8" t="s">
        <v>5</v>
      </c>
      <c r="G143" s="26">
        <f t="shared" ref="G143:G206" si="15">VLOOKUP(VLOOKUP(D143,HEMC,2,0),EMCN,2,0)</f>
        <v>0.62640332935885068</v>
      </c>
      <c r="H143" s="30">
        <f t="shared" ref="H143:H206" si="16">VLOOKUP(VLOOKUP(D143,HEMC,2,0),EMCP,3,0)</f>
        <v>1.7869211096790915E-2</v>
      </c>
      <c r="I143" s="30">
        <f>HLOOKUP(F143,ROCs!$B$1:$F$17,MATCH(VLOOKUP(D143,HROC,2,0),ROCs!$A$2:$A$17,0)+1,0)</f>
        <v>0.24869471632328805</v>
      </c>
      <c r="J143" s="3">
        <v>541.65</v>
      </c>
      <c r="K143" s="26">
        <f t="shared" si="12"/>
        <v>561.38514247970113</v>
      </c>
      <c r="L143" s="31">
        <f t="shared" si="13"/>
        <v>956.84923418340884</v>
      </c>
      <c r="M143" s="4">
        <f>2.721*K143*(H143+VLOOKUP(B143,Summary!$A$34:C$39,3,0))</f>
        <v>317.52624247999358</v>
      </c>
      <c r="N143" t="s">
        <v>111</v>
      </c>
      <c r="O143" t="s">
        <v>82</v>
      </c>
      <c r="P143">
        <f t="shared" si="14"/>
        <v>6000</v>
      </c>
    </row>
    <row r="144" spans="1:16" hidden="1">
      <c r="A144" t="s">
        <v>11</v>
      </c>
      <c r="B144" t="s">
        <v>11</v>
      </c>
      <c r="C144" t="s">
        <v>83</v>
      </c>
      <c r="D144" s="8">
        <v>6170</v>
      </c>
      <c r="E144" t="str">
        <f>VLOOKUP(D144,Conformity!$A$2:$C$116,2,0)</f>
        <v>Mixed Wetland Hardwoods</v>
      </c>
      <c r="F144" s="8" t="s">
        <v>5</v>
      </c>
      <c r="G144" s="26">
        <f t="shared" si="15"/>
        <v>0.62640332935885068</v>
      </c>
      <c r="H144" s="30">
        <f t="shared" si="16"/>
        <v>1.7869211096790915E-2</v>
      </c>
      <c r="I144" s="30">
        <f>HLOOKUP(F144,ROCs!$B$1:$F$17,MATCH(VLOOKUP(D144,HROC,2,0),ROCs!$A$2:$A$17,0)+1,0)</f>
        <v>0.24869471632328805</v>
      </c>
      <c r="J144" s="3">
        <v>523.37</v>
      </c>
      <c r="K144" s="26">
        <f t="shared" si="12"/>
        <v>542.43910647023199</v>
      </c>
      <c r="L144" s="31">
        <f t="shared" si="13"/>
        <v>924.55678702957744</v>
      </c>
      <c r="M144" s="4">
        <f>2.721*K144*(H144+VLOOKUP(B144,Summary!$A$34:C$39,3,0))</f>
        <v>188.73199012633154</v>
      </c>
      <c r="N144" t="s">
        <v>111</v>
      </c>
      <c r="O144" t="s">
        <v>82</v>
      </c>
      <c r="P144">
        <f t="shared" si="14"/>
        <v>6000</v>
      </c>
    </row>
    <row r="145" spans="1:16" hidden="1">
      <c r="A145" t="s">
        <v>14</v>
      </c>
      <c r="B145" t="s">
        <v>96</v>
      </c>
      <c r="C145" t="s">
        <v>72</v>
      </c>
      <c r="D145" s="8">
        <v>1210</v>
      </c>
      <c r="E145" t="str">
        <f>VLOOKUP(D145,Conformity!$A$2:$C$116,2,0)</f>
        <v>Fixed Single Family Units</v>
      </c>
      <c r="F145" s="8" t="s">
        <v>3</v>
      </c>
      <c r="G145" s="26">
        <f t="shared" si="15"/>
        <v>1.3474392445178078</v>
      </c>
      <c r="H145" s="30">
        <f t="shared" si="16"/>
        <v>0.2921616014325315</v>
      </c>
      <c r="I145" s="30">
        <f>HLOOKUP(F145,ROCs!$B$1:$F$17,MATCH(VLOOKUP(D145,HROC,2,0),ROCs!$A$2:$A$17,0)+1,0)</f>
        <v>0.12152611992617118</v>
      </c>
      <c r="J145" s="3">
        <v>522.63</v>
      </c>
      <c r="K145" s="26">
        <f t="shared" si="12"/>
        <v>264.69124456760932</v>
      </c>
      <c r="L145" s="31">
        <f t="shared" si="13"/>
        <v>970.45926343159988</v>
      </c>
      <c r="M145" s="4">
        <f>2.721*K145*(H145+VLOOKUP(B145,Summary!$A$34:C$39,3,0))</f>
        <v>268.04004341805114</v>
      </c>
      <c r="N145" t="s">
        <v>99</v>
      </c>
      <c r="P145">
        <f t="shared" si="14"/>
        <v>1000</v>
      </c>
    </row>
    <row r="146" spans="1:16" hidden="1">
      <c r="A146" t="s">
        <v>8</v>
      </c>
      <c r="B146" t="s">
        <v>8</v>
      </c>
      <c r="C146" t="s">
        <v>84</v>
      </c>
      <c r="D146" s="8">
        <v>6110</v>
      </c>
      <c r="E146" t="str">
        <f>VLOOKUP(D146,Conformity!$A$2:$C$116,2,0)</f>
        <v>Bay Swamps</v>
      </c>
      <c r="F146" s="8" t="s">
        <v>5</v>
      </c>
      <c r="G146" s="26">
        <f t="shared" si="15"/>
        <v>0.62640332935885068</v>
      </c>
      <c r="H146" s="30">
        <f t="shared" si="16"/>
        <v>1.7869211096790915E-2</v>
      </c>
      <c r="I146" s="30">
        <f>HLOOKUP(F146,ROCs!$B$1:$F$17,MATCH(VLOOKUP(D146,HROC,2,0),ROCs!$A$2:$A$17,0)+1,0)</f>
        <v>0.24869471632328805</v>
      </c>
      <c r="J146" s="3">
        <v>522.38</v>
      </c>
      <c r="K146" s="26">
        <f t="shared" si="12"/>
        <v>541.41303559225742</v>
      </c>
      <c r="L146" s="31">
        <f t="shared" si="13"/>
        <v>922.80790723295308</v>
      </c>
      <c r="M146" s="4">
        <f>2.721*K146*(H146+VLOOKUP(B146,Summary!$A$34:C$39,3,0))</f>
        <v>306.22977669472726</v>
      </c>
      <c r="N146" t="s">
        <v>106</v>
      </c>
      <c r="O146" t="s">
        <v>82</v>
      </c>
      <c r="P146">
        <f t="shared" si="14"/>
        <v>6000</v>
      </c>
    </row>
    <row r="147" spans="1:16">
      <c r="A147" t="s">
        <v>8</v>
      </c>
      <c r="B147" t="s">
        <v>8</v>
      </c>
      <c r="C147" t="s">
        <v>17</v>
      </c>
      <c r="D147" s="8">
        <v>2130</v>
      </c>
      <c r="E147" t="str">
        <f>VLOOKUP(D147,Conformity!$A$2:$C$116,2,0)</f>
        <v>Woodland Pastures</v>
      </c>
      <c r="F147" s="8" t="s">
        <v>5</v>
      </c>
      <c r="G147" s="26">
        <f t="shared" si="15"/>
        <v>0.95337210017164864</v>
      </c>
      <c r="H147" s="30">
        <f t="shared" si="16"/>
        <v>0.22938109134459039</v>
      </c>
      <c r="I147" s="30">
        <f>HLOOKUP(F147,ROCs!$B$1:$F$17,MATCH(VLOOKUP(D147,HROC,2,0),ROCs!$A$2:$A$17,0)+1,0)</f>
        <v>0.2</v>
      </c>
      <c r="J147" s="3">
        <v>521.15</v>
      </c>
      <c r="K147" s="26">
        <f t="shared" si="12"/>
        <v>434.37852500000002</v>
      </c>
      <c r="L147" s="31">
        <f t="shared" si="13"/>
        <v>1126.8324016511481</v>
      </c>
      <c r="M147" s="4">
        <f>2.721*K147*(H147+VLOOKUP(B147,Summary!$A$34:C$39,3,0))</f>
        <v>495.68495058940857</v>
      </c>
      <c r="N147" t="s">
        <v>17</v>
      </c>
      <c r="O147" t="s">
        <v>20</v>
      </c>
      <c r="P147">
        <f t="shared" si="14"/>
        <v>2000</v>
      </c>
    </row>
    <row r="148" spans="1:16" hidden="1">
      <c r="A148" t="s">
        <v>11</v>
      </c>
      <c r="B148" t="s">
        <v>11</v>
      </c>
      <c r="C148" t="s">
        <v>74</v>
      </c>
      <c r="D148" s="8">
        <v>2120</v>
      </c>
      <c r="E148" t="str">
        <f>VLOOKUP(D148,Conformity!$A$2:$C$116,2,0)</f>
        <v>Unimproved Pastures</v>
      </c>
      <c r="F148" s="8" t="s">
        <v>5</v>
      </c>
      <c r="G148" s="26">
        <f t="shared" si="15"/>
        <v>0.95337210017164864</v>
      </c>
      <c r="H148" s="30">
        <f t="shared" si="16"/>
        <v>0.22938109134459039</v>
      </c>
      <c r="I148" s="30">
        <f>HLOOKUP(F148,ROCs!$B$1:$F$17,MATCH(VLOOKUP(D148,HROC,2,0),ROCs!$A$2:$A$17,0)+1,0)</f>
        <v>0.2</v>
      </c>
      <c r="J148" s="3">
        <v>516.71</v>
      </c>
      <c r="K148" s="26">
        <f t="shared" si="12"/>
        <v>430.67778500000009</v>
      </c>
      <c r="L148" s="31">
        <f t="shared" si="13"/>
        <v>1117.2322177053916</v>
      </c>
      <c r="M148" s="4">
        <f>2.721*K148*(H148+VLOOKUP(B148,Summary!$A$34:C$39,3,0))</f>
        <v>397.71196289667603</v>
      </c>
      <c r="N148" t="s">
        <v>115</v>
      </c>
      <c r="P148">
        <f t="shared" si="14"/>
        <v>2000</v>
      </c>
    </row>
    <row r="149" spans="1:16" hidden="1">
      <c r="A149" t="s">
        <v>14</v>
      </c>
      <c r="B149" t="s">
        <v>96</v>
      </c>
      <c r="C149" t="s">
        <v>90</v>
      </c>
      <c r="D149" s="8">
        <v>2120</v>
      </c>
      <c r="E149" t="str">
        <f>VLOOKUP(D149,Conformity!$A$2:$C$116,2,0)</f>
        <v>Unimproved Pastures</v>
      </c>
      <c r="F149" s="8" t="s">
        <v>5</v>
      </c>
      <c r="G149" s="26">
        <f t="shared" si="15"/>
        <v>0.95337210017164864</v>
      </c>
      <c r="H149" s="30">
        <f t="shared" si="16"/>
        <v>0.22938109134459039</v>
      </c>
      <c r="I149" s="30">
        <f>HLOOKUP(F149,ROCs!$B$1:$F$17,MATCH(VLOOKUP(D149,HROC,2,0),ROCs!$A$2:$A$17,0)+1,0)</f>
        <v>0.2</v>
      </c>
      <c r="J149" s="3">
        <v>514.57000000000005</v>
      </c>
      <c r="K149" s="26">
        <f t="shared" si="12"/>
        <v>428.89409500000011</v>
      </c>
      <c r="L149" s="31">
        <f t="shared" si="13"/>
        <v>1112.6051020198242</v>
      </c>
      <c r="M149" s="4">
        <f>2.721*K149*(H149+VLOOKUP(B149,Summary!$A$34:C$39,3,0))</f>
        <v>361.05417877917563</v>
      </c>
      <c r="N149" t="s">
        <v>105</v>
      </c>
      <c r="O149" t="s">
        <v>89</v>
      </c>
      <c r="P149">
        <f t="shared" si="14"/>
        <v>2000</v>
      </c>
    </row>
    <row r="150" spans="1:16" hidden="1">
      <c r="A150" t="s">
        <v>15</v>
      </c>
      <c r="B150" t="s">
        <v>95</v>
      </c>
      <c r="C150" t="s">
        <v>81</v>
      </c>
      <c r="D150" s="8">
        <v>1180</v>
      </c>
      <c r="E150" t="str">
        <f>VLOOKUP(D150,Conformity!$A$2:$C$116,2,0)</f>
        <v>Rural Residential</v>
      </c>
      <c r="F150" s="8" t="s">
        <v>5</v>
      </c>
      <c r="G150" s="26">
        <f t="shared" si="15"/>
        <v>0.96739227811534922</v>
      </c>
      <c r="H150" s="30">
        <f t="shared" si="16"/>
        <v>0.17065096597435325</v>
      </c>
      <c r="I150" s="30">
        <f>HLOOKUP(F150,ROCs!$B$1:$F$17,MATCH(VLOOKUP(D150,HROC,2,0),ROCs!$A$2:$A$17,0)+1,0)</f>
        <v>0.27638752969320179</v>
      </c>
      <c r="J150" s="3">
        <v>514.28</v>
      </c>
      <c r="K150" s="26">
        <f t="shared" si="12"/>
        <v>592.37086202655803</v>
      </c>
      <c r="L150" s="31">
        <f t="shared" si="13"/>
        <v>1559.2826487553734</v>
      </c>
      <c r="M150" s="4">
        <f>2.721*K150*(H150+VLOOKUP(B150,Summary!$A$34:C$39,3,0))</f>
        <v>275.06224336992739</v>
      </c>
      <c r="N150" t="s">
        <v>103</v>
      </c>
      <c r="O150" t="s">
        <v>82</v>
      </c>
      <c r="P150">
        <f t="shared" si="14"/>
        <v>1000</v>
      </c>
    </row>
    <row r="151" spans="1:16">
      <c r="A151" t="s">
        <v>14</v>
      </c>
      <c r="B151" t="s">
        <v>96</v>
      </c>
      <c r="C151" t="s">
        <v>17</v>
      </c>
      <c r="D151" s="8">
        <v>3210</v>
      </c>
      <c r="E151" t="str">
        <f>VLOOKUP(D151,Conformity!$A$2:$C$116,2,0)</f>
        <v>Palmetto Prairies</v>
      </c>
      <c r="F151" s="8" t="s">
        <v>5</v>
      </c>
      <c r="G151" s="26">
        <f t="shared" si="15"/>
        <v>0.80616023176279095</v>
      </c>
      <c r="H151" s="30">
        <f t="shared" si="16"/>
        <v>4.9140330516175015E-2</v>
      </c>
      <c r="I151" s="30">
        <f>HLOOKUP(F151,ROCs!$B$1:$F$17,MATCH(VLOOKUP(D151,HROC,2,0),ROCs!$A$2:$A$17,0)+1,0)</f>
        <v>0.28292799795311729</v>
      </c>
      <c r="J151" s="3">
        <v>501.35</v>
      </c>
      <c r="K151" s="26">
        <f t="shared" si="12"/>
        <v>591.14300401729213</v>
      </c>
      <c r="L151" s="31">
        <f t="shared" si="13"/>
        <v>1296.7088246371327</v>
      </c>
      <c r="M151" s="4">
        <f>2.721*K151*(H151+VLOOKUP(B151,Summary!$A$34:C$39,3,0))</f>
        <v>207.72223634836121</v>
      </c>
      <c r="N151" t="s">
        <v>17</v>
      </c>
      <c r="O151" t="s">
        <v>38</v>
      </c>
      <c r="P151">
        <f t="shared" si="14"/>
        <v>3000</v>
      </c>
    </row>
    <row r="152" spans="1:16" hidden="1">
      <c r="A152" t="s">
        <v>12</v>
      </c>
      <c r="B152" t="s">
        <v>95</v>
      </c>
      <c r="C152" t="s">
        <v>81</v>
      </c>
      <c r="D152" s="8">
        <v>4340</v>
      </c>
      <c r="E152" t="str">
        <f>VLOOKUP(D152,Conformity!$A$2:$C$116,2,0)</f>
        <v>Hardwood - Coniferous Mixed</v>
      </c>
      <c r="F152" s="8" t="s">
        <v>5</v>
      </c>
      <c r="G152" s="26">
        <f t="shared" si="15"/>
        <v>0.80616023176279095</v>
      </c>
      <c r="H152" s="30">
        <f t="shared" si="16"/>
        <v>4.9140330516175015E-2</v>
      </c>
      <c r="I152" s="30">
        <f>HLOOKUP(F152,ROCs!$B$1:$F$17,MATCH(VLOOKUP(D152,HROC,2,0),ROCs!$A$2:$A$17,0)+1,0)</f>
        <v>0.28292799795311729</v>
      </c>
      <c r="J152" s="3">
        <v>495.01</v>
      </c>
      <c r="K152" s="26">
        <f t="shared" si="12"/>
        <v>583.66749460177471</v>
      </c>
      <c r="L152" s="31">
        <f t="shared" si="13"/>
        <v>1280.3108313226826</v>
      </c>
      <c r="M152" s="4">
        <f>2.721*K152*(H152+VLOOKUP(B152,Summary!$A$34:C$39,3,0))</f>
        <v>78.042670595475172</v>
      </c>
      <c r="N152" t="s">
        <v>103</v>
      </c>
      <c r="O152" t="s">
        <v>82</v>
      </c>
      <c r="P152">
        <f t="shared" si="14"/>
        <v>4000</v>
      </c>
    </row>
    <row r="153" spans="1:16" hidden="1">
      <c r="A153" t="s">
        <v>8</v>
      </c>
      <c r="B153" t="s">
        <v>8</v>
      </c>
      <c r="C153" t="s">
        <v>81</v>
      </c>
      <c r="D153" s="8">
        <v>1760</v>
      </c>
      <c r="E153" t="str">
        <f>VLOOKUP(D153,Conformity!$A$2:$C$116,2,0)</f>
        <v>Correctional</v>
      </c>
      <c r="F153" s="8" t="s">
        <v>5</v>
      </c>
      <c r="G153" s="26">
        <f t="shared" si="15"/>
        <v>0.73183755311232057</v>
      </c>
      <c r="H153" s="30">
        <f t="shared" si="16"/>
        <v>0.15992943931627868</v>
      </c>
      <c r="I153" s="30">
        <f>HLOOKUP(F153,ROCs!$B$1:$F$17,MATCH(VLOOKUP(D153,HROC,2,0),ROCs!$A$2:$A$17,0)+1,0)</f>
        <v>0.34369105791620291</v>
      </c>
      <c r="J153" s="3">
        <v>493.01</v>
      </c>
      <c r="K153" s="26">
        <f t="shared" si="12"/>
        <v>706.15423787066595</v>
      </c>
      <c r="L153" s="31">
        <f t="shared" si="13"/>
        <v>1406.1861058013685</v>
      </c>
      <c r="M153" s="4">
        <f>2.721*K153*(H153+VLOOKUP(B153,Summary!$A$34:C$39,3,0))</f>
        <v>672.37040991512663</v>
      </c>
      <c r="N153" t="s">
        <v>103</v>
      </c>
      <c r="O153" t="s">
        <v>82</v>
      </c>
      <c r="P153">
        <f t="shared" si="14"/>
        <v>1000</v>
      </c>
    </row>
    <row r="154" spans="1:16" hidden="1">
      <c r="A154" t="s">
        <v>2</v>
      </c>
      <c r="B154" t="s">
        <v>94</v>
      </c>
      <c r="C154" t="s">
        <v>71</v>
      </c>
      <c r="D154" s="8">
        <v>1820</v>
      </c>
      <c r="E154" t="str">
        <f>VLOOKUP(D154,Conformity!$A$2:$C$116,2,0)</f>
        <v>Golf Courses</v>
      </c>
      <c r="F154" s="8" t="s">
        <v>5</v>
      </c>
      <c r="G154" s="26">
        <f t="shared" si="15"/>
        <v>1.8765006736361713</v>
      </c>
      <c r="H154" s="30">
        <f t="shared" si="16"/>
        <v>0.3700681607026059</v>
      </c>
      <c r="I154" s="30">
        <f>HLOOKUP(F154,ROCs!$B$1:$F$17,MATCH(VLOOKUP(D154,HROC,2,0),ROCs!$A$2:$A$17,0)+1,0)</f>
        <v>0.27638752969320179</v>
      </c>
      <c r="J154" s="3">
        <v>484.63</v>
      </c>
      <c r="K154" s="26">
        <f t="shared" si="12"/>
        <v>558.21865688716423</v>
      </c>
      <c r="L154" s="31">
        <f t="shared" si="13"/>
        <v>2850.2412027490009</v>
      </c>
      <c r="M154" s="4">
        <f>2.721*K154*(H154+VLOOKUP(B154,Summary!$A$34:C$39,3,0))</f>
        <v>638.04697563870718</v>
      </c>
      <c r="N154" t="s">
        <v>104</v>
      </c>
      <c r="P154">
        <f t="shared" si="14"/>
        <v>1000</v>
      </c>
    </row>
    <row r="155" spans="1:16">
      <c r="A155" t="s">
        <v>8</v>
      </c>
      <c r="B155" t="s">
        <v>8</v>
      </c>
      <c r="C155" t="s">
        <v>17</v>
      </c>
      <c r="D155" s="8">
        <v>6430</v>
      </c>
      <c r="E155" t="str">
        <f>VLOOKUP(D155,Conformity!$A$2:$C$116,2,0)</f>
        <v>Wet Prairies</v>
      </c>
      <c r="F155" s="8" t="s">
        <v>5</v>
      </c>
      <c r="G155" s="26">
        <f t="shared" si="15"/>
        <v>0.62640332935885068</v>
      </c>
      <c r="H155" s="30">
        <f t="shared" si="16"/>
        <v>1.7869211096790915E-2</v>
      </c>
      <c r="I155" s="30">
        <f>HLOOKUP(F155,ROCs!$B$1:$F$17,MATCH(VLOOKUP(D155,HROC,2,0),ROCs!$A$2:$A$17,0)+1,0)</f>
        <v>0.24869471632328805</v>
      </c>
      <c r="J155" s="3">
        <v>478.66</v>
      </c>
      <c r="K155" s="26">
        <f t="shared" si="12"/>
        <v>496.10008732453383</v>
      </c>
      <c r="L155" s="31">
        <f t="shared" si="13"/>
        <v>845.57454894162368</v>
      </c>
      <c r="M155" s="4">
        <f>2.721*K155*(H155+VLOOKUP(B155,Summary!$A$34:C$39,3,0))</f>
        <v>280.60022380776104</v>
      </c>
      <c r="N155" t="s">
        <v>17</v>
      </c>
      <c r="O155" t="s">
        <v>19</v>
      </c>
      <c r="P155">
        <f t="shared" si="14"/>
        <v>6000</v>
      </c>
    </row>
    <row r="156" spans="1:16" hidden="1">
      <c r="A156" t="s">
        <v>15</v>
      </c>
      <c r="B156" t="s">
        <v>95</v>
      </c>
      <c r="C156" t="s">
        <v>81</v>
      </c>
      <c r="D156" s="8">
        <v>3200</v>
      </c>
      <c r="E156" t="str">
        <f>VLOOKUP(D156,Conformity!$A$2:$C$116,2,0)</f>
        <v>Shrub and Brushland</v>
      </c>
      <c r="F156" s="8" t="s">
        <v>5</v>
      </c>
      <c r="G156" s="26">
        <f t="shared" si="15"/>
        <v>0.80616023176279095</v>
      </c>
      <c r="H156" s="30">
        <f t="shared" si="16"/>
        <v>4.9140330516175015E-2</v>
      </c>
      <c r="I156" s="30">
        <f>HLOOKUP(F156,ROCs!$B$1:$F$17,MATCH(VLOOKUP(D156,HROC,2,0),ROCs!$A$2:$A$17,0)+1,0)</f>
        <v>0.28292799795311729</v>
      </c>
      <c r="J156" s="3">
        <v>476.83</v>
      </c>
      <c r="K156" s="26">
        <f t="shared" si="12"/>
        <v>562.2314123976571</v>
      </c>
      <c r="L156" s="31">
        <f t="shared" si="13"/>
        <v>1233.289456171784</v>
      </c>
      <c r="M156" s="4">
        <f>2.721*K156*(H156+VLOOKUP(B156,Summary!$A$34:C$39,3,0))</f>
        <v>75.176434051919017</v>
      </c>
      <c r="N156" t="s">
        <v>103</v>
      </c>
      <c r="O156" t="s">
        <v>82</v>
      </c>
      <c r="P156">
        <f t="shared" si="14"/>
        <v>3000</v>
      </c>
    </row>
    <row r="157" spans="1:16" hidden="1">
      <c r="A157" t="s">
        <v>14</v>
      </c>
      <c r="B157" t="s">
        <v>96</v>
      </c>
      <c r="C157" t="s">
        <v>72</v>
      </c>
      <c r="D157" s="8">
        <v>1290</v>
      </c>
      <c r="E157" t="str">
        <f>VLOOKUP(D157,Conformity!$A$2:$C$116,2,0)</f>
        <v>Medium Density Under Construction</v>
      </c>
      <c r="F157" s="8" t="s">
        <v>5</v>
      </c>
      <c r="G157" s="26">
        <f t="shared" si="15"/>
        <v>1.3474392445178078</v>
      </c>
      <c r="H157" s="30">
        <f t="shared" si="16"/>
        <v>0.2921616014325315</v>
      </c>
      <c r="I157" s="30">
        <f>HLOOKUP(F157,ROCs!$B$1:$F$17,MATCH(VLOOKUP(D157,HROC,2,0),ROCs!$A$2:$A$17,0)+1,0)</f>
        <v>0.34369105791620291</v>
      </c>
      <c r="J157" s="3">
        <v>468.97</v>
      </c>
      <c r="K157" s="26">
        <f t="shared" si="12"/>
        <v>671.72096495853282</v>
      </c>
      <c r="L157" s="31">
        <f t="shared" si="13"/>
        <v>2462.7857787669059</v>
      </c>
      <c r="M157" s="4">
        <f>2.721*K157*(H157+VLOOKUP(B157,Summary!$A$34:C$39,3,0))</f>
        <v>680.21938884461724</v>
      </c>
      <c r="N157" t="s">
        <v>99</v>
      </c>
      <c r="P157">
        <f t="shared" si="14"/>
        <v>1000</v>
      </c>
    </row>
    <row r="158" spans="1:16" hidden="1">
      <c r="A158" t="s">
        <v>2</v>
      </c>
      <c r="B158" t="s">
        <v>94</v>
      </c>
      <c r="C158" t="s">
        <v>4</v>
      </c>
      <c r="D158" s="8">
        <v>2110</v>
      </c>
      <c r="E158" t="str">
        <f>VLOOKUP(D158,Conformity!$A$2:$C$116,2,0)</f>
        <v>Improved Pastures</v>
      </c>
      <c r="F158" s="8" t="s">
        <v>5</v>
      </c>
      <c r="G158" s="26">
        <f t="shared" si="15"/>
        <v>1.8765006736361713</v>
      </c>
      <c r="H158" s="30">
        <f t="shared" si="16"/>
        <v>0.3700681607026059</v>
      </c>
      <c r="I158" s="30">
        <f>HLOOKUP(F158,ROCs!$B$1:$F$17,MATCH(VLOOKUP(D158,HROC,2,0),ROCs!$A$2:$A$17,0)+1,0)</f>
        <v>0.58663586860269046</v>
      </c>
      <c r="J158" s="3">
        <v>468.33</v>
      </c>
      <c r="K158" s="26">
        <f t="shared" si="12"/>
        <v>1144.975517408194</v>
      </c>
      <c r="L158" s="31">
        <f t="shared" si="13"/>
        <v>5846.197284150162</v>
      </c>
      <c r="M158" s="4">
        <f>2.721*K158*(H158+VLOOKUP(B158,Summary!$A$34:C$39,3,0))</f>
        <v>1308.713273999962</v>
      </c>
      <c r="N158" t="s">
        <v>4</v>
      </c>
      <c r="P158">
        <f t="shared" si="14"/>
        <v>2000</v>
      </c>
    </row>
    <row r="159" spans="1:16" hidden="1">
      <c r="A159" t="s">
        <v>11</v>
      </c>
      <c r="B159" t="s">
        <v>11</v>
      </c>
      <c r="C159" t="s">
        <v>4</v>
      </c>
      <c r="D159" s="8">
        <v>2150</v>
      </c>
      <c r="E159" t="str">
        <f>VLOOKUP(D159,Conformity!$A$2:$C$116,2,0)</f>
        <v>Field Crops</v>
      </c>
      <c r="F159" s="8" t="s">
        <v>5</v>
      </c>
      <c r="G159" s="26">
        <f t="shared" si="15"/>
        <v>1.7303616721893005</v>
      </c>
      <c r="H159" s="30">
        <f t="shared" si="16"/>
        <v>0.38508149913584422</v>
      </c>
      <c r="I159" s="30">
        <f>HLOOKUP(F159,ROCs!$B$1:$F$17,MATCH(VLOOKUP(D159,HROC,2,0),ROCs!$A$2:$A$17,0)+1,0)</f>
        <v>0.30381529981542799</v>
      </c>
      <c r="J159" s="3">
        <v>453.94</v>
      </c>
      <c r="K159" s="26">
        <f t="shared" si="12"/>
        <v>574.75624992356256</v>
      </c>
      <c r="L159" s="31">
        <f t="shared" si="13"/>
        <v>2706.1329613413641</v>
      </c>
      <c r="M159" s="4">
        <f>2.721*K159*(H159+VLOOKUP(B159,Summary!$A$34:C$39,3,0))</f>
        <v>774.26377669745091</v>
      </c>
      <c r="N159" t="s">
        <v>4</v>
      </c>
      <c r="P159">
        <f t="shared" si="14"/>
        <v>2000</v>
      </c>
    </row>
    <row r="160" spans="1:16" hidden="1">
      <c r="A160" t="s">
        <v>8</v>
      </c>
      <c r="B160" t="s">
        <v>8</v>
      </c>
      <c r="C160" t="s">
        <v>81</v>
      </c>
      <c r="D160" s="8">
        <v>1110</v>
      </c>
      <c r="E160" t="str">
        <f>VLOOKUP(D160,Conformity!$A$2:$C$116,2,0)</f>
        <v>Fixed Single Family Units</v>
      </c>
      <c r="F160" s="8" t="s">
        <v>5</v>
      </c>
      <c r="G160" s="26">
        <f t="shared" si="15"/>
        <v>0.96739227811534922</v>
      </c>
      <c r="H160" s="30">
        <f t="shared" si="16"/>
        <v>0.17065096597435325</v>
      </c>
      <c r="I160" s="30">
        <f>HLOOKUP(F160,ROCs!$B$1:$F$17,MATCH(VLOOKUP(D160,HROC,2,0),ROCs!$A$2:$A$17,0)+1,0)</f>
        <v>0.27638752969320179</v>
      </c>
      <c r="J160" s="3">
        <v>453.79</v>
      </c>
      <c r="K160" s="26">
        <f t="shared" si="12"/>
        <v>522.69575616207476</v>
      </c>
      <c r="L160" s="31">
        <f t="shared" si="13"/>
        <v>1375.8786520547194</v>
      </c>
      <c r="M160" s="4">
        <f>2.721*K160*(H160+VLOOKUP(B160,Summary!$A$34:C$39,3,0))</f>
        <v>512.93769461725913</v>
      </c>
      <c r="N160" t="s">
        <v>103</v>
      </c>
      <c r="O160" t="s">
        <v>82</v>
      </c>
      <c r="P160">
        <f t="shared" si="14"/>
        <v>1000</v>
      </c>
    </row>
    <row r="161" spans="1:16" hidden="1">
      <c r="A161" t="s">
        <v>14</v>
      </c>
      <c r="B161" t="s">
        <v>96</v>
      </c>
      <c r="C161" t="s">
        <v>72</v>
      </c>
      <c r="D161" s="8">
        <v>1330</v>
      </c>
      <c r="E161" t="str">
        <f>VLOOKUP(D161,Conformity!$A$2:$C$116,2,0)</f>
        <v>Multiple Dwelling Units, Low Rise &lt;Two stories or less&gt;</v>
      </c>
      <c r="F161" s="8" t="s">
        <v>5</v>
      </c>
      <c r="G161" s="26">
        <f t="shared" si="15"/>
        <v>1.6728075169398335</v>
      </c>
      <c r="H161" s="30">
        <f t="shared" si="16"/>
        <v>0.4645994885165638</v>
      </c>
      <c r="I161" s="30">
        <f>HLOOKUP(F161,ROCs!$B$1:$F$17,MATCH(VLOOKUP(D161,HROC,2,0),ROCs!$A$2:$A$17,0)+1,0)</f>
        <v>0.45902383655933859</v>
      </c>
      <c r="J161" s="3">
        <v>447.94</v>
      </c>
      <c r="K161" s="26">
        <f t="shared" si="12"/>
        <v>856.90108489941576</v>
      </c>
      <c r="L161" s="31">
        <f t="shared" si="13"/>
        <v>3900.364597550798</v>
      </c>
      <c r="M161" s="4">
        <f>2.721*K161*(H161+VLOOKUP(B161,Summary!$A$34:C$39,3,0))</f>
        <v>1269.8033356163342</v>
      </c>
      <c r="N161" t="s">
        <v>99</v>
      </c>
      <c r="P161">
        <f t="shared" si="14"/>
        <v>1000</v>
      </c>
    </row>
    <row r="162" spans="1:16" hidden="1">
      <c r="A162" t="s">
        <v>14</v>
      </c>
      <c r="B162" t="s">
        <v>96</v>
      </c>
      <c r="C162" t="s">
        <v>90</v>
      </c>
      <c r="D162" s="8">
        <v>1550</v>
      </c>
      <c r="E162" t="str">
        <f>VLOOKUP(D162,Conformity!$A$2:$C$116,2,0)</f>
        <v>Other Light Industrial</v>
      </c>
      <c r="F162" s="8" t="s">
        <v>5</v>
      </c>
      <c r="G162" s="26">
        <f t="shared" si="15"/>
        <v>1.2017295380314896</v>
      </c>
      <c r="H162" s="30">
        <f t="shared" si="16"/>
        <v>0.2322997442582819</v>
      </c>
      <c r="I162" s="30">
        <f>HLOOKUP(F162,ROCs!$B$1:$F$17,MATCH(VLOOKUP(D162,HROC,2,0),ROCs!$A$2:$A$17,0)+1,0)</f>
        <v>0.34369105791620291</v>
      </c>
      <c r="J162" s="3">
        <v>446.75</v>
      </c>
      <c r="K162" s="26">
        <f t="shared" si="12"/>
        <v>639.89453716703531</v>
      </c>
      <c r="L162" s="31">
        <f t="shared" si="13"/>
        <v>2092.3950331515721</v>
      </c>
      <c r="M162" s="4">
        <f>2.721*K162*(H162+VLOOKUP(B162,Summary!$A$34:C$39,3,0))</f>
        <v>543.76164774224958</v>
      </c>
      <c r="N162" t="s">
        <v>105</v>
      </c>
      <c r="O162" t="s">
        <v>89</v>
      </c>
      <c r="P162">
        <f t="shared" si="14"/>
        <v>1000</v>
      </c>
    </row>
    <row r="163" spans="1:16">
      <c r="A163" t="s">
        <v>16</v>
      </c>
      <c r="B163" t="s">
        <v>97</v>
      </c>
      <c r="C163" t="s">
        <v>17</v>
      </c>
      <c r="D163" s="8">
        <v>6410</v>
      </c>
      <c r="E163" t="str">
        <f>VLOOKUP(D163,Conformity!$A$2:$C$116,2,0)</f>
        <v>Freshwater Marshes</v>
      </c>
      <c r="F163" s="8" t="s">
        <v>5</v>
      </c>
      <c r="G163" s="26">
        <f t="shared" si="15"/>
        <v>0.62640332935885068</v>
      </c>
      <c r="H163" s="30">
        <f t="shared" si="16"/>
        <v>1.7869211096790915E-2</v>
      </c>
      <c r="I163" s="30">
        <f>HLOOKUP(F163,ROCs!$B$1:$F$17,MATCH(VLOOKUP(D163,HROC,2,0),ROCs!$A$2:$A$17,0)+1,0)</f>
        <v>0.24869471632328805</v>
      </c>
      <c r="J163" s="3">
        <v>445.42</v>
      </c>
      <c r="K163" s="26">
        <f t="shared" si="12"/>
        <v>461.64898027011623</v>
      </c>
      <c r="L163" s="31">
        <f t="shared" si="13"/>
        <v>786.85458486102448</v>
      </c>
      <c r="M163" s="4">
        <f>2.721*K163*(H163+VLOOKUP(B163,Summary!$A$34:C$39,3,0))</f>
        <v>72.692228696177239</v>
      </c>
      <c r="N163" t="s">
        <v>17</v>
      </c>
      <c r="O163" t="s">
        <v>62</v>
      </c>
      <c r="P163">
        <f t="shared" si="14"/>
        <v>6000</v>
      </c>
    </row>
    <row r="164" spans="1:16" hidden="1">
      <c r="A164" t="s">
        <v>12</v>
      </c>
      <c r="B164" t="s">
        <v>95</v>
      </c>
      <c r="C164" t="s">
        <v>81</v>
      </c>
      <c r="D164" s="8">
        <v>8320</v>
      </c>
      <c r="E164" t="str">
        <f>VLOOKUP(D164,Conformity!$A$2:$C$116,2,0)</f>
        <v>Electrical Power Transmission Lines</v>
      </c>
      <c r="F164" s="8" t="s">
        <v>5</v>
      </c>
      <c r="G164" s="26">
        <f t="shared" si="15"/>
        <v>0.73183755311232057</v>
      </c>
      <c r="H164" s="30">
        <f t="shared" si="16"/>
        <v>0.15992943931627868</v>
      </c>
      <c r="I164" s="30">
        <f>HLOOKUP(F164,ROCs!$B$1:$F$17,MATCH(VLOOKUP(D164,HROC,2,0),ROCs!$A$2:$A$17,0)+1,0)</f>
        <v>0.28292799795311729</v>
      </c>
      <c r="J164" s="3">
        <v>437.9</v>
      </c>
      <c r="K164" s="26">
        <f t="shared" si="12"/>
        <v>516.32895474054487</v>
      </c>
      <c r="L164" s="31">
        <f t="shared" si="13"/>
        <v>1028.1813281591842</v>
      </c>
      <c r="M164" s="4">
        <f>2.721*K164*(H164+VLOOKUP(B164,Summary!$A$34:C$39,3,0))</f>
        <v>224.68984083784477</v>
      </c>
      <c r="N164" t="s">
        <v>103</v>
      </c>
      <c r="O164" t="s">
        <v>82</v>
      </c>
      <c r="P164">
        <f t="shared" si="14"/>
        <v>8000</v>
      </c>
    </row>
    <row r="165" spans="1:16" hidden="1">
      <c r="A165" t="s">
        <v>16</v>
      </c>
      <c r="B165" t="s">
        <v>97</v>
      </c>
      <c r="C165" t="s">
        <v>71</v>
      </c>
      <c r="D165" s="8">
        <v>1110</v>
      </c>
      <c r="E165" t="str">
        <f>VLOOKUP(D165,Conformity!$A$2:$C$116,2,0)</f>
        <v>Fixed Single Family Units</v>
      </c>
      <c r="F165" s="8" t="s">
        <v>5</v>
      </c>
      <c r="G165" s="26">
        <f t="shared" si="15"/>
        <v>0.96739227811534922</v>
      </c>
      <c r="H165" s="30">
        <f t="shared" si="16"/>
        <v>0.17065096597435325</v>
      </c>
      <c r="I165" s="30">
        <f>HLOOKUP(F165,ROCs!$B$1:$F$17,MATCH(VLOOKUP(D165,HROC,2,0),ROCs!$A$2:$A$17,0)+1,0)</f>
        <v>0.27638752969320179</v>
      </c>
      <c r="J165" s="3">
        <v>434.86</v>
      </c>
      <c r="K165" s="26">
        <f t="shared" si="12"/>
        <v>500.89132974424257</v>
      </c>
      <c r="L165" s="31">
        <f t="shared" si="13"/>
        <v>1318.4834188336351</v>
      </c>
      <c r="M165" s="4">
        <f>2.721*K165*(H165+VLOOKUP(B165,Summary!$A$34:C$39,3,0))</f>
        <v>287.10153273040294</v>
      </c>
      <c r="N165" t="s">
        <v>104</v>
      </c>
      <c r="P165">
        <f t="shared" si="14"/>
        <v>1000</v>
      </c>
    </row>
    <row r="166" spans="1:16" hidden="1">
      <c r="A166" t="s">
        <v>12</v>
      </c>
      <c r="B166" t="s">
        <v>95</v>
      </c>
      <c r="C166" t="s">
        <v>71</v>
      </c>
      <c r="D166" s="8">
        <v>4200</v>
      </c>
      <c r="E166" t="str">
        <f>VLOOKUP(D166,Conformity!$A$2:$C$116,2,0)</f>
        <v>Upland Hardwood Forests</v>
      </c>
      <c r="F166" s="8" t="s">
        <v>5</v>
      </c>
      <c r="G166" s="26">
        <f t="shared" si="15"/>
        <v>0.80616023176279095</v>
      </c>
      <c r="H166" s="30">
        <f t="shared" si="16"/>
        <v>4.9140330516175015E-2</v>
      </c>
      <c r="I166" s="30">
        <f>HLOOKUP(F166,ROCs!$B$1:$F$17,MATCH(VLOOKUP(D166,HROC,2,0),ROCs!$A$2:$A$17,0)+1,0)</f>
        <v>0.28292799795311729</v>
      </c>
      <c r="J166" s="3">
        <v>425.02</v>
      </c>
      <c r="K166" s="26">
        <f t="shared" si="12"/>
        <v>501.14211542321624</v>
      </c>
      <c r="L166" s="31">
        <f t="shared" si="13"/>
        <v>1099.2862962945528</v>
      </c>
      <c r="M166" s="4">
        <f>2.721*K166*(H166+VLOOKUP(B166,Summary!$A$34:C$39,3,0))</f>
        <v>67.008132879111244</v>
      </c>
      <c r="N166" t="s">
        <v>104</v>
      </c>
      <c r="P166">
        <f t="shared" si="14"/>
        <v>4000</v>
      </c>
    </row>
    <row r="167" spans="1:16" hidden="1">
      <c r="A167" t="s">
        <v>14</v>
      </c>
      <c r="B167" t="s">
        <v>96</v>
      </c>
      <c r="C167" t="s">
        <v>72</v>
      </c>
      <c r="D167" s="8">
        <v>1710</v>
      </c>
      <c r="E167" t="str">
        <f>VLOOKUP(D167,Conformity!$A$2:$C$116,2,0)</f>
        <v>Educational Facilities</v>
      </c>
      <c r="F167" s="8" t="s">
        <v>5</v>
      </c>
      <c r="G167" s="26">
        <f t="shared" si="15"/>
        <v>0.96739227811534922</v>
      </c>
      <c r="H167" s="30">
        <f t="shared" si="16"/>
        <v>0.17065096597435325</v>
      </c>
      <c r="I167" s="30">
        <f>HLOOKUP(F167,ROCs!$B$1:$F$17,MATCH(VLOOKUP(D167,HROC,2,0),ROCs!$A$2:$A$17,0)+1,0)</f>
        <v>0.24052044568721381</v>
      </c>
      <c r="J167" s="3">
        <v>424.79</v>
      </c>
      <c r="K167" s="26">
        <f t="shared" si="12"/>
        <v>425.79630941456776</v>
      </c>
      <c r="L167" s="31">
        <f t="shared" si="13"/>
        <v>1120.8127200970314</v>
      </c>
      <c r="M167" s="4">
        <f>2.721*K167*(H167+VLOOKUP(B167,Summary!$A$34:C$39,3,0))</f>
        <v>290.40214329182987</v>
      </c>
      <c r="N167" t="s">
        <v>99</v>
      </c>
      <c r="P167">
        <f t="shared" si="14"/>
        <v>1000</v>
      </c>
    </row>
    <row r="168" spans="1:16" hidden="1">
      <c r="A168" t="s">
        <v>16</v>
      </c>
      <c r="B168" t="s">
        <v>97</v>
      </c>
      <c r="C168" t="s">
        <v>81</v>
      </c>
      <c r="D168" s="8">
        <v>5110</v>
      </c>
      <c r="E168" t="str">
        <f>VLOOKUP(D168,Conformity!$A$2:$C$116,2,0)</f>
        <v xml:space="preserve"> Natural River, Stream, Waterway</v>
      </c>
      <c r="F168" s="8" t="s">
        <v>10</v>
      </c>
      <c r="G168" s="26">
        <f t="shared" si="15"/>
        <v>0.52096910560538079</v>
      </c>
      <c r="H168" s="30">
        <f t="shared" si="16"/>
        <v>9.3813358258152305E-2</v>
      </c>
      <c r="I168" s="30">
        <f>HLOOKUP(F168,ROCs!$B$1:$F$17,MATCH(VLOOKUP(D168,HROC,2,0),ROCs!$A$2:$A$17,0)+1,0)</f>
        <v>0.2984336595879456</v>
      </c>
      <c r="J168" s="3">
        <v>423.9</v>
      </c>
      <c r="K168" s="26">
        <f t="shared" si="12"/>
        <v>527.21387293745829</v>
      </c>
      <c r="L168" s="31">
        <f t="shared" si="13"/>
        <v>747.35568252362305</v>
      </c>
      <c r="M168" s="4">
        <f>2.721*K168*(H168+VLOOKUP(B168,Summary!$A$34:C$39,3,0))</f>
        <v>191.96181235274886</v>
      </c>
      <c r="N168" t="s">
        <v>103</v>
      </c>
      <c r="O168" t="s">
        <v>82</v>
      </c>
      <c r="P168">
        <f t="shared" si="14"/>
        <v>5000</v>
      </c>
    </row>
    <row r="169" spans="1:16">
      <c r="A169" t="s">
        <v>14</v>
      </c>
      <c r="B169" t="s">
        <v>96</v>
      </c>
      <c r="C169" t="s">
        <v>17</v>
      </c>
      <c r="D169" s="8">
        <v>6172</v>
      </c>
      <c r="E169" t="str">
        <f>VLOOKUP(D169,Conformity!$A$2:$C$116,2,0)</f>
        <v>Mixed Shrubs</v>
      </c>
      <c r="F169" s="8" t="s">
        <v>5</v>
      </c>
      <c r="G169" s="26">
        <f t="shared" si="15"/>
        <v>0.62640332935885068</v>
      </c>
      <c r="H169" s="30">
        <f t="shared" si="16"/>
        <v>1.7869211096790915E-2</v>
      </c>
      <c r="I169" s="30">
        <f>HLOOKUP(F169,ROCs!$B$1:$F$17,MATCH(VLOOKUP(D169,HROC,2,0),ROCs!$A$2:$A$17,0)+1,0)</f>
        <v>0.24869471632328805</v>
      </c>
      <c r="J169" s="3">
        <v>419.74</v>
      </c>
      <c r="K169" s="26">
        <f t="shared" si="12"/>
        <v>435.03332355659512</v>
      </c>
      <c r="L169" s="31">
        <f t="shared" si="13"/>
        <v>741.48970286373856</v>
      </c>
      <c r="M169" s="4">
        <f>2.721*K169*(H169+VLOOKUP(B169,Summary!$A$34:C$39,3,0))</f>
        <v>115.85029781043045</v>
      </c>
      <c r="N169" t="s">
        <v>17</v>
      </c>
      <c r="O169" t="s">
        <v>38</v>
      </c>
      <c r="P169">
        <f t="shared" si="14"/>
        <v>6000</v>
      </c>
    </row>
    <row r="170" spans="1:16" hidden="1">
      <c r="A170" t="s">
        <v>16</v>
      </c>
      <c r="B170" t="s">
        <v>97</v>
      </c>
      <c r="C170" t="s">
        <v>71</v>
      </c>
      <c r="D170" s="8">
        <v>5300</v>
      </c>
      <c r="E170" t="str">
        <f>VLOOKUP(D170,Conformity!$A$2:$C$116,2,0)</f>
        <v>Reservoirs</v>
      </c>
      <c r="F170" s="8" t="s">
        <v>5</v>
      </c>
      <c r="G170" s="26">
        <f t="shared" si="15"/>
        <v>0.52096910560538079</v>
      </c>
      <c r="H170" s="30">
        <f t="shared" si="16"/>
        <v>9.3813358258152305E-2</v>
      </c>
      <c r="I170" s="30">
        <f>HLOOKUP(F170,ROCs!$B$1:$F$17,MATCH(VLOOKUP(D170,HROC,2,0),ROCs!$A$2:$A$17,0)+1,0)</f>
        <v>0.2984336595879456</v>
      </c>
      <c r="J170" s="3">
        <v>416.94</v>
      </c>
      <c r="K170" s="26">
        <f t="shared" si="12"/>
        <v>518.55756589418229</v>
      </c>
      <c r="L170" s="31">
        <f t="shared" si="13"/>
        <v>735.08487443123249</v>
      </c>
      <c r="M170" s="4">
        <f>2.721*K170*(H170+VLOOKUP(B170,Summary!$A$34:C$39,3,0))</f>
        <v>188.80999774087076</v>
      </c>
      <c r="N170" t="s">
        <v>104</v>
      </c>
      <c r="P170">
        <f t="shared" si="14"/>
        <v>5000</v>
      </c>
    </row>
    <row r="171" spans="1:16" hidden="1">
      <c r="A171" t="s">
        <v>16</v>
      </c>
      <c r="B171" t="s">
        <v>97</v>
      </c>
      <c r="C171" t="s">
        <v>81</v>
      </c>
      <c r="D171" s="8">
        <v>6172</v>
      </c>
      <c r="E171" t="str">
        <f>VLOOKUP(D171,Conformity!$A$2:$C$116,2,0)</f>
        <v>Mixed Shrubs</v>
      </c>
      <c r="F171" s="8" t="s">
        <v>5</v>
      </c>
      <c r="G171" s="26">
        <f t="shared" si="15"/>
        <v>0.62640332935885068</v>
      </c>
      <c r="H171" s="30">
        <f t="shared" si="16"/>
        <v>1.7869211096790915E-2</v>
      </c>
      <c r="I171" s="30">
        <f>HLOOKUP(F171,ROCs!$B$1:$F$17,MATCH(VLOOKUP(D171,HROC,2,0),ROCs!$A$2:$A$17,0)+1,0)</f>
        <v>0.24869471632328805</v>
      </c>
      <c r="J171" s="3">
        <v>416.26</v>
      </c>
      <c r="K171" s="26">
        <f t="shared" si="12"/>
        <v>431.42652895523003</v>
      </c>
      <c r="L171" s="31">
        <f t="shared" si="13"/>
        <v>735.34212539681653</v>
      </c>
      <c r="M171" s="4">
        <f>2.721*K171*(H171+VLOOKUP(B171,Summary!$A$34:C$39,3,0))</f>
        <v>67.933337337952338</v>
      </c>
      <c r="N171" t="s">
        <v>103</v>
      </c>
      <c r="O171" t="s">
        <v>82</v>
      </c>
      <c r="P171">
        <f t="shared" si="14"/>
        <v>6000</v>
      </c>
    </row>
    <row r="172" spans="1:16" hidden="1">
      <c r="A172" t="s">
        <v>8</v>
      </c>
      <c r="B172" t="s">
        <v>8</v>
      </c>
      <c r="C172" t="s">
        <v>4</v>
      </c>
      <c r="D172" s="8">
        <v>2110</v>
      </c>
      <c r="E172" t="str">
        <f>VLOOKUP(D172,Conformity!$A$2:$C$116,2,0)</f>
        <v>Improved Pastures</v>
      </c>
      <c r="F172" s="8" t="s">
        <v>9</v>
      </c>
      <c r="G172" s="26">
        <f t="shared" si="15"/>
        <v>1.8765006736361713</v>
      </c>
      <c r="H172" s="30">
        <f t="shared" si="16"/>
        <v>0.3700681607026059</v>
      </c>
      <c r="I172" s="30">
        <f>HLOOKUP(F172,ROCs!$B$1:$F$17,MATCH(VLOOKUP(D172,HROC,2,0),ROCs!$A$2:$A$17,0)+1,0)</f>
        <v>0.58663586860269046</v>
      </c>
      <c r="J172" s="3">
        <v>414.11</v>
      </c>
      <c r="K172" s="26">
        <f t="shared" si="12"/>
        <v>1012.4181912623732</v>
      </c>
      <c r="L172" s="31">
        <f t="shared" si="13"/>
        <v>5169.365100120478</v>
      </c>
      <c r="M172" s="4">
        <f>2.721*K172*(H172+VLOOKUP(B172,Summary!$A$34:C$39,3,0))</f>
        <v>1542.870111532962</v>
      </c>
      <c r="N172" t="s">
        <v>4</v>
      </c>
      <c r="P172">
        <f t="shared" si="14"/>
        <v>2000</v>
      </c>
    </row>
    <row r="173" spans="1:16" hidden="1">
      <c r="A173" t="s">
        <v>11</v>
      </c>
      <c r="B173" t="s">
        <v>11</v>
      </c>
      <c r="C173" t="s">
        <v>83</v>
      </c>
      <c r="D173" s="8">
        <v>1210</v>
      </c>
      <c r="E173" t="str">
        <f>VLOOKUP(D173,Conformity!$A$2:$C$116,2,0)</f>
        <v>Fixed Single Family Units</v>
      </c>
      <c r="F173" s="8" t="s">
        <v>5</v>
      </c>
      <c r="G173" s="26">
        <f t="shared" si="15"/>
        <v>1.3474392445178078</v>
      </c>
      <c r="H173" s="30">
        <f t="shared" si="16"/>
        <v>0.2921616014325315</v>
      </c>
      <c r="I173" s="30">
        <f>HLOOKUP(F173,ROCs!$B$1:$F$17,MATCH(VLOOKUP(D173,HROC,2,0),ROCs!$A$2:$A$17,0)+1,0)</f>
        <v>0.24052044568721381</v>
      </c>
      <c r="J173" s="3">
        <v>413.86</v>
      </c>
      <c r="K173" s="26">
        <f t="shared" si="12"/>
        <v>414.84041671016979</v>
      </c>
      <c r="L173" s="31">
        <f t="shared" si="13"/>
        <v>1520.9635131674256</v>
      </c>
      <c r="M173" s="4">
        <f>2.721*K173*(H173+VLOOKUP(B173,Summary!$A$34:C$39,3,0))</f>
        <v>453.95228368515671</v>
      </c>
      <c r="N173" t="s">
        <v>111</v>
      </c>
      <c r="O173" t="s">
        <v>82</v>
      </c>
      <c r="P173">
        <f t="shared" si="14"/>
        <v>1000</v>
      </c>
    </row>
    <row r="174" spans="1:16" hidden="1">
      <c r="A174" t="s">
        <v>16</v>
      </c>
      <c r="B174" t="s">
        <v>97</v>
      </c>
      <c r="C174" t="s">
        <v>71</v>
      </c>
      <c r="D174" s="8">
        <v>1310</v>
      </c>
      <c r="E174" t="str">
        <f>VLOOKUP(D174,Conformity!$A$2:$C$116,2,0)</f>
        <v>Fixed Single Family Units &lt;Six or more dwelling units per acre&gt;</v>
      </c>
      <c r="F174" s="8" t="s">
        <v>5</v>
      </c>
      <c r="G174" s="26">
        <f t="shared" si="15"/>
        <v>1.3474392445178078</v>
      </c>
      <c r="H174" s="30">
        <f t="shared" si="16"/>
        <v>0.2921616014325315</v>
      </c>
      <c r="I174" s="30">
        <f>HLOOKUP(F174,ROCs!$B$1:$F$17,MATCH(VLOOKUP(D174,HROC,2,0),ROCs!$A$2:$A$17,0)+1,0)</f>
        <v>0.45902383655933859</v>
      </c>
      <c r="J174" s="3">
        <v>411.84</v>
      </c>
      <c r="K174" s="26">
        <f t="shared" si="12"/>
        <v>787.84244051653206</v>
      </c>
      <c r="L174" s="31">
        <f t="shared" si="13"/>
        <v>2888.5314879712091</v>
      </c>
      <c r="M174" s="4">
        <f>2.721*K174*(H174+VLOOKUP(B174,Summary!$A$34:C$39,3,0))</f>
        <v>712.06122928099819</v>
      </c>
      <c r="N174" t="s">
        <v>104</v>
      </c>
      <c r="P174">
        <f t="shared" si="14"/>
        <v>1000</v>
      </c>
    </row>
    <row r="175" spans="1:16" hidden="1">
      <c r="A175" t="s">
        <v>12</v>
      </c>
      <c r="B175" t="s">
        <v>95</v>
      </c>
      <c r="C175" t="s">
        <v>71</v>
      </c>
      <c r="D175" s="8">
        <v>2120</v>
      </c>
      <c r="E175" t="str">
        <f>VLOOKUP(D175,Conformity!$A$2:$C$116,2,0)</f>
        <v>Unimproved Pastures</v>
      </c>
      <c r="F175" s="8" t="s">
        <v>5</v>
      </c>
      <c r="G175" s="26">
        <f t="shared" si="15"/>
        <v>0.95337210017164864</v>
      </c>
      <c r="H175" s="30">
        <f t="shared" si="16"/>
        <v>0.22938109134459039</v>
      </c>
      <c r="I175" s="30">
        <f>HLOOKUP(F175,ROCs!$B$1:$F$17,MATCH(VLOOKUP(D175,HROC,2,0),ROCs!$A$2:$A$17,0)+1,0)</f>
        <v>0.2</v>
      </c>
      <c r="J175" s="3">
        <v>409.67</v>
      </c>
      <c r="K175" s="26">
        <f t="shared" si="12"/>
        <v>341.45994500000006</v>
      </c>
      <c r="L175" s="31">
        <f t="shared" si="13"/>
        <v>885.78994528336534</v>
      </c>
      <c r="M175" s="4">
        <f>2.721*K175*(H175+VLOOKUP(B175,Summary!$A$34:C$39,3,0))</f>
        <v>213.12084160484815</v>
      </c>
      <c r="N175" t="s">
        <v>104</v>
      </c>
      <c r="P175">
        <f t="shared" si="14"/>
        <v>2000</v>
      </c>
    </row>
    <row r="176" spans="1:16" hidden="1">
      <c r="A176" t="s">
        <v>12</v>
      </c>
      <c r="B176" t="s">
        <v>95</v>
      </c>
      <c r="C176" t="s">
        <v>91</v>
      </c>
      <c r="D176" s="8">
        <v>4110</v>
      </c>
      <c r="E176" t="str">
        <f>VLOOKUP(D176,Conformity!$A$2:$C$116,2,0)</f>
        <v>Pine Flatwoods</v>
      </c>
      <c r="F176" s="8" t="s">
        <v>5</v>
      </c>
      <c r="G176" s="26">
        <f t="shared" si="15"/>
        <v>0.80616023176279095</v>
      </c>
      <c r="H176" s="30">
        <f t="shared" si="16"/>
        <v>4.9140330516175015E-2</v>
      </c>
      <c r="I176" s="30">
        <f>HLOOKUP(F176,ROCs!$B$1:$F$17,MATCH(VLOOKUP(D176,HROC,2,0),ROCs!$A$2:$A$17,0)+1,0)</f>
        <v>0.28292799795311729</v>
      </c>
      <c r="J176" s="3">
        <v>404.46</v>
      </c>
      <c r="K176" s="26">
        <f t="shared" si="12"/>
        <v>476.89976943220091</v>
      </c>
      <c r="L176" s="31">
        <f t="shared" si="13"/>
        <v>1046.1092075650436</v>
      </c>
      <c r="M176" s="4">
        <f>2.721*K176*(H176+VLOOKUP(B176,Summary!$A$34:C$39,3,0))</f>
        <v>63.766668449214933</v>
      </c>
      <c r="N176" t="s">
        <v>107</v>
      </c>
      <c r="O176" t="s">
        <v>89</v>
      </c>
      <c r="P176">
        <f t="shared" si="14"/>
        <v>4000</v>
      </c>
    </row>
    <row r="177" spans="1:16" hidden="1">
      <c r="A177" t="s">
        <v>14</v>
      </c>
      <c r="B177" t="s">
        <v>96</v>
      </c>
      <c r="C177" t="s">
        <v>71</v>
      </c>
      <c r="D177" s="8">
        <v>6410</v>
      </c>
      <c r="E177" t="str">
        <f>VLOOKUP(D177,Conformity!$A$2:$C$116,2,0)</f>
        <v>Freshwater Marshes</v>
      </c>
      <c r="F177" s="8" t="s">
        <v>5</v>
      </c>
      <c r="G177" s="26">
        <f t="shared" si="15"/>
        <v>0.62640332935885068</v>
      </c>
      <c r="H177" s="30">
        <f t="shared" si="16"/>
        <v>1.7869211096790915E-2</v>
      </c>
      <c r="I177" s="30">
        <f>HLOOKUP(F177,ROCs!$B$1:$F$17,MATCH(VLOOKUP(D177,HROC,2,0),ROCs!$A$2:$A$17,0)+1,0)</f>
        <v>0.24869471632328805</v>
      </c>
      <c r="J177" s="3">
        <v>399.93</v>
      </c>
      <c r="K177" s="26">
        <f t="shared" si="12"/>
        <v>414.50154164480176</v>
      </c>
      <c r="L177" s="31">
        <f t="shared" si="13"/>
        <v>706.49444147876056</v>
      </c>
      <c r="M177" s="4">
        <f>2.721*K177*(H177+VLOOKUP(B177,Summary!$A$34:C$39,3,0))</f>
        <v>110.38264069024981</v>
      </c>
      <c r="N177" t="s">
        <v>104</v>
      </c>
      <c r="P177">
        <f t="shared" si="14"/>
        <v>6000</v>
      </c>
    </row>
    <row r="178" spans="1:16">
      <c r="A178" t="s">
        <v>14</v>
      </c>
      <c r="B178" t="s">
        <v>96</v>
      </c>
      <c r="C178" t="s">
        <v>17</v>
      </c>
      <c r="D178" s="8">
        <v>6170</v>
      </c>
      <c r="E178" t="str">
        <f>VLOOKUP(D178,Conformity!$A$2:$C$116,2,0)</f>
        <v>Mixed Wetland Hardwoods</v>
      </c>
      <c r="F178" s="8" t="s">
        <v>5</v>
      </c>
      <c r="G178" s="26">
        <f t="shared" si="15"/>
        <v>0.62640332935885068</v>
      </c>
      <c r="H178" s="30">
        <f t="shared" si="16"/>
        <v>1.7869211096790915E-2</v>
      </c>
      <c r="I178" s="30">
        <f>HLOOKUP(F178,ROCs!$B$1:$F$17,MATCH(VLOOKUP(D178,HROC,2,0),ROCs!$A$2:$A$17,0)+1,0)</f>
        <v>0.24869471632328805</v>
      </c>
      <c r="J178" s="3">
        <v>399.28</v>
      </c>
      <c r="K178" s="26">
        <f t="shared" si="12"/>
        <v>413.82785874512143</v>
      </c>
      <c r="L178" s="31">
        <f t="shared" si="13"/>
        <v>705.34618706683534</v>
      </c>
      <c r="M178" s="4">
        <f>2.721*K178*(H178+VLOOKUP(B178,Summary!$A$34:C$39,3,0))</f>
        <v>110.20323750357046</v>
      </c>
      <c r="N178" t="s">
        <v>17</v>
      </c>
      <c r="O178" t="s">
        <v>38</v>
      </c>
      <c r="P178">
        <f t="shared" si="14"/>
        <v>6000</v>
      </c>
    </row>
    <row r="179" spans="1:16" hidden="1">
      <c r="A179" t="s">
        <v>8</v>
      </c>
      <c r="B179" t="s">
        <v>8</v>
      </c>
      <c r="C179" t="s">
        <v>4</v>
      </c>
      <c r="D179" s="8">
        <v>2130</v>
      </c>
      <c r="E179" t="str">
        <f>VLOOKUP(D179,Conformity!$A$2:$C$116,2,0)</f>
        <v>Woodland Pastures</v>
      </c>
      <c r="F179" s="8" t="s">
        <v>9</v>
      </c>
      <c r="G179" s="26">
        <f t="shared" si="15"/>
        <v>0.95337210017164864</v>
      </c>
      <c r="H179" s="30">
        <f t="shared" si="16"/>
        <v>0.22938109134459039</v>
      </c>
      <c r="I179" s="30">
        <f>HLOOKUP(F179,ROCs!$B$1:$F$17,MATCH(VLOOKUP(D179,HROC,2,0),ROCs!$A$2:$A$17,0)+1,0)</f>
        <v>0.2</v>
      </c>
      <c r="J179" s="3">
        <v>399.19</v>
      </c>
      <c r="K179" s="26">
        <f t="shared" si="12"/>
        <v>332.72486500000002</v>
      </c>
      <c r="L179" s="31">
        <f t="shared" si="13"/>
        <v>863.13005164563333</v>
      </c>
      <c r="M179" s="4">
        <f>2.721*K179*(H179+VLOOKUP(B179,Summary!$A$34:C$39,3,0))</f>
        <v>379.6843047602149</v>
      </c>
      <c r="N179" t="s">
        <v>4</v>
      </c>
      <c r="P179">
        <f t="shared" si="14"/>
        <v>2000</v>
      </c>
    </row>
    <row r="180" spans="1:16">
      <c r="A180" t="s">
        <v>12</v>
      </c>
      <c r="B180" t="s">
        <v>95</v>
      </c>
      <c r="C180" t="s">
        <v>17</v>
      </c>
      <c r="D180" s="8">
        <v>6430</v>
      </c>
      <c r="E180" t="str">
        <f>VLOOKUP(D180,Conformity!$A$2:$C$116,2,0)</f>
        <v>Wet Prairies</v>
      </c>
      <c r="F180" s="8" t="s">
        <v>5</v>
      </c>
      <c r="G180" s="26">
        <f t="shared" si="15"/>
        <v>0.62640332935885068</v>
      </c>
      <c r="H180" s="30">
        <f t="shared" si="16"/>
        <v>1.7869211096790915E-2</v>
      </c>
      <c r="I180" s="30">
        <f>HLOOKUP(F180,ROCs!$B$1:$F$17,MATCH(VLOOKUP(D180,HROC,2,0),ROCs!$A$2:$A$17,0)+1,0)</f>
        <v>0.24869471632328805</v>
      </c>
      <c r="J180" s="3">
        <v>396.42</v>
      </c>
      <c r="K180" s="26">
        <f t="shared" si="12"/>
        <v>410.86365398652839</v>
      </c>
      <c r="L180" s="31">
        <f t="shared" si="13"/>
        <v>700.29386765436516</v>
      </c>
      <c r="M180" s="4">
        <f>2.721*K180*(H180+VLOOKUP(B180,Summary!$A$34:C$39,3,0))</f>
        <v>19.977063282393935</v>
      </c>
      <c r="N180" t="s">
        <v>17</v>
      </c>
      <c r="O180" t="s">
        <v>32</v>
      </c>
      <c r="P180">
        <f t="shared" si="14"/>
        <v>6000</v>
      </c>
    </row>
    <row r="181" spans="1:16">
      <c r="A181" t="s">
        <v>8</v>
      </c>
      <c r="B181" t="s">
        <v>8</v>
      </c>
      <c r="C181" t="s">
        <v>17</v>
      </c>
      <c r="D181" s="8">
        <v>4200</v>
      </c>
      <c r="E181" t="str">
        <f>VLOOKUP(D181,Conformity!$A$2:$C$116,2,0)</f>
        <v>Upland Hardwood Forests</v>
      </c>
      <c r="F181" s="8" t="s">
        <v>5</v>
      </c>
      <c r="G181" s="26">
        <f t="shared" si="15"/>
        <v>0.80616023176279095</v>
      </c>
      <c r="H181" s="30">
        <f t="shared" si="16"/>
        <v>4.9140330516175015E-2</v>
      </c>
      <c r="I181" s="30">
        <f>HLOOKUP(F181,ROCs!$B$1:$F$17,MATCH(VLOOKUP(D181,HROC,2,0),ROCs!$A$2:$A$17,0)+1,0)</f>
        <v>0.28292799795311729</v>
      </c>
      <c r="J181" s="3">
        <v>395.48</v>
      </c>
      <c r="K181" s="26">
        <f t="shared" si="12"/>
        <v>466.31142959760382</v>
      </c>
      <c r="L181" s="31">
        <f t="shared" si="13"/>
        <v>1022.8830277600342</v>
      </c>
      <c r="M181" s="4">
        <f>2.721*K181*(H181+VLOOKUP(B181,Summary!$A$34:C$39,3,0))</f>
        <v>303.42923863043711</v>
      </c>
      <c r="N181" t="s">
        <v>17</v>
      </c>
      <c r="O181" t="s">
        <v>19</v>
      </c>
      <c r="P181">
        <f t="shared" si="14"/>
        <v>4000</v>
      </c>
    </row>
    <row r="182" spans="1:16" hidden="1">
      <c r="A182" t="s">
        <v>12</v>
      </c>
      <c r="B182" t="s">
        <v>95</v>
      </c>
      <c r="C182" t="s">
        <v>81</v>
      </c>
      <c r="D182" s="8">
        <v>1180</v>
      </c>
      <c r="E182" t="str">
        <f>VLOOKUP(D182,Conformity!$A$2:$C$116,2,0)</f>
        <v>Rural Residential</v>
      </c>
      <c r="F182" s="8" t="s">
        <v>5</v>
      </c>
      <c r="G182" s="26">
        <f t="shared" si="15"/>
        <v>0.96739227811534922</v>
      </c>
      <c r="H182" s="30">
        <f t="shared" si="16"/>
        <v>0.17065096597435325</v>
      </c>
      <c r="I182" s="30">
        <f>HLOOKUP(F182,ROCs!$B$1:$F$17,MATCH(VLOOKUP(D182,HROC,2,0),ROCs!$A$2:$A$17,0)+1,0)</f>
        <v>0.27638752969320179</v>
      </c>
      <c r="J182" s="3">
        <v>394.51</v>
      </c>
      <c r="K182" s="26">
        <f t="shared" si="12"/>
        <v>454.41438278388705</v>
      </c>
      <c r="L182" s="31">
        <f t="shared" si="13"/>
        <v>1196.1433416825123</v>
      </c>
      <c r="M182" s="4">
        <f>2.721*K182*(H182+VLOOKUP(B182,Summary!$A$34:C$39,3,0))</f>
        <v>211.00335543258549</v>
      </c>
      <c r="N182" t="s">
        <v>103</v>
      </c>
      <c r="O182" t="s">
        <v>82</v>
      </c>
      <c r="P182">
        <f t="shared" si="14"/>
        <v>1000</v>
      </c>
    </row>
    <row r="183" spans="1:16" hidden="1">
      <c r="A183" t="s">
        <v>8</v>
      </c>
      <c r="B183" t="s">
        <v>8</v>
      </c>
      <c r="C183" t="s">
        <v>81</v>
      </c>
      <c r="D183" s="8">
        <v>6172</v>
      </c>
      <c r="E183" t="str">
        <f>VLOOKUP(D183,Conformity!$A$2:$C$116,2,0)</f>
        <v>Mixed Shrubs</v>
      </c>
      <c r="F183" s="8" t="s">
        <v>5</v>
      </c>
      <c r="G183" s="26">
        <f t="shared" si="15"/>
        <v>0.62640332935885068</v>
      </c>
      <c r="H183" s="30">
        <f t="shared" si="16"/>
        <v>1.7869211096790915E-2</v>
      </c>
      <c r="I183" s="30">
        <f>HLOOKUP(F183,ROCs!$B$1:$F$17,MATCH(VLOOKUP(D183,HROC,2,0),ROCs!$A$2:$A$17,0)+1,0)</f>
        <v>0.24869471632328805</v>
      </c>
      <c r="J183" s="3">
        <v>391.82</v>
      </c>
      <c r="K183" s="26">
        <f t="shared" si="12"/>
        <v>406.0960519272528</v>
      </c>
      <c r="L183" s="31">
        <f t="shared" si="13"/>
        <v>692.16775950843385</v>
      </c>
      <c r="M183" s="4">
        <f>2.721*K183*(H183+VLOOKUP(B183,Summary!$A$34:C$39,3,0))</f>
        <v>229.692850232643</v>
      </c>
      <c r="N183" t="s">
        <v>103</v>
      </c>
      <c r="O183" t="s">
        <v>82</v>
      </c>
      <c r="P183">
        <f t="shared" si="14"/>
        <v>6000</v>
      </c>
    </row>
    <row r="184" spans="1:16" hidden="1">
      <c r="A184" t="s">
        <v>16</v>
      </c>
      <c r="B184" t="s">
        <v>97</v>
      </c>
      <c r="C184" t="s">
        <v>81</v>
      </c>
      <c r="D184" s="8">
        <v>1110</v>
      </c>
      <c r="E184" t="str">
        <f>VLOOKUP(D184,Conformity!$A$2:$C$116,2,0)</f>
        <v>Fixed Single Family Units</v>
      </c>
      <c r="F184" s="8" t="s">
        <v>5</v>
      </c>
      <c r="G184" s="26">
        <f t="shared" si="15"/>
        <v>0.96739227811534922</v>
      </c>
      <c r="H184" s="30">
        <f t="shared" si="16"/>
        <v>0.17065096597435325</v>
      </c>
      <c r="I184" s="30">
        <f>HLOOKUP(F184,ROCs!$B$1:$F$17,MATCH(VLOOKUP(D184,HROC,2,0),ROCs!$A$2:$A$17,0)+1,0)</f>
        <v>0.27638752969320179</v>
      </c>
      <c r="J184" s="3">
        <v>386.98</v>
      </c>
      <c r="K184" s="26">
        <f t="shared" si="12"/>
        <v>445.74098970801401</v>
      </c>
      <c r="L184" s="31">
        <f t="shared" si="13"/>
        <v>1173.312591225314</v>
      </c>
      <c r="M184" s="4">
        <f>2.721*K184*(H184+VLOOKUP(B184,Summary!$A$34:C$39,3,0))</f>
        <v>255.49039032334852</v>
      </c>
      <c r="N184" t="s">
        <v>103</v>
      </c>
      <c r="O184" t="s">
        <v>82</v>
      </c>
      <c r="P184">
        <f t="shared" si="14"/>
        <v>1000</v>
      </c>
    </row>
    <row r="185" spans="1:16">
      <c r="A185" t="s">
        <v>11</v>
      </c>
      <c r="B185" t="s">
        <v>11</v>
      </c>
      <c r="C185" t="s">
        <v>17</v>
      </c>
      <c r="D185" s="8">
        <v>2130</v>
      </c>
      <c r="E185" t="str">
        <f>VLOOKUP(D185,Conformity!$A$2:$C$116,2,0)</f>
        <v>Woodland Pastures</v>
      </c>
      <c r="F185" s="8" t="s">
        <v>5</v>
      </c>
      <c r="G185" s="26">
        <f t="shared" si="15"/>
        <v>0.95337210017164864</v>
      </c>
      <c r="H185" s="30">
        <f t="shared" si="16"/>
        <v>0.22938109134459039</v>
      </c>
      <c r="I185" s="30">
        <f>HLOOKUP(F185,ROCs!$B$1:$F$17,MATCH(VLOOKUP(D185,HROC,2,0),ROCs!$A$2:$A$17,0)+1,0)</f>
        <v>0.2</v>
      </c>
      <c r="J185" s="3">
        <v>379.04</v>
      </c>
      <c r="K185" s="26">
        <f t="shared" si="12"/>
        <v>315.92984000000007</v>
      </c>
      <c r="L185" s="31">
        <f t="shared" si="13"/>
        <v>819.56164927919258</v>
      </c>
      <c r="M185" s="4">
        <f>2.721*K185*(H185+VLOOKUP(B185,Summary!$A$34:C$39,3,0))</f>
        <v>291.74729038794698</v>
      </c>
      <c r="N185" t="s">
        <v>17</v>
      </c>
      <c r="O185" t="s">
        <v>25</v>
      </c>
      <c r="P185">
        <f t="shared" si="14"/>
        <v>2000</v>
      </c>
    </row>
    <row r="186" spans="1:16" hidden="1">
      <c r="A186" t="s">
        <v>14</v>
      </c>
      <c r="B186" t="s">
        <v>96</v>
      </c>
      <c r="C186" t="s">
        <v>72</v>
      </c>
      <c r="D186" s="8">
        <v>5300</v>
      </c>
      <c r="E186" t="str">
        <f>VLOOKUP(D186,Conformity!$A$2:$C$116,2,0)</f>
        <v>Reservoirs</v>
      </c>
      <c r="F186" s="8" t="s">
        <v>10</v>
      </c>
      <c r="G186" s="26">
        <f t="shared" si="15"/>
        <v>0.52096910560538079</v>
      </c>
      <c r="H186" s="30">
        <f t="shared" si="16"/>
        <v>9.3813358258152305E-2</v>
      </c>
      <c r="I186" s="30">
        <f>HLOOKUP(F186,ROCs!$B$1:$F$17,MATCH(VLOOKUP(D186,HROC,2,0),ROCs!$A$2:$A$17,0)+1,0)</f>
        <v>0.2984336595879456</v>
      </c>
      <c r="J186" s="3">
        <v>378.56</v>
      </c>
      <c r="K186" s="26">
        <f t="shared" si="12"/>
        <v>470.82350492853084</v>
      </c>
      <c r="L186" s="31">
        <f t="shared" si="13"/>
        <v>667.41912520911251</v>
      </c>
      <c r="M186" s="4">
        <f>2.721*K186*(H186+VLOOKUP(B186,Summary!$A$34:C$39,3,0))</f>
        <v>222.67416295926304</v>
      </c>
      <c r="N186" t="s">
        <v>99</v>
      </c>
      <c r="P186">
        <f t="shared" si="14"/>
        <v>5000</v>
      </c>
    </row>
    <row r="187" spans="1:16" hidden="1">
      <c r="A187" t="s">
        <v>16</v>
      </c>
      <c r="B187" t="s">
        <v>97</v>
      </c>
      <c r="C187" t="s">
        <v>81</v>
      </c>
      <c r="D187" s="8">
        <v>5300</v>
      </c>
      <c r="E187" t="str">
        <f>VLOOKUP(D187,Conformity!$A$2:$C$116,2,0)</f>
        <v>Reservoirs</v>
      </c>
      <c r="F187" s="8" t="s">
        <v>5</v>
      </c>
      <c r="G187" s="26">
        <f t="shared" si="15"/>
        <v>0.52096910560538079</v>
      </c>
      <c r="H187" s="30">
        <f t="shared" si="16"/>
        <v>9.3813358258152305E-2</v>
      </c>
      <c r="I187" s="30">
        <f>HLOOKUP(F187,ROCs!$B$1:$F$17,MATCH(VLOOKUP(D187,HROC,2,0),ROCs!$A$2:$A$17,0)+1,0)</f>
        <v>0.2984336595879456</v>
      </c>
      <c r="J187" s="3">
        <v>377.44</v>
      </c>
      <c r="K187" s="26">
        <f t="shared" si="12"/>
        <v>469.4305359790381</v>
      </c>
      <c r="L187" s="31">
        <f t="shared" si="13"/>
        <v>665.44451241263573</v>
      </c>
      <c r="M187" s="4">
        <f>2.721*K187*(H187+VLOOKUP(B187,Summary!$A$34:C$39,3,0))</f>
        <v>170.92254412460846</v>
      </c>
      <c r="N187" t="s">
        <v>103</v>
      </c>
      <c r="O187" t="s">
        <v>82</v>
      </c>
      <c r="P187">
        <f t="shared" si="14"/>
        <v>5000</v>
      </c>
    </row>
    <row r="188" spans="1:16" hidden="1">
      <c r="A188" t="s">
        <v>14</v>
      </c>
      <c r="B188" t="s">
        <v>96</v>
      </c>
      <c r="C188" t="s">
        <v>80</v>
      </c>
      <c r="D188" s="8">
        <v>1210</v>
      </c>
      <c r="E188" t="str">
        <f>VLOOKUP(D188,Conformity!$A$2:$C$116,2,0)</f>
        <v>Fixed Single Family Units</v>
      </c>
      <c r="F188" s="8" t="s">
        <v>3</v>
      </c>
      <c r="G188" s="26">
        <f t="shared" si="15"/>
        <v>1.3474392445178078</v>
      </c>
      <c r="H188" s="30">
        <f t="shared" si="16"/>
        <v>0.2921616014325315</v>
      </c>
      <c r="I188" s="30">
        <f>HLOOKUP(F188,ROCs!$B$1:$F$17,MATCH(VLOOKUP(D188,HROC,2,0),ROCs!$A$2:$A$17,0)+1,0)</f>
        <v>0.12152611992617118</v>
      </c>
      <c r="J188" s="3">
        <v>368.63</v>
      </c>
      <c r="K188" s="26">
        <f t="shared" si="12"/>
        <v>186.6963884295923</v>
      </c>
      <c r="L188" s="31">
        <f t="shared" si="13"/>
        <v>684.50031241756244</v>
      </c>
      <c r="M188" s="4">
        <f>2.721*K188*(H188+VLOOKUP(B188,Summary!$A$34:C$39,3,0))</f>
        <v>189.05841839388512</v>
      </c>
      <c r="N188" t="s">
        <v>114</v>
      </c>
      <c r="P188">
        <f t="shared" si="14"/>
        <v>1000</v>
      </c>
    </row>
    <row r="189" spans="1:16" hidden="1">
      <c r="A189" t="s">
        <v>16</v>
      </c>
      <c r="B189" t="s">
        <v>97</v>
      </c>
      <c r="C189" t="s">
        <v>4</v>
      </c>
      <c r="D189" s="8">
        <v>2150</v>
      </c>
      <c r="E189" t="str">
        <f>VLOOKUP(D189,Conformity!$A$2:$C$116,2,0)</f>
        <v>Field Crops</v>
      </c>
      <c r="F189" s="8" t="s">
        <v>5</v>
      </c>
      <c r="G189" s="26">
        <f t="shared" si="15"/>
        <v>1.7303616721893005</v>
      </c>
      <c r="H189" s="30">
        <f t="shared" si="16"/>
        <v>0.38508149913584422</v>
      </c>
      <c r="I189" s="30">
        <f>HLOOKUP(F189,ROCs!$B$1:$F$17,MATCH(VLOOKUP(D189,HROC,2,0),ROCs!$A$2:$A$17,0)+1,0)</f>
        <v>0.30381529981542799</v>
      </c>
      <c r="J189" s="3">
        <v>364.36</v>
      </c>
      <c r="K189" s="26">
        <f t="shared" si="12"/>
        <v>461.33450945532286</v>
      </c>
      <c r="L189" s="31">
        <f t="shared" si="13"/>
        <v>2172.107780310921</v>
      </c>
      <c r="M189" s="4">
        <f>2.721*K189*(H189+VLOOKUP(B189,Summary!$A$34:C$39,3,0))</f>
        <v>533.60106524492323</v>
      </c>
      <c r="N189" t="s">
        <v>4</v>
      </c>
      <c r="P189">
        <f t="shared" si="14"/>
        <v>2000</v>
      </c>
    </row>
    <row r="190" spans="1:16" hidden="1">
      <c r="A190" t="s">
        <v>11</v>
      </c>
      <c r="B190" t="s">
        <v>11</v>
      </c>
      <c r="C190" t="s">
        <v>73</v>
      </c>
      <c r="D190" s="8">
        <v>2110</v>
      </c>
      <c r="E190" t="str">
        <f>VLOOKUP(D190,Conformity!$A$2:$C$116,2,0)</f>
        <v>Improved Pastures</v>
      </c>
      <c r="F190" s="8" t="s">
        <v>5</v>
      </c>
      <c r="G190" s="26">
        <f t="shared" si="15"/>
        <v>1.8765006736361713</v>
      </c>
      <c r="H190" s="30">
        <f t="shared" si="16"/>
        <v>0.3700681607026059</v>
      </c>
      <c r="I190" s="30">
        <f>HLOOKUP(F190,ROCs!$B$1:$F$17,MATCH(VLOOKUP(D190,HROC,2,0),ROCs!$A$2:$A$17,0)+1,0)</f>
        <v>0.58663586860269046</v>
      </c>
      <c r="J190" s="3">
        <v>362.81</v>
      </c>
      <c r="K190" s="26">
        <f t="shared" si="12"/>
        <v>886.99969566516529</v>
      </c>
      <c r="L190" s="31">
        <f t="shared" si="13"/>
        <v>4528.9834874181033</v>
      </c>
      <c r="M190" s="4">
        <f>2.721*K190*(H190+VLOOKUP(B190,Summary!$A$34:C$39,3,0))</f>
        <v>1158.6570701539938</v>
      </c>
      <c r="N190" t="s">
        <v>110</v>
      </c>
      <c r="P190">
        <f t="shared" si="14"/>
        <v>2000</v>
      </c>
    </row>
    <row r="191" spans="1:16">
      <c r="A191" t="s">
        <v>14</v>
      </c>
      <c r="B191" t="s">
        <v>96</v>
      </c>
      <c r="C191" t="s">
        <v>17</v>
      </c>
      <c r="D191" s="8">
        <v>5250</v>
      </c>
      <c r="E191" t="str">
        <f>VLOOKUP(D191,Conformity!$A$2:$C$116,2,0)</f>
        <v>Marshy Lakes</v>
      </c>
      <c r="F191" s="8" t="s">
        <v>10</v>
      </c>
      <c r="G191" s="26">
        <f t="shared" si="15"/>
        <v>0.52096910560538079</v>
      </c>
      <c r="H191" s="30">
        <f t="shared" si="16"/>
        <v>9.3813358258152305E-2</v>
      </c>
      <c r="I191" s="30">
        <f>HLOOKUP(F191,ROCs!$B$1:$F$17,MATCH(VLOOKUP(D191,HROC,2,0),ROCs!$A$2:$A$17,0)+1,0)</f>
        <v>0.2984336595879456</v>
      </c>
      <c r="J191" s="3">
        <v>362.37</v>
      </c>
      <c r="K191" s="26">
        <f t="shared" si="12"/>
        <v>450.68764127470337</v>
      </c>
      <c r="L191" s="31">
        <f t="shared" si="13"/>
        <v>638.8753920171863</v>
      </c>
      <c r="M191" s="4">
        <f>2.721*K191*(H191+VLOOKUP(B191,Summary!$A$34:C$39,3,0))</f>
        <v>213.15098381114791</v>
      </c>
      <c r="N191" t="s">
        <v>17</v>
      </c>
      <c r="O191" t="s">
        <v>38</v>
      </c>
      <c r="P191">
        <f t="shared" si="14"/>
        <v>5000</v>
      </c>
    </row>
    <row r="192" spans="1:16" hidden="1">
      <c r="A192" t="s">
        <v>12</v>
      </c>
      <c r="B192" t="s">
        <v>95</v>
      </c>
      <c r="C192" t="s">
        <v>81</v>
      </c>
      <c r="D192" s="8">
        <v>3200</v>
      </c>
      <c r="E192" t="str">
        <f>VLOOKUP(D192,Conformity!$A$2:$C$116,2,0)</f>
        <v>Shrub and Brushland</v>
      </c>
      <c r="F192" s="8" t="s">
        <v>5</v>
      </c>
      <c r="G192" s="26">
        <f t="shared" si="15"/>
        <v>0.80616023176279095</v>
      </c>
      <c r="H192" s="30">
        <f t="shared" si="16"/>
        <v>4.9140330516175015E-2</v>
      </c>
      <c r="I192" s="30">
        <f>HLOOKUP(F192,ROCs!$B$1:$F$17,MATCH(VLOOKUP(D192,HROC,2,0),ROCs!$A$2:$A$17,0)+1,0)</f>
        <v>0.28292799795311729</v>
      </c>
      <c r="J192" s="3">
        <v>361.7</v>
      </c>
      <c r="K192" s="26">
        <f t="shared" si="12"/>
        <v>426.48134946256022</v>
      </c>
      <c r="L192" s="31">
        <f t="shared" si="13"/>
        <v>935.51327789219283</v>
      </c>
      <c r="M192" s="4">
        <f>2.721*K192*(H192+VLOOKUP(B192,Summary!$A$34:C$39,3,0))</f>
        <v>57.025179197154344</v>
      </c>
      <c r="N192" t="s">
        <v>103</v>
      </c>
      <c r="O192" t="s">
        <v>82</v>
      </c>
      <c r="P192">
        <f t="shared" si="14"/>
        <v>3000</v>
      </c>
    </row>
    <row r="193" spans="1:16" hidden="1">
      <c r="A193" t="s">
        <v>11</v>
      </c>
      <c r="B193" t="s">
        <v>11</v>
      </c>
      <c r="C193" t="s">
        <v>72</v>
      </c>
      <c r="D193" s="8">
        <v>2120</v>
      </c>
      <c r="E193" t="str">
        <f>VLOOKUP(D193,Conformity!$A$2:$C$116,2,0)</f>
        <v>Unimproved Pastures</v>
      </c>
      <c r="F193" s="8" t="s">
        <v>5</v>
      </c>
      <c r="G193" s="26">
        <f t="shared" si="15"/>
        <v>0.95337210017164864</v>
      </c>
      <c r="H193" s="30">
        <f t="shared" si="16"/>
        <v>0.22938109134459039</v>
      </c>
      <c r="I193" s="30">
        <f>HLOOKUP(F193,ROCs!$B$1:$F$17,MATCH(VLOOKUP(D193,HROC,2,0),ROCs!$A$2:$A$17,0)+1,0)</f>
        <v>0.2</v>
      </c>
      <c r="J193" s="3">
        <v>361.4</v>
      </c>
      <c r="K193" s="26">
        <f t="shared" si="12"/>
        <v>301.2269</v>
      </c>
      <c r="L193" s="31">
        <f t="shared" si="13"/>
        <v>781.42037792713211</v>
      </c>
      <c r="M193" s="4">
        <f>2.721*K193*(H193+VLOOKUP(B193,Summary!$A$34:C$39,3,0))</f>
        <v>278.16977296909033</v>
      </c>
      <c r="N193" t="s">
        <v>99</v>
      </c>
      <c r="P193">
        <f t="shared" si="14"/>
        <v>2000</v>
      </c>
    </row>
    <row r="194" spans="1:16" hidden="1">
      <c r="A194" t="s">
        <v>12</v>
      </c>
      <c r="B194" t="s">
        <v>95</v>
      </c>
      <c r="C194" t="s">
        <v>4</v>
      </c>
      <c r="D194" s="8">
        <v>2156</v>
      </c>
      <c r="E194" t="str">
        <f>VLOOKUP(D194,Conformity!$A$2:$C$116,2,0)</f>
        <v>Sugar Cane</v>
      </c>
      <c r="F194" s="8" t="s">
        <v>5</v>
      </c>
      <c r="G194" s="26">
        <f t="shared" si="15"/>
        <v>1.7303616721893005</v>
      </c>
      <c r="H194" s="30">
        <f t="shared" si="16"/>
        <v>0.38508149913584422</v>
      </c>
      <c r="I194" s="30">
        <f>HLOOKUP(F194,ROCs!$B$1:$F$17,MATCH(VLOOKUP(D194,HROC,2,0),ROCs!$A$2:$A$17,0)+1,0)</f>
        <v>0.30381529981542799</v>
      </c>
      <c r="J194" s="3">
        <v>361.31</v>
      </c>
      <c r="K194" s="26">
        <f t="shared" ref="K194:K257" si="17">Rain*I194*J194/12</f>
        <v>457.47275115628145</v>
      </c>
      <c r="L194" s="31">
        <f t="shared" ref="L194:L257" si="18">2.721*G194*K194</f>
        <v>2153.9254092220303</v>
      </c>
      <c r="M194" s="4">
        <f>2.721*K194*(H194+VLOOKUP(B194,Summary!$A$34:C$39,3,0))</f>
        <v>479.34304078787193</v>
      </c>
      <c r="N194" t="s">
        <v>4</v>
      </c>
      <c r="P194">
        <f t="shared" si="14"/>
        <v>2000</v>
      </c>
    </row>
    <row r="195" spans="1:16" hidden="1">
      <c r="A195" t="s">
        <v>12</v>
      </c>
      <c r="B195" t="s">
        <v>95</v>
      </c>
      <c r="C195" t="s">
        <v>81</v>
      </c>
      <c r="D195" s="8">
        <v>3100</v>
      </c>
      <c r="E195" t="str">
        <f>VLOOKUP(D195,Conformity!$A$2:$C$116,2,0)</f>
        <v>Herbaceous (Dry Prairie)</v>
      </c>
      <c r="F195" s="8" t="s">
        <v>5</v>
      </c>
      <c r="G195" s="26">
        <f t="shared" si="15"/>
        <v>0.80616023176279095</v>
      </c>
      <c r="H195" s="30">
        <f t="shared" si="16"/>
        <v>4.9140330516175015E-2</v>
      </c>
      <c r="I195" s="30">
        <f>HLOOKUP(F195,ROCs!$B$1:$F$17,MATCH(VLOOKUP(D195,HROC,2,0),ROCs!$A$2:$A$17,0)+1,0)</f>
        <v>0.28292799795311729</v>
      </c>
      <c r="J195" s="3">
        <v>361.27</v>
      </c>
      <c r="K195" s="26">
        <f t="shared" si="17"/>
        <v>425.97433541702821</v>
      </c>
      <c r="L195" s="31">
        <f t="shared" si="18"/>
        <v>934.40111115319996</v>
      </c>
      <c r="M195" s="4">
        <f>2.721*K195*(H195+VLOOKUP(B195,Summary!$A$34:C$39,3,0))</f>
        <v>56.957385923571877</v>
      </c>
      <c r="N195" t="s">
        <v>103</v>
      </c>
      <c r="O195" t="s">
        <v>82</v>
      </c>
      <c r="P195">
        <f t="shared" ref="P195:P258" si="19">INT(D195/1000)*1000</f>
        <v>3000</v>
      </c>
    </row>
    <row r="196" spans="1:16" hidden="1">
      <c r="A196" t="s">
        <v>8</v>
      </c>
      <c r="B196" t="s">
        <v>8</v>
      </c>
      <c r="C196" t="s">
        <v>83</v>
      </c>
      <c r="D196" s="8">
        <v>3210</v>
      </c>
      <c r="E196" t="str">
        <f>VLOOKUP(D196,Conformity!$A$2:$C$116,2,0)</f>
        <v>Palmetto Prairies</v>
      </c>
      <c r="F196" s="8" t="s">
        <v>5</v>
      </c>
      <c r="G196" s="26">
        <f t="shared" si="15"/>
        <v>0.80616023176279095</v>
      </c>
      <c r="H196" s="30">
        <f t="shared" si="16"/>
        <v>4.9140330516175015E-2</v>
      </c>
      <c r="I196" s="30">
        <f>HLOOKUP(F196,ROCs!$B$1:$F$17,MATCH(VLOOKUP(D196,HROC,2,0),ROCs!$A$2:$A$17,0)+1,0)</f>
        <v>0.28292799795311729</v>
      </c>
      <c r="J196" s="3">
        <v>358.77</v>
      </c>
      <c r="K196" s="26">
        <f t="shared" si="17"/>
        <v>423.02657933835417</v>
      </c>
      <c r="L196" s="31">
        <f t="shared" si="18"/>
        <v>927.93502546138222</v>
      </c>
      <c r="M196" s="4">
        <f>2.721*K196*(H196+VLOOKUP(B196,Summary!$A$34:C$39,3,0))</f>
        <v>275.26375023627469</v>
      </c>
      <c r="N196" t="s">
        <v>111</v>
      </c>
      <c r="O196" t="s">
        <v>82</v>
      </c>
      <c r="P196">
        <f t="shared" si="19"/>
        <v>3000</v>
      </c>
    </row>
    <row r="197" spans="1:16" hidden="1">
      <c r="A197" t="s">
        <v>16</v>
      </c>
      <c r="B197" t="s">
        <v>97</v>
      </c>
      <c r="C197" t="s">
        <v>71</v>
      </c>
      <c r="D197" s="8">
        <v>6410</v>
      </c>
      <c r="E197" t="str">
        <f>VLOOKUP(D197,Conformity!$A$2:$C$116,2,0)</f>
        <v>Freshwater Marshes</v>
      </c>
      <c r="F197" s="8" t="s">
        <v>5</v>
      </c>
      <c r="G197" s="26">
        <f t="shared" si="15"/>
        <v>0.62640332935885068</v>
      </c>
      <c r="H197" s="30">
        <f t="shared" si="16"/>
        <v>1.7869211096790915E-2</v>
      </c>
      <c r="I197" s="30">
        <f>HLOOKUP(F197,ROCs!$B$1:$F$17,MATCH(VLOOKUP(D197,HROC,2,0),ROCs!$A$2:$A$17,0)+1,0)</f>
        <v>0.24869471632328805</v>
      </c>
      <c r="J197" s="3">
        <v>358.16</v>
      </c>
      <c r="K197" s="26">
        <f t="shared" si="17"/>
        <v>371.20964207611883</v>
      </c>
      <c r="L197" s="31">
        <f t="shared" si="18"/>
        <v>632.70584642320637</v>
      </c>
      <c r="M197" s="4">
        <f>2.721*K197*(H197+VLOOKUP(B197,Summary!$A$34:C$39,3,0))</f>
        <v>58.451458465769036</v>
      </c>
      <c r="N197" t="s">
        <v>104</v>
      </c>
      <c r="P197">
        <f t="shared" si="19"/>
        <v>6000</v>
      </c>
    </row>
    <row r="198" spans="1:16" hidden="1">
      <c r="A198" t="s">
        <v>14</v>
      </c>
      <c r="B198" t="s">
        <v>96</v>
      </c>
      <c r="C198" t="s">
        <v>72</v>
      </c>
      <c r="D198" s="8">
        <v>5120</v>
      </c>
      <c r="E198" t="str">
        <f>VLOOKUP(D198,Conformity!$A$2:$C$116,2,0)</f>
        <v xml:space="preserve"> Channelized Waterways, Canals</v>
      </c>
      <c r="F198" s="8" t="s">
        <v>5</v>
      </c>
      <c r="G198" s="26">
        <f t="shared" si="15"/>
        <v>0.52096910560538079</v>
      </c>
      <c r="H198" s="30">
        <f t="shared" si="16"/>
        <v>9.3813358258152305E-2</v>
      </c>
      <c r="I198" s="30">
        <f>HLOOKUP(F198,ROCs!$B$1:$F$17,MATCH(VLOOKUP(D198,HROC,2,0),ROCs!$A$2:$A$17,0)+1,0)</f>
        <v>0.2984336595879456</v>
      </c>
      <c r="J198" s="3">
        <v>355.52</v>
      </c>
      <c r="K198" s="26">
        <f t="shared" si="17"/>
        <v>442.16814368182395</v>
      </c>
      <c r="L198" s="31">
        <f t="shared" si="18"/>
        <v>626.79851911016397</v>
      </c>
      <c r="M198" s="4">
        <f>2.721*K198*(H198+VLOOKUP(B198,Summary!$A$34:C$39,3,0))</f>
        <v>209.12172024323013</v>
      </c>
      <c r="N198" t="s">
        <v>99</v>
      </c>
      <c r="P198">
        <f t="shared" si="19"/>
        <v>5000</v>
      </c>
    </row>
    <row r="199" spans="1:16" hidden="1">
      <c r="A199" t="s">
        <v>16</v>
      </c>
      <c r="B199" t="s">
        <v>97</v>
      </c>
      <c r="C199" t="s">
        <v>81</v>
      </c>
      <c r="D199" s="8">
        <v>3200</v>
      </c>
      <c r="E199" t="str">
        <f>VLOOKUP(D199,Conformity!$A$2:$C$116,2,0)</f>
        <v>Shrub and Brushland</v>
      </c>
      <c r="F199" s="8" t="s">
        <v>5</v>
      </c>
      <c r="G199" s="26">
        <f t="shared" si="15"/>
        <v>0.80616023176279095</v>
      </c>
      <c r="H199" s="30">
        <f t="shared" si="16"/>
        <v>4.9140330516175015E-2</v>
      </c>
      <c r="I199" s="30">
        <f>HLOOKUP(F199,ROCs!$B$1:$F$17,MATCH(VLOOKUP(D199,HROC,2,0),ROCs!$A$2:$A$17,0)+1,0)</f>
        <v>0.28292799795311729</v>
      </c>
      <c r="J199" s="3">
        <v>353.19</v>
      </c>
      <c r="K199" s="26">
        <f t="shared" si="17"/>
        <v>416.44718777075377</v>
      </c>
      <c r="L199" s="31">
        <f t="shared" si="18"/>
        <v>913.50272219724513</v>
      </c>
      <c r="M199" s="4">
        <f>2.721*K199*(H199+VLOOKUP(B199,Summary!$A$34:C$39,3,0))</f>
        <v>101.00961493229353</v>
      </c>
      <c r="N199" t="s">
        <v>103</v>
      </c>
      <c r="O199" t="s">
        <v>82</v>
      </c>
      <c r="P199">
        <f t="shared" si="19"/>
        <v>3000</v>
      </c>
    </row>
    <row r="200" spans="1:16">
      <c r="A200" t="s">
        <v>12</v>
      </c>
      <c r="B200" t="s">
        <v>95</v>
      </c>
      <c r="C200" t="s">
        <v>17</v>
      </c>
      <c r="D200" s="8">
        <v>6250</v>
      </c>
      <c r="E200" t="str">
        <f>VLOOKUP(D200,Conformity!$A$2:$C$116,2,0)</f>
        <v>Hydric Pine Flatwoods</v>
      </c>
      <c r="F200" s="8" t="s">
        <v>5</v>
      </c>
      <c r="G200" s="26">
        <f t="shared" si="15"/>
        <v>0.62640332935885068</v>
      </c>
      <c r="H200" s="30">
        <f t="shared" si="16"/>
        <v>1.7869211096790915E-2</v>
      </c>
      <c r="I200" s="30">
        <f>HLOOKUP(F200,ROCs!$B$1:$F$17,MATCH(VLOOKUP(D200,HROC,2,0),ROCs!$A$2:$A$17,0)+1,0)</f>
        <v>0.24869471632328805</v>
      </c>
      <c r="J200" s="3">
        <v>353.02</v>
      </c>
      <c r="K200" s="26">
        <f t="shared" si="17"/>
        <v>365.88236499249342</v>
      </c>
      <c r="L200" s="31">
        <f t="shared" si="18"/>
        <v>623.62580384275259</v>
      </c>
      <c r="M200" s="4">
        <f>2.721*K200*(H200+VLOOKUP(B200,Summary!$A$34:C$39,3,0))</f>
        <v>17.789977498488238</v>
      </c>
      <c r="N200" t="s">
        <v>17</v>
      </c>
      <c r="O200" t="s">
        <v>34</v>
      </c>
      <c r="P200">
        <f t="shared" si="19"/>
        <v>6000</v>
      </c>
    </row>
    <row r="201" spans="1:16" hidden="1">
      <c r="A201" t="s">
        <v>2</v>
      </c>
      <c r="B201" t="s">
        <v>94</v>
      </c>
      <c r="C201" t="s">
        <v>71</v>
      </c>
      <c r="D201" s="8">
        <v>1210</v>
      </c>
      <c r="E201" t="str">
        <f>VLOOKUP(D201,Conformity!$A$2:$C$116,2,0)</f>
        <v>Fixed Single Family Units</v>
      </c>
      <c r="F201" s="8" t="s">
        <v>3</v>
      </c>
      <c r="G201" s="26">
        <f t="shared" si="15"/>
        <v>1.3474392445178078</v>
      </c>
      <c r="H201" s="30">
        <f t="shared" si="16"/>
        <v>0.2921616014325315</v>
      </c>
      <c r="I201" s="30">
        <f>HLOOKUP(F201,ROCs!$B$1:$F$17,MATCH(VLOOKUP(D201,HROC,2,0),ROCs!$A$2:$A$17,0)+1,0)</f>
        <v>0.12152611992617118</v>
      </c>
      <c r="J201" s="3">
        <v>351.54</v>
      </c>
      <c r="K201" s="26">
        <f t="shared" si="17"/>
        <v>178.0409852386916</v>
      </c>
      <c r="L201" s="31">
        <f t="shared" si="18"/>
        <v>652.76629636022551</v>
      </c>
      <c r="M201" s="4">
        <f>2.721*K201*(H201+VLOOKUP(B201,Summary!$A$34:C$39,3,0))</f>
        <v>165.76002386194816</v>
      </c>
      <c r="N201" t="s">
        <v>104</v>
      </c>
      <c r="P201">
        <f t="shared" si="19"/>
        <v>1000</v>
      </c>
    </row>
    <row r="202" spans="1:16" hidden="1">
      <c r="A202" t="s">
        <v>14</v>
      </c>
      <c r="B202" t="s">
        <v>96</v>
      </c>
      <c r="C202" t="s">
        <v>72</v>
      </c>
      <c r="D202" s="8">
        <v>2110</v>
      </c>
      <c r="E202" t="str">
        <f>VLOOKUP(D202,Conformity!$A$2:$C$116,2,0)</f>
        <v>Improved Pastures</v>
      </c>
      <c r="F202" s="8" t="s">
        <v>5</v>
      </c>
      <c r="G202" s="26">
        <f t="shared" si="15"/>
        <v>1.8765006736361713</v>
      </c>
      <c r="H202" s="30">
        <f t="shared" si="16"/>
        <v>0.3700681607026059</v>
      </c>
      <c r="I202" s="30">
        <f>HLOOKUP(F202,ROCs!$B$1:$F$17,MATCH(VLOOKUP(D202,HROC,2,0),ROCs!$A$2:$A$17,0)+1,0)</f>
        <v>0.58663586860269046</v>
      </c>
      <c r="J202" s="3">
        <v>351.14</v>
      </c>
      <c r="K202" s="26">
        <f t="shared" si="17"/>
        <v>858.46882152053729</v>
      </c>
      <c r="L202" s="31">
        <f t="shared" si="18"/>
        <v>4383.3060328325919</v>
      </c>
      <c r="M202" s="4">
        <f>2.721*K202*(H202+VLOOKUP(B202,Summary!$A$34:C$39,3,0))</f>
        <v>1051.3113646641291</v>
      </c>
      <c r="N202" t="s">
        <v>99</v>
      </c>
      <c r="P202">
        <f t="shared" si="19"/>
        <v>2000</v>
      </c>
    </row>
    <row r="203" spans="1:16" hidden="1">
      <c r="A203" t="s">
        <v>11</v>
      </c>
      <c r="B203" t="s">
        <v>11</v>
      </c>
      <c r="C203" t="s">
        <v>84</v>
      </c>
      <c r="D203" s="8">
        <v>6172</v>
      </c>
      <c r="E203" t="str">
        <f>VLOOKUP(D203,Conformity!$A$2:$C$116,2,0)</f>
        <v>Mixed Shrubs</v>
      </c>
      <c r="F203" s="8" t="s">
        <v>5</v>
      </c>
      <c r="G203" s="26">
        <f t="shared" si="15"/>
        <v>0.62640332935885068</v>
      </c>
      <c r="H203" s="30">
        <f t="shared" si="16"/>
        <v>1.7869211096790915E-2</v>
      </c>
      <c r="I203" s="30">
        <f>HLOOKUP(F203,ROCs!$B$1:$F$17,MATCH(VLOOKUP(D203,HROC,2,0),ROCs!$A$2:$A$17,0)+1,0)</f>
        <v>0.24869471632328805</v>
      </c>
      <c r="J203" s="3">
        <v>350.6</v>
      </c>
      <c r="K203" s="26">
        <f t="shared" si="17"/>
        <v>363.37419173522244</v>
      </c>
      <c r="L203" s="31">
        <f t="shared" si="18"/>
        <v>619.3507643398932</v>
      </c>
      <c r="M203" s="4">
        <f>2.721*K203*(H203+VLOOKUP(B203,Summary!$A$34:C$39,3,0))</f>
        <v>126.4295541171482</v>
      </c>
      <c r="N203" t="s">
        <v>106</v>
      </c>
      <c r="O203" t="s">
        <v>82</v>
      </c>
      <c r="P203">
        <f t="shared" si="19"/>
        <v>6000</v>
      </c>
    </row>
    <row r="204" spans="1:16">
      <c r="A204" t="s">
        <v>11</v>
      </c>
      <c r="B204" t="s">
        <v>11</v>
      </c>
      <c r="C204" t="s">
        <v>17</v>
      </c>
      <c r="D204" s="8">
        <v>2210</v>
      </c>
      <c r="E204" t="str">
        <f>VLOOKUP(D204,Conformity!$A$2:$C$116,2,0)</f>
        <v>Citrus Groves</v>
      </c>
      <c r="F204" s="8" t="s">
        <v>10</v>
      </c>
      <c r="G204" s="26">
        <f t="shared" si="15"/>
        <v>1.6671011379372187</v>
      </c>
      <c r="H204" s="30">
        <f t="shared" si="16"/>
        <v>0.16490862031309303</v>
      </c>
      <c r="I204" s="30">
        <f>HLOOKUP(F204,ROCs!$B$1:$F$17,MATCH(VLOOKUP(D204,HROC,2,0),ROCs!$A$2:$A$17,0)+1,0)</f>
        <v>0.32696578480774496</v>
      </c>
      <c r="J204" s="3">
        <v>348.3</v>
      </c>
      <c r="K204" s="26">
        <f t="shared" si="17"/>
        <v>474.60399702128029</v>
      </c>
      <c r="L204" s="31">
        <f t="shared" si="18"/>
        <v>2152.890201593646</v>
      </c>
      <c r="M204" s="4">
        <f>2.721*K204*(H204+VLOOKUP(B204,Summary!$A$34:C$39,3,0))</f>
        <v>355.01629837407881</v>
      </c>
      <c r="N204" t="s">
        <v>17</v>
      </c>
      <c r="O204" t="s">
        <v>22</v>
      </c>
      <c r="P204">
        <f t="shared" si="19"/>
        <v>2000</v>
      </c>
    </row>
    <row r="205" spans="1:16" hidden="1">
      <c r="A205" t="s">
        <v>14</v>
      </c>
      <c r="B205" t="s">
        <v>96</v>
      </c>
      <c r="C205" t="s">
        <v>72</v>
      </c>
      <c r="D205" s="8">
        <v>6172</v>
      </c>
      <c r="E205" t="str">
        <f>VLOOKUP(D205,Conformity!$A$2:$C$116,2,0)</f>
        <v>Mixed Shrubs</v>
      </c>
      <c r="F205" s="8" t="s">
        <v>5</v>
      </c>
      <c r="G205" s="26">
        <f t="shared" si="15"/>
        <v>0.62640332935885068</v>
      </c>
      <c r="H205" s="30">
        <f t="shared" si="16"/>
        <v>1.7869211096790915E-2</v>
      </c>
      <c r="I205" s="30">
        <f>HLOOKUP(F205,ROCs!$B$1:$F$17,MATCH(VLOOKUP(D205,HROC,2,0),ROCs!$A$2:$A$17,0)+1,0)</f>
        <v>0.24869471632328805</v>
      </c>
      <c r="J205" s="3">
        <v>346.71</v>
      </c>
      <c r="K205" s="26">
        <f t="shared" si="17"/>
        <v>359.34245868944367</v>
      </c>
      <c r="L205" s="31">
        <f t="shared" si="18"/>
        <v>612.47890332083387</v>
      </c>
      <c r="M205" s="4">
        <f>2.721*K205*(H205+VLOOKUP(B205,Summary!$A$34:C$39,3,0))</f>
        <v>95.69365977475185</v>
      </c>
      <c r="N205" t="s">
        <v>99</v>
      </c>
      <c r="P205">
        <f t="shared" si="19"/>
        <v>6000</v>
      </c>
    </row>
    <row r="206" spans="1:16" hidden="1">
      <c r="A206" t="s">
        <v>2</v>
      </c>
      <c r="B206" t="s">
        <v>94</v>
      </c>
      <c r="C206" t="s">
        <v>71</v>
      </c>
      <c r="D206" s="8">
        <v>2110</v>
      </c>
      <c r="E206" t="str">
        <f>VLOOKUP(D206,Conformity!$A$2:$C$116,2,0)</f>
        <v>Improved Pastures</v>
      </c>
      <c r="F206" s="8" t="s">
        <v>5</v>
      </c>
      <c r="G206" s="26">
        <f t="shared" si="15"/>
        <v>1.8765006736361713</v>
      </c>
      <c r="H206" s="30">
        <f t="shared" si="16"/>
        <v>0.3700681607026059</v>
      </c>
      <c r="I206" s="30">
        <f>HLOOKUP(F206,ROCs!$B$1:$F$17,MATCH(VLOOKUP(D206,HROC,2,0),ROCs!$A$2:$A$17,0)+1,0)</f>
        <v>0.58663586860269046</v>
      </c>
      <c r="J206" s="3">
        <v>341.95</v>
      </c>
      <c r="K206" s="26">
        <f t="shared" si="17"/>
        <v>836.00106373226561</v>
      </c>
      <c r="L206" s="31">
        <f t="shared" si="18"/>
        <v>4268.5865977305484</v>
      </c>
      <c r="M206" s="4">
        <f>2.721*K206*(H206+VLOOKUP(B206,Summary!$A$34:C$39,3,0))</f>
        <v>955.55378481901027</v>
      </c>
      <c r="N206" t="s">
        <v>104</v>
      </c>
      <c r="P206">
        <f t="shared" si="19"/>
        <v>2000</v>
      </c>
    </row>
    <row r="207" spans="1:16" hidden="1">
      <c r="A207" t="s">
        <v>8</v>
      </c>
      <c r="B207" t="s">
        <v>8</v>
      </c>
      <c r="C207" t="s">
        <v>4</v>
      </c>
      <c r="D207" s="8">
        <v>2150</v>
      </c>
      <c r="E207" t="str">
        <f>VLOOKUP(D207,Conformity!$A$2:$C$116,2,0)</f>
        <v>Field Crops</v>
      </c>
      <c r="F207" s="8" t="s">
        <v>5</v>
      </c>
      <c r="G207" s="26">
        <f t="shared" ref="G207:G270" si="20">VLOOKUP(VLOOKUP(D207,HEMC,2,0),EMCN,2,0)</f>
        <v>1.7303616721893005</v>
      </c>
      <c r="H207" s="30">
        <f t="shared" ref="H207:H270" si="21">VLOOKUP(VLOOKUP(D207,HEMC,2,0),EMCP,3,0)</f>
        <v>0.38508149913584422</v>
      </c>
      <c r="I207" s="30">
        <f>HLOOKUP(F207,ROCs!$B$1:$F$17,MATCH(VLOOKUP(D207,HROC,2,0),ROCs!$A$2:$A$17,0)+1,0)</f>
        <v>0.30381529981542799</v>
      </c>
      <c r="J207" s="3">
        <v>341.5</v>
      </c>
      <c r="K207" s="26">
        <f t="shared" si="17"/>
        <v>432.39031446644185</v>
      </c>
      <c r="L207" s="31">
        <f t="shared" si="18"/>
        <v>2035.8294186413973</v>
      </c>
      <c r="M207" s="4">
        <f>2.721*K207*(H207+VLOOKUP(B207,Summary!$A$34:C$39,3,0))</f>
        <v>676.6029627643461</v>
      </c>
      <c r="N207" t="s">
        <v>4</v>
      </c>
      <c r="P207">
        <f t="shared" si="19"/>
        <v>2000</v>
      </c>
    </row>
    <row r="208" spans="1:16" hidden="1">
      <c r="A208" t="s">
        <v>16</v>
      </c>
      <c r="B208" t="s">
        <v>97</v>
      </c>
      <c r="C208" t="s">
        <v>71</v>
      </c>
      <c r="D208" s="8">
        <v>2110</v>
      </c>
      <c r="E208" t="str">
        <f>VLOOKUP(D208,Conformity!$A$2:$C$116,2,0)</f>
        <v>Improved Pastures</v>
      </c>
      <c r="F208" s="8" t="s">
        <v>5</v>
      </c>
      <c r="G208" s="26">
        <f t="shared" si="20"/>
        <v>1.8765006736361713</v>
      </c>
      <c r="H208" s="30">
        <f t="shared" si="21"/>
        <v>0.3700681607026059</v>
      </c>
      <c r="I208" s="30">
        <f>HLOOKUP(F208,ROCs!$B$1:$F$17,MATCH(VLOOKUP(D208,HROC,2,0),ROCs!$A$2:$A$17,0)+1,0)</f>
        <v>0.58663586860269046</v>
      </c>
      <c r="J208" s="3">
        <v>340.55</v>
      </c>
      <c r="K208" s="26">
        <f t="shared" si="17"/>
        <v>832.57833675690324</v>
      </c>
      <c r="L208" s="31">
        <f t="shared" si="18"/>
        <v>4251.1102964092361</v>
      </c>
      <c r="M208" s="4">
        <f>2.721*K208*(H208+VLOOKUP(B208,Summary!$A$34:C$39,3,0))</f>
        <v>928.98713263688239</v>
      </c>
      <c r="N208" t="s">
        <v>104</v>
      </c>
      <c r="P208">
        <f t="shared" si="19"/>
        <v>2000</v>
      </c>
    </row>
    <row r="209" spans="1:16" hidden="1">
      <c r="A209" t="s">
        <v>12</v>
      </c>
      <c r="B209" t="s">
        <v>95</v>
      </c>
      <c r="C209" t="s">
        <v>71</v>
      </c>
      <c r="D209" s="8">
        <v>6410</v>
      </c>
      <c r="E209" t="str">
        <f>VLOOKUP(D209,Conformity!$A$2:$C$116,2,0)</f>
        <v>Freshwater Marshes</v>
      </c>
      <c r="F209" s="8" t="s">
        <v>5</v>
      </c>
      <c r="G209" s="26">
        <f t="shared" si="20"/>
        <v>0.62640332935885068</v>
      </c>
      <c r="H209" s="30">
        <f t="shared" si="21"/>
        <v>1.7869211096790915E-2</v>
      </c>
      <c r="I209" s="30">
        <f>HLOOKUP(F209,ROCs!$B$1:$F$17,MATCH(VLOOKUP(D209,HROC,2,0),ROCs!$A$2:$A$17,0)+1,0)</f>
        <v>0.24869471632328805</v>
      </c>
      <c r="J209" s="3">
        <v>337.57</v>
      </c>
      <c r="K209" s="26">
        <f t="shared" si="17"/>
        <v>349.8694406847091</v>
      </c>
      <c r="L209" s="31">
        <f t="shared" si="18"/>
        <v>596.33267974391811</v>
      </c>
      <c r="M209" s="4">
        <f>2.721*K209*(H209+VLOOKUP(B209,Summary!$A$34:C$39,3,0))</f>
        <v>17.011395116890469</v>
      </c>
      <c r="N209" t="s">
        <v>104</v>
      </c>
      <c r="P209">
        <f t="shared" si="19"/>
        <v>6000</v>
      </c>
    </row>
    <row r="210" spans="1:16" hidden="1">
      <c r="A210" t="s">
        <v>2</v>
      </c>
      <c r="B210" t="s">
        <v>94</v>
      </c>
      <c r="C210" t="s">
        <v>71</v>
      </c>
      <c r="D210" s="8">
        <v>1310</v>
      </c>
      <c r="E210" t="str">
        <f>VLOOKUP(D210,Conformity!$A$2:$C$116,2,0)</f>
        <v>Fixed Single Family Units &lt;Six or more dwelling units per acre&gt;</v>
      </c>
      <c r="F210" s="8" t="s">
        <v>5</v>
      </c>
      <c r="G210" s="26">
        <f t="shared" si="20"/>
        <v>1.3474392445178078</v>
      </c>
      <c r="H210" s="30">
        <f t="shared" si="21"/>
        <v>0.2921616014325315</v>
      </c>
      <c r="I210" s="30">
        <f>HLOOKUP(F210,ROCs!$B$1:$F$17,MATCH(VLOOKUP(D210,HROC,2,0),ROCs!$A$2:$A$17,0)+1,0)</f>
        <v>0.45902383655933859</v>
      </c>
      <c r="J210" s="3">
        <v>337.15</v>
      </c>
      <c r="K210" s="26">
        <f t="shared" si="17"/>
        <v>644.96182697200072</v>
      </c>
      <c r="L210" s="31">
        <f t="shared" si="18"/>
        <v>2364.6765519849773</v>
      </c>
      <c r="M210" s="4">
        <f>2.721*K210*(H210+VLOOKUP(B210,Summary!$A$34:C$39,3,0))</f>
        <v>600.47346786806725</v>
      </c>
      <c r="N210" t="s">
        <v>104</v>
      </c>
      <c r="P210">
        <f t="shared" si="19"/>
        <v>1000</v>
      </c>
    </row>
    <row r="211" spans="1:16" hidden="1">
      <c r="A211" t="s">
        <v>11</v>
      </c>
      <c r="B211" t="s">
        <v>11</v>
      </c>
      <c r="C211" t="s">
        <v>74</v>
      </c>
      <c r="D211" s="8">
        <v>2210</v>
      </c>
      <c r="E211" t="str">
        <f>VLOOKUP(D211,Conformity!$A$2:$C$116,2,0)</f>
        <v>Citrus Groves</v>
      </c>
      <c r="F211" s="8" t="s">
        <v>5</v>
      </c>
      <c r="G211" s="26">
        <f t="shared" si="20"/>
        <v>1.6671011379372187</v>
      </c>
      <c r="H211" s="30">
        <f t="shared" si="21"/>
        <v>0.16490862031309303</v>
      </c>
      <c r="I211" s="30">
        <f>HLOOKUP(F211,ROCs!$B$1:$F$17,MATCH(VLOOKUP(D211,HROC,2,0),ROCs!$A$2:$A$17,0)+1,0)</f>
        <v>0.32696578480774496</v>
      </c>
      <c r="J211" s="3">
        <v>335.08</v>
      </c>
      <c r="K211" s="26">
        <f t="shared" si="17"/>
        <v>456.59002963505776</v>
      </c>
      <c r="L211" s="31">
        <f t="shared" si="18"/>
        <v>2071.175563451045</v>
      </c>
      <c r="M211" s="4">
        <f>2.721*K211*(H211+VLOOKUP(B211,Summary!$A$34:C$39,3,0))</f>
        <v>341.54137599536705</v>
      </c>
      <c r="N211" t="s">
        <v>115</v>
      </c>
      <c r="P211">
        <f t="shared" si="19"/>
        <v>2000</v>
      </c>
    </row>
    <row r="212" spans="1:16" hidden="1">
      <c r="A212" t="s">
        <v>14</v>
      </c>
      <c r="B212" t="s">
        <v>96</v>
      </c>
      <c r="C212" t="s">
        <v>90</v>
      </c>
      <c r="D212" s="8">
        <v>4340</v>
      </c>
      <c r="E212" t="str">
        <f>VLOOKUP(D212,Conformity!$A$2:$C$116,2,0)</f>
        <v>Hardwood - Coniferous Mixed</v>
      </c>
      <c r="F212" s="8" t="s">
        <v>5</v>
      </c>
      <c r="G212" s="26">
        <f t="shared" si="20"/>
        <v>0.80616023176279095</v>
      </c>
      <c r="H212" s="30">
        <f t="shared" si="21"/>
        <v>4.9140330516175015E-2</v>
      </c>
      <c r="I212" s="30">
        <f>HLOOKUP(F212,ROCs!$B$1:$F$17,MATCH(VLOOKUP(D212,HROC,2,0),ROCs!$A$2:$A$17,0)+1,0)</f>
        <v>0.28292799795311729</v>
      </c>
      <c r="J212" s="3">
        <v>334.27</v>
      </c>
      <c r="K212" s="26">
        <f t="shared" si="17"/>
        <v>394.1385697673486</v>
      </c>
      <c r="L212" s="31">
        <f t="shared" si="18"/>
        <v>864.56738568156834</v>
      </c>
      <c r="M212" s="4">
        <f>2.721*K212*(H212+VLOOKUP(B212,Summary!$A$34:C$39,3,0))</f>
        <v>138.49668284465284</v>
      </c>
      <c r="N212" t="s">
        <v>105</v>
      </c>
      <c r="O212" t="s">
        <v>89</v>
      </c>
      <c r="P212">
        <f t="shared" si="19"/>
        <v>4000</v>
      </c>
    </row>
    <row r="213" spans="1:16" hidden="1">
      <c r="A213" t="s">
        <v>12</v>
      </c>
      <c r="B213" t="s">
        <v>95</v>
      </c>
      <c r="C213" t="s">
        <v>81</v>
      </c>
      <c r="D213" s="8">
        <v>4110</v>
      </c>
      <c r="E213" t="str">
        <f>VLOOKUP(D213,Conformity!$A$2:$C$116,2,0)</f>
        <v>Pine Flatwoods</v>
      </c>
      <c r="F213" s="8" t="s">
        <v>10</v>
      </c>
      <c r="G213" s="26">
        <f t="shared" si="20"/>
        <v>0.80616023176279095</v>
      </c>
      <c r="H213" s="30">
        <f t="shared" si="21"/>
        <v>4.9140330516175015E-2</v>
      </c>
      <c r="I213" s="30">
        <f>HLOOKUP(F213,ROCs!$B$1:$F$17,MATCH(VLOOKUP(D213,HROC,2,0),ROCs!$A$2:$A$17,0)+1,0)</f>
        <v>0.24115339422849597</v>
      </c>
      <c r="J213" s="3">
        <v>326.88</v>
      </c>
      <c r="K213" s="26">
        <f t="shared" si="17"/>
        <v>328.51661312379935</v>
      </c>
      <c r="L213" s="31">
        <f t="shared" si="18"/>
        <v>720.62155583773495</v>
      </c>
      <c r="M213" s="4">
        <f>2.721*K213*(H213+VLOOKUP(B213,Summary!$A$34:C$39,3,0))</f>
        <v>43.926232076114445</v>
      </c>
      <c r="N213" t="s">
        <v>103</v>
      </c>
      <c r="O213" t="s">
        <v>82</v>
      </c>
      <c r="P213">
        <f t="shared" si="19"/>
        <v>4000</v>
      </c>
    </row>
    <row r="214" spans="1:16" hidden="1">
      <c r="A214" t="s">
        <v>11</v>
      </c>
      <c r="B214" t="s">
        <v>11</v>
      </c>
      <c r="C214" t="s">
        <v>84</v>
      </c>
      <c r="D214" s="8">
        <v>6300</v>
      </c>
      <c r="E214" t="str">
        <f>VLOOKUP(D214,Conformity!$A$2:$C$116,2,0)</f>
        <v>Wetland Forested Mixed</v>
      </c>
      <c r="F214" s="8" t="s">
        <v>5</v>
      </c>
      <c r="G214" s="26">
        <f t="shared" si="20"/>
        <v>0.62640332935885068</v>
      </c>
      <c r="H214" s="30">
        <f t="shared" si="21"/>
        <v>1.7869211096790915E-2</v>
      </c>
      <c r="I214" s="30">
        <f>HLOOKUP(F214,ROCs!$B$1:$F$17,MATCH(VLOOKUP(D214,HROC,2,0),ROCs!$A$2:$A$17,0)+1,0)</f>
        <v>0.24869471632328805</v>
      </c>
      <c r="J214" s="3">
        <v>324.36</v>
      </c>
      <c r="K214" s="26">
        <f t="shared" si="17"/>
        <v>336.17813129274595</v>
      </c>
      <c r="L214" s="31">
        <f t="shared" si="18"/>
        <v>572.99661700310241</v>
      </c>
      <c r="M214" s="4">
        <f>2.721*K214*(H214+VLOOKUP(B214,Summary!$A$34:C$39,3,0))</f>
        <v>116.96717105943576</v>
      </c>
      <c r="N214" t="s">
        <v>106</v>
      </c>
      <c r="O214" t="s">
        <v>82</v>
      </c>
      <c r="P214">
        <f t="shared" si="19"/>
        <v>6000</v>
      </c>
    </row>
    <row r="215" spans="1:16">
      <c r="A215" t="s">
        <v>8</v>
      </c>
      <c r="B215" t="s">
        <v>8</v>
      </c>
      <c r="C215" t="s">
        <v>17</v>
      </c>
      <c r="D215" s="8">
        <v>2120</v>
      </c>
      <c r="E215" t="str">
        <f>VLOOKUP(D215,Conformity!$A$2:$C$116,2,0)</f>
        <v>Unimproved Pastures</v>
      </c>
      <c r="F215" s="8" t="s">
        <v>5</v>
      </c>
      <c r="G215" s="26">
        <f t="shared" si="20"/>
        <v>0.95337210017164864</v>
      </c>
      <c r="H215" s="30">
        <f t="shared" si="21"/>
        <v>0.22938109134459039</v>
      </c>
      <c r="I215" s="30">
        <f>HLOOKUP(F215,ROCs!$B$1:$F$17,MATCH(VLOOKUP(D215,HROC,2,0),ROCs!$A$2:$A$17,0)+1,0)</f>
        <v>0.2</v>
      </c>
      <c r="J215" s="3">
        <v>322.67</v>
      </c>
      <c r="K215" s="26">
        <f t="shared" si="17"/>
        <v>268.94544500000001</v>
      </c>
      <c r="L215" s="31">
        <f t="shared" si="18"/>
        <v>697.67823283272753</v>
      </c>
      <c r="M215" s="4">
        <f>2.721*K215*(H215+VLOOKUP(B215,Summary!$A$34:C$39,3,0))</f>
        <v>306.903315756854</v>
      </c>
      <c r="N215" t="s">
        <v>17</v>
      </c>
      <c r="O215" t="s">
        <v>19</v>
      </c>
      <c r="P215">
        <f t="shared" si="19"/>
        <v>2000</v>
      </c>
    </row>
    <row r="216" spans="1:16" hidden="1">
      <c r="A216" t="s">
        <v>8</v>
      </c>
      <c r="B216" t="s">
        <v>8</v>
      </c>
      <c r="C216" t="s">
        <v>86</v>
      </c>
      <c r="D216" s="8">
        <v>8140</v>
      </c>
      <c r="E216" t="str">
        <f>VLOOKUP(D216,Conformity!$A$2:$C$116,2,0)</f>
        <v>Roads and Highways</v>
      </c>
      <c r="F216" s="8" t="s">
        <v>5</v>
      </c>
      <c r="G216" s="26">
        <f t="shared" si="20"/>
        <v>1.0171301585628862</v>
      </c>
      <c r="H216" s="30">
        <f t="shared" si="21"/>
        <v>0.19656132206470006</v>
      </c>
      <c r="I216" s="30">
        <f>HLOOKUP(F216,ROCs!$B$1:$F$17,MATCH(VLOOKUP(D216,HROC,2,0),ROCs!$A$2:$A$17,0)+1,0)</f>
        <v>0.45034663738052311</v>
      </c>
      <c r="J216" s="3">
        <v>320.52</v>
      </c>
      <c r="K216" s="26">
        <f t="shared" si="17"/>
        <v>601.55822180853295</v>
      </c>
      <c r="L216" s="31">
        <f t="shared" si="18"/>
        <v>1664.8792489390783</v>
      </c>
      <c r="M216" s="4">
        <f>2.721*K216*(H216+VLOOKUP(B216,Summary!$A$34:C$39,3,0))</f>
        <v>632.73900407917586</v>
      </c>
      <c r="N216" t="s">
        <v>109</v>
      </c>
      <c r="P216">
        <f t="shared" si="19"/>
        <v>8000</v>
      </c>
    </row>
    <row r="217" spans="1:16" hidden="1">
      <c r="A217" t="s">
        <v>11</v>
      </c>
      <c r="B217" t="s">
        <v>11</v>
      </c>
      <c r="C217" t="s">
        <v>84</v>
      </c>
      <c r="D217" s="8">
        <v>6216</v>
      </c>
      <c r="E217" t="e">
        <f>VLOOKUP(D217,Conformity!$A$2:$C$116,2,0)</f>
        <v>#N/A</v>
      </c>
      <c r="F217" s="8" t="s">
        <v>5</v>
      </c>
      <c r="G217" s="26">
        <f t="shared" si="20"/>
        <v>0.62640332935885068</v>
      </c>
      <c r="H217" s="30">
        <f t="shared" si="21"/>
        <v>1.7869211096790915E-2</v>
      </c>
      <c r="I217" s="30">
        <f>HLOOKUP(F217,ROCs!$B$1:$F$17,MATCH(VLOOKUP(D217,HROC,2,0),ROCs!$A$2:$A$17,0)+1,0)</f>
        <v>0.24869471632328805</v>
      </c>
      <c r="J217" s="3">
        <v>320.36</v>
      </c>
      <c r="K217" s="26">
        <f t="shared" si="17"/>
        <v>332.03239037163672</v>
      </c>
      <c r="L217" s="31">
        <f t="shared" si="18"/>
        <v>565.93043600664043</v>
      </c>
      <c r="M217" s="4">
        <f>2.721*K217*(H217+VLOOKUP(B217,Summary!$A$34:C$39,3,0))</f>
        <v>115.52473461771132</v>
      </c>
      <c r="N217" t="s">
        <v>106</v>
      </c>
      <c r="O217" t="s">
        <v>82</v>
      </c>
      <c r="P217">
        <f t="shared" si="19"/>
        <v>6000</v>
      </c>
    </row>
    <row r="218" spans="1:16" hidden="1">
      <c r="A218" t="s">
        <v>14</v>
      </c>
      <c r="B218" t="s">
        <v>96</v>
      </c>
      <c r="C218" t="s">
        <v>72</v>
      </c>
      <c r="D218" s="8">
        <v>4220</v>
      </c>
      <c r="E218" t="str">
        <f>VLOOKUP(D218,Conformity!$A$2:$C$116,2,0)</f>
        <v>Brazilian Pepper</v>
      </c>
      <c r="F218" s="8" t="s">
        <v>5</v>
      </c>
      <c r="G218" s="26">
        <f t="shared" si="20"/>
        <v>0.80616023176279095</v>
      </c>
      <c r="H218" s="30">
        <f t="shared" si="21"/>
        <v>4.9140330516175015E-2</v>
      </c>
      <c r="I218" s="30">
        <f>HLOOKUP(F218,ROCs!$B$1:$F$17,MATCH(VLOOKUP(D218,HROC,2,0),ROCs!$A$2:$A$17,0)+1,0)</f>
        <v>0.28292799795311729</v>
      </c>
      <c r="J218" s="3">
        <v>320.17</v>
      </c>
      <c r="K218" s="26">
        <f t="shared" si="17"/>
        <v>377.51322548362708</v>
      </c>
      <c r="L218" s="31">
        <f t="shared" si="18"/>
        <v>828.0986623797163</v>
      </c>
      <c r="M218" s="4">
        <f>2.721*K218*(H218+VLOOKUP(B218,Summary!$A$34:C$39,3,0))</f>
        <v>132.65468916257069</v>
      </c>
      <c r="N218" t="s">
        <v>99</v>
      </c>
      <c r="P218">
        <f t="shared" si="19"/>
        <v>4000</v>
      </c>
    </row>
    <row r="219" spans="1:16" hidden="1">
      <c r="A219" t="s">
        <v>12</v>
      </c>
      <c r="B219" t="s">
        <v>95</v>
      </c>
      <c r="C219" t="s">
        <v>4</v>
      </c>
      <c r="D219" s="8">
        <v>2210</v>
      </c>
      <c r="E219" t="str">
        <f>VLOOKUP(D219,Conformity!$A$2:$C$116,2,0)</f>
        <v>Citrus Groves</v>
      </c>
      <c r="F219" s="8" t="s">
        <v>13</v>
      </c>
      <c r="G219" s="26">
        <f t="shared" si="20"/>
        <v>1.6671011379372187</v>
      </c>
      <c r="H219" s="30">
        <f t="shared" si="21"/>
        <v>0.16490862031309303</v>
      </c>
      <c r="I219" s="30">
        <f>HLOOKUP(F219,ROCs!$B$1:$F$17,MATCH(VLOOKUP(D219,HROC,2,0),ROCs!$A$2:$A$17,0)+1,0)</f>
        <v>0.32696578480774496</v>
      </c>
      <c r="J219" s="3">
        <v>318.89999999999998</v>
      </c>
      <c r="K219" s="26">
        <f t="shared" si="17"/>
        <v>434.54267772060371</v>
      </c>
      <c r="L219" s="31">
        <f t="shared" si="18"/>
        <v>1971.1647582205387</v>
      </c>
      <c r="M219" s="4">
        <f>2.721*K219*(H219+VLOOKUP(B219,Summary!$A$34:C$39,3,0))</f>
        <v>194.98640681761813</v>
      </c>
      <c r="N219" t="s">
        <v>4</v>
      </c>
      <c r="P219">
        <f t="shared" si="19"/>
        <v>2000</v>
      </c>
    </row>
    <row r="220" spans="1:16" hidden="1">
      <c r="A220" t="s">
        <v>14</v>
      </c>
      <c r="B220" t="s">
        <v>96</v>
      </c>
      <c r="C220" t="s">
        <v>72</v>
      </c>
      <c r="D220" s="8">
        <v>1310</v>
      </c>
      <c r="E220" t="str">
        <f>VLOOKUP(D220,Conformity!$A$2:$C$116,2,0)</f>
        <v>Fixed Single Family Units &lt;Six or more dwelling units per acre&gt;</v>
      </c>
      <c r="F220" s="8" t="s">
        <v>5</v>
      </c>
      <c r="G220" s="26">
        <f t="shared" si="20"/>
        <v>1.3474392445178078</v>
      </c>
      <c r="H220" s="30">
        <f t="shared" si="21"/>
        <v>0.2921616014325315</v>
      </c>
      <c r="I220" s="30">
        <f>HLOOKUP(F220,ROCs!$B$1:$F$17,MATCH(VLOOKUP(D220,HROC,2,0),ROCs!$A$2:$A$17,0)+1,0)</f>
        <v>0.45902383655933859</v>
      </c>
      <c r="J220" s="3">
        <v>318.58</v>
      </c>
      <c r="K220" s="26">
        <f t="shared" si="17"/>
        <v>609.43775422435112</v>
      </c>
      <c r="L220" s="31">
        <f t="shared" si="18"/>
        <v>2234.431724548047</v>
      </c>
      <c r="M220" s="4">
        <f>2.721*K220*(H220+VLOOKUP(B220,Summary!$A$34:C$39,3,0))</f>
        <v>617.14818852336339</v>
      </c>
      <c r="N220" t="s">
        <v>99</v>
      </c>
      <c r="P220">
        <f t="shared" si="19"/>
        <v>1000</v>
      </c>
    </row>
    <row r="221" spans="1:16" hidden="1">
      <c r="A221" t="s">
        <v>14</v>
      </c>
      <c r="B221" t="s">
        <v>96</v>
      </c>
      <c r="C221" t="s">
        <v>72</v>
      </c>
      <c r="D221" s="8">
        <v>8320</v>
      </c>
      <c r="E221" t="str">
        <f>VLOOKUP(D221,Conformity!$A$2:$C$116,2,0)</f>
        <v>Electrical Power Transmission Lines</v>
      </c>
      <c r="F221" s="8" t="s">
        <v>5</v>
      </c>
      <c r="G221" s="26">
        <f t="shared" si="20"/>
        <v>0.73183755311232057</v>
      </c>
      <c r="H221" s="30">
        <f t="shared" si="21"/>
        <v>0.15992943931627868</v>
      </c>
      <c r="I221" s="30">
        <f>HLOOKUP(F221,ROCs!$B$1:$F$17,MATCH(VLOOKUP(D221,HROC,2,0),ROCs!$A$2:$A$17,0)+1,0)</f>
        <v>0.28292799795311729</v>
      </c>
      <c r="J221" s="3">
        <v>316.04000000000002</v>
      </c>
      <c r="K221" s="26">
        <f t="shared" si="17"/>
        <v>372.6435324416575</v>
      </c>
      <c r="L221" s="31">
        <f t="shared" si="18"/>
        <v>742.05623875640242</v>
      </c>
      <c r="M221" s="4">
        <f>2.721*K221*(H221+VLOOKUP(B221,Summary!$A$34:C$39,3,0))</f>
        <v>243.27958649949872</v>
      </c>
      <c r="N221" t="s">
        <v>99</v>
      </c>
      <c r="P221">
        <f t="shared" si="19"/>
        <v>8000</v>
      </c>
    </row>
    <row r="222" spans="1:16" hidden="1">
      <c r="A222" t="s">
        <v>12</v>
      </c>
      <c r="B222" t="s">
        <v>95</v>
      </c>
      <c r="C222" t="s">
        <v>81</v>
      </c>
      <c r="D222" s="8">
        <v>7430</v>
      </c>
      <c r="E222" t="str">
        <f>VLOOKUP(D222,Conformity!$A$2:$C$116,2,0)</f>
        <v>Spoil Areas</v>
      </c>
      <c r="F222" s="8" t="s">
        <v>10</v>
      </c>
      <c r="G222" s="26">
        <f t="shared" si="20"/>
        <v>0.73183755311232057</v>
      </c>
      <c r="H222" s="30">
        <f t="shared" si="21"/>
        <v>0.13401908322593187</v>
      </c>
      <c r="I222" s="30">
        <f>HLOOKUP(F222,ROCs!$B$1:$F$17,MATCH(VLOOKUP(D222,HROC,2,0),ROCs!$A$2:$A$17,0)+1,0)</f>
        <v>0.24115339422849597</v>
      </c>
      <c r="J222" s="3">
        <v>315.12</v>
      </c>
      <c r="K222" s="26">
        <f t="shared" si="17"/>
        <v>316.69773350333963</v>
      </c>
      <c r="L222" s="31">
        <f t="shared" si="18"/>
        <v>630.64969196254435</v>
      </c>
      <c r="M222" s="4">
        <f>2.721*K222*(H222+VLOOKUP(B222,Summary!$A$34:C$39,3,0))</f>
        <v>115.48887207837058</v>
      </c>
      <c r="N222" t="s">
        <v>103</v>
      </c>
      <c r="O222" t="s">
        <v>82</v>
      </c>
      <c r="P222">
        <f t="shared" si="19"/>
        <v>7000</v>
      </c>
    </row>
    <row r="223" spans="1:16" hidden="1">
      <c r="A223" t="s">
        <v>11</v>
      </c>
      <c r="B223" t="s">
        <v>11</v>
      </c>
      <c r="C223" t="s">
        <v>72</v>
      </c>
      <c r="D223" s="8">
        <v>2110</v>
      </c>
      <c r="E223" t="str">
        <f>VLOOKUP(D223,Conformity!$A$2:$C$116,2,0)</f>
        <v>Improved Pastures</v>
      </c>
      <c r="F223" s="8" t="s">
        <v>5</v>
      </c>
      <c r="G223" s="26">
        <f t="shared" si="20"/>
        <v>1.8765006736361713</v>
      </c>
      <c r="H223" s="30">
        <f t="shared" si="21"/>
        <v>0.3700681607026059</v>
      </c>
      <c r="I223" s="30">
        <f>HLOOKUP(F223,ROCs!$B$1:$F$17,MATCH(VLOOKUP(D223,HROC,2,0),ROCs!$A$2:$A$17,0)+1,0)</f>
        <v>0.58663586860269046</v>
      </c>
      <c r="J223" s="3">
        <v>314.08999999999997</v>
      </c>
      <c r="K223" s="26">
        <f t="shared" si="17"/>
        <v>767.88879692255375</v>
      </c>
      <c r="L223" s="31">
        <f t="shared" si="18"/>
        <v>3920.8082014364318</v>
      </c>
      <c r="M223" s="4">
        <f>2.721*K223*(H223+VLOOKUP(B223,Summary!$A$34:C$39,3,0))</f>
        <v>1003.0666165890352</v>
      </c>
      <c r="N223" t="s">
        <v>99</v>
      </c>
      <c r="P223">
        <f t="shared" si="19"/>
        <v>2000</v>
      </c>
    </row>
    <row r="224" spans="1:16" hidden="1">
      <c r="A224" t="s">
        <v>12</v>
      </c>
      <c r="B224" t="s">
        <v>95</v>
      </c>
      <c r="C224" t="s">
        <v>4</v>
      </c>
      <c r="D224" s="8">
        <v>3300</v>
      </c>
      <c r="E224" t="str">
        <f>VLOOKUP(D224,Conformity!$A$2:$C$116,2,0)</f>
        <v>Mixed Rangeland</v>
      </c>
      <c r="F224" s="8" t="s">
        <v>5</v>
      </c>
      <c r="G224" s="26">
        <f t="shared" si="20"/>
        <v>0.80616023176279095</v>
      </c>
      <c r="H224" s="30">
        <f t="shared" si="21"/>
        <v>4.9140330516175015E-2</v>
      </c>
      <c r="I224" s="30">
        <f>HLOOKUP(F224,ROCs!$B$1:$F$17,MATCH(VLOOKUP(D224,HROC,2,0),ROCs!$A$2:$A$17,0)+1,0)</f>
        <v>0.28292799795311729</v>
      </c>
      <c r="J224" s="3">
        <v>310.55</v>
      </c>
      <c r="K224" s="26">
        <f t="shared" si="17"/>
        <v>366.17026009288929</v>
      </c>
      <c r="L224" s="31">
        <f t="shared" si="18"/>
        <v>803.2171646376014</v>
      </c>
      <c r="M224" s="4">
        <f>2.721*K224*(H224+VLOOKUP(B224,Summary!$A$34:C$39,3,0))</f>
        <v>48.960932816356873</v>
      </c>
      <c r="N224" t="s">
        <v>4</v>
      </c>
      <c r="P224">
        <f t="shared" si="19"/>
        <v>3000</v>
      </c>
    </row>
    <row r="225" spans="1:16" hidden="1">
      <c r="A225" t="s">
        <v>15</v>
      </c>
      <c r="B225" t="s">
        <v>95</v>
      </c>
      <c r="C225" t="s">
        <v>4</v>
      </c>
      <c r="D225" s="8">
        <v>2140</v>
      </c>
      <c r="E225" t="str">
        <f>VLOOKUP(D225,Conformity!$A$2:$C$116,2,0)</f>
        <v>Row Crops</v>
      </c>
      <c r="F225" s="8" t="s">
        <v>5</v>
      </c>
      <c r="G225" s="26">
        <f t="shared" si="20"/>
        <v>1.1942187284187931</v>
      </c>
      <c r="H225" s="30">
        <f t="shared" si="21"/>
        <v>0.52982210901985061</v>
      </c>
      <c r="I225" s="30">
        <f>HLOOKUP(F225,ROCs!$B$1:$F$17,MATCH(VLOOKUP(D225,HROC,2,0),ROCs!$A$2:$A$17,0)+1,0)</f>
        <v>0.25824300484311374</v>
      </c>
      <c r="J225" s="3">
        <v>309.79000000000002</v>
      </c>
      <c r="K225" s="26">
        <f t="shared" si="17"/>
        <v>333.40458621017615</v>
      </c>
      <c r="L225" s="31">
        <f t="shared" si="18"/>
        <v>1083.3879207017094</v>
      </c>
      <c r="M225" s="4">
        <f>2.721*K225*(H225+VLOOKUP(B225,Summary!$A$34:C$39,3,0))</f>
        <v>480.65137430294664</v>
      </c>
      <c r="N225" t="s">
        <v>4</v>
      </c>
      <c r="P225">
        <f t="shared" si="19"/>
        <v>2000</v>
      </c>
    </row>
    <row r="226" spans="1:16" hidden="1">
      <c r="A226" t="s">
        <v>8</v>
      </c>
      <c r="B226" t="s">
        <v>8</v>
      </c>
      <c r="C226" t="s">
        <v>83</v>
      </c>
      <c r="D226" s="8">
        <v>7430</v>
      </c>
      <c r="E226" t="str">
        <f>VLOOKUP(D226,Conformity!$A$2:$C$116,2,0)</f>
        <v>Spoil Areas</v>
      </c>
      <c r="F226" s="8" t="s">
        <v>10</v>
      </c>
      <c r="G226" s="26">
        <f t="shared" si="20"/>
        <v>0.73183755311232057</v>
      </c>
      <c r="H226" s="30">
        <f t="shared" si="21"/>
        <v>0.13401908322593187</v>
      </c>
      <c r="I226" s="30">
        <f>HLOOKUP(F226,ROCs!$B$1:$F$17,MATCH(VLOOKUP(D226,HROC,2,0),ROCs!$A$2:$A$17,0)+1,0)</f>
        <v>0.24115339422849597</v>
      </c>
      <c r="J226" s="3">
        <v>309.07</v>
      </c>
      <c r="K226" s="26">
        <f t="shared" si="17"/>
        <v>310.61744254213369</v>
      </c>
      <c r="L226" s="31">
        <f t="shared" si="18"/>
        <v>618.54182627209821</v>
      </c>
      <c r="M226" s="4">
        <f>2.721*K226*(H226+VLOOKUP(B226,Summary!$A$34:C$39,3,0))</f>
        <v>273.85770876780765</v>
      </c>
      <c r="N226" t="s">
        <v>111</v>
      </c>
      <c r="O226" t="s">
        <v>82</v>
      </c>
      <c r="P226">
        <f t="shared" si="19"/>
        <v>7000</v>
      </c>
    </row>
    <row r="227" spans="1:16" hidden="1">
      <c r="A227" t="s">
        <v>12</v>
      </c>
      <c r="B227" t="s">
        <v>95</v>
      </c>
      <c r="C227" t="s">
        <v>71</v>
      </c>
      <c r="D227" s="8">
        <v>2130</v>
      </c>
      <c r="E227" t="str">
        <f>VLOOKUP(D227,Conformity!$A$2:$C$116,2,0)</f>
        <v>Woodland Pastures</v>
      </c>
      <c r="F227" s="8" t="s">
        <v>5</v>
      </c>
      <c r="G227" s="26">
        <f t="shared" si="20"/>
        <v>0.95337210017164864</v>
      </c>
      <c r="H227" s="30">
        <f t="shared" si="21"/>
        <v>0.22938109134459039</v>
      </c>
      <c r="I227" s="30">
        <f>HLOOKUP(F227,ROCs!$B$1:$F$17,MATCH(VLOOKUP(D227,HROC,2,0),ROCs!$A$2:$A$17,0)+1,0)</f>
        <v>0.2</v>
      </c>
      <c r="J227" s="3">
        <v>306.69</v>
      </c>
      <c r="K227" s="26">
        <f t="shared" si="17"/>
        <v>255.62611500000003</v>
      </c>
      <c r="L227" s="31">
        <f t="shared" si="18"/>
        <v>663.12621944236901</v>
      </c>
      <c r="M227" s="4">
        <f>2.721*K227*(H227+VLOOKUP(B227,Summary!$A$34:C$39,3,0))</f>
        <v>159.54800427610243</v>
      </c>
      <c r="N227" t="s">
        <v>104</v>
      </c>
      <c r="P227">
        <f t="shared" si="19"/>
        <v>2000</v>
      </c>
    </row>
    <row r="228" spans="1:16" hidden="1">
      <c r="A228" t="s">
        <v>14</v>
      </c>
      <c r="B228" t="s">
        <v>96</v>
      </c>
      <c r="C228" t="s">
        <v>77</v>
      </c>
      <c r="D228" s="8">
        <v>1320</v>
      </c>
      <c r="E228" t="str">
        <f>VLOOKUP(D228,Conformity!$A$2:$C$116,2,0)</f>
        <v>Mobile Home Units &lt;Six or more dwelling units per acre&gt;</v>
      </c>
      <c r="F228" s="8" t="s">
        <v>5</v>
      </c>
      <c r="G228" s="26">
        <f t="shared" si="20"/>
        <v>1.6728075169398335</v>
      </c>
      <c r="H228" s="30">
        <f t="shared" si="21"/>
        <v>0.4645994885165638</v>
      </c>
      <c r="I228" s="30">
        <f>HLOOKUP(F228,ROCs!$B$1:$F$17,MATCH(VLOOKUP(D228,HROC,2,0),ROCs!$A$2:$A$17,0)+1,0)</f>
        <v>0.45902383655933859</v>
      </c>
      <c r="J228" s="3">
        <v>305.58999999999997</v>
      </c>
      <c r="K228" s="26">
        <f t="shared" si="17"/>
        <v>584.58812013754618</v>
      </c>
      <c r="L228" s="31">
        <f t="shared" si="18"/>
        <v>2660.8751559707734</v>
      </c>
      <c r="M228" s="4">
        <f>2.721*K228*(H228+VLOOKUP(B228,Summary!$A$34:C$39,3,0))</f>
        <v>866.27495050898654</v>
      </c>
      <c r="N228" t="s">
        <v>112</v>
      </c>
      <c r="P228">
        <f t="shared" si="19"/>
        <v>1000</v>
      </c>
    </row>
    <row r="229" spans="1:16" hidden="1">
      <c r="A229" t="s">
        <v>14</v>
      </c>
      <c r="B229" t="s">
        <v>96</v>
      </c>
      <c r="C229" t="s">
        <v>90</v>
      </c>
      <c r="D229" s="8">
        <v>4200</v>
      </c>
      <c r="E229" t="str">
        <f>VLOOKUP(D229,Conformity!$A$2:$C$116,2,0)</f>
        <v>Upland Hardwood Forests</v>
      </c>
      <c r="F229" s="8" t="s">
        <v>5</v>
      </c>
      <c r="G229" s="26">
        <f t="shared" si="20"/>
        <v>0.80616023176279095</v>
      </c>
      <c r="H229" s="30">
        <f t="shared" si="21"/>
        <v>4.9140330516175015E-2</v>
      </c>
      <c r="I229" s="30">
        <f>HLOOKUP(F229,ROCs!$B$1:$F$17,MATCH(VLOOKUP(D229,HROC,2,0),ROCs!$A$2:$A$17,0)+1,0)</f>
        <v>0.28292799795311729</v>
      </c>
      <c r="J229" s="3">
        <v>303.02999999999997</v>
      </c>
      <c r="K229" s="26">
        <f t="shared" si="17"/>
        <v>357.3034098082378</v>
      </c>
      <c r="L229" s="31">
        <f t="shared" si="18"/>
        <v>783.76717887661368</v>
      </c>
      <c r="M229" s="4">
        <f>2.721*K229*(H229+VLOOKUP(B229,Summary!$A$34:C$39,3,0))</f>
        <v>125.55314506959986</v>
      </c>
      <c r="N229" t="s">
        <v>105</v>
      </c>
      <c r="O229" t="s">
        <v>89</v>
      </c>
      <c r="P229">
        <f t="shared" si="19"/>
        <v>4000</v>
      </c>
    </row>
    <row r="230" spans="1:16" hidden="1">
      <c r="A230" t="s">
        <v>12</v>
      </c>
      <c r="B230" t="s">
        <v>95</v>
      </c>
      <c r="C230" t="s">
        <v>71</v>
      </c>
      <c r="D230" s="8">
        <v>2210</v>
      </c>
      <c r="E230" t="str">
        <f>VLOOKUP(D230,Conformity!$A$2:$C$116,2,0)</f>
        <v>Citrus Groves</v>
      </c>
      <c r="F230" s="8" t="s">
        <v>5</v>
      </c>
      <c r="G230" s="26">
        <f t="shared" si="20"/>
        <v>1.6671011379372187</v>
      </c>
      <c r="H230" s="30">
        <f t="shared" si="21"/>
        <v>0.16490862031309303</v>
      </c>
      <c r="I230" s="30">
        <f>HLOOKUP(F230,ROCs!$B$1:$F$17,MATCH(VLOOKUP(D230,HROC,2,0),ROCs!$A$2:$A$17,0)+1,0)</f>
        <v>0.32696578480774496</v>
      </c>
      <c r="J230" s="3">
        <v>297.41000000000003</v>
      </c>
      <c r="K230" s="26">
        <f t="shared" si="17"/>
        <v>405.25976099368069</v>
      </c>
      <c r="L230" s="31">
        <f t="shared" si="18"/>
        <v>1838.3321127073393</v>
      </c>
      <c r="M230" s="4">
        <f>2.721*K230*(H230+VLOOKUP(B230,Summary!$A$34:C$39,3,0))</f>
        <v>181.84668313461214</v>
      </c>
      <c r="N230" t="s">
        <v>104</v>
      </c>
      <c r="P230">
        <f t="shared" si="19"/>
        <v>2000</v>
      </c>
    </row>
    <row r="231" spans="1:16" hidden="1">
      <c r="A231" t="s">
        <v>8</v>
      </c>
      <c r="B231" t="s">
        <v>8</v>
      </c>
      <c r="C231" t="s">
        <v>83</v>
      </c>
      <c r="D231" s="8">
        <v>1660</v>
      </c>
      <c r="E231" t="str">
        <f>VLOOKUP(D231,Conformity!$A$2:$C$116,2,0)</f>
        <v>Holding Ponds</v>
      </c>
      <c r="F231" s="8" t="s">
        <v>5</v>
      </c>
      <c r="G231" s="26">
        <f t="shared" si="20"/>
        <v>0.52096910560538079</v>
      </c>
      <c r="H231" s="30">
        <f t="shared" si="21"/>
        <v>9.3813358258152305E-2</v>
      </c>
      <c r="I231" s="30">
        <f>HLOOKUP(F231,ROCs!$B$1:$F$17,MATCH(VLOOKUP(D231,HROC,2,0),ROCs!$A$2:$A$17,0)+1,0)</f>
        <v>0.2984336595879456</v>
      </c>
      <c r="J231" s="3">
        <v>295.64999999999998</v>
      </c>
      <c r="K231" s="26">
        <f t="shared" si="17"/>
        <v>367.70649099778143</v>
      </c>
      <c r="L231" s="31">
        <f t="shared" si="18"/>
        <v>521.24488685564802</v>
      </c>
      <c r="M231" s="4">
        <f>2.721*K231*(H231+VLOOKUP(B231,Summary!$A$34:C$39,3,0))</f>
        <v>283.96359826651519</v>
      </c>
      <c r="N231" t="s">
        <v>111</v>
      </c>
      <c r="O231" t="s">
        <v>82</v>
      </c>
      <c r="P231">
        <f t="shared" si="19"/>
        <v>1000</v>
      </c>
    </row>
    <row r="232" spans="1:16" hidden="1">
      <c r="A232" t="s">
        <v>8</v>
      </c>
      <c r="B232" t="s">
        <v>8</v>
      </c>
      <c r="C232" t="s">
        <v>72</v>
      </c>
      <c r="D232" s="8">
        <v>4110</v>
      </c>
      <c r="E232" t="str">
        <f>VLOOKUP(D232,Conformity!$A$2:$C$116,2,0)</f>
        <v>Pine Flatwoods</v>
      </c>
      <c r="F232" s="8" t="s">
        <v>5</v>
      </c>
      <c r="G232" s="26">
        <f t="shared" si="20"/>
        <v>0.80616023176279095</v>
      </c>
      <c r="H232" s="30">
        <f t="shared" si="21"/>
        <v>4.9140330516175015E-2</v>
      </c>
      <c r="I232" s="30">
        <f>HLOOKUP(F232,ROCs!$B$1:$F$17,MATCH(VLOOKUP(D232,HROC,2,0),ROCs!$A$2:$A$17,0)+1,0)</f>
        <v>0.28292799795311729</v>
      </c>
      <c r="J232" s="3">
        <v>295.47000000000003</v>
      </c>
      <c r="K232" s="26">
        <f t="shared" si="17"/>
        <v>348.38939542632755</v>
      </c>
      <c r="L232" s="31">
        <f t="shared" si="18"/>
        <v>764.21373574455686</v>
      </c>
      <c r="M232" s="4">
        <f>2.721*K232*(H232+VLOOKUP(B232,Summary!$A$34:C$39,3,0))</f>
        <v>226.69727201915461</v>
      </c>
      <c r="N232" t="s">
        <v>99</v>
      </c>
      <c r="P232">
        <f t="shared" si="19"/>
        <v>4000</v>
      </c>
    </row>
    <row r="233" spans="1:16" hidden="1">
      <c r="A233" t="s">
        <v>8</v>
      </c>
      <c r="B233" t="s">
        <v>8</v>
      </c>
      <c r="C233" t="s">
        <v>72</v>
      </c>
      <c r="D233" s="8">
        <v>1110</v>
      </c>
      <c r="E233" t="str">
        <f>VLOOKUP(D233,Conformity!$A$2:$C$116,2,0)</f>
        <v>Fixed Single Family Units</v>
      </c>
      <c r="F233" s="8" t="s">
        <v>5</v>
      </c>
      <c r="G233" s="26">
        <f t="shared" si="20"/>
        <v>0.96739227811534922</v>
      </c>
      <c r="H233" s="30">
        <f t="shared" si="21"/>
        <v>0.17065096597435325</v>
      </c>
      <c r="I233" s="30">
        <f>HLOOKUP(F233,ROCs!$B$1:$F$17,MATCH(VLOOKUP(D233,HROC,2,0),ROCs!$A$2:$A$17,0)+1,0)</f>
        <v>0.27638752969320179</v>
      </c>
      <c r="J233" s="3">
        <v>293.64</v>
      </c>
      <c r="K233" s="26">
        <f t="shared" si="17"/>
        <v>338.22777460814831</v>
      </c>
      <c r="L233" s="31">
        <f t="shared" si="18"/>
        <v>890.30830866556721</v>
      </c>
      <c r="M233" s="4">
        <f>2.721*K233*(H233+VLOOKUP(B233,Summary!$A$34:C$39,3,0))</f>
        <v>331.91349445208567</v>
      </c>
      <c r="N233" t="s">
        <v>99</v>
      </c>
      <c r="P233">
        <f t="shared" si="19"/>
        <v>1000</v>
      </c>
    </row>
    <row r="234" spans="1:16" hidden="1">
      <c r="A234" t="s">
        <v>16</v>
      </c>
      <c r="B234" t="s">
        <v>97</v>
      </c>
      <c r="C234" t="s">
        <v>81</v>
      </c>
      <c r="D234" s="8">
        <v>4340</v>
      </c>
      <c r="E234" t="str">
        <f>VLOOKUP(D234,Conformity!$A$2:$C$116,2,0)</f>
        <v>Hardwood - Coniferous Mixed</v>
      </c>
      <c r="F234" s="8" t="s">
        <v>5</v>
      </c>
      <c r="G234" s="26">
        <f t="shared" si="20"/>
        <v>0.80616023176279095</v>
      </c>
      <c r="H234" s="30">
        <f t="shared" si="21"/>
        <v>4.9140330516175015E-2</v>
      </c>
      <c r="I234" s="30">
        <f>HLOOKUP(F234,ROCs!$B$1:$F$17,MATCH(VLOOKUP(D234,HROC,2,0),ROCs!$A$2:$A$17,0)+1,0)</f>
        <v>0.28292799795311729</v>
      </c>
      <c r="J234" s="3">
        <v>291.52999999999997</v>
      </c>
      <c r="K234" s="26">
        <f t="shared" si="17"/>
        <v>343.7437318463372</v>
      </c>
      <c r="L234" s="31">
        <f t="shared" si="18"/>
        <v>754.023184694252</v>
      </c>
      <c r="M234" s="4">
        <f>2.721*K234*(H234+VLOOKUP(B234,Summary!$A$34:C$39,3,0))</f>
        <v>83.375330675306586</v>
      </c>
      <c r="N234" t="s">
        <v>103</v>
      </c>
      <c r="O234" t="s">
        <v>82</v>
      </c>
      <c r="P234">
        <f t="shared" si="19"/>
        <v>4000</v>
      </c>
    </row>
    <row r="235" spans="1:16" hidden="1">
      <c r="A235" t="s">
        <v>8</v>
      </c>
      <c r="B235" t="s">
        <v>8</v>
      </c>
      <c r="C235" t="s">
        <v>81</v>
      </c>
      <c r="D235" s="8">
        <v>1900</v>
      </c>
      <c r="E235" t="str">
        <f>VLOOKUP(D235,Conformity!$A$2:$C$116,2,0)</f>
        <v>Open Land</v>
      </c>
      <c r="F235" s="8" t="s">
        <v>5</v>
      </c>
      <c r="G235" s="26">
        <f t="shared" si="20"/>
        <v>0.80616023176279095</v>
      </c>
      <c r="H235" s="30">
        <f t="shared" si="21"/>
        <v>4.9140330516175015E-2</v>
      </c>
      <c r="I235" s="30">
        <f>HLOOKUP(F235,ROCs!$B$1:$F$17,MATCH(VLOOKUP(D235,HROC,2,0),ROCs!$A$2:$A$17,0)+1,0)</f>
        <v>0.28292799795311729</v>
      </c>
      <c r="J235" s="3">
        <v>291.05</v>
      </c>
      <c r="K235" s="26">
        <f t="shared" si="17"/>
        <v>343.17776267923182</v>
      </c>
      <c r="L235" s="31">
        <f t="shared" si="18"/>
        <v>752.78169624142299</v>
      </c>
      <c r="M235" s="4">
        <f>2.721*K235*(H235+VLOOKUP(B235,Summary!$A$34:C$39,3,0))</f>
        <v>223.30605821631619</v>
      </c>
      <c r="N235" t="s">
        <v>103</v>
      </c>
      <c r="O235" t="s">
        <v>82</v>
      </c>
      <c r="P235">
        <f t="shared" si="19"/>
        <v>1000</v>
      </c>
    </row>
    <row r="236" spans="1:16" hidden="1">
      <c r="A236" t="s">
        <v>16</v>
      </c>
      <c r="B236" t="s">
        <v>97</v>
      </c>
      <c r="C236" t="s">
        <v>71</v>
      </c>
      <c r="D236" s="8">
        <v>6120</v>
      </c>
      <c r="E236" t="str">
        <f>VLOOKUP(D236,Conformity!$A$2:$C$116,2,0)</f>
        <v>Mangrove Swamps</v>
      </c>
      <c r="F236" s="8" t="s">
        <v>5</v>
      </c>
      <c r="G236" s="26">
        <f t="shared" si="20"/>
        <v>0.62640332935885068</v>
      </c>
      <c r="H236" s="30">
        <f t="shared" si="21"/>
        <v>1.7869211096790915E-2</v>
      </c>
      <c r="I236" s="30">
        <f>HLOOKUP(F236,ROCs!$B$1:$F$17,MATCH(VLOOKUP(D236,HROC,2,0),ROCs!$A$2:$A$17,0)+1,0)</f>
        <v>0.24869471632328805</v>
      </c>
      <c r="J236" s="3">
        <v>289.39999999999998</v>
      </c>
      <c r="K236" s="26">
        <f t="shared" si="17"/>
        <v>299.94435564225142</v>
      </c>
      <c r="L236" s="31">
        <f t="shared" si="18"/>
        <v>511.23819509402466</v>
      </c>
      <c r="M236" s="4">
        <f>2.721*K236*(H236+VLOOKUP(B236,Summary!$A$34:C$39,3,0))</f>
        <v>47.229875139584415</v>
      </c>
      <c r="N236" t="s">
        <v>104</v>
      </c>
      <c r="P236">
        <f t="shared" si="19"/>
        <v>6000</v>
      </c>
    </row>
    <row r="237" spans="1:16" hidden="1">
      <c r="A237" t="s">
        <v>14</v>
      </c>
      <c r="B237" t="s">
        <v>96</v>
      </c>
      <c r="C237" t="s">
        <v>78</v>
      </c>
      <c r="D237" s="8">
        <v>1210</v>
      </c>
      <c r="E237" t="str">
        <f>VLOOKUP(D237,Conformity!$A$2:$C$116,2,0)</f>
        <v>Fixed Single Family Units</v>
      </c>
      <c r="F237" s="8" t="s">
        <v>5</v>
      </c>
      <c r="G237" s="26">
        <f t="shared" si="20"/>
        <v>1.3474392445178078</v>
      </c>
      <c r="H237" s="30">
        <f t="shared" si="21"/>
        <v>0.2921616014325315</v>
      </c>
      <c r="I237" s="30">
        <f>HLOOKUP(F237,ROCs!$B$1:$F$17,MATCH(VLOOKUP(D237,HROC,2,0),ROCs!$A$2:$A$17,0)+1,0)</f>
        <v>0.24052044568721381</v>
      </c>
      <c r="J237" s="3">
        <v>289.27</v>
      </c>
      <c r="K237" s="26">
        <f t="shared" si="17"/>
        <v>289.95526830752135</v>
      </c>
      <c r="L237" s="31">
        <f t="shared" si="18"/>
        <v>1063.0868299761783</v>
      </c>
      <c r="M237" s="4">
        <f>2.721*K237*(H237+VLOOKUP(B237,Summary!$A$34:C$39,3,0))</f>
        <v>293.62370044918123</v>
      </c>
      <c r="N237" t="s">
        <v>100</v>
      </c>
      <c r="P237">
        <f t="shared" si="19"/>
        <v>1000</v>
      </c>
    </row>
    <row r="238" spans="1:16">
      <c r="A238" t="s">
        <v>8</v>
      </c>
      <c r="B238" t="s">
        <v>8</v>
      </c>
      <c r="C238" t="s">
        <v>17</v>
      </c>
      <c r="D238" s="8">
        <v>2130</v>
      </c>
      <c r="E238" t="str">
        <f>VLOOKUP(D238,Conformity!$A$2:$C$116,2,0)</f>
        <v>Woodland Pastures</v>
      </c>
      <c r="F238" s="8" t="s">
        <v>9</v>
      </c>
      <c r="G238" s="26">
        <f t="shared" si="20"/>
        <v>0.95337210017164864</v>
      </c>
      <c r="H238" s="30">
        <f t="shared" si="21"/>
        <v>0.22938109134459039</v>
      </c>
      <c r="I238" s="30">
        <f>HLOOKUP(F238,ROCs!$B$1:$F$17,MATCH(VLOOKUP(D238,HROC,2,0),ROCs!$A$2:$A$17,0)+1,0)</f>
        <v>0.2</v>
      </c>
      <c r="J238" s="3">
        <v>288.62</v>
      </c>
      <c r="K238" s="26">
        <f t="shared" si="17"/>
        <v>240.56477000000004</v>
      </c>
      <c r="L238" s="31">
        <f t="shared" si="18"/>
        <v>624.05520054601243</v>
      </c>
      <c r="M238" s="4">
        <f>2.721*K238*(H238+VLOOKUP(B238,Summary!$A$34:C$39,3,0))</f>
        <v>274.51710724189792</v>
      </c>
      <c r="N238" t="s">
        <v>17</v>
      </c>
      <c r="O238" t="s">
        <v>20</v>
      </c>
      <c r="P238">
        <f t="shared" si="19"/>
        <v>2000</v>
      </c>
    </row>
    <row r="239" spans="1:16" hidden="1">
      <c r="A239" t="s">
        <v>15</v>
      </c>
      <c r="B239" t="s">
        <v>95</v>
      </c>
      <c r="C239" t="s">
        <v>4</v>
      </c>
      <c r="D239" s="8">
        <v>2120</v>
      </c>
      <c r="E239" t="str">
        <f>VLOOKUP(D239,Conformity!$A$2:$C$116,2,0)</f>
        <v>Unimproved Pastures</v>
      </c>
      <c r="F239" s="8" t="s">
        <v>5</v>
      </c>
      <c r="G239" s="26">
        <f t="shared" si="20"/>
        <v>0.95337210017164864</v>
      </c>
      <c r="H239" s="30">
        <f t="shared" si="21"/>
        <v>0.22938109134459039</v>
      </c>
      <c r="I239" s="30">
        <f>HLOOKUP(F239,ROCs!$B$1:$F$17,MATCH(VLOOKUP(D239,HROC,2,0),ROCs!$A$2:$A$17,0)+1,0)</f>
        <v>0.2</v>
      </c>
      <c r="J239" s="3">
        <v>288.44</v>
      </c>
      <c r="K239" s="26">
        <f t="shared" si="17"/>
        <v>240.41474000000002</v>
      </c>
      <c r="L239" s="31">
        <f t="shared" si="18"/>
        <v>623.66600389956284</v>
      </c>
      <c r="M239" s="4">
        <f>2.721*K239*(H239+VLOOKUP(B239,Summary!$A$34:C$39,3,0))</f>
        <v>150.05388618278712</v>
      </c>
      <c r="N239" t="s">
        <v>4</v>
      </c>
      <c r="P239">
        <f t="shared" si="19"/>
        <v>2000</v>
      </c>
    </row>
    <row r="240" spans="1:16" hidden="1">
      <c r="A240" t="s">
        <v>14</v>
      </c>
      <c r="B240" t="s">
        <v>96</v>
      </c>
      <c r="C240" t="s">
        <v>72</v>
      </c>
      <c r="D240" s="8">
        <v>1411</v>
      </c>
      <c r="E240" t="str">
        <f>VLOOKUP(D240,Conformity!$A$2:$C$116,2,0)</f>
        <v>Shopping Centers (Plazas, Malls)</v>
      </c>
      <c r="F240" s="8" t="s">
        <v>5</v>
      </c>
      <c r="G240" s="26">
        <f t="shared" si="20"/>
        <v>1.4884831588725165</v>
      </c>
      <c r="H240" s="30">
        <f t="shared" si="21"/>
        <v>0.30824389141964326</v>
      </c>
      <c r="I240" s="30">
        <f>HLOOKUP(F240,ROCs!$B$1:$F$17,MATCH(VLOOKUP(D240,HROC,2,0),ROCs!$A$2:$A$17,0)+1,0)</f>
        <v>0.58224006489851832</v>
      </c>
      <c r="J240" s="3">
        <v>287.39999999999998</v>
      </c>
      <c r="K240" s="26">
        <f t="shared" si="17"/>
        <v>697.37192421151883</v>
      </c>
      <c r="L240" s="31">
        <f t="shared" si="18"/>
        <v>2824.4697382381369</v>
      </c>
      <c r="M240" s="4">
        <f>2.721*K240*(H240+VLOOKUP(B240,Summary!$A$34:C$39,3,0))</f>
        <v>736.7118101633248</v>
      </c>
      <c r="N240" t="s">
        <v>99</v>
      </c>
      <c r="P240">
        <f t="shared" si="19"/>
        <v>1000</v>
      </c>
    </row>
    <row r="241" spans="1:16" hidden="1">
      <c r="A241" t="s">
        <v>2</v>
      </c>
      <c r="B241" t="s">
        <v>94</v>
      </c>
      <c r="C241" t="s">
        <v>81</v>
      </c>
      <c r="D241" s="8">
        <v>8350</v>
      </c>
      <c r="E241" t="str">
        <f>VLOOKUP(D241,Conformity!$A$2:$C$116,2,0)</f>
        <v>Solid Waste Disposal</v>
      </c>
      <c r="F241" s="8" t="s">
        <v>5</v>
      </c>
      <c r="G241" s="26">
        <f t="shared" si="20"/>
        <v>1.4884831588725165</v>
      </c>
      <c r="H241" s="30">
        <f t="shared" si="21"/>
        <v>0.30824389141964326</v>
      </c>
      <c r="I241" s="30">
        <f>HLOOKUP(F241,ROCs!$B$1:$F$17,MATCH(VLOOKUP(D241,HROC,2,0),ROCs!$A$2:$A$17,0)+1,0)</f>
        <v>0.58224006489851832</v>
      </c>
      <c r="J241" s="3">
        <v>286.31</v>
      </c>
      <c r="K241" s="26">
        <f t="shared" si="17"/>
        <v>694.72705504871249</v>
      </c>
      <c r="L241" s="31">
        <f t="shared" si="18"/>
        <v>2813.7575878739076</v>
      </c>
      <c r="M241" s="4">
        <f>2.721*K241*(H241+VLOOKUP(B241,Summary!$A$34:C$39,3,0))</f>
        <v>677.20717012010891</v>
      </c>
      <c r="N241" t="s">
        <v>103</v>
      </c>
      <c r="O241" t="s">
        <v>82</v>
      </c>
      <c r="P241">
        <f t="shared" si="19"/>
        <v>8000</v>
      </c>
    </row>
    <row r="242" spans="1:16" hidden="1">
      <c r="A242" t="s">
        <v>2</v>
      </c>
      <c r="B242" t="s">
        <v>94</v>
      </c>
      <c r="C242" t="s">
        <v>81</v>
      </c>
      <c r="D242" s="8">
        <v>3200</v>
      </c>
      <c r="E242" t="str">
        <f>VLOOKUP(D242,Conformity!$A$2:$C$116,2,0)</f>
        <v>Shrub and Brushland</v>
      </c>
      <c r="F242" s="8" t="s">
        <v>5</v>
      </c>
      <c r="G242" s="26">
        <f t="shared" si="20"/>
        <v>0.80616023176279095</v>
      </c>
      <c r="H242" s="30">
        <f t="shared" si="21"/>
        <v>4.9140330516175015E-2</v>
      </c>
      <c r="I242" s="30">
        <f>HLOOKUP(F242,ROCs!$B$1:$F$17,MATCH(VLOOKUP(D242,HROC,2,0),ROCs!$A$2:$A$17,0)+1,0)</f>
        <v>0.28292799795311729</v>
      </c>
      <c r="J242" s="3">
        <v>285.42</v>
      </c>
      <c r="K242" s="26">
        <f t="shared" si="17"/>
        <v>336.53941599005788</v>
      </c>
      <c r="L242" s="31">
        <f t="shared" si="18"/>
        <v>738.22007126344943</v>
      </c>
      <c r="M242" s="4">
        <f>2.721*K242*(H242+VLOOKUP(B242,Summary!$A$34:C$39,3,0))</f>
        <v>90.785155326624576</v>
      </c>
      <c r="N242" t="s">
        <v>103</v>
      </c>
      <c r="O242" t="s">
        <v>82</v>
      </c>
      <c r="P242">
        <f t="shared" si="19"/>
        <v>3000</v>
      </c>
    </row>
    <row r="243" spans="1:16" hidden="1">
      <c r="A243" t="s">
        <v>14</v>
      </c>
      <c r="B243" t="s">
        <v>96</v>
      </c>
      <c r="C243" t="s">
        <v>90</v>
      </c>
      <c r="D243" s="8">
        <v>1700</v>
      </c>
      <c r="E243" t="str">
        <f>VLOOKUP(D243,Conformity!$A$2:$C$116,2,0)</f>
        <v>Institutional</v>
      </c>
      <c r="F243" s="8" t="s">
        <v>5</v>
      </c>
      <c r="G243" s="26">
        <f t="shared" si="20"/>
        <v>0.96739227811534922</v>
      </c>
      <c r="H243" s="30">
        <f t="shared" si="21"/>
        <v>0.17065096597435325</v>
      </c>
      <c r="I243" s="30">
        <f>HLOOKUP(F243,ROCs!$B$1:$F$17,MATCH(VLOOKUP(D243,HROC,2,0),ROCs!$A$2:$A$17,0)+1,0)</f>
        <v>0.24052044568721381</v>
      </c>
      <c r="J243" s="3">
        <v>284.29000000000002</v>
      </c>
      <c r="K243" s="26">
        <f t="shared" si="17"/>
        <v>284.96347089966213</v>
      </c>
      <c r="L243" s="31">
        <f t="shared" si="18"/>
        <v>750.10204617901809</v>
      </c>
      <c r="M243" s="4">
        <f>2.721*K243*(H243+VLOOKUP(B243,Summary!$A$34:C$39,3,0))</f>
        <v>194.35115072490953</v>
      </c>
      <c r="N243" t="s">
        <v>105</v>
      </c>
      <c r="O243" t="s">
        <v>89</v>
      </c>
      <c r="P243">
        <f t="shared" si="19"/>
        <v>1000</v>
      </c>
    </row>
    <row r="244" spans="1:16" hidden="1">
      <c r="A244" t="s">
        <v>16</v>
      </c>
      <c r="B244" t="s">
        <v>97</v>
      </c>
      <c r="C244" t="s">
        <v>81</v>
      </c>
      <c r="D244" s="8">
        <v>6250</v>
      </c>
      <c r="E244" t="str">
        <f>VLOOKUP(D244,Conformity!$A$2:$C$116,2,0)</f>
        <v>Hydric Pine Flatwoods</v>
      </c>
      <c r="F244" s="8" t="s">
        <v>5</v>
      </c>
      <c r="G244" s="26">
        <f t="shared" si="20"/>
        <v>0.62640332935885068</v>
      </c>
      <c r="H244" s="30">
        <f t="shared" si="21"/>
        <v>1.7869211096790915E-2</v>
      </c>
      <c r="I244" s="30">
        <f>HLOOKUP(F244,ROCs!$B$1:$F$17,MATCH(VLOOKUP(D244,HROC,2,0),ROCs!$A$2:$A$17,0)+1,0)</f>
        <v>0.24869471632328805</v>
      </c>
      <c r="J244" s="3">
        <v>284.24</v>
      </c>
      <c r="K244" s="26">
        <f t="shared" si="17"/>
        <v>294.59634985402056</v>
      </c>
      <c r="L244" s="31">
        <f t="shared" si="18"/>
        <v>502.12282160858877</v>
      </c>
      <c r="M244" s="4">
        <f>2.721*K244*(H244+VLOOKUP(B244,Summary!$A$34:C$39,3,0))</f>
        <v>46.387766792244214</v>
      </c>
      <c r="N244" t="s">
        <v>103</v>
      </c>
      <c r="O244" t="s">
        <v>82</v>
      </c>
      <c r="P244">
        <f t="shared" si="19"/>
        <v>6000</v>
      </c>
    </row>
    <row r="245" spans="1:16" hidden="1">
      <c r="A245" t="s">
        <v>14</v>
      </c>
      <c r="B245" t="s">
        <v>96</v>
      </c>
      <c r="C245" t="s">
        <v>72</v>
      </c>
      <c r="D245" s="8">
        <v>1180</v>
      </c>
      <c r="E245" t="str">
        <f>VLOOKUP(D245,Conformity!$A$2:$C$116,2,0)</f>
        <v>Rural Residential</v>
      </c>
      <c r="F245" s="8" t="s">
        <v>5</v>
      </c>
      <c r="G245" s="26">
        <f t="shared" si="20"/>
        <v>0.96739227811534922</v>
      </c>
      <c r="H245" s="30">
        <f t="shared" si="21"/>
        <v>0.17065096597435325</v>
      </c>
      <c r="I245" s="30">
        <f>HLOOKUP(F245,ROCs!$B$1:$F$17,MATCH(VLOOKUP(D245,HROC,2,0),ROCs!$A$2:$A$17,0)+1,0)</f>
        <v>0.27638752969320179</v>
      </c>
      <c r="J245" s="3">
        <v>284.24</v>
      </c>
      <c r="K245" s="26">
        <f t="shared" si="17"/>
        <v>327.400431326182</v>
      </c>
      <c r="L245" s="31">
        <f t="shared" si="18"/>
        <v>861.80777024622273</v>
      </c>
      <c r="M245" s="4">
        <f>2.721*K245*(H245+VLOOKUP(B245,Summary!$A$34:C$39,3,0))</f>
        <v>223.29406072710293</v>
      </c>
      <c r="N245" t="s">
        <v>99</v>
      </c>
      <c r="P245">
        <f t="shared" si="19"/>
        <v>1000</v>
      </c>
    </row>
    <row r="246" spans="1:16">
      <c r="A246" t="s">
        <v>8</v>
      </c>
      <c r="B246" t="s">
        <v>8</v>
      </c>
      <c r="C246" t="s">
        <v>17</v>
      </c>
      <c r="D246" s="8">
        <v>2110</v>
      </c>
      <c r="E246" t="str">
        <f>VLOOKUP(D246,Conformity!$A$2:$C$116,2,0)</f>
        <v>Improved Pastures</v>
      </c>
      <c r="F246" s="8" t="s">
        <v>9</v>
      </c>
      <c r="G246" s="26">
        <f t="shared" si="20"/>
        <v>1.8765006736361713</v>
      </c>
      <c r="H246" s="30">
        <f t="shared" si="21"/>
        <v>0.3700681607026059</v>
      </c>
      <c r="I246" s="30">
        <f>HLOOKUP(F246,ROCs!$B$1:$F$17,MATCH(VLOOKUP(D246,HROC,2,0),ROCs!$A$2:$A$17,0)+1,0)</f>
        <v>0.58663586860269046</v>
      </c>
      <c r="J246" s="3">
        <v>281.57</v>
      </c>
      <c r="K246" s="26">
        <f t="shared" si="17"/>
        <v>688.38373889485013</v>
      </c>
      <c r="L246" s="31">
        <f t="shared" si="18"/>
        <v>3514.8586878870901</v>
      </c>
      <c r="M246" s="4">
        <f>2.721*K246*(H246+VLOOKUP(B246,Summary!$A$34:C$39,3,0))</f>
        <v>1049.0592772556472</v>
      </c>
      <c r="N246" t="s">
        <v>17</v>
      </c>
      <c r="O246" t="s">
        <v>20</v>
      </c>
      <c r="P246">
        <f t="shared" si="19"/>
        <v>2000</v>
      </c>
    </row>
    <row r="247" spans="1:16" hidden="1">
      <c r="A247" t="s">
        <v>6</v>
      </c>
      <c r="B247" t="s">
        <v>94</v>
      </c>
      <c r="C247" t="s">
        <v>81</v>
      </c>
      <c r="D247" s="8">
        <v>4110</v>
      </c>
      <c r="E247" t="str">
        <f>VLOOKUP(D247,Conformity!$A$2:$C$116,2,0)</f>
        <v>Pine Flatwoods</v>
      </c>
      <c r="F247" s="8" t="s">
        <v>5</v>
      </c>
      <c r="G247" s="26">
        <f t="shared" si="20"/>
        <v>0.80616023176279095</v>
      </c>
      <c r="H247" s="30">
        <f t="shared" si="21"/>
        <v>4.9140330516175015E-2</v>
      </c>
      <c r="I247" s="30">
        <f>HLOOKUP(F247,ROCs!$B$1:$F$17,MATCH(VLOOKUP(D247,HROC,2,0),ROCs!$A$2:$A$17,0)+1,0)</f>
        <v>0.28292799795311729</v>
      </c>
      <c r="J247" s="3">
        <v>281.11</v>
      </c>
      <c r="K247" s="26">
        <f t="shared" si="17"/>
        <v>331.45748451042385</v>
      </c>
      <c r="L247" s="31">
        <f t="shared" si="18"/>
        <v>727.07253953075565</v>
      </c>
      <c r="M247" s="4">
        <f>2.721*K247*(H247+VLOOKUP(B247,Summary!$A$34:C$39,3,0))</f>
        <v>89.414249225238024</v>
      </c>
      <c r="N247" t="s">
        <v>103</v>
      </c>
      <c r="O247" t="s">
        <v>82</v>
      </c>
      <c r="P247">
        <f t="shared" si="19"/>
        <v>4000</v>
      </c>
    </row>
    <row r="248" spans="1:16" hidden="1">
      <c r="A248" t="s">
        <v>14</v>
      </c>
      <c r="B248" t="s">
        <v>96</v>
      </c>
      <c r="C248" t="s">
        <v>83</v>
      </c>
      <c r="D248" s="8">
        <v>6410</v>
      </c>
      <c r="E248" t="str">
        <f>VLOOKUP(D248,Conformity!$A$2:$C$116,2,0)</f>
        <v>Freshwater Marshes</v>
      </c>
      <c r="F248" s="8" t="s">
        <v>5</v>
      </c>
      <c r="G248" s="26">
        <f t="shared" si="20"/>
        <v>0.62640332935885068</v>
      </c>
      <c r="H248" s="30">
        <f t="shared" si="21"/>
        <v>1.7869211096790915E-2</v>
      </c>
      <c r="I248" s="30">
        <f>HLOOKUP(F248,ROCs!$B$1:$F$17,MATCH(VLOOKUP(D248,HROC,2,0),ROCs!$A$2:$A$17,0)+1,0)</f>
        <v>0.24869471632328805</v>
      </c>
      <c r="J248" s="3">
        <v>281.04000000000002</v>
      </c>
      <c r="K248" s="26">
        <f t="shared" si="17"/>
        <v>291.27975711713322</v>
      </c>
      <c r="L248" s="31">
        <f t="shared" si="18"/>
        <v>496.46987681141923</v>
      </c>
      <c r="M248" s="4">
        <f>2.721*K248*(H248+VLOOKUP(B248,Summary!$A$34:C$39,3,0))</f>
        <v>77.568417822088378</v>
      </c>
      <c r="N248" t="s">
        <v>111</v>
      </c>
      <c r="O248" t="s">
        <v>82</v>
      </c>
      <c r="P248">
        <f t="shared" si="19"/>
        <v>6000</v>
      </c>
    </row>
    <row r="249" spans="1:16" hidden="1">
      <c r="A249" t="s">
        <v>8</v>
      </c>
      <c r="B249" t="s">
        <v>8</v>
      </c>
      <c r="C249" t="s">
        <v>84</v>
      </c>
      <c r="D249" s="8">
        <v>6410</v>
      </c>
      <c r="E249" t="str">
        <f>VLOOKUP(D249,Conformity!$A$2:$C$116,2,0)</f>
        <v>Freshwater Marshes</v>
      </c>
      <c r="F249" s="8" t="s">
        <v>5</v>
      </c>
      <c r="G249" s="26">
        <f t="shared" si="20"/>
        <v>0.62640332935885068</v>
      </c>
      <c r="H249" s="30">
        <f t="shared" si="21"/>
        <v>1.7869211096790915E-2</v>
      </c>
      <c r="I249" s="30">
        <f>HLOOKUP(F249,ROCs!$B$1:$F$17,MATCH(VLOOKUP(D249,HROC,2,0),ROCs!$A$2:$A$17,0)+1,0)</f>
        <v>0.24869471632328805</v>
      </c>
      <c r="J249" s="3">
        <v>280.99</v>
      </c>
      <c r="K249" s="26">
        <f t="shared" si="17"/>
        <v>291.22793535561931</v>
      </c>
      <c r="L249" s="31">
        <f t="shared" si="18"/>
        <v>496.38154954896333</v>
      </c>
      <c r="M249" s="4">
        <f>2.721*K249*(H249+VLOOKUP(B249,Summary!$A$34:C$39,3,0))</f>
        <v>164.7220509082496</v>
      </c>
      <c r="N249" t="s">
        <v>106</v>
      </c>
      <c r="O249" t="s">
        <v>82</v>
      </c>
      <c r="P249">
        <f t="shared" si="19"/>
        <v>6000</v>
      </c>
    </row>
    <row r="250" spans="1:16" hidden="1">
      <c r="A250" t="s">
        <v>6</v>
      </c>
      <c r="B250" t="s">
        <v>94</v>
      </c>
      <c r="C250" t="s">
        <v>81</v>
      </c>
      <c r="D250" s="8">
        <v>1180</v>
      </c>
      <c r="E250" t="str">
        <f>VLOOKUP(D250,Conformity!$A$2:$C$116,2,0)</f>
        <v>Rural Residential</v>
      </c>
      <c r="F250" s="8" t="s">
        <v>5</v>
      </c>
      <c r="G250" s="26">
        <f t="shared" si="20"/>
        <v>0.96739227811534922</v>
      </c>
      <c r="H250" s="30">
        <f t="shared" si="21"/>
        <v>0.17065096597435325</v>
      </c>
      <c r="I250" s="30">
        <f>HLOOKUP(F250,ROCs!$B$1:$F$17,MATCH(VLOOKUP(D250,HROC,2,0),ROCs!$A$2:$A$17,0)+1,0)</f>
        <v>0.27638752969320179</v>
      </c>
      <c r="J250" s="3">
        <v>279.74</v>
      </c>
      <c r="K250" s="26">
        <f t="shared" si="17"/>
        <v>322.21712869119813</v>
      </c>
      <c r="L250" s="31">
        <f t="shared" si="18"/>
        <v>848.16389547100459</v>
      </c>
      <c r="M250" s="4">
        <f>2.721*K250*(H250+VLOOKUP(B250,Summary!$A$34:C$39,3,0))</f>
        <v>193.45635382251058</v>
      </c>
      <c r="N250" t="s">
        <v>103</v>
      </c>
      <c r="O250" t="s">
        <v>82</v>
      </c>
      <c r="P250">
        <f t="shared" si="19"/>
        <v>1000</v>
      </c>
    </row>
    <row r="251" spans="1:16" hidden="1">
      <c r="A251" t="s">
        <v>14</v>
      </c>
      <c r="B251" t="s">
        <v>96</v>
      </c>
      <c r="C251" t="s">
        <v>90</v>
      </c>
      <c r="D251" s="8">
        <v>8350</v>
      </c>
      <c r="E251" t="str">
        <f>VLOOKUP(D251,Conformity!$A$2:$C$116,2,0)</f>
        <v>Solid Waste Disposal</v>
      </c>
      <c r="F251" s="8" t="s">
        <v>5</v>
      </c>
      <c r="G251" s="26">
        <f t="shared" si="20"/>
        <v>1.4884831588725165</v>
      </c>
      <c r="H251" s="30">
        <f t="shared" si="21"/>
        <v>0.30824389141964326</v>
      </c>
      <c r="I251" s="30">
        <f>HLOOKUP(F251,ROCs!$B$1:$F$17,MATCH(VLOOKUP(D251,HROC,2,0),ROCs!$A$2:$A$17,0)+1,0)</f>
        <v>0.58224006489851832</v>
      </c>
      <c r="J251" s="3">
        <v>278.10000000000002</v>
      </c>
      <c r="K251" s="26">
        <f t="shared" si="17"/>
        <v>674.80560933619836</v>
      </c>
      <c r="L251" s="31">
        <f t="shared" si="18"/>
        <v>2733.0724920112248</v>
      </c>
      <c r="M251" s="4">
        <f>2.721*K251*(H251+VLOOKUP(B251,Summary!$A$34:C$39,3,0))</f>
        <v>712.87249271545113</v>
      </c>
      <c r="N251" t="s">
        <v>105</v>
      </c>
      <c r="O251" t="s">
        <v>89</v>
      </c>
      <c r="P251">
        <f t="shared" si="19"/>
        <v>8000</v>
      </c>
    </row>
    <row r="252" spans="1:16">
      <c r="A252" t="s">
        <v>12</v>
      </c>
      <c r="B252" t="s">
        <v>95</v>
      </c>
      <c r="C252" t="s">
        <v>17</v>
      </c>
      <c r="D252" s="8">
        <v>2130</v>
      </c>
      <c r="E252" t="str">
        <f>VLOOKUP(D252,Conformity!$A$2:$C$116,2,0)</f>
        <v>Woodland Pastures</v>
      </c>
      <c r="F252" s="8" t="s">
        <v>5</v>
      </c>
      <c r="G252" s="26">
        <f t="shared" si="20"/>
        <v>0.95337210017164864</v>
      </c>
      <c r="H252" s="30">
        <f t="shared" si="21"/>
        <v>0.22938109134459039</v>
      </c>
      <c r="I252" s="30">
        <f>HLOOKUP(F252,ROCs!$B$1:$F$17,MATCH(VLOOKUP(D252,HROC,2,0),ROCs!$A$2:$A$17,0)+1,0)</f>
        <v>0.2</v>
      </c>
      <c r="J252" s="3">
        <v>278.08</v>
      </c>
      <c r="K252" s="26">
        <f t="shared" si="17"/>
        <v>231.77967999999998</v>
      </c>
      <c r="L252" s="31">
        <f t="shared" si="18"/>
        <v>601.26557469279714</v>
      </c>
      <c r="M252" s="4">
        <f>2.721*K252*(H252+VLOOKUP(B252,Summary!$A$34:C$39,3,0))</f>
        <v>144.66434845967771</v>
      </c>
      <c r="N252" t="s">
        <v>17</v>
      </c>
      <c r="O252" t="s">
        <v>19</v>
      </c>
      <c r="P252">
        <f t="shared" si="19"/>
        <v>2000</v>
      </c>
    </row>
    <row r="253" spans="1:16" hidden="1">
      <c r="A253" t="s">
        <v>14</v>
      </c>
      <c r="B253" t="s">
        <v>96</v>
      </c>
      <c r="C253" t="s">
        <v>90</v>
      </c>
      <c r="D253" s="8">
        <v>2140</v>
      </c>
      <c r="E253" t="str">
        <f>VLOOKUP(D253,Conformity!$A$2:$C$116,2,0)</f>
        <v>Row Crops</v>
      </c>
      <c r="F253" s="8" t="s">
        <v>5</v>
      </c>
      <c r="G253" s="26">
        <f t="shared" si="20"/>
        <v>1.1942187284187931</v>
      </c>
      <c r="H253" s="30">
        <f t="shared" si="21"/>
        <v>0.52982210901985061</v>
      </c>
      <c r="I253" s="30">
        <f>HLOOKUP(F253,ROCs!$B$1:$F$17,MATCH(VLOOKUP(D253,HROC,2,0),ROCs!$A$2:$A$17,0)+1,0)</f>
        <v>0.25824300484311374</v>
      </c>
      <c r="J253" s="3">
        <v>275.86</v>
      </c>
      <c r="K253" s="26">
        <f t="shared" si="17"/>
        <v>296.88817957951898</v>
      </c>
      <c r="L253" s="31">
        <f t="shared" si="18"/>
        <v>964.72898352036384</v>
      </c>
      <c r="M253" s="4">
        <f>2.721*K253*(H253+VLOOKUP(B253,Summary!$A$34:C$39,3,0))</f>
        <v>492.63426319056441</v>
      </c>
      <c r="N253" t="s">
        <v>105</v>
      </c>
      <c r="O253" t="s">
        <v>89</v>
      </c>
      <c r="P253">
        <f t="shared" si="19"/>
        <v>2000</v>
      </c>
    </row>
    <row r="254" spans="1:16" hidden="1">
      <c r="A254" t="s">
        <v>16</v>
      </c>
      <c r="B254" t="s">
        <v>97</v>
      </c>
      <c r="C254" t="s">
        <v>79</v>
      </c>
      <c r="D254" s="8">
        <v>1400</v>
      </c>
      <c r="E254" t="str">
        <f>VLOOKUP(D254,Conformity!$A$2:$C$116,2,0)</f>
        <v>Commercial and Services</v>
      </c>
      <c r="F254" s="8" t="s">
        <v>10</v>
      </c>
      <c r="G254" s="26">
        <f t="shared" si="20"/>
        <v>0.73183755311232057</v>
      </c>
      <c r="H254" s="30">
        <f t="shared" si="21"/>
        <v>0.15992943931627868</v>
      </c>
      <c r="I254" s="30">
        <f>HLOOKUP(F254,ROCs!$B$1:$F$17,MATCH(VLOOKUP(D254,HROC,2,0),ROCs!$A$2:$A$17,0)+1,0)</f>
        <v>0.57659988543228824</v>
      </c>
      <c r="J254" s="3">
        <v>275.10000000000002</v>
      </c>
      <c r="K254" s="26">
        <f t="shared" si="17"/>
        <v>661.05980420049571</v>
      </c>
      <c r="L254" s="31">
        <f t="shared" si="18"/>
        <v>1316.3882080118085</v>
      </c>
      <c r="M254" s="4">
        <f>2.721*K254*(H254+VLOOKUP(B254,Summary!$A$34:C$39,3,0))</f>
        <v>359.62182485867703</v>
      </c>
      <c r="N254" t="s">
        <v>113</v>
      </c>
      <c r="P254">
        <f t="shared" si="19"/>
        <v>1000</v>
      </c>
    </row>
    <row r="255" spans="1:16" hidden="1">
      <c r="A255" t="s">
        <v>8</v>
      </c>
      <c r="B255" t="s">
        <v>8</v>
      </c>
      <c r="C255" t="s">
        <v>83</v>
      </c>
      <c r="D255" s="8">
        <v>6110</v>
      </c>
      <c r="E255" t="str">
        <f>VLOOKUP(D255,Conformity!$A$2:$C$116,2,0)</f>
        <v>Bay Swamps</v>
      </c>
      <c r="F255" s="8" t="s">
        <v>5</v>
      </c>
      <c r="G255" s="26">
        <f t="shared" si="20"/>
        <v>0.62640332935885068</v>
      </c>
      <c r="H255" s="30">
        <f t="shared" si="21"/>
        <v>1.7869211096790915E-2</v>
      </c>
      <c r="I255" s="30">
        <f>HLOOKUP(F255,ROCs!$B$1:$F$17,MATCH(VLOOKUP(D255,HROC,2,0),ROCs!$A$2:$A$17,0)+1,0)</f>
        <v>0.24869471632328805</v>
      </c>
      <c r="J255" s="3">
        <v>274.24</v>
      </c>
      <c r="K255" s="26">
        <f t="shared" si="17"/>
        <v>284.23199755124756</v>
      </c>
      <c r="L255" s="31">
        <f t="shared" si="18"/>
        <v>484.45736911743381</v>
      </c>
      <c r="M255" s="4">
        <f>2.721*K255*(H255+VLOOKUP(B255,Summary!$A$34:C$39,3,0))</f>
        <v>160.76506367158396</v>
      </c>
      <c r="N255" t="s">
        <v>111</v>
      </c>
      <c r="O255" t="s">
        <v>82</v>
      </c>
      <c r="P255">
        <f t="shared" si="19"/>
        <v>6000</v>
      </c>
    </row>
    <row r="256" spans="1:16" hidden="1">
      <c r="A256" t="s">
        <v>8</v>
      </c>
      <c r="B256" t="s">
        <v>8</v>
      </c>
      <c r="C256" t="s">
        <v>81</v>
      </c>
      <c r="D256" s="8">
        <v>7430</v>
      </c>
      <c r="E256" t="str">
        <f>VLOOKUP(D256,Conformity!$A$2:$C$116,2,0)</f>
        <v>Spoil Areas</v>
      </c>
      <c r="F256" s="8" t="s">
        <v>10</v>
      </c>
      <c r="G256" s="26">
        <f t="shared" si="20"/>
        <v>0.73183755311232057</v>
      </c>
      <c r="H256" s="30">
        <f t="shared" si="21"/>
        <v>0.13401908322593187</v>
      </c>
      <c r="I256" s="30">
        <f>HLOOKUP(F256,ROCs!$B$1:$F$17,MATCH(VLOOKUP(D256,HROC,2,0),ROCs!$A$2:$A$17,0)+1,0)</f>
        <v>0.24115339422849597</v>
      </c>
      <c r="J256" s="3">
        <v>271.14999999999998</v>
      </c>
      <c r="K256" s="26">
        <f t="shared" si="17"/>
        <v>272.5075858067737</v>
      </c>
      <c r="L256" s="31">
        <f t="shared" si="18"/>
        <v>542.65252594454137</v>
      </c>
      <c r="M256" s="4">
        <f>2.721*K256*(H256+VLOOKUP(B256,Summary!$A$34:C$39,3,0))</f>
        <v>240.2579277587312</v>
      </c>
      <c r="N256" t="s">
        <v>103</v>
      </c>
      <c r="O256" t="s">
        <v>82</v>
      </c>
      <c r="P256">
        <f t="shared" si="19"/>
        <v>7000</v>
      </c>
    </row>
    <row r="257" spans="1:16" hidden="1">
      <c r="A257" t="s">
        <v>14</v>
      </c>
      <c r="B257" t="s">
        <v>96</v>
      </c>
      <c r="C257" t="s">
        <v>77</v>
      </c>
      <c r="D257" s="8">
        <v>1820</v>
      </c>
      <c r="E257" t="str">
        <f>VLOOKUP(D257,Conformity!$A$2:$C$116,2,0)</f>
        <v>Golf Courses</v>
      </c>
      <c r="F257" s="8" t="s">
        <v>5</v>
      </c>
      <c r="G257" s="26">
        <f t="shared" si="20"/>
        <v>1.8765006736361713</v>
      </c>
      <c r="H257" s="30">
        <f t="shared" si="21"/>
        <v>0.3700681607026059</v>
      </c>
      <c r="I257" s="30">
        <f>HLOOKUP(F257,ROCs!$B$1:$F$17,MATCH(VLOOKUP(D257,HROC,2,0),ROCs!$A$2:$A$17,0)+1,0)</f>
        <v>0.27638752969320179</v>
      </c>
      <c r="J257" s="3">
        <v>269.76</v>
      </c>
      <c r="K257" s="26">
        <f t="shared" si="17"/>
        <v>310.72171529183385</v>
      </c>
      <c r="L257" s="31">
        <f t="shared" si="18"/>
        <v>1586.5321314272137</v>
      </c>
      <c r="M257" s="4">
        <f>2.721*K257*(H257+VLOOKUP(B257,Summary!$A$34:C$39,3,0))</f>
        <v>380.52083237646383</v>
      </c>
      <c r="N257" t="s">
        <v>112</v>
      </c>
      <c r="P257">
        <f t="shared" si="19"/>
        <v>1000</v>
      </c>
    </row>
    <row r="258" spans="1:16" hidden="1">
      <c r="A258" t="s">
        <v>8</v>
      </c>
      <c r="B258" t="s">
        <v>8</v>
      </c>
      <c r="C258" t="s">
        <v>83</v>
      </c>
      <c r="D258" s="8">
        <v>6216</v>
      </c>
      <c r="E258" t="e">
        <f>VLOOKUP(D258,Conformity!$A$2:$C$116,2,0)</f>
        <v>#N/A</v>
      </c>
      <c r="F258" s="8" t="s">
        <v>5</v>
      </c>
      <c r="G258" s="26">
        <f t="shared" si="20"/>
        <v>0.62640332935885068</v>
      </c>
      <c r="H258" s="30">
        <f t="shared" si="21"/>
        <v>1.7869211096790915E-2</v>
      </c>
      <c r="I258" s="30">
        <f>HLOOKUP(F258,ROCs!$B$1:$F$17,MATCH(VLOOKUP(D258,HROC,2,0),ROCs!$A$2:$A$17,0)+1,0)</f>
        <v>0.24869471632328805</v>
      </c>
      <c r="J258" s="3">
        <v>268.56</v>
      </c>
      <c r="K258" s="26">
        <f t="shared" ref="K258:K321" si="22">Rain*I258*J258/12</f>
        <v>278.34504544327245</v>
      </c>
      <c r="L258" s="31">
        <f t="shared" ref="L258:L321" si="23">2.721*G258*K258</f>
        <v>474.4233921024578</v>
      </c>
      <c r="M258" s="4">
        <f>2.721*K258*(H258+VLOOKUP(B258,Summary!$A$34:C$39,3,0))</f>
        <v>157.43533218947121</v>
      </c>
      <c r="N258" t="s">
        <v>111</v>
      </c>
      <c r="O258" t="s">
        <v>82</v>
      </c>
      <c r="P258">
        <f t="shared" si="19"/>
        <v>6000</v>
      </c>
    </row>
    <row r="259" spans="1:16">
      <c r="A259" t="s">
        <v>14</v>
      </c>
      <c r="B259" t="s">
        <v>96</v>
      </c>
      <c r="C259" t="s">
        <v>17</v>
      </c>
      <c r="D259" s="8">
        <v>4130</v>
      </c>
      <c r="E259" t="str">
        <f>VLOOKUP(D259,Conformity!$A$2:$C$116,2,0)</f>
        <v>Sand Pine</v>
      </c>
      <c r="F259" s="8" t="s">
        <v>3</v>
      </c>
      <c r="G259" s="26">
        <f t="shared" si="20"/>
        <v>0.80616023176279095</v>
      </c>
      <c r="H259" s="30">
        <f t="shared" si="21"/>
        <v>4.9140330516175015E-2</v>
      </c>
      <c r="I259" s="30">
        <f>HLOOKUP(F259,ROCs!$B$1:$F$17,MATCH(VLOOKUP(D259,HROC,2,0),ROCs!$A$2:$A$17,0)+1,0)</f>
        <v>2.0887301862310671E-2</v>
      </c>
      <c r="J259" s="3">
        <v>268.33999999999997</v>
      </c>
      <c r="K259" s="26">
        <f t="shared" si="22"/>
        <v>23.358414839369967</v>
      </c>
      <c r="L259" s="31">
        <f t="shared" si="23"/>
        <v>51.238130952929232</v>
      </c>
      <c r="M259" s="4">
        <f>2.721*K259*(H259+VLOOKUP(B259,Summary!$A$34:C$39,3,0))</f>
        <v>8.207932995929939</v>
      </c>
      <c r="N259" t="s">
        <v>17</v>
      </c>
      <c r="O259" t="s">
        <v>38</v>
      </c>
      <c r="P259">
        <f t="shared" ref="P259:P322" si="24">INT(D259/1000)*1000</f>
        <v>4000</v>
      </c>
    </row>
    <row r="260" spans="1:16" hidden="1">
      <c r="A260" t="s">
        <v>8</v>
      </c>
      <c r="B260" t="s">
        <v>8</v>
      </c>
      <c r="C260" t="s">
        <v>83</v>
      </c>
      <c r="D260" s="8">
        <v>6172</v>
      </c>
      <c r="E260" t="str">
        <f>VLOOKUP(D260,Conformity!$A$2:$C$116,2,0)</f>
        <v>Mixed Shrubs</v>
      </c>
      <c r="F260" s="8" t="s">
        <v>5</v>
      </c>
      <c r="G260" s="26">
        <f t="shared" si="20"/>
        <v>0.62640332935885068</v>
      </c>
      <c r="H260" s="30">
        <f t="shared" si="21"/>
        <v>1.7869211096790915E-2</v>
      </c>
      <c r="I260" s="30">
        <f>HLOOKUP(F260,ROCs!$B$1:$F$17,MATCH(VLOOKUP(D260,HROC,2,0),ROCs!$A$2:$A$17,0)+1,0)</f>
        <v>0.24869471632328805</v>
      </c>
      <c r="J260" s="3">
        <v>267.31</v>
      </c>
      <c r="K260" s="26">
        <f t="shared" si="22"/>
        <v>277.04950140542581</v>
      </c>
      <c r="L260" s="31">
        <f t="shared" si="23"/>
        <v>472.21521054106336</v>
      </c>
      <c r="M260" s="4">
        <f>2.721*K260*(H260+VLOOKUP(B260,Summary!$A$34:C$39,3,0))</f>
        <v>156.70255677527385</v>
      </c>
      <c r="N260" t="s">
        <v>111</v>
      </c>
      <c r="O260" t="s">
        <v>82</v>
      </c>
      <c r="P260">
        <f t="shared" si="24"/>
        <v>6000</v>
      </c>
    </row>
    <row r="261" spans="1:16">
      <c r="A261" t="s">
        <v>8</v>
      </c>
      <c r="B261" t="s">
        <v>8</v>
      </c>
      <c r="C261" t="s">
        <v>17</v>
      </c>
      <c r="D261" s="8">
        <v>2130</v>
      </c>
      <c r="E261" t="str">
        <f>VLOOKUP(D261,Conformity!$A$2:$C$116,2,0)</f>
        <v>Woodland Pastures</v>
      </c>
      <c r="F261" s="8" t="s">
        <v>3</v>
      </c>
      <c r="G261" s="26">
        <f t="shared" si="20"/>
        <v>0.95337210017164864</v>
      </c>
      <c r="H261" s="30">
        <f t="shared" si="21"/>
        <v>0.22938109134459039</v>
      </c>
      <c r="I261" s="30">
        <f>HLOOKUP(F261,ROCs!$B$1:$F$17,MATCH(VLOOKUP(D261,HROC,2,0),ROCs!$A$2:$A$17,0)+1,0)</f>
        <v>0.2</v>
      </c>
      <c r="J261" s="3">
        <v>267.27</v>
      </c>
      <c r="K261" s="26">
        <f t="shared" si="22"/>
        <v>222.76954499999999</v>
      </c>
      <c r="L261" s="31">
        <f t="shared" si="23"/>
        <v>577.89215386990759</v>
      </c>
      <c r="M261" s="4">
        <f>2.721*K261*(H261+VLOOKUP(B261,Summary!$A$34:C$39,3,0))</f>
        <v>254.21033626409138</v>
      </c>
      <c r="N261" t="s">
        <v>17</v>
      </c>
      <c r="O261" t="s">
        <v>20</v>
      </c>
      <c r="P261">
        <f t="shared" si="24"/>
        <v>2000</v>
      </c>
    </row>
    <row r="262" spans="1:16" hidden="1">
      <c r="A262" t="s">
        <v>14</v>
      </c>
      <c r="B262" t="s">
        <v>96</v>
      </c>
      <c r="C262" t="s">
        <v>72</v>
      </c>
      <c r="D262" s="8">
        <v>5120</v>
      </c>
      <c r="E262" t="str">
        <f>VLOOKUP(D262,Conformity!$A$2:$C$116,2,0)</f>
        <v xml:space="preserve"> Channelized Waterways, Canals</v>
      </c>
      <c r="F262" s="8" t="s">
        <v>10</v>
      </c>
      <c r="G262" s="26">
        <f t="shared" si="20"/>
        <v>0.52096910560538079</v>
      </c>
      <c r="H262" s="30">
        <f t="shared" si="21"/>
        <v>9.3813358258152305E-2</v>
      </c>
      <c r="I262" s="30">
        <f>HLOOKUP(F262,ROCs!$B$1:$F$17,MATCH(VLOOKUP(D262,HROC,2,0),ROCs!$A$2:$A$17,0)+1,0)</f>
        <v>0.2984336595879456</v>
      </c>
      <c r="J262" s="3">
        <v>266.86</v>
      </c>
      <c r="K262" s="26">
        <f t="shared" si="22"/>
        <v>331.89972666216119</v>
      </c>
      <c r="L262" s="31">
        <f t="shared" si="23"/>
        <v>470.48675970335944</v>
      </c>
      <c r="M262" s="4">
        <f>2.721*K262*(H262+VLOOKUP(B262,Summary!$A$34:C$39,3,0))</f>
        <v>156.97069718752363</v>
      </c>
      <c r="N262" t="s">
        <v>99</v>
      </c>
      <c r="P262">
        <f t="shared" si="24"/>
        <v>5000</v>
      </c>
    </row>
    <row r="263" spans="1:16" hidden="1">
      <c r="A263" t="s">
        <v>16</v>
      </c>
      <c r="B263" t="s">
        <v>97</v>
      </c>
      <c r="C263" t="s">
        <v>71</v>
      </c>
      <c r="D263" s="8">
        <v>1210</v>
      </c>
      <c r="E263" t="str">
        <f>VLOOKUP(D263,Conformity!$A$2:$C$116,2,0)</f>
        <v>Fixed Single Family Units</v>
      </c>
      <c r="F263" s="8" t="s">
        <v>10</v>
      </c>
      <c r="G263" s="26">
        <f t="shared" si="20"/>
        <v>1.3474392445178078</v>
      </c>
      <c r="H263" s="30">
        <f t="shared" si="21"/>
        <v>0.2921616014325315</v>
      </c>
      <c r="I263" s="30">
        <f>HLOOKUP(F263,ROCs!$B$1:$F$17,MATCH(VLOOKUP(D263,HROC,2,0),ROCs!$A$2:$A$17,0)+1,0)</f>
        <v>0.22279788653131388</v>
      </c>
      <c r="J263" s="3">
        <v>265.94</v>
      </c>
      <c r="K263" s="26">
        <f t="shared" si="22"/>
        <v>246.92800049219352</v>
      </c>
      <c r="L263" s="31">
        <f t="shared" si="23"/>
        <v>905.33242181753747</v>
      </c>
      <c r="M263" s="4">
        <f>2.721*K263*(H263+VLOOKUP(B263,Summary!$A$34:C$39,3,0))</f>
        <v>223.17642022317619</v>
      </c>
      <c r="N263" t="s">
        <v>104</v>
      </c>
      <c r="P263">
        <f t="shared" si="24"/>
        <v>1000</v>
      </c>
    </row>
    <row r="264" spans="1:16" hidden="1">
      <c r="A264" t="s">
        <v>15</v>
      </c>
      <c r="B264" t="s">
        <v>95</v>
      </c>
      <c r="C264" t="s">
        <v>81</v>
      </c>
      <c r="D264" s="8">
        <v>3210</v>
      </c>
      <c r="E264" t="str">
        <f>VLOOKUP(D264,Conformity!$A$2:$C$116,2,0)</f>
        <v>Palmetto Prairies</v>
      </c>
      <c r="F264" s="8" t="s">
        <v>5</v>
      </c>
      <c r="G264" s="26">
        <f t="shared" si="20"/>
        <v>0.80616023176279095</v>
      </c>
      <c r="H264" s="30">
        <f t="shared" si="21"/>
        <v>4.9140330516175015E-2</v>
      </c>
      <c r="I264" s="30">
        <f>HLOOKUP(F264,ROCs!$B$1:$F$17,MATCH(VLOOKUP(D264,HROC,2,0),ROCs!$A$2:$A$17,0)+1,0)</f>
        <v>0.28292799795311729</v>
      </c>
      <c r="J264" s="3">
        <v>265.69</v>
      </c>
      <c r="K264" s="26">
        <f t="shared" si="22"/>
        <v>313.2757250171623</v>
      </c>
      <c r="L264" s="31">
        <f t="shared" si="23"/>
        <v>687.1897229836236</v>
      </c>
      <c r="M264" s="4">
        <f>2.721*K264*(H264+VLOOKUP(B264,Summary!$A$34:C$39,3,0))</f>
        <v>41.888360135172618</v>
      </c>
      <c r="N264" t="s">
        <v>103</v>
      </c>
      <c r="O264" t="s">
        <v>82</v>
      </c>
      <c r="P264">
        <f t="shared" si="24"/>
        <v>3000</v>
      </c>
    </row>
    <row r="265" spans="1:16" hidden="1">
      <c r="A265" t="s">
        <v>16</v>
      </c>
      <c r="B265" t="s">
        <v>97</v>
      </c>
      <c r="C265" t="s">
        <v>81</v>
      </c>
      <c r="D265" s="8">
        <v>6210</v>
      </c>
      <c r="E265" t="str">
        <f>VLOOKUP(D265,Conformity!$A$2:$C$116,2,0)</f>
        <v>Cypress</v>
      </c>
      <c r="F265" s="8" t="s">
        <v>5</v>
      </c>
      <c r="G265" s="26">
        <f t="shared" si="20"/>
        <v>0.62640332935885068</v>
      </c>
      <c r="H265" s="30">
        <f t="shared" si="21"/>
        <v>1.7869211096790915E-2</v>
      </c>
      <c r="I265" s="30">
        <f>HLOOKUP(F265,ROCs!$B$1:$F$17,MATCH(VLOOKUP(D265,HROC,2,0),ROCs!$A$2:$A$17,0)+1,0)</f>
        <v>0.24869471632328805</v>
      </c>
      <c r="J265" s="3">
        <v>265.58</v>
      </c>
      <c r="K265" s="26">
        <f t="shared" si="22"/>
        <v>275.25646845704608</v>
      </c>
      <c r="L265" s="31">
        <f t="shared" si="23"/>
        <v>469.1590872600936</v>
      </c>
      <c r="M265" s="4">
        <f>2.721*K265*(H265+VLOOKUP(B265,Summary!$A$34:C$39,3,0))</f>
        <v>43.342468001281375</v>
      </c>
      <c r="N265" t="s">
        <v>103</v>
      </c>
      <c r="O265" t="s">
        <v>82</v>
      </c>
      <c r="P265">
        <f t="shared" si="24"/>
        <v>6000</v>
      </c>
    </row>
    <row r="266" spans="1:16" hidden="1">
      <c r="A266" t="s">
        <v>14</v>
      </c>
      <c r="B266" t="s">
        <v>96</v>
      </c>
      <c r="C266" t="s">
        <v>72</v>
      </c>
      <c r="D266" s="8">
        <v>6250</v>
      </c>
      <c r="E266" t="str">
        <f>VLOOKUP(D266,Conformity!$A$2:$C$116,2,0)</f>
        <v>Hydric Pine Flatwoods</v>
      </c>
      <c r="F266" s="8" t="s">
        <v>5</v>
      </c>
      <c r="G266" s="26">
        <f t="shared" si="20"/>
        <v>0.62640332935885068</v>
      </c>
      <c r="H266" s="30">
        <f t="shared" si="21"/>
        <v>1.7869211096790915E-2</v>
      </c>
      <c r="I266" s="30">
        <f>HLOOKUP(F266,ROCs!$B$1:$F$17,MATCH(VLOOKUP(D266,HROC,2,0),ROCs!$A$2:$A$17,0)+1,0)</f>
        <v>0.24869471632328805</v>
      </c>
      <c r="J266" s="3">
        <v>264.83999999999997</v>
      </c>
      <c r="K266" s="26">
        <f t="shared" si="22"/>
        <v>274.48950638664087</v>
      </c>
      <c r="L266" s="31">
        <f t="shared" si="23"/>
        <v>467.85184377574808</v>
      </c>
      <c r="M266" s="4">
        <f>2.721*K266*(H266+VLOOKUP(B266,Summary!$A$34:C$39,3,0))</f>
        <v>73.097138400234428</v>
      </c>
      <c r="N266" t="s">
        <v>99</v>
      </c>
      <c r="P266">
        <f t="shared" si="24"/>
        <v>6000</v>
      </c>
    </row>
    <row r="267" spans="1:16" hidden="1">
      <c r="A267" t="s">
        <v>11</v>
      </c>
      <c r="B267" t="s">
        <v>11</v>
      </c>
      <c r="C267" t="s">
        <v>76</v>
      </c>
      <c r="D267" s="8">
        <v>2210</v>
      </c>
      <c r="E267" t="str">
        <f>VLOOKUP(D267,Conformity!$A$2:$C$116,2,0)</f>
        <v>Citrus Groves</v>
      </c>
      <c r="F267" s="8" t="s">
        <v>5</v>
      </c>
      <c r="G267" s="26">
        <f t="shared" si="20"/>
        <v>1.6671011379372187</v>
      </c>
      <c r="H267" s="30">
        <f t="shared" si="21"/>
        <v>0.16490862031309303</v>
      </c>
      <c r="I267" s="30">
        <f>HLOOKUP(F267,ROCs!$B$1:$F$17,MATCH(VLOOKUP(D267,HROC,2,0),ROCs!$A$2:$A$17,0)+1,0)</f>
        <v>0.32696578480774496</v>
      </c>
      <c r="J267" s="3">
        <v>263.99</v>
      </c>
      <c r="K267" s="26">
        <f t="shared" si="22"/>
        <v>359.72066946209526</v>
      </c>
      <c r="L267" s="31">
        <f t="shared" si="23"/>
        <v>1631.7584964648481</v>
      </c>
      <c r="M267" s="4">
        <f>2.721*K267*(H267+VLOOKUP(B267,Summary!$A$34:C$39,3,0))</f>
        <v>269.08054150954081</v>
      </c>
      <c r="N267" t="s">
        <v>101</v>
      </c>
      <c r="P267">
        <f t="shared" si="24"/>
        <v>2000</v>
      </c>
    </row>
    <row r="268" spans="1:16" hidden="1">
      <c r="A268" t="s">
        <v>15</v>
      </c>
      <c r="B268" t="s">
        <v>95</v>
      </c>
      <c r="C268" t="s">
        <v>81</v>
      </c>
      <c r="D268" s="8">
        <v>4200</v>
      </c>
      <c r="E268" t="str">
        <f>VLOOKUP(D268,Conformity!$A$2:$C$116,2,0)</f>
        <v>Upland Hardwood Forests</v>
      </c>
      <c r="F268" s="8" t="s">
        <v>5</v>
      </c>
      <c r="G268" s="26">
        <f t="shared" si="20"/>
        <v>0.80616023176279095</v>
      </c>
      <c r="H268" s="30">
        <f t="shared" si="21"/>
        <v>4.9140330516175015E-2</v>
      </c>
      <c r="I268" s="30">
        <f>HLOOKUP(F268,ROCs!$B$1:$F$17,MATCH(VLOOKUP(D268,HROC,2,0),ROCs!$A$2:$A$17,0)+1,0)</f>
        <v>0.28292799795311729</v>
      </c>
      <c r="J268" s="3">
        <v>263.98</v>
      </c>
      <c r="K268" s="26">
        <f t="shared" si="22"/>
        <v>311.25945985934931</v>
      </c>
      <c r="L268" s="31">
        <f t="shared" si="23"/>
        <v>682.76692037042039</v>
      </c>
      <c r="M268" s="4">
        <f>2.721*K268*(H268+VLOOKUP(B268,Summary!$A$34:C$39,3,0))</f>
        <v>41.618763628600512</v>
      </c>
      <c r="N268" t="s">
        <v>103</v>
      </c>
      <c r="O268" t="s">
        <v>82</v>
      </c>
      <c r="P268">
        <f t="shared" si="24"/>
        <v>4000</v>
      </c>
    </row>
    <row r="269" spans="1:16" hidden="1">
      <c r="A269" t="s">
        <v>2</v>
      </c>
      <c r="B269" t="s">
        <v>94</v>
      </c>
      <c r="C269" t="s">
        <v>71</v>
      </c>
      <c r="D269" s="8">
        <v>1330</v>
      </c>
      <c r="E269" t="str">
        <f>VLOOKUP(D269,Conformity!$A$2:$C$116,2,0)</f>
        <v>Multiple Dwelling Units, Low Rise &lt;Two stories or less&gt;</v>
      </c>
      <c r="F269" s="8" t="s">
        <v>5</v>
      </c>
      <c r="G269" s="26">
        <f t="shared" si="20"/>
        <v>1.6728075169398335</v>
      </c>
      <c r="H269" s="30">
        <f t="shared" si="21"/>
        <v>0.4645994885165638</v>
      </c>
      <c r="I269" s="30">
        <f>HLOOKUP(F269,ROCs!$B$1:$F$17,MATCH(VLOOKUP(D269,HROC,2,0),ROCs!$A$2:$A$17,0)+1,0)</f>
        <v>0.45902383655933859</v>
      </c>
      <c r="J269" s="3">
        <v>262.75</v>
      </c>
      <c r="K269" s="26">
        <f t="shared" si="22"/>
        <v>502.63597816073917</v>
      </c>
      <c r="L269" s="31">
        <f t="shared" si="23"/>
        <v>2287.8528329831502</v>
      </c>
      <c r="M269" s="4">
        <f>2.721*K269*(H269+VLOOKUP(B269,Summary!$A$34:C$39,3,0))</f>
        <v>703.80356719585791</v>
      </c>
      <c r="N269" t="s">
        <v>104</v>
      </c>
      <c r="P269">
        <f t="shared" si="24"/>
        <v>1000</v>
      </c>
    </row>
    <row r="270" spans="1:16" hidden="1">
      <c r="A270" t="s">
        <v>11</v>
      </c>
      <c r="B270" t="s">
        <v>11</v>
      </c>
      <c r="C270" t="s">
        <v>72</v>
      </c>
      <c r="D270" s="8">
        <v>1110</v>
      </c>
      <c r="E270" t="str">
        <f>VLOOKUP(D270,Conformity!$A$2:$C$116,2,0)</f>
        <v>Fixed Single Family Units</v>
      </c>
      <c r="F270" s="8" t="s">
        <v>5</v>
      </c>
      <c r="G270" s="26">
        <f t="shared" si="20"/>
        <v>0.96739227811534922</v>
      </c>
      <c r="H270" s="30">
        <f t="shared" si="21"/>
        <v>0.17065096597435325</v>
      </c>
      <c r="I270" s="30">
        <f>HLOOKUP(F270,ROCs!$B$1:$F$17,MATCH(VLOOKUP(D270,HROC,2,0),ROCs!$A$2:$A$17,0)+1,0)</f>
        <v>0.27638752969320179</v>
      </c>
      <c r="J270" s="3">
        <v>257.76</v>
      </c>
      <c r="K270" s="26">
        <f t="shared" si="22"/>
        <v>296.89957493187683</v>
      </c>
      <c r="L270" s="31">
        <f t="shared" si="23"/>
        <v>781.52114712449463</v>
      </c>
      <c r="M270" s="4">
        <f>2.721*K270*(H270+VLOOKUP(B270,Summary!$A$34:C$39,3,0))</f>
        <v>226.72773995795862</v>
      </c>
      <c r="N270" t="s">
        <v>99</v>
      </c>
      <c r="P270">
        <f t="shared" si="24"/>
        <v>1000</v>
      </c>
    </row>
    <row r="271" spans="1:16" hidden="1">
      <c r="A271" t="s">
        <v>16</v>
      </c>
      <c r="B271" t="s">
        <v>97</v>
      </c>
      <c r="C271" t="s">
        <v>71</v>
      </c>
      <c r="D271" s="8">
        <v>1920</v>
      </c>
      <c r="E271" t="str">
        <f>VLOOKUP(D271,Conformity!$A$2:$C$116,2,0)</f>
        <v>Inactive Land with street pattern but without structures</v>
      </c>
      <c r="F271" s="8" t="s">
        <v>5</v>
      </c>
      <c r="G271" s="26">
        <f t="shared" ref="G271:G334" si="25">VLOOKUP(VLOOKUP(D271,HEMC,2,0),EMCN,2,0)</f>
        <v>0.80616023176279095</v>
      </c>
      <c r="H271" s="30">
        <f t="shared" ref="H271:H334" si="26">VLOOKUP(VLOOKUP(D271,HEMC,2,0),EMCP,3,0)</f>
        <v>4.9140330516175015E-2</v>
      </c>
      <c r="I271" s="30">
        <f>HLOOKUP(F271,ROCs!$B$1:$F$17,MATCH(VLOOKUP(D271,HROC,2,0),ROCs!$A$2:$A$17,0)+1,0)</f>
        <v>0.27638752969320179</v>
      </c>
      <c r="J271" s="3">
        <v>256.47000000000003</v>
      </c>
      <c r="K271" s="26">
        <f t="shared" si="22"/>
        <v>295.41369484318147</v>
      </c>
      <c r="L271" s="31">
        <f t="shared" si="23"/>
        <v>648.00825251855463</v>
      </c>
      <c r="M271" s="4">
        <f>2.721*K271*(H271+VLOOKUP(B271,Summary!$A$34:C$39,3,0))</f>
        <v>71.652839635123129</v>
      </c>
      <c r="N271" t="s">
        <v>104</v>
      </c>
      <c r="P271">
        <f t="shared" si="24"/>
        <v>1000</v>
      </c>
    </row>
    <row r="272" spans="1:16">
      <c r="A272" t="s">
        <v>14</v>
      </c>
      <c r="B272" t="s">
        <v>96</v>
      </c>
      <c r="C272" t="s">
        <v>17</v>
      </c>
      <c r="D272" s="8">
        <v>6410</v>
      </c>
      <c r="E272" t="str">
        <f>VLOOKUP(D272,Conformity!$A$2:$C$116,2,0)</f>
        <v>Freshwater Marshes</v>
      </c>
      <c r="F272" s="8" t="s">
        <v>10</v>
      </c>
      <c r="G272" s="26">
        <f t="shared" si="25"/>
        <v>0.62640332935885068</v>
      </c>
      <c r="H272" s="30">
        <f t="shared" si="26"/>
        <v>1.7869211096790915E-2</v>
      </c>
      <c r="I272" s="30">
        <f>HLOOKUP(F272,ROCs!$B$1:$F$17,MATCH(VLOOKUP(D272,HROC,2,0),ROCs!$A$2:$A$17,0)+1,0)</f>
        <v>0.24869471632328805</v>
      </c>
      <c r="J272" s="3">
        <v>255.75</v>
      </c>
      <c r="K272" s="26">
        <f t="shared" si="22"/>
        <v>265.06831014342021</v>
      </c>
      <c r="L272" s="31">
        <f t="shared" si="23"/>
        <v>451.79394746128827</v>
      </c>
      <c r="M272" s="4">
        <f>2.721*K272*(H272+VLOOKUP(B272,Summary!$A$34:C$39,3,0))</f>
        <v>70.588253835749711</v>
      </c>
      <c r="N272" t="s">
        <v>17</v>
      </c>
      <c r="O272" t="s">
        <v>38</v>
      </c>
      <c r="P272">
        <f t="shared" si="24"/>
        <v>6000</v>
      </c>
    </row>
    <row r="273" spans="1:16" hidden="1">
      <c r="A273" t="s">
        <v>12</v>
      </c>
      <c r="B273" t="s">
        <v>95</v>
      </c>
      <c r="C273" t="s">
        <v>4</v>
      </c>
      <c r="D273" s="8">
        <v>2130</v>
      </c>
      <c r="E273" t="str">
        <f>VLOOKUP(D273,Conformity!$A$2:$C$116,2,0)</f>
        <v>Woodland Pastures</v>
      </c>
      <c r="F273" s="8" t="s">
        <v>3</v>
      </c>
      <c r="G273" s="26">
        <f t="shared" si="25"/>
        <v>0.95337210017164864</v>
      </c>
      <c r="H273" s="30">
        <f t="shared" si="26"/>
        <v>0.22938109134459039</v>
      </c>
      <c r="I273" s="30">
        <f>HLOOKUP(F273,ROCs!$B$1:$F$17,MATCH(VLOOKUP(D273,HROC,2,0),ROCs!$A$2:$A$17,0)+1,0)</f>
        <v>0.2</v>
      </c>
      <c r="J273" s="3">
        <v>253.56</v>
      </c>
      <c r="K273" s="26">
        <f t="shared" si="22"/>
        <v>211.34226000000001</v>
      </c>
      <c r="L273" s="31">
        <f t="shared" si="23"/>
        <v>548.24834263199671</v>
      </c>
      <c r="M273" s="4">
        <f>2.721*K273*(H273+VLOOKUP(B273,Summary!$A$34:C$39,3,0))</f>
        <v>131.90841554745356</v>
      </c>
      <c r="N273" t="s">
        <v>4</v>
      </c>
      <c r="P273">
        <f t="shared" si="24"/>
        <v>2000</v>
      </c>
    </row>
    <row r="274" spans="1:16" hidden="1">
      <c r="A274" t="s">
        <v>12</v>
      </c>
      <c r="B274" t="s">
        <v>95</v>
      </c>
      <c r="C274" t="s">
        <v>81</v>
      </c>
      <c r="D274" s="8">
        <v>7430</v>
      </c>
      <c r="E274" t="str">
        <f>VLOOKUP(D274,Conformity!$A$2:$C$116,2,0)</f>
        <v>Spoil Areas</v>
      </c>
      <c r="F274" s="8" t="s">
        <v>5</v>
      </c>
      <c r="G274" s="26">
        <f t="shared" si="25"/>
        <v>0.73183755311232057</v>
      </c>
      <c r="H274" s="30">
        <f t="shared" si="26"/>
        <v>0.13401908322593187</v>
      </c>
      <c r="I274" s="30">
        <f>HLOOKUP(F274,ROCs!$B$1:$F$17,MATCH(VLOOKUP(D274,HROC,2,0),ROCs!$A$2:$A$17,0)+1,0)</f>
        <v>0.28292799795311729</v>
      </c>
      <c r="J274" s="3">
        <v>250.86</v>
      </c>
      <c r="K274" s="26">
        <f t="shared" si="22"/>
        <v>295.78963595846795</v>
      </c>
      <c r="L274" s="31">
        <f t="shared" si="23"/>
        <v>589.01477045447143</v>
      </c>
      <c r="M274" s="4">
        <f>2.721*K274*(H274+VLOOKUP(B274,Summary!$A$34:C$39,3,0))</f>
        <v>107.86440133760884</v>
      </c>
      <c r="N274" t="s">
        <v>103</v>
      </c>
      <c r="O274" t="s">
        <v>82</v>
      </c>
      <c r="P274">
        <f t="shared" si="24"/>
        <v>7000</v>
      </c>
    </row>
    <row r="275" spans="1:16" hidden="1">
      <c r="A275" t="s">
        <v>12</v>
      </c>
      <c r="B275" t="s">
        <v>95</v>
      </c>
      <c r="C275" t="s">
        <v>4</v>
      </c>
      <c r="D275" s="8">
        <v>2110</v>
      </c>
      <c r="E275" t="str">
        <f>VLOOKUP(D275,Conformity!$A$2:$C$116,2,0)</f>
        <v>Improved Pastures</v>
      </c>
      <c r="F275" s="8" t="s">
        <v>3</v>
      </c>
      <c r="G275" s="26">
        <f t="shared" si="25"/>
        <v>1.8765006736361713</v>
      </c>
      <c r="H275" s="30">
        <f t="shared" si="26"/>
        <v>0.3700681607026059</v>
      </c>
      <c r="I275" s="30">
        <f>HLOOKUP(F275,ROCs!$B$1:$F$17,MATCH(VLOOKUP(D275,HROC,2,0),ROCs!$A$2:$A$17,0)+1,0)</f>
        <v>0.58663586860269046</v>
      </c>
      <c r="J275" s="3">
        <v>247.95</v>
      </c>
      <c r="K275" s="26">
        <f t="shared" si="22"/>
        <v>606.18939538650454</v>
      </c>
      <c r="L275" s="31">
        <f t="shared" si="23"/>
        <v>3095.1777947281457</v>
      </c>
      <c r="M275" s="4">
        <f>2.721*K275*(H275+VLOOKUP(B275,Summary!$A$34:C$39,3,0))</f>
        <v>610.40572467424317</v>
      </c>
      <c r="N275" t="s">
        <v>4</v>
      </c>
      <c r="P275">
        <f t="shared" si="24"/>
        <v>2000</v>
      </c>
    </row>
    <row r="276" spans="1:16" hidden="1">
      <c r="A276" t="s">
        <v>15</v>
      </c>
      <c r="B276" t="s">
        <v>95</v>
      </c>
      <c r="C276" t="s">
        <v>81</v>
      </c>
      <c r="D276" s="8">
        <v>3100</v>
      </c>
      <c r="E276" t="str">
        <f>VLOOKUP(D276,Conformity!$A$2:$C$116,2,0)</f>
        <v>Herbaceous (Dry Prairie)</v>
      </c>
      <c r="F276" s="8" t="s">
        <v>5</v>
      </c>
      <c r="G276" s="26">
        <f t="shared" si="25"/>
        <v>0.80616023176279095</v>
      </c>
      <c r="H276" s="30">
        <f t="shared" si="26"/>
        <v>4.9140330516175015E-2</v>
      </c>
      <c r="I276" s="30">
        <f>HLOOKUP(F276,ROCs!$B$1:$F$17,MATCH(VLOOKUP(D276,HROC,2,0),ROCs!$A$2:$A$17,0)+1,0)</f>
        <v>0.28292799795311729</v>
      </c>
      <c r="J276" s="3">
        <v>246.88</v>
      </c>
      <c r="K276" s="26">
        <f t="shared" si="22"/>
        <v>291.09680828121884</v>
      </c>
      <c r="L276" s="31">
        <f t="shared" si="23"/>
        <v>638.53889423838689</v>
      </c>
      <c r="M276" s="4">
        <f>2.721*K276*(H276+VLOOKUP(B276,Summary!$A$34:C$39,3,0))</f>
        <v>38.922798562879358</v>
      </c>
      <c r="N276" t="s">
        <v>103</v>
      </c>
      <c r="O276" t="s">
        <v>82</v>
      </c>
      <c r="P276">
        <f t="shared" si="24"/>
        <v>3000</v>
      </c>
    </row>
    <row r="277" spans="1:16" hidden="1">
      <c r="A277" t="s">
        <v>2</v>
      </c>
      <c r="B277" t="s">
        <v>94</v>
      </c>
      <c r="C277" t="s">
        <v>4</v>
      </c>
      <c r="D277" s="8">
        <v>2130</v>
      </c>
      <c r="E277" t="str">
        <f>VLOOKUP(D277,Conformity!$A$2:$C$116,2,0)</f>
        <v>Woodland Pastures</v>
      </c>
      <c r="F277" s="8" t="s">
        <v>5</v>
      </c>
      <c r="G277" s="26">
        <f t="shared" si="25"/>
        <v>0.95337210017164864</v>
      </c>
      <c r="H277" s="30">
        <f t="shared" si="26"/>
        <v>0.22938109134459039</v>
      </c>
      <c r="I277" s="30">
        <f>HLOOKUP(F277,ROCs!$B$1:$F$17,MATCH(VLOOKUP(D277,HROC,2,0),ROCs!$A$2:$A$17,0)+1,0)</f>
        <v>0.2</v>
      </c>
      <c r="J277" s="3">
        <v>245.59</v>
      </c>
      <c r="K277" s="26">
        <f t="shared" si="22"/>
        <v>204.699265</v>
      </c>
      <c r="L277" s="31">
        <f t="shared" si="23"/>
        <v>531.0155800086452</v>
      </c>
      <c r="M277" s="4">
        <f>2.721*K277*(H277+VLOOKUP(B277,Summary!$A$34:C$39,3,0))</f>
        <v>155.61155212858174</v>
      </c>
      <c r="N277" t="s">
        <v>4</v>
      </c>
      <c r="P277">
        <f t="shared" si="24"/>
        <v>2000</v>
      </c>
    </row>
    <row r="278" spans="1:16" hidden="1">
      <c r="A278" t="s">
        <v>14</v>
      </c>
      <c r="B278" t="s">
        <v>96</v>
      </c>
      <c r="C278" t="s">
        <v>78</v>
      </c>
      <c r="D278" s="8">
        <v>1210</v>
      </c>
      <c r="E278" t="str">
        <f>VLOOKUP(D278,Conformity!$A$2:$C$116,2,0)</f>
        <v>Fixed Single Family Units</v>
      </c>
      <c r="F278" s="8" t="s">
        <v>10</v>
      </c>
      <c r="G278" s="26">
        <f t="shared" si="25"/>
        <v>1.3474392445178078</v>
      </c>
      <c r="H278" s="30">
        <f t="shared" si="26"/>
        <v>0.2921616014325315</v>
      </c>
      <c r="I278" s="30">
        <f>HLOOKUP(F278,ROCs!$B$1:$F$17,MATCH(VLOOKUP(D278,HROC,2,0),ROCs!$A$2:$A$17,0)+1,0)</f>
        <v>0.22279788653131388</v>
      </c>
      <c r="J278" s="3">
        <v>245.21</v>
      </c>
      <c r="K278" s="26">
        <f t="shared" si="22"/>
        <v>227.67998420956144</v>
      </c>
      <c r="L278" s="31">
        <f t="shared" si="23"/>
        <v>834.76183783514466</v>
      </c>
      <c r="M278" s="4">
        <f>2.721*K278*(H278+VLOOKUP(B278,Summary!$A$34:C$39,3,0))</f>
        <v>230.56052704971131</v>
      </c>
      <c r="N278" t="s">
        <v>100</v>
      </c>
      <c r="P278">
        <f t="shared" si="24"/>
        <v>1000</v>
      </c>
    </row>
    <row r="279" spans="1:16" hidden="1">
      <c r="A279" t="s">
        <v>11</v>
      </c>
      <c r="B279" t="s">
        <v>11</v>
      </c>
      <c r="C279" t="s">
        <v>83</v>
      </c>
      <c r="D279" s="8">
        <v>8100</v>
      </c>
      <c r="E279" t="str">
        <f>VLOOKUP(D279,Conformity!$A$2:$C$116,2,0)</f>
        <v>Transportation</v>
      </c>
      <c r="F279" s="8" t="s">
        <v>5</v>
      </c>
      <c r="G279" s="26">
        <f t="shared" si="25"/>
        <v>1.0171301585628862</v>
      </c>
      <c r="H279" s="30">
        <f t="shared" si="26"/>
        <v>0.19656132206470006</v>
      </c>
      <c r="I279" s="30">
        <f>HLOOKUP(F279,ROCs!$B$1:$F$17,MATCH(VLOOKUP(D279,HROC,2,0),ROCs!$A$2:$A$17,0)+1,0)</f>
        <v>0.45034663738052311</v>
      </c>
      <c r="J279" s="3">
        <v>243.83</v>
      </c>
      <c r="K279" s="26">
        <f t="shared" si="22"/>
        <v>457.62492581921441</v>
      </c>
      <c r="L279" s="31">
        <f t="shared" si="23"/>
        <v>1266.5278524548094</v>
      </c>
      <c r="M279" s="4">
        <f>2.721*K279*(H279+VLOOKUP(B279,Summary!$A$34:C$39,3,0))</f>
        <v>381.72936827367323</v>
      </c>
      <c r="N279" t="s">
        <v>111</v>
      </c>
      <c r="O279" t="s">
        <v>82</v>
      </c>
      <c r="P279">
        <f t="shared" si="24"/>
        <v>8000</v>
      </c>
    </row>
    <row r="280" spans="1:16" hidden="1">
      <c r="A280" t="s">
        <v>14</v>
      </c>
      <c r="B280" t="s">
        <v>96</v>
      </c>
      <c r="C280" t="s">
        <v>83</v>
      </c>
      <c r="D280" s="8">
        <v>5110</v>
      </c>
      <c r="E280" t="str">
        <f>VLOOKUP(D280,Conformity!$A$2:$C$116,2,0)</f>
        <v xml:space="preserve"> Natural River, Stream, Waterway</v>
      </c>
      <c r="F280" s="8" t="s">
        <v>10</v>
      </c>
      <c r="G280" s="26">
        <f t="shared" si="25"/>
        <v>0.52096910560538079</v>
      </c>
      <c r="H280" s="30">
        <f t="shared" si="26"/>
        <v>9.3813358258152305E-2</v>
      </c>
      <c r="I280" s="30">
        <f>HLOOKUP(F280,ROCs!$B$1:$F$17,MATCH(VLOOKUP(D280,HROC,2,0),ROCs!$A$2:$A$17,0)+1,0)</f>
        <v>0.2984336595879456</v>
      </c>
      <c r="J280" s="3">
        <v>242.6</v>
      </c>
      <c r="K280" s="26">
        <f t="shared" si="22"/>
        <v>301.72702423832834</v>
      </c>
      <c r="L280" s="31">
        <f t="shared" si="23"/>
        <v>427.71523609396314</v>
      </c>
      <c r="M280" s="4">
        <f>2.721*K280*(H280+VLOOKUP(B280,Summary!$A$34:C$39,3,0))</f>
        <v>142.70063380683962</v>
      </c>
      <c r="N280" t="s">
        <v>111</v>
      </c>
      <c r="O280" t="s">
        <v>82</v>
      </c>
      <c r="P280">
        <f t="shared" si="24"/>
        <v>5000</v>
      </c>
    </row>
    <row r="281" spans="1:16" hidden="1">
      <c r="A281" t="s">
        <v>16</v>
      </c>
      <c r="B281" t="s">
        <v>97</v>
      </c>
      <c r="C281" t="s">
        <v>4</v>
      </c>
      <c r="D281" s="8">
        <v>2430</v>
      </c>
      <c r="E281" t="str">
        <f>VLOOKUP(D281,Conformity!$A$2:$C$116,2,0)</f>
        <v>Ornamentals</v>
      </c>
      <c r="F281" s="8" t="s">
        <v>5</v>
      </c>
      <c r="G281" s="26">
        <f t="shared" si="25"/>
        <v>1.7303616721893005</v>
      </c>
      <c r="H281" s="30">
        <f t="shared" si="26"/>
        <v>0.38508149913584422</v>
      </c>
      <c r="I281" s="30">
        <f>HLOOKUP(F281,ROCs!$B$1:$F$17,MATCH(VLOOKUP(D281,HROC,2,0),ROCs!$A$2:$A$17,0)+1,0)</f>
        <v>0.30381529981542799</v>
      </c>
      <c r="J281" s="3">
        <v>241.89</v>
      </c>
      <c r="K281" s="26">
        <f t="shared" si="22"/>
        <v>306.26908687053475</v>
      </c>
      <c r="L281" s="31">
        <f t="shared" si="23"/>
        <v>1442.0110631776504</v>
      </c>
      <c r="M281" s="4">
        <f>2.721*K281*(H281+VLOOKUP(B281,Summary!$A$34:C$39,3,0))</f>
        <v>354.24514675621487</v>
      </c>
      <c r="N281" t="s">
        <v>4</v>
      </c>
      <c r="P281">
        <f t="shared" si="24"/>
        <v>2000</v>
      </c>
    </row>
    <row r="282" spans="1:16" hidden="1">
      <c r="A282" t="s">
        <v>11</v>
      </c>
      <c r="B282" t="s">
        <v>11</v>
      </c>
      <c r="C282" t="s">
        <v>4</v>
      </c>
      <c r="D282" s="8">
        <v>2120</v>
      </c>
      <c r="E282" t="str">
        <f>VLOOKUP(D282,Conformity!$A$2:$C$116,2,0)</f>
        <v>Unimproved Pastures</v>
      </c>
      <c r="F282" s="8" t="s">
        <v>9</v>
      </c>
      <c r="G282" s="26">
        <f t="shared" si="25"/>
        <v>0.95337210017164864</v>
      </c>
      <c r="H282" s="30">
        <f t="shared" si="26"/>
        <v>0.22938109134459039</v>
      </c>
      <c r="I282" s="30">
        <f>HLOOKUP(F282,ROCs!$B$1:$F$17,MATCH(VLOOKUP(D282,HROC,2,0),ROCs!$A$2:$A$17,0)+1,0)</f>
        <v>0.2</v>
      </c>
      <c r="J282" s="3">
        <v>241.68</v>
      </c>
      <c r="K282" s="26">
        <f t="shared" si="22"/>
        <v>201.44028000000003</v>
      </c>
      <c r="L282" s="31">
        <f t="shared" si="23"/>
        <v>522.56136396632348</v>
      </c>
      <c r="M282" s="4">
        <f>2.721*K282*(H282+VLOOKUP(B282,Summary!$A$34:C$39,3,0))</f>
        <v>186.02122504474201</v>
      </c>
      <c r="N282" t="s">
        <v>4</v>
      </c>
      <c r="P282">
        <f t="shared" si="24"/>
        <v>2000</v>
      </c>
    </row>
    <row r="283" spans="1:16" hidden="1">
      <c r="A283" t="s">
        <v>14</v>
      </c>
      <c r="B283" t="s">
        <v>96</v>
      </c>
      <c r="C283" t="s">
        <v>90</v>
      </c>
      <c r="D283" s="8">
        <v>6410</v>
      </c>
      <c r="E283" t="str">
        <f>VLOOKUP(D283,Conformity!$A$2:$C$116,2,0)</f>
        <v>Freshwater Marshes</v>
      </c>
      <c r="F283" s="8" t="s">
        <v>5</v>
      </c>
      <c r="G283" s="26">
        <f t="shared" si="25"/>
        <v>0.62640332935885068</v>
      </c>
      <c r="H283" s="30">
        <f t="shared" si="26"/>
        <v>1.7869211096790915E-2</v>
      </c>
      <c r="I283" s="30">
        <f>HLOOKUP(F283,ROCs!$B$1:$F$17,MATCH(VLOOKUP(D283,HROC,2,0),ROCs!$A$2:$A$17,0)+1,0)</f>
        <v>0.24869471632328805</v>
      </c>
      <c r="J283" s="3">
        <v>240.56</v>
      </c>
      <c r="K283" s="26">
        <f t="shared" si="22"/>
        <v>249.32485899550798</v>
      </c>
      <c r="L283" s="31">
        <f t="shared" si="23"/>
        <v>424.96012512722388</v>
      </c>
      <c r="M283" s="4">
        <f>2.721*K283*(H283+VLOOKUP(B283,Summary!$A$34:C$39,3,0))</f>
        <v>66.395739365505193</v>
      </c>
      <c r="N283" t="s">
        <v>105</v>
      </c>
      <c r="O283" t="s">
        <v>89</v>
      </c>
      <c r="P283">
        <f t="shared" si="24"/>
        <v>6000</v>
      </c>
    </row>
    <row r="284" spans="1:16" hidden="1">
      <c r="A284" t="s">
        <v>14</v>
      </c>
      <c r="B284" t="s">
        <v>96</v>
      </c>
      <c r="C284" t="s">
        <v>72</v>
      </c>
      <c r="D284" s="8">
        <v>7400</v>
      </c>
      <c r="E284" t="str">
        <f>VLOOKUP(D284,Conformity!$A$2:$C$116,2,0)</f>
        <v>Disturbed Land</v>
      </c>
      <c r="F284" s="8" t="s">
        <v>5</v>
      </c>
      <c r="G284" s="26">
        <f t="shared" si="25"/>
        <v>0.73183755311232057</v>
      </c>
      <c r="H284" s="30">
        <f t="shared" si="26"/>
        <v>0.13401908322593187</v>
      </c>
      <c r="I284" s="30">
        <f>HLOOKUP(F284,ROCs!$B$1:$F$17,MATCH(VLOOKUP(D284,HROC,2,0),ROCs!$A$2:$A$17,0)+1,0)</f>
        <v>0.28292799795311729</v>
      </c>
      <c r="J284" s="3">
        <v>238.96</v>
      </c>
      <c r="K284" s="26">
        <f t="shared" si="22"/>
        <v>281.75831702397949</v>
      </c>
      <c r="L284" s="31">
        <f t="shared" si="23"/>
        <v>561.07378437295893</v>
      </c>
      <c r="M284" s="4">
        <f>2.721*K284*(H284+VLOOKUP(B284,Summary!$A$34:C$39,3,0))</f>
        <v>164.08080788275046</v>
      </c>
      <c r="N284" t="s">
        <v>99</v>
      </c>
      <c r="P284">
        <f t="shared" si="24"/>
        <v>7000</v>
      </c>
    </row>
    <row r="285" spans="1:16" hidden="1">
      <c r="A285" t="s">
        <v>14</v>
      </c>
      <c r="B285" t="s">
        <v>96</v>
      </c>
      <c r="C285" t="s">
        <v>90</v>
      </c>
      <c r="D285" s="8">
        <v>1900</v>
      </c>
      <c r="E285" t="str">
        <f>VLOOKUP(D285,Conformity!$A$2:$C$116,2,0)</f>
        <v>Open Land</v>
      </c>
      <c r="F285" s="8" t="s">
        <v>5</v>
      </c>
      <c r="G285" s="26">
        <f t="shared" si="25"/>
        <v>0.80616023176279095</v>
      </c>
      <c r="H285" s="30">
        <f t="shared" si="26"/>
        <v>4.9140330516175015E-2</v>
      </c>
      <c r="I285" s="30">
        <f>HLOOKUP(F285,ROCs!$B$1:$F$17,MATCH(VLOOKUP(D285,HROC,2,0),ROCs!$A$2:$A$17,0)+1,0)</f>
        <v>0.28292799795311729</v>
      </c>
      <c r="J285" s="3">
        <v>237.99</v>
      </c>
      <c r="K285" s="26">
        <f t="shared" si="22"/>
        <v>280.61458766545394</v>
      </c>
      <c r="L285" s="31">
        <f t="shared" si="23"/>
        <v>615.54549351828291</v>
      </c>
      <c r="M285" s="4">
        <f>2.721*K285*(H285+VLOOKUP(B285,Summary!$A$34:C$39,3,0))</f>
        <v>98.605395489271928</v>
      </c>
      <c r="N285" t="s">
        <v>105</v>
      </c>
      <c r="O285" t="s">
        <v>89</v>
      </c>
      <c r="P285">
        <f t="shared" si="24"/>
        <v>1000</v>
      </c>
    </row>
    <row r="286" spans="1:16">
      <c r="A286" t="s">
        <v>12</v>
      </c>
      <c r="B286" t="s">
        <v>95</v>
      </c>
      <c r="C286" t="s">
        <v>17</v>
      </c>
      <c r="D286" s="8">
        <v>4110</v>
      </c>
      <c r="E286" t="str">
        <f>VLOOKUP(D286,Conformity!$A$2:$C$116,2,0)</f>
        <v>Pine Flatwoods</v>
      </c>
      <c r="F286" s="8" t="s">
        <v>5</v>
      </c>
      <c r="G286" s="26">
        <f t="shared" si="25"/>
        <v>0.80616023176279095</v>
      </c>
      <c r="H286" s="30">
        <f t="shared" si="26"/>
        <v>4.9140330516175015E-2</v>
      </c>
      <c r="I286" s="30">
        <f>HLOOKUP(F286,ROCs!$B$1:$F$17,MATCH(VLOOKUP(D286,HROC,2,0),ROCs!$A$2:$A$17,0)+1,0)</f>
        <v>0.28292799795311729</v>
      </c>
      <c r="J286" s="3">
        <v>237.07</v>
      </c>
      <c r="K286" s="26">
        <f t="shared" si="22"/>
        <v>279.52981342850188</v>
      </c>
      <c r="L286" s="31">
        <f t="shared" si="23"/>
        <v>613.1659739836939</v>
      </c>
      <c r="M286" s="4">
        <f>2.721*K286*(H286+VLOOKUP(B286,Summary!$A$34:C$39,3,0))</f>
        <v>37.376165972544591</v>
      </c>
      <c r="N286" t="s">
        <v>17</v>
      </c>
      <c r="O286" t="s">
        <v>31</v>
      </c>
      <c r="P286">
        <f t="shared" si="24"/>
        <v>4000</v>
      </c>
    </row>
    <row r="287" spans="1:16" hidden="1">
      <c r="A287" t="s">
        <v>7</v>
      </c>
      <c r="B287" t="s">
        <v>94</v>
      </c>
      <c r="C287" t="s">
        <v>71</v>
      </c>
      <c r="D287" s="8">
        <v>4110</v>
      </c>
      <c r="E287" t="str">
        <f>VLOOKUP(D287,Conformity!$A$2:$C$116,2,0)</f>
        <v>Pine Flatwoods</v>
      </c>
      <c r="F287" s="8" t="s">
        <v>5</v>
      </c>
      <c r="G287" s="26">
        <f t="shared" si="25"/>
        <v>0.80616023176279095</v>
      </c>
      <c r="H287" s="30">
        <f t="shared" si="26"/>
        <v>4.9140330516175015E-2</v>
      </c>
      <c r="I287" s="30">
        <f>HLOOKUP(F287,ROCs!$B$1:$F$17,MATCH(VLOOKUP(D287,HROC,2,0),ROCs!$A$2:$A$17,0)+1,0)</f>
        <v>0.28292799795311729</v>
      </c>
      <c r="J287" s="3">
        <v>236.21</v>
      </c>
      <c r="K287" s="26">
        <f t="shared" si="22"/>
        <v>278.51578533743805</v>
      </c>
      <c r="L287" s="31">
        <f t="shared" si="23"/>
        <v>610.94164050570873</v>
      </c>
      <c r="M287" s="4">
        <f>2.721*K287*(H287+VLOOKUP(B287,Summary!$A$34:C$39,3,0))</f>
        <v>75.132652020538117</v>
      </c>
      <c r="N287" t="s">
        <v>104</v>
      </c>
      <c r="P287">
        <f t="shared" si="24"/>
        <v>4000</v>
      </c>
    </row>
    <row r="288" spans="1:16" hidden="1">
      <c r="A288" t="s">
        <v>7</v>
      </c>
      <c r="B288" t="s">
        <v>94</v>
      </c>
      <c r="C288" t="s">
        <v>71</v>
      </c>
      <c r="D288" s="8">
        <v>1210</v>
      </c>
      <c r="E288" t="str">
        <f>VLOOKUP(D288,Conformity!$A$2:$C$116,2,0)</f>
        <v>Fixed Single Family Units</v>
      </c>
      <c r="F288" s="8" t="s">
        <v>5</v>
      </c>
      <c r="G288" s="26">
        <f t="shared" si="25"/>
        <v>1.3474392445178078</v>
      </c>
      <c r="H288" s="30">
        <f t="shared" si="26"/>
        <v>0.2921616014325315</v>
      </c>
      <c r="I288" s="30">
        <f>HLOOKUP(F288,ROCs!$B$1:$F$17,MATCH(VLOOKUP(D288,HROC,2,0),ROCs!$A$2:$A$17,0)+1,0)</f>
        <v>0.24052044568721381</v>
      </c>
      <c r="J288" s="3">
        <v>236.09</v>
      </c>
      <c r="K288" s="26">
        <f t="shared" si="22"/>
        <v>236.64928715291157</v>
      </c>
      <c r="L288" s="31">
        <f t="shared" si="23"/>
        <v>867.64673035252861</v>
      </c>
      <c r="M288" s="4">
        <f>2.721*K288*(H288+VLOOKUP(B288,Summary!$A$34:C$39,3,0))</f>
        <v>220.32562576976176</v>
      </c>
      <c r="N288" t="s">
        <v>104</v>
      </c>
      <c r="P288">
        <f t="shared" si="24"/>
        <v>1000</v>
      </c>
    </row>
    <row r="289" spans="1:16" hidden="1">
      <c r="A289" t="s">
        <v>8</v>
      </c>
      <c r="B289" t="s">
        <v>8</v>
      </c>
      <c r="C289" t="s">
        <v>81</v>
      </c>
      <c r="D289" s="8">
        <v>6170</v>
      </c>
      <c r="E289" t="str">
        <f>VLOOKUP(D289,Conformity!$A$2:$C$116,2,0)</f>
        <v>Mixed Wetland Hardwoods</v>
      </c>
      <c r="F289" s="8" t="s">
        <v>5</v>
      </c>
      <c r="G289" s="26">
        <f t="shared" si="25"/>
        <v>0.62640332935885068</v>
      </c>
      <c r="H289" s="30">
        <f t="shared" si="26"/>
        <v>1.7869211096790915E-2</v>
      </c>
      <c r="I289" s="30">
        <f>HLOOKUP(F289,ROCs!$B$1:$F$17,MATCH(VLOOKUP(D289,HROC,2,0),ROCs!$A$2:$A$17,0)+1,0)</f>
        <v>0.24869471632328805</v>
      </c>
      <c r="J289" s="3">
        <v>235.62</v>
      </c>
      <c r="K289" s="26">
        <f t="shared" si="22"/>
        <v>244.20486895793809</v>
      </c>
      <c r="L289" s="31">
        <f t="shared" si="23"/>
        <v>416.23339159659332</v>
      </c>
      <c r="M289" s="4">
        <f>2.721*K289*(H289+VLOOKUP(B289,Summary!$A$34:C$39,3,0))</f>
        <v>138.12523447454276</v>
      </c>
      <c r="N289" t="s">
        <v>103</v>
      </c>
      <c r="O289" t="s">
        <v>82</v>
      </c>
      <c r="P289">
        <f t="shared" si="24"/>
        <v>6000</v>
      </c>
    </row>
    <row r="290" spans="1:16" hidden="1">
      <c r="A290" t="s">
        <v>7</v>
      </c>
      <c r="B290" t="s">
        <v>94</v>
      </c>
      <c r="C290" t="s">
        <v>4</v>
      </c>
      <c r="D290" s="8">
        <v>2110</v>
      </c>
      <c r="E290" t="str">
        <f>VLOOKUP(D290,Conformity!$A$2:$C$116,2,0)</f>
        <v>Improved Pastures</v>
      </c>
      <c r="F290" s="8" t="s">
        <v>5</v>
      </c>
      <c r="G290" s="26">
        <f t="shared" si="25"/>
        <v>1.8765006736361713</v>
      </c>
      <c r="H290" s="30">
        <f t="shared" si="26"/>
        <v>0.3700681607026059</v>
      </c>
      <c r="I290" s="30">
        <f>HLOOKUP(F290,ROCs!$B$1:$F$17,MATCH(VLOOKUP(D290,HROC,2,0),ROCs!$A$2:$A$17,0)+1,0)</f>
        <v>0.58663586860269046</v>
      </c>
      <c r="J290" s="3">
        <v>234.72</v>
      </c>
      <c r="K290" s="26">
        <f t="shared" si="22"/>
        <v>573.84462546932991</v>
      </c>
      <c r="L290" s="31">
        <f t="shared" si="23"/>
        <v>2930.0267472417436</v>
      </c>
      <c r="M290" s="4">
        <f>2.721*K290*(H290+VLOOKUP(B290,Summary!$A$34:C$39,3,0))</f>
        <v>655.9075431282879</v>
      </c>
      <c r="N290" t="s">
        <v>4</v>
      </c>
      <c r="P290">
        <f t="shared" si="24"/>
        <v>2000</v>
      </c>
    </row>
    <row r="291" spans="1:16" hidden="1">
      <c r="A291" t="s">
        <v>8</v>
      </c>
      <c r="B291" t="s">
        <v>8</v>
      </c>
      <c r="C291" t="s">
        <v>84</v>
      </c>
      <c r="D291" s="8">
        <v>6216</v>
      </c>
      <c r="E291" t="e">
        <f>VLOOKUP(D291,Conformity!$A$2:$C$116,2,0)</f>
        <v>#N/A</v>
      </c>
      <c r="F291" s="8" t="s">
        <v>5</v>
      </c>
      <c r="G291" s="26">
        <f t="shared" si="25"/>
        <v>0.62640332935885068</v>
      </c>
      <c r="H291" s="30">
        <f t="shared" si="26"/>
        <v>1.7869211096790915E-2</v>
      </c>
      <c r="I291" s="30">
        <f>HLOOKUP(F291,ROCs!$B$1:$F$17,MATCH(VLOOKUP(D291,HROC,2,0),ROCs!$A$2:$A$17,0)+1,0)</f>
        <v>0.24869471632328805</v>
      </c>
      <c r="J291" s="3">
        <v>233.72</v>
      </c>
      <c r="K291" s="26">
        <f t="shared" si="22"/>
        <v>242.23564202041121</v>
      </c>
      <c r="L291" s="31">
        <f t="shared" si="23"/>
        <v>412.87695562327383</v>
      </c>
      <c r="M291" s="4">
        <f>2.721*K291*(H291+VLOOKUP(B291,Summary!$A$34:C$39,3,0))</f>
        <v>137.01141584496278</v>
      </c>
      <c r="N291" t="s">
        <v>106</v>
      </c>
      <c r="O291" t="s">
        <v>82</v>
      </c>
      <c r="P291">
        <f t="shared" si="24"/>
        <v>6000</v>
      </c>
    </row>
    <row r="292" spans="1:16" hidden="1">
      <c r="A292" t="s">
        <v>8</v>
      </c>
      <c r="B292" t="s">
        <v>8</v>
      </c>
      <c r="C292" t="s">
        <v>81</v>
      </c>
      <c r="D292" s="8">
        <v>6430</v>
      </c>
      <c r="E292" t="str">
        <f>VLOOKUP(D292,Conformity!$A$2:$C$116,2,0)</f>
        <v>Wet Prairies</v>
      </c>
      <c r="F292" s="8" t="s">
        <v>5</v>
      </c>
      <c r="G292" s="26">
        <f t="shared" si="25"/>
        <v>0.62640332935885068</v>
      </c>
      <c r="H292" s="30">
        <f t="shared" si="26"/>
        <v>1.7869211096790915E-2</v>
      </c>
      <c r="I292" s="30">
        <f>HLOOKUP(F292,ROCs!$B$1:$F$17,MATCH(VLOOKUP(D292,HROC,2,0),ROCs!$A$2:$A$17,0)+1,0)</f>
        <v>0.24869471632328805</v>
      </c>
      <c r="J292" s="3">
        <v>233.19</v>
      </c>
      <c r="K292" s="26">
        <f t="shared" si="22"/>
        <v>241.68633134836423</v>
      </c>
      <c r="L292" s="31">
        <f t="shared" si="23"/>
        <v>411.94068664124262</v>
      </c>
      <c r="M292" s="4">
        <f>2.721*K292*(H292+VLOOKUP(B292,Summary!$A$34:C$39,3,0))</f>
        <v>136.70071906934311</v>
      </c>
      <c r="N292" t="s">
        <v>103</v>
      </c>
      <c r="O292" t="s">
        <v>82</v>
      </c>
      <c r="P292">
        <f t="shared" si="24"/>
        <v>6000</v>
      </c>
    </row>
    <row r="293" spans="1:16">
      <c r="A293" t="s">
        <v>11</v>
      </c>
      <c r="B293" t="s">
        <v>11</v>
      </c>
      <c r="C293" t="s">
        <v>17</v>
      </c>
      <c r="D293" s="8">
        <v>2110</v>
      </c>
      <c r="E293" t="str">
        <f>VLOOKUP(D293,Conformity!$A$2:$C$116,2,0)</f>
        <v>Improved Pastures</v>
      </c>
      <c r="F293" s="8" t="s">
        <v>5</v>
      </c>
      <c r="G293" s="26">
        <f t="shared" si="25"/>
        <v>1.8765006736361713</v>
      </c>
      <c r="H293" s="30">
        <f t="shared" si="26"/>
        <v>0.3700681607026059</v>
      </c>
      <c r="I293" s="30">
        <f>HLOOKUP(F293,ROCs!$B$1:$F$17,MATCH(VLOOKUP(D293,HROC,2,0),ROCs!$A$2:$A$17,0)+1,0)</f>
        <v>0.58663586860269046</v>
      </c>
      <c r="J293" s="3">
        <v>232.82</v>
      </c>
      <c r="K293" s="26">
        <f t="shared" si="22"/>
        <v>569.19949600276664</v>
      </c>
      <c r="L293" s="31">
        <f t="shared" si="23"/>
        <v>2906.3089097342481</v>
      </c>
      <c r="M293" s="4">
        <f>2.721*K293*(H293+VLOOKUP(B293,Summary!$A$34:C$39,3,0))</f>
        <v>743.52564447852274</v>
      </c>
      <c r="N293" t="s">
        <v>17</v>
      </c>
      <c r="O293" t="s">
        <v>26</v>
      </c>
      <c r="P293">
        <f t="shared" si="24"/>
        <v>2000</v>
      </c>
    </row>
    <row r="294" spans="1:16">
      <c r="A294" t="s">
        <v>16</v>
      </c>
      <c r="B294" t="s">
        <v>97</v>
      </c>
      <c r="C294" t="s">
        <v>17</v>
      </c>
      <c r="D294" s="8">
        <v>2110</v>
      </c>
      <c r="E294" t="str">
        <f>VLOOKUP(D294,Conformity!$A$2:$C$116,2,0)</f>
        <v>Improved Pastures</v>
      </c>
      <c r="F294" s="8" t="s">
        <v>5</v>
      </c>
      <c r="G294" s="26">
        <f t="shared" si="25"/>
        <v>1.8765006736361713</v>
      </c>
      <c r="H294" s="30">
        <f t="shared" si="26"/>
        <v>0.3700681607026059</v>
      </c>
      <c r="I294" s="30">
        <f>HLOOKUP(F294,ROCs!$B$1:$F$17,MATCH(VLOOKUP(D294,HROC,2,0),ROCs!$A$2:$A$17,0)+1,0)</f>
        <v>0.58663586860269046</v>
      </c>
      <c r="J294" s="3">
        <v>232.08</v>
      </c>
      <c r="K294" s="26">
        <f t="shared" si="22"/>
        <v>567.39034031578944</v>
      </c>
      <c r="L294" s="31">
        <f t="shared" si="23"/>
        <v>2897.0714361786977</v>
      </c>
      <c r="M294" s="4">
        <f>2.721*K294*(H294+VLOOKUP(B294,Summary!$A$34:C$39,3,0))</f>
        <v>633.0915687633759</v>
      </c>
      <c r="N294" t="s">
        <v>17</v>
      </c>
      <c r="O294" t="s">
        <v>62</v>
      </c>
      <c r="P294">
        <f t="shared" si="24"/>
        <v>2000</v>
      </c>
    </row>
    <row r="295" spans="1:16" hidden="1">
      <c r="A295" t="s">
        <v>11</v>
      </c>
      <c r="B295" t="s">
        <v>11</v>
      </c>
      <c r="C295" t="s">
        <v>4</v>
      </c>
      <c r="D295" s="8">
        <v>2110</v>
      </c>
      <c r="E295" t="str">
        <f>VLOOKUP(D295,Conformity!$A$2:$C$116,2,0)</f>
        <v>Improved Pastures</v>
      </c>
      <c r="F295" s="8" t="s">
        <v>9</v>
      </c>
      <c r="G295" s="26">
        <f t="shared" si="25"/>
        <v>1.8765006736361713</v>
      </c>
      <c r="H295" s="30">
        <f t="shared" si="26"/>
        <v>0.3700681607026059</v>
      </c>
      <c r="I295" s="30">
        <f>HLOOKUP(F295,ROCs!$B$1:$F$17,MATCH(VLOOKUP(D295,HROC,2,0),ROCs!$A$2:$A$17,0)+1,0)</f>
        <v>0.58663586860269046</v>
      </c>
      <c r="J295" s="3">
        <v>231.87</v>
      </c>
      <c r="K295" s="26">
        <f t="shared" si="22"/>
        <v>566.876931269485</v>
      </c>
      <c r="L295" s="31">
        <f t="shared" si="23"/>
        <v>2894.4499909805004</v>
      </c>
      <c r="M295" s="4">
        <f>2.721*K295*(H295+VLOOKUP(B295,Summary!$A$34:C$39,3,0))</f>
        <v>740.49175837657879</v>
      </c>
      <c r="N295" t="s">
        <v>4</v>
      </c>
      <c r="P295">
        <f t="shared" si="24"/>
        <v>2000</v>
      </c>
    </row>
    <row r="296" spans="1:16" hidden="1">
      <c r="A296" t="s">
        <v>11</v>
      </c>
      <c r="B296" t="s">
        <v>11</v>
      </c>
      <c r="C296" t="s">
        <v>75</v>
      </c>
      <c r="D296" s="8">
        <v>2210</v>
      </c>
      <c r="E296" t="str">
        <f>VLOOKUP(D296,Conformity!$A$2:$C$116,2,0)</f>
        <v>Citrus Groves</v>
      </c>
      <c r="F296" s="8" t="s">
        <v>10</v>
      </c>
      <c r="G296" s="26">
        <f t="shared" si="25"/>
        <v>1.6671011379372187</v>
      </c>
      <c r="H296" s="30">
        <f t="shared" si="26"/>
        <v>0.16490862031309303</v>
      </c>
      <c r="I296" s="30">
        <f>HLOOKUP(F296,ROCs!$B$1:$F$17,MATCH(VLOOKUP(D296,HROC,2,0),ROCs!$A$2:$A$17,0)+1,0)</f>
        <v>0.32696578480774496</v>
      </c>
      <c r="J296" s="3">
        <v>231.15</v>
      </c>
      <c r="K296" s="26">
        <f t="shared" si="22"/>
        <v>314.97190327725792</v>
      </c>
      <c r="L296" s="31">
        <f t="shared" si="23"/>
        <v>1428.7699399895816</v>
      </c>
      <c r="M296" s="4">
        <f>2.721*K296*(H296+VLOOKUP(B296,Summary!$A$34:C$39,3,0))</f>
        <v>235.60728501053205</v>
      </c>
      <c r="N296" t="s">
        <v>117</v>
      </c>
      <c r="P296">
        <f t="shared" si="24"/>
        <v>2000</v>
      </c>
    </row>
    <row r="297" spans="1:16" hidden="1">
      <c r="A297" t="s">
        <v>8</v>
      </c>
      <c r="B297" t="s">
        <v>8</v>
      </c>
      <c r="C297" t="s">
        <v>4</v>
      </c>
      <c r="D297" s="8">
        <v>2520</v>
      </c>
      <c r="E297" t="str">
        <f>VLOOKUP(D297,Conformity!$A$2:$C$116,2,0)</f>
        <v>Dairies</v>
      </c>
      <c r="F297" s="8" t="s">
        <v>5</v>
      </c>
      <c r="G297" s="26">
        <f t="shared" si="25"/>
        <v>1.8765006736361713</v>
      </c>
      <c r="H297" s="30">
        <f t="shared" si="26"/>
        <v>0.3700681607026059</v>
      </c>
      <c r="I297" s="30">
        <f>HLOOKUP(F297,ROCs!$B$1:$F$17,MATCH(VLOOKUP(D297,HROC,2,0),ROCs!$A$2:$A$17,0)+1,0)</f>
        <v>0.58663586860269046</v>
      </c>
      <c r="J297" s="3">
        <v>230.84</v>
      </c>
      <c r="K297" s="26">
        <f t="shared" si="22"/>
        <v>564.35878213761123</v>
      </c>
      <c r="L297" s="31">
        <f t="shared" si="23"/>
        <v>2881.5924264369637</v>
      </c>
      <c r="M297" s="4">
        <f>2.721*K297*(H297+VLOOKUP(B297,Summary!$A$34:C$39,3,0))</f>
        <v>860.05200682492307</v>
      </c>
      <c r="N297" t="s">
        <v>4</v>
      </c>
      <c r="P297">
        <f t="shared" si="24"/>
        <v>2000</v>
      </c>
    </row>
    <row r="298" spans="1:16" hidden="1">
      <c r="A298" t="s">
        <v>12</v>
      </c>
      <c r="B298" t="s">
        <v>95</v>
      </c>
      <c r="C298" t="s">
        <v>71</v>
      </c>
      <c r="D298" s="8">
        <v>8310</v>
      </c>
      <c r="E298" t="str">
        <f>VLOOKUP(D298,Conformity!$A$2:$C$116,2,0)</f>
        <v>Electric Power Facilities</v>
      </c>
      <c r="F298" s="8" t="s">
        <v>10</v>
      </c>
      <c r="G298" s="26">
        <f t="shared" si="25"/>
        <v>1.2017295380314896</v>
      </c>
      <c r="H298" s="30">
        <f t="shared" si="26"/>
        <v>0.2322997442582819</v>
      </c>
      <c r="I298" s="30">
        <f>HLOOKUP(F298,ROCs!$B$1:$F$17,MATCH(VLOOKUP(D298,HROC,2,0),ROCs!$A$2:$A$17,0)+1,0)</f>
        <v>0.57659988543228824</v>
      </c>
      <c r="J298" s="3">
        <v>230.18</v>
      </c>
      <c r="K298" s="26">
        <f t="shared" si="22"/>
        <v>553.11794158804105</v>
      </c>
      <c r="L298" s="31">
        <f t="shared" si="23"/>
        <v>1808.6437162749696</v>
      </c>
      <c r="M298" s="4">
        <f>2.721*K298*(H298+VLOOKUP(B298,Summary!$A$34:C$39,3,0))</f>
        <v>349.61899449792395</v>
      </c>
      <c r="N298" t="s">
        <v>104</v>
      </c>
      <c r="P298">
        <f t="shared" si="24"/>
        <v>8000</v>
      </c>
    </row>
    <row r="299" spans="1:16" hidden="1">
      <c r="A299" t="s">
        <v>14</v>
      </c>
      <c r="B299" t="s">
        <v>96</v>
      </c>
      <c r="C299" t="s">
        <v>77</v>
      </c>
      <c r="D299" s="8">
        <v>4110</v>
      </c>
      <c r="E299" t="str">
        <f>VLOOKUP(D299,Conformity!$A$2:$C$116,2,0)</f>
        <v>Pine Flatwoods</v>
      </c>
      <c r="F299" s="8" t="s">
        <v>5</v>
      </c>
      <c r="G299" s="26">
        <f t="shared" si="25"/>
        <v>0.80616023176279095</v>
      </c>
      <c r="H299" s="30">
        <f t="shared" si="26"/>
        <v>4.9140330516175015E-2</v>
      </c>
      <c r="I299" s="30">
        <f>HLOOKUP(F299,ROCs!$B$1:$F$17,MATCH(VLOOKUP(D299,HROC,2,0),ROCs!$A$2:$A$17,0)+1,0)</f>
        <v>0.28292799795311729</v>
      </c>
      <c r="J299" s="3">
        <v>229.52</v>
      </c>
      <c r="K299" s="26">
        <f t="shared" si="22"/>
        <v>270.62759007090631</v>
      </c>
      <c r="L299" s="31">
        <f t="shared" si="23"/>
        <v>593.63839519440444</v>
      </c>
      <c r="M299" s="4">
        <f>2.721*K299*(H299+VLOOKUP(B299,Summary!$A$34:C$39,3,0))</f>
        <v>95.096056022092071</v>
      </c>
      <c r="N299" t="s">
        <v>112</v>
      </c>
      <c r="P299">
        <f t="shared" si="24"/>
        <v>4000</v>
      </c>
    </row>
    <row r="300" spans="1:16" hidden="1">
      <c r="A300" t="s">
        <v>12</v>
      </c>
      <c r="B300" t="s">
        <v>95</v>
      </c>
      <c r="C300" t="s">
        <v>71</v>
      </c>
      <c r="D300" s="8">
        <v>1310</v>
      </c>
      <c r="E300" t="str">
        <f>VLOOKUP(D300,Conformity!$A$2:$C$116,2,0)</f>
        <v>Fixed Single Family Units &lt;Six or more dwelling units per acre&gt;</v>
      </c>
      <c r="F300" s="8" t="s">
        <v>5</v>
      </c>
      <c r="G300" s="26">
        <f t="shared" si="25"/>
        <v>1.3474392445178078</v>
      </c>
      <c r="H300" s="30">
        <f t="shared" si="26"/>
        <v>0.2921616014325315</v>
      </c>
      <c r="I300" s="30">
        <f>HLOOKUP(F300,ROCs!$B$1:$F$17,MATCH(VLOOKUP(D300,HROC,2,0),ROCs!$A$2:$A$17,0)+1,0)</f>
        <v>0.45902383655933859</v>
      </c>
      <c r="J300" s="3">
        <v>229.3</v>
      </c>
      <c r="K300" s="26">
        <f t="shared" si="22"/>
        <v>438.64673565083723</v>
      </c>
      <c r="L300" s="31">
        <f t="shared" si="23"/>
        <v>1608.246576806037</v>
      </c>
      <c r="M300" s="4">
        <f>2.721*K300*(H300+VLOOKUP(B300,Summary!$A$34:C$39,3,0))</f>
        <v>348.71174881520142</v>
      </c>
      <c r="N300" t="s">
        <v>104</v>
      </c>
      <c r="P300">
        <f t="shared" si="24"/>
        <v>1000</v>
      </c>
    </row>
    <row r="301" spans="1:16">
      <c r="A301" t="s">
        <v>16</v>
      </c>
      <c r="B301" t="s">
        <v>97</v>
      </c>
      <c r="C301" t="s">
        <v>17</v>
      </c>
      <c r="D301" s="8">
        <v>4110</v>
      </c>
      <c r="E301" t="str">
        <f>VLOOKUP(D301,Conformity!$A$2:$C$116,2,0)</f>
        <v>Pine Flatwoods</v>
      </c>
      <c r="F301" s="8" t="s">
        <v>5</v>
      </c>
      <c r="G301" s="26">
        <f t="shared" si="25"/>
        <v>0.80616023176279095</v>
      </c>
      <c r="H301" s="30">
        <f t="shared" si="26"/>
        <v>4.9140330516175015E-2</v>
      </c>
      <c r="I301" s="30">
        <f>HLOOKUP(F301,ROCs!$B$1:$F$17,MATCH(VLOOKUP(D301,HROC,2,0),ROCs!$A$2:$A$17,0)+1,0)</f>
        <v>0.28292799795311729</v>
      </c>
      <c r="J301" s="3">
        <v>228.78</v>
      </c>
      <c r="K301" s="26">
        <f t="shared" si="22"/>
        <v>269.7550542716188</v>
      </c>
      <c r="L301" s="31">
        <f t="shared" si="23"/>
        <v>591.72443382962638</v>
      </c>
      <c r="M301" s="4">
        <f>2.721*K301*(H301+VLOOKUP(B301,Summary!$A$34:C$39,3,0))</f>
        <v>65.429314828308037</v>
      </c>
      <c r="N301" t="s">
        <v>17</v>
      </c>
      <c r="O301" t="s">
        <v>67</v>
      </c>
      <c r="P301">
        <f t="shared" si="24"/>
        <v>4000</v>
      </c>
    </row>
    <row r="302" spans="1:16">
      <c r="A302" t="s">
        <v>16</v>
      </c>
      <c r="B302" t="s">
        <v>97</v>
      </c>
      <c r="C302" t="s">
        <v>17</v>
      </c>
      <c r="D302" s="8">
        <v>5250</v>
      </c>
      <c r="E302" t="str">
        <f>VLOOKUP(D302,Conformity!$A$2:$C$116,2,0)</f>
        <v>Marshy Lakes</v>
      </c>
      <c r="F302" s="8" t="s">
        <v>5</v>
      </c>
      <c r="G302" s="26">
        <f t="shared" si="25"/>
        <v>0.52096910560538079</v>
      </c>
      <c r="H302" s="30">
        <f t="shared" si="26"/>
        <v>9.3813358258152305E-2</v>
      </c>
      <c r="I302" s="30">
        <f>HLOOKUP(F302,ROCs!$B$1:$F$17,MATCH(VLOOKUP(D302,HROC,2,0),ROCs!$A$2:$A$17,0)+1,0)</f>
        <v>0.2984336595879456</v>
      </c>
      <c r="J302" s="3">
        <v>228.3</v>
      </c>
      <c r="K302" s="26">
        <f t="shared" si="22"/>
        <v>283.94179568676986</v>
      </c>
      <c r="L302" s="31">
        <f t="shared" si="23"/>
        <v>402.50366199609147</v>
      </c>
      <c r="M302" s="4">
        <f>2.721*K302*(H302+VLOOKUP(B302,Summary!$A$34:C$39,3,0))</f>
        <v>103.38495343272605</v>
      </c>
      <c r="N302" t="s">
        <v>17</v>
      </c>
      <c r="O302" t="s">
        <v>62</v>
      </c>
      <c r="P302">
        <f t="shared" si="24"/>
        <v>5000</v>
      </c>
    </row>
    <row r="303" spans="1:16">
      <c r="A303" t="s">
        <v>14</v>
      </c>
      <c r="B303" t="s">
        <v>96</v>
      </c>
      <c r="C303" t="s">
        <v>17</v>
      </c>
      <c r="D303" s="8">
        <v>5250</v>
      </c>
      <c r="E303" t="str">
        <f>VLOOKUP(D303,Conformity!$A$2:$C$116,2,0)</f>
        <v>Marshy Lakes</v>
      </c>
      <c r="F303" s="8" t="s">
        <v>5</v>
      </c>
      <c r="G303" s="26">
        <f t="shared" si="25"/>
        <v>0.52096910560538079</v>
      </c>
      <c r="H303" s="30">
        <f t="shared" si="26"/>
        <v>9.3813358258152305E-2</v>
      </c>
      <c r="I303" s="30">
        <f>HLOOKUP(F303,ROCs!$B$1:$F$17,MATCH(VLOOKUP(D303,HROC,2,0),ROCs!$A$2:$A$17,0)+1,0)</f>
        <v>0.2984336595879456</v>
      </c>
      <c r="J303" s="3">
        <v>227.3</v>
      </c>
      <c r="K303" s="26">
        <f t="shared" si="22"/>
        <v>282.69807341043708</v>
      </c>
      <c r="L303" s="31">
        <f t="shared" si="23"/>
        <v>400.74061485638015</v>
      </c>
      <c r="M303" s="4">
        <f>2.721*K303*(H303+VLOOKUP(B303,Summary!$A$34:C$39,3,0))</f>
        <v>133.70096481572403</v>
      </c>
      <c r="N303" t="s">
        <v>17</v>
      </c>
      <c r="O303" t="s">
        <v>38</v>
      </c>
      <c r="P303">
        <f t="shared" si="24"/>
        <v>5000</v>
      </c>
    </row>
    <row r="304" spans="1:16" hidden="1">
      <c r="A304" t="s">
        <v>14</v>
      </c>
      <c r="B304" t="s">
        <v>96</v>
      </c>
      <c r="C304" t="s">
        <v>90</v>
      </c>
      <c r="D304" s="8">
        <v>7400</v>
      </c>
      <c r="E304" t="str">
        <f>VLOOKUP(D304,Conformity!$A$2:$C$116,2,0)</f>
        <v>Disturbed Land</v>
      </c>
      <c r="F304" s="8" t="s">
        <v>5</v>
      </c>
      <c r="G304" s="26">
        <f t="shared" si="25"/>
        <v>0.73183755311232057</v>
      </c>
      <c r="H304" s="30">
        <f t="shared" si="26"/>
        <v>0.13401908322593187</v>
      </c>
      <c r="I304" s="30">
        <f>HLOOKUP(F304,ROCs!$B$1:$F$17,MATCH(VLOOKUP(D304,HROC,2,0),ROCs!$A$2:$A$17,0)+1,0)</f>
        <v>0.28292799795311729</v>
      </c>
      <c r="J304" s="3">
        <v>225.7</v>
      </c>
      <c r="K304" s="26">
        <f t="shared" si="22"/>
        <v>266.12341878269234</v>
      </c>
      <c r="L304" s="31">
        <f t="shared" si="23"/>
        <v>529.93954273927352</v>
      </c>
      <c r="M304" s="4">
        <f>2.721*K304*(H304+VLOOKUP(B304,Summary!$A$34:C$39,3,0))</f>
        <v>154.97588859699019</v>
      </c>
      <c r="N304" t="s">
        <v>105</v>
      </c>
      <c r="O304" t="s">
        <v>89</v>
      </c>
      <c r="P304">
        <f t="shared" si="24"/>
        <v>7000</v>
      </c>
    </row>
    <row r="305" spans="1:16" hidden="1">
      <c r="A305" t="s">
        <v>11</v>
      </c>
      <c r="B305" t="s">
        <v>11</v>
      </c>
      <c r="C305" t="s">
        <v>84</v>
      </c>
      <c r="D305" s="8">
        <v>6110</v>
      </c>
      <c r="E305" t="str">
        <f>VLOOKUP(D305,Conformity!$A$2:$C$116,2,0)</f>
        <v>Bay Swamps</v>
      </c>
      <c r="F305" s="8" t="s">
        <v>5</v>
      </c>
      <c r="G305" s="26">
        <f t="shared" si="25"/>
        <v>0.62640332935885068</v>
      </c>
      <c r="H305" s="30">
        <f t="shared" si="26"/>
        <v>1.7869211096790915E-2</v>
      </c>
      <c r="I305" s="30">
        <f>HLOOKUP(F305,ROCs!$B$1:$F$17,MATCH(VLOOKUP(D305,HROC,2,0),ROCs!$A$2:$A$17,0)+1,0)</f>
        <v>0.24869471632328805</v>
      </c>
      <c r="J305" s="3">
        <v>224.64</v>
      </c>
      <c r="K305" s="26">
        <f t="shared" si="22"/>
        <v>232.82481012949327</v>
      </c>
      <c r="L305" s="31">
        <f t="shared" si="23"/>
        <v>396.83672476130511</v>
      </c>
      <c r="M305" s="4">
        <f>2.721*K305*(H305+VLOOKUP(B305,Summary!$A$34:C$39,3,0))</f>
        <v>81.007230567245173</v>
      </c>
      <c r="N305" t="s">
        <v>106</v>
      </c>
      <c r="O305" t="s">
        <v>82</v>
      </c>
      <c r="P305">
        <f t="shared" si="24"/>
        <v>6000</v>
      </c>
    </row>
    <row r="306" spans="1:16" hidden="1">
      <c r="A306" t="s">
        <v>8</v>
      </c>
      <c r="B306" t="s">
        <v>8</v>
      </c>
      <c r="C306" t="s">
        <v>83</v>
      </c>
      <c r="D306" s="8">
        <v>6210</v>
      </c>
      <c r="E306" t="str">
        <f>VLOOKUP(D306,Conformity!$A$2:$C$116,2,0)</f>
        <v>Cypress</v>
      </c>
      <c r="F306" s="8" t="s">
        <v>10</v>
      </c>
      <c r="G306" s="26">
        <f t="shared" si="25"/>
        <v>0.62640332935885068</v>
      </c>
      <c r="H306" s="30">
        <f t="shared" si="26"/>
        <v>1.7869211096790915E-2</v>
      </c>
      <c r="I306" s="30">
        <f>HLOOKUP(F306,ROCs!$B$1:$F$17,MATCH(VLOOKUP(D306,HROC,2,0),ROCs!$A$2:$A$17,0)+1,0)</f>
        <v>0.24869471632328805</v>
      </c>
      <c r="J306" s="3">
        <v>224.48</v>
      </c>
      <c r="K306" s="26">
        <f t="shared" si="22"/>
        <v>232.65898049264891</v>
      </c>
      <c r="L306" s="31">
        <f t="shared" si="23"/>
        <v>396.55407752144663</v>
      </c>
      <c r="M306" s="4">
        <f>2.721*K306*(H306+VLOOKUP(B306,Summary!$A$34:C$39,3,0))</f>
        <v>131.59473998321602</v>
      </c>
      <c r="N306" t="s">
        <v>111</v>
      </c>
      <c r="O306" t="s">
        <v>82</v>
      </c>
      <c r="P306">
        <f t="shared" si="24"/>
        <v>6000</v>
      </c>
    </row>
    <row r="307" spans="1:16" hidden="1">
      <c r="A307" t="s">
        <v>14</v>
      </c>
      <c r="B307" t="s">
        <v>96</v>
      </c>
      <c r="C307" t="s">
        <v>90</v>
      </c>
      <c r="D307" s="8">
        <v>1920</v>
      </c>
      <c r="E307" t="str">
        <f>VLOOKUP(D307,Conformity!$A$2:$C$116,2,0)</f>
        <v>Inactive Land with street pattern but without structures</v>
      </c>
      <c r="F307" s="8" t="s">
        <v>5</v>
      </c>
      <c r="G307" s="26">
        <f t="shared" si="25"/>
        <v>0.80616023176279095</v>
      </c>
      <c r="H307" s="30">
        <f t="shared" si="26"/>
        <v>4.9140330516175015E-2</v>
      </c>
      <c r="I307" s="30">
        <f>HLOOKUP(F307,ROCs!$B$1:$F$17,MATCH(VLOOKUP(D307,HROC,2,0),ROCs!$A$2:$A$17,0)+1,0)</f>
        <v>0.27638752969320179</v>
      </c>
      <c r="J307" s="3">
        <v>222.39</v>
      </c>
      <c r="K307" s="26">
        <f t="shared" si="22"/>
        <v>256.15881622090347</v>
      </c>
      <c r="L307" s="31">
        <f t="shared" si="23"/>
        <v>561.9002428260668</v>
      </c>
      <c r="M307" s="4">
        <f>2.721*K307*(H307+VLOOKUP(B307,Summary!$A$34:C$39,3,0))</f>
        <v>90.011861434798334</v>
      </c>
      <c r="N307" t="s">
        <v>105</v>
      </c>
      <c r="O307" t="s">
        <v>89</v>
      </c>
      <c r="P307">
        <f t="shared" si="24"/>
        <v>1000</v>
      </c>
    </row>
    <row r="308" spans="1:16" hidden="1">
      <c r="A308" t="s">
        <v>8</v>
      </c>
      <c r="B308" t="s">
        <v>8</v>
      </c>
      <c r="C308" t="s">
        <v>81</v>
      </c>
      <c r="D308" s="8">
        <v>3210</v>
      </c>
      <c r="E308" t="str">
        <f>VLOOKUP(D308,Conformity!$A$2:$C$116,2,0)</f>
        <v>Palmetto Prairies</v>
      </c>
      <c r="F308" s="8" t="s">
        <v>5</v>
      </c>
      <c r="G308" s="26">
        <f t="shared" si="25"/>
        <v>0.80616023176279095</v>
      </c>
      <c r="H308" s="30">
        <f t="shared" si="26"/>
        <v>4.9140330516175015E-2</v>
      </c>
      <c r="I308" s="30">
        <f>HLOOKUP(F308,ROCs!$B$1:$F$17,MATCH(VLOOKUP(D308,HROC,2,0),ROCs!$A$2:$A$17,0)+1,0)</f>
        <v>0.28292799795311729</v>
      </c>
      <c r="J308" s="3">
        <v>221.45</v>
      </c>
      <c r="K308" s="26">
        <f t="shared" si="22"/>
        <v>261.11223344894648</v>
      </c>
      <c r="L308" s="31">
        <f t="shared" si="23"/>
        <v>572.76587058121663</v>
      </c>
      <c r="M308" s="4">
        <f>2.721*K308*(H308+VLOOKUP(B308,Summary!$A$34:C$39,3,0))</f>
        <v>169.90594946573856</v>
      </c>
      <c r="N308" t="s">
        <v>103</v>
      </c>
      <c r="O308" t="s">
        <v>82</v>
      </c>
      <c r="P308">
        <f t="shared" si="24"/>
        <v>3000</v>
      </c>
    </row>
    <row r="309" spans="1:16" hidden="1">
      <c r="A309" t="s">
        <v>14</v>
      </c>
      <c r="B309" t="s">
        <v>96</v>
      </c>
      <c r="C309" t="s">
        <v>90</v>
      </c>
      <c r="D309" s="8">
        <v>3100</v>
      </c>
      <c r="E309" t="str">
        <f>VLOOKUP(D309,Conformity!$A$2:$C$116,2,0)</f>
        <v>Herbaceous (Dry Prairie)</v>
      </c>
      <c r="F309" s="8" t="s">
        <v>5</v>
      </c>
      <c r="G309" s="26">
        <f t="shared" si="25"/>
        <v>0.80616023176279095</v>
      </c>
      <c r="H309" s="30">
        <f t="shared" si="26"/>
        <v>4.9140330516175015E-2</v>
      </c>
      <c r="I309" s="30">
        <f>HLOOKUP(F309,ROCs!$B$1:$F$17,MATCH(VLOOKUP(D309,HROC,2,0),ROCs!$A$2:$A$17,0)+1,0)</f>
        <v>0.28292799795311729</v>
      </c>
      <c r="J309" s="3">
        <v>221.29</v>
      </c>
      <c r="K309" s="26">
        <f t="shared" si="22"/>
        <v>260.92357705991134</v>
      </c>
      <c r="L309" s="31">
        <f t="shared" si="23"/>
        <v>572.3520410969403</v>
      </c>
      <c r="M309" s="4">
        <f>2.721*K309*(H309+VLOOKUP(B309,Summary!$A$34:C$39,3,0))</f>
        <v>91.686154745245517</v>
      </c>
      <c r="N309" t="s">
        <v>105</v>
      </c>
      <c r="O309" t="s">
        <v>89</v>
      </c>
      <c r="P309">
        <f t="shared" si="24"/>
        <v>3000</v>
      </c>
    </row>
    <row r="310" spans="1:16" hidden="1">
      <c r="A310" t="s">
        <v>14</v>
      </c>
      <c r="B310" t="s">
        <v>96</v>
      </c>
      <c r="C310" t="s">
        <v>90</v>
      </c>
      <c r="D310" s="8">
        <v>2430</v>
      </c>
      <c r="E310" t="str">
        <f>VLOOKUP(D310,Conformity!$A$2:$C$116,2,0)</f>
        <v>Ornamentals</v>
      </c>
      <c r="F310" s="8" t="s">
        <v>5</v>
      </c>
      <c r="G310" s="26">
        <f t="shared" si="25"/>
        <v>1.7303616721893005</v>
      </c>
      <c r="H310" s="30">
        <f t="shared" si="26"/>
        <v>0.38508149913584422</v>
      </c>
      <c r="I310" s="30">
        <f>HLOOKUP(F310,ROCs!$B$1:$F$17,MATCH(VLOOKUP(D310,HROC,2,0),ROCs!$A$2:$A$17,0)+1,0)</f>
        <v>0.30381529981542799</v>
      </c>
      <c r="J310" s="3">
        <v>219</v>
      </c>
      <c r="K310" s="26">
        <f t="shared" si="22"/>
        <v>277.28690737379435</v>
      </c>
      <c r="L310" s="31">
        <f t="shared" si="23"/>
        <v>1305.5538585138097</v>
      </c>
      <c r="M310" s="4">
        <f>2.721*K310*(H310+VLOOKUP(B310,Summary!$A$34:C$39,3,0))</f>
        <v>350.90290976681001</v>
      </c>
      <c r="N310" t="s">
        <v>105</v>
      </c>
      <c r="O310" t="s">
        <v>89</v>
      </c>
      <c r="P310">
        <f t="shared" si="24"/>
        <v>2000</v>
      </c>
    </row>
    <row r="311" spans="1:16" hidden="1">
      <c r="A311" t="s">
        <v>14</v>
      </c>
      <c r="B311" t="s">
        <v>96</v>
      </c>
      <c r="C311" t="s">
        <v>72</v>
      </c>
      <c r="D311" s="8">
        <v>1700</v>
      </c>
      <c r="E311" t="str">
        <f>VLOOKUP(D311,Conformity!$A$2:$C$116,2,0)</f>
        <v>Institutional</v>
      </c>
      <c r="F311" s="8" t="s">
        <v>5</v>
      </c>
      <c r="G311" s="26">
        <f t="shared" si="25"/>
        <v>0.96739227811534922</v>
      </c>
      <c r="H311" s="30">
        <f t="shared" si="26"/>
        <v>0.17065096597435325</v>
      </c>
      <c r="I311" s="30">
        <f>HLOOKUP(F311,ROCs!$B$1:$F$17,MATCH(VLOOKUP(D311,HROC,2,0),ROCs!$A$2:$A$17,0)+1,0)</f>
        <v>0.24052044568721381</v>
      </c>
      <c r="J311" s="3">
        <v>218.88</v>
      </c>
      <c r="K311" s="26">
        <f t="shared" si="22"/>
        <v>219.39851739603236</v>
      </c>
      <c r="L311" s="31">
        <f t="shared" si="23"/>
        <v>577.51709827170657</v>
      </c>
      <c r="M311" s="4">
        <f>2.721*K311*(H311+VLOOKUP(B311,Summary!$A$34:C$39,3,0))</f>
        <v>149.63445731706423</v>
      </c>
      <c r="N311" t="s">
        <v>99</v>
      </c>
      <c r="P311">
        <f t="shared" si="24"/>
        <v>1000</v>
      </c>
    </row>
    <row r="312" spans="1:16" hidden="1">
      <c r="A312" t="s">
        <v>8</v>
      </c>
      <c r="B312" t="s">
        <v>8</v>
      </c>
      <c r="C312" t="s">
        <v>84</v>
      </c>
      <c r="D312" s="8">
        <v>8350</v>
      </c>
      <c r="E312" t="str">
        <f>VLOOKUP(D312,Conformity!$A$2:$C$116,2,0)</f>
        <v>Solid Waste Disposal</v>
      </c>
      <c r="F312" s="8" t="s">
        <v>5</v>
      </c>
      <c r="G312" s="26">
        <f t="shared" si="25"/>
        <v>1.4884831588725165</v>
      </c>
      <c r="H312" s="30">
        <f t="shared" si="26"/>
        <v>0.30824389141964326</v>
      </c>
      <c r="I312" s="30">
        <f>HLOOKUP(F312,ROCs!$B$1:$F$17,MATCH(VLOOKUP(D312,HROC,2,0),ROCs!$A$2:$A$17,0)+1,0)</f>
        <v>0.58224006489851832</v>
      </c>
      <c r="J312" s="3">
        <v>218.54</v>
      </c>
      <c r="K312" s="26">
        <f t="shared" si="22"/>
        <v>530.28413471532815</v>
      </c>
      <c r="L312" s="31">
        <f t="shared" si="23"/>
        <v>2147.7370097235989</v>
      </c>
      <c r="M312" s="4">
        <f>2.721*K312*(H312+VLOOKUP(B312,Summary!$A$34:C$39,3,0))</f>
        <v>718.91767071200331</v>
      </c>
      <c r="N312" t="s">
        <v>106</v>
      </c>
      <c r="O312" t="s">
        <v>82</v>
      </c>
      <c r="P312">
        <f t="shared" si="24"/>
        <v>8000</v>
      </c>
    </row>
    <row r="313" spans="1:16" hidden="1">
      <c r="A313" t="s">
        <v>2</v>
      </c>
      <c r="B313" t="s">
        <v>94</v>
      </c>
      <c r="C313" t="s">
        <v>81</v>
      </c>
      <c r="D313" s="8">
        <v>6410</v>
      </c>
      <c r="E313" t="str">
        <f>VLOOKUP(D313,Conformity!$A$2:$C$116,2,0)</f>
        <v>Freshwater Marshes</v>
      </c>
      <c r="F313" s="8" t="s">
        <v>5</v>
      </c>
      <c r="G313" s="26">
        <f t="shared" si="25"/>
        <v>0.62640332935885068</v>
      </c>
      <c r="H313" s="30">
        <f t="shared" si="26"/>
        <v>1.7869211096790915E-2</v>
      </c>
      <c r="I313" s="30">
        <f>HLOOKUP(F313,ROCs!$B$1:$F$17,MATCH(VLOOKUP(D313,HROC,2,0),ROCs!$A$2:$A$17,0)+1,0)</f>
        <v>0.24869471632328805</v>
      </c>
      <c r="J313" s="3">
        <v>218.3</v>
      </c>
      <c r="K313" s="26">
        <f t="shared" si="22"/>
        <v>226.25381076953522</v>
      </c>
      <c r="L313" s="31">
        <f t="shared" si="23"/>
        <v>385.63682788191295</v>
      </c>
      <c r="M313" s="4">
        <f>2.721*K313*(H313+VLOOKUP(B313,Summary!$A$34:C$39,3,0))</f>
        <v>41.782771660877614</v>
      </c>
      <c r="N313" t="s">
        <v>103</v>
      </c>
      <c r="O313" t="s">
        <v>82</v>
      </c>
      <c r="P313">
        <f t="shared" si="24"/>
        <v>6000</v>
      </c>
    </row>
    <row r="314" spans="1:16">
      <c r="A314" t="s">
        <v>12</v>
      </c>
      <c r="B314" t="s">
        <v>95</v>
      </c>
      <c r="C314" t="s">
        <v>17</v>
      </c>
      <c r="D314" s="8">
        <v>2110</v>
      </c>
      <c r="E314" t="str">
        <f>VLOOKUP(D314,Conformity!$A$2:$C$116,2,0)</f>
        <v>Improved Pastures</v>
      </c>
      <c r="F314" s="8" t="s">
        <v>5</v>
      </c>
      <c r="G314" s="26">
        <f t="shared" si="25"/>
        <v>1.8765006736361713</v>
      </c>
      <c r="H314" s="30">
        <f t="shared" si="26"/>
        <v>0.3700681607026059</v>
      </c>
      <c r="I314" s="30">
        <f>HLOOKUP(F314,ROCs!$B$1:$F$17,MATCH(VLOOKUP(D314,HROC,2,0),ROCs!$A$2:$A$17,0)+1,0)</f>
        <v>0.58663586860269046</v>
      </c>
      <c r="J314" s="3">
        <v>218.17</v>
      </c>
      <c r="K314" s="26">
        <f t="shared" si="22"/>
        <v>533.38310301058152</v>
      </c>
      <c r="L314" s="31">
        <f t="shared" si="23"/>
        <v>2723.4318994790865</v>
      </c>
      <c r="M314" s="4">
        <f>2.721*K314*(H314+VLOOKUP(B314,Summary!$A$34:C$39,3,0))</f>
        <v>537.09303066013149</v>
      </c>
      <c r="N314" t="s">
        <v>17</v>
      </c>
      <c r="O314" t="s">
        <v>31</v>
      </c>
      <c r="P314">
        <f t="shared" si="24"/>
        <v>2000</v>
      </c>
    </row>
    <row r="315" spans="1:16">
      <c r="A315" t="s">
        <v>12</v>
      </c>
      <c r="B315" t="s">
        <v>95</v>
      </c>
      <c r="C315" t="s">
        <v>17</v>
      </c>
      <c r="D315" s="8">
        <v>4110</v>
      </c>
      <c r="E315" t="str">
        <f>VLOOKUP(D315,Conformity!$A$2:$C$116,2,0)</f>
        <v>Pine Flatwoods</v>
      </c>
      <c r="F315" s="8" t="s">
        <v>5</v>
      </c>
      <c r="G315" s="26">
        <f t="shared" si="25"/>
        <v>0.80616023176279095</v>
      </c>
      <c r="H315" s="30">
        <f t="shared" si="26"/>
        <v>4.9140330516175015E-2</v>
      </c>
      <c r="I315" s="30">
        <f>HLOOKUP(F315,ROCs!$B$1:$F$17,MATCH(VLOOKUP(D315,HROC,2,0),ROCs!$A$2:$A$17,0)+1,0)</f>
        <v>0.28292799795311729</v>
      </c>
      <c r="J315" s="3">
        <v>215.16</v>
      </c>
      <c r="K315" s="26">
        <f t="shared" si="22"/>
        <v>253.69567915500261</v>
      </c>
      <c r="L315" s="31">
        <f t="shared" si="23"/>
        <v>556.49719898060323</v>
      </c>
      <c r="M315" s="4">
        <f>2.721*K315*(H315+VLOOKUP(B315,Summary!$A$34:C$39,3,0))</f>
        <v>33.921862195354514</v>
      </c>
      <c r="N315" t="s">
        <v>17</v>
      </c>
      <c r="O315" t="s">
        <v>18</v>
      </c>
      <c r="P315">
        <f t="shared" si="24"/>
        <v>4000</v>
      </c>
    </row>
    <row r="316" spans="1:16" hidden="1">
      <c r="A316" t="s">
        <v>2</v>
      </c>
      <c r="B316" t="s">
        <v>94</v>
      </c>
      <c r="C316" t="s">
        <v>71</v>
      </c>
      <c r="D316" s="8">
        <v>4110</v>
      </c>
      <c r="E316" t="str">
        <f>VLOOKUP(D316,Conformity!$A$2:$C$116,2,0)</f>
        <v>Pine Flatwoods</v>
      </c>
      <c r="F316" s="8" t="s">
        <v>5</v>
      </c>
      <c r="G316" s="26">
        <f t="shared" si="25"/>
        <v>0.80616023176279095</v>
      </c>
      <c r="H316" s="30">
        <f t="shared" si="26"/>
        <v>4.9140330516175015E-2</v>
      </c>
      <c r="I316" s="30">
        <f>HLOOKUP(F316,ROCs!$B$1:$F$17,MATCH(VLOOKUP(D316,HROC,2,0),ROCs!$A$2:$A$17,0)+1,0)</f>
        <v>0.28292799795311729</v>
      </c>
      <c r="J316" s="3">
        <v>214.88</v>
      </c>
      <c r="K316" s="26">
        <f t="shared" si="22"/>
        <v>253.36553047419113</v>
      </c>
      <c r="L316" s="31">
        <f t="shared" si="23"/>
        <v>555.77299738311967</v>
      </c>
      <c r="M316" s="4">
        <f>2.721*K316*(H316+VLOOKUP(B316,Summary!$A$34:C$39,3,0))</f>
        <v>68.348098159151732</v>
      </c>
      <c r="N316" t="s">
        <v>104</v>
      </c>
      <c r="P316">
        <f t="shared" si="24"/>
        <v>4000</v>
      </c>
    </row>
    <row r="317" spans="1:16">
      <c r="A317" t="s">
        <v>14</v>
      </c>
      <c r="B317" t="s">
        <v>96</v>
      </c>
      <c r="C317" t="s">
        <v>17</v>
      </c>
      <c r="D317" s="8">
        <v>2110</v>
      </c>
      <c r="E317" t="str">
        <f>VLOOKUP(D317,Conformity!$A$2:$C$116,2,0)</f>
        <v>Improved Pastures</v>
      </c>
      <c r="F317" s="8" t="s">
        <v>5</v>
      </c>
      <c r="G317" s="26">
        <f t="shared" si="25"/>
        <v>1.8765006736361713</v>
      </c>
      <c r="H317" s="30">
        <f t="shared" si="26"/>
        <v>0.3700681607026059</v>
      </c>
      <c r="I317" s="30">
        <f>HLOOKUP(F317,ROCs!$B$1:$F$17,MATCH(VLOOKUP(D317,HROC,2,0),ROCs!$A$2:$A$17,0)+1,0)</f>
        <v>0.58663586860269046</v>
      </c>
      <c r="J317" s="3">
        <v>214.46</v>
      </c>
      <c r="K317" s="26">
        <f t="shared" si="22"/>
        <v>524.31287652587127</v>
      </c>
      <c r="L317" s="31">
        <f t="shared" si="23"/>
        <v>2677.1197009776092</v>
      </c>
      <c r="M317" s="4">
        <f>2.721*K317*(H317+VLOOKUP(B317,Summary!$A$34:C$39,3,0))</f>
        <v>642.09214349225135</v>
      </c>
      <c r="N317" t="s">
        <v>17</v>
      </c>
      <c r="O317" t="s">
        <v>50</v>
      </c>
      <c r="P317">
        <f t="shared" si="24"/>
        <v>2000</v>
      </c>
    </row>
    <row r="318" spans="1:16" hidden="1">
      <c r="A318" t="s">
        <v>11</v>
      </c>
      <c r="B318" t="s">
        <v>11</v>
      </c>
      <c r="C318" t="s">
        <v>90</v>
      </c>
      <c r="D318" s="8">
        <v>2140</v>
      </c>
      <c r="E318" t="str">
        <f>VLOOKUP(D318,Conformity!$A$2:$C$116,2,0)</f>
        <v>Row Crops</v>
      </c>
      <c r="F318" s="8" t="s">
        <v>5</v>
      </c>
      <c r="G318" s="26">
        <f t="shared" si="25"/>
        <v>1.1942187284187931</v>
      </c>
      <c r="H318" s="30">
        <f t="shared" si="26"/>
        <v>0.52982210901985061</v>
      </c>
      <c r="I318" s="30">
        <f>HLOOKUP(F318,ROCs!$B$1:$F$17,MATCH(VLOOKUP(D318,HROC,2,0),ROCs!$A$2:$A$17,0)+1,0)</f>
        <v>0.25824300484311374</v>
      </c>
      <c r="J318" s="3">
        <v>214.29</v>
      </c>
      <c r="K318" s="26">
        <f t="shared" si="22"/>
        <v>230.62483869388504</v>
      </c>
      <c r="L318" s="31">
        <f t="shared" si="23"/>
        <v>749.40830087210463</v>
      </c>
      <c r="M318" s="4">
        <f>2.721*K318*(H318+VLOOKUP(B318,Summary!$A$34:C$39,3,0))</f>
        <v>401.50768713520301</v>
      </c>
      <c r="N318" t="s">
        <v>105</v>
      </c>
      <c r="O318" t="s">
        <v>89</v>
      </c>
      <c r="P318">
        <f t="shared" si="24"/>
        <v>2000</v>
      </c>
    </row>
    <row r="319" spans="1:16" hidden="1">
      <c r="A319" t="s">
        <v>16</v>
      </c>
      <c r="B319" t="s">
        <v>97</v>
      </c>
      <c r="C319" t="s">
        <v>71</v>
      </c>
      <c r="D319" s="8">
        <v>1180</v>
      </c>
      <c r="E319" t="str">
        <f>VLOOKUP(D319,Conformity!$A$2:$C$116,2,0)</f>
        <v>Rural Residential</v>
      </c>
      <c r="F319" s="8" t="s">
        <v>5</v>
      </c>
      <c r="G319" s="26">
        <f t="shared" si="25"/>
        <v>0.96739227811534922</v>
      </c>
      <c r="H319" s="30">
        <f t="shared" si="26"/>
        <v>0.17065096597435325</v>
      </c>
      <c r="I319" s="30">
        <f>HLOOKUP(F319,ROCs!$B$1:$F$17,MATCH(VLOOKUP(D319,HROC,2,0),ROCs!$A$2:$A$17,0)+1,0)</f>
        <v>0.27638752969320179</v>
      </c>
      <c r="J319" s="3">
        <v>208.29</v>
      </c>
      <c r="K319" s="26">
        <f t="shared" si="22"/>
        <v>239.91780129795401</v>
      </c>
      <c r="L319" s="31">
        <f t="shared" si="23"/>
        <v>631.52948376226334</v>
      </c>
      <c r="M319" s="4">
        <f>2.721*K319*(H319+VLOOKUP(B319,Summary!$A$34:C$39,3,0))</f>
        <v>137.5163920627688</v>
      </c>
      <c r="N319" t="s">
        <v>104</v>
      </c>
      <c r="P319">
        <f t="shared" si="24"/>
        <v>1000</v>
      </c>
    </row>
    <row r="320" spans="1:16">
      <c r="A320" t="s">
        <v>12</v>
      </c>
      <c r="B320" t="s">
        <v>95</v>
      </c>
      <c r="C320" t="s">
        <v>17</v>
      </c>
      <c r="D320" s="8">
        <v>2110</v>
      </c>
      <c r="E320" t="str">
        <f>VLOOKUP(D320,Conformity!$A$2:$C$116,2,0)</f>
        <v>Improved Pastures</v>
      </c>
      <c r="F320" s="8" t="s">
        <v>3</v>
      </c>
      <c r="G320" s="26">
        <f t="shared" si="25"/>
        <v>1.8765006736361713</v>
      </c>
      <c r="H320" s="30">
        <f t="shared" si="26"/>
        <v>0.3700681607026059</v>
      </c>
      <c r="I320" s="30">
        <f>HLOOKUP(F320,ROCs!$B$1:$F$17,MATCH(VLOOKUP(D320,HROC,2,0),ROCs!$A$2:$A$17,0)+1,0)</f>
        <v>0.58663586860269046</v>
      </c>
      <c r="J320" s="3">
        <v>205.37</v>
      </c>
      <c r="K320" s="26">
        <f t="shared" si="22"/>
        <v>502.08959923583967</v>
      </c>
      <c r="L320" s="31">
        <f t="shared" si="23"/>
        <v>2563.6485731128023</v>
      </c>
      <c r="M320" s="4">
        <f>2.721*K320*(H320+VLOOKUP(B320,Summary!$A$34:C$39,3,0))</f>
        <v>505.58186600665181</v>
      </c>
      <c r="N320" t="s">
        <v>17</v>
      </c>
      <c r="O320" t="s">
        <v>19</v>
      </c>
      <c r="P320">
        <f t="shared" si="24"/>
        <v>2000</v>
      </c>
    </row>
    <row r="321" spans="1:16" hidden="1">
      <c r="A321" t="s">
        <v>8</v>
      </c>
      <c r="B321" t="s">
        <v>8</v>
      </c>
      <c r="C321" t="s">
        <v>81</v>
      </c>
      <c r="D321" s="8">
        <v>5120</v>
      </c>
      <c r="E321" t="str">
        <f>VLOOKUP(D321,Conformity!$A$2:$C$116,2,0)</f>
        <v xml:space="preserve"> Channelized Waterways, Canals</v>
      </c>
      <c r="F321" s="8" t="s">
        <v>10</v>
      </c>
      <c r="G321" s="26">
        <f t="shared" si="25"/>
        <v>0.52096910560538079</v>
      </c>
      <c r="H321" s="30">
        <f t="shared" si="26"/>
        <v>9.3813358258152305E-2</v>
      </c>
      <c r="I321" s="30">
        <f>HLOOKUP(F321,ROCs!$B$1:$F$17,MATCH(VLOOKUP(D321,HROC,2,0),ROCs!$A$2:$A$17,0)+1,0)</f>
        <v>0.2984336595879456</v>
      </c>
      <c r="J321" s="3">
        <v>204.68</v>
      </c>
      <c r="K321" s="26">
        <f t="shared" si="22"/>
        <v>254.56507551978999</v>
      </c>
      <c r="L321" s="31">
        <f t="shared" si="23"/>
        <v>360.8604885561104</v>
      </c>
      <c r="M321" s="4">
        <f>2.721*K321*(H321+VLOOKUP(B321,Summary!$A$34:C$39,3,0))</f>
        <v>196.58944459053049</v>
      </c>
      <c r="N321" t="s">
        <v>103</v>
      </c>
      <c r="O321" t="s">
        <v>82</v>
      </c>
      <c r="P321">
        <f t="shared" si="24"/>
        <v>5000</v>
      </c>
    </row>
    <row r="322" spans="1:16" hidden="1">
      <c r="A322" t="s">
        <v>14</v>
      </c>
      <c r="B322" t="s">
        <v>96</v>
      </c>
      <c r="C322" t="s">
        <v>72</v>
      </c>
      <c r="D322" s="8">
        <v>3300</v>
      </c>
      <c r="E322" t="str">
        <f>VLOOKUP(D322,Conformity!$A$2:$C$116,2,0)</f>
        <v>Mixed Rangeland</v>
      </c>
      <c r="F322" s="8" t="s">
        <v>5</v>
      </c>
      <c r="G322" s="26">
        <f t="shared" si="25"/>
        <v>0.80616023176279095</v>
      </c>
      <c r="H322" s="30">
        <f t="shared" si="26"/>
        <v>4.9140330516175015E-2</v>
      </c>
      <c r="I322" s="30">
        <f>HLOOKUP(F322,ROCs!$B$1:$F$17,MATCH(VLOOKUP(D322,HROC,2,0),ROCs!$A$2:$A$17,0)+1,0)</f>
        <v>0.28292799795311729</v>
      </c>
      <c r="J322" s="3">
        <v>204.6</v>
      </c>
      <c r="K322" s="26">
        <f t="shared" ref="K322:K385" si="27">Rain*I322*J322/12</f>
        <v>241.24435747868347</v>
      </c>
      <c r="L322" s="31">
        <f t="shared" ref="L322:L385" si="28">2.721*G322*K322</f>
        <v>529.18445301836505</v>
      </c>
      <c r="M322" s="4">
        <f>2.721*K322*(H322+VLOOKUP(B322,Summary!$A$34:C$39,3,0))</f>
        <v>84.771057259149686</v>
      </c>
      <c r="N322" t="s">
        <v>99</v>
      </c>
      <c r="P322">
        <f t="shared" si="24"/>
        <v>3000</v>
      </c>
    </row>
    <row r="323" spans="1:16" hidden="1">
      <c r="A323" t="s">
        <v>14</v>
      </c>
      <c r="B323" t="s">
        <v>96</v>
      </c>
      <c r="C323" t="s">
        <v>72</v>
      </c>
      <c r="D323" s="8">
        <v>1920</v>
      </c>
      <c r="E323" t="str">
        <f>VLOOKUP(D323,Conformity!$A$2:$C$116,2,0)</f>
        <v>Inactive Land with street pattern but without structures</v>
      </c>
      <c r="F323" s="8" t="s">
        <v>10</v>
      </c>
      <c r="G323" s="26">
        <f t="shared" si="25"/>
        <v>0.80616023176279095</v>
      </c>
      <c r="H323" s="30">
        <f t="shared" si="26"/>
        <v>4.9140330516175015E-2</v>
      </c>
      <c r="I323" s="30">
        <f>HLOOKUP(F323,ROCs!$B$1:$F$17,MATCH(VLOOKUP(D323,HROC,2,0),ROCs!$A$2:$A$17,0)+1,0)</f>
        <v>0.24895975957097566</v>
      </c>
      <c r="J323" s="3">
        <v>204.47</v>
      </c>
      <c r="K323" s="26">
        <f t="shared" si="27"/>
        <v>212.14576249952202</v>
      </c>
      <c r="L323" s="31">
        <f t="shared" si="28"/>
        <v>465.35488109143978</v>
      </c>
      <c r="M323" s="4">
        <f>2.721*K323*(H323+VLOOKUP(B323,Summary!$A$34:C$39,3,0))</f>
        <v>74.546077545967123</v>
      </c>
      <c r="N323" t="s">
        <v>99</v>
      </c>
      <c r="P323">
        <f t="shared" ref="P323:P386" si="29">INT(D323/1000)*1000</f>
        <v>1000</v>
      </c>
    </row>
    <row r="324" spans="1:16" hidden="1">
      <c r="A324" t="s">
        <v>8</v>
      </c>
      <c r="B324" t="s">
        <v>8</v>
      </c>
      <c r="C324" t="s">
        <v>73</v>
      </c>
      <c r="D324" s="8">
        <v>5300</v>
      </c>
      <c r="E324" t="str">
        <f>VLOOKUP(D324,Conformity!$A$2:$C$116,2,0)</f>
        <v>Reservoirs</v>
      </c>
      <c r="F324" s="8" t="s">
        <v>5</v>
      </c>
      <c r="G324" s="26">
        <f t="shared" si="25"/>
        <v>0.52096910560538079</v>
      </c>
      <c r="H324" s="30">
        <f t="shared" si="26"/>
        <v>9.3813358258152305E-2</v>
      </c>
      <c r="I324" s="30">
        <f>HLOOKUP(F324,ROCs!$B$1:$F$17,MATCH(VLOOKUP(D324,HROC,2,0),ROCs!$A$2:$A$17,0)+1,0)</f>
        <v>0.2984336595879456</v>
      </c>
      <c r="J324" s="3">
        <v>204.21</v>
      </c>
      <c r="K324" s="26">
        <f t="shared" si="27"/>
        <v>253.98052604991358</v>
      </c>
      <c r="L324" s="31">
        <f t="shared" si="28"/>
        <v>360.03185640044603</v>
      </c>
      <c r="M324" s="4">
        <f>2.721*K324*(H324+VLOOKUP(B324,Summary!$A$34:C$39,3,0))</f>
        <v>196.13802266871323</v>
      </c>
      <c r="N324" t="s">
        <v>110</v>
      </c>
      <c r="P324">
        <f t="shared" si="29"/>
        <v>5000</v>
      </c>
    </row>
    <row r="325" spans="1:16">
      <c r="A325" t="s">
        <v>12</v>
      </c>
      <c r="B325" t="s">
        <v>95</v>
      </c>
      <c r="C325" t="s">
        <v>17</v>
      </c>
      <c r="D325" s="8">
        <v>5250</v>
      </c>
      <c r="E325" t="str">
        <f>VLOOKUP(D325,Conformity!$A$2:$C$116,2,0)</f>
        <v>Marshy Lakes</v>
      </c>
      <c r="F325" s="8" t="s">
        <v>5</v>
      </c>
      <c r="G325" s="26">
        <f t="shared" si="25"/>
        <v>0.52096910560538079</v>
      </c>
      <c r="H325" s="30">
        <f t="shared" si="26"/>
        <v>9.3813358258152305E-2</v>
      </c>
      <c r="I325" s="30">
        <f>HLOOKUP(F325,ROCs!$B$1:$F$17,MATCH(VLOOKUP(D325,HROC,2,0),ROCs!$A$2:$A$17,0)+1,0)</f>
        <v>0.2984336595879456</v>
      </c>
      <c r="J325" s="3">
        <v>202.58</v>
      </c>
      <c r="K325" s="26">
        <f t="shared" si="27"/>
        <v>251.95325873949119</v>
      </c>
      <c r="L325" s="31">
        <f t="shared" si="28"/>
        <v>357.15808956271667</v>
      </c>
      <c r="M325" s="4">
        <f>2.721*K325*(H325+VLOOKUP(B325,Summary!$A$34:C$39,3,0))</f>
        <v>64.315137789234612</v>
      </c>
      <c r="N325" t="s">
        <v>17</v>
      </c>
      <c r="O325" t="s">
        <v>34</v>
      </c>
      <c r="P325">
        <f t="shared" si="29"/>
        <v>5000</v>
      </c>
    </row>
    <row r="326" spans="1:16" hidden="1">
      <c r="A326" t="s">
        <v>14</v>
      </c>
      <c r="B326" t="s">
        <v>96</v>
      </c>
      <c r="C326" t="s">
        <v>72</v>
      </c>
      <c r="D326" s="8">
        <v>5110</v>
      </c>
      <c r="E326" t="str">
        <f>VLOOKUP(D326,Conformity!$A$2:$C$116,2,0)</f>
        <v xml:space="preserve"> Natural River, Stream, Waterway</v>
      </c>
      <c r="F326" s="8" t="s">
        <v>10</v>
      </c>
      <c r="G326" s="26">
        <f t="shared" si="25"/>
        <v>0.52096910560538079</v>
      </c>
      <c r="H326" s="30">
        <f t="shared" si="26"/>
        <v>9.3813358258152305E-2</v>
      </c>
      <c r="I326" s="30">
        <f>HLOOKUP(F326,ROCs!$B$1:$F$17,MATCH(VLOOKUP(D326,HROC,2,0),ROCs!$A$2:$A$17,0)+1,0)</f>
        <v>0.2984336595879456</v>
      </c>
      <c r="J326" s="3">
        <v>202.18</v>
      </c>
      <c r="K326" s="26">
        <f t="shared" si="27"/>
        <v>251.45576982895807</v>
      </c>
      <c r="L326" s="31">
        <f t="shared" si="28"/>
        <v>356.45287070683213</v>
      </c>
      <c r="M326" s="4">
        <f>2.721*K326*(H326+VLOOKUP(B326,Summary!$A$34:C$39,3,0))</f>
        <v>118.92503768782704</v>
      </c>
      <c r="N326" t="s">
        <v>99</v>
      </c>
      <c r="P326">
        <f t="shared" si="29"/>
        <v>5000</v>
      </c>
    </row>
    <row r="327" spans="1:16">
      <c r="A327" t="s">
        <v>11</v>
      </c>
      <c r="B327" t="s">
        <v>11</v>
      </c>
      <c r="C327" t="s">
        <v>17</v>
      </c>
      <c r="D327" s="8">
        <v>2110</v>
      </c>
      <c r="E327" t="str">
        <f>VLOOKUP(D327,Conformity!$A$2:$C$116,2,0)</f>
        <v>Improved Pastures</v>
      </c>
      <c r="F327" s="8" t="s">
        <v>5</v>
      </c>
      <c r="G327" s="26">
        <f t="shared" si="25"/>
        <v>1.8765006736361713</v>
      </c>
      <c r="H327" s="30">
        <f t="shared" si="26"/>
        <v>0.3700681607026059</v>
      </c>
      <c r="I327" s="30">
        <f>HLOOKUP(F327,ROCs!$B$1:$F$17,MATCH(VLOOKUP(D327,HROC,2,0),ROCs!$A$2:$A$17,0)+1,0)</f>
        <v>0.58663586860269046</v>
      </c>
      <c r="J327" s="3">
        <v>202.03</v>
      </c>
      <c r="K327" s="26">
        <f t="shared" si="27"/>
        <v>493.92395059461796</v>
      </c>
      <c r="L327" s="31">
        <f t="shared" si="28"/>
        <v>2521.9551113890998</v>
      </c>
      <c r="M327" s="4">
        <f>2.721*K327*(H327+VLOOKUP(B327,Summary!$A$34:C$39,3,0))</f>
        <v>645.19579913235964</v>
      </c>
      <c r="N327" t="s">
        <v>17</v>
      </c>
      <c r="O327" t="s">
        <v>28</v>
      </c>
      <c r="P327">
        <f t="shared" si="29"/>
        <v>2000</v>
      </c>
    </row>
    <row r="328" spans="1:16" hidden="1">
      <c r="A328" t="s">
        <v>14</v>
      </c>
      <c r="B328" t="s">
        <v>96</v>
      </c>
      <c r="C328" t="s">
        <v>83</v>
      </c>
      <c r="D328" s="8">
        <v>1180</v>
      </c>
      <c r="E328" t="str">
        <f>VLOOKUP(D328,Conformity!$A$2:$C$116,2,0)</f>
        <v>Rural Residential</v>
      </c>
      <c r="F328" s="8" t="s">
        <v>5</v>
      </c>
      <c r="G328" s="26">
        <f t="shared" si="25"/>
        <v>0.96739227811534922</v>
      </c>
      <c r="H328" s="30">
        <f t="shared" si="26"/>
        <v>0.17065096597435325</v>
      </c>
      <c r="I328" s="30">
        <f>HLOOKUP(F328,ROCs!$B$1:$F$17,MATCH(VLOOKUP(D328,HROC,2,0),ROCs!$A$2:$A$17,0)+1,0)</f>
        <v>0.27638752969320179</v>
      </c>
      <c r="J328" s="3">
        <v>201.88</v>
      </c>
      <c r="K328" s="26">
        <f t="shared" si="27"/>
        <v>232.53447465567695</v>
      </c>
      <c r="L328" s="31">
        <f t="shared" si="28"/>
        <v>612.09454213800814</v>
      </c>
      <c r="M328" s="4">
        <f>2.721*K328*(H328+VLOOKUP(B328,Summary!$A$34:C$39,3,0))</f>
        <v>158.59345968050781</v>
      </c>
      <c r="N328" t="s">
        <v>111</v>
      </c>
      <c r="O328" t="s">
        <v>82</v>
      </c>
      <c r="P328">
        <f t="shared" si="29"/>
        <v>1000</v>
      </c>
    </row>
    <row r="329" spans="1:16" hidden="1">
      <c r="A329" t="s">
        <v>8</v>
      </c>
      <c r="B329" t="s">
        <v>8</v>
      </c>
      <c r="C329" t="s">
        <v>4</v>
      </c>
      <c r="D329" s="8">
        <v>3300</v>
      </c>
      <c r="E329" t="str">
        <f>VLOOKUP(D329,Conformity!$A$2:$C$116,2,0)</f>
        <v>Mixed Rangeland</v>
      </c>
      <c r="F329" s="8" t="s">
        <v>5</v>
      </c>
      <c r="G329" s="26">
        <f t="shared" si="25"/>
        <v>0.80616023176279095</v>
      </c>
      <c r="H329" s="30">
        <f t="shared" si="26"/>
        <v>4.9140330516175015E-2</v>
      </c>
      <c r="I329" s="30">
        <f>HLOOKUP(F329,ROCs!$B$1:$F$17,MATCH(VLOOKUP(D329,HROC,2,0),ROCs!$A$2:$A$17,0)+1,0)</f>
        <v>0.28292799795311729</v>
      </c>
      <c r="J329" s="3">
        <v>199.4</v>
      </c>
      <c r="K329" s="26">
        <f t="shared" si="27"/>
        <v>235.1130248350415</v>
      </c>
      <c r="L329" s="31">
        <f t="shared" si="28"/>
        <v>515.73499477938412</v>
      </c>
      <c r="M329" s="4">
        <f>2.721*K329*(H329+VLOOKUP(B329,Summary!$A$34:C$39,3,0))</f>
        <v>152.9882425986375</v>
      </c>
      <c r="N329" t="s">
        <v>4</v>
      </c>
      <c r="P329">
        <f t="shared" si="29"/>
        <v>3000</v>
      </c>
    </row>
    <row r="330" spans="1:16" hidden="1">
      <c r="A330" t="s">
        <v>14</v>
      </c>
      <c r="B330" t="s">
        <v>96</v>
      </c>
      <c r="C330" t="s">
        <v>77</v>
      </c>
      <c r="D330" s="8">
        <v>1320</v>
      </c>
      <c r="E330" t="str">
        <f>VLOOKUP(D330,Conformity!$A$2:$C$116,2,0)</f>
        <v>Mobile Home Units &lt;Six or more dwelling units per acre&gt;</v>
      </c>
      <c r="F330" s="8" t="s">
        <v>10</v>
      </c>
      <c r="G330" s="26">
        <f t="shared" si="25"/>
        <v>1.6728075169398335</v>
      </c>
      <c r="H330" s="30">
        <f t="shared" si="26"/>
        <v>0.4645994885165638</v>
      </c>
      <c r="I330" s="30">
        <f>HLOOKUP(F330,ROCs!$B$1:$F$17,MATCH(VLOOKUP(D330,HROC,2,0),ROCs!$A$2:$A$17,0)+1,0)</f>
        <v>0.44774347762687844</v>
      </c>
      <c r="J330" s="3">
        <v>197.88</v>
      </c>
      <c r="K330" s="26">
        <f t="shared" si="27"/>
        <v>369.23833020282194</v>
      </c>
      <c r="L330" s="31">
        <f t="shared" si="28"/>
        <v>1680.6655243655184</v>
      </c>
      <c r="M330" s="4">
        <f>2.721*K330*(H330+VLOOKUP(B330,Summary!$A$34:C$39,3,0))</f>
        <v>547.15774269790325</v>
      </c>
      <c r="N330" t="s">
        <v>112</v>
      </c>
      <c r="P330">
        <f t="shared" si="29"/>
        <v>1000</v>
      </c>
    </row>
    <row r="331" spans="1:16" hidden="1">
      <c r="A331" t="s">
        <v>11</v>
      </c>
      <c r="B331" t="s">
        <v>11</v>
      </c>
      <c r="C331" t="s">
        <v>83</v>
      </c>
      <c r="D331" s="8">
        <v>1110</v>
      </c>
      <c r="E331" t="str">
        <f>VLOOKUP(D331,Conformity!$A$2:$C$116,2,0)</f>
        <v>Fixed Single Family Units</v>
      </c>
      <c r="F331" s="8" t="s">
        <v>5</v>
      </c>
      <c r="G331" s="26">
        <f t="shared" si="25"/>
        <v>0.96739227811534922</v>
      </c>
      <c r="H331" s="30">
        <f t="shared" si="26"/>
        <v>0.17065096597435325</v>
      </c>
      <c r="I331" s="30">
        <f>HLOOKUP(F331,ROCs!$B$1:$F$17,MATCH(VLOOKUP(D331,HROC,2,0),ROCs!$A$2:$A$17,0)+1,0)</f>
        <v>0.27638752969320179</v>
      </c>
      <c r="J331" s="3">
        <v>197.28</v>
      </c>
      <c r="K331" s="26">
        <f t="shared" si="27"/>
        <v>227.23598751769342</v>
      </c>
      <c r="L331" s="31">
        <f t="shared" si="28"/>
        <v>598.14747014556292</v>
      </c>
      <c r="M331" s="4">
        <f>2.721*K331*(H331+VLOOKUP(B331,Summary!$A$34:C$39,3,0))</f>
        <v>173.52905237005768</v>
      </c>
      <c r="N331" t="s">
        <v>111</v>
      </c>
      <c r="O331" t="s">
        <v>82</v>
      </c>
      <c r="P331">
        <f t="shared" si="29"/>
        <v>1000</v>
      </c>
    </row>
    <row r="332" spans="1:16" hidden="1">
      <c r="A332" t="s">
        <v>14</v>
      </c>
      <c r="B332" t="s">
        <v>96</v>
      </c>
      <c r="C332" t="s">
        <v>90</v>
      </c>
      <c r="D332" s="8">
        <v>1710</v>
      </c>
      <c r="E332" t="str">
        <f>VLOOKUP(D332,Conformity!$A$2:$C$116,2,0)</f>
        <v>Educational Facilities</v>
      </c>
      <c r="F332" s="8" t="s">
        <v>5</v>
      </c>
      <c r="G332" s="26">
        <f t="shared" si="25"/>
        <v>0.96739227811534922</v>
      </c>
      <c r="H332" s="30">
        <f t="shared" si="26"/>
        <v>0.17065096597435325</v>
      </c>
      <c r="I332" s="30">
        <f>HLOOKUP(F332,ROCs!$B$1:$F$17,MATCH(VLOOKUP(D332,HROC,2,0),ROCs!$A$2:$A$17,0)+1,0)</f>
        <v>0.24052044568721381</v>
      </c>
      <c r="J332" s="3">
        <v>197.2</v>
      </c>
      <c r="K332" s="26">
        <f t="shared" si="27"/>
        <v>197.66715839956862</v>
      </c>
      <c r="L332" s="31">
        <f t="shared" si="28"/>
        <v>520.31419855254262</v>
      </c>
      <c r="M332" s="4">
        <f>2.721*K332*(H332+VLOOKUP(B332,Summary!$A$34:C$39,3,0))</f>
        <v>134.8132080725743</v>
      </c>
      <c r="N332" t="s">
        <v>105</v>
      </c>
      <c r="O332" t="s">
        <v>89</v>
      </c>
      <c r="P332">
        <f t="shared" si="29"/>
        <v>1000</v>
      </c>
    </row>
    <row r="333" spans="1:16" hidden="1">
      <c r="A333" t="s">
        <v>12</v>
      </c>
      <c r="B333" t="s">
        <v>95</v>
      </c>
      <c r="C333" t="s">
        <v>81</v>
      </c>
      <c r="D333" s="8">
        <v>3200</v>
      </c>
      <c r="E333" t="str">
        <f>VLOOKUP(D333,Conformity!$A$2:$C$116,2,0)</f>
        <v>Shrub and Brushland</v>
      </c>
      <c r="F333" s="8" t="s">
        <v>10</v>
      </c>
      <c r="G333" s="26">
        <f t="shared" si="25"/>
        <v>0.80616023176279095</v>
      </c>
      <c r="H333" s="30">
        <f t="shared" si="26"/>
        <v>4.9140330516175015E-2</v>
      </c>
      <c r="I333" s="30">
        <f>HLOOKUP(F333,ROCs!$B$1:$F$17,MATCH(VLOOKUP(D333,HROC,2,0),ROCs!$A$2:$A$17,0)+1,0)</f>
        <v>0.24115339422849597</v>
      </c>
      <c r="J333" s="3">
        <v>197.16</v>
      </c>
      <c r="K333" s="26">
        <f t="shared" si="27"/>
        <v>198.1471348613812</v>
      </c>
      <c r="L333" s="31">
        <f t="shared" si="28"/>
        <v>434.6480235834797</v>
      </c>
      <c r="M333" s="4">
        <f>2.721*K333*(H333+VLOOKUP(B333,Summary!$A$34:C$39,3,0))</f>
        <v>26.494419714044067</v>
      </c>
      <c r="N333" t="s">
        <v>103</v>
      </c>
      <c r="O333" t="s">
        <v>82</v>
      </c>
      <c r="P333">
        <f t="shared" si="29"/>
        <v>3000</v>
      </c>
    </row>
    <row r="334" spans="1:16" hidden="1">
      <c r="A334" t="s">
        <v>14</v>
      </c>
      <c r="B334" t="s">
        <v>96</v>
      </c>
      <c r="C334" t="s">
        <v>79</v>
      </c>
      <c r="D334" s="8">
        <v>3210</v>
      </c>
      <c r="E334" t="str">
        <f>VLOOKUP(D334,Conformity!$A$2:$C$116,2,0)</f>
        <v>Palmetto Prairies</v>
      </c>
      <c r="F334" s="8" t="s">
        <v>5</v>
      </c>
      <c r="G334" s="26">
        <f t="shared" si="25"/>
        <v>0.80616023176279095</v>
      </c>
      <c r="H334" s="30">
        <f t="shared" si="26"/>
        <v>4.9140330516175015E-2</v>
      </c>
      <c r="I334" s="30">
        <f>HLOOKUP(F334,ROCs!$B$1:$F$17,MATCH(VLOOKUP(D334,HROC,2,0),ROCs!$A$2:$A$17,0)+1,0)</f>
        <v>0.28292799795311729</v>
      </c>
      <c r="J334" s="3">
        <v>197.01</v>
      </c>
      <c r="K334" s="26">
        <f t="shared" si="27"/>
        <v>232.29497002382905</v>
      </c>
      <c r="L334" s="31">
        <f t="shared" si="28"/>
        <v>509.55341685800624</v>
      </c>
      <c r="M334" s="4">
        <f>2.721*K334*(H334+VLOOKUP(B334,Summary!$A$34:C$39,3,0))</f>
        <v>81.626324489858646</v>
      </c>
      <c r="N334" t="s">
        <v>113</v>
      </c>
      <c r="P334">
        <f t="shared" si="29"/>
        <v>3000</v>
      </c>
    </row>
    <row r="335" spans="1:16" hidden="1">
      <c r="A335" t="s">
        <v>14</v>
      </c>
      <c r="B335" t="s">
        <v>96</v>
      </c>
      <c r="C335" t="s">
        <v>83</v>
      </c>
      <c r="D335" s="8">
        <v>1920</v>
      </c>
      <c r="E335" t="str">
        <f>VLOOKUP(D335,Conformity!$A$2:$C$116,2,0)</f>
        <v>Inactive Land with street pattern but without structures</v>
      </c>
      <c r="F335" s="8" t="s">
        <v>5</v>
      </c>
      <c r="G335" s="26">
        <f t="shared" ref="G335:G398" si="30">VLOOKUP(VLOOKUP(D335,HEMC,2,0),EMCN,2,0)</f>
        <v>0.80616023176279095</v>
      </c>
      <c r="H335" s="30">
        <f t="shared" ref="H335:H398" si="31">VLOOKUP(VLOOKUP(D335,HEMC,2,0),EMCP,3,0)</f>
        <v>4.9140330516175015E-2</v>
      </c>
      <c r="I335" s="30">
        <f>HLOOKUP(F335,ROCs!$B$1:$F$17,MATCH(VLOOKUP(D335,HROC,2,0),ROCs!$A$2:$A$17,0)+1,0)</f>
        <v>0.27638752969320179</v>
      </c>
      <c r="J335" s="3">
        <v>196.47</v>
      </c>
      <c r="K335" s="26">
        <f t="shared" si="27"/>
        <v>226.30299304339633</v>
      </c>
      <c r="L335" s="31">
        <f t="shared" si="28"/>
        <v>496.40964390501972</v>
      </c>
      <c r="M335" s="4">
        <f>2.721*K335*(H335+VLOOKUP(B335,Summary!$A$34:C$39,3,0))</f>
        <v>79.520798669431315</v>
      </c>
      <c r="N335" t="s">
        <v>111</v>
      </c>
      <c r="O335" t="s">
        <v>82</v>
      </c>
      <c r="P335">
        <f t="shared" si="29"/>
        <v>1000</v>
      </c>
    </row>
    <row r="336" spans="1:16" hidden="1">
      <c r="A336" t="s">
        <v>14</v>
      </c>
      <c r="B336" t="s">
        <v>96</v>
      </c>
      <c r="C336" t="s">
        <v>72</v>
      </c>
      <c r="D336" s="8">
        <v>6120</v>
      </c>
      <c r="E336" t="str">
        <f>VLOOKUP(D336,Conformity!$A$2:$C$116,2,0)</f>
        <v>Mangrove Swamps</v>
      </c>
      <c r="F336" s="8" t="s">
        <v>5</v>
      </c>
      <c r="G336" s="26">
        <f t="shared" si="30"/>
        <v>0.62640332935885068</v>
      </c>
      <c r="H336" s="30">
        <f t="shared" si="31"/>
        <v>1.7869211096790915E-2</v>
      </c>
      <c r="I336" s="30">
        <f>HLOOKUP(F336,ROCs!$B$1:$F$17,MATCH(VLOOKUP(D336,HROC,2,0),ROCs!$A$2:$A$17,0)+1,0)</f>
        <v>0.24869471632328805</v>
      </c>
      <c r="J336" s="3">
        <v>196.4</v>
      </c>
      <c r="K336" s="26">
        <f t="shared" si="27"/>
        <v>203.55587922646228</v>
      </c>
      <c r="L336" s="31">
        <f t="shared" si="28"/>
        <v>346.94948692628356</v>
      </c>
      <c r="M336" s="4">
        <f>2.721*K336*(H336+VLOOKUP(B336,Summary!$A$34:C$39,3,0))</f>
        <v>54.207362867414446</v>
      </c>
      <c r="N336" t="s">
        <v>99</v>
      </c>
      <c r="P336">
        <f t="shared" si="29"/>
        <v>6000</v>
      </c>
    </row>
    <row r="337" spans="1:16" hidden="1">
      <c r="A337" t="s">
        <v>14</v>
      </c>
      <c r="B337" t="s">
        <v>96</v>
      </c>
      <c r="C337" t="s">
        <v>90</v>
      </c>
      <c r="D337" s="8">
        <v>3200</v>
      </c>
      <c r="E337" t="str">
        <f>VLOOKUP(D337,Conformity!$A$2:$C$116,2,0)</f>
        <v>Shrub and Brushland</v>
      </c>
      <c r="F337" s="8" t="s">
        <v>5</v>
      </c>
      <c r="G337" s="26">
        <f t="shared" si="30"/>
        <v>0.80616023176279095</v>
      </c>
      <c r="H337" s="30">
        <f t="shared" si="31"/>
        <v>4.9140330516175015E-2</v>
      </c>
      <c r="I337" s="30">
        <f>HLOOKUP(F337,ROCs!$B$1:$F$17,MATCH(VLOOKUP(D337,HROC,2,0),ROCs!$A$2:$A$17,0)+1,0)</f>
        <v>0.28292799795311729</v>
      </c>
      <c r="J337" s="3">
        <v>195.86</v>
      </c>
      <c r="K337" s="26">
        <f t="shared" si="27"/>
        <v>230.93900222763907</v>
      </c>
      <c r="L337" s="31">
        <f t="shared" si="28"/>
        <v>506.57901743977021</v>
      </c>
      <c r="M337" s="4">
        <f>2.721*K337*(H337+VLOOKUP(B337,Summary!$A$34:C$39,3,0))</f>
        <v>81.149849827844889</v>
      </c>
      <c r="N337" t="s">
        <v>105</v>
      </c>
      <c r="O337" t="s">
        <v>89</v>
      </c>
      <c r="P337">
        <f t="shared" si="29"/>
        <v>3000</v>
      </c>
    </row>
    <row r="338" spans="1:16" hidden="1">
      <c r="A338" t="s">
        <v>14</v>
      </c>
      <c r="B338" t="s">
        <v>96</v>
      </c>
      <c r="C338" t="s">
        <v>71</v>
      </c>
      <c r="D338" s="8">
        <v>1820</v>
      </c>
      <c r="E338" t="str">
        <f>VLOOKUP(D338,Conformity!$A$2:$C$116,2,0)</f>
        <v>Golf Courses</v>
      </c>
      <c r="F338" s="8" t="s">
        <v>5</v>
      </c>
      <c r="G338" s="26">
        <f t="shared" si="30"/>
        <v>1.8765006736361713</v>
      </c>
      <c r="H338" s="30">
        <f t="shared" si="31"/>
        <v>0.3700681607026059</v>
      </c>
      <c r="I338" s="30">
        <f>HLOOKUP(F338,ROCs!$B$1:$F$17,MATCH(VLOOKUP(D338,HROC,2,0),ROCs!$A$2:$A$17,0)+1,0)</f>
        <v>0.27638752969320179</v>
      </c>
      <c r="J338" s="3">
        <v>192.97</v>
      </c>
      <c r="K338" s="26">
        <f t="shared" si="27"/>
        <v>222.27153543840885</v>
      </c>
      <c r="L338" s="31">
        <f t="shared" si="28"/>
        <v>1134.9091985524517</v>
      </c>
      <c r="M338" s="4">
        <f>2.721*K338*(H338+VLOOKUP(B338,Summary!$A$34:C$39,3,0))</f>
        <v>272.20160521829115</v>
      </c>
      <c r="N338" t="s">
        <v>104</v>
      </c>
      <c r="P338">
        <f t="shared" si="29"/>
        <v>1000</v>
      </c>
    </row>
    <row r="339" spans="1:16" hidden="1">
      <c r="A339" t="s">
        <v>16</v>
      </c>
      <c r="B339" t="s">
        <v>97</v>
      </c>
      <c r="C339" t="s">
        <v>71</v>
      </c>
      <c r="D339" s="8">
        <v>3200</v>
      </c>
      <c r="E339" t="str">
        <f>VLOOKUP(D339,Conformity!$A$2:$C$116,2,0)</f>
        <v>Shrub and Brushland</v>
      </c>
      <c r="F339" s="8" t="s">
        <v>5</v>
      </c>
      <c r="G339" s="26">
        <f t="shared" si="30"/>
        <v>0.80616023176279095</v>
      </c>
      <c r="H339" s="30">
        <f t="shared" si="31"/>
        <v>4.9140330516175015E-2</v>
      </c>
      <c r="I339" s="30">
        <f>HLOOKUP(F339,ROCs!$B$1:$F$17,MATCH(VLOOKUP(D339,HROC,2,0),ROCs!$A$2:$A$17,0)+1,0)</f>
        <v>0.28292799795311729</v>
      </c>
      <c r="J339" s="3">
        <v>192.96</v>
      </c>
      <c r="K339" s="26">
        <f t="shared" si="27"/>
        <v>227.51960517637715</v>
      </c>
      <c r="L339" s="31">
        <f t="shared" si="28"/>
        <v>499.07835803726158</v>
      </c>
      <c r="M339" s="4">
        <f>2.721*K339*(H339+VLOOKUP(B339,Summary!$A$34:C$39,3,0))</f>
        <v>55.185071200587103</v>
      </c>
      <c r="N339" t="s">
        <v>104</v>
      </c>
      <c r="P339">
        <f t="shared" si="29"/>
        <v>3000</v>
      </c>
    </row>
    <row r="340" spans="1:16" hidden="1">
      <c r="A340" t="s">
        <v>8</v>
      </c>
      <c r="B340" t="s">
        <v>8</v>
      </c>
      <c r="C340" t="s">
        <v>81</v>
      </c>
      <c r="D340" s="8">
        <v>6250</v>
      </c>
      <c r="E340" t="str">
        <f>VLOOKUP(D340,Conformity!$A$2:$C$116,2,0)</f>
        <v>Hydric Pine Flatwoods</v>
      </c>
      <c r="F340" s="8" t="s">
        <v>5</v>
      </c>
      <c r="G340" s="26">
        <f t="shared" si="30"/>
        <v>0.62640332935885068</v>
      </c>
      <c r="H340" s="30">
        <f t="shared" si="31"/>
        <v>1.7869211096790915E-2</v>
      </c>
      <c r="I340" s="30">
        <f>HLOOKUP(F340,ROCs!$B$1:$F$17,MATCH(VLOOKUP(D340,HROC,2,0),ROCs!$A$2:$A$17,0)+1,0)</f>
        <v>0.24869471632328805</v>
      </c>
      <c r="J340" s="3">
        <v>192.3</v>
      </c>
      <c r="K340" s="26">
        <f t="shared" si="27"/>
        <v>199.30649478232536</v>
      </c>
      <c r="L340" s="31">
        <f t="shared" si="28"/>
        <v>339.70665140491002</v>
      </c>
      <c r="M340" s="4">
        <f>2.721*K340*(H340+VLOOKUP(B340,Summary!$A$34:C$39,3,0))</f>
        <v>112.73016972011958</v>
      </c>
      <c r="N340" t="s">
        <v>103</v>
      </c>
      <c r="O340" t="s">
        <v>82</v>
      </c>
      <c r="P340">
        <f t="shared" si="29"/>
        <v>6000</v>
      </c>
    </row>
    <row r="341" spans="1:16" hidden="1">
      <c r="A341" t="s">
        <v>11</v>
      </c>
      <c r="B341" t="s">
        <v>11</v>
      </c>
      <c r="C341" t="s">
        <v>83</v>
      </c>
      <c r="D341" s="8">
        <v>5120</v>
      </c>
      <c r="E341" t="str">
        <f>VLOOKUP(D341,Conformity!$A$2:$C$116,2,0)</f>
        <v xml:space="preserve"> Channelized Waterways, Canals</v>
      </c>
      <c r="F341" s="8" t="s">
        <v>10</v>
      </c>
      <c r="G341" s="26">
        <f t="shared" si="30"/>
        <v>0.52096910560538079</v>
      </c>
      <c r="H341" s="30">
        <f t="shared" si="31"/>
        <v>9.3813358258152305E-2</v>
      </c>
      <c r="I341" s="30">
        <f>HLOOKUP(F341,ROCs!$B$1:$F$17,MATCH(VLOOKUP(D341,HROC,2,0),ROCs!$A$2:$A$17,0)+1,0)</f>
        <v>0.2984336595879456</v>
      </c>
      <c r="J341" s="3">
        <v>191.95</v>
      </c>
      <c r="K341" s="26">
        <f t="shared" si="27"/>
        <v>238.73249094207389</v>
      </c>
      <c r="L341" s="31">
        <f t="shared" si="28"/>
        <v>338.41689846758544</v>
      </c>
      <c r="M341" s="4">
        <f>2.721*K341*(H341+VLOOKUP(B341,Summary!$A$34:C$39,3,0))</f>
        <v>132.39534518623162</v>
      </c>
      <c r="N341" t="s">
        <v>111</v>
      </c>
      <c r="O341" t="s">
        <v>82</v>
      </c>
      <c r="P341">
        <f t="shared" si="29"/>
        <v>5000</v>
      </c>
    </row>
    <row r="342" spans="1:16" hidden="1">
      <c r="A342" t="s">
        <v>8</v>
      </c>
      <c r="B342" t="s">
        <v>8</v>
      </c>
      <c r="C342" t="s">
        <v>83</v>
      </c>
      <c r="D342" s="8">
        <v>6300</v>
      </c>
      <c r="E342" t="str">
        <f>VLOOKUP(D342,Conformity!$A$2:$C$116,2,0)</f>
        <v>Wetland Forested Mixed</v>
      </c>
      <c r="F342" s="8" t="s">
        <v>10</v>
      </c>
      <c r="G342" s="26">
        <f t="shared" si="30"/>
        <v>0.62640332935885068</v>
      </c>
      <c r="H342" s="30">
        <f t="shared" si="31"/>
        <v>1.7869211096790915E-2</v>
      </c>
      <c r="I342" s="30">
        <f>HLOOKUP(F342,ROCs!$B$1:$F$17,MATCH(VLOOKUP(D342,HROC,2,0),ROCs!$A$2:$A$17,0)+1,0)</f>
        <v>0.24869471632328805</v>
      </c>
      <c r="J342" s="3">
        <v>190.95</v>
      </c>
      <c r="K342" s="26">
        <f t="shared" si="27"/>
        <v>197.90730722145096</v>
      </c>
      <c r="L342" s="31">
        <f t="shared" si="28"/>
        <v>337.32181531860402</v>
      </c>
      <c r="M342" s="4">
        <f>2.721*K342*(H342+VLOOKUP(B342,Summary!$A$34:C$39,3,0))</f>
        <v>111.93877227278644</v>
      </c>
      <c r="N342" t="s">
        <v>111</v>
      </c>
      <c r="O342" t="s">
        <v>82</v>
      </c>
      <c r="P342">
        <f t="shared" si="29"/>
        <v>6000</v>
      </c>
    </row>
    <row r="343" spans="1:16" hidden="1">
      <c r="A343" t="s">
        <v>8</v>
      </c>
      <c r="B343" t="s">
        <v>8</v>
      </c>
      <c r="C343" t="s">
        <v>83</v>
      </c>
      <c r="D343" s="8">
        <v>5120</v>
      </c>
      <c r="E343" t="str">
        <f>VLOOKUP(D343,Conformity!$A$2:$C$116,2,0)</f>
        <v xml:space="preserve"> Channelized Waterways, Canals</v>
      </c>
      <c r="F343" s="8" t="s">
        <v>10</v>
      </c>
      <c r="G343" s="26">
        <f t="shared" si="30"/>
        <v>0.52096910560538079</v>
      </c>
      <c r="H343" s="30">
        <f t="shared" si="31"/>
        <v>9.3813358258152305E-2</v>
      </c>
      <c r="I343" s="30">
        <f>HLOOKUP(F343,ROCs!$B$1:$F$17,MATCH(VLOOKUP(D343,HROC,2,0),ROCs!$A$2:$A$17,0)+1,0)</f>
        <v>0.2984336595879456</v>
      </c>
      <c r="J343" s="3">
        <v>188.2</v>
      </c>
      <c r="K343" s="26">
        <f t="shared" si="27"/>
        <v>234.06853240582601</v>
      </c>
      <c r="L343" s="31">
        <f t="shared" si="28"/>
        <v>331.80547169366798</v>
      </c>
      <c r="M343" s="4">
        <f>2.721*K343*(H343+VLOOKUP(B343,Summary!$A$34:C$39,3,0))</f>
        <v>180.76086316170523</v>
      </c>
      <c r="N343" t="s">
        <v>111</v>
      </c>
      <c r="O343" t="s">
        <v>82</v>
      </c>
      <c r="P343">
        <f t="shared" si="29"/>
        <v>5000</v>
      </c>
    </row>
    <row r="344" spans="1:16" hidden="1">
      <c r="A344" t="s">
        <v>8</v>
      </c>
      <c r="B344" t="s">
        <v>8</v>
      </c>
      <c r="C344" t="s">
        <v>84</v>
      </c>
      <c r="D344" s="8">
        <v>6172</v>
      </c>
      <c r="E344" t="str">
        <f>VLOOKUP(D344,Conformity!$A$2:$C$116,2,0)</f>
        <v>Mixed Shrubs</v>
      </c>
      <c r="F344" s="8" t="s">
        <v>5</v>
      </c>
      <c r="G344" s="26">
        <f t="shared" si="30"/>
        <v>0.62640332935885068</v>
      </c>
      <c r="H344" s="30">
        <f t="shared" si="31"/>
        <v>1.7869211096790915E-2</v>
      </c>
      <c r="I344" s="30">
        <f>HLOOKUP(F344,ROCs!$B$1:$F$17,MATCH(VLOOKUP(D344,HROC,2,0),ROCs!$A$2:$A$17,0)+1,0)</f>
        <v>0.24869471632328805</v>
      </c>
      <c r="J344" s="3">
        <v>188.05</v>
      </c>
      <c r="K344" s="26">
        <f t="shared" si="27"/>
        <v>194.9016450536468</v>
      </c>
      <c r="L344" s="31">
        <f t="shared" si="28"/>
        <v>332.19883409616915</v>
      </c>
      <c r="M344" s="4">
        <f>2.721*K344*(H344+VLOOKUP(B344,Summary!$A$34:C$39,3,0))</f>
        <v>110.23873331184859</v>
      </c>
      <c r="N344" t="s">
        <v>106</v>
      </c>
      <c r="O344" t="s">
        <v>82</v>
      </c>
      <c r="P344">
        <f t="shared" si="29"/>
        <v>6000</v>
      </c>
    </row>
    <row r="345" spans="1:16" hidden="1">
      <c r="A345" t="s">
        <v>11</v>
      </c>
      <c r="B345" t="s">
        <v>11</v>
      </c>
      <c r="C345" t="s">
        <v>72</v>
      </c>
      <c r="D345" s="8">
        <v>1210</v>
      </c>
      <c r="E345" t="str">
        <f>VLOOKUP(D345,Conformity!$A$2:$C$116,2,0)</f>
        <v>Fixed Single Family Units</v>
      </c>
      <c r="F345" s="8" t="s">
        <v>10</v>
      </c>
      <c r="G345" s="26">
        <f t="shared" si="30"/>
        <v>1.3474392445178078</v>
      </c>
      <c r="H345" s="30">
        <f t="shared" si="31"/>
        <v>0.2921616014325315</v>
      </c>
      <c r="I345" s="30">
        <f>HLOOKUP(F345,ROCs!$B$1:$F$17,MATCH(VLOOKUP(D345,HROC,2,0),ROCs!$A$2:$A$17,0)+1,0)</f>
        <v>0.22279788653131388</v>
      </c>
      <c r="J345" s="3">
        <v>187.87</v>
      </c>
      <c r="K345" s="26">
        <f t="shared" si="27"/>
        <v>174.43920979344361</v>
      </c>
      <c r="L345" s="31">
        <f t="shared" si="28"/>
        <v>639.56081103580038</v>
      </c>
      <c r="M345" s="4">
        <f>2.721*K345*(H345+VLOOKUP(B345,Summary!$A$34:C$39,3,0))</f>
        <v>190.88563809174914</v>
      </c>
      <c r="N345" t="s">
        <v>99</v>
      </c>
      <c r="P345">
        <f t="shared" si="29"/>
        <v>1000</v>
      </c>
    </row>
    <row r="346" spans="1:16" hidden="1">
      <c r="A346" t="s">
        <v>16</v>
      </c>
      <c r="B346" t="s">
        <v>97</v>
      </c>
      <c r="C346" t="s">
        <v>81</v>
      </c>
      <c r="D346" s="8">
        <v>5120</v>
      </c>
      <c r="E346" t="str">
        <f>VLOOKUP(D346,Conformity!$A$2:$C$116,2,0)</f>
        <v xml:space="preserve"> Channelized Waterways, Canals</v>
      </c>
      <c r="F346" s="8" t="s">
        <v>10</v>
      </c>
      <c r="G346" s="26">
        <f t="shared" si="30"/>
        <v>0.52096910560538079</v>
      </c>
      <c r="H346" s="30">
        <f t="shared" si="31"/>
        <v>9.3813358258152305E-2</v>
      </c>
      <c r="I346" s="30">
        <f>HLOOKUP(F346,ROCs!$B$1:$F$17,MATCH(VLOOKUP(D346,HROC,2,0),ROCs!$A$2:$A$17,0)+1,0)</f>
        <v>0.2984336595879456</v>
      </c>
      <c r="J346" s="3">
        <v>187.67</v>
      </c>
      <c r="K346" s="26">
        <f t="shared" si="27"/>
        <v>233.40935959936965</v>
      </c>
      <c r="L346" s="31">
        <f t="shared" si="28"/>
        <v>330.87105670962103</v>
      </c>
      <c r="M346" s="4">
        <f>2.721*K346*(H346+VLOOKUP(B346,Summary!$A$34:C$39,3,0))</f>
        <v>84.985782788960549</v>
      </c>
      <c r="N346" t="s">
        <v>103</v>
      </c>
      <c r="O346" t="s">
        <v>82</v>
      </c>
      <c r="P346">
        <f t="shared" si="29"/>
        <v>5000</v>
      </c>
    </row>
    <row r="347" spans="1:16" hidden="1">
      <c r="A347" t="s">
        <v>12</v>
      </c>
      <c r="B347" t="s">
        <v>95</v>
      </c>
      <c r="C347" t="s">
        <v>91</v>
      </c>
      <c r="D347" s="8">
        <v>6410</v>
      </c>
      <c r="E347" t="str">
        <f>VLOOKUP(D347,Conformity!$A$2:$C$116,2,0)</f>
        <v>Freshwater Marshes</v>
      </c>
      <c r="F347" s="8" t="s">
        <v>5</v>
      </c>
      <c r="G347" s="26">
        <f t="shared" si="30"/>
        <v>0.62640332935885068</v>
      </c>
      <c r="H347" s="30">
        <f t="shared" si="31"/>
        <v>1.7869211096790915E-2</v>
      </c>
      <c r="I347" s="30">
        <f>HLOOKUP(F347,ROCs!$B$1:$F$17,MATCH(VLOOKUP(D347,HROC,2,0),ROCs!$A$2:$A$17,0)+1,0)</f>
        <v>0.24869471632328805</v>
      </c>
      <c r="J347" s="3">
        <v>187.41</v>
      </c>
      <c r="K347" s="26">
        <f t="shared" si="27"/>
        <v>194.23832650626932</v>
      </c>
      <c r="L347" s="31">
        <f t="shared" si="28"/>
        <v>331.06824513673519</v>
      </c>
      <c r="M347" s="4">
        <f>2.721*K347*(H347+VLOOKUP(B347,Summary!$A$34:C$39,3,0))</f>
        <v>9.444279879303382</v>
      </c>
      <c r="N347" t="s">
        <v>107</v>
      </c>
      <c r="O347" t="s">
        <v>89</v>
      </c>
      <c r="P347">
        <f t="shared" si="29"/>
        <v>6000</v>
      </c>
    </row>
    <row r="348" spans="1:16">
      <c r="A348" t="s">
        <v>14</v>
      </c>
      <c r="B348" t="s">
        <v>96</v>
      </c>
      <c r="C348" t="s">
        <v>17</v>
      </c>
      <c r="D348" s="8">
        <v>6440</v>
      </c>
      <c r="E348" t="str">
        <f>VLOOKUP(D348,Conformity!$A$2:$C$116,2,0)</f>
        <v>Emergent Aquatic Vegetation</v>
      </c>
      <c r="F348" s="8" t="s">
        <v>5</v>
      </c>
      <c r="G348" s="26">
        <f t="shared" si="30"/>
        <v>0.62640332935885068</v>
      </c>
      <c r="H348" s="30">
        <f t="shared" si="31"/>
        <v>1.7869211096790915E-2</v>
      </c>
      <c r="I348" s="30">
        <f>HLOOKUP(F348,ROCs!$B$1:$F$17,MATCH(VLOOKUP(D348,HROC,2,0),ROCs!$A$2:$A$17,0)+1,0)</f>
        <v>0.24869471632328805</v>
      </c>
      <c r="J348" s="3">
        <v>184.84</v>
      </c>
      <c r="K348" s="26">
        <f t="shared" si="27"/>
        <v>191.57468796445667</v>
      </c>
      <c r="L348" s="31">
        <f t="shared" si="28"/>
        <v>326.52822384650841</v>
      </c>
      <c r="M348" s="4">
        <f>2.721*K348*(H348+VLOOKUP(B348,Summary!$A$34:C$39,3,0))</f>
        <v>51.016746193548308</v>
      </c>
      <c r="N348" t="s">
        <v>17</v>
      </c>
      <c r="O348" t="s">
        <v>38</v>
      </c>
      <c r="P348">
        <f t="shared" si="29"/>
        <v>6000</v>
      </c>
    </row>
    <row r="349" spans="1:16">
      <c r="A349" t="s">
        <v>14</v>
      </c>
      <c r="B349" t="s">
        <v>96</v>
      </c>
      <c r="C349" t="s">
        <v>17</v>
      </c>
      <c r="D349" s="8">
        <v>6120</v>
      </c>
      <c r="E349" t="str">
        <f>VLOOKUP(D349,Conformity!$A$2:$C$116,2,0)</f>
        <v>Mangrove Swamps</v>
      </c>
      <c r="F349" s="8" t="s">
        <v>5</v>
      </c>
      <c r="G349" s="26">
        <f t="shared" si="30"/>
        <v>0.62640332935885068</v>
      </c>
      <c r="H349" s="30">
        <f t="shared" si="31"/>
        <v>1.7869211096790915E-2</v>
      </c>
      <c r="I349" s="30">
        <f>HLOOKUP(F349,ROCs!$B$1:$F$17,MATCH(VLOOKUP(D349,HROC,2,0),ROCs!$A$2:$A$17,0)+1,0)</f>
        <v>0.24869471632328805</v>
      </c>
      <c r="J349" s="3">
        <v>183.56</v>
      </c>
      <c r="K349" s="26">
        <f t="shared" si="27"/>
        <v>190.24805086970173</v>
      </c>
      <c r="L349" s="31">
        <f t="shared" si="28"/>
        <v>324.26704592764059</v>
      </c>
      <c r="M349" s="4">
        <f>2.721*K349*(H349+VLOOKUP(B349,Summary!$A$34:C$39,3,0))</f>
        <v>50.66345991824133</v>
      </c>
      <c r="N349" t="s">
        <v>17</v>
      </c>
      <c r="O349" t="s">
        <v>38</v>
      </c>
      <c r="P349">
        <f t="shared" si="29"/>
        <v>6000</v>
      </c>
    </row>
    <row r="350" spans="1:16" hidden="1">
      <c r="A350" t="s">
        <v>14</v>
      </c>
      <c r="B350" t="s">
        <v>96</v>
      </c>
      <c r="C350" t="s">
        <v>71</v>
      </c>
      <c r="D350" s="8">
        <v>1411</v>
      </c>
      <c r="E350" t="str">
        <f>VLOOKUP(D350,Conformity!$A$2:$C$116,2,0)</f>
        <v>Shopping Centers (Plazas, Malls)</v>
      </c>
      <c r="F350" s="8" t="s">
        <v>5</v>
      </c>
      <c r="G350" s="26">
        <f t="shared" si="30"/>
        <v>1.4884831588725165</v>
      </c>
      <c r="H350" s="30">
        <f t="shared" si="31"/>
        <v>0.30824389141964326</v>
      </c>
      <c r="I350" s="30">
        <f>HLOOKUP(F350,ROCs!$B$1:$F$17,MATCH(VLOOKUP(D350,HROC,2,0),ROCs!$A$2:$A$17,0)+1,0)</f>
        <v>0.58224006489851832</v>
      </c>
      <c r="J350" s="3">
        <v>182.29</v>
      </c>
      <c r="K350" s="26">
        <f t="shared" si="27"/>
        <v>442.32403641098739</v>
      </c>
      <c r="L350" s="31">
        <f t="shared" si="28"/>
        <v>1791.4843026563328</v>
      </c>
      <c r="M350" s="4">
        <f>2.721*K350*(H350+VLOOKUP(B350,Summary!$A$34:C$39,3,0))</f>
        <v>467.27625565300099</v>
      </c>
      <c r="N350" t="s">
        <v>104</v>
      </c>
      <c r="P350">
        <f t="shared" si="29"/>
        <v>1000</v>
      </c>
    </row>
    <row r="351" spans="1:16" hidden="1">
      <c r="A351" t="s">
        <v>7</v>
      </c>
      <c r="B351" t="s">
        <v>94</v>
      </c>
      <c r="C351" t="s">
        <v>81</v>
      </c>
      <c r="D351" s="8">
        <v>6410</v>
      </c>
      <c r="E351" t="str">
        <f>VLOOKUP(D351,Conformity!$A$2:$C$116,2,0)</f>
        <v>Freshwater Marshes</v>
      </c>
      <c r="F351" s="8" t="s">
        <v>5</v>
      </c>
      <c r="G351" s="26">
        <f t="shared" si="30"/>
        <v>0.62640332935885068</v>
      </c>
      <c r="H351" s="30">
        <f t="shared" si="31"/>
        <v>1.7869211096790915E-2</v>
      </c>
      <c r="I351" s="30">
        <f>HLOOKUP(F351,ROCs!$B$1:$F$17,MATCH(VLOOKUP(D351,HROC,2,0),ROCs!$A$2:$A$17,0)+1,0)</f>
        <v>0.24869471632328805</v>
      </c>
      <c r="J351" s="3">
        <v>181.29</v>
      </c>
      <c r="K351" s="26">
        <f t="shared" si="27"/>
        <v>187.89534289697224</v>
      </c>
      <c r="L351" s="31">
        <f t="shared" si="28"/>
        <v>320.25698821214837</v>
      </c>
      <c r="M351" s="4">
        <f>2.721*K351*(H351+VLOOKUP(B351,Summary!$A$34:C$39,3,0))</f>
        <v>34.699031948696764</v>
      </c>
      <c r="N351" t="s">
        <v>103</v>
      </c>
      <c r="O351" t="s">
        <v>82</v>
      </c>
      <c r="P351">
        <f t="shared" si="29"/>
        <v>6000</v>
      </c>
    </row>
    <row r="352" spans="1:16" hidden="1">
      <c r="A352" t="s">
        <v>12</v>
      </c>
      <c r="B352" t="s">
        <v>95</v>
      </c>
      <c r="C352" t="s">
        <v>71</v>
      </c>
      <c r="D352" s="8">
        <v>8320</v>
      </c>
      <c r="E352" t="str">
        <f>VLOOKUP(D352,Conformity!$A$2:$C$116,2,0)</f>
        <v>Electrical Power Transmission Lines</v>
      </c>
      <c r="F352" s="8" t="s">
        <v>5</v>
      </c>
      <c r="G352" s="26">
        <f t="shared" si="30"/>
        <v>0.73183755311232057</v>
      </c>
      <c r="H352" s="30">
        <f t="shared" si="31"/>
        <v>0.15992943931627868</v>
      </c>
      <c r="I352" s="30">
        <f>HLOOKUP(F352,ROCs!$B$1:$F$17,MATCH(VLOOKUP(D352,HROC,2,0),ROCs!$A$2:$A$17,0)+1,0)</f>
        <v>0.28292799795311729</v>
      </c>
      <c r="J352" s="3">
        <v>180.76</v>
      </c>
      <c r="K352" s="26">
        <f t="shared" si="27"/>
        <v>213.13455551244783</v>
      </c>
      <c r="L352" s="31">
        <f t="shared" si="28"/>
        <v>424.42123059615022</v>
      </c>
      <c r="M352" s="4">
        <f>2.721*K352*(H352+VLOOKUP(B352,Summary!$A$34:C$39,3,0))</f>
        <v>92.749339186683784</v>
      </c>
      <c r="N352" t="s">
        <v>104</v>
      </c>
      <c r="P352">
        <f t="shared" si="29"/>
        <v>8000</v>
      </c>
    </row>
    <row r="353" spans="1:16" hidden="1">
      <c r="A353" t="s">
        <v>14</v>
      </c>
      <c r="B353" t="s">
        <v>96</v>
      </c>
      <c r="C353" t="s">
        <v>79</v>
      </c>
      <c r="D353" s="8">
        <v>4110</v>
      </c>
      <c r="E353" t="str">
        <f>VLOOKUP(D353,Conformity!$A$2:$C$116,2,0)</f>
        <v>Pine Flatwoods</v>
      </c>
      <c r="F353" s="8" t="s">
        <v>5</v>
      </c>
      <c r="G353" s="26">
        <f t="shared" si="30"/>
        <v>0.80616023176279095</v>
      </c>
      <c r="H353" s="30">
        <f t="shared" si="31"/>
        <v>4.9140330516175015E-2</v>
      </c>
      <c r="I353" s="30">
        <f>HLOOKUP(F353,ROCs!$B$1:$F$17,MATCH(VLOOKUP(D353,HROC,2,0),ROCs!$A$2:$A$17,0)+1,0)</f>
        <v>0.28292799795311729</v>
      </c>
      <c r="J353" s="3">
        <v>180.2</v>
      </c>
      <c r="K353" s="26">
        <f t="shared" si="27"/>
        <v>212.47425815082485</v>
      </c>
      <c r="L353" s="31">
        <f t="shared" si="28"/>
        <v>466.07545666622377</v>
      </c>
      <c r="M353" s="4">
        <f>2.721*K353*(H353+VLOOKUP(B353,Summary!$A$34:C$39,3,0))</f>
        <v>74.661507908596178</v>
      </c>
      <c r="N353" t="s">
        <v>113</v>
      </c>
      <c r="P353">
        <f t="shared" si="29"/>
        <v>4000</v>
      </c>
    </row>
    <row r="354" spans="1:16" hidden="1">
      <c r="A354" t="s">
        <v>15</v>
      </c>
      <c r="B354" t="s">
        <v>95</v>
      </c>
      <c r="C354" t="s">
        <v>81</v>
      </c>
      <c r="D354" s="8">
        <v>6430</v>
      </c>
      <c r="E354" t="str">
        <f>VLOOKUP(D354,Conformity!$A$2:$C$116,2,0)</f>
        <v>Wet Prairies</v>
      </c>
      <c r="F354" s="8" t="s">
        <v>5</v>
      </c>
      <c r="G354" s="26">
        <f t="shared" si="30"/>
        <v>0.62640332935885068</v>
      </c>
      <c r="H354" s="30">
        <f t="shared" si="31"/>
        <v>1.7869211096790915E-2</v>
      </c>
      <c r="I354" s="30">
        <f>HLOOKUP(F354,ROCs!$B$1:$F$17,MATCH(VLOOKUP(D354,HROC,2,0),ROCs!$A$2:$A$17,0)+1,0)</f>
        <v>0.24869471632328805</v>
      </c>
      <c r="J354" s="3">
        <v>179.15</v>
      </c>
      <c r="K354" s="26">
        <f t="shared" si="27"/>
        <v>185.67737150417881</v>
      </c>
      <c r="L354" s="31">
        <f t="shared" si="28"/>
        <v>316.47658137904119</v>
      </c>
      <c r="M354" s="4">
        <f>2.721*K354*(H354+VLOOKUP(B354,Summary!$A$34:C$39,3,0))</f>
        <v>9.0280280688181058</v>
      </c>
      <c r="N354" t="s">
        <v>103</v>
      </c>
      <c r="O354" t="s">
        <v>82</v>
      </c>
      <c r="P354">
        <f t="shared" si="29"/>
        <v>6000</v>
      </c>
    </row>
    <row r="355" spans="1:16" hidden="1">
      <c r="A355" t="s">
        <v>16</v>
      </c>
      <c r="B355" t="s">
        <v>97</v>
      </c>
      <c r="C355" t="s">
        <v>71</v>
      </c>
      <c r="D355" s="8">
        <v>1320</v>
      </c>
      <c r="E355" t="str">
        <f>VLOOKUP(D355,Conformity!$A$2:$C$116,2,0)</f>
        <v>Mobile Home Units &lt;Six or more dwelling units per acre&gt;</v>
      </c>
      <c r="F355" s="8" t="s">
        <v>5</v>
      </c>
      <c r="G355" s="26">
        <f t="shared" si="30"/>
        <v>1.6728075169398335</v>
      </c>
      <c r="H355" s="30">
        <f t="shared" si="31"/>
        <v>0.4645994885165638</v>
      </c>
      <c r="I355" s="30">
        <f>HLOOKUP(F355,ROCs!$B$1:$F$17,MATCH(VLOOKUP(D355,HROC,2,0),ROCs!$A$2:$A$17,0)+1,0)</f>
        <v>0.45902383655933859</v>
      </c>
      <c r="J355" s="3">
        <v>178.94</v>
      </c>
      <c r="K355" s="26">
        <f t="shared" si="27"/>
        <v>342.30897024579508</v>
      </c>
      <c r="L355" s="31">
        <f t="shared" si="28"/>
        <v>1558.0909074557749</v>
      </c>
      <c r="M355" s="4">
        <f>2.721*K355*(H355+VLOOKUP(B355,Summary!$A$34:C$39,3,0))</f>
        <v>469.99542206909547</v>
      </c>
      <c r="N355" t="s">
        <v>104</v>
      </c>
      <c r="P355">
        <f t="shared" si="29"/>
        <v>1000</v>
      </c>
    </row>
    <row r="356" spans="1:16" hidden="1">
      <c r="A356" t="s">
        <v>16</v>
      </c>
      <c r="B356" t="s">
        <v>97</v>
      </c>
      <c r="C356" t="s">
        <v>71</v>
      </c>
      <c r="D356" s="8">
        <v>1210</v>
      </c>
      <c r="E356" t="str">
        <f>VLOOKUP(D356,Conformity!$A$2:$C$116,2,0)</f>
        <v>Fixed Single Family Units</v>
      </c>
      <c r="F356" s="8" t="s">
        <v>9</v>
      </c>
      <c r="G356" s="26">
        <f t="shared" si="30"/>
        <v>1.3474392445178078</v>
      </c>
      <c r="H356" s="30">
        <f t="shared" si="31"/>
        <v>0.2921616014325315</v>
      </c>
      <c r="I356" s="30">
        <f>HLOOKUP(F356,ROCs!$B$1:$F$17,MATCH(VLOOKUP(D356,HROC,2,0),ROCs!$A$2:$A$17,0)+1,0)</f>
        <v>0.2050753273754139</v>
      </c>
      <c r="J356" s="3">
        <v>178.75</v>
      </c>
      <c r="K356" s="26">
        <f t="shared" si="27"/>
        <v>152.76894254712042</v>
      </c>
      <c r="L356" s="31">
        <f t="shared" si="28"/>
        <v>560.10932927414706</v>
      </c>
      <c r="M356" s="4">
        <f>2.721*K356*(H356+VLOOKUP(B356,Summary!$A$34:C$39,3,0))</f>
        <v>138.0743603438537</v>
      </c>
      <c r="N356" t="s">
        <v>104</v>
      </c>
      <c r="P356">
        <f t="shared" si="29"/>
        <v>1000</v>
      </c>
    </row>
    <row r="357" spans="1:16" hidden="1">
      <c r="A357" t="s">
        <v>14</v>
      </c>
      <c r="B357" t="s">
        <v>96</v>
      </c>
      <c r="C357" t="s">
        <v>72</v>
      </c>
      <c r="D357" s="8">
        <v>1850</v>
      </c>
      <c r="E357" t="str">
        <f>VLOOKUP(D357,Conformity!$A$2:$C$116,2,0)</f>
        <v>Parks and Zoos</v>
      </c>
      <c r="F357" s="8" t="s">
        <v>5</v>
      </c>
      <c r="G357" s="26">
        <f t="shared" si="30"/>
        <v>0.96739227811534922</v>
      </c>
      <c r="H357" s="30">
        <f t="shared" si="31"/>
        <v>0.17065096597435325</v>
      </c>
      <c r="I357" s="30">
        <f>HLOOKUP(F357,ROCs!$B$1:$F$17,MATCH(VLOOKUP(D357,HROC,2,0),ROCs!$A$2:$A$17,0)+1,0)</f>
        <v>0.27638752969320179</v>
      </c>
      <c r="J357" s="3">
        <v>178.33</v>
      </c>
      <c r="K357" s="26">
        <f t="shared" si="27"/>
        <v>205.40852419926134</v>
      </c>
      <c r="L357" s="31">
        <f t="shared" si="28"/>
        <v>540.69159748103334</v>
      </c>
      <c r="M357" s="4">
        <f>2.721*K357*(H357+VLOOKUP(B357,Summary!$A$34:C$39,3,0))</f>
        <v>140.09298427196831</v>
      </c>
      <c r="N357" t="s">
        <v>99</v>
      </c>
      <c r="P357">
        <f t="shared" si="29"/>
        <v>1000</v>
      </c>
    </row>
    <row r="358" spans="1:16" hidden="1">
      <c r="A358" t="s">
        <v>16</v>
      </c>
      <c r="B358" t="s">
        <v>97</v>
      </c>
      <c r="C358" t="s">
        <v>71</v>
      </c>
      <c r="D358" s="8">
        <v>1330</v>
      </c>
      <c r="E358" t="str">
        <f>VLOOKUP(D358,Conformity!$A$2:$C$116,2,0)</f>
        <v>Multiple Dwelling Units, Low Rise &lt;Two stories or less&gt;</v>
      </c>
      <c r="F358" s="8" t="s">
        <v>5</v>
      </c>
      <c r="G358" s="26">
        <f t="shared" si="30"/>
        <v>1.6728075169398335</v>
      </c>
      <c r="H358" s="30">
        <f t="shared" si="31"/>
        <v>0.4645994885165638</v>
      </c>
      <c r="I358" s="30">
        <f>HLOOKUP(F358,ROCs!$B$1:$F$17,MATCH(VLOOKUP(D358,HROC,2,0),ROCs!$A$2:$A$17,0)+1,0)</f>
        <v>0.45902383655933859</v>
      </c>
      <c r="J358" s="3">
        <v>176.98</v>
      </c>
      <c r="K358" s="26">
        <f t="shared" si="27"/>
        <v>338.55952584162748</v>
      </c>
      <c r="L358" s="31">
        <f t="shared" si="28"/>
        <v>1541.0245266654915</v>
      </c>
      <c r="M358" s="4">
        <f>2.721*K358*(H358+VLOOKUP(B358,Summary!$A$34:C$39,3,0))</f>
        <v>464.84737787967214</v>
      </c>
      <c r="N358" t="s">
        <v>104</v>
      </c>
      <c r="P358">
        <f t="shared" si="29"/>
        <v>1000</v>
      </c>
    </row>
    <row r="359" spans="1:16">
      <c r="A359" t="s">
        <v>14</v>
      </c>
      <c r="B359" t="s">
        <v>96</v>
      </c>
      <c r="C359" t="s">
        <v>17</v>
      </c>
      <c r="D359" s="8">
        <v>6410</v>
      </c>
      <c r="E359" t="str">
        <f>VLOOKUP(D359,Conformity!$A$2:$C$116,2,0)</f>
        <v>Freshwater Marshes</v>
      </c>
      <c r="F359" s="8" t="s">
        <v>5</v>
      </c>
      <c r="G359" s="26">
        <f t="shared" si="30"/>
        <v>0.62640332935885068</v>
      </c>
      <c r="H359" s="30">
        <f t="shared" si="31"/>
        <v>1.7869211096790915E-2</v>
      </c>
      <c r="I359" s="30">
        <f>HLOOKUP(F359,ROCs!$B$1:$F$17,MATCH(VLOOKUP(D359,HROC,2,0),ROCs!$A$2:$A$17,0)+1,0)</f>
        <v>0.24869471632328805</v>
      </c>
      <c r="J359" s="3">
        <v>175.69</v>
      </c>
      <c r="K359" s="26">
        <f t="shared" si="27"/>
        <v>182.09130560741934</v>
      </c>
      <c r="L359" s="31">
        <f t="shared" si="28"/>
        <v>310.36433481710162</v>
      </c>
      <c r="M359" s="4">
        <f>2.721*K359*(H359+VLOOKUP(B359,Summary!$A$34:C$39,3,0))</f>
        <v>48.491301334908577</v>
      </c>
      <c r="N359" t="s">
        <v>17</v>
      </c>
      <c r="O359" t="s">
        <v>37</v>
      </c>
      <c r="P359">
        <f t="shared" si="29"/>
        <v>6000</v>
      </c>
    </row>
    <row r="360" spans="1:16">
      <c r="A360" t="s">
        <v>12</v>
      </c>
      <c r="B360" t="s">
        <v>95</v>
      </c>
      <c r="C360" t="s">
        <v>17</v>
      </c>
      <c r="D360" s="8">
        <v>3210</v>
      </c>
      <c r="E360" t="str">
        <f>VLOOKUP(D360,Conformity!$A$2:$C$116,2,0)</f>
        <v>Palmetto Prairies</v>
      </c>
      <c r="F360" s="8" t="s">
        <v>5</v>
      </c>
      <c r="G360" s="26">
        <f t="shared" si="30"/>
        <v>0.80616023176279095</v>
      </c>
      <c r="H360" s="30">
        <f t="shared" si="31"/>
        <v>4.9140330516175015E-2</v>
      </c>
      <c r="I360" s="30">
        <f>HLOOKUP(F360,ROCs!$B$1:$F$17,MATCH(VLOOKUP(D360,HROC,2,0),ROCs!$A$2:$A$17,0)+1,0)</f>
        <v>0.28292799795311729</v>
      </c>
      <c r="J360" s="3">
        <v>175.03</v>
      </c>
      <c r="K360" s="26">
        <f t="shared" si="27"/>
        <v>206.37829858012694</v>
      </c>
      <c r="L360" s="31">
        <f t="shared" si="28"/>
        <v>452.70359145554465</v>
      </c>
      <c r="M360" s="4">
        <f>2.721*K360*(H360+VLOOKUP(B360,Summary!$A$34:C$39,3,0))</f>
        <v>27.595015523577342</v>
      </c>
      <c r="N360" t="s">
        <v>17</v>
      </c>
      <c r="O360" t="s">
        <v>32</v>
      </c>
      <c r="P360">
        <f t="shared" si="29"/>
        <v>3000</v>
      </c>
    </row>
    <row r="361" spans="1:16" hidden="1">
      <c r="A361" t="s">
        <v>12</v>
      </c>
      <c r="B361" t="s">
        <v>95</v>
      </c>
      <c r="C361" t="s">
        <v>91</v>
      </c>
      <c r="D361" s="8">
        <v>6430</v>
      </c>
      <c r="E361" t="str">
        <f>VLOOKUP(D361,Conformity!$A$2:$C$116,2,0)</f>
        <v>Wet Prairies</v>
      </c>
      <c r="F361" s="8" t="s">
        <v>5</v>
      </c>
      <c r="G361" s="26">
        <f t="shared" si="30"/>
        <v>0.62640332935885068</v>
      </c>
      <c r="H361" s="30">
        <f t="shared" si="31"/>
        <v>1.7869211096790915E-2</v>
      </c>
      <c r="I361" s="30">
        <f>HLOOKUP(F361,ROCs!$B$1:$F$17,MATCH(VLOOKUP(D361,HROC,2,0),ROCs!$A$2:$A$17,0)+1,0)</f>
        <v>0.24869471632328805</v>
      </c>
      <c r="J361" s="3">
        <v>174.32</v>
      </c>
      <c r="K361" s="26">
        <f t="shared" si="27"/>
        <v>180.67138934193943</v>
      </c>
      <c r="L361" s="31">
        <f t="shared" si="28"/>
        <v>307.94416782581334</v>
      </c>
      <c r="M361" s="4">
        <f>2.721*K361*(H361+VLOOKUP(B361,Summary!$A$34:C$39,3,0))</f>
        <v>8.7846265864156976</v>
      </c>
      <c r="N361" t="s">
        <v>107</v>
      </c>
      <c r="O361" t="s">
        <v>89</v>
      </c>
      <c r="P361">
        <f t="shared" si="29"/>
        <v>6000</v>
      </c>
    </row>
    <row r="362" spans="1:16" hidden="1">
      <c r="A362" t="s">
        <v>16</v>
      </c>
      <c r="B362" t="s">
        <v>97</v>
      </c>
      <c r="C362" t="s">
        <v>71</v>
      </c>
      <c r="D362" s="8">
        <v>6172</v>
      </c>
      <c r="E362" t="str">
        <f>VLOOKUP(D362,Conformity!$A$2:$C$116,2,0)</f>
        <v>Mixed Shrubs</v>
      </c>
      <c r="F362" s="8" t="s">
        <v>5</v>
      </c>
      <c r="G362" s="26">
        <f t="shared" si="30"/>
        <v>0.62640332935885068</v>
      </c>
      <c r="H362" s="30">
        <f t="shared" si="31"/>
        <v>1.7869211096790915E-2</v>
      </c>
      <c r="I362" s="30">
        <f>HLOOKUP(F362,ROCs!$B$1:$F$17,MATCH(VLOOKUP(D362,HROC,2,0),ROCs!$A$2:$A$17,0)+1,0)</f>
        <v>0.24869471632328805</v>
      </c>
      <c r="J362" s="3">
        <v>173.3</v>
      </c>
      <c r="K362" s="26">
        <f t="shared" si="27"/>
        <v>179.61422540705658</v>
      </c>
      <c r="L362" s="31">
        <f t="shared" si="28"/>
        <v>306.14229167171555</v>
      </c>
      <c r="M362" s="4">
        <f>2.721*K362*(H362+VLOOKUP(B362,Summary!$A$34:C$39,3,0))</f>
        <v>28.282437324429782</v>
      </c>
      <c r="N362" t="s">
        <v>104</v>
      </c>
      <c r="P362">
        <f t="shared" si="29"/>
        <v>6000</v>
      </c>
    </row>
    <row r="363" spans="1:16">
      <c r="A363" t="s">
        <v>15</v>
      </c>
      <c r="B363" t="s">
        <v>95</v>
      </c>
      <c r="C363" t="s">
        <v>17</v>
      </c>
      <c r="D363" s="8">
        <v>2110</v>
      </c>
      <c r="E363" t="str">
        <f>VLOOKUP(D363,Conformity!$A$2:$C$116,2,0)</f>
        <v>Improved Pastures</v>
      </c>
      <c r="F363" s="8" t="s">
        <v>5</v>
      </c>
      <c r="G363" s="26">
        <f t="shared" si="30"/>
        <v>1.8765006736361713</v>
      </c>
      <c r="H363" s="30">
        <f t="shared" si="31"/>
        <v>0.3700681607026059</v>
      </c>
      <c r="I363" s="30">
        <f>HLOOKUP(F363,ROCs!$B$1:$F$17,MATCH(VLOOKUP(D363,HROC,2,0),ROCs!$A$2:$A$17,0)+1,0)</f>
        <v>0.58663586860269046</v>
      </c>
      <c r="J363" s="3">
        <v>172.59</v>
      </c>
      <c r="K363" s="26">
        <f t="shared" si="27"/>
        <v>421.94889191271159</v>
      </c>
      <c r="L363" s="31">
        <f t="shared" si="28"/>
        <v>2154.4534607466453</v>
      </c>
      <c r="M363" s="4">
        <f>2.721*K363*(H363+VLOOKUP(B363,Summary!$A$34:C$39,3,0))</f>
        <v>424.88374277688098</v>
      </c>
      <c r="N363" t="s">
        <v>17</v>
      </c>
      <c r="O363" t="s">
        <v>59</v>
      </c>
      <c r="P363">
        <f t="shared" si="29"/>
        <v>2000</v>
      </c>
    </row>
    <row r="364" spans="1:16" hidden="1">
      <c r="A364" t="s">
        <v>16</v>
      </c>
      <c r="B364" t="s">
        <v>97</v>
      </c>
      <c r="C364" t="s">
        <v>81</v>
      </c>
      <c r="D364" s="8">
        <v>6170</v>
      </c>
      <c r="E364" t="str">
        <f>VLOOKUP(D364,Conformity!$A$2:$C$116,2,0)</f>
        <v>Mixed Wetland Hardwoods</v>
      </c>
      <c r="F364" s="8" t="s">
        <v>5</v>
      </c>
      <c r="G364" s="26">
        <f t="shared" si="30"/>
        <v>0.62640332935885068</v>
      </c>
      <c r="H364" s="30">
        <f t="shared" si="31"/>
        <v>1.7869211096790915E-2</v>
      </c>
      <c r="I364" s="30">
        <f>HLOOKUP(F364,ROCs!$B$1:$F$17,MATCH(VLOOKUP(D364,HROC,2,0),ROCs!$A$2:$A$17,0)+1,0)</f>
        <v>0.24869471632328805</v>
      </c>
      <c r="J364" s="3">
        <v>172.56</v>
      </c>
      <c r="K364" s="26">
        <f t="shared" si="27"/>
        <v>178.84726333665139</v>
      </c>
      <c r="L364" s="31">
        <f t="shared" si="28"/>
        <v>304.83504818737009</v>
      </c>
      <c r="M364" s="4">
        <f>2.721*K364*(H364+VLOOKUP(B364,Summary!$A$34:C$39,3,0))</f>
        <v>28.161669848260843</v>
      </c>
      <c r="N364" t="s">
        <v>103</v>
      </c>
      <c r="O364" t="s">
        <v>82</v>
      </c>
      <c r="P364">
        <f t="shared" si="29"/>
        <v>6000</v>
      </c>
    </row>
    <row r="365" spans="1:16" hidden="1">
      <c r="A365" t="s">
        <v>11</v>
      </c>
      <c r="B365" t="s">
        <v>11</v>
      </c>
      <c r="C365" t="s">
        <v>83</v>
      </c>
      <c r="D365" s="8">
        <v>3200</v>
      </c>
      <c r="E365" t="str">
        <f>VLOOKUP(D365,Conformity!$A$2:$C$116,2,0)</f>
        <v>Shrub and Brushland</v>
      </c>
      <c r="F365" s="8" t="s">
        <v>5</v>
      </c>
      <c r="G365" s="26">
        <f t="shared" si="30"/>
        <v>0.80616023176279095</v>
      </c>
      <c r="H365" s="30">
        <f t="shared" si="31"/>
        <v>4.9140330516175015E-2</v>
      </c>
      <c r="I365" s="30">
        <f>HLOOKUP(F365,ROCs!$B$1:$F$17,MATCH(VLOOKUP(D365,HROC,2,0),ROCs!$A$2:$A$17,0)+1,0)</f>
        <v>0.28292799795311729</v>
      </c>
      <c r="J365" s="3">
        <v>172.04</v>
      </c>
      <c r="K365" s="26">
        <f t="shared" si="27"/>
        <v>202.85278231003278</v>
      </c>
      <c r="L365" s="31">
        <f t="shared" si="28"/>
        <v>444.97015296813061</v>
      </c>
      <c r="M365" s="4">
        <f>2.721*K365*(H365+VLOOKUP(B365,Summary!$A$34:C$39,3,0))</f>
        <v>87.839482057231493</v>
      </c>
      <c r="N365" t="s">
        <v>111</v>
      </c>
      <c r="O365" t="s">
        <v>82</v>
      </c>
      <c r="P365">
        <f t="shared" si="29"/>
        <v>3000</v>
      </c>
    </row>
    <row r="366" spans="1:16" hidden="1">
      <c r="A366" t="s">
        <v>2</v>
      </c>
      <c r="B366" t="s">
        <v>94</v>
      </c>
      <c r="C366" t="s">
        <v>71</v>
      </c>
      <c r="D366" s="8">
        <v>5300</v>
      </c>
      <c r="E366" t="str">
        <f>VLOOKUP(D366,Conformity!$A$2:$C$116,2,0)</f>
        <v>Reservoirs</v>
      </c>
      <c r="F366" s="8" t="s">
        <v>5</v>
      </c>
      <c r="G366" s="26">
        <f t="shared" si="30"/>
        <v>0.52096910560538079</v>
      </c>
      <c r="H366" s="30">
        <f t="shared" si="31"/>
        <v>9.3813358258152305E-2</v>
      </c>
      <c r="I366" s="30">
        <f>HLOOKUP(F366,ROCs!$B$1:$F$17,MATCH(VLOOKUP(D366,HROC,2,0),ROCs!$A$2:$A$17,0)+1,0)</f>
        <v>0.2984336595879456</v>
      </c>
      <c r="J366" s="3">
        <v>171.23</v>
      </c>
      <c r="K366" s="26">
        <f t="shared" si="27"/>
        <v>212.96256537645903</v>
      </c>
      <c r="L366" s="31">
        <f t="shared" si="28"/>
        <v>301.88656173276712</v>
      </c>
      <c r="M366" s="4">
        <f>2.721*K366*(H366+VLOOKUP(B366,Summary!$A$34:C$39,3,0))</f>
        <v>83.33569071307295</v>
      </c>
      <c r="N366" t="s">
        <v>104</v>
      </c>
      <c r="P366">
        <f t="shared" si="29"/>
        <v>5000</v>
      </c>
    </row>
    <row r="367" spans="1:16" hidden="1">
      <c r="A367" t="s">
        <v>16</v>
      </c>
      <c r="B367" t="s">
        <v>97</v>
      </c>
      <c r="C367" t="s">
        <v>71</v>
      </c>
      <c r="D367" s="8">
        <v>1400</v>
      </c>
      <c r="E367" t="str">
        <f>VLOOKUP(D367,Conformity!$A$2:$C$116,2,0)</f>
        <v>Commercial and Services</v>
      </c>
      <c r="F367" s="8" t="s">
        <v>5</v>
      </c>
      <c r="G367" s="26">
        <f t="shared" si="30"/>
        <v>0.73183755311232057</v>
      </c>
      <c r="H367" s="30">
        <f t="shared" si="31"/>
        <v>0.15992943931627868</v>
      </c>
      <c r="I367" s="30">
        <f>HLOOKUP(F367,ROCs!$B$1:$F$17,MATCH(VLOOKUP(D367,HROC,2,0),ROCs!$A$2:$A$17,0)+1,0)</f>
        <v>0.58224006489851832</v>
      </c>
      <c r="J367" s="3">
        <v>170.59</v>
      </c>
      <c r="K367" s="26">
        <f t="shared" si="27"/>
        <v>413.93415640655189</v>
      </c>
      <c r="L367" s="31">
        <f t="shared" si="28"/>
        <v>824.27949623395341</v>
      </c>
      <c r="M367" s="4">
        <f>2.721*K367*(H367+VLOOKUP(B367,Summary!$A$34:C$39,3,0))</f>
        <v>225.18349437127915</v>
      </c>
      <c r="N367" t="s">
        <v>104</v>
      </c>
      <c r="P367">
        <f t="shared" si="29"/>
        <v>1000</v>
      </c>
    </row>
    <row r="368" spans="1:16" hidden="1">
      <c r="A368" t="s">
        <v>12</v>
      </c>
      <c r="B368" t="s">
        <v>95</v>
      </c>
      <c r="C368" t="s">
        <v>81</v>
      </c>
      <c r="D368" s="8">
        <v>4340</v>
      </c>
      <c r="E368" t="str">
        <f>VLOOKUP(D368,Conformity!$A$2:$C$116,2,0)</f>
        <v>Hardwood - Coniferous Mixed</v>
      </c>
      <c r="F368" s="8" t="s">
        <v>10</v>
      </c>
      <c r="G368" s="26">
        <f t="shared" si="30"/>
        <v>0.80616023176279095</v>
      </c>
      <c r="H368" s="30">
        <f t="shared" si="31"/>
        <v>4.9140330516175015E-2</v>
      </c>
      <c r="I368" s="30">
        <f>HLOOKUP(F368,ROCs!$B$1:$F$17,MATCH(VLOOKUP(D368,HROC,2,0),ROCs!$A$2:$A$17,0)+1,0)</f>
        <v>0.24115339422849597</v>
      </c>
      <c r="J368" s="3">
        <v>169.87</v>
      </c>
      <c r="K368" s="26">
        <f t="shared" si="27"/>
        <v>170.72050009587554</v>
      </c>
      <c r="L368" s="31">
        <f t="shared" si="28"/>
        <v>374.48600003106964</v>
      </c>
      <c r="M368" s="4">
        <f>2.721*K368*(H368+VLOOKUP(B368,Summary!$A$34:C$39,3,0))</f>
        <v>22.827181359427193</v>
      </c>
      <c r="N368" t="s">
        <v>103</v>
      </c>
      <c r="O368" t="s">
        <v>82</v>
      </c>
      <c r="P368">
        <f t="shared" si="29"/>
        <v>4000</v>
      </c>
    </row>
    <row r="369" spans="1:16" hidden="1">
      <c r="A369" t="s">
        <v>14</v>
      </c>
      <c r="B369" t="s">
        <v>96</v>
      </c>
      <c r="C369" t="s">
        <v>83</v>
      </c>
      <c r="D369" s="8">
        <v>1820</v>
      </c>
      <c r="E369" t="str">
        <f>VLOOKUP(D369,Conformity!$A$2:$C$116,2,0)</f>
        <v>Golf Courses</v>
      </c>
      <c r="F369" s="8" t="s">
        <v>5</v>
      </c>
      <c r="G369" s="26">
        <f t="shared" si="30"/>
        <v>1.8765006736361713</v>
      </c>
      <c r="H369" s="30">
        <f t="shared" si="31"/>
        <v>0.3700681607026059</v>
      </c>
      <c r="I369" s="30">
        <f>HLOOKUP(F369,ROCs!$B$1:$F$17,MATCH(VLOOKUP(D369,HROC,2,0),ROCs!$A$2:$A$17,0)+1,0)</f>
        <v>0.27638752969320179</v>
      </c>
      <c r="J369" s="3">
        <v>165.42</v>
      </c>
      <c r="K369" s="26">
        <f t="shared" si="27"/>
        <v>190.53820486200755</v>
      </c>
      <c r="L369" s="31">
        <f t="shared" si="28"/>
        <v>972.88013486317357</v>
      </c>
      <c r="M369" s="4">
        <f>2.721*K369*(H369+VLOOKUP(B369,Summary!$A$34:C$39,3,0))</f>
        <v>233.3398431632364</v>
      </c>
      <c r="N369" t="s">
        <v>111</v>
      </c>
      <c r="O369" t="s">
        <v>82</v>
      </c>
      <c r="P369">
        <f t="shared" si="29"/>
        <v>1000</v>
      </c>
    </row>
    <row r="370" spans="1:16" hidden="1">
      <c r="A370" t="s">
        <v>14</v>
      </c>
      <c r="B370" t="s">
        <v>96</v>
      </c>
      <c r="C370" t="s">
        <v>72</v>
      </c>
      <c r="D370" s="8">
        <v>1320</v>
      </c>
      <c r="E370" t="str">
        <f>VLOOKUP(D370,Conformity!$A$2:$C$116,2,0)</f>
        <v>Mobile Home Units &lt;Six or more dwelling units per acre&gt;</v>
      </c>
      <c r="F370" s="8" t="s">
        <v>5</v>
      </c>
      <c r="G370" s="26">
        <f t="shared" si="30"/>
        <v>1.6728075169398335</v>
      </c>
      <c r="H370" s="30">
        <f t="shared" si="31"/>
        <v>0.4645994885165638</v>
      </c>
      <c r="I370" s="30">
        <f>HLOOKUP(F370,ROCs!$B$1:$F$17,MATCH(VLOOKUP(D370,HROC,2,0),ROCs!$A$2:$A$17,0)+1,0)</f>
        <v>0.45902383655933859</v>
      </c>
      <c r="J370" s="3">
        <v>165.3</v>
      </c>
      <c r="K370" s="26">
        <f t="shared" si="27"/>
        <v>316.21589796373047</v>
      </c>
      <c r="L370" s="31">
        <f t="shared" si="28"/>
        <v>1439.3228288948228</v>
      </c>
      <c r="M370" s="4">
        <f>2.721*K370*(H370+VLOOKUP(B370,Summary!$A$34:C$39,3,0))</f>
        <v>468.58617533013353</v>
      </c>
      <c r="N370" t="s">
        <v>99</v>
      </c>
      <c r="P370">
        <f t="shared" si="29"/>
        <v>1000</v>
      </c>
    </row>
    <row r="371" spans="1:16" hidden="1">
      <c r="A371" t="s">
        <v>8</v>
      </c>
      <c r="B371" t="s">
        <v>8</v>
      </c>
      <c r="C371" t="s">
        <v>81</v>
      </c>
      <c r="D371" s="8">
        <v>8320</v>
      </c>
      <c r="E371" t="str">
        <f>VLOOKUP(D371,Conformity!$A$2:$C$116,2,0)</f>
        <v>Electrical Power Transmission Lines</v>
      </c>
      <c r="F371" s="8" t="s">
        <v>10</v>
      </c>
      <c r="G371" s="26">
        <f t="shared" si="30"/>
        <v>0.73183755311232057</v>
      </c>
      <c r="H371" s="30">
        <f t="shared" si="31"/>
        <v>0.15992943931627868</v>
      </c>
      <c r="I371" s="30">
        <f>HLOOKUP(F371,ROCs!$B$1:$F$17,MATCH(VLOOKUP(D371,HROC,2,0),ROCs!$A$2:$A$17,0)+1,0)</f>
        <v>0.24115339422849597</v>
      </c>
      <c r="J371" s="3">
        <v>164.75</v>
      </c>
      <c r="K371" s="26">
        <f t="shared" si="27"/>
        <v>165.5748654311856</v>
      </c>
      <c r="L371" s="31">
        <f t="shared" si="28"/>
        <v>329.71419380181896</v>
      </c>
      <c r="M371" s="4">
        <f>2.721*K371*(H371+VLOOKUP(B371,Summary!$A$34:C$39,3,0))</f>
        <v>157.65343344437755</v>
      </c>
      <c r="N371" t="s">
        <v>103</v>
      </c>
      <c r="O371" t="s">
        <v>82</v>
      </c>
      <c r="P371">
        <f t="shared" si="29"/>
        <v>8000</v>
      </c>
    </row>
    <row r="372" spans="1:16" hidden="1">
      <c r="A372" t="s">
        <v>8</v>
      </c>
      <c r="B372" t="s">
        <v>8</v>
      </c>
      <c r="C372" t="s">
        <v>4</v>
      </c>
      <c r="D372" s="8">
        <v>2520</v>
      </c>
      <c r="E372" t="str">
        <f>VLOOKUP(D372,Conformity!$A$2:$C$116,2,0)</f>
        <v>Dairies</v>
      </c>
      <c r="F372" s="8" t="s">
        <v>9</v>
      </c>
      <c r="G372" s="26">
        <f t="shared" si="30"/>
        <v>1.8765006736361713</v>
      </c>
      <c r="H372" s="30">
        <f t="shared" si="31"/>
        <v>0.3700681607026059</v>
      </c>
      <c r="I372" s="30">
        <f>HLOOKUP(F372,ROCs!$B$1:$F$17,MATCH(VLOOKUP(D372,HROC,2,0),ROCs!$A$2:$A$17,0)+1,0)</f>
        <v>0.58663586860269046</v>
      </c>
      <c r="J372" s="3">
        <v>163.76</v>
      </c>
      <c r="K372" s="26">
        <f t="shared" si="27"/>
        <v>400.36126391810438</v>
      </c>
      <c r="L372" s="31">
        <f t="shared" si="28"/>
        <v>2044.2279316986535</v>
      </c>
      <c r="M372" s="4">
        <f>2.721*K372*(H372+VLOOKUP(B372,Summary!$A$34:C$39,3,0))</f>
        <v>610.12873261847778</v>
      </c>
      <c r="N372" t="s">
        <v>4</v>
      </c>
      <c r="P372">
        <f t="shared" si="29"/>
        <v>2000</v>
      </c>
    </row>
    <row r="373" spans="1:16" hidden="1">
      <c r="A373" t="s">
        <v>14</v>
      </c>
      <c r="B373" t="s">
        <v>96</v>
      </c>
      <c r="C373" t="s">
        <v>90</v>
      </c>
      <c r="D373" s="8">
        <v>1130</v>
      </c>
      <c r="E373" t="str">
        <f>VLOOKUP(D373,Conformity!$A$2:$C$116,2,0)</f>
        <v>Mixed Units &lt;Fixed and mobile home units&gt;</v>
      </c>
      <c r="F373" s="8" t="s">
        <v>5</v>
      </c>
      <c r="G373" s="26">
        <f t="shared" si="30"/>
        <v>0.96739227811534922</v>
      </c>
      <c r="H373" s="30">
        <f t="shared" si="31"/>
        <v>0.17065096597435325</v>
      </c>
      <c r="I373" s="30">
        <f>HLOOKUP(F373,ROCs!$B$1:$F$17,MATCH(VLOOKUP(D373,HROC,2,0),ROCs!$A$2:$A$17,0)+1,0)</f>
        <v>0.27638752969320179</v>
      </c>
      <c r="J373" s="3">
        <v>162.19</v>
      </c>
      <c r="K373" s="26">
        <f t="shared" si="27"/>
        <v>186.81774541511911</v>
      </c>
      <c r="L373" s="31">
        <f t="shared" si="28"/>
        <v>491.7555666205842</v>
      </c>
      <c r="M373" s="4">
        <f>2.721*K373*(H373+VLOOKUP(B373,Summary!$A$34:C$39,3,0))</f>
        <v>127.41367755885456</v>
      </c>
      <c r="N373" t="s">
        <v>105</v>
      </c>
      <c r="O373" t="s">
        <v>89</v>
      </c>
      <c r="P373">
        <f t="shared" si="29"/>
        <v>1000</v>
      </c>
    </row>
    <row r="374" spans="1:16" hidden="1">
      <c r="A374" t="s">
        <v>12</v>
      </c>
      <c r="B374" t="s">
        <v>95</v>
      </c>
      <c r="C374" t="s">
        <v>81</v>
      </c>
      <c r="D374" s="8">
        <v>6300</v>
      </c>
      <c r="E374" t="str">
        <f>VLOOKUP(D374,Conformity!$A$2:$C$116,2,0)</f>
        <v>Wetland Forested Mixed</v>
      </c>
      <c r="F374" s="8" t="s">
        <v>5</v>
      </c>
      <c r="G374" s="26">
        <f t="shared" si="30"/>
        <v>0.62640332935885068</v>
      </c>
      <c r="H374" s="30">
        <f t="shared" si="31"/>
        <v>1.7869211096790915E-2</v>
      </c>
      <c r="I374" s="30">
        <f>HLOOKUP(F374,ROCs!$B$1:$F$17,MATCH(VLOOKUP(D374,HROC,2,0),ROCs!$A$2:$A$17,0)+1,0)</f>
        <v>0.24869471632328805</v>
      </c>
      <c r="J374" s="3">
        <v>162.11000000000001</v>
      </c>
      <c r="K374" s="26">
        <f t="shared" si="27"/>
        <v>168.01651518025358</v>
      </c>
      <c r="L374" s="31">
        <f t="shared" si="28"/>
        <v>286.3746503341132</v>
      </c>
      <c r="M374" s="4">
        <f>2.721*K374*(H374+VLOOKUP(B374,Summary!$A$34:C$39,3,0))</f>
        <v>8.1693197333860077</v>
      </c>
      <c r="N374" t="s">
        <v>103</v>
      </c>
      <c r="O374" t="s">
        <v>82</v>
      </c>
      <c r="P374">
        <f t="shared" si="29"/>
        <v>6000</v>
      </c>
    </row>
    <row r="375" spans="1:16" hidden="1">
      <c r="A375" t="s">
        <v>12</v>
      </c>
      <c r="B375" t="s">
        <v>95</v>
      </c>
      <c r="C375" t="s">
        <v>81</v>
      </c>
      <c r="D375" s="8">
        <v>4200</v>
      </c>
      <c r="E375" t="str">
        <f>VLOOKUP(D375,Conformity!$A$2:$C$116,2,0)</f>
        <v>Upland Hardwood Forests</v>
      </c>
      <c r="F375" s="8" t="s">
        <v>5</v>
      </c>
      <c r="G375" s="26">
        <f t="shared" si="30"/>
        <v>0.80616023176279095</v>
      </c>
      <c r="H375" s="30">
        <f t="shared" si="31"/>
        <v>4.9140330516175015E-2</v>
      </c>
      <c r="I375" s="30">
        <f>HLOOKUP(F375,ROCs!$B$1:$F$17,MATCH(VLOOKUP(D375,HROC,2,0),ROCs!$A$2:$A$17,0)+1,0)</f>
        <v>0.28292799795311729</v>
      </c>
      <c r="J375" s="3">
        <v>161.94</v>
      </c>
      <c r="K375" s="26">
        <f t="shared" si="27"/>
        <v>190.94384775218964</v>
      </c>
      <c r="L375" s="31">
        <f t="shared" si="28"/>
        <v>418.84716677318687</v>
      </c>
      <c r="M375" s="4">
        <f>2.721*K375*(H375+VLOOKUP(B375,Summary!$A$34:C$39,3,0))</f>
        <v>25.531262148706592</v>
      </c>
      <c r="N375" t="s">
        <v>103</v>
      </c>
      <c r="O375" t="s">
        <v>82</v>
      </c>
      <c r="P375">
        <f t="shared" si="29"/>
        <v>4000</v>
      </c>
    </row>
    <row r="376" spans="1:16" hidden="1">
      <c r="A376" t="s">
        <v>8</v>
      </c>
      <c r="B376" t="s">
        <v>8</v>
      </c>
      <c r="C376" t="s">
        <v>4</v>
      </c>
      <c r="D376" s="8">
        <v>2410</v>
      </c>
      <c r="E376" t="str">
        <f>VLOOKUP(D376,Conformity!$A$2:$C$116,2,0)</f>
        <v>Tree Nurseries</v>
      </c>
      <c r="F376" s="8" t="s">
        <v>5</v>
      </c>
      <c r="G376" s="26">
        <f t="shared" si="30"/>
        <v>1.7303616721893005</v>
      </c>
      <c r="H376" s="30">
        <f t="shared" si="31"/>
        <v>0.38508149913584422</v>
      </c>
      <c r="I376" s="30">
        <f>HLOOKUP(F376,ROCs!$B$1:$F$17,MATCH(VLOOKUP(D376,HROC,2,0),ROCs!$A$2:$A$17,0)+1,0)</f>
        <v>0.30381529981542799</v>
      </c>
      <c r="J376" s="3">
        <v>161.35</v>
      </c>
      <c r="K376" s="26">
        <f t="shared" si="27"/>
        <v>204.29334477060146</v>
      </c>
      <c r="L376" s="31">
        <f t="shared" si="28"/>
        <v>961.87723776805126</v>
      </c>
      <c r="M376" s="4">
        <f>2.721*K376*(H376+VLOOKUP(B376,Summary!$A$34:C$39,3,0))</f>
        <v>319.67756381267134</v>
      </c>
      <c r="N376" t="s">
        <v>4</v>
      </c>
      <c r="P376">
        <f t="shared" si="29"/>
        <v>2000</v>
      </c>
    </row>
    <row r="377" spans="1:16" hidden="1">
      <c r="A377" t="s">
        <v>14</v>
      </c>
      <c r="B377" t="s">
        <v>96</v>
      </c>
      <c r="C377" t="s">
        <v>90</v>
      </c>
      <c r="D377" s="8">
        <v>5300</v>
      </c>
      <c r="E377" t="str">
        <f>VLOOKUP(D377,Conformity!$A$2:$C$116,2,0)</f>
        <v>Reservoirs</v>
      </c>
      <c r="F377" s="8" t="s">
        <v>5</v>
      </c>
      <c r="G377" s="26">
        <f t="shared" si="30"/>
        <v>0.52096910560538079</v>
      </c>
      <c r="H377" s="30">
        <f t="shared" si="31"/>
        <v>9.3813358258152305E-2</v>
      </c>
      <c r="I377" s="30">
        <f>HLOOKUP(F377,ROCs!$B$1:$F$17,MATCH(VLOOKUP(D377,HROC,2,0),ROCs!$A$2:$A$17,0)+1,0)</f>
        <v>0.2984336595879456</v>
      </c>
      <c r="J377" s="3">
        <v>160.56</v>
      </c>
      <c r="K377" s="26">
        <f t="shared" si="27"/>
        <v>199.69204868798843</v>
      </c>
      <c r="L377" s="31">
        <f t="shared" si="28"/>
        <v>283.07484875204744</v>
      </c>
      <c r="M377" s="4">
        <f>2.721*K377*(H377+VLOOKUP(B377,Summary!$A$34:C$39,3,0))</f>
        <v>94.443585177354365</v>
      </c>
      <c r="N377" t="s">
        <v>105</v>
      </c>
      <c r="O377" t="s">
        <v>89</v>
      </c>
      <c r="P377">
        <f t="shared" si="29"/>
        <v>5000</v>
      </c>
    </row>
    <row r="378" spans="1:16" hidden="1">
      <c r="A378" t="s">
        <v>14</v>
      </c>
      <c r="B378" t="s">
        <v>96</v>
      </c>
      <c r="C378" t="s">
        <v>72</v>
      </c>
      <c r="D378" s="8">
        <v>3200</v>
      </c>
      <c r="E378" t="str">
        <f>VLOOKUP(D378,Conformity!$A$2:$C$116,2,0)</f>
        <v>Shrub and Brushland</v>
      </c>
      <c r="F378" s="8" t="s">
        <v>5</v>
      </c>
      <c r="G378" s="26">
        <f t="shared" si="30"/>
        <v>0.80616023176279095</v>
      </c>
      <c r="H378" s="30">
        <f t="shared" si="31"/>
        <v>4.9140330516175015E-2</v>
      </c>
      <c r="I378" s="30">
        <f>HLOOKUP(F378,ROCs!$B$1:$F$17,MATCH(VLOOKUP(D378,HROC,2,0),ROCs!$A$2:$A$17,0)+1,0)</f>
        <v>0.28292799795311729</v>
      </c>
      <c r="J378" s="3">
        <v>160.47999999999999</v>
      </c>
      <c r="K378" s="26">
        <f t="shared" si="27"/>
        <v>189.22235820224398</v>
      </c>
      <c r="L378" s="31">
        <f t="shared" si="28"/>
        <v>415.07097272916525</v>
      </c>
      <c r="M378" s="4">
        <f>2.721*K378*(H378+VLOOKUP(B378,Summary!$A$34:C$39,3,0))</f>
        <v>66.491003269542233</v>
      </c>
      <c r="N378" t="s">
        <v>99</v>
      </c>
      <c r="P378">
        <f t="shared" si="29"/>
        <v>3000</v>
      </c>
    </row>
    <row r="379" spans="1:16">
      <c r="A379" t="s">
        <v>8</v>
      </c>
      <c r="B379" t="s">
        <v>8</v>
      </c>
      <c r="C379" t="s">
        <v>17</v>
      </c>
      <c r="D379" s="8">
        <v>5250</v>
      </c>
      <c r="E379" t="str">
        <f>VLOOKUP(D379,Conformity!$A$2:$C$116,2,0)</f>
        <v>Marshy Lakes</v>
      </c>
      <c r="F379" s="8" t="s">
        <v>5</v>
      </c>
      <c r="G379" s="26">
        <f t="shared" si="30"/>
        <v>0.52096910560538079</v>
      </c>
      <c r="H379" s="30">
        <f t="shared" si="31"/>
        <v>9.3813358258152305E-2</v>
      </c>
      <c r="I379" s="30">
        <f>HLOOKUP(F379,ROCs!$B$1:$F$17,MATCH(VLOOKUP(D379,HROC,2,0),ROCs!$A$2:$A$17,0)+1,0)</f>
        <v>0.2984336595879456</v>
      </c>
      <c r="J379" s="3">
        <v>159.43</v>
      </c>
      <c r="K379" s="26">
        <f t="shared" si="27"/>
        <v>198.28664251573244</v>
      </c>
      <c r="L379" s="31">
        <f t="shared" si="28"/>
        <v>281.08260548417371</v>
      </c>
      <c r="M379" s="4">
        <f>2.721*K379*(H379+VLOOKUP(B379,Summary!$A$34:C$39,3,0))</f>
        <v>153.12807871344668</v>
      </c>
      <c r="N379" t="s">
        <v>17</v>
      </c>
      <c r="O379" t="s">
        <v>19</v>
      </c>
      <c r="P379">
        <f t="shared" si="29"/>
        <v>5000</v>
      </c>
    </row>
    <row r="380" spans="1:16">
      <c r="A380" t="s">
        <v>8</v>
      </c>
      <c r="B380" t="s">
        <v>8</v>
      </c>
      <c r="C380" t="s">
        <v>17</v>
      </c>
      <c r="D380" s="8">
        <v>6410</v>
      </c>
      <c r="E380" t="str">
        <f>VLOOKUP(D380,Conformity!$A$2:$C$116,2,0)</f>
        <v>Freshwater Marshes</v>
      </c>
      <c r="F380" s="8" t="s">
        <v>5</v>
      </c>
      <c r="G380" s="26">
        <f t="shared" si="30"/>
        <v>0.62640332935885068</v>
      </c>
      <c r="H380" s="30">
        <f t="shared" si="31"/>
        <v>1.7869211096790915E-2</v>
      </c>
      <c r="I380" s="30">
        <f>HLOOKUP(F380,ROCs!$B$1:$F$17,MATCH(VLOOKUP(D380,HROC,2,0),ROCs!$A$2:$A$17,0)+1,0)</f>
        <v>0.24869471632328805</v>
      </c>
      <c r="J380" s="3">
        <v>158.88</v>
      </c>
      <c r="K380" s="26">
        <f t="shared" si="27"/>
        <v>164.66882938645787</v>
      </c>
      <c r="L380" s="31">
        <f t="shared" si="28"/>
        <v>280.66870917947011</v>
      </c>
      <c r="M380" s="4">
        <f>2.721*K380*(H380+VLOOKUP(B380,Summary!$A$34:C$39,3,0))</f>
        <v>93.138686246139358</v>
      </c>
      <c r="N380" t="s">
        <v>17</v>
      </c>
      <c r="O380" t="s">
        <v>21</v>
      </c>
      <c r="P380">
        <f t="shared" si="29"/>
        <v>6000</v>
      </c>
    </row>
    <row r="381" spans="1:16" hidden="1">
      <c r="A381" t="s">
        <v>16</v>
      </c>
      <c r="B381" t="s">
        <v>97</v>
      </c>
      <c r="C381" t="s">
        <v>71</v>
      </c>
      <c r="D381" s="8">
        <v>6250</v>
      </c>
      <c r="E381" t="str">
        <f>VLOOKUP(D381,Conformity!$A$2:$C$116,2,0)</f>
        <v>Hydric Pine Flatwoods</v>
      </c>
      <c r="F381" s="8" t="s">
        <v>5</v>
      </c>
      <c r="G381" s="26">
        <f t="shared" si="30"/>
        <v>0.62640332935885068</v>
      </c>
      <c r="H381" s="30">
        <f t="shared" si="31"/>
        <v>1.7869211096790915E-2</v>
      </c>
      <c r="I381" s="30">
        <f>HLOOKUP(F381,ROCs!$B$1:$F$17,MATCH(VLOOKUP(D381,HROC,2,0),ROCs!$A$2:$A$17,0)+1,0)</f>
        <v>0.24869471632328805</v>
      </c>
      <c r="J381" s="3">
        <v>158.47</v>
      </c>
      <c r="K381" s="26">
        <f t="shared" si="27"/>
        <v>164.24389094204417</v>
      </c>
      <c r="L381" s="31">
        <f t="shared" si="28"/>
        <v>279.94442562733275</v>
      </c>
      <c r="M381" s="4">
        <f>2.721*K381*(H381+VLOOKUP(B381,Summary!$A$34:C$39,3,0))</f>
        <v>25.862191822287294</v>
      </c>
      <c r="N381" t="s">
        <v>104</v>
      </c>
      <c r="P381">
        <f t="shared" si="29"/>
        <v>6000</v>
      </c>
    </row>
    <row r="382" spans="1:16" hidden="1">
      <c r="A382" t="s">
        <v>16</v>
      </c>
      <c r="B382" t="s">
        <v>97</v>
      </c>
      <c r="C382" t="s">
        <v>79</v>
      </c>
      <c r="D382" s="8">
        <v>4110</v>
      </c>
      <c r="E382" t="str">
        <f>VLOOKUP(D382,Conformity!$A$2:$C$116,2,0)</f>
        <v>Pine Flatwoods</v>
      </c>
      <c r="F382" s="8" t="s">
        <v>5</v>
      </c>
      <c r="G382" s="26">
        <f t="shared" si="30"/>
        <v>0.80616023176279095</v>
      </c>
      <c r="H382" s="30">
        <f t="shared" si="31"/>
        <v>4.9140330516175015E-2</v>
      </c>
      <c r="I382" s="30">
        <f>HLOOKUP(F382,ROCs!$B$1:$F$17,MATCH(VLOOKUP(D382,HROC,2,0),ROCs!$A$2:$A$17,0)+1,0)</f>
        <v>0.28292799795311729</v>
      </c>
      <c r="J382" s="3">
        <v>158.38999999999999</v>
      </c>
      <c r="K382" s="26">
        <f t="shared" si="27"/>
        <v>186.7580341204725</v>
      </c>
      <c r="L382" s="31">
        <f t="shared" si="28"/>
        <v>409.66532509080565</v>
      </c>
      <c r="M382" s="4">
        <f>2.721*K382*(H382+VLOOKUP(B382,Summary!$A$34:C$39,3,0))</f>
        <v>45.298317928384073</v>
      </c>
      <c r="N382" t="s">
        <v>113</v>
      </c>
      <c r="P382">
        <f t="shared" si="29"/>
        <v>4000</v>
      </c>
    </row>
    <row r="383" spans="1:16" hidden="1">
      <c r="A383" t="s">
        <v>8</v>
      </c>
      <c r="B383" t="s">
        <v>8</v>
      </c>
      <c r="C383" t="s">
        <v>81</v>
      </c>
      <c r="D383" s="8">
        <v>5300</v>
      </c>
      <c r="E383" t="str">
        <f>VLOOKUP(D383,Conformity!$A$2:$C$116,2,0)</f>
        <v>Reservoirs</v>
      </c>
      <c r="F383" s="8" t="s">
        <v>5</v>
      </c>
      <c r="G383" s="26">
        <f t="shared" si="30"/>
        <v>0.52096910560538079</v>
      </c>
      <c r="H383" s="30">
        <f t="shared" si="31"/>
        <v>9.3813358258152305E-2</v>
      </c>
      <c r="I383" s="30">
        <f>HLOOKUP(F383,ROCs!$B$1:$F$17,MATCH(VLOOKUP(D383,HROC,2,0),ROCs!$A$2:$A$17,0)+1,0)</f>
        <v>0.2984336595879456</v>
      </c>
      <c r="J383" s="3">
        <v>158.06</v>
      </c>
      <c r="K383" s="26">
        <f t="shared" si="27"/>
        <v>196.58274299715654</v>
      </c>
      <c r="L383" s="31">
        <f t="shared" si="28"/>
        <v>278.66723090276923</v>
      </c>
      <c r="M383" s="4">
        <f>2.721*K383*(H383+VLOOKUP(B383,Summary!$A$34:C$39,3,0))</f>
        <v>151.8122318349582</v>
      </c>
      <c r="N383" t="s">
        <v>103</v>
      </c>
      <c r="O383" t="s">
        <v>82</v>
      </c>
      <c r="P383">
        <f t="shared" si="29"/>
        <v>5000</v>
      </c>
    </row>
    <row r="384" spans="1:16" hidden="1">
      <c r="A384" t="s">
        <v>14</v>
      </c>
      <c r="B384" t="s">
        <v>96</v>
      </c>
      <c r="C384" t="s">
        <v>78</v>
      </c>
      <c r="D384" s="8">
        <v>1330</v>
      </c>
      <c r="E384" t="str">
        <f>VLOOKUP(D384,Conformity!$A$2:$C$116,2,0)</f>
        <v>Multiple Dwelling Units, Low Rise &lt;Two stories or less&gt;</v>
      </c>
      <c r="F384" s="8" t="s">
        <v>5</v>
      </c>
      <c r="G384" s="26">
        <f t="shared" si="30"/>
        <v>1.6728075169398335</v>
      </c>
      <c r="H384" s="30">
        <f t="shared" si="31"/>
        <v>0.4645994885165638</v>
      </c>
      <c r="I384" s="30">
        <f>HLOOKUP(F384,ROCs!$B$1:$F$17,MATCH(VLOOKUP(D384,HROC,2,0),ROCs!$A$2:$A$17,0)+1,0)</f>
        <v>0.45902383655933859</v>
      </c>
      <c r="J384" s="3">
        <v>157.63999999999999</v>
      </c>
      <c r="K384" s="26">
        <f t="shared" si="27"/>
        <v>301.56245707805482</v>
      </c>
      <c r="L384" s="31">
        <f t="shared" si="28"/>
        <v>1372.6246264185106</v>
      </c>
      <c r="M384" s="4">
        <f>2.721*K384*(H384+VLOOKUP(B384,Summary!$A$34:C$39,3,0))</f>
        <v>446.87189763485924</v>
      </c>
      <c r="N384" t="s">
        <v>100</v>
      </c>
      <c r="P384">
        <f t="shared" si="29"/>
        <v>1000</v>
      </c>
    </row>
    <row r="385" spans="1:16" hidden="1">
      <c r="A385" t="s">
        <v>12</v>
      </c>
      <c r="B385" t="s">
        <v>95</v>
      </c>
      <c r="C385" t="s">
        <v>71</v>
      </c>
      <c r="D385" s="8">
        <v>4340</v>
      </c>
      <c r="E385" t="str">
        <f>VLOOKUP(D385,Conformity!$A$2:$C$116,2,0)</f>
        <v>Hardwood - Coniferous Mixed</v>
      </c>
      <c r="F385" s="8" t="s">
        <v>5</v>
      </c>
      <c r="G385" s="26">
        <f t="shared" si="30"/>
        <v>0.80616023176279095</v>
      </c>
      <c r="H385" s="30">
        <f t="shared" si="31"/>
        <v>4.9140330516175015E-2</v>
      </c>
      <c r="I385" s="30">
        <f>HLOOKUP(F385,ROCs!$B$1:$F$17,MATCH(VLOOKUP(D385,HROC,2,0),ROCs!$A$2:$A$17,0)+1,0)</f>
        <v>0.28292799795311729</v>
      </c>
      <c r="J385" s="3">
        <v>157.63999999999999</v>
      </c>
      <c r="K385" s="26">
        <f t="shared" si="27"/>
        <v>185.87370729687029</v>
      </c>
      <c r="L385" s="31">
        <f t="shared" si="28"/>
        <v>407.72549938326034</v>
      </c>
      <c r="M385" s="4">
        <f>2.721*K385*(H385+VLOOKUP(B385,Summary!$A$34:C$39,3,0))</f>
        <v>24.853329412881976</v>
      </c>
      <c r="N385" t="s">
        <v>104</v>
      </c>
      <c r="P385">
        <f t="shared" si="29"/>
        <v>4000</v>
      </c>
    </row>
    <row r="386" spans="1:16" hidden="1">
      <c r="A386" t="s">
        <v>15</v>
      </c>
      <c r="B386" t="s">
        <v>95</v>
      </c>
      <c r="C386" t="s">
        <v>81</v>
      </c>
      <c r="D386" s="8">
        <v>8100</v>
      </c>
      <c r="E386" t="str">
        <f>VLOOKUP(D386,Conformity!$A$2:$C$116,2,0)</f>
        <v>Transportation</v>
      </c>
      <c r="F386" s="8" t="s">
        <v>5</v>
      </c>
      <c r="G386" s="26">
        <f t="shared" si="30"/>
        <v>1.0171301585628862</v>
      </c>
      <c r="H386" s="30">
        <f t="shared" si="31"/>
        <v>0.19656132206470006</v>
      </c>
      <c r="I386" s="30">
        <f>HLOOKUP(F386,ROCs!$B$1:$F$17,MATCH(VLOOKUP(D386,HROC,2,0),ROCs!$A$2:$A$17,0)+1,0)</f>
        <v>0.45034663738052311</v>
      </c>
      <c r="J386" s="3">
        <v>157.41999999999999</v>
      </c>
      <c r="K386" s="26">
        <f t="shared" ref="K386:K449" si="32">Rain*I386*J386/12</f>
        <v>295.44894320822181</v>
      </c>
      <c r="L386" s="31">
        <f t="shared" ref="L386:L449" si="33">2.721*G386*K386</f>
        <v>817.68779286156769</v>
      </c>
      <c r="M386" s="4">
        <f>2.721*K386*(H386+VLOOKUP(B386,Summary!$A$34:C$39,3,0))</f>
        <v>158.01890470746389</v>
      </c>
      <c r="N386" t="s">
        <v>103</v>
      </c>
      <c r="O386" t="s">
        <v>82</v>
      </c>
      <c r="P386">
        <f t="shared" si="29"/>
        <v>8000</v>
      </c>
    </row>
    <row r="387" spans="1:16" hidden="1">
      <c r="A387" t="s">
        <v>14</v>
      </c>
      <c r="B387" t="s">
        <v>96</v>
      </c>
      <c r="C387" t="s">
        <v>72</v>
      </c>
      <c r="D387" s="8">
        <v>1110</v>
      </c>
      <c r="E387" t="str">
        <f>VLOOKUP(D387,Conformity!$A$2:$C$116,2,0)</f>
        <v>Fixed Single Family Units</v>
      </c>
      <c r="F387" s="8" t="s">
        <v>10</v>
      </c>
      <c r="G387" s="26">
        <f t="shared" si="30"/>
        <v>0.96739227811534922</v>
      </c>
      <c r="H387" s="30">
        <f t="shared" si="31"/>
        <v>0.17065096597435325</v>
      </c>
      <c r="I387" s="30">
        <f>HLOOKUP(F387,ROCs!$B$1:$F$17,MATCH(VLOOKUP(D387,HROC,2,0),ROCs!$A$2:$A$17,0)+1,0)</f>
        <v>0.24895975957097566</v>
      </c>
      <c r="J387" s="3">
        <v>156.4</v>
      </c>
      <c r="K387" s="26">
        <f t="shared" si="32"/>
        <v>162.2712244090832</v>
      </c>
      <c r="L387" s="31">
        <f t="shared" si="33"/>
        <v>427.14238804343626</v>
      </c>
      <c r="M387" s="4">
        <f>2.721*K387*(H387+VLOOKUP(B387,Summary!$A$34:C$39,3,0))</f>
        <v>110.67242792164748</v>
      </c>
      <c r="N387" t="s">
        <v>99</v>
      </c>
      <c r="P387">
        <f t="shared" ref="P387:P450" si="34">INT(D387/1000)*1000</f>
        <v>1000</v>
      </c>
    </row>
    <row r="388" spans="1:16" hidden="1">
      <c r="A388" t="s">
        <v>8</v>
      </c>
      <c r="B388" t="s">
        <v>8</v>
      </c>
      <c r="C388" t="s">
        <v>83</v>
      </c>
      <c r="D388" s="8">
        <v>8320</v>
      </c>
      <c r="E388" t="str">
        <f>VLOOKUP(D388,Conformity!$A$2:$C$116,2,0)</f>
        <v>Electrical Power Transmission Lines</v>
      </c>
      <c r="F388" s="8" t="s">
        <v>5</v>
      </c>
      <c r="G388" s="26">
        <f t="shared" si="30"/>
        <v>0.73183755311232057</v>
      </c>
      <c r="H388" s="30">
        <f t="shared" si="31"/>
        <v>0.15992943931627868</v>
      </c>
      <c r="I388" s="30">
        <f>HLOOKUP(F388,ROCs!$B$1:$F$17,MATCH(VLOOKUP(D388,HROC,2,0),ROCs!$A$2:$A$17,0)+1,0)</f>
        <v>0.28292799795311729</v>
      </c>
      <c r="J388" s="3">
        <v>155.47</v>
      </c>
      <c r="K388" s="26">
        <f t="shared" si="32"/>
        <v>183.31505502058121</v>
      </c>
      <c r="L388" s="31">
        <f t="shared" si="33"/>
        <v>365.04076521787709</v>
      </c>
      <c r="M388" s="4">
        <f>2.721*K388*(H388+VLOOKUP(B388,Summary!$A$34:C$39,3,0))</f>
        <v>174.54489696113214</v>
      </c>
      <c r="N388" t="s">
        <v>111</v>
      </c>
      <c r="O388" t="s">
        <v>82</v>
      </c>
      <c r="P388">
        <f t="shared" si="34"/>
        <v>8000</v>
      </c>
    </row>
    <row r="389" spans="1:16" hidden="1">
      <c r="A389" t="s">
        <v>16</v>
      </c>
      <c r="B389" t="s">
        <v>97</v>
      </c>
      <c r="C389" t="s">
        <v>71</v>
      </c>
      <c r="D389" s="8">
        <v>2430</v>
      </c>
      <c r="E389" t="str">
        <f>VLOOKUP(D389,Conformity!$A$2:$C$116,2,0)</f>
        <v>Ornamentals</v>
      </c>
      <c r="F389" s="8" t="s">
        <v>5</v>
      </c>
      <c r="G389" s="26">
        <f t="shared" si="30"/>
        <v>1.7303616721893005</v>
      </c>
      <c r="H389" s="30">
        <f t="shared" si="31"/>
        <v>0.38508149913584422</v>
      </c>
      <c r="I389" s="30">
        <f>HLOOKUP(F389,ROCs!$B$1:$F$17,MATCH(VLOOKUP(D389,HROC,2,0),ROCs!$A$2:$A$17,0)+1,0)</f>
        <v>0.30381529981542799</v>
      </c>
      <c r="J389" s="3">
        <v>154.37</v>
      </c>
      <c r="K389" s="26">
        <f t="shared" si="32"/>
        <v>195.45561594197548</v>
      </c>
      <c r="L389" s="31">
        <f t="shared" si="33"/>
        <v>920.26643442363832</v>
      </c>
      <c r="M389" s="4">
        <f>2.721*K389*(H389+VLOOKUP(B389,Summary!$A$34:C$39,3,0))</f>
        <v>226.07310473668565</v>
      </c>
      <c r="N389" t="s">
        <v>104</v>
      </c>
      <c r="P389">
        <f t="shared" si="34"/>
        <v>2000</v>
      </c>
    </row>
    <row r="390" spans="1:16">
      <c r="A390" t="s">
        <v>16</v>
      </c>
      <c r="B390" t="s">
        <v>97</v>
      </c>
      <c r="C390" t="s">
        <v>17</v>
      </c>
      <c r="D390" s="8">
        <v>6172</v>
      </c>
      <c r="E390" t="str">
        <f>VLOOKUP(D390,Conformity!$A$2:$C$116,2,0)</f>
        <v>Mixed Shrubs</v>
      </c>
      <c r="F390" s="8" t="s">
        <v>5</v>
      </c>
      <c r="G390" s="26">
        <f t="shared" si="30"/>
        <v>0.62640332935885068</v>
      </c>
      <c r="H390" s="30">
        <f t="shared" si="31"/>
        <v>1.7869211096790915E-2</v>
      </c>
      <c r="I390" s="30">
        <f>HLOOKUP(F390,ROCs!$B$1:$F$17,MATCH(VLOOKUP(D390,HROC,2,0),ROCs!$A$2:$A$17,0)+1,0)</f>
        <v>0.24869471632328805</v>
      </c>
      <c r="J390" s="3">
        <v>152.68</v>
      </c>
      <c r="K390" s="26">
        <f t="shared" si="32"/>
        <v>158.24293095873861</v>
      </c>
      <c r="L390" s="31">
        <f t="shared" si="33"/>
        <v>269.71612863495403</v>
      </c>
      <c r="M390" s="4">
        <f>2.721*K390*(H390+VLOOKUP(B390,Summary!$A$34:C$39,3,0))</f>
        <v>24.917267920911367</v>
      </c>
      <c r="N390" t="s">
        <v>17</v>
      </c>
      <c r="O390" t="s">
        <v>62</v>
      </c>
      <c r="P390">
        <f t="shared" si="34"/>
        <v>6000</v>
      </c>
    </row>
    <row r="391" spans="1:16" hidden="1">
      <c r="A391" t="s">
        <v>14</v>
      </c>
      <c r="B391" t="s">
        <v>96</v>
      </c>
      <c r="C391" t="s">
        <v>90</v>
      </c>
      <c r="D391" s="8">
        <v>2610</v>
      </c>
      <c r="E391" t="str">
        <f>VLOOKUP(D391,Conformity!$A$2:$C$116,2,0)</f>
        <v>Fallow Crop Land</v>
      </c>
      <c r="F391" s="8" t="s">
        <v>5</v>
      </c>
      <c r="G391" s="26">
        <f t="shared" si="30"/>
        <v>1.1942187284187931</v>
      </c>
      <c r="H391" s="30">
        <f t="shared" si="31"/>
        <v>0.52982210901985061</v>
      </c>
      <c r="I391" s="30">
        <f>HLOOKUP(F391,ROCs!$B$1:$F$17,MATCH(VLOOKUP(D391,HROC,2,0),ROCs!$A$2:$A$17,0)+1,0)</f>
        <v>0.28292799795311729</v>
      </c>
      <c r="J391" s="3">
        <v>152.43</v>
      </c>
      <c r="K391" s="26">
        <f t="shared" si="32"/>
        <v>179.73058362891359</v>
      </c>
      <c r="L391" s="31">
        <f t="shared" si="33"/>
        <v>584.02898861590472</v>
      </c>
      <c r="M391" s="4">
        <f>2.721*K391*(H391+VLOOKUP(B391,Summary!$A$34:C$39,3,0))</f>
        <v>298.23162297751531</v>
      </c>
      <c r="N391" t="s">
        <v>105</v>
      </c>
      <c r="O391" t="s">
        <v>89</v>
      </c>
      <c r="P391">
        <f t="shared" si="34"/>
        <v>2000</v>
      </c>
    </row>
    <row r="392" spans="1:16" hidden="1">
      <c r="A392" t="s">
        <v>14</v>
      </c>
      <c r="B392" t="s">
        <v>96</v>
      </c>
      <c r="C392" t="s">
        <v>4</v>
      </c>
      <c r="D392" s="8">
        <v>2210</v>
      </c>
      <c r="E392" t="str">
        <f>VLOOKUP(D392,Conformity!$A$2:$C$116,2,0)</f>
        <v>Citrus Groves</v>
      </c>
      <c r="F392" s="8" t="s">
        <v>5</v>
      </c>
      <c r="G392" s="26">
        <f t="shared" si="30"/>
        <v>1.6671011379372187</v>
      </c>
      <c r="H392" s="30">
        <f t="shared" si="31"/>
        <v>0.16490862031309303</v>
      </c>
      <c r="I392" s="30">
        <f>HLOOKUP(F392,ROCs!$B$1:$F$17,MATCH(VLOOKUP(D392,HROC,2,0),ROCs!$A$2:$A$17,0)+1,0)</f>
        <v>0.32696578480774496</v>
      </c>
      <c r="J392" s="3">
        <v>151.94</v>
      </c>
      <c r="K392" s="26">
        <f t="shared" si="32"/>
        <v>207.03798824982292</v>
      </c>
      <c r="L392" s="31">
        <f t="shared" si="33"/>
        <v>939.16203626224103</v>
      </c>
      <c r="M392" s="4">
        <f>2.721*K392*(H392+VLOOKUP(B392,Summary!$A$34:C$39,3,0))</f>
        <v>137.96936089673665</v>
      </c>
      <c r="N392" t="s">
        <v>4</v>
      </c>
      <c r="P392">
        <f t="shared" si="34"/>
        <v>2000</v>
      </c>
    </row>
    <row r="393" spans="1:16">
      <c r="A393" t="s">
        <v>12</v>
      </c>
      <c r="B393" t="s">
        <v>95</v>
      </c>
      <c r="C393" t="s">
        <v>17</v>
      </c>
      <c r="D393" s="8">
        <v>8320</v>
      </c>
      <c r="E393" t="str">
        <f>VLOOKUP(D393,Conformity!$A$2:$C$116,2,0)</f>
        <v>Electrical Power Transmission Lines</v>
      </c>
      <c r="F393" s="8" t="s">
        <v>5</v>
      </c>
      <c r="G393" s="26">
        <f t="shared" si="30"/>
        <v>0.73183755311232057</v>
      </c>
      <c r="H393" s="30">
        <f t="shared" si="31"/>
        <v>0.15992943931627868</v>
      </c>
      <c r="I393" s="30">
        <f>HLOOKUP(F393,ROCs!$B$1:$F$17,MATCH(VLOOKUP(D393,HROC,2,0),ROCs!$A$2:$A$17,0)+1,0)</f>
        <v>0.28292799795311729</v>
      </c>
      <c r="J393" s="3">
        <v>151.58000000000001</v>
      </c>
      <c r="K393" s="26">
        <f t="shared" si="32"/>
        <v>178.72834656216443</v>
      </c>
      <c r="L393" s="31">
        <f t="shared" si="33"/>
        <v>355.90711514585337</v>
      </c>
      <c r="M393" s="4">
        <f>2.721*K393*(H393+VLOOKUP(B393,Summary!$A$34:C$39,3,0))</f>
        <v>77.776857899521616</v>
      </c>
      <c r="N393" t="s">
        <v>17</v>
      </c>
      <c r="O393" t="s">
        <v>32</v>
      </c>
      <c r="P393">
        <f t="shared" si="34"/>
        <v>8000</v>
      </c>
    </row>
    <row r="394" spans="1:16">
      <c r="A394" t="s">
        <v>11</v>
      </c>
      <c r="B394" t="s">
        <v>11</v>
      </c>
      <c r="C394" t="s">
        <v>17</v>
      </c>
      <c r="D394" s="8">
        <v>2120</v>
      </c>
      <c r="E394" t="str">
        <f>VLOOKUP(D394,Conformity!$A$2:$C$116,2,0)</f>
        <v>Unimproved Pastures</v>
      </c>
      <c r="F394" s="8" t="s">
        <v>5</v>
      </c>
      <c r="G394" s="26">
        <f t="shared" si="30"/>
        <v>0.95337210017164864</v>
      </c>
      <c r="H394" s="30">
        <f t="shared" si="31"/>
        <v>0.22938109134459039</v>
      </c>
      <c r="I394" s="30">
        <f>HLOOKUP(F394,ROCs!$B$1:$F$17,MATCH(VLOOKUP(D394,HROC,2,0),ROCs!$A$2:$A$17,0)+1,0)</f>
        <v>0.2</v>
      </c>
      <c r="J394" s="3">
        <v>151.4</v>
      </c>
      <c r="K394" s="26">
        <f t="shared" si="32"/>
        <v>126.19190000000002</v>
      </c>
      <c r="L394" s="31">
        <f t="shared" si="33"/>
        <v>327.35762373593752</v>
      </c>
      <c r="M394" s="4">
        <f>2.721*K394*(H394+VLOOKUP(B394,Summary!$A$34:C$39,3,0))</f>
        <v>116.53266083984585</v>
      </c>
      <c r="N394" t="s">
        <v>17</v>
      </c>
      <c r="O394" t="s">
        <v>25</v>
      </c>
      <c r="P394">
        <f t="shared" si="34"/>
        <v>2000</v>
      </c>
    </row>
    <row r="395" spans="1:16" hidden="1">
      <c r="A395" t="s">
        <v>16</v>
      </c>
      <c r="B395" t="s">
        <v>97</v>
      </c>
      <c r="C395" t="s">
        <v>71</v>
      </c>
      <c r="D395" s="8">
        <v>6170</v>
      </c>
      <c r="E395" t="str">
        <f>VLOOKUP(D395,Conformity!$A$2:$C$116,2,0)</f>
        <v>Mixed Wetland Hardwoods</v>
      </c>
      <c r="F395" s="8" t="s">
        <v>5</v>
      </c>
      <c r="G395" s="26">
        <f t="shared" si="30"/>
        <v>0.62640332935885068</v>
      </c>
      <c r="H395" s="30">
        <f t="shared" si="31"/>
        <v>1.7869211096790915E-2</v>
      </c>
      <c r="I395" s="30">
        <f>HLOOKUP(F395,ROCs!$B$1:$F$17,MATCH(VLOOKUP(D395,HROC,2,0),ROCs!$A$2:$A$17,0)+1,0)</f>
        <v>0.24869471632328805</v>
      </c>
      <c r="J395" s="3">
        <v>151.27000000000001</v>
      </c>
      <c r="K395" s="26">
        <f t="shared" si="32"/>
        <v>156.78155728404761</v>
      </c>
      <c r="L395" s="31">
        <f t="shared" si="33"/>
        <v>267.22529983370117</v>
      </c>
      <c r="M395" s="4">
        <f>2.721*K395*(H395+VLOOKUP(B395,Summary!$A$34:C$39,3,0))</f>
        <v>24.687156919021891</v>
      </c>
      <c r="N395" t="s">
        <v>104</v>
      </c>
      <c r="P395">
        <f t="shared" si="34"/>
        <v>6000</v>
      </c>
    </row>
    <row r="396" spans="1:16" hidden="1">
      <c r="A396" t="s">
        <v>12</v>
      </c>
      <c r="B396" t="s">
        <v>95</v>
      </c>
      <c r="C396" t="s">
        <v>71</v>
      </c>
      <c r="D396" s="8">
        <v>3100</v>
      </c>
      <c r="E396" t="str">
        <f>VLOOKUP(D396,Conformity!$A$2:$C$116,2,0)</f>
        <v>Herbaceous (Dry Prairie)</v>
      </c>
      <c r="F396" s="8" t="s">
        <v>5</v>
      </c>
      <c r="G396" s="26">
        <f t="shared" si="30"/>
        <v>0.80616023176279095</v>
      </c>
      <c r="H396" s="30">
        <f t="shared" si="31"/>
        <v>4.9140330516175015E-2</v>
      </c>
      <c r="I396" s="30">
        <f>HLOOKUP(F396,ROCs!$B$1:$F$17,MATCH(VLOOKUP(D396,HROC,2,0),ROCs!$A$2:$A$17,0)+1,0)</f>
        <v>0.28292799795311729</v>
      </c>
      <c r="J396" s="3">
        <v>149.93</v>
      </c>
      <c r="K396" s="26">
        <f t="shared" si="32"/>
        <v>176.78282755023955</v>
      </c>
      <c r="L396" s="31">
        <f t="shared" si="33"/>
        <v>387.78409110969437</v>
      </c>
      <c r="M396" s="4">
        <f>2.721*K396*(H396+VLOOKUP(B396,Summary!$A$34:C$39,3,0))</f>
        <v>23.637780251670861</v>
      </c>
      <c r="N396" t="s">
        <v>104</v>
      </c>
      <c r="P396">
        <f t="shared" si="34"/>
        <v>3000</v>
      </c>
    </row>
    <row r="397" spans="1:16">
      <c r="A397" t="s">
        <v>12</v>
      </c>
      <c r="B397" t="s">
        <v>95</v>
      </c>
      <c r="C397" t="s">
        <v>17</v>
      </c>
      <c r="D397" s="8">
        <v>6210</v>
      </c>
      <c r="E397" t="str">
        <f>VLOOKUP(D397,Conformity!$A$2:$C$116,2,0)</f>
        <v>Cypress</v>
      </c>
      <c r="F397" s="8" t="s">
        <v>5</v>
      </c>
      <c r="G397" s="26">
        <f t="shared" si="30"/>
        <v>0.62640332935885068</v>
      </c>
      <c r="H397" s="30">
        <f t="shared" si="31"/>
        <v>1.7869211096790915E-2</v>
      </c>
      <c r="I397" s="30">
        <f>HLOOKUP(F397,ROCs!$B$1:$F$17,MATCH(VLOOKUP(D397,HROC,2,0),ROCs!$A$2:$A$17,0)+1,0)</f>
        <v>0.24869471632328805</v>
      </c>
      <c r="J397" s="3">
        <v>149.87</v>
      </c>
      <c r="K397" s="26">
        <f t="shared" si="32"/>
        <v>155.33054796165939</v>
      </c>
      <c r="L397" s="31">
        <f t="shared" si="33"/>
        <v>264.75213648493951</v>
      </c>
      <c r="M397" s="4">
        <f>2.721*K397*(H397+VLOOKUP(B397,Summary!$A$34:C$39,3,0))</f>
        <v>7.5525010699066124</v>
      </c>
      <c r="N397" t="s">
        <v>17</v>
      </c>
      <c r="O397" t="s">
        <v>35</v>
      </c>
      <c r="P397">
        <f t="shared" si="34"/>
        <v>6000</v>
      </c>
    </row>
    <row r="398" spans="1:16" hidden="1">
      <c r="A398" t="s">
        <v>8</v>
      </c>
      <c r="B398" t="s">
        <v>8</v>
      </c>
      <c r="C398" t="s">
        <v>83</v>
      </c>
      <c r="D398" s="8">
        <v>1180</v>
      </c>
      <c r="E398" t="str">
        <f>VLOOKUP(D398,Conformity!$A$2:$C$116,2,0)</f>
        <v>Rural Residential</v>
      </c>
      <c r="F398" s="8" t="s">
        <v>5</v>
      </c>
      <c r="G398" s="26">
        <f t="shared" si="30"/>
        <v>0.96739227811534922</v>
      </c>
      <c r="H398" s="30">
        <f t="shared" si="31"/>
        <v>0.17065096597435325</v>
      </c>
      <c r="I398" s="30">
        <f>HLOOKUP(F398,ROCs!$B$1:$F$17,MATCH(VLOOKUP(D398,HROC,2,0),ROCs!$A$2:$A$17,0)+1,0)</f>
        <v>0.27638752969320179</v>
      </c>
      <c r="J398" s="3">
        <v>149.36000000000001</v>
      </c>
      <c r="K398" s="26">
        <f t="shared" si="32"/>
        <v>172.03957368026508</v>
      </c>
      <c r="L398" s="31">
        <f t="shared" si="33"/>
        <v>452.85536365035125</v>
      </c>
      <c r="M398" s="4">
        <f>2.721*K398*(H398+VLOOKUP(B398,Summary!$A$34:C$39,3,0))</f>
        <v>168.82781477783519</v>
      </c>
      <c r="N398" t="s">
        <v>111</v>
      </c>
      <c r="O398" t="s">
        <v>82</v>
      </c>
      <c r="P398">
        <f t="shared" si="34"/>
        <v>1000</v>
      </c>
    </row>
    <row r="399" spans="1:16" hidden="1">
      <c r="A399" t="s">
        <v>14</v>
      </c>
      <c r="B399" t="s">
        <v>96</v>
      </c>
      <c r="C399" t="s">
        <v>72</v>
      </c>
      <c r="D399" s="8">
        <v>1550</v>
      </c>
      <c r="E399" t="str">
        <f>VLOOKUP(D399,Conformity!$A$2:$C$116,2,0)</f>
        <v>Other Light Industrial</v>
      </c>
      <c r="F399" s="8" t="s">
        <v>5</v>
      </c>
      <c r="G399" s="26">
        <f t="shared" ref="G399:G462" si="35">VLOOKUP(VLOOKUP(D399,HEMC,2,0),EMCN,2,0)</f>
        <v>1.2017295380314896</v>
      </c>
      <c r="H399" s="30">
        <f t="shared" ref="H399:H462" si="36">VLOOKUP(VLOOKUP(D399,HEMC,2,0),EMCP,3,0)</f>
        <v>0.2322997442582819</v>
      </c>
      <c r="I399" s="30">
        <f>HLOOKUP(F399,ROCs!$B$1:$F$17,MATCH(VLOOKUP(D399,HROC,2,0),ROCs!$A$2:$A$17,0)+1,0)</f>
        <v>0.34369105791620291</v>
      </c>
      <c r="J399" s="3">
        <v>149.19999999999999</v>
      </c>
      <c r="K399" s="26">
        <f t="shared" si="32"/>
        <v>213.70400659277371</v>
      </c>
      <c r="L399" s="31">
        <f t="shared" si="33"/>
        <v>698.79202897865582</v>
      </c>
      <c r="M399" s="4">
        <f>2.721*K399*(H399+VLOOKUP(B399,Summary!$A$34:C$39,3,0))</f>
        <v>181.59874167463602</v>
      </c>
      <c r="N399" t="s">
        <v>99</v>
      </c>
      <c r="P399">
        <f t="shared" si="34"/>
        <v>1000</v>
      </c>
    </row>
    <row r="400" spans="1:16" hidden="1">
      <c r="A400" t="s">
        <v>16</v>
      </c>
      <c r="B400" t="s">
        <v>97</v>
      </c>
      <c r="C400" t="s">
        <v>71</v>
      </c>
      <c r="D400" s="8">
        <v>1210</v>
      </c>
      <c r="E400" t="str">
        <f>VLOOKUP(D400,Conformity!$A$2:$C$116,2,0)</f>
        <v>Fixed Single Family Units</v>
      </c>
      <c r="F400" s="8" t="s">
        <v>3</v>
      </c>
      <c r="G400" s="26">
        <f t="shared" si="35"/>
        <v>1.3474392445178078</v>
      </c>
      <c r="H400" s="30">
        <f t="shared" si="36"/>
        <v>0.2921616014325315</v>
      </c>
      <c r="I400" s="30">
        <f>HLOOKUP(F400,ROCs!$B$1:$F$17,MATCH(VLOOKUP(D400,HROC,2,0),ROCs!$A$2:$A$17,0)+1,0)</f>
        <v>0.12152611992617118</v>
      </c>
      <c r="J400" s="3">
        <v>148.30000000000001</v>
      </c>
      <c r="K400" s="26">
        <f t="shared" si="32"/>
        <v>75.108033540700816</v>
      </c>
      <c r="L400" s="31">
        <f t="shared" si="33"/>
        <v>275.37475607390752</v>
      </c>
      <c r="M400" s="4">
        <f>2.721*K400*(H400+VLOOKUP(B400,Summary!$A$34:C$39,3,0))</f>
        <v>67.883520792312055</v>
      </c>
      <c r="N400" t="s">
        <v>104</v>
      </c>
      <c r="P400">
        <f t="shared" si="34"/>
        <v>1000</v>
      </c>
    </row>
    <row r="401" spans="1:16" hidden="1">
      <c r="A401" t="s">
        <v>15</v>
      </c>
      <c r="B401" t="s">
        <v>95</v>
      </c>
      <c r="C401" t="s">
        <v>4</v>
      </c>
      <c r="D401" s="8">
        <v>3300</v>
      </c>
      <c r="E401" t="str">
        <f>VLOOKUP(D401,Conformity!$A$2:$C$116,2,0)</f>
        <v>Mixed Rangeland</v>
      </c>
      <c r="F401" s="8" t="s">
        <v>5</v>
      </c>
      <c r="G401" s="26">
        <f t="shared" si="35"/>
        <v>0.80616023176279095</v>
      </c>
      <c r="H401" s="30">
        <f t="shared" si="36"/>
        <v>4.9140330516175015E-2</v>
      </c>
      <c r="I401" s="30">
        <f>HLOOKUP(F401,ROCs!$B$1:$F$17,MATCH(VLOOKUP(D401,HROC,2,0),ROCs!$A$2:$A$17,0)+1,0)</f>
        <v>0.28292799795311729</v>
      </c>
      <c r="J401" s="3">
        <v>148.19</v>
      </c>
      <c r="K401" s="26">
        <f t="shared" si="32"/>
        <v>174.73118931948241</v>
      </c>
      <c r="L401" s="31">
        <f t="shared" si="33"/>
        <v>383.28369546818919</v>
      </c>
      <c r="M401" s="4">
        <f>2.721*K401*(H401+VLOOKUP(B401,Summary!$A$34:C$39,3,0))</f>
        <v>23.36345398182555</v>
      </c>
      <c r="N401" t="s">
        <v>4</v>
      </c>
      <c r="P401">
        <f t="shared" si="34"/>
        <v>3000</v>
      </c>
    </row>
    <row r="402" spans="1:16" hidden="1">
      <c r="A402" t="s">
        <v>14</v>
      </c>
      <c r="B402" t="s">
        <v>96</v>
      </c>
      <c r="C402" t="s">
        <v>71</v>
      </c>
      <c r="D402" s="8">
        <v>5300</v>
      </c>
      <c r="E402" t="str">
        <f>VLOOKUP(D402,Conformity!$A$2:$C$116,2,0)</f>
        <v>Reservoirs</v>
      </c>
      <c r="F402" s="8" t="s">
        <v>5</v>
      </c>
      <c r="G402" s="26">
        <f t="shared" si="35"/>
        <v>0.52096910560538079</v>
      </c>
      <c r="H402" s="30">
        <f t="shared" si="36"/>
        <v>9.3813358258152305E-2</v>
      </c>
      <c r="I402" s="30">
        <f>HLOOKUP(F402,ROCs!$B$1:$F$17,MATCH(VLOOKUP(D402,HROC,2,0),ROCs!$A$2:$A$17,0)+1,0)</f>
        <v>0.2984336595879456</v>
      </c>
      <c r="J402" s="3">
        <v>147.07</v>
      </c>
      <c r="K402" s="26">
        <f t="shared" si="32"/>
        <v>182.91423518025945</v>
      </c>
      <c r="L402" s="31">
        <f t="shared" si="33"/>
        <v>259.29134283734192</v>
      </c>
      <c r="M402" s="4">
        <f>2.721*K402*(H402+VLOOKUP(B402,Summary!$A$34:C$39,3,0))</f>
        <v>86.50858291002433</v>
      </c>
      <c r="N402" t="s">
        <v>104</v>
      </c>
      <c r="P402">
        <f t="shared" si="34"/>
        <v>5000</v>
      </c>
    </row>
    <row r="403" spans="1:16">
      <c r="A403" t="s">
        <v>14</v>
      </c>
      <c r="B403" t="s">
        <v>96</v>
      </c>
      <c r="C403" t="s">
        <v>17</v>
      </c>
      <c r="D403" s="8">
        <v>1900</v>
      </c>
      <c r="E403" t="str">
        <f>VLOOKUP(D403,Conformity!$A$2:$C$116,2,0)</f>
        <v>Open Land</v>
      </c>
      <c r="F403" s="8" t="s">
        <v>3</v>
      </c>
      <c r="G403" s="26">
        <f t="shared" si="35"/>
        <v>0.80616023176279095</v>
      </c>
      <c r="H403" s="30">
        <f t="shared" si="36"/>
        <v>4.9140330516175015E-2</v>
      </c>
      <c r="I403" s="30">
        <f>HLOOKUP(F403,ROCs!$B$1:$F$17,MATCH(VLOOKUP(D403,HROC,2,0),ROCs!$A$2:$A$17,0)+1,0)</f>
        <v>2.0887301862310671E-2</v>
      </c>
      <c r="J403" s="3">
        <v>145.44999999999999</v>
      </c>
      <c r="K403" s="26">
        <f t="shared" si="32"/>
        <v>12.661106947851088</v>
      </c>
      <c r="L403" s="31">
        <f t="shared" si="33"/>
        <v>27.772922960063934</v>
      </c>
      <c r="M403" s="4">
        <f>2.721*K403*(H403+VLOOKUP(B403,Summary!$A$34:C$39,3,0))</f>
        <v>4.4489969973094192</v>
      </c>
      <c r="N403" t="s">
        <v>17</v>
      </c>
      <c r="O403" t="s">
        <v>38</v>
      </c>
      <c r="P403">
        <f t="shared" si="34"/>
        <v>1000</v>
      </c>
    </row>
    <row r="404" spans="1:16" hidden="1">
      <c r="A404" t="s">
        <v>12</v>
      </c>
      <c r="B404" t="s">
        <v>95</v>
      </c>
      <c r="C404" t="s">
        <v>86</v>
      </c>
      <c r="D404" s="8">
        <v>8140</v>
      </c>
      <c r="E404" t="str">
        <f>VLOOKUP(D404,Conformity!$A$2:$C$116,2,0)</f>
        <v>Roads and Highways</v>
      </c>
      <c r="F404" s="8" t="s">
        <v>5</v>
      </c>
      <c r="G404" s="26">
        <f t="shared" si="35"/>
        <v>1.0171301585628862</v>
      </c>
      <c r="H404" s="30">
        <f t="shared" si="36"/>
        <v>0.19656132206470006</v>
      </c>
      <c r="I404" s="30">
        <f>HLOOKUP(F404,ROCs!$B$1:$F$17,MATCH(VLOOKUP(D404,HROC,2,0),ROCs!$A$2:$A$17,0)+1,0)</f>
        <v>0.45034663738052311</v>
      </c>
      <c r="J404" s="3">
        <v>145.41</v>
      </c>
      <c r="K404" s="26">
        <f t="shared" si="32"/>
        <v>272.90833967670898</v>
      </c>
      <c r="L404" s="31">
        <f t="shared" si="33"/>
        <v>755.30416694194219</v>
      </c>
      <c r="M404" s="4">
        <f>2.721*K404*(H404+VLOOKUP(B404,Summary!$A$34:C$39,3,0))</f>
        <v>145.9632126382437</v>
      </c>
      <c r="N404" t="s">
        <v>109</v>
      </c>
      <c r="P404">
        <f t="shared" si="34"/>
        <v>8000</v>
      </c>
    </row>
    <row r="405" spans="1:16" hidden="1">
      <c r="A405" t="s">
        <v>8</v>
      </c>
      <c r="B405" t="s">
        <v>8</v>
      </c>
      <c r="C405" t="s">
        <v>83</v>
      </c>
      <c r="D405" s="8">
        <v>1600</v>
      </c>
      <c r="E405" t="str">
        <f>VLOOKUP(D405,Conformity!$A$2:$C$116,2,0)</f>
        <v>Extractive</v>
      </c>
      <c r="F405" s="8" t="s">
        <v>5</v>
      </c>
      <c r="G405" s="26">
        <f t="shared" si="35"/>
        <v>0.73183755311232057</v>
      </c>
      <c r="H405" s="30">
        <f t="shared" si="36"/>
        <v>0.13401908322593187</v>
      </c>
      <c r="I405" s="30">
        <f>HLOOKUP(F405,ROCs!$B$1:$F$17,MATCH(VLOOKUP(D405,HROC,2,0),ROCs!$A$2:$A$17,0)+1,0)</f>
        <v>0.24052044568721381</v>
      </c>
      <c r="J405" s="3">
        <v>145.16999999999999</v>
      </c>
      <c r="K405" s="26">
        <f t="shared" si="32"/>
        <v>145.51390154597047</v>
      </c>
      <c r="L405" s="31">
        <f t="shared" si="33"/>
        <v>289.76619494899722</v>
      </c>
      <c r="M405" s="4">
        <f>2.721*K405*(H405+VLOOKUP(B405,Summary!$A$34:C$39,3,0))</f>
        <v>128.29319353448207</v>
      </c>
      <c r="N405" t="s">
        <v>111</v>
      </c>
      <c r="O405" t="s">
        <v>82</v>
      </c>
      <c r="P405">
        <f t="shared" si="34"/>
        <v>1000</v>
      </c>
    </row>
    <row r="406" spans="1:16">
      <c r="A406" t="s">
        <v>8</v>
      </c>
      <c r="B406" t="s">
        <v>8</v>
      </c>
      <c r="C406" t="s">
        <v>17</v>
      </c>
      <c r="D406" s="8">
        <v>6300</v>
      </c>
      <c r="E406" t="str">
        <f>VLOOKUP(D406,Conformity!$A$2:$C$116,2,0)</f>
        <v>Wetland Forested Mixed</v>
      </c>
      <c r="F406" s="8" t="s">
        <v>5</v>
      </c>
      <c r="G406" s="26">
        <f t="shared" si="35"/>
        <v>0.62640332935885068</v>
      </c>
      <c r="H406" s="30">
        <f t="shared" si="36"/>
        <v>1.7869211096790915E-2</v>
      </c>
      <c r="I406" s="30">
        <f>HLOOKUP(F406,ROCs!$B$1:$F$17,MATCH(VLOOKUP(D406,HROC,2,0),ROCs!$A$2:$A$17,0)+1,0)</f>
        <v>0.24869471632328805</v>
      </c>
      <c r="J406" s="3">
        <v>145.04</v>
      </c>
      <c r="K406" s="26">
        <f t="shared" si="32"/>
        <v>150.32456579942001</v>
      </c>
      <c r="L406" s="31">
        <f t="shared" si="33"/>
        <v>256.21972293171166</v>
      </c>
      <c r="M406" s="4">
        <f>2.721*K406*(H406+VLOOKUP(B406,Summary!$A$34:C$39,3,0))</f>
        <v>85.025396860146358</v>
      </c>
      <c r="N406" t="s">
        <v>17</v>
      </c>
      <c r="O406" t="s">
        <v>20</v>
      </c>
      <c r="P406">
        <f t="shared" si="34"/>
        <v>6000</v>
      </c>
    </row>
    <row r="407" spans="1:16" hidden="1">
      <c r="A407" t="s">
        <v>14</v>
      </c>
      <c r="B407" t="s">
        <v>96</v>
      </c>
      <c r="C407" t="s">
        <v>90</v>
      </c>
      <c r="D407" s="8">
        <v>1210</v>
      </c>
      <c r="E407" t="str">
        <f>VLOOKUP(D407,Conformity!$A$2:$C$116,2,0)</f>
        <v>Fixed Single Family Units</v>
      </c>
      <c r="F407" s="8" t="s">
        <v>10</v>
      </c>
      <c r="G407" s="26">
        <f t="shared" si="35"/>
        <v>1.3474392445178078</v>
      </c>
      <c r="H407" s="30">
        <f t="shared" si="36"/>
        <v>0.2921616014325315</v>
      </c>
      <c r="I407" s="30">
        <f>HLOOKUP(F407,ROCs!$B$1:$F$17,MATCH(VLOOKUP(D407,HROC,2,0),ROCs!$A$2:$A$17,0)+1,0)</f>
        <v>0.22279788653131388</v>
      </c>
      <c r="J407" s="3">
        <v>144.44999999999999</v>
      </c>
      <c r="K407" s="26">
        <f t="shared" si="32"/>
        <v>134.12329725162576</v>
      </c>
      <c r="L407" s="31">
        <f t="shared" si="33"/>
        <v>491.74726754735389</v>
      </c>
      <c r="M407" s="4">
        <f>2.721*K407*(H407+VLOOKUP(B407,Summary!$A$34:C$39,3,0))</f>
        <v>135.82018731834265</v>
      </c>
      <c r="N407" t="s">
        <v>105</v>
      </c>
      <c r="O407" t="s">
        <v>89</v>
      </c>
      <c r="P407">
        <f t="shared" si="34"/>
        <v>1000</v>
      </c>
    </row>
    <row r="408" spans="1:16" hidden="1">
      <c r="A408" t="s">
        <v>14</v>
      </c>
      <c r="B408" t="s">
        <v>96</v>
      </c>
      <c r="C408" t="s">
        <v>86</v>
      </c>
      <c r="D408" s="8">
        <v>2210</v>
      </c>
      <c r="E408" t="str">
        <f>VLOOKUP(D408,Conformity!$A$2:$C$116,2,0)</f>
        <v>Citrus Groves</v>
      </c>
      <c r="F408" s="8" t="s">
        <v>5</v>
      </c>
      <c r="G408" s="26">
        <f t="shared" si="35"/>
        <v>1.6671011379372187</v>
      </c>
      <c r="H408" s="30">
        <f t="shared" si="36"/>
        <v>0.16490862031309303</v>
      </c>
      <c r="I408" s="30">
        <f>HLOOKUP(F408,ROCs!$B$1:$F$17,MATCH(VLOOKUP(D408,HROC,2,0),ROCs!$A$2:$A$17,0)+1,0)</f>
        <v>0.32696578480774496</v>
      </c>
      <c r="J408" s="3">
        <v>143.61000000000001</v>
      </c>
      <c r="K408" s="26">
        <f t="shared" si="32"/>
        <v>195.68728111463125</v>
      </c>
      <c r="L408" s="31">
        <f t="shared" si="33"/>
        <v>887.67316063986084</v>
      </c>
      <c r="M408" s="4">
        <f>2.721*K408*(H408+VLOOKUP(B408,Summary!$A$34:C$39,3,0))</f>
        <v>130.40529102527543</v>
      </c>
      <c r="N408" t="s">
        <v>109</v>
      </c>
      <c r="P408">
        <f t="shared" si="34"/>
        <v>2000</v>
      </c>
    </row>
    <row r="409" spans="1:16">
      <c r="A409" t="s">
        <v>12</v>
      </c>
      <c r="B409" t="s">
        <v>95</v>
      </c>
      <c r="C409" t="s">
        <v>17</v>
      </c>
      <c r="D409" s="8">
        <v>6410</v>
      </c>
      <c r="E409" t="str">
        <f>VLOOKUP(D409,Conformity!$A$2:$C$116,2,0)</f>
        <v>Freshwater Marshes</v>
      </c>
      <c r="F409" s="8" t="s">
        <v>5</v>
      </c>
      <c r="G409" s="26">
        <f t="shared" si="35"/>
        <v>0.62640332935885068</v>
      </c>
      <c r="H409" s="30">
        <f t="shared" si="36"/>
        <v>1.7869211096790915E-2</v>
      </c>
      <c r="I409" s="30">
        <f>HLOOKUP(F409,ROCs!$B$1:$F$17,MATCH(VLOOKUP(D409,HROC,2,0),ROCs!$A$2:$A$17,0)+1,0)</f>
        <v>0.24869471632328805</v>
      </c>
      <c r="J409" s="3">
        <v>143.15</v>
      </c>
      <c r="K409" s="26">
        <f t="shared" si="32"/>
        <v>148.36570321419592</v>
      </c>
      <c r="L409" s="31">
        <f t="shared" si="33"/>
        <v>252.88095241088337</v>
      </c>
      <c r="M409" s="4">
        <f>2.721*K409*(H409+VLOOKUP(B409,Summary!$A$34:C$39,3,0))</f>
        <v>7.213855529172827</v>
      </c>
      <c r="N409" t="s">
        <v>17</v>
      </c>
      <c r="O409" t="s">
        <v>18</v>
      </c>
      <c r="P409">
        <f t="shared" si="34"/>
        <v>6000</v>
      </c>
    </row>
    <row r="410" spans="1:16" hidden="1">
      <c r="A410" t="s">
        <v>7</v>
      </c>
      <c r="B410" t="s">
        <v>94</v>
      </c>
      <c r="C410" t="s">
        <v>86</v>
      </c>
      <c r="D410" s="8">
        <v>8140</v>
      </c>
      <c r="E410" t="str">
        <f>VLOOKUP(D410,Conformity!$A$2:$C$116,2,0)</f>
        <v>Roads and Highways</v>
      </c>
      <c r="F410" s="8" t="s">
        <v>5</v>
      </c>
      <c r="G410" s="26">
        <f t="shared" si="35"/>
        <v>1.0171301585628862</v>
      </c>
      <c r="H410" s="30">
        <f t="shared" si="36"/>
        <v>0.19656132206470006</v>
      </c>
      <c r="I410" s="30">
        <f>HLOOKUP(F410,ROCs!$B$1:$F$17,MATCH(VLOOKUP(D410,HROC,2,0),ROCs!$A$2:$A$17,0)+1,0)</f>
        <v>0.45034663738052311</v>
      </c>
      <c r="J410" s="3">
        <v>143.13999999999999</v>
      </c>
      <c r="K410" s="26">
        <f t="shared" si="32"/>
        <v>268.64795915909582</v>
      </c>
      <c r="L410" s="31">
        <f t="shared" si="33"/>
        <v>743.51309026937361</v>
      </c>
      <c r="M410" s="4">
        <f>2.721*K410*(H410+VLOOKUP(B410,Summary!$A$34:C$39,3,0))</f>
        <v>180.23413126226083</v>
      </c>
      <c r="N410" t="s">
        <v>109</v>
      </c>
      <c r="P410">
        <f t="shared" si="34"/>
        <v>8000</v>
      </c>
    </row>
    <row r="411" spans="1:16" hidden="1">
      <c r="A411" t="s">
        <v>16</v>
      </c>
      <c r="B411" t="s">
        <v>97</v>
      </c>
      <c r="C411" t="s">
        <v>79</v>
      </c>
      <c r="D411" s="8">
        <v>1330</v>
      </c>
      <c r="E411" t="str">
        <f>VLOOKUP(D411,Conformity!$A$2:$C$116,2,0)</f>
        <v>Multiple Dwelling Units, Low Rise &lt;Two stories or less&gt;</v>
      </c>
      <c r="F411" s="8" t="s">
        <v>5</v>
      </c>
      <c r="G411" s="26">
        <f t="shared" si="35"/>
        <v>1.6728075169398335</v>
      </c>
      <c r="H411" s="30">
        <f t="shared" si="36"/>
        <v>0.4645994885165638</v>
      </c>
      <c r="I411" s="30">
        <f>HLOOKUP(F411,ROCs!$B$1:$F$17,MATCH(VLOOKUP(D411,HROC,2,0),ROCs!$A$2:$A$17,0)+1,0)</f>
        <v>0.45902383655933859</v>
      </c>
      <c r="J411" s="3">
        <v>142.84</v>
      </c>
      <c r="K411" s="26">
        <f t="shared" si="32"/>
        <v>273.25032586291144</v>
      </c>
      <c r="L411" s="31">
        <f t="shared" si="33"/>
        <v>1243.7560367775952</v>
      </c>
      <c r="M411" s="4">
        <f>2.721*K411*(H411+VLOOKUP(B411,Summary!$A$34:C$39,3,0))</f>
        <v>375.17685307002125</v>
      </c>
      <c r="N411" t="s">
        <v>113</v>
      </c>
      <c r="P411">
        <f t="shared" si="34"/>
        <v>1000</v>
      </c>
    </row>
    <row r="412" spans="1:16" hidden="1">
      <c r="A412" t="s">
        <v>14</v>
      </c>
      <c r="B412" t="s">
        <v>96</v>
      </c>
      <c r="C412" t="s">
        <v>90</v>
      </c>
      <c r="D412" s="8">
        <v>1411</v>
      </c>
      <c r="E412" t="str">
        <f>VLOOKUP(D412,Conformity!$A$2:$C$116,2,0)</f>
        <v>Shopping Centers (Plazas, Malls)</v>
      </c>
      <c r="F412" s="8" t="s">
        <v>5</v>
      </c>
      <c r="G412" s="26">
        <f t="shared" si="35"/>
        <v>1.4884831588725165</v>
      </c>
      <c r="H412" s="30">
        <f t="shared" si="36"/>
        <v>0.30824389141964326</v>
      </c>
      <c r="I412" s="30">
        <f>HLOOKUP(F412,ROCs!$B$1:$F$17,MATCH(VLOOKUP(D412,HROC,2,0),ROCs!$A$2:$A$17,0)+1,0)</f>
        <v>0.58224006489851832</v>
      </c>
      <c r="J412" s="3">
        <v>142.74</v>
      </c>
      <c r="K412" s="26">
        <f t="shared" si="32"/>
        <v>346.35653605411341</v>
      </c>
      <c r="L412" s="31">
        <f t="shared" si="33"/>
        <v>1402.8003146698388</v>
      </c>
      <c r="M412" s="4">
        <f>2.721*K412*(H412+VLOOKUP(B412,Summary!$A$34:C$39,3,0))</f>
        <v>365.89507231284966</v>
      </c>
      <c r="N412" t="s">
        <v>105</v>
      </c>
      <c r="O412" t="s">
        <v>89</v>
      </c>
      <c r="P412">
        <f t="shared" si="34"/>
        <v>1000</v>
      </c>
    </row>
    <row r="413" spans="1:16">
      <c r="A413" t="s">
        <v>14</v>
      </c>
      <c r="B413" t="s">
        <v>96</v>
      </c>
      <c r="C413" t="s">
        <v>17</v>
      </c>
      <c r="D413" s="8">
        <v>4110</v>
      </c>
      <c r="E413" t="str">
        <f>VLOOKUP(D413,Conformity!$A$2:$C$116,2,0)</f>
        <v>Pine Flatwoods</v>
      </c>
      <c r="F413" s="8" t="s">
        <v>5</v>
      </c>
      <c r="G413" s="26">
        <f t="shared" si="35"/>
        <v>0.80616023176279095</v>
      </c>
      <c r="H413" s="30">
        <f t="shared" si="36"/>
        <v>4.9140330516175015E-2</v>
      </c>
      <c r="I413" s="30">
        <f>HLOOKUP(F413,ROCs!$B$1:$F$17,MATCH(VLOOKUP(D413,HROC,2,0),ROCs!$A$2:$A$17,0)+1,0)</f>
        <v>0.28292799795311729</v>
      </c>
      <c r="J413" s="3">
        <v>142.65</v>
      </c>
      <c r="K413" s="26">
        <f t="shared" si="32"/>
        <v>168.19896184914077</v>
      </c>
      <c r="L413" s="31">
        <f t="shared" si="33"/>
        <v>368.9548495751211</v>
      </c>
      <c r="M413" s="4">
        <f>2.721*K413*(H413+VLOOKUP(B413,Summary!$A$34:C$39,3,0))</f>
        <v>59.103574379363181</v>
      </c>
      <c r="N413" t="s">
        <v>17</v>
      </c>
      <c r="O413" t="s">
        <v>55</v>
      </c>
      <c r="P413">
        <f t="shared" si="34"/>
        <v>4000</v>
      </c>
    </row>
    <row r="414" spans="1:16" hidden="1">
      <c r="A414" t="s">
        <v>14</v>
      </c>
      <c r="B414" t="s">
        <v>96</v>
      </c>
      <c r="C414" t="s">
        <v>72</v>
      </c>
      <c r="D414" s="8">
        <v>8140</v>
      </c>
      <c r="E414" t="str">
        <f>VLOOKUP(D414,Conformity!$A$2:$C$116,2,0)</f>
        <v>Roads and Highways</v>
      </c>
      <c r="F414" s="8" t="s">
        <v>5</v>
      </c>
      <c r="G414" s="26">
        <f t="shared" si="35"/>
        <v>1.0171301585628862</v>
      </c>
      <c r="H414" s="30">
        <f t="shared" si="36"/>
        <v>0.19656132206470006</v>
      </c>
      <c r="I414" s="30">
        <f>HLOOKUP(F414,ROCs!$B$1:$F$17,MATCH(VLOOKUP(D414,HROC,2,0),ROCs!$A$2:$A$17,0)+1,0)</f>
        <v>0.45034663738052311</v>
      </c>
      <c r="J414" s="3">
        <v>141.97999999999999</v>
      </c>
      <c r="K414" s="26">
        <f t="shared" si="32"/>
        <v>266.47084841000714</v>
      </c>
      <c r="L414" s="31">
        <f t="shared" si="33"/>
        <v>737.48769426048375</v>
      </c>
      <c r="M414" s="4">
        <f>2.721*K414*(H414+VLOOKUP(B414,Summary!$A$34:C$39,3,0))</f>
        <v>200.52553747821688</v>
      </c>
      <c r="N414" t="s">
        <v>99</v>
      </c>
      <c r="P414">
        <f t="shared" si="34"/>
        <v>8000</v>
      </c>
    </row>
    <row r="415" spans="1:16" hidden="1">
      <c r="A415" t="s">
        <v>11</v>
      </c>
      <c r="B415" t="s">
        <v>11</v>
      </c>
      <c r="C415" t="s">
        <v>84</v>
      </c>
      <c r="D415" s="8">
        <v>6215</v>
      </c>
      <c r="E415" t="e">
        <f>VLOOKUP(D415,Conformity!$A$2:$C$116,2,0)</f>
        <v>#N/A</v>
      </c>
      <c r="F415" s="8" t="s">
        <v>5</v>
      </c>
      <c r="G415" s="26">
        <f t="shared" si="35"/>
        <v>0.62640332935885068</v>
      </c>
      <c r="H415" s="30">
        <f t="shared" si="36"/>
        <v>1.7869211096790915E-2</v>
      </c>
      <c r="I415" s="30">
        <f>HLOOKUP(F415,ROCs!$B$1:$F$17,MATCH(VLOOKUP(D415,HROC,2,0),ROCs!$A$2:$A$17,0)+1,0)</f>
        <v>0.24869471632328805</v>
      </c>
      <c r="J415" s="3">
        <v>141.26</v>
      </c>
      <c r="K415" s="26">
        <f t="shared" si="32"/>
        <v>146.40684062897179</v>
      </c>
      <c r="L415" s="31">
        <f t="shared" si="33"/>
        <v>249.54218189005505</v>
      </c>
      <c r="M415" s="4">
        <f>2.721*K415*(H415+VLOOKUP(B415,Summary!$A$34:C$39,3,0))</f>
        <v>50.939642939498995</v>
      </c>
      <c r="N415" t="s">
        <v>106</v>
      </c>
      <c r="O415" t="s">
        <v>82</v>
      </c>
      <c r="P415">
        <f t="shared" si="34"/>
        <v>6000</v>
      </c>
    </row>
    <row r="416" spans="1:16" hidden="1">
      <c r="A416" t="s">
        <v>11</v>
      </c>
      <c r="B416" t="s">
        <v>11</v>
      </c>
      <c r="C416" t="s">
        <v>4</v>
      </c>
      <c r="D416" s="8">
        <v>2210</v>
      </c>
      <c r="E416" t="str">
        <f>VLOOKUP(D416,Conformity!$A$2:$C$116,2,0)</f>
        <v>Citrus Groves</v>
      </c>
      <c r="F416" s="8" t="s">
        <v>10</v>
      </c>
      <c r="G416" s="26">
        <f t="shared" si="35"/>
        <v>1.6671011379372187</v>
      </c>
      <c r="H416" s="30">
        <f t="shared" si="36"/>
        <v>0.16490862031309303</v>
      </c>
      <c r="I416" s="30">
        <f>HLOOKUP(F416,ROCs!$B$1:$F$17,MATCH(VLOOKUP(D416,HROC,2,0),ROCs!$A$2:$A$17,0)+1,0)</f>
        <v>0.32696578480774496</v>
      </c>
      <c r="J416" s="3">
        <v>141.01</v>
      </c>
      <c r="K416" s="26">
        <f t="shared" si="32"/>
        <v>192.1444433533469</v>
      </c>
      <c r="L416" s="31">
        <f t="shared" si="33"/>
        <v>871.60220306264716</v>
      </c>
      <c r="M416" s="4">
        <f>2.721*K416*(H416+VLOOKUP(B416,Summary!$A$34:C$39,3,0))</f>
        <v>143.72910776264382</v>
      </c>
      <c r="N416" t="s">
        <v>4</v>
      </c>
      <c r="P416">
        <f t="shared" si="34"/>
        <v>2000</v>
      </c>
    </row>
    <row r="417" spans="1:16" hidden="1">
      <c r="A417" t="s">
        <v>14</v>
      </c>
      <c r="B417" t="s">
        <v>96</v>
      </c>
      <c r="C417" t="s">
        <v>72</v>
      </c>
      <c r="D417" s="8">
        <v>6170</v>
      </c>
      <c r="E417" t="str">
        <f>VLOOKUP(D417,Conformity!$A$2:$C$116,2,0)</f>
        <v>Mixed Wetland Hardwoods</v>
      </c>
      <c r="F417" s="8" t="s">
        <v>5</v>
      </c>
      <c r="G417" s="26">
        <f t="shared" si="35"/>
        <v>0.62640332935885068</v>
      </c>
      <c r="H417" s="30">
        <f t="shared" si="36"/>
        <v>1.7869211096790915E-2</v>
      </c>
      <c r="I417" s="30">
        <f>HLOOKUP(F417,ROCs!$B$1:$F$17,MATCH(VLOOKUP(D417,HROC,2,0),ROCs!$A$2:$A$17,0)+1,0)</f>
        <v>0.24869471632328805</v>
      </c>
      <c r="J417" s="3">
        <v>140.84</v>
      </c>
      <c r="K417" s="26">
        <f t="shared" si="32"/>
        <v>145.97153783225534</v>
      </c>
      <c r="L417" s="31">
        <f t="shared" si="33"/>
        <v>248.80023288542654</v>
      </c>
      <c r="M417" s="4">
        <f>2.721*K417*(H417+VLOOKUP(B417,Summary!$A$34:C$39,3,0))</f>
        <v>38.872530479870932</v>
      </c>
      <c r="N417" t="s">
        <v>99</v>
      </c>
      <c r="P417">
        <f t="shared" si="34"/>
        <v>6000</v>
      </c>
    </row>
    <row r="418" spans="1:16" hidden="1">
      <c r="A418" t="s">
        <v>12</v>
      </c>
      <c r="B418" t="s">
        <v>95</v>
      </c>
      <c r="C418" t="s">
        <v>71</v>
      </c>
      <c r="D418" s="8">
        <v>1400</v>
      </c>
      <c r="E418" t="str">
        <f>VLOOKUP(D418,Conformity!$A$2:$C$116,2,0)</f>
        <v>Commercial and Services</v>
      </c>
      <c r="F418" s="8" t="s">
        <v>5</v>
      </c>
      <c r="G418" s="26">
        <f t="shared" si="35"/>
        <v>0.73183755311232057</v>
      </c>
      <c r="H418" s="30">
        <f t="shared" si="36"/>
        <v>0.15992943931627868</v>
      </c>
      <c r="I418" s="30">
        <f>HLOOKUP(F418,ROCs!$B$1:$F$17,MATCH(VLOOKUP(D418,HROC,2,0),ROCs!$A$2:$A$17,0)+1,0)</f>
        <v>0.58224006489851832</v>
      </c>
      <c r="J418" s="3">
        <v>140.52000000000001</v>
      </c>
      <c r="K418" s="26">
        <f t="shared" si="32"/>
        <v>340.9697383096821</v>
      </c>
      <c r="L418" s="31">
        <f t="shared" si="33"/>
        <v>678.98326285711425</v>
      </c>
      <c r="M418" s="4">
        <f>2.721*K418*(H418+VLOOKUP(B418,Summary!$A$34:C$39,3,0))</f>
        <v>148.37912057405686</v>
      </c>
      <c r="N418" t="s">
        <v>104</v>
      </c>
      <c r="P418">
        <f t="shared" si="34"/>
        <v>1000</v>
      </c>
    </row>
    <row r="419" spans="1:16" hidden="1">
      <c r="A419" t="s">
        <v>16</v>
      </c>
      <c r="B419" t="s">
        <v>97</v>
      </c>
      <c r="C419" t="s">
        <v>81</v>
      </c>
      <c r="D419" s="8">
        <v>4340</v>
      </c>
      <c r="E419" t="str">
        <f>VLOOKUP(D419,Conformity!$A$2:$C$116,2,0)</f>
        <v>Hardwood - Coniferous Mixed</v>
      </c>
      <c r="F419" s="8" t="s">
        <v>10</v>
      </c>
      <c r="G419" s="26">
        <f t="shared" si="35"/>
        <v>0.80616023176279095</v>
      </c>
      <c r="H419" s="30">
        <f t="shared" si="36"/>
        <v>4.9140330516175015E-2</v>
      </c>
      <c r="I419" s="30">
        <f>HLOOKUP(F419,ROCs!$B$1:$F$17,MATCH(VLOOKUP(D419,HROC,2,0),ROCs!$A$2:$A$17,0)+1,0)</f>
        <v>0.24115339422849597</v>
      </c>
      <c r="J419" s="3">
        <v>140.44999999999999</v>
      </c>
      <c r="K419" s="26">
        <f t="shared" si="32"/>
        <v>141.15320090931723</v>
      </c>
      <c r="L419" s="31">
        <f t="shared" si="33"/>
        <v>309.6282963699519</v>
      </c>
      <c r="M419" s="4">
        <f>2.721*K419*(H419+VLOOKUP(B419,Summary!$A$34:C$39,3,0))</f>
        <v>34.236827355307923</v>
      </c>
      <c r="N419" t="s">
        <v>103</v>
      </c>
      <c r="O419" t="s">
        <v>82</v>
      </c>
      <c r="P419">
        <f t="shared" si="34"/>
        <v>4000</v>
      </c>
    </row>
    <row r="420" spans="1:16">
      <c r="A420" t="s">
        <v>12</v>
      </c>
      <c r="B420" t="s">
        <v>95</v>
      </c>
      <c r="C420" t="s">
        <v>17</v>
      </c>
      <c r="D420" s="8">
        <v>3100</v>
      </c>
      <c r="E420" t="str">
        <f>VLOOKUP(D420,Conformity!$A$2:$C$116,2,0)</f>
        <v>Herbaceous (Dry Prairie)</v>
      </c>
      <c r="F420" s="8" t="s">
        <v>5</v>
      </c>
      <c r="G420" s="26">
        <f t="shared" si="35"/>
        <v>0.80616023176279095</v>
      </c>
      <c r="H420" s="30">
        <f t="shared" si="36"/>
        <v>4.9140330516175015E-2</v>
      </c>
      <c r="I420" s="30">
        <f>HLOOKUP(F420,ROCs!$B$1:$F$17,MATCH(VLOOKUP(D420,HROC,2,0),ROCs!$A$2:$A$17,0)+1,0)</f>
        <v>0.28292799795311729</v>
      </c>
      <c r="J420" s="3">
        <v>140.36000000000001</v>
      </c>
      <c r="K420" s="26">
        <f t="shared" si="32"/>
        <v>165.49881728107536</v>
      </c>
      <c r="L420" s="31">
        <f t="shared" si="33"/>
        <v>363.03191508141606</v>
      </c>
      <c r="M420" s="4">
        <f>2.721*K420*(H420+VLOOKUP(B420,Summary!$A$34:C$39,3,0))</f>
        <v>22.128985767521662</v>
      </c>
      <c r="N420" t="s">
        <v>17</v>
      </c>
      <c r="O420" t="s">
        <v>33</v>
      </c>
      <c r="P420">
        <f t="shared" si="34"/>
        <v>3000</v>
      </c>
    </row>
    <row r="421" spans="1:16" hidden="1">
      <c r="A421" t="s">
        <v>8</v>
      </c>
      <c r="B421" t="s">
        <v>8</v>
      </c>
      <c r="C421" t="s">
        <v>81</v>
      </c>
      <c r="D421" s="8">
        <v>3200</v>
      </c>
      <c r="E421" t="str">
        <f>VLOOKUP(D421,Conformity!$A$2:$C$116,2,0)</f>
        <v>Shrub and Brushland</v>
      </c>
      <c r="F421" s="8" t="s">
        <v>5</v>
      </c>
      <c r="G421" s="26">
        <f t="shared" si="35"/>
        <v>0.80616023176279095</v>
      </c>
      <c r="H421" s="30">
        <f t="shared" si="36"/>
        <v>4.9140330516175015E-2</v>
      </c>
      <c r="I421" s="30">
        <f>HLOOKUP(F421,ROCs!$B$1:$F$17,MATCH(VLOOKUP(D421,HROC,2,0),ROCs!$A$2:$A$17,0)+1,0)</f>
        <v>0.28292799795311729</v>
      </c>
      <c r="J421" s="3">
        <v>139.57</v>
      </c>
      <c r="K421" s="26">
        <f t="shared" si="32"/>
        <v>164.56732636021431</v>
      </c>
      <c r="L421" s="31">
        <f t="shared" si="33"/>
        <v>360.98863200280152</v>
      </c>
      <c r="M421" s="4">
        <f>2.721*K421*(H421+VLOOKUP(B421,Summary!$A$34:C$39,3,0))</f>
        <v>107.08409738962804</v>
      </c>
      <c r="N421" t="s">
        <v>103</v>
      </c>
      <c r="O421" t="s">
        <v>82</v>
      </c>
      <c r="P421">
        <f t="shared" si="34"/>
        <v>3000</v>
      </c>
    </row>
    <row r="422" spans="1:16" hidden="1">
      <c r="A422" t="s">
        <v>14</v>
      </c>
      <c r="B422" t="s">
        <v>96</v>
      </c>
      <c r="C422" t="s">
        <v>71</v>
      </c>
      <c r="D422" s="8">
        <v>1310</v>
      </c>
      <c r="E422" t="str">
        <f>VLOOKUP(D422,Conformity!$A$2:$C$116,2,0)</f>
        <v>Fixed Single Family Units &lt;Six or more dwelling units per acre&gt;</v>
      </c>
      <c r="F422" s="8" t="s">
        <v>3</v>
      </c>
      <c r="G422" s="26">
        <f t="shared" si="35"/>
        <v>1.3474392445178078</v>
      </c>
      <c r="H422" s="30">
        <f t="shared" si="36"/>
        <v>0.2921616014325315</v>
      </c>
      <c r="I422" s="30">
        <f>HLOOKUP(F422,ROCs!$B$1:$F$17,MATCH(VLOOKUP(D422,HROC,2,0),ROCs!$A$2:$A$17,0)+1,0)</f>
        <v>0.37832588419635466</v>
      </c>
      <c r="J422" s="3">
        <v>138.97999999999999</v>
      </c>
      <c r="K422" s="26">
        <f t="shared" si="32"/>
        <v>219.12603054952703</v>
      </c>
      <c r="L422" s="31">
        <f t="shared" si="33"/>
        <v>803.39977453038478</v>
      </c>
      <c r="M422" s="4">
        <f>2.721*K422*(H422+VLOOKUP(B422,Summary!$A$34:C$39,3,0))</f>
        <v>221.89835118447985</v>
      </c>
      <c r="N422" t="s">
        <v>104</v>
      </c>
      <c r="P422">
        <f t="shared" si="34"/>
        <v>1000</v>
      </c>
    </row>
    <row r="423" spans="1:16">
      <c r="A423" t="s">
        <v>8</v>
      </c>
      <c r="B423" t="s">
        <v>8</v>
      </c>
      <c r="C423" t="s">
        <v>17</v>
      </c>
      <c r="D423" s="8">
        <v>6170</v>
      </c>
      <c r="E423" t="str">
        <f>VLOOKUP(D423,Conformity!$A$2:$C$116,2,0)</f>
        <v>Mixed Wetland Hardwoods</v>
      </c>
      <c r="F423" s="8" t="s">
        <v>5</v>
      </c>
      <c r="G423" s="26">
        <f t="shared" si="35"/>
        <v>0.62640332935885068</v>
      </c>
      <c r="H423" s="30">
        <f t="shared" si="36"/>
        <v>1.7869211096790915E-2</v>
      </c>
      <c r="I423" s="30">
        <f>HLOOKUP(F423,ROCs!$B$1:$F$17,MATCH(VLOOKUP(D423,HROC,2,0),ROCs!$A$2:$A$17,0)+1,0)</f>
        <v>0.24869471632328805</v>
      </c>
      <c r="J423" s="3">
        <v>138.35</v>
      </c>
      <c r="K423" s="26">
        <f t="shared" si="32"/>
        <v>143.39081410886484</v>
      </c>
      <c r="L423" s="31">
        <f t="shared" si="33"/>
        <v>244.40153521512894</v>
      </c>
      <c r="M423" s="4">
        <f>2.721*K423*(H423+VLOOKUP(B423,Summary!$A$34:C$39,3,0))</f>
        <v>81.103582843362162</v>
      </c>
      <c r="N423" t="s">
        <v>17</v>
      </c>
      <c r="O423" t="s">
        <v>20</v>
      </c>
      <c r="P423">
        <f t="shared" si="34"/>
        <v>6000</v>
      </c>
    </row>
    <row r="424" spans="1:16" hidden="1">
      <c r="A424" t="s">
        <v>16</v>
      </c>
      <c r="B424" t="s">
        <v>97</v>
      </c>
      <c r="C424" t="s">
        <v>71</v>
      </c>
      <c r="D424" s="8">
        <v>5250</v>
      </c>
      <c r="E424" t="str">
        <f>VLOOKUP(D424,Conformity!$A$2:$C$116,2,0)</f>
        <v>Marshy Lakes</v>
      </c>
      <c r="F424" s="8" t="s">
        <v>5</v>
      </c>
      <c r="G424" s="26">
        <f t="shared" si="35"/>
        <v>0.52096910560538079</v>
      </c>
      <c r="H424" s="30">
        <f t="shared" si="36"/>
        <v>9.3813358258152305E-2</v>
      </c>
      <c r="I424" s="30">
        <f>HLOOKUP(F424,ROCs!$B$1:$F$17,MATCH(VLOOKUP(D424,HROC,2,0),ROCs!$A$2:$A$17,0)+1,0)</f>
        <v>0.2984336595879456</v>
      </c>
      <c r="J424" s="3">
        <v>138.34</v>
      </c>
      <c r="K424" s="26">
        <f t="shared" si="32"/>
        <v>172.05653970787446</v>
      </c>
      <c r="L424" s="31">
        <f t="shared" si="33"/>
        <v>243.89994130766226</v>
      </c>
      <c r="M424" s="4">
        <f>2.721*K424*(H424+VLOOKUP(B424,Summary!$A$34:C$39,3,0))</f>
        <v>62.64684388034744</v>
      </c>
      <c r="N424" t="s">
        <v>104</v>
      </c>
      <c r="P424">
        <f t="shared" si="34"/>
        <v>5000</v>
      </c>
    </row>
    <row r="425" spans="1:16" hidden="1">
      <c r="A425" t="s">
        <v>14</v>
      </c>
      <c r="B425" t="s">
        <v>96</v>
      </c>
      <c r="C425" t="s">
        <v>90</v>
      </c>
      <c r="D425" s="8">
        <v>5300</v>
      </c>
      <c r="E425" t="str">
        <f>VLOOKUP(D425,Conformity!$A$2:$C$116,2,0)</f>
        <v>Reservoirs</v>
      </c>
      <c r="F425" s="8" t="s">
        <v>10</v>
      </c>
      <c r="G425" s="26">
        <f t="shared" si="35"/>
        <v>0.52096910560538079</v>
      </c>
      <c r="H425" s="30">
        <f t="shared" si="36"/>
        <v>9.3813358258152305E-2</v>
      </c>
      <c r="I425" s="30">
        <f>HLOOKUP(F425,ROCs!$B$1:$F$17,MATCH(VLOOKUP(D425,HROC,2,0),ROCs!$A$2:$A$17,0)+1,0)</f>
        <v>0.2984336595879456</v>
      </c>
      <c r="J425" s="3">
        <v>136.86000000000001</v>
      </c>
      <c r="K425" s="26">
        <f t="shared" si="32"/>
        <v>170.21583073890199</v>
      </c>
      <c r="L425" s="31">
        <f t="shared" si="33"/>
        <v>241.29063154088954</v>
      </c>
      <c r="M425" s="4">
        <f>2.721*K425*(H425+VLOOKUP(B425,Summary!$A$34:C$39,3,0))</f>
        <v>80.502921446018448</v>
      </c>
      <c r="N425" t="s">
        <v>105</v>
      </c>
      <c r="O425" t="s">
        <v>89</v>
      </c>
      <c r="P425">
        <f t="shared" si="34"/>
        <v>5000</v>
      </c>
    </row>
    <row r="426" spans="1:16" hidden="1">
      <c r="A426" t="s">
        <v>12</v>
      </c>
      <c r="B426" t="s">
        <v>95</v>
      </c>
      <c r="C426" t="s">
        <v>91</v>
      </c>
      <c r="D426" s="8">
        <v>2120</v>
      </c>
      <c r="E426" t="str">
        <f>VLOOKUP(D426,Conformity!$A$2:$C$116,2,0)</f>
        <v>Unimproved Pastures</v>
      </c>
      <c r="F426" s="8" t="s">
        <v>5</v>
      </c>
      <c r="G426" s="26">
        <f t="shared" si="35"/>
        <v>0.95337210017164864</v>
      </c>
      <c r="H426" s="30">
        <f t="shared" si="36"/>
        <v>0.22938109134459039</v>
      </c>
      <c r="I426" s="30">
        <f>HLOOKUP(F426,ROCs!$B$1:$F$17,MATCH(VLOOKUP(D426,HROC,2,0),ROCs!$A$2:$A$17,0)+1,0)</f>
        <v>0.2</v>
      </c>
      <c r="J426" s="3">
        <v>136.47999999999999</v>
      </c>
      <c r="K426" s="26">
        <f t="shared" si="32"/>
        <v>113.75608</v>
      </c>
      <c r="L426" s="31">
        <f t="shared" si="33"/>
        <v>295.09754615244879</v>
      </c>
      <c r="M426" s="4">
        <f>2.721*K426*(H426+VLOOKUP(B426,Summary!$A$34:C$39,3,0))</f>
        <v>71.000396568529965</v>
      </c>
      <c r="N426" t="s">
        <v>107</v>
      </c>
      <c r="O426" t="s">
        <v>89</v>
      </c>
      <c r="P426">
        <f t="shared" si="34"/>
        <v>2000</v>
      </c>
    </row>
    <row r="427" spans="1:16" hidden="1">
      <c r="A427" t="s">
        <v>8</v>
      </c>
      <c r="B427" t="s">
        <v>8</v>
      </c>
      <c r="C427" t="s">
        <v>83</v>
      </c>
      <c r="D427" s="8">
        <v>6170</v>
      </c>
      <c r="E427" t="str">
        <f>VLOOKUP(D427,Conformity!$A$2:$C$116,2,0)</f>
        <v>Mixed Wetland Hardwoods</v>
      </c>
      <c r="F427" s="8" t="s">
        <v>10</v>
      </c>
      <c r="G427" s="26">
        <f t="shared" si="35"/>
        <v>0.62640332935885068</v>
      </c>
      <c r="H427" s="30">
        <f t="shared" si="36"/>
        <v>1.7869211096790915E-2</v>
      </c>
      <c r="I427" s="30">
        <f>HLOOKUP(F427,ROCs!$B$1:$F$17,MATCH(VLOOKUP(D427,HROC,2,0),ROCs!$A$2:$A$17,0)+1,0)</f>
        <v>0.24869471632328805</v>
      </c>
      <c r="J427" s="3">
        <v>136.30000000000001</v>
      </c>
      <c r="K427" s="26">
        <f t="shared" si="32"/>
        <v>141.26612188679638</v>
      </c>
      <c r="L427" s="31">
        <f t="shared" si="33"/>
        <v>240.78011745444221</v>
      </c>
      <c r="M427" s="4">
        <f>2.721*K427*(H427+VLOOKUP(B427,Summary!$A$34:C$39,3,0))</f>
        <v>79.901831164078516</v>
      </c>
      <c r="N427" t="s">
        <v>111</v>
      </c>
      <c r="O427" t="s">
        <v>82</v>
      </c>
      <c r="P427">
        <f t="shared" si="34"/>
        <v>6000</v>
      </c>
    </row>
    <row r="428" spans="1:16" hidden="1">
      <c r="A428" t="s">
        <v>11</v>
      </c>
      <c r="B428" t="s">
        <v>11</v>
      </c>
      <c r="C428" t="s">
        <v>90</v>
      </c>
      <c r="D428" s="8">
        <v>1180</v>
      </c>
      <c r="E428" t="str">
        <f>VLOOKUP(D428,Conformity!$A$2:$C$116,2,0)</f>
        <v>Rural Residential</v>
      </c>
      <c r="F428" s="8" t="s">
        <v>5</v>
      </c>
      <c r="G428" s="26">
        <f t="shared" si="35"/>
        <v>0.96739227811534922</v>
      </c>
      <c r="H428" s="30">
        <f t="shared" si="36"/>
        <v>0.17065096597435325</v>
      </c>
      <c r="I428" s="30">
        <f>HLOOKUP(F428,ROCs!$B$1:$F$17,MATCH(VLOOKUP(D428,HROC,2,0),ROCs!$A$2:$A$17,0)+1,0)</f>
        <v>0.27638752969320179</v>
      </c>
      <c r="J428" s="3">
        <v>135.76</v>
      </c>
      <c r="K428" s="26">
        <f t="shared" si="32"/>
        <v>156.37448127231377</v>
      </c>
      <c r="L428" s="31">
        <f t="shared" si="33"/>
        <v>411.6205421074697</v>
      </c>
      <c r="M428" s="4">
        <f>2.721*K428*(H428+VLOOKUP(B428,Summary!$A$34:C$39,3,0))</f>
        <v>119.4155725352749</v>
      </c>
      <c r="N428" t="s">
        <v>105</v>
      </c>
      <c r="O428" t="s">
        <v>89</v>
      </c>
      <c r="P428">
        <f t="shared" si="34"/>
        <v>1000</v>
      </c>
    </row>
    <row r="429" spans="1:16" hidden="1">
      <c r="A429" t="s">
        <v>8</v>
      </c>
      <c r="B429" t="s">
        <v>8</v>
      </c>
      <c r="C429" t="s">
        <v>86</v>
      </c>
      <c r="D429" s="8">
        <v>4110</v>
      </c>
      <c r="E429" t="str">
        <f>VLOOKUP(D429,Conformity!$A$2:$C$116,2,0)</f>
        <v>Pine Flatwoods</v>
      </c>
      <c r="F429" s="8" t="s">
        <v>5</v>
      </c>
      <c r="G429" s="26">
        <f t="shared" si="35"/>
        <v>0.80616023176279095</v>
      </c>
      <c r="H429" s="30">
        <f t="shared" si="36"/>
        <v>4.9140330516175015E-2</v>
      </c>
      <c r="I429" s="30">
        <f>HLOOKUP(F429,ROCs!$B$1:$F$17,MATCH(VLOOKUP(D429,HROC,2,0),ROCs!$A$2:$A$17,0)+1,0)</f>
        <v>0.28292799795311729</v>
      </c>
      <c r="J429" s="3">
        <v>135.07</v>
      </c>
      <c r="K429" s="26">
        <f t="shared" si="32"/>
        <v>159.26136541860106</v>
      </c>
      <c r="L429" s="31">
        <f t="shared" si="33"/>
        <v>349.34967775752966</v>
      </c>
      <c r="M429" s="4">
        <f>2.721*K429*(H429+VLOOKUP(B429,Summary!$A$34:C$39,3,0))</f>
        <v>103.63150415144416</v>
      </c>
      <c r="N429" t="s">
        <v>109</v>
      </c>
      <c r="P429">
        <f t="shared" si="34"/>
        <v>4000</v>
      </c>
    </row>
    <row r="430" spans="1:16" hidden="1">
      <c r="A430" t="s">
        <v>7</v>
      </c>
      <c r="B430" t="s">
        <v>94</v>
      </c>
      <c r="C430" t="s">
        <v>71</v>
      </c>
      <c r="D430" s="8">
        <v>1110</v>
      </c>
      <c r="E430" t="str">
        <f>VLOOKUP(D430,Conformity!$A$2:$C$116,2,0)</f>
        <v>Fixed Single Family Units</v>
      </c>
      <c r="F430" s="8" t="s">
        <v>5</v>
      </c>
      <c r="G430" s="26">
        <f t="shared" si="35"/>
        <v>0.96739227811534922</v>
      </c>
      <c r="H430" s="30">
        <f t="shared" si="36"/>
        <v>0.17065096597435325</v>
      </c>
      <c r="I430" s="30">
        <f>HLOOKUP(F430,ROCs!$B$1:$F$17,MATCH(VLOOKUP(D430,HROC,2,0),ROCs!$A$2:$A$17,0)+1,0)</f>
        <v>0.27638752969320179</v>
      </c>
      <c r="J430" s="3">
        <v>134.59</v>
      </c>
      <c r="K430" s="26">
        <f t="shared" si="32"/>
        <v>155.02682258721796</v>
      </c>
      <c r="L430" s="31">
        <f t="shared" si="33"/>
        <v>408.07313466591302</v>
      </c>
      <c r="M430" s="4">
        <f>2.721*K430*(H430+VLOOKUP(B430,Summary!$A$34:C$39,3,0))</f>
        <v>93.076752201943577</v>
      </c>
      <c r="N430" t="s">
        <v>104</v>
      </c>
      <c r="P430">
        <f t="shared" si="34"/>
        <v>1000</v>
      </c>
    </row>
    <row r="431" spans="1:16" hidden="1">
      <c r="A431" t="s">
        <v>16</v>
      </c>
      <c r="B431" t="s">
        <v>97</v>
      </c>
      <c r="C431" t="s">
        <v>81</v>
      </c>
      <c r="D431" s="8">
        <v>1650</v>
      </c>
      <c r="E431" t="str">
        <f>VLOOKUP(D431,Conformity!$A$2:$C$116,2,0)</f>
        <v>Reclaimed Land</v>
      </c>
      <c r="F431" s="8" t="s">
        <v>5</v>
      </c>
      <c r="G431" s="26">
        <f t="shared" si="35"/>
        <v>0.73183755311232057</v>
      </c>
      <c r="H431" s="30">
        <f t="shared" si="36"/>
        <v>0.13401908322593187</v>
      </c>
      <c r="I431" s="30">
        <f>HLOOKUP(F431,ROCs!$B$1:$F$17,MATCH(VLOOKUP(D431,HROC,2,0),ROCs!$A$2:$A$17,0)+1,0)</f>
        <v>0.24052044568721381</v>
      </c>
      <c r="J431" s="3">
        <v>134.43</v>
      </c>
      <c r="K431" s="26">
        <f t="shared" si="32"/>
        <v>134.74845894347877</v>
      </c>
      <c r="L431" s="31">
        <f t="shared" si="33"/>
        <v>268.32864632495489</v>
      </c>
      <c r="M431" s="4">
        <f>2.721*K431*(H431+VLOOKUP(B431,Summary!$A$34:C$39,3,0))</f>
        <v>63.80419375603897</v>
      </c>
      <c r="N431" t="s">
        <v>103</v>
      </c>
      <c r="O431" t="s">
        <v>82</v>
      </c>
      <c r="P431">
        <f t="shared" si="34"/>
        <v>1000</v>
      </c>
    </row>
    <row r="432" spans="1:16" hidden="1">
      <c r="A432" t="s">
        <v>11</v>
      </c>
      <c r="B432" t="s">
        <v>11</v>
      </c>
      <c r="C432" t="s">
        <v>90</v>
      </c>
      <c r="D432" s="8">
        <v>1110</v>
      </c>
      <c r="E432" t="str">
        <f>VLOOKUP(D432,Conformity!$A$2:$C$116,2,0)</f>
        <v>Fixed Single Family Units</v>
      </c>
      <c r="F432" s="8" t="s">
        <v>5</v>
      </c>
      <c r="G432" s="26">
        <f t="shared" si="35"/>
        <v>0.96739227811534922</v>
      </c>
      <c r="H432" s="30">
        <f t="shared" si="36"/>
        <v>0.17065096597435325</v>
      </c>
      <c r="I432" s="30">
        <f>HLOOKUP(F432,ROCs!$B$1:$F$17,MATCH(VLOOKUP(D432,HROC,2,0),ROCs!$A$2:$A$17,0)+1,0)</f>
        <v>0.27638752969320179</v>
      </c>
      <c r="J432" s="3">
        <v>134.34</v>
      </c>
      <c r="K432" s="26">
        <f t="shared" si="32"/>
        <v>154.73886132971884</v>
      </c>
      <c r="L432" s="31">
        <f t="shared" si="33"/>
        <v>407.31514162284532</v>
      </c>
      <c r="M432" s="4">
        <f>2.721*K432*(H432+VLOOKUP(B432,Summary!$A$34:C$39,3,0))</f>
        <v>118.16652927510924</v>
      </c>
      <c r="N432" t="s">
        <v>105</v>
      </c>
      <c r="O432" t="s">
        <v>89</v>
      </c>
      <c r="P432">
        <f t="shared" si="34"/>
        <v>1000</v>
      </c>
    </row>
    <row r="433" spans="1:16" hidden="1">
      <c r="A433" t="s">
        <v>14</v>
      </c>
      <c r="B433" t="s">
        <v>96</v>
      </c>
      <c r="C433" t="s">
        <v>90</v>
      </c>
      <c r="D433" s="8">
        <v>4270</v>
      </c>
      <c r="E433" t="str">
        <f>VLOOKUP(D433,Conformity!$A$2:$C$116,2,0)</f>
        <v>Live Oak</v>
      </c>
      <c r="F433" s="8" t="s">
        <v>5</v>
      </c>
      <c r="G433" s="26">
        <f t="shared" si="35"/>
        <v>0.80616023176279095</v>
      </c>
      <c r="H433" s="30">
        <f t="shared" si="36"/>
        <v>4.9140330516175015E-2</v>
      </c>
      <c r="I433" s="30">
        <f>HLOOKUP(F433,ROCs!$B$1:$F$17,MATCH(VLOOKUP(D433,HROC,2,0),ROCs!$A$2:$A$17,0)+1,0)</f>
        <v>0.28292799795311729</v>
      </c>
      <c r="J433" s="3">
        <v>133.46</v>
      </c>
      <c r="K433" s="26">
        <f t="shared" si="32"/>
        <v>157.36301050393499</v>
      </c>
      <c r="L433" s="31">
        <f t="shared" si="33"/>
        <v>345.18551857199901</v>
      </c>
      <c r="M433" s="4">
        <f>2.721*K433*(H433+VLOOKUP(B433,Summary!$A$34:C$39,3,0))</f>
        <v>55.295920341183383</v>
      </c>
      <c r="N433" t="s">
        <v>105</v>
      </c>
      <c r="O433" t="s">
        <v>89</v>
      </c>
      <c r="P433">
        <f t="shared" si="34"/>
        <v>4000</v>
      </c>
    </row>
    <row r="434" spans="1:16" hidden="1">
      <c r="A434" t="s">
        <v>12</v>
      </c>
      <c r="B434" t="s">
        <v>95</v>
      </c>
      <c r="C434" t="s">
        <v>86</v>
      </c>
      <c r="D434" s="8">
        <v>2110</v>
      </c>
      <c r="E434" t="str">
        <f>VLOOKUP(D434,Conformity!$A$2:$C$116,2,0)</f>
        <v>Improved Pastures</v>
      </c>
      <c r="F434" s="8" t="s">
        <v>5</v>
      </c>
      <c r="G434" s="26">
        <f t="shared" si="35"/>
        <v>1.8765006736361713</v>
      </c>
      <c r="H434" s="30">
        <f t="shared" si="36"/>
        <v>0.3700681607026059</v>
      </c>
      <c r="I434" s="30">
        <f>HLOOKUP(F434,ROCs!$B$1:$F$17,MATCH(VLOOKUP(D434,HROC,2,0),ROCs!$A$2:$A$17,0)+1,0)</f>
        <v>0.58663586860269046</v>
      </c>
      <c r="J434" s="3">
        <v>133.16999999999999</v>
      </c>
      <c r="K434" s="26">
        <f t="shared" si="32"/>
        <v>325.57467950643598</v>
      </c>
      <c r="L434" s="31">
        <f t="shared" si="33"/>
        <v>1662.3707478279778</v>
      </c>
      <c r="M434" s="4">
        <f>2.721*K434*(H434+VLOOKUP(B434,Summary!$A$34:C$39,3,0))</f>
        <v>327.83920288311737</v>
      </c>
      <c r="N434" t="s">
        <v>109</v>
      </c>
      <c r="P434">
        <f t="shared" si="34"/>
        <v>2000</v>
      </c>
    </row>
    <row r="435" spans="1:16" hidden="1">
      <c r="A435" t="s">
        <v>12</v>
      </c>
      <c r="B435" t="s">
        <v>95</v>
      </c>
      <c r="C435" t="s">
        <v>81</v>
      </c>
      <c r="D435" s="8">
        <v>5300</v>
      </c>
      <c r="E435" t="str">
        <f>VLOOKUP(D435,Conformity!$A$2:$C$116,2,0)</f>
        <v>Reservoirs</v>
      </c>
      <c r="F435" s="8" t="s">
        <v>5</v>
      </c>
      <c r="G435" s="26">
        <f t="shared" si="35"/>
        <v>0.52096910560538079</v>
      </c>
      <c r="H435" s="30">
        <f t="shared" si="36"/>
        <v>9.3813358258152305E-2</v>
      </c>
      <c r="I435" s="30">
        <f>HLOOKUP(F435,ROCs!$B$1:$F$17,MATCH(VLOOKUP(D435,HROC,2,0),ROCs!$A$2:$A$17,0)+1,0)</f>
        <v>0.2984336595879456</v>
      </c>
      <c r="J435" s="3">
        <v>132.66999999999999</v>
      </c>
      <c r="K435" s="26">
        <f t="shared" si="32"/>
        <v>165.00463440106768</v>
      </c>
      <c r="L435" s="31">
        <f t="shared" si="33"/>
        <v>233.90346402549912</v>
      </c>
      <c r="M435" s="4">
        <f>2.721*K435*(H435+VLOOKUP(B435,Summary!$A$34:C$39,3,0))</f>
        <v>42.120097396079352</v>
      </c>
      <c r="N435" t="s">
        <v>103</v>
      </c>
      <c r="O435" t="s">
        <v>82</v>
      </c>
      <c r="P435">
        <f t="shared" si="34"/>
        <v>5000</v>
      </c>
    </row>
    <row r="436" spans="1:16" hidden="1">
      <c r="A436" t="s">
        <v>8</v>
      </c>
      <c r="B436" t="s">
        <v>8</v>
      </c>
      <c r="C436" t="s">
        <v>4</v>
      </c>
      <c r="D436" s="8">
        <v>2130</v>
      </c>
      <c r="E436" t="str">
        <f>VLOOKUP(D436,Conformity!$A$2:$C$116,2,0)</f>
        <v>Woodland Pastures</v>
      </c>
      <c r="F436" s="8" t="s">
        <v>3</v>
      </c>
      <c r="G436" s="26">
        <f t="shared" si="35"/>
        <v>0.95337210017164864</v>
      </c>
      <c r="H436" s="30">
        <f t="shared" si="36"/>
        <v>0.22938109134459039</v>
      </c>
      <c r="I436" s="30">
        <f>HLOOKUP(F436,ROCs!$B$1:$F$17,MATCH(VLOOKUP(D436,HROC,2,0),ROCs!$A$2:$A$17,0)+1,0)</f>
        <v>0.2</v>
      </c>
      <c r="J436" s="3">
        <v>130.97</v>
      </c>
      <c r="K436" s="26">
        <f t="shared" si="32"/>
        <v>109.16349500000001</v>
      </c>
      <c r="L436" s="31">
        <f t="shared" si="33"/>
        <v>283.18380436390839</v>
      </c>
      <c r="M436" s="4">
        <f>2.721*K436*(H436+VLOOKUP(B436,Summary!$A$34:C$39,3,0))</f>
        <v>124.57038852287221</v>
      </c>
      <c r="N436" t="s">
        <v>4</v>
      </c>
      <c r="P436">
        <f t="shared" si="34"/>
        <v>2000</v>
      </c>
    </row>
    <row r="437" spans="1:16">
      <c r="A437" t="s">
        <v>11</v>
      </c>
      <c r="B437" t="s">
        <v>11</v>
      </c>
      <c r="C437" t="s">
        <v>17</v>
      </c>
      <c r="D437" s="8">
        <v>2120</v>
      </c>
      <c r="E437" t="str">
        <f>VLOOKUP(D437,Conformity!$A$2:$C$116,2,0)</f>
        <v>Unimproved Pastures</v>
      </c>
      <c r="F437" s="8" t="s">
        <v>5</v>
      </c>
      <c r="G437" s="26">
        <f t="shared" si="35"/>
        <v>0.95337210017164864</v>
      </c>
      <c r="H437" s="30">
        <f t="shared" si="36"/>
        <v>0.22938109134459039</v>
      </c>
      <c r="I437" s="30">
        <f>HLOOKUP(F437,ROCs!$B$1:$F$17,MATCH(VLOOKUP(D437,HROC,2,0),ROCs!$A$2:$A$17,0)+1,0)</f>
        <v>0.2</v>
      </c>
      <c r="J437" s="3">
        <v>130.53</v>
      </c>
      <c r="K437" s="26">
        <f t="shared" si="32"/>
        <v>108.796755</v>
      </c>
      <c r="L437" s="31">
        <f t="shared" si="33"/>
        <v>282.23243478369824</v>
      </c>
      <c r="M437" s="4">
        <f>2.721*K437*(H437+VLOOKUP(B437,Summary!$A$34:C$39,3,0))</f>
        <v>100.46901069633471</v>
      </c>
      <c r="N437" t="s">
        <v>17</v>
      </c>
      <c r="O437" t="s">
        <v>29</v>
      </c>
      <c r="P437">
        <f t="shared" si="34"/>
        <v>2000</v>
      </c>
    </row>
    <row r="438" spans="1:16">
      <c r="A438" t="s">
        <v>12</v>
      </c>
      <c r="B438" t="s">
        <v>95</v>
      </c>
      <c r="C438" t="s">
        <v>17</v>
      </c>
      <c r="D438" s="8">
        <v>2210</v>
      </c>
      <c r="E438" t="str">
        <f>VLOOKUP(D438,Conformity!$A$2:$C$116,2,0)</f>
        <v>Citrus Groves</v>
      </c>
      <c r="F438" s="8" t="s">
        <v>10</v>
      </c>
      <c r="G438" s="26">
        <f t="shared" si="35"/>
        <v>1.6671011379372187</v>
      </c>
      <c r="H438" s="30">
        <f t="shared" si="36"/>
        <v>0.16490862031309303</v>
      </c>
      <c r="I438" s="30">
        <f>HLOOKUP(F438,ROCs!$B$1:$F$17,MATCH(VLOOKUP(D438,HROC,2,0),ROCs!$A$2:$A$17,0)+1,0)</f>
        <v>0.32696578480774496</v>
      </c>
      <c r="J438" s="3">
        <v>130.18</v>
      </c>
      <c r="K438" s="26">
        <f t="shared" si="32"/>
        <v>177.38716144768955</v>
      </c>
      <c r="L438" s="31">
        <f t="shared" si="33"/>
        <v>804.66048361602316</v>
      </c>
      <c r="M438" s="4">
        <f>2.721*K438*(H438+VLOOKUP(B438,Summary!$A$34:C$39,3,0))</f>
        <v>79.596520663272287</v>
      </c>
      <c r="N438" t="s">
        <v>17</v>
      </c>
      <c r="O438" t="s">
        <v>33</v>
      </c>
      <c r="P438">
        <f t="shared" si="34"/>
        <v>2000</v>
      </c>
    </row>
    <row r="439" spans="1:16" hidden="1">
      <c r="A439" t="s">
        <v>12</v>
      </c>
      <c r="B439" t="s">
        <v>95</v>
      </c>
      <c r="C439" t="s">
        <v>71</v>
      </c>
      <c r="D439" s="8">
        <v>6172</v>
      </c>
      <c r="E439" t="str">
        <f>VLOOKUP(D439,Conformity!$A$2:$C$116,2,0)</f>
        <v>Mixed Shrubs</v>
      </c>
      <c r="F439" s="8" t="s">
        <v>5</v>
      </c>
      <c r="G439" s="26">
        <f t="shared" si="35"/>
        <v>0.62640332935885068</v>
      </c>
      <c r="H439" s="30">
        <f t="shared" si="36"/>
        <v>1.7869211096790915E-2</v>
      </c>
      <c r="I439" s="30">
        <f>HLOOKUP(F439,ROCs!$B$1:$F$17,MATCH(VLOOKUP(D439,HROC,2,0),ROCs!$A$2:$A$17,0)+1,0)</f>
        <v>0.24869471632328805</v>
      </c>
      <c r="J439" s="3">
        <v>130.01</v>
      </c>
      <c r="K439" s="26">
        <f t="shared" si="32"/>
        <v>134.74694428835213</v>
      </c>
      <c r="L439" s="31">
        <f t="shared" si="33"/>
        <v>229.66854783750568</v>
      </c>
      <c r="M439" s="4">
        <f>2.721*K439*(H439+VLOOKUP(B439,Summary!$A$34:C$39,3,0))</f>
        <v>6.5516825522022977</v>
      </c>
      <c r="N439" t="s">
        <v>104</v>
      </c>
      <c r="P439">
        <f t="shared" si="34"/>
        <v>6000</v>
      </c>
    </row>
    <row r="440" spans="1:16" hidden="1">
      <c r="A440" t="s">
        <v>14</v>
      </c>
      <c r="B440" t="s">
        <v>96</v>
      </c>
      <c r="C440" t="s">
        <v>71</v>
      </c>
      <c r="D440" s="8">
        <v>1330</v>
      </c>
      <c r="E440" t="str">
        <f>VLOOKUP(D440,Conformity!$A$2:$C$116,2,0)</f>
        <v>Multiple Dwelling Units, Low Rise &lt;Two stories or less&gt;</v>
      </c>
      <c r="F440" s="8" t="s">
        <v>3</v>
      </c>
      <c r="G440" s="26">
        <f t="shared" si="35"/>
        <v>1.6728075169398335</v>
      </c>
      <c r="H440" s="30">
        <f t="shared" si="36"/>
        <v>0.4645994885165638</v>
      </c>
      <c r="I440" s="30">
        <f>HLOOKUP(F440,ROCs!$B$1:$F$17,MATCH(VLOOKUP(D440,HROC,2,0),ROCs!$A$2:$A$17,0)+1,0)</f>
        <v>0.37832588419635466</v>
      </c>
      <c r="J440" s="3">
        <v>129.06</v>
      </c>
      <c r="K440" s="26">
        <f t="shared" si="32"/>
        <v>203.48543317543502</v>
      </c>
      <c r="L440" s="31">
        <f t="shared" si="33"/>
        <v>926.20652915606615</v>
      </c>
      <c r="M440" s="4">
        <f>2.721*K440*(H440+VLOOKUP(B440,Summary!$A$34:C$39,3,0))</f>
        <v>301.5359489547522</v>
      </c>
      <c r="N440" t="s">
        <v>104</v>
      </c>
      <c r="P440">
        <f t="shared" si="34"/>
        <v>1000</v>
      </c>
    </row>
    <row r="441" spans="1:16" hidden="1">
      <c r="A441" t="s">
        <v>11</v>
      </c>
      <c r="B441" t="s">
        <v>11</v>
      </c>
      <c r="C441" t="s">
        <v>74</v>
      </c>
      <c r="D441" s="8">
        <v>6430</v>
      </c>
      <c r="E441" t="str">
        <f>VLOOKUP(D441,Conformity!$A$2:$C$116,2,0)</f>
        <v>Wet Prairies</v>
      </c>
      <c r="F441" s="8" t="s">
        <v>5</v>
      </c>
      <c r="G441" s="26">
        <f t="shared" si="35"/>
        <v>0.62640332935885068</v>
      </c>
      <c r="H441" s="30">
        <f t="shared" si="36"/>
        <v>1.7869211096790915E-2</v>
      </c>
      <c r="I441" s="30">
        <f>HLOOKUP(F441,ROCs!$B$1:$F$17,MATCH(VLOOKUP(D441,HROC,2,0),ROCs!$A$2:$A$17,0)+1,0)</f>
        <v>0.24869471632328805</v>
      </c>
      <c r="J441" s="3">
        <v>128.30000000000001</v>
      </c>
      <c r="K441" s="26">
        <f t="shared" si="32"/>
        <v>132.97464004457797</v>
      </c>
      <c r="L441" s="31">
        <f t="shared" si="33"/>
        <v>226.64775546151824</v>
      </c>
      <c r="M441" s="4">
        <f>2.721*K441*(H441+VLOOKUP(B441,Summary!$A$34:C$39,3,0))</f>
        <v>46.266148868311781</v>
      </c>
      <c r="N441" t="s">
        <v>115</v>
      </c>
      <c r="P441">
        <f t="shared" si="34"/>
        <v>6000</v>
      </c>
    </row>
    <row r="442" spans="1:16">
      <c r="A442" t="s">
        <v>16</v>
      </c>
      <c r="B442" t="s">
        <v>97</v>
      </c>
      <c r="C442" t="s">
        <v>17</v>
      </c>
      <c r="D442" s="8">
        <v>4340</v>
      </c>
      <c r="E442" t="str">
        <f>VLOOKUP(D442,Conformity!$A$2:$C$116,2,0)</f>
        <v>Hardwood - Coniferous Mixed</v>
      </c>
      <c r="F442" s="8" t="s">
        <v>5</v>
      </c>
      <c r="G442" s="26">
        <f t="shared" si="35"/>
        <v>0.80616023176279095</v>
      </c>
      <c r="H442" s="30">
        <f t="shared" si="36"/>
        <v>4.9140330516175015E-2</v>
      </c>
      <c r="I442" s="30">
        <f>HLOOKUP(F442,ROCs!$B$1:$F$17,MATCH(VLOOKUP(D442,HROC,2,0),ROCs!$A$2:$A$17,0)+1,0)</f>
        <v>0.28292799795311729</v>
      </c>
      <c r="J442" s="3">
        <v>128.27000000000001</v>
      </c>
      <c r="K442" s="26">
        <f t="shared" si="32"/>
        <v>151.24346888460767</v>
      </c>
      <c r="L442" s="31">
        <f t="shared" si="33"/>
        <v>331.76192467578534</v>
      </c>
      <c r="M442" s="4">
        <f>2.721*K442*(H442+VLOOKUP(B442,Summary!$A$34:C$39,3,0))</f>
        <v>36.684230321824771</v>
      </c>
      <c r="N442" t="s">
        <v>17</v>
      </c>
      <c r="O442" t="s">
        <v>62</v>
      </c>
      <c r="P442">
        <f t="shared" si="34"/>
        <v>4000</v>
      </c>
    </row>
    <row r="443" spans="1:16" hidden="1">
      <c r="A443" t="s">
        <v>7</v>
      </c>
      <c r="B443" t="s">
        <v>94</v>
      </c>
      <c r="C443" t="s">
        <v>71</v>
      </c>
      <c r="D443" s="8">
        <v>1820</v>
      </c>
      <c r="E443" t="str">
        <f>VLOOKUP(D443,Conformity!$A$2:$C$116,2,0)</f>
        <v>Golf Courses</v>
      </c>
      <c r="F443" s="8" t="s">
        <v>5</v>
      </c>
      <c r="G443" s="26">
        <f t="shared" si="35"/>
        <v>1.8765006736361713</v>
      </c>
      <c r="H443" s="30">
        <f t="shared" si="36"/>
        <v>0.3700681607026059</v>
      </c>
      <c r="I443" s="30">
        <f>HLOOKUP(F443,ROCs!$B$1:$F$17,MATCH(VLOOKUP(D443,HROC,2,0),ROCs!$A$2:$A$17,0)+1,0)</f>
        <v>0.27638752969320179</v>
      </c>
      <c r="J443" s="3">
        <v>127.66</v>
      </c>
      <c r="K443" s="26">
        <f t="shared" si="32"/>
        <v>147.04453652934276</v>
      </c>
      <c r="L443" s="31">
        <f t="shared" si="33"/>
        <v>750.80327660883029</v>
      </c>
      <c r="M443" s="4">
        <f>2.721*K443*(H443+VLOOKUP(B443,Summary!$A$34:C$39,3,0))</f>
        <v>168.07270889139625</v>
      </c>
      <c r="N443" t="s">
        <v>104</v>
      </c>
      <c r="P443">
        <f t="shared" si="34"/>
        <v>1000</v>
      </c>
    </row>
    <row r="444" spans="1:16">
      <c r="A444" t="s">
        <v>8</v>
      </c>
      <c r="B444" t="s">
        <v>8</v>
      </c>
      <c r="C444" t="s">
        <v>17</v>
      </c>
      <c r="D444" s="8">
        <v>6170</v>
      </c>
      <c r="E444" t="str">
        <f>VLOOKUP(D444,Conformity!$A$2:$C$116,2,0)</f>
        <v>Mixed Wetland Hardwoods</v>
      </c>
      <c r="F444" s="8" t="s">
        <v>5</v>
      </c>
      <c r="G444" s="26">
        <f t="shared" si="35"/>
        <v>0.62640332935885068</v>
      </c>
      <c r="H444" s="30">
        <f t="shared" si="36"/>
        <v>1.7869211096790915E-2</v>
      </c>
      <c r="I444" s="30">
        <f>HLOOKUP(F444,ROCs!$B$1:$F$17,MATCH(VLOOKUP(D444,HROC,2,0),ROCs!$A$2:$A$17,0)+1,0)</f>
        <v>0.24869471632328805</v>
      </c>
      <c r="J444" s="3">
        <v>127.37</v>
      </c>
      <c r="K444" s="26">
        <f t="shared" si="32"/>
        <v>132.01075528042006</v>
      </c>
      <c r="L444" s="31">
        <f t="shared" si="33"/>
        <v>225.00486837984079</v>
      </c>
      <c r="M444" s="4">
        <f>2.721*K444*(H444+VLOOKUP(B444,Summary!$A$34:C$39,3,0))</f>
        <v>74.666883605052675</v>
      </c>
      <c r="N444" t="s">
        <v>17</v>
      </c>
      <c r="O444" t="s">
        <v>19</v>
      </c>
      <c r="P444">
        <f t="shared" si="34"/>
        <v>6000</v>
      </c>
    </row>
    <row r="445" spans="1:16" hidden="1">
      <c r="A445" t="s">
        <v>8</v>
      </c>
      <c r="B445" t="s">
        <v>8</v>
      </c>
      <c r="C445" t="s">
        <v>81</v>
      </c>
      <c r="D445" s="8">
        <v>1820</v>
      </c>
      <c r="E445" t="str">
        <f>VLOOKUP(D445,Conformity!$A$2:$C$116,2,0)</f>
        <v>Golf Courses</v>
      </c>
      <c r="F445" s="8" t="s">
        <v>5</v>
      </c>
      <c r="G445" s="26">
        <f t="shared" si="35"/>
        <v>1.8765006736361713</v>
      </c>
      <c r="H445" s="30">
        <f t="shared" si="36"/>
        <v>0.3700681607026059</v>
      </c>
      <c r="I445" s="30">
        <f>HLOOKUP(F445,ROCs!$B$1:$F$17,MATCH(VLOOKUP(D445,HROC,2,0),ROCs!$A$2:$A$17,0)+1,0)</f>
        <v>0.27638752969320179</v>
      </c>
      <c r="J445" s="3">
        <v>126.32</v>
      </c>
      <c r="K445" s="26">
        <f t="shared" si="32"/>
        <v>145.50106418914757</v>
      </c>
      <c r="L445" s="31">
        <f t="shared" si="33"/>
        <v>742.92237115171122</v>
      </c>
      <c r="M445" s="4">
        <f>2.721*K445*(H445+VLOOKUP(B445,Summary!$A$34:C$39,3,0))</f>
        <v>221.73568696327118</v>
      </c>
      <c r="N445" t="s">
        <v>103</v>
      </c>
      <c r="O445" t="s">
        <v>82</v>
      </c>
      <c r="P445">
        <f t="shared" si="34"/>
        <v>1000</v>
      </c>
    </row>
    <row r="446" spans="1:16" hidden="1">
      <c r="A446" t="s">
        <v>16</v>
      </c>
      <c r="B446" t="s">
        <v>97</v>
      </c>
      <c r="C446" t="s">
        <v>71</v>
      </c>
      <c r="D446" s="8">
        <v>4340</v>
      </c>
      <c r="E446" t="str">
        <f>VLOOKUP(D446,Conformity!$A$2:$C$116,2,0)</f>
        <v>Hardwood - Coniferous Mixed</v>
      </c>
      <c r="F446" s="8" t="s">
        <v>5</v>
      </c>
      <c r="G446" s="26">
        <f t="shared" si="35"/>
        <v>0.80616023176279095</v>
      </c>
      <c r="H446" s="30">
        <f t="shared" si="36"/>
        <v>4.9140330516175015E-2</v>
      </c>
      <c r="I446" s="30">
        <f>HLOOKUP(F446,ROCs!$B$1:$F$17,MATCH(VLOOKUP(D446,HROC,2,0),ROCs!$A$2:$A$17,0)+1,0)</f>
        <v>0.28292799795311729</v>
      </c>
      <c r="J446" s="3">
        <v>126.05</v>
      </c>
      <c r="K446" s="26">
        <f t="shared" si="32"/>
        <v>148.62586148674512</v>
      </c>
      <c r="L446" s="31">
        <f t="shared" si="33"/>
        <v>326.02004058145116</v>
      </c>
      <c r="M446" s="4">
        <f>2.721*K446*(H446+VLOOKUP(B446,Summary!$A$34:C$39,3,0))</f>
        <v>36.049327450424983</v>
      </c>
      <c r="N446" t="s">
        <v>104</v>
      </c>
      <c r="P446">
        <f t="shared" si="34"/>
        <v>4000</v>
      </c>
    </row>
    <row r="447" spans="1:16" hidden="1">
      <c r="A447" t="s">
        <v>11</v>
      </c>
      <c r="B447" t="s">
        <v>11</v>
      </c>
      <c r="C447" t="s">
        <v>83</v>
      </c>
      <c r="D447" s="8">
        <v>1180</v>
      </c>
      <c r="E447" t="str">
        <f>VLOOKUP(D447,Conformity!$A$2:$C$116,2,0)</f>
        <v>Rural Residential</v>
      </c>
      <c r="F447" s="8" t="s">
        <v>5</v>
      </c>
      <c r="G447" s="26">
        <f t="shared" si="35"/>
        <v>0.96739227811534922</v>
      </c>
      <c r="H447" s="30">
        <f t="shared" si="36"/>
        <v>0.17065096597435325</v>
      </c>
      <c r="I447" s="30">
        <f>HLOOKUP(F447,ROCs!$B$1:$F$17,MATCH(VLOOKUP(D447,HROC,2,0),ROCs!$A$2:$A$17,0)+1,0)</f>
        <v>0.27638752969320179</v>
      </c>
      <c r="J447" s="3">
        <v>125.92</v>
      </c>
      <c r="K447" s="26">
        <f t="shared" si="32"/>
        <v>145.04032617714901</v>
      </c>
      <c r="L447" s="31">
        <f t="shared" si="33"/>
        <v>381.78593593232608</v>
      </c>
      <c r="M447" s="4">
        <f>2.721*K447*(H447+VLOOKUP(B447,Summary!$A$34:C$39,3,0))</f>
        <v>110.76023050708469</v>
      </c>
      <c r="N447" t="s">
        <v>111</v>
      </c>
      <c r="O447" t="s">
        <v>82</v>
      </c>
      <c r="P447">
        <f t="shared" si="34"/>
        <v>1000</v>
      </c>
    </row>
    <row r="448" spans="1:16" hidden="1">
      <c r="A448" t="s">
        <v>14</v>
      </c>
      <c r="B448" t="s">
        <v>96</v>
      </c>
      <c r="C448" t="s">
        <v>71</v>
      </c>
      <c r="D448" s="8">
        <v>1210</v>
      </c>
      <c r="E448" t="str">
        <f>VLOOKUP(D448,Conformity!$A$2:$C$116,2,0)</f>
        <v>Fixed Single Family Units</v>
      </c>
      <c r="F448" s="8" t="s">
        <v>13</v>
      </c>
      <c r="G448" s="26">
        <f t="shared" si="35"/>
        <v>1.3474392445178078</v>
      </c>
      <c r="H448" s="30">
        <f t="shared" si="36"/>
        <v>0.2921616014325315</v>
      </c>
      <c r="I448" s="30">
        <f>HLOOKUP(F448,ROCs!$B$1:$F$17,MATCH(VLOOKUP(D448,HROC,2,0),ROCs!$A$2:$A$17,0)+1,0)</f>
        <v>0.1586591010147235</v>
      </c>
      <c r="J448" s="3">
        <v>125.83</v>
      </c>
      <c r="K448" s="26">
        <f t="shared" si="32"/>
        <v>83.200281231744967</v>
      </c>
      <c r="L448" s="31">
        <f t="shared" si="33"/>
        <v>305.04402883956129</v>
      </c>
      <c r="M448" s="4">
        <f>2.721*K448*(H448+VLOOKUP(B448,Summary!$A$34:C$39,3,0))</f>
        <v>84.252907685636359</v>
      </c>
      <c r="N448" t="s">
        <v>104</v>
      </c>
      <c r="P448">
        <f t="shared" si="34"/>
        <v>1000</v>
      </c>
    </row>
    <row r="449" spans="1:16">
      <c r="A449" t="s">
        <v>12</v>
      </c>
      <c r="B449" t="s">
        <v>95</v>
      </c>
      <c r="C449" t="s">
        <v>17</v>
      </c>
      <c r="D449" s="8">
        <v>6410</v>
      </c>
      <c r="E449" t="str">
        <f>VLOOKUP(D449,Conformity!$A$2:$C$116,2,0)</f>
        <v>Freshwater Marshes</v>
      </c>
      <c r="F449" s="8" t="s">
        <v>5</v>
      </c>
      <c r="G449" s="26">
        <f t="shared" si="35"/>
        <v>0.62640332935885068</v>
      </c>
      <c r="H449" s="30">
        <f t="shared" si="36"/>
        <v>1.7869211096790915E-2</v>
      </c>
      <c r="I449" s="30">
        <f>HLOOKUP(F449,ROCs!$B$1:$F$17,MATCH(VLOOKUP(D449,HROC,2,0),ROCs!$A$2:$A$17,0)+1,0)</f>
        <v>0.24869471632328805</v>
      </c>
      <c r="J449" s="3">
        <v>125.59</v>
      </c>
      <c r="K449" s="26">
        <f t="shared" si="32"/>
        <v>130.16590057052647</v>
      </c>
      <c r="L449" s="31">
        <f t="shared" si="33"/>
        <v>221.86041783641522</v>
      </c>
      <c r="M449" s="4">
        <f>2.721*K449*(H449+VLOOKUP(B449,Summary!$A$34:C$39,3,0))</f>
        <v>6.3289424792791857</v>
      </c>
      <c r="N449" t="s">
        <v>17</v>
      </c>
      <c r="O449" t="s">
        <v>32</v>
      </c>
      <c r="P449">
        <f t="shared" si="34"/>
        <v>6000</v>
      </c>
    </row>
    <row r="450" spans="1:16" hidden="1">
      <c r="A450" t="s">
        <v>12</v>
      </c>
      <c r="B450" t="s">
        <v>95</v>
      </c>
      <c r="C450" t="s">
        <v>71</v>
      </c>
      <c r="D450" s="8">
        <v>1180</v>
      </c>
      <c r="E450" t="str">
        <f>VLOOKUP(D450,Conformity!$A$2:$C$116,2,0)</f>
        <v>Rural Residential</v>
      </c>
      <c r="F450" s="8" t="s">
        <v>5</v>
      </c>
      <c r="G450" s="26">
        <f t="shared" si="35"/>
        <v>0.96739227811534922</v>
      </c>
      <c r="H450" s="30">
        <f t="shared" si="36"/>
        <v>0.17065096597435325</v>
      </c>
      <c r="I450" s="30">
        <f>HLOOKUP(F450,ROCs!$B$1:$F$17,MATCH(VLOOKUP(D450,HROC,2,0),ROCs!$A$2:$A$17,0)+1,0)</f>
        <v>0.27638752969320179</v>
      </c>
      <c r="J450" s="3">
        <v>125.44</v>
      </c>
      <c r="K450" s="26">
        <f t="shared" ref="K450:K513" si="37">Rain*I450*J450/12</f>
        <v>144.48744056275072</v>
      </c>
      <c r="L450" s="31">
        <f t="shared" ref="L450:L513" si="38">2.721*G450*K450</f>
        <v>380.33058928963612</v>
      </c>
      <c r="M450" s="4">
        <f>2.721*K450*(H450+VLOOKUP(B450,Summary!$A$34:C$39,3,0))</f>
        <v>67.091482865994578</v>
      </c>
      <c r="N450" t="s">
        <v>104</v>
      </c>
      <c r="P450">
        <f t="shared" si="34"/>
        <v>1000</v>
      </c>
    </row>
    <row r="451" spans="1:16" hidden="1">
      <c r="A451" t="s">
        <v>14</v>
      </c>
      <c r="B451" t="s">
        <v>96</v>
      </c>
      <c r="C451" t="s">
        <v>83</v>
      </c>
      <c r="D451" s="8">
        <v>1110</v>
      </c>
      <c r="E451" t="str">
        <f>VLOOKUP(D451,Conformity!$A$2:$C$116,2,0)</f>
        <v>Fixed Single Family Units</v>
      </c>
      <c r="F451" s="8" t="s">
        <v>5</v>
      </c>
      <c r="G451" s="26">
        <f t="shared" si="35"/>
        <v>0.96739227811534922</v>
      </c>
      <c r="H451" s="30">
        <f t="shared" si="36"/>
        <v>0.17065096597435325</v>
      </c>
      <c r="I451" s="30">
        <f>HLOOKUP(F451,ROCs!$B$1:$F$17,MATCH(VLOOKUP(D451,HROC,2,0),ROCs!$A$2:$A$17,0)+1,0)</f>
        <v>0.27638752969320179</v>
      </c>
      <c r="J451" s="3">
        <v>124.9</v>
      </c>
      <c r="K451" s="26">
        <f t="shared" si="37"/>
        <v>143.86544424655267</v>
      </c>
      <c r="L451" s="31">
        <f t="shared" si="38"/>
        <v>378.69332431660996</v>
      </c>
      <c r="M451" s="4">
        <f>2.721*K451*(H451+VLOOKUP(B451,Summary!$A$34:C$39,3,0))</f>
        <v>98.119294204950592</v>
      </c>
      <c r="N451" t="s">
        <v>111</v>
      </c>
      <c r="O451" t="s">
        <v>82</v>
      </c>
      <c r="P451">
        <f t="shared" ref="P451:P514" si="39">INT(D451/1000)*1000</f>
        <v>1000</v>
      </c>
    </row>
    <row r="452" spans="1:16" hidden="1">
      <c r="A452" t="s">
        <v>8</v>
      </c>
      <c r="B452" t="s">
        <v>8</v>
      </c>
      <c r="C452" t="s">
        <v>83</v>
      </c>
      <c r="D452" s="8">
        <v>7430</v>
      </c>
      <c r="E452" t="str">
        <f>VLOOKUP(D452,Conformity!$A$2:$C$116,2,0)</f>
        <v>Spoil Areas</v>
      </c>
      <c r="F452" s="8" t="s">
        <v>5</v>
      </c>
      <c r="G452" s="26">
        <f t="shared" si="35"/>
        <v>0.73183755311232057</v>
      </c>
      <c r="H452" s="30">
        <f t="shared" si="36"/>
        <v>0.13401908322593187</v>
      </c>
      <c r="I452" s="30">
        <f>HLOOKUP(F452,ROCs!$B$1:$F$17,MATCH(VLOOKUP(D452,HROC,2,0),ROCs!$A$2:$A$17,0)+1,0)</f>
        <v>0.28292799795311729</v>
      </c>
      <c r="J452" s="3">
        <v>124.05</v>
      </c>
      <c r="K452" s="26">
        <f t="shared" si="37"/>
        <v>146.26765662380589</v>
      </c>
      <c r="L452" s="31">
        <f t="shared" si="38"/>
        <v>291.2671700345897</v>
      </c>
      <c r="M452" s="4">
        <f>2.721*K452*(H452+VLOOKUP(B452,Summary!$A$34:C$39,3,0))</f>
        <v>128.95774616519955</v>
      </c>
      <c r="N452" t="s">
        <v>111</v>
      </c>
      <c r="O452" t="s">
        <v>82</v>
      </c>
      <c r="P452">
        <f t="shared" si="39"/>
        <v>7000</v>
      </c>
    </row>
    <row r="453" spans="1:16" hidden="1">
      <c r="A453" t="s">
        <v>11</v>
      </c>
      <c r="B453" t="s">
        <v>11</v>
      </c>
      <c r="C453" t="s">
        <v>72</v>
      </c>
      <c r="D453" s="8">
        <v>6410</v>
      </c>
      <c r="E453" t="str">
        <f>VLOOKUP(D453,Conformity!$A$2:$C$116,2,0)</f>
        <v>Freshwater Marshes</v>
      </c>
      <c r="F453" s="8" t="s">
        <v>5</v>
      </c>
      <c r="G453" s="26">
        <f t="shared" si="35"/>
        <v>0.62640332935885068</v>
      </c>
      <c r="H453" s="30">
        <f t="shared" si="36"/>
        <v>1.7869211096790915E-2</v>
      </c>
      <c r="I453" s="30">
        <f>HLOOKUP(F453,ROCs!$B$1:$F$17,MATCH(VLOOKUP(D453,HROC,2,0),ROCs!$A$2:$A$17,0)+1,0)</f>
        <v>0.24869471632328805</v>
      </c>
      <c r="J453" s="3">
        <v>124</v>
      </c>
      <c r="K453" s="26">
        <f t="shared" si="37"/>
        <v>128.51796855438556</v>
      </c>
      <c r="L453" s="31">
        <f t="shared" si="38"/>
        <v>219.0516108903216</v>
      </c>
      <c r="M453" s="4">
        <f>2.721*K453*(H453+VLOOKUP(B453,Summary!$A$34:C$39,3,0))</f>
        <v>44.715529693458002</v>
      </c>
      <c r="N453" t="s">
        <v>99</v>
      </c>
      <c r="P453">
        <f t="shared" si="39"/>
        <v>6000</v>
      </c>
    </row>
    <row r="454" spans="1:16" hidden="1">
      <c r="A454" t="s">
        <v>12</v>
      </c>
      <c r="B454" t="s">
        <v>95</v>
      </c>
      <c r="C454" t="s">
        <v>81</v>
      </c>
      <c r="D454" s="8">
        <v>3100</v>
      </c>
      <c r="E454" t="str">
        <f>VLOOKUP(D454,Conformity!$A$2:$C$116,2,0)</f>
        <v>Herbaceous (Dry Prairie)</v>
      </c>
      <c r="F454" s="8" t="s">
        <v>10</v>
      </c>
      <c r="G454" s="26">
        <f t="shared" si="35"/>
        <v>0.80616023176279095</v>
      </c>
      <c r="H454" s="30">
        <f t="shared" si="36"/>
        <v>4.9140330516175015E-2</v>
      </c>
      <c r="I454" s="30">
        <f>HLOOKUP(F454,ROCs!$B$1:$F$17,MATCH(VLOOKUP(D454,HROC,2,0),ROCs!$A$2:$A$17,0)+1,0)</f>
        <v>0.24115339422849597</v>
      </c>
      <c r="J454" s="3">
        <v>123.95</v>
      </c>
      <c r="K454" s="26">
        <f t="shared" si="37"/>
        <v>124.57058919693749</v>
      </c>
      <c r="L454" s="31">
        <f t="shared" si="38"/>
        <v>273.25330961235699</v>
      </c>
      <c r="M454" s="4">
        <f>2.721*K454*(H454+VLOOKUP(B454,Summary!$A$34:C$39,3,0))</f>
        <v>16.656438037917233</v>
      </c>
      <c r="N454" t="s">
        <v>103</v>
      </c>
      <c r="O454" t="s">
        <v>82</v>
      </c>
      <c r="P454">
        <f t="shared" si="39"/>
        <v>3000</v>
      </c>
    </row>
    <row r="455" spans="1:16" hidden="1">
      <c r="A455" t="s">
        <v>8</v>
      </c>
      <c r="B455" t="s">
        <v>8</v>
      </c>
      <c r="C455" t="s">
        <v>72</v>
      </c>
      <c r="D455" s="8">
        <v>1920</v>
      </c>
      <c r="E455" t="str">
        <f>VLOOKUP(D455,Conformity!$A$2:$C$116,2,0)</f>
        <v>Inactive Land with street pattern but without structures</v>
      </c>
      <c r="F455" s="8" t="s">
        <v>5</v>
      </c>
      <c r="G455" s="26">
        <f t="shared" si="35"/>
        <v>0.80616023176279095</v>
      </c>
      <c r="H455" s="30">
        <f t="shared" si="36"/>
        <v>4.9140330516175015E-2</v>
      </c>
      <c r="I455" s="30">
        <f>HLOOKUP(F455,ROCs!$B$1:$F$17,MATCH(VLOOKUP(D455,HROC,2,0),ROCs!$A$2:$A$17,0)+1,0)</f>
        <v>0.27638752969320179</v>
      </c>
      <c r="J455" s="3">
        <v>123.94</v>
      </c>
      <c r="K455" s="26">
        <f t="shared" si="37"/>
        <v>142.75967301775611</v>
      </c>
      <c r="L455" s="31">
        <f t="shared" si="38"/>
        <v>313.15219252602509</v>
      </c>
      <c r="M455" s="4">
        <f>2.721*K455*(H455+VLOOKUP(B455,Summary!$A$34:C$39,3,0))</f>
        <v>92.893839055774421</v>
      </c>
      <c r="N455" t="s">
        <v>99</v>
      </c>
      <c r="P455">
        <f t="shared" si="39"/>
        <v>1000</v>
      </c>
    </row>
    <row r="456" spans="1:16">
      <c r="A456" t="s">
        <v>16</v>
      </c>
      <c r="B456" t="s">
        <v>97</v>
      </c>
      <c r="C456" t="s">
        <v>17</v>
      </c>
      <c r="D456" s="8">
        <v>4110</v>
      </c>
      <c r="E456" t="str">
        <f>VLOOKUP(D456,Conformity!$A$2:$C$116,2,0)</f>
        <v>Pine Flatwoods</v>
      </c>
      <c r="F456" s="8" t="s">
        <v>5</v>
      </c>
      <c r="G456" s="26">
        <f t="shared" si="35"/>
        <v>0.80616023176279095</v>
      </c>
      <c r="H456" s="30">
        <f t="shared" si="36"/>
        <v>4.9140330516175015E-2</v>
      </c>
      <c r="I456" s="30">
        <f>HLOOKUP(F456,ROCs!$B$1:$F$17,MATCH(VLOOKUP(D456,HROC,2,0),ROCs!$A$2:$A$17,0)+1,0)</f>
        <v>0.28292799795311729</v>
      </c>
      <c r="J456" s="3">
        <v>123.64</v>
      </c>
      <c r="K456" s="26">
        <f t="shared" si="37"/>
        <v>145.78422462690335</v>
      </c>
      <c r="L456" s="31">
        <f t="shared" si="38"/>
        <v>319.78673397453889</v>
      </c>
      <c r="M456" s="4">
        <f>2.721*K456*(H456+VLOOKUP(B456,Summary!$A$34:C$39,3,0))</f>
        <v>35.360086044986474</v>
      </c>
      <c r="N456" t="s">
        <v>17</v>
      </c>
      <c r="O456" t="s">
        <v>66</v>
      </c>
      <c r="P456">
        <f t="shared" si="39"/>
        <v>4000</v>
      </c>
    </row>
    <row r="457" spans="1:16" hidden="1">
      <c r="A457" t="s">
        <v>14</v>
      </c>
      <c r="B457" t="s">
        <v>96</v>
      </c>
      <c r="C457" t="s">
        <v>90</v>
      </c>
      <c r="D457" s="8">
        <v>4140</v>
      </c>
      <c r="E457" t="str">
        <f>VLOOKUP(D457,Conformity!$A$2:$C$116,2,0)</f>
        <v>Pine - Mesic Oak</v>
      </c>
      <c r="F457" s="8" t="s">
        <v>5</v>
      </c>
      <c r="G457" s="26">
        <f t="shared" si="35"/>
        <v>0.80616023176279095</v>
      </c>
      <c r="H457" s="30">
        <f t="shared" si="36"/>
        <v>4.9140330516175015E-2</v>
      </c>
      <c r="I457" s="30">
        <f>HLOOKUP(F457,ROCs!$B$1:$F$17,MATCH(VLOOKUP(D457,HROC,2,0),ROCs!$A$2:$A$17,0)+1,0)</f>
        <v>0.28292799795311729</v>
      </c>
      <c r="J457" s="3">
        <v>123.54</v>
      </c>
      <c r="K457" s="26">
        <f t="shared" si="37"/>
        <v>145.6663143837564</v>
      </c>
      <c r="L457" s="31">
        <f t="shared" si="38"/>
        <v>319.52809054686617</v>
      </c>
      <c r="M457" s="4">
        <f>2.721*K457*(H457+VLOOKUP(B457,Summary!$A$34:C$39,3,0))</f>
        <v>51.185808474073092</v>
      </c>
      <c r="N457" t="s">
        <v>105</v>
      </c>
      <c r="O457" t="s">
        <v>89</v>
      </c>
      <c r="P457">
        <f t="shared" si="39"/>
        <v>4000</v>
      </c>
    </row>
    <row r="458" spans="1:16" hidden="1">
      <c r="A458" t="s">
        <v>11</v>
      </c>
      <c r="B458" t="s">
        <v>11</v>
      </c>
      <c r="C458" t="s">
        <v>86</v>
      </c>
      <c r="D458" s="8">
        <v>2110</v>
      </c>
      <c r="E458" t="str">
        <f>VLOOKUP(D458,Conformity!$A$2:$C$116,2,0)</f>
        <v>Improved Pastures</v>
      </c>
      <c r="F458" s="8" t="s">
        <v>5</v>
      </c>
      <c r="G458" s="26">
        <f t="shared" si="35"/>
        <v>1.8765006736361713</v>
      </c>
      <c r="H458" s="30">
        <f t="shared" si="36"/>
        <v>0.3700681607026059</v>
      </c>
      <c r="I458" s="30">
        <f>HLOOKUP(F458,ROCs!$B$1:$F$17,MATCH(VLOOKUP(D458,HROC,2,0),ROCs!$A$2:$A$17,0)+1,0)</f>
        <v>0.58663586860269046</v>
      </c>
      <c r="J458" s="3">
        <v>123.43</v>
      </c>
      <c r="K458" s="26">
        <f t="shared" si="37"/>
        <v>301.76227897784338</v>
      </c>
      <c r="L458" s="31">
        <f t="shared" si="38"/>
        <v>1540.7856229211336</v>
      </c>
      <c r="M458" s="4">
        <f>2.721*K458*(H458+VLOOKUP(B458,Summary!$A$34:C$39,3,0))</f>
        <v>394.18164375046848</v>
      </c>
      <c r="N458" t="s">
        <v>109</v>
      </c>
      <c r="P458">
        <f t="shared" si="39"/>
        <v>2000</v>
      </c>
    </row>
    <row r="459" spans="1:16" hidden="1">
      <c r="A459" t="s">
        <v>12</v>
      </c>
      <c r="B459" t="s">
        <v>95</v>
      </c>
      <c r="C459" t="s">
        <v>81</v>
      </c>
      <c r="D459" s="8">
        <v>6215</v>
      </c>
      <c r="E459" t="e">
        <f>VLOOKUP(D459,Conformity!$A$2:$C$116,2,0)</f>
        <v>#N/A</v>
      </c>
      <c r="F459" s="8" t="s">
        <v>5</v>
      </c>
      <c r="G459" s="26">
        <f t="shared" si="35"/>
        <v>0.62640332935885068</v>
      </c>
      <c r="H459" s="30">
        <f t="shared" si="36"/>
        <v>1.7869211096790915E-2</v>
      </c>
      <c r="I459" s="30">
        <f>HLOOKUP(F459,ROCs!$B$1:$F$17,MATCH(VLOOKUP(D459,HROC,2,0),ROCs!$A$2:$A$17,0)+1,0)</f>
        <v>0.24869471632328805</v>
      </c>
      <c r="J459" s="3">
        <v>122.75</v>
      </c>
      <c r="K459" s="26">
        <f t="shared" si="37"/>
        <v>127.22242451653892</v>
      </c>
      <c r="L459" s="31">
        <f t="shared" si="38"/>
        <v>216.84342932892721</v>
      </c>
      <c r="M459" s="4">
        <f>2.721*K459*(H459+VLOOKUP(B459,Summary!$A$34:C$39,3,0))</f>
        <v>6.185824423373834</v>
      </c>
      <c r="N459" t="s">
        <v>103</v>
      </c>
      <c r="O459" t="s">
        <v>82</v>
      </c>
      <c r="P459">
        <f t="shared" si="39"/>
        <v>6000</v>
      </c>
    </row>
    <row r="460" spans="1:16" hidden="1">
      <c r="A460" t="s">
        <v>8</v>
      </c>
      <c r="B460" t="s">
        <v>8</v>
      </c>
      <c r="C460" t="s">
        <v>4</v>
      </c>
      <c r="D460" s="8">
        <v>2120</v>
      </c>
      <c r="E460" t="str">
        <f>VLOOKUP(D460,Conformity!$A$2:$C$116,2,0)</f>
        <v>Unimproved Pastures</v>
      </c>
      <c r="F460" s="8" t="s">
        <v>10</v>
      </c>
      <c r="G460" s="26">
        <f t="shared" si="35"/>
        <v>0.95337210017164864</v>
      </c>
      <c r="H460" s="30">
        <f t="shared" si="36"/>
        <v>0.22938109134459039</v>
      </c>
      <c r="I460" s="30">
        <f>HLOOKUP(F460,ROCs!$B$1:$F$17,MATCH(VLOOKUP(D460,HROC,2,0),ROCs!$A$2:$A$17,0)+1,0)</f>
        <v>0.2</v>
      </c>
      <c r="J460" s="3">
        <v>122.3</v>
      </c>
      <c r="K460" s="26">
        <f t="shared" si="37"/>
        <v>101.93705</v>
      </c>
      <c r="L460" s="31">
        <f t="shared" si="38"/>
        <v>264.43749922658617</v>
      </c>
      <c r="M460" s="4">
        <f>2.721*K460*(H460+VLOOKUP(B460,Summary!$A$34:C$39,3,0))</f>
        <v>116.32403234593622</v>
      </c>
      <c r="N460" t="s">
        <v>4</v>
      </c>
      <c r="P460">
        <f t="shared" si="39"/>
        <v>2000</v>
      </c>
    </row>
    <row r="461" spans="1:16" hidden="1">
      <c r="A461" t="s">
        <v>16</v>
      </c>
      <c r="B461" t="s">
        <v>97</v>
      </c>
      <c r="C461" t="s">
        <v>71</v>
      </c>
      <c r="D461" s="8">
        <v>1710</v>
      </c>
      <c r="E461" t="str">
        <f>VLOOKUP(D461,Conformity!$A$2:$C$116,2,0)</f>
        <v>Educational Facilities</v>
      </c>
      <c r="F461" s="8" t="s">
        <v>5</v>
      </c>
      <c r="G461" s="26">
        <f t="shared" si="35"/>
        <v>0.96739227811534922</v>
      </c>
      <c r="H461" s="30">
        <f t="shared" si="36"/>
        <v>0.17065096597435325</v>
      </c>
      <c r="I461" s="30">
        <f>HLOOKUP(F461,ROCs!$B$1:$F$17,MATCH(VLOOKUP(D461,HROC,2,0),ROCs!$A$2:$A$17,0)+1,0)</f>
        <v>0.24052044568721381</v>
      </c>
      <c r="J461" s="3">
        <v>122.16</v>
      </c>
      <c r="K461" s="26">
        <f t="shared" si="37"/>
        <v>122.44939183616277</v>
      </c>
      <c r="L461" s="31">
        <f t="shared" si="38"/>
        <v>322.320398048573</v>
      </c>
      <c r="M461" s="4">
        <f>2.721*K461*(H461+VLOOKUP(B461,Summary!$A$34:C$39,3,0))</f>
        <v>70.185698953939848</v>
      </c>
      <c r="N461" t="s">
        <v>104</v>
      </c>
      <c r="P461">
        <f t="shared" si="39"/>
        <v>1000</v>
      </c>
    </row>
    <row r="462" spans="1:16" hidden="1">
      <c r="A462" t="s">
        <v>14</v>
      </c>
      <c r="B462" t="s">
        <v>96</v>
      </c>
      <c r="C462" t="s">
        <v>90</v>
      </c>
      <c r="D462" s="8">
        <v>2210</v>
      </c>
      <c r="E462" t="str">
        <f>VLOOKUP(D462,Conformity!$A$2:$C$116,2,0)</f>
        <v>Citrus Groves</v>
      </c>
      <c r="F462" s="8" t="s">
        <v>10</v>
      </c>
      <c r="G462" s="26">
        <f t="shared" si="35"/>
        <v>1.6671011379372187</v>
      </c>
      <c r="H462" s="30">
        <f t="shared" si="36"/>
        <v>0.16490862031309303</v>
      </c>
      <c r="I462" s="30">
        <f>HLOOKUP(F462,ROCs!$B$1:$F$17,MATCH(VLOOKUP(D462,HROC,2,0),ROCs!$A$2:$A$17,0)+1,0)</f>
        <v>0.32696578480774496</v>
      </c>
      <c r="J462" s="3">
        <v>122.03</v>
      </c>
      <c r="K462" s="26">
        <f t="shared" si="37"/>
        <v>166.2817276959714</v>
      </c>
      <c r="L462" s="31">
        <f t="shared" si="38"/>
        <v>754.28421274898835</v>
      </c>
      <c r="M462" s="4">
        <f>2.721*K462*(H462+VLOOKUP(B462,Summary!$A$34:C$39,3,0))</f>
        <v>110.80953738468327</v>
      </c>
      <c r="N462" t="s">
        <v>105</v>
      </c>
      <c r="O462" t="s">
        <v>89</v>
      </c>
      <c r="P462">
        <f t="shared" si="39"/>
        <v>2000</v>
      </c>
    </row>
    <row r="463" spans="1:16">
      <c r="A463" t="s">
        <v>8</v>
      </c>
      <c r="B463" t="s">
        <v>8</v>
      </c>
      <c r="C463" t="s">
        <v>17</v>
      </c>
      <c r="D463" s="8">
        <v>2130</v>
      </c>
      <c r="E463" t="str">
        <f>VLOOKUP(D463,Conformity!$A$2:$C$116,2,0)</f>
        <v>Woodland Pastures</v>
      </c>
      <c r="F463" s="8" t="s">
        <v>5</v>
      </c>
      <c r="G463" s="26">
        <f t="shared" ref="G463:G526" si="40">VLOOKUP(VLOOKUP(D463,HEMC,2,0),EMCN,2,0)</f>
        <v>0.95337210017164864</v>
      </c>
      <c r="H463" s="30">
        <f t="shared" ref="H463:H526" si="41">VLOOKUP(VLOOKUP(D463,HEMC,2,0),EMCP,3,0)</f>
        <v>0.22938109134459039</v>
      </c>
      <c r="I463" s="30">
        <f>HLOOKUP(F463,ROCs!$B$1:$F$17,MATCH(VLOOKUP(D463,HROC,2,0),ROCs!$A$2:$A$17,0)+1,0)</f>
        <v>0.2</v>
      </c>
      <c r="J463" s="3">
        <v>121.96</v>
      </c>
      <c r="K463" s="26">
        <f t="shared" si="37"/>
        <v>101.65366</v>
      </c>
      <c r="L463" s="31">
        <f t="shared" si="38"/>
        <v>263.70235000551475</v>
      </c>
      <c r="M463" s="4">
        <f>2.721*K463*(H463+VLOOKUP(B463,Summary!$A$34:C$39,3,0))</f>
        <v>116.00064582919363</v>
      </c>
      <c r="N463" t="s">
        <v>17</v>
      </c>
      <c r="O463" t="s">
        <v>21</v>
      </c>
      <c r="P463">
        <f t="shared" si="39"/>
        <v>2000</v>
      </c>
    </row>
    <row r="464" spans="1:16" hidden="1">
      <c r="A464" t="s">
        <v>16</v>
      </c>
      <c r="B464" t="s">
        <v>97</v>
      </c>
      <c r="C464" t="s">
        <v>71</v>
      </c>
      <c r="D464" s="8">
        <v>1310</v>
      </c>
      <c r="E464" t="str">
        <f>VLOOKUP(D464,Conformity!$A$2:$C$116,2,0)</f>
        <v>Fixed Single Family Units &lt;Six or more dwelling units per acre&gt;</v>
      </c>
      <c r="F464" s="8" t="s">
        <v>10</v>
      </c>
      <c r="G464" s="26">
        <f t="shared" si="40"/>
        <v>1.3474392445178078</v>
      </c>
      <c r="H464" s="30">
        <f t="shared" si="41"/>
        <v>0.2921616014325315</v>
      </c>
      <c r="I464" s="30">
        <f>HLOOKUP(F464,ROCs!$B$1:$F$17,MATCH(VLOOKUP(D464,HROC,2,0),ROCs!$A$2:$A$17,0)+1,0)</f>
        <v>0.44774347762687844</v>
      </c>
      <c r="J464" s="3">
        <v>120.57</v>
      </c>
      <c r="K464" s="26">
        <f t="shared" si="37"/>
        <v>224.98011659871759</v>
      </c>
      <c r="L464" s="31">
        <f t="shared" si="38"/>
        <v>824.86309132668907</v>
      </c>
      <c r="M464" s="4">
        <f>2.721*K464*(H464+VLOOKUP(B464,Summary!$A$34:C$39,3,0))</f>
        <v>203.33966558596885</v>
      </c>
      <c r="N464" t="s">
        <v>104</v>
      </c>
      <c r="P464">
        <f t="shared" si="39"/>
        <v>1000</v>
      </c>
    </row>
    <row r="465" spans="1:16" hidden="1">
      <c r="A465" t="s">
        <v>2</v>
      </c>
      <c r="B465" t="s">
        <v>94</v>
      </c>
      <c r="C465" t="s">
        <v>81</v>
      </c>
      <c r="D465" s="8">
        <v>6250</v>
      </c>
      <c r="E465" t="str">
        <f>VLOOKUP(D465,Conformity!$A$2:$C$116,2,0)</f>
        <v>Hydric Pine Flatwoods</v>
      </c>
      <c r="F465" s="8" t="s">
        <v>5</v>
      </c>
      <c r="G465" s="26">
        <f t="shared" si="40"/>
        <v>0.62640332935885068</v>
      </c>
      <c r="H465" s="30">
        <f t="shared" si="41"/>
        <v>1.7869211096790915E-2</v>
      </c>
      <c r="I465" s="30">
        <f>HLOOKUP(F465,ROCs!$B$1:$F$17,MATCH(VLOOKUP(D465,HROC,2,0),ROCs!$A$2:$A$17,0)+1,0)</f>
        <v>0.24869471632328805</v>
      </c>
      <c r="J465" s="3">
        <v>120.09</v>
      </c>
      <c r="K465" s="26">
        <f t="shared" si="37"/>
        <v>124.46550680400129</v>
      </c>
      <c r="L465" s="31">
        <f t="shared" si="38"/>
        <v>212.14441896627997</v>
      </c>
      <c r="M465" s="4">
        <f>2.721*K465*(H465+VLOOKUP(B465,Summary!$A$34:C$39,3,0))</f>
        <v>22.985309430851089</v>
      </c>
      <c r="N465" t="s">
        <v>103</v>
      </c>
      <c r="O465" t="s">
        <v>82</v>
      </c>
      <c r="P465">
        <f t="shared" si="39"/>
        <v>6000</v>
      </c>
    </row>
    <row r="466" spans="1:16" hidden="1">
      <c r="A466" t="s">
        <v>8</v>
      </c>
      <c r="B466" t="s">
        <v>8</v>
      </c>
      <c r="C466" t="s">
        <v>86</v>
      </c>
      <c r="D466" s="8">
        <v>2110</v>
      </c>
      <c r="E466" t="str">
        <f>VLOOKUP(D466,Conformity!$A$2:$C$116,2,0)</f>
        <v>Improved Pastures</v>
      </c>
      <c r="F466" s="8" t="s">
        <v>5</v>
      </c>
      <c r="G466" s="26">
        <f t="shared" si="40"/>
        <v>1.8765006736361713</v>
      </c>
      <c r="H466" s="30">
        <f t="shared" si="41"/>
        <v>0.3700681607026059</v>
      </c>
      <c r="I466" s="30">
        <f>HLOOKUP(F466,ROCs!$B$1:$F$17,MATCH(VLOOKUP(D466,HROC,2,0),ROCs!$A$2:$A$17,0)+1,0)</f>
        <v>0.58663586860269046</v>
      </c>
      <c r="J466" s="3">
        <v>120.06</v>
      </c>
      <c r="K466" s="26">
        <f t="shared" si="37"/>
        <v>293.52328618714961</v>
      </c>
      <c r="L466" s="31">
        <f t="shared" si="38"/>
        <v>1498.7176690262602</v>
      </c>
      <c r="M466" s="4">
        <f>2.721*K466*(H466+VLOOKUP(B466,Summary!$A$34:C$39,3,0))</f>
        <v>447.31348093658067</v>
      </c>
      <c r="N466" t="s">
        <v>109</v>
      </c>
      <c r="P466">
        <f t="shared" si="39"/>
        <v>2000</v>
      </c>
    </row>
    <row r="467" spans="1:16">
      <c r="A467" t="s">
        <v>11</v>
      </c>
      <c r="B467" t="s">
        <v>11</v>
      </c>
      <c r="C467" t="s">
        <v>17</v>
      </c>
      <c r="D467" s="8">
        <v>2130</v>
      </c>
      <c r="E467" t="str">
        <f>VLOOKUP(D467,Conformity!$A$2:$C$116,2,0)</f>
        <v>Woodland Pastures</v>
      </c>
      <c r="F467" s="8" t="s">
        <v>5</v>
      </c>
      <c r="G467" s="26">
        <f t="shared" si="40"/>
        <v>0.95337210017164864</v>
      </c>
      <c r="H467" s="30">
        <f t="shared" si="41"/>
        <v>0.22938109134459039</v>
      </c>
      <c r="I467" s="30">
        <f>HLOOKUP(F467,ROCs!$B$1:$F$17,MATCH(VLOOKUP(D467,HROC,2,0),ROCs!$A$2:$A$17,0)+1,0)</f>
        <v>0.2</v>
      </c>
      <c r="J467" s="3">
        <v>119.69</v>
      </c>
      <c r="K467" s="26">
        <f t="shared" si="37"/>
        <v>99.761615000000006</v>
      </c>
      <c r="L467" s="31">
        <f t="shared" si="38"/>
        <v>258.7941478530671</v>
      </c>
      <c r="M467" s="4">
        <f>2.721*K467*(H467+VLOOKUP(B467,Summary!$A$34:C$39,3,0))</f>
        <v>92.125456908329895</v>
      </c>
      <c r="N467" t="s">
        <v>17</v>
      </c>
      <c r="O467" t="s">
        <v>29</v>
      </c>
      <c r="P467">
        <f t="shared" si="39"/>
        <v>2000</v>
      </c>
    </row>
    <row r="468" spans="1:16" hidden="1">
      <c r="A468" t="s">
        <v>16</v>
      </c>
      <c r="B468" t="s">
        <v>97</v>
      </c>
      <c r="C468" t="s">
        <v>81</v>
      </c>
      <c r="D468" s="8">
        <v>6215</v>
      </c>
      <c r="E468" t="e">
        <f>VLOOKUP(D468,Conformity!$A$2:$C$116,2,0)</f>
        <v>#N/A</v>
      </c>
      <c r="F468" s="8" t="s">
        <v>5</v>
      </c>
      <c r="G468" s="26">
        <f t="shared" si="40"/>
        <v>0.62640332935885068</v>
      </c>
      <c r="H468" s="30">
        <f t="shared" si="41"/>
        <v>1.7869211096790915E-2</v>
      </c>
      <c r="I468" s="30">
        <f>HLOOKUP(F468,ROCs!$B$1:$F$17,MATCH(VLOOKUP(D468,HROC,2,0),ROCs!$A$2:$A$17,0)+1,0)</f>
        <v>0.24869471632328805</v>
      </c>
      <c r="J468" s="3">
        <v>118.96</v>
      </c>
      <c r="K468" s="26">
        <f t="shared" si="37"/>
        <v>123.29433499378793</v>
      </c>
      <c r="L468" s="31">
        <f t="shared" si="38"/>
        <v>210.14822283477943</v>
      </c>
      <c r="M468" s="4">
        <f>2.721*K468*(H468+VLOOKUP(B468,Summary!$A$34:C$39,3,0))</f>
        <v>19.414187790618389</v>
      </c>
      <c r="N468" t="s">
        <v>103</v>
      </c>
      <c r="O468" t="s">
        <v>82</v>
      </c>
      <c r="P468">
        <f t="shared" si="39"/>
        <v>6000</v>
      </c>
    </row>
    <row r="469" spans="1:16" hidden="1">
      <c r="A469" t="s">
        <v>14</v>
      </c>
      <c r="B469" t="s">
        <v>96</v>
      </c>
      <c r="C469" t="s">
        <v>72</v>
      </c>
      <c r="D469" s="8">
        <v>3100</v>
      </c>
      <c r="E469" t="str">
        <f>VLOOKUP(D469,Conformity!$A$2:$C$116,2,0)</f>
        <v>Herbaceous (Dry Prairie)</v>
      </c>
      <c r="F469" s="8" t="s">
        <v>5</v>
      </c>
      <c r="G469" s="26">
        <f t="shared" si="40"/>
        <v>0.80616023176279095</v>
      </c>
      <c r="H469" s="30">
        <f t="shared" si="41"/>
        <v>4.9140330516175015E-2</v>
      </c>
      <c r="I469" s="30">
        <f>HLOOKUP(F469,ROCs!$B$1:$F$17,MATCH(VLOOKUP(D469,HROC,2,0),ROCs!$A$2:$A$17,0)+1,0)</f>
        <v>0.28292799795311729</v>
      </c>
      <c r="J469" s="3">
        <v>118.79</v>
      </c>
      <c r="K469" s="26">
        <f t="shared" si="37"/>
        <v>140.06557783427573</v>
      </c>
      <c r="L469" s="31">
        <f t="shared" si="38"/>
        <v>307.24252773241244</v>
      </c>
      <c r="M469" s="4">
        <f>2.721*K469*(H469+VLOOKUP(B469,Summary!$A$34:C$39,3,0))</f>
        <v>49.217760957059603</v>
      </c>
      <c r="N469" t="s">
        <v>99</v>
      </c>
      <c r="P469">
        <f t="shared" si="39"/>
        <v>3000</v>
      </c>
    </row>
    <row r="470" spans="1:16" hidden="1">
      <c r="A470" t="s">
        <v>16</v>
      </c>
      <c r="B470" t="s">
        <v>97</v>
      </c>
      <c r="C470" t="s">
        <v>79</v>
      </c>
      <c r="D470" s="8">
        <v>1400</v>
      </c>
      <c r="E470" t="str">
        <f>VLOOKUP(D470,Conformity!$A$2:$C$116,2,0)</f>
        <v>Commercial and Services</v>
      </c>
      <c r="F470" s="8" t="s">
        <v>5</v>
      </c>
      <c r="G470" s="26">
        <f t="shared" si="40"/>
        <v>0.73183755311232057</v>
      </c>
      <c r="H470" s="30">
        <f t="shared" si="41"/>
        <v>0.15992943931627868</v>
      </c>
      <c r="I470" s="30">
        <f>HLOOKUP(F470,ROCs!$B$1:$F$17,MATCH(VLOOKUP(D470,HROC,2,0),ROCs!$A$2:$A$17,0)+1,0)</f>
        <v>0.58224006489851832</v>
      </c>
      <c r="J470" s="3">
        <v>118.61</v>
      </c>
      <c r="K470" s="26">
        <f t="shared" si="37"/>
        <v>287.80544165180322</v>
      </c>
      <c r="L470" s="31">
        <f t="shared" si="38"/>
        <v>573.11560494934758</v>
      </c>
      <c r="M470" s="4">
        <f>2.721*K470*(H470+VLOOKUP(B470,Summary!$A$34:C$39,3,0))</f>
        <v>156.56846396258524</v>
      </c>
      <c r="N470" t="s">
        <v>113</v>
      </c>
      <c r="P470">
        <f t="shared" si="39"/>
        <v>1000</v>
      </c>
    </row>
    <row r="471" spans="1:16" hidden="1">
      <c r="A471" t="s">
        <v>12</v>
      </c>
      <c r="B471" t="s">
        <v>95</v>
      </c>
      <c r="C471" t="s">
        <v>4</v>
      </c>
      <c r="D471" s="8">
        <v>2430</v>
      </c>
      <c r="E471" t="str">
        <f>VLOOKUP(D471,Conformity!$A$2:$C$116,2,0)</f>
        <v>Ornamentals</v>
      </c>
      <c r="F471" s="8" t="s">
        <v>5</v>
      </c>
      <c r="G471" s="26">
        <f t="shared" si="40"/>
        <v>1.7303616721893005</v>
      </c>
      <c r="H471" s="30">
        <f t="shared" si="41"/>
        <v>0.38508149913584422</v>
      </c>
      <c r="I471" s="30">
        <f>HLOOKUP(F471,ROCs!$B$1:$F$17,MATCH(VLOOKUP(D471,HROC,2,0),ROCs!$A$2:$A$17,0)+1,0)</f>
        <v>0.30381529981542799</v>
      </c>
      <c r="J471" s="3">
        <v>118.36</v>
      </c>
      <c r="K471" s="26">
        <f t="shared" si="37"/>
        <v>149.86154500804705</v>
      </c>
      <c r="L471" s="31">
        <f t="shared" si="38"/>
        <v>705.59522691184725</v>
      </c>
      <c r="M471" s="4">
        <f>2.721*K471*(H471+VLOOKUP(B471,Summary!$A$34:C$39,3,0))</f>
        <v>157.02593979588866</v>
      </c>
      <c r="N471" t="s">
        <v>4</v>
      </c>
      <c r="P471">
        <f t="shared" si="39"/>
        <v>2000</v>
      </c>
    </row>
    <row r="472" spans="1:16">
      <c r="A472" t="s">
        <v>12</v>
      </c>
      <c r="B472" t="s">
        <v>95</v>
      </c>
      <c r="C472" t="s">
        <v>17</v>
      </c>
      <c r="D472" s="8">
        <v>2120</v>
      </c>
      <c r="E472" t="str">
        <f>VLOOKUP(D472,Conformity!$A$2:$C$116,2,0)</f>
        <v>Unimproved Pastures</v>
      </c>
      <c r="F472" s="8" t="s">
        <v>5</v>
      </c>
      <c r="G472" s="26">
        <f t="shared" si="40"/>
        <v>0.95337210017164864</v>
      </c>
      <c r="H472" s="30">
        <f t="shared" si="41"/>
        <v>0.22938109134459039</v>
      </c>
      <c r="I472" s="30">
        <f>HLOOKUP(F472,ROCs!$B$1:$F$17,MATCH(VLOOKUP(D472,HROC,2,0),ROCs!$A$2:$A$17,0)+1,0)</f>
        <v>0.2</v>
      </c>
      <c r="J472" s="3">
        <v>118.29</v>
      </c>
      <c r="K472" s="26">
        <f t="shared" si="37"/>
        <v>98.594715000000008</v>
      </c>
      <c r="L472" s="31">
        <f t="shared" si="38"/>
        <v>255.76706282512578</v>
      </c>
      <c r="M472" s="4">
        <f>2.721*K472*(H472+VLOOKUP(B472,Summary!$A$34:C$39,3,0))</f>
        <v>61.53749201415161</v>
      </c>
      <c r="N472" t="s">
        <v>17</v>
      </c>
      <c r="O472" t="s">
        <v>19</v>
      </c>
      <c r="P472">
        <f t="shared" si="39"/>
        <v>2000</v>
      </c>
    </row>
    <row r="473" spans="1:16" hidden="1">
      <c r="A473" t="s">
        <v>14</v>
      </c>
      <c r="B473" t="s">
        <v>96</v>
      </c>
      <c r="C473" t="s">
        <v>83</v>
      </c>
      <c r="D473" s="8">
        <v>1210</v>
      </c>
      <c r="E473" t="str">
        <f>VLOOKUP(D473,Conformity!$A$2:$C$116,2,0)</f>
        <v>Fixed Single Family Units</v>
      </c>
      <c r="F473" s="8" t="s">
        <v>5</v>
      </c>
      <c r="G473" s="26">
        <f t="shared" si="40"/>
        <v>1.3474392445178078</v>
      </c>
      <c r="H473" s="30">
        <f t="shared" si="41"/>
        <v>0.2921616014325315</v>
      </c>
      <c r="I473" s="30">
        <f>HLOOKUP(F473,ROCs!$B$1:$F$17,MATCH(VLOOKUP(D473,HROC,2,0),ROCs!$A$2:$A$17,0)+1,0)</f>
        <v>0.24052044568721381</v>
      </c>
      <c r="J473" s="3">
        <v>117.8</v>
      </c>
      <c r="K473" s="26">
        <f t="shared" si="37"/>
        <v>118.07906318189241</v>
      </c>
      <c r="L473" s="31">
        <f t="shared" si="38"/>
        <v>432.92297359281571</v>
      </c>
      <c r="M473" s="4">
        <f>2.721*K473*(H473+VLOOKUP(B473,Summary!$A$34:C$39,3,0))</f>
        <v>119.57296613168856</v>
      </c>
      <c r="N473" t="s">
        <v>111</v>
      </c>
      <c r="O473" t="s">
        <v>82</v>
      </c>
      <c r="P473">
        <f t="shared" si="39"/>
        <v>1000</v>
      </c>
    </row>
    <row r="474" spans="1:16" hidden="1">
      <c r="A474" t="s">
        <v>16</v>
      </c>
      <c r="B474" t="s">
        <v>97</v>
      </c>
      <c r="C474" t="s">
        <v>71</v>
      </c>
      <c r="D474" s="8">
        <v>2120</v>
      </c>
      <c r="E474" t="str">
        <f>VLOOKUP(D474,Conformity!$A$2:$C$116,2,0)</f>
        <v>Unimproved Pastures</v>
      </c>
      <c r="F474" s="8" t="s">
        <v>5</v>
      </c>
      <c r="G474" s="26">
        <f t="shared" si="40"/>
        <v>0.95337210017164864</v>
      </c>
      <c r="H474" s="30">
        <f t="shared" si="41"/>
        <v>0.22938109134459039</v>
      </c>
      <c r="I474" s="30">
        <f>HLOOKUP(F474,ROCs!$B$1:$F$17,MATCH(VLOOKUP(D474,HROC,2,0),ROCs!$A$2:$A$17,0)+1,0)</f>
        <v>0.2</v>
      </c>
      <c r="J474" s="3">
        <v>117.36</v>
      </c>
      <c r="K474" s="26">
        <f t="shared" si="37"/>
        <v>97.81956000000001</v>
      </c>
      <c r="L474" s="31">
        <f t="shared" si="38"/>
        <v>253.75621348513621</v>
      </c>
      <c r="M474" s="4">
        <f>2.721*K474*(H474+VLOOKUP(B474,Summary!$A$34:C$39,3,0))</f>
        <v>71.70036307102923</v>
      </c>
      <c r="N474" t="s">
        <v>104</v>
      </c>
      <c r="P474">
        <f t="shared" si="39"/>
        <v>2000</v>
      </c>
    </row>
    <row r="475" spans="1:16" hidden="1">
      <c r="A475" t="s">
        <v>14</v>
      </c>
      <c r="B475" t="s">
        <v>96</v>
      </c>
      <c r="C475" t="s">
        <v>77</v>
      </c>
      <c r="D475" s="8">
        <v>5300</v>
      </c>
      <c r="E475" t="str">
        <f>VLOOKUP(D475,Conformity!$A$2:$C$116,2,0)</f>
        <v>Reservoirs</v>
      </c>
      <c r="F475" s="8" t="s">
        <v>5</v>
      </c>
      <c r="G475" s="26">
        <f t="shared" si="40"/>
        <v>0.52096910560538079</v>
      </c>
      <c r="H475" s="30">
        <f t="shared" si="41"/>
        <v>9.3813358258152305E-2</v>
      </c>
      <c r="I475" s="30">
        <f>HLOOKUP(F475,ROCs!$B$1:$F$17,MATCH(VLOOKUP(D475,HROC,2,0),ROCs!$A$2:$A$17,0)+1,0)</f>
        <v>0.2984336595879456</v>
      </c>
      <c r="J475" s="3">
        <v>116.29</v>
      </c>
      <c r="K475" s="26">
        <f t="shared" si="37"/>
        <v>144.63246351473705</v>
      </c>
      <c r="L475" s="31">
        <f t="shared" si="38"/>
        <v>205.02475187702794</v>
      </c>
      <c r="M475" s="4">
        <f>2.721*K475*(H475+VLOOKUP(B475,Summary!$A$34:C$39,3,0))</f>
        <v>68.403366469074129</v>
      </c>
      <c r="N475" t="s">
        <v>112</v>
      </c>
      <c r="P475">
        <f t="shared" si="39"/>
        <v>5000</v>
      </c>
    </row>
    <row r="476" spans="1:16" hidden="1">
      <c r="A476" t="s">
        <v>11</v>
      </c>
      <c r="B476" t="s">
        <v>11</v>
      </c>
      <c r="C476" t="s">
        <v>83</v>
      </c>
      <c r="D476" s="8">
        <v>6440</v>
      </c>
      <c r="E476" t="str">
        <f>VLOOKUP(D476,Conformity!$A$2:$C$116,2,0)</f>
        <v>Emergent Aquatic Vegetation</v>
      </c>
      <c r="F476" s="8" t="s">
        <v>5</v>
      </c>
      <c r="G476" s="26">
        <f t="shared" si="40"/>
        <v>0.62640332935885068</v>
      </c>
      <c r="H476" s="30">
        <f t="shared" si="41"/>
        <v>1.7869211096790915E-2</v>
      </c>
      <c r="I476" s="30">
        <f>HLOOKUP(F476,ROCs!$B$1:$F$17,MATCH(VLOOKUP(D476,HROC,2,0),ROCs!$A$2:$A$17,0)+1,0)</f>
        <v>0.24869471632328805</v>
      </c>
      <c r="J476" s="3">
        <v>116.24</v>
      </c>
      <c r="K476" s="26">
        <f t="shared" si="37"/>
        <v>120.47523116743368</v>
      </c>
      <c r="L476" s="31">
        <f t="shared" si="38"/>
        <v>205.34321975718532</v>
      </c>
      <c r="M476" s="4">
        <f>2.721*K476*(H476+VLOOKUP(B476,Summary!$A$34:C$39,3,0))</f>
        <v>41.91720299651255</v>
      </c>
      <c r="N476" t="s">
        <v>111</v>
      </c>
      <c r="O476" t="s">
        <v>82</v>
      </c>
      <c r="P476">
        <f t="shared" si="39"/>
        <v>6000</v>
      </c>
    </row>
    <row r="477" spans="1:16">
      <c r="A477" t="s">
        <v>12</v>
      </c>
      <c r="B477" t="s">
        <v>95</v>
      </c>
      <c r="C477" t="s">
        <v>17</v>
      </c>
      <c r="D477" s="8">
        <v>6410</v>
      </c>
      <c r="E477" t="str">
        <f>VLOOKUP(D477,Conformity!$A$2:$C$116,2,0)</f>
        <v>Freshwater Marshes</v>
      </c>
      <c r="F477" s="8" t="s">
        <v>5</v>
      </c>
      <c r="G477" s="26">
        <f t="shared" si="40"/>
        <v>0.62640332935885068</v>
      </c>
      <c r="H477" s="30">
        <f t="shared" si="41"/>
        <v>1.7869211096790915E-2</v>
      </c>
      <c r="I477" s="30">
        <f>HLOOKUP(F477,ROCs!$B$1:$F$17,MATCH(VLOOKUP(D477,HROC,2,0),ROCs!$A$2:$A$17,0)+1,0)</f>
        <v>0.24869471632328805</v>
      </c>
      <c r="J477" s="3">
        <v>115.92</v>
      </c>
      <c r="K477" s="26">
        <f t="shared" si="37"/>
        <v>120.14357189374495</v>
      </c>
      <c r="L477" s="31">
        <f t="shared" si="38"/>
        <v>204.77792527746837</v>
      </c>
      <c r="M477" s="4">
        <f>2.721*K477*(H477+VLOOKUP(B477,Summary!$A$34:C$39,3,0))</f>
        <v>5.8416355776577999</v>
      </c>
      <c r="N477" t="s">
        <v>17</v>
      </c>
      <c r="O477" t="s">
        <v>34</v>
      </c>
      <c r="P477">
        <f t="shared" si="39"/>
        <v>6000</v>
      </c>
    </row>
    <row r="478" spans="1:16" hidden="1">
      <c r="A478" t="s">
        <v>14</v>
      </c>
      <c r="B478" t="s">
        <v>96</v>
      </c>
      <c r="C478" t="s">
        <v>78</v>
      </c>
      <c r="D478" s="8">
        <v>1400</v>
      </c>
      <c r="E478" t="str">
        <f>VLOOKUP(D478,Conformity!$A$2:$C$116,2,0)</f>
        <v>Commercial and Services</v>
      </c>
      <c r="F478" s="8" t="s">
        <v>5</v>
      </c>
      <c r="G478" s="26">
        <f t="shared" si="40"/>
        <v>0.73183755311232057</v>
      </c>
      <c r="H478" s="30">
        <f t="shared" si="41"/>
        <v>0.15992943931627868</v>
      </c>
      <c r="I478" s="30">
        <f>HLOOKUP(F478,ROCs!$B$1:$F$17,MATCH(VLOOKUP(D478,HROC,2,0),ROCs!$A$2:$A$17,0)+1,0)</f>
        <v>0.58224006489851832</v>
      </c>
      <c r="J478" s="3">
        <v>114.7</v>
      </c>
      <c r="K478" s="26">
        <f t="shared" si="37"/>
        <v>278.31788346228677</v>
      </c>
      <c r="L478" s="31">
        <f t="shared" si="38"/>
        <v>554.22274587041704</v>
      </c>
      <c r="M478" s="4">
        <f>2.721*K478*(H478+VLOOKUP(B478,Summary!$A$34:C$39,3,0))</f>
        <v>181.69927480150642</v>
      </c>
      <c r="N478" t="s">
        <v>100</v>
      </c>
      <c r="P478">
        <f t="shared" si="39"/>
        <v>1000</v>
      </c>
    </row>
    <row r="479" spans="1:16" hidden="1">
      <c r="A479" t="s">
        <v>11</v>
      </c>
      <c r="B479" t="s">
        <v>11</v>
      </c>
      <c r="C479" t="s">
        <v>84</v>
      </c>
      <c r="D479" s="8">
        <v>6430</v>
      </c>
      <c r="E479" t="str">
        <f>VLOOKUP(D479,Conformity!$A$2:$C$116,2,0)</f>
        <v>Wet Prairies</v>
      </c>
      <c r="F479" s="8" t="s">
        <v>5</v>
      </c>
      <c r="G479" s="26">
        <f t="shared" si="40"/>
        <v>0.62640332935885068</v>
      </c>
      <c r="H479" s="30">
        <f t="shared" si="41"/>
        <v>1.7869211096790915E-2</v>
      </c>
      <c r="I479" s="30">
        <f>HLOOKUP(F479,ROCs!$B$1:$F$17,MATCH(VLOOKUP(D479,HROC,2,0),ROCs!$A$2:$A$17,0)+1,0)</f>
        <v>0.24869471632328805</v>
      </c>
      <c r="J479" s="3">
        <v>114.32</v>
      </c>
      <c r="K479" s="26">
        <f t="shared" si="37"/>
        <v>118.48527552530125</v>
      </c>
      <c r="L479" s="31">
        <f t="shared" si="38"/>
        <v>201.95145287888354</v>
      </c>
      <c r="M479" s="4">
        <f>2.721*K479*(H479+VLOOKUP(B479,Summary!$A$34:C$39,3,0))</f>
        <v>41.22483350448482</v>
      </c>
      <c r="N479" t="s">
        <v>106</v>
      </c>
      <c r="O479" t="s">
        <v>82</v>
      </c>
      <c r="P479">
        <f t="shared" si="39"/>
        <v>6000</v>
      </c>
    </row>
    <row r="480" spans="1:16" hidden="1">
      <c r="A480" t="s">
        <v>8</v>
      </c>
      <c r="B480" t="s">
        <v>8</v>
      </c>
      <c r="C480" t="s">
        <v>72</v>
      </c>
      <c r="D480" s="8">
        <v>5300</v>
      </c>
      <c r="E480" t="str">
        <f>VLOOKUP(D480,Conformity!$A$2:$C$116,2,0)</f>
        <v>Reservoirs</v>
      </c>
      <c r="F480" s="8" t="s">
        <v>5</v>
      </c>
      <c r="G480" s="26">
        <f t="shared" si="40"/>
        <v>0.52096910560538079</v>
      </c>
      <c r="H480" s="30">
        <f t="shared" si="41"/>
        <v>9.3813358258152305E-2</v>
      </c>
      <c r="I480" s="30">
        <f>HLOOKUP(F480,ROCs!$B$1:$F$17,MATCH(VLOOKUP(D480,HROC,2,0),ROCs!$A$2:$A$17,0)+1,0)</f>
        <v>0.2984336595879456</v>
      </c>
      <c r="J480" s="3">
        <v>114.17</v>
      </c>
      <c r="K480" s="26">
        <f t="shared" si="37"/>
        <v>141.99577228891158</v>
      </c>
      <c r="L480" s="31">
        <f t="shared" si="38"/>
        <v>201.28709194083996</v>
      </c>
      <c r="M480" s="4">
        <f>2.721*K480*(H480+VLOOKUP(B480,Summary!$A$34:C$39,3,0))</f>
        <v>109.65710811462216</v>
      </c>
      <c r="N480" t="s">
        <v>99</v>
      </c>
      <c r="P480">
        <f t="shared" si="39"/>
        <v>5000</v>
      </c>
    </row>
    <row r="481" spans="1:16" hidden="1">
      <c r="A481" t="s">
        <v>14</v>
      </c>
      <c r="B481" t="s">
        <v>96</v>
      </c>
      <c r="C481" t="s">
        <v>80</v>
      </c>
      <c r="D481" s="8">
        <v>1210</v>
      </c>
      <c r="E481" t="str">
        <f>VLOOKUP(D481,Conformity!$A$2:$C$116,2,0)</f>
        <v>Fixed Single Family Units</v>
      </c>
      <c r="F481" s="8" t="s">
        <v>13</v>
      </c>
      <c r="G481" s="26">
        <f t="shared" si="40"/>
        <v>1.3474392445178078</v>
      </c>
      <c r="H481" s="30">
        <f t="shared" si="41"/>
        <v>0.2921616014325315</v>
      </c>
      <c r="I481" s="30">
        <f>HLOOKUP(F481,ROCs!$B$1:$F$17,MATCH(VLOOKUP(D481,HROC,2,0),ROCs!$A$2:$A$17,0)+1,0)</f>
        <v>0.1586591010147235</v>
      </c>
      <c r="J481" s="3">
        <v>114.03</v>
      </c>
      <c r="K481" s="26">
        <f t="shared" si="37"/>
        <v>75.39798195069443</v>
      </c>
      <c r="L481" s="31">
        <f t="shared" si="38"/>
        <v>276.43781775868376</v>
      </c>
      <c r="M481" s="4">
        <f>2.721*K481*(H481+VLOOKUP(B481,Summary!$A$34:C$39,3,0))</f>
        <v>76.351895918247749</v>
      </c>
      <c r="N481" t="s">
        <v>114</v>
      </c>
      <c r="P481">
        <f t="shared" si="39"/>
        <v>1000</v>
      </c>
    </row>
    <row r="482" spans="1:16" hidden="1">
      <c r="A482" t="s">
        <v>14</v>
      </c>
      <c r="B482" t="s">
        <v>96</v>
      </c>
      <c r="C482" t="s">
        <v>83</v>
      </c>
      <c r="D482" s="8">
        <v>6250</v>
      </c>
      <c r="E482" t="str">
        <f>VLOOKUP(D482,Conformity!$A$2:$C$116,2,0)</f>
        <v>Hydric Pine Flatwoods</v>
      </c>
      <c r="F482" s="8" t="s">
        <v>5</v>
      </c>
      <c r="G482" s="26">
        <f t="shared" si="40"/>
        <v>0.62640332935885068</v>
      </c>
      <c r="H482" s="30">
        <f t="shared" si="41"/>
        <v>1.7869211096790915E-2</v>
      </c>
      <c r="I482" s="30">
        <f>HLOOKUP(F482,ROCs!$B$1:$F$17,MATCH(VLOOKUP(D482,HROC,2,0),ROCs!$A$2:$A$17,0)+1,0)</f>
        <v>0.24869471632328805</v>
      </c>
      <c r="J482" s="3">
        <v>113.96</v>
      </c>
      <c r="K482" s="26">
        <f t="shared" si="37"/>
        <v>118.11215884240143</v>
      </c>
      <c r="L482" s="31">
        <f t="shared" si="38"/>
        <v>201.31549658920198</v>
      </c>
      <c r="M482" s="4">
        <f>2.721*K482*(H482+VLOOKUP(B482,Summary!$A$34:C$39,3,0))</f>
        <v>31.453518698424393</v>
      </c>
      <c r="N482" t="s">
        <v>111</v>
      </c>
      <c r="O482" t="s">
        <v>82</v>
      </c>
      <c r="P482">
        <f t="shared" si="39"/>
        <v>6000</v>
      </c>
    </row>
    <row r="483" spans="1:16">
      <c r="A483" t="s">
        <v>14</v>
      </c>
      <c r="B483" t="s">
        <v>96</v>
      </c>
      <c r="C483" t="s">
        <v>17</v>
      </c>
      <c r="D483" s="8">
        <v>6410</v>
      </c>
      <c r="E483" t="str">
        <f>VLOOKUP(D483,Conformity!$A$2:$C$116,2,0)</f>
        <v>Freshwater Marshes</v>
      </c>
      <c r="F483" s="8" t="s">
        <v>10</v>
      </c>
      <c r="G483" s="26">
        <f t="shared" si="40"/>
        <v>0.62640332935885068</v>
      </c>
      <c r="H483" s="30">
        <f t="shared" si="41"/>
        <v>1.7869211096790915E-2</v>
      </c>
      <c r="I483" s="30">
        <f>HLOOKUP(F483,ROCs!$B$1:$F$17,MATCH(VLOOKUP(D483,HROC,2,0),ROCs!$A$2:$A$17,0)+1,0)</f>
        <v>0.24869471632328805</v>
      </c>
      <c r="J483" s="3">
        <v>113.85</v>
      </c>
      <c r="K483" s="26">
        <f t="shared" si="37"/>
        <v>117.99815096707091</v>
      </c>
      <c r="L483" s="31">
        <f t="shared" si="38"/>
        <v>201.12117661179926</v>
      </c>
      <c r="M483" s="4">
        <f>2.721*K483*(H483+VLOOKUP(B483,Summary!$A$34:C$39,3,0))</f>
        <v>31.42315815914019</v>
      </c>
      <c r="N483" t="s">
        <v>17</v>
      </c>
      <c r="O483" t="s">
        <v>37</v>
      </c>
      <c r="P483">
        <f t="shared" si="39"/>
        <v>6000</v>
      </c>
    </row>
    <row r="484" spans="1:16" hidden="1">
      <c r="A484" t="s">
        <v>14</v>
      </c>
      <c r="B484" t="s">
        <v>96</v>
      </c>
      <c r="C484" t="s">
        <v>86</v>
      </c>
      <c r="D484" s="8">
        <v>4110</v>
      </c>
      <c r="E484" t="str">
        <f>VLOOKUP(D484,Conformity!$A$2:$C$116,2,0)</f>
        <v>Pine Flatwoods</v>
      </c>
      <c r="F484" s="8" t="s">
        <v>5</v>
      </c>
      <c r="G484" s="26">
        <f t="shared" si="40"/>
        <v>0.80616023176279095</v>
      </c>
      <c r="H484" s="30">
        <f t="shared" si="41"/>
        <v>4.9140330516175015E-2</v>
      </c>
      <c r="I484" s="30">
        <f>HLOOKUP(F484,ROCs!$B$1:$F$17,MATCH(VLOOKUP(D484,HROC,2,0),ROCs!$A$2:$A$17,0)+1,0)</f>
        <v>0.28292799795311729</v>
      </c>
      <c r="J484" s="3">
        <v>113.4</v>
      </c>
      <c r="K484" s="26">
        <f t="shared" si="37"/>
        <v>133.71021572865448</v>
      </c>
      <c r="L484" s="31">
        <f t="shared" si="38"/>
        <v>293.30164698085332</v>
      </c>
      <c r="M484" s="4">
        <f>2.721*K484*(H484+VLOOKUP(B484,Summary!$A$34:C$39,3,0))</f>
        <v>46.984544932490593</v>
      </c>
      <c r="N484" t="s">
        <v>109</v>
      </c>
      <c r="P484">
        <f t="shared" si="39"/>
        <v>4000</v>
      </c>
    </row>
    <row r="485" spans="1:16" hidden="1">
      <c r="A485" t="s">
        <v>16</v>
      </c>
      <c r="B485" t="s">
        <v>97</v>
      </c>
      <c r="C485" t="s">
        <v>79</v>
      </c>
      <c r="D485" s="8">
        <v>1210</v>
      </c>
      <c r="E485" t="str">
        <f>VLOOKUP(D485,Conformity!$A$2:$C$116,2,0)</f>
        <v>Fixed Single Family Units</v>
      </c>
      <c r="F485" s="8" t="s">
        <v>10</v>
      </c>
      <c r="G485" s="26">
        <f t="shared" si="40"/>
        <v>1.3474392445178078</v>
      </c>
      <c r="H485" s="30">
        <f t="shared" si="41"/>
        <v>0.2921616014325315</v>
      </c>
      <c r="I485" s="30">
        <f>HLOOKUP(F485,ROCs!$B$1:$F$17,MATCH(VLOOKUP(D485,HROC,2,0),ROCs!$A$2:$A$17,0)+1,0)</f>
        <v>0.22279788653131388</v>
      </c>
      <c r="J485" s="3">
        <v>113.37</v>
      </c>
      <c r="K485" s="26">
        <f t="shared" si="37"/>
        <v>105.26520048055944</v>
      </c>
      <c r="L485" s="31">
        <f t="shared" si="38"/>
        <v>385.94245567215995</v>
      </c>
      <c r="M485" s="4">
        <f>2.721*K485*(H485+VLOOKUP(B485,Summary!$A$34:C$39,3,0))</f>
        <v>95.139921639097125</v>
      </c>
      <c r="N485" t="s">
        <v>113</v>
      </c>
      <c r="P485">
        <f t="shared" si="39"/>
        <v>1000</v>
      </c>
    </row>
    <row r="486" spans="1:16" hidden="1">
      <c r="A486" t="s">
        <v>12</v>
      </c>
      <c r="B486" t="s">
        <v>95</v>
      </c>
      <c r="C486" t="s">
        <v>81</v>
      </c>
      <c r="D486" s="8">
        <v>1110</v>
      </c>
      <c r="E486" t="str">
        <f>VLOOKUP(D486,Conformity!$A$2:$C$116,2,0)</f>
        <v>Fixed Single Family Units</v>
      </c>
      <c r="F486" s="8" t="s">
        <v>10</v>
      </c>
      <c r="G486" s="26">
        <f t="shared" si="40"/>
        <v>0.96739227811534922</v>
      </c>
      <c r="H486" s="30">
        <f t="shared" si="41"/>
        <v>0.17065096597435325</v>
      </c>
      <c r="I486" s="30">
        <f>HLOOKUP(F486,ROCs!$B$1:$F$17,MATCH(VLOOKUP(D486,HROC,2,0),ROCs!$A$2:$A$17,0)+1,0)</f>
        <v>0.24895975957097566</v>
      </c>
      <c r="J486" s="3">
        <v>113.05</v>
      </c>
      <c r="K486" s="26">
        <f t="shared" si="37"/>
        <v>117.29387416526123</v>
      </c>
      <c r="L486" s="31">
        <f t="shared" si="38"/>
        <v>308.7496609227012</v>
      </c>
      <c r="M486" s="4">
        <f>2.721*K486*(H486+VLOOKUP(B486,Summary!$A$34:C$39,3,0))</f>
        <v>54.464387480288075</v>
      </c>
      <c r="N486" t="s">
        <v>103</v>
      </c>
      <c r="O486" t="s">
        <v>82</v>
      </c>
      <c r="P486">
        <f t="shared" si="39"/>
        <v>1000</v>
      </c>
    </row>
    <row r="487" spans="1:16" hidden="1">
      <c r="A487" t="s">
        <v>14</v>
      </c>
      <c r="B487" t="s">
        <v>96</v>
      </c>
      <c r="C487" t="s">
        <v>71</v>
      </c>
      <c r="D487" s="8">
        <v>4130</v>
      </c>
      <c r="E487" t="str">
        <f>VLOOKUP(D487,Conformity!$A$2:$C$116,2,0)</f>
        <v>Sand Pine</v>
      </c>
      <c r="F487" s="8" t="s">
        <v>3</v>
      </c>
      <c r="G487" s="26">
        <f t="shared" si="40"/>
        <v>0.80616023176279095</v>
      </c>
      <c r="H487" s="30">
        <f t="shared" si="41"/>
        <v>4.9140330516175015E-2</v>
      </c>
      <c r="I487" s="30">
        <f>HLOOKUP(F487,ROCs!$B$1:$F$17,MATCH(VLOOKUP(D487,HROC,2,0),ROCs!$A$2:$A$17,0)+1,0)</f>
        <v>2.0887301862310671E-2</v>
      </c>
      <c r="J487" s="3">
        <v>111.93</v>
      </c>
      <c r="K487" s="26">
        <f t="shared" si="37"/>
        <v>9.743263669116347</v>
      </c>
      <c r="L487" s="31">
        <f t="shared" si="38"/>
        <v>21.372452849226242</v>
      </c>
      <c r="M487" s="4">
        <f>2.721*K487*(H487+VLOOKUP(B487,Summary!$A$34:C$39,3,0))</f>
        <v>3.4236935985482524</v>
      </c>
      <c r="N487" t="s">
        <v>104</v>
      </c>
      <c r="P487">
        <f t="shared" si="39"/>
        <v>4000</v>
      </c>
    </row>
    <row r="488" spans="1:16" hidden="1">
      <c r="A488" t="s">
        <v>11</v>
      </c>
      <c r="B488" t="s">
        <v>11</v>
      </c>
      <c r="C488" t="s">
        <v>74</v>
      </c>
      <c r="D488" s="8">
        <v>7400</v>
      </c>
      <c r="E488" t="str">
        <f>VLOOKUP(D488,Conformity!$A$2:$C$116,2,0)</f>
        <v>Disturbed Land</v>
      </c>
      <c r="F488" s="8" t="s">
        <v>5</v>
      </c>
      <c r="G488" s="26">
        <f t="shared" si="40"/>
        <v>0.73183755311232057</v>
      </c>
      <c r="H488" s="30">
        <f t="shared" si="41"/>
        <v>0.13401908322593187</v>
      </c>
      <c r="I488" s="30">
        <f>HLOOKUP(F488,ROCs!$B$1:$F$17,MATCH(VLOOKUP(D488,HROC,2,0),ROCs!$A$2:$A$17,0)+1,0)</f>
        <v>0.28292799795311729</v>
      </c>
      <c r="J488" s="3">
        <v>111.13</v>
      </c>
      <c r="K488" s="26">
        <f t="shared" si="37"/>
        <v>131.03365320921844</v>
      </c>
      <c r="L488" s="31">
        <f t="shared" si="38"/>
        <v>260.9312422889476</v>
      </c>
      <c r="M488" s="4">
        <f>2.721*K488*(H488+VLOOKUP(B488,Summary!$A$34:C$39,3,0))</f>
        <v>87.003191155702069</v>
      </c>
      <c r="N488" t="s">
        <v>115</v>
      </c>
      <c r="P488">
        <f t="shared" si="39"/>
        <v>7000</v>
      </c>
    </row>
    <row r="489" spans="1:16" hidden="1">
      <c r="A489" t="s">
        <v>7</v>
      </c>
      <c r="B489" t="s">
        <v>94</v>
      </c>
      <c r="C489" t="s">
        <v>71</v>
      </c>
      <c r="D489" s="8">
        <v>1920</v>
      </c>
      <c r="E489" t="str">
        <f>VLOOKUP(D489,Conformity!$A$2:$C$116,2,0)</f>
        <v>Inactive Land with street pattern but without structures</v>
      </c>
      <c r="F489" s="8" t="s">
        <v>5</v>
      </c>
      <c r="G489" s="26">
        <f t="shared" si="40"/>
        <v>0.80616023176279095</v>
      </c>
      <c r="H489" s="30">
        <f t="shared" si="41"/>
        <v>4.9140330516175015E-2</v>
      </c>
      <c r="I489" s="30">
        <f>HLOOKUP(F489,ROCs!$B$1:$F$17,MATCH(VLOOKUP(D489,HROC,2,0),ROCs!$A$2:$A$17,0)+1,0)</f>
        <v>0.27638752969320179</v>
      </c>
      <c r="J489" s="3">
        <v>111.12</v>
      </c>
      <c r="K489" s="26">
        <f t="shared" si="37"/>
        <v>127.99301973320202</v>
      </c>
      <c r="L489" s="31">
        <f t="shared" si="38"/>
        <v>280.76062315226648</v>
      </c>
      <c r="M489" s="4">
        <f>2.721*K489*(H489+VLOOKUP(B489,Summary!$A$34:C$39,3,0))</f>
        <v>34.527504432187364</v>
      </c>
      <c r="N489" t="s">
        <v>104</v>
      </c>
      <c r="P489">
        <f t="shared" si="39"/>
        <v>1000</v>
      </c>
    </row>
    <row r="490" spans="1:16" hidden="1">
      <c r="A490" t="s">
        <v>14</v>
      </c>
      <c r="B490" t="s">
        <v>96</v>
      </c>
      <c r="C490" t="s">
        <v>90</v>
      </c>
      <c r="D490" s="8">
        <v>8320</v>
      </c>
      <c r="E490" t="str">
        <f>VLOOKUP(D490,Conformity!$A$2:$C$116,2,0)</f>
        <v>Electrical Power Transmission Lines</v>
      </c>
      <c r="F490" s="8" t="s">
        <v>5</v>
      </c>
      <c r="G490" s="26">
        <f t="shared" si="40"/>
        <v>0.73183755311232057</v>
      </c>
      <c r="H490" s="30">
        <f t="shared" si="41"/>
        <v>0.15992943931627868</v>
      </c>
      <c r="I490" s="30">
        <f>HLOOKUP(F490,ROCs!$B$1:$F$17,MATCH(VLOOKUP(D490,HROC,2,0),ROCs!$A$2:$A$17,0)+1,0)</f>
        <v>0.28292799795311729</v>
      </c>
      <c r="J490" s="3">
        <v>111.12</v>
      </c>
      <c r="K490" s="26">
        <f t="shared" si="37"/>
        <v>131.02186218490377</v>
      </c>
      <c r="L490" s="31">
        <f t="shared" si="38"/>
        <v>260.9077624687111</v>
      </c>
      <c r="M490" s="4">
        <f>2.721*K490*(H490+VLOOKUP(B490,Summary!$A$34:C$39,3,0))</f>
        <v>85.537361257512657</v>
      </c>
      <c r="N490" t="s">
        <v>105</v>
      </c>
      <c r="O490" t="s">
        <v>89</v>
      </c>
      <c r="P490">
        <f t="shared" si="39"/>
        <v>8000</v>
      </c>
    </row>
    <row r="491" spans="1:16" hidden="1">
      <c r="A491" t="s">
        <v>14</v>
      </c>
      <c r="B491" t="s">
        <v>96</v>
      </c>
      <c r="C491" t="s">
        <v>71</v>
      </c>
      <c r="D491" s="8">
        <v>1310</v>
      </c>
      <c r="E491" t="str">
        <f>VLOOKUP(D491,Conformity!$A$2:$C$116,2,0)</f>
        <v>Fixed Single Family Units &lt;Six or more dwelling units per acre&gt;</v>
      </c>
      <c r="F491" s="8" t="s">
        <v>5</v>
      </c>
      <c r="G491" s="26">
        <f t="shared" si="40"/>
        <v>1.3474392445178078</v>
      </c>
      <c r="H491" s="30">
        <f t="shared" si="41"/>
        <v>0.2921616014325315</v>
      </c>
      <c r="I491" s="30">
        <f>HLOOKUP(F491,ROCs!$B$1:$F$17,MATCH(VLOOKUP(D491,HROC,2,0),ROCs!$A$2:$A$17,0)+1,0)</f>
        <v>0.45902383655933859</v>
      </c>
      <c r="J491" s="3">
        <v>110.75</v>
      </c>
      <c r="K491" s="26">
        <f t="shared" si="37"/>
        <v>211.86273865386056</v>
      </c>
      <c r="L491" s="31">
        <f t="shared" si="38"/>
        <v>776.76977052450331</v>
      </c>
      <c r="M491" s="4">
        <f>2.721*K491*(H491+VLOOKUP(B491,Summary!$A$34:C$39,3,0))</f>
        <v>214.54316617164449</v>
      </c>
      <c r="N491" t="s">
        <v>104</v>
      </c>
      <c r="P491">
        <f t="shared" si="39"/>
        <v>1000</v>
      </c>
    </row>
    <row r="492" spans="1:16" hidden="1">
      <c r="A492" t="s">
        <v>8</v>
      </c>
      <c r="B492" t="s">
        <v>8</v>
      </c>
      <c r="C492" t="s">
        <v>84</v>
      </c>
      <c r="D492" s="8">
        <v>6170</v>
      </c>
      <c r="E492" t="str">
        <f>VLOOKUP(D492,Conformity!$A$2:$C$116,2,0)</f>
        <v>Mixed Wetland Hardwoods</v>
      </c>
      <c r="F492" s="8" t="s">
        <v>5</v>
      </c>
      <c r="G492" s="26">
        <f t="shared" si="40"/>
        <v>0.62640332935885068</v>
      </c>
      <c r="H492" s="30">
        <f t="shared" si="41"/>
        <v>1.7869211096790915E-2</v>
      </c>
      <c r="I492" s="30">
        <f>HLOOKUP(F492,ROCs!$B$1:$F$17,MATCH(VLOOKUP(D492,HROC,2,0),ROCs!$A$2:$A$17,0)+1,0)</f>
        <v>0.24869471632328805</v>
      </c>
      <c r="J492" s="3">
        <v>110.32</v>
      </c>
      <c r="K492" s="26">
        <f t="shared" si="37"/>
        <v>114.33953460419205</v>
      </c>
      <c r="L492" s="31">
        <f t="shared" si="38"/>
        <v>194.88527188242159</v>
      </c>
      <c r="M492" s="4">
        <f>2.721*K492*(H492+VLOOKUP(B492,Summary!$A$34:C$39,3,0))</f>
        <v>64.671826955400903</v>
      </c>
      <c r="N492" t="s">
        <v>106</v>
      </c>
      <c r="O492" t="s">
        <v>82</v>
      </c>
      <c r="P492">
        <f t="shared" si="39"/>
        <v>6000</v>
      </c>
    </row>
    <row r="493" spans="1:16" hidden="1">
      <c r="A493" t="s">
        <v>14</v>
      </c>
      <c r="B493" t="s">
        <v>96</v>
      </c>
      <c r="C493" t="s">
        <v>77</v>
      </c>
      <c r="D493" s="8">
        <v>1210</v>
      </c>
      <c r="E493" t="str">
        <f>VLOOKUP(D493,Conformity!$A$2:$C$116,2,0)</f>
        <v>Fixed Single Family Units</v>
      </c>
      <c r="F493" s="8" t="s">
        <v>9</v>
      </c>
      <c r="G493" s="26">
        <f t="shared" si="40"/>
        <v>1.3474392445178078</v>
      </c>
      <c r="H493" s="30">
        <f t="shared" si="41"/>
        <v>0.2921616014325315</v>
      </c>
      <c r="I493" s="30">
        <f>HLOOKUP(F493,ROCs!$B$1:$F$17,MATCH(VLOOKUP(D493,HROC,2,0),ROCs!$A$2:$A$17,0)+1,0)</f>
        <v>0.2050753273754139</v>
      </c>
      <c r="J493" s="3">
        <v>109.93</v>
      </c>
      <c r="K493" s="26">
        <f t="shared" si="37"/>
        <v>93.951831352195526</v>
      </c>
      <c r="L493" s="31">
        <f t="shared" si="38"/>
        <v>344.46332065514406</v>
      </c>
      <c r="M493" s="4">
        <f>2.721*K493*(H493+VLOOKUP(B493,Summary!$A$34:C$39,3,0))</f>
        <v>95.140483380875565</v>
      </c>
      <c r="N493" t="s">
        <v>112</v>
      </c>
      <c r="P493">
        <f t="shared" si="39"/>
        <v>1000</v>
      </c>
    </row>
    <row r="494" spans="1:16" hidden="1">
      <c r="A494" t="s">
        <v>14</v>
      </c>
      <c r="B494" t="s">
        <v>96</v>
      </c>
      <c r="C494" t="s">
        <v>90</v>
      </c>
      <c r="D494" s="8">
        <v>1560</v>
      </c>
      <c r="E494" t="str">
        <f>VLOOKUP(D494,Conformity!$A$2:$C$116,2,0)</f>
        <v>Other Heavy Industrial</v>
      </c>
      <c r="F494" s="8" t="s">
        <v>5</v>
      </c>
      <c r="G494" s="26">
        <f t="shared" si="40"/>
        <v>1.4884831588725165</v>
      </c>
      <c r="H494" s="30">
        <f t="shared" si="41"/>
        <v>0.30824389141964326</v>
      </c>
      <c r="I494" s="30">
        <f>HLOOKUP(F494,ROCs!$B$1:$F$17,MATCH(VLOOKUP(D494,HROC,2,0),ROCs!$A$2:$A$17,0)+1,0)</f>
        <v>0.58224006489851832</v>
      </c>
      <c r="J494" s="3">
        <v>109.66</v>
      </c>
      <c r="K494" s="26">
        <f t="shared" si="37"/>
        <v>266.08839669114531</v>
      </c>
      <c r="L494" s="31">
        <f t="shared" si="38"/>
        <v>1077.7012926067994</v>
      </c>
      <c r="M494" s="4">
        <f>2.721*K494*(H494+VLOOKUP(B494,Summary!$A$34:C$39,3,0))</f>
        <v>281.09887648750941</v>
      </c>
      <c r="N494" t="s">
        <v>105</v>
      </c>
      <c r="O494" t="s">
        <v>89</v>
      </c>
      <c r="P494">
        <f t="shared" si="39"/>
        <v>1000</v>
      </c>
    </row>
    <row r="495" spans="1:16" hidden="1">
      <c r="A495" t="s">
        <v>12</v>
      </c>
      <c r="B495" t="s">
        <v>95</v>
      </c>
      <c r="C495" t="s">
        <v>71</v>
      </c>
      <c r="D495" s="8">
        <v>3200</v>
      </c>
      <c r="E495" t="str">
        <f>VLOOKUP(D495,Conformity!$A$2:$C$116,2,0)</f>
        <v>Shrub and Brushland</v>
      </c>
      <c r="F495" s="8" t="s">
        <v>5</v>
      </c>
      <c r="G495" s="26">
        <f t="shared" si="40"/>
        <v>0.80616023176279095</v>
      </c>
      <c r="H495" s="30">
        <f t="shared" si="41"/>
        <v>4.9140330516175015E-2</v>
      </c>
      <c r="I495" s="30">
        <f>HLOOKUP(F495,ROCs!$B$1:$F$17,MATCH(VLOOKUP(D495,HROC,2,0),ROCs!$A$2:$A$17,0)+1,0)</f>
        <v>0.28292799795311729</v>
      </c>
      <c r="J495" s="3">
        <v>109.29</v>
      </c>
      <c r="K495" s="26">
        <f t="shared" si="37"/>
        <v>128.86410473531436</v>
      </c>
      <c r="L495" s="31">
        <f t="shared" si="38"/>
        <v>282.67140210350493</v>
      </c>
      <c r="M495" s="4">
        <f>2.721*K495*(H495+VLOOKUP(B495,Summary!$A$34:C$39,3,0))</f>
        <v>17.230527604249371</v>
      </c>
      <c r="N495" t="s">
        <v>104</v>
      </c>
      <c r="P495">
        <f t="shared" si="39"/>
        <v>3000</v>
      </c>
    </row>
    <row r="496" spans="1:16" hidden="1">
      <c r="A496" t="s">
        <v>12</v>
      </c>
      <c r="B496" t="s">
        <v>95</v>
      </c>
      <c r="C496" t="s">
        <v>71</v>
      </c>
      <c r="D496" s="8">
        <v>1820</v>
      </c>
      <c r="E496" t="str">
        <f>VLOOKUP(D496,Conformity!$A$2:$C$116,2,0)</f>
        <v>Golf Courses</v>
      </c>
      <c r="F496" s="8" t="s">
        <v>5</v>
      </c>
      <c r="G496" s="26">
        <f t="shared" si="40"/>
        <v>1.8765006736361713</v>
      </c>
      <c r="H496" s="30">
        <f t="shared" si="41"/>
        <v>0.3700681607026059</v>
      </c>
      <c r="I496" s="30">
        <f>HLOOKUP(F496,ROCs!$B$1:$F$17,MATCH(VLOOKUP(D496,HROC,2,0),ROCs!$A$2:$A$17,0)+1,0)</f>
        <v>0.27638752969320179</v>
      </c>
      <c r="J496" s="3">
        <v>109.26</v>
      </c>
      <c r="K496" s="26">
        <f t="shared" si="37"/>
        <v>125.85058797740868</v>
      </c>
      <c r="L496" s="31">
        <f t="shared" si="38"/>
        <v>642.58785839167172</v>
      </c>
      <c r="M496" s="4">
        <f>2.721*K496*(H496+VLOOKUP(B496,Summary!$A$34:C$39,3,0))</f>
        <v>126.72593737151998</v>
      </c>
      <c r="N496" t="s">
        <v>104</v>
      </c>
      <c r="P496">
        <f t="shared" si="39"/>
        <v>1000</v>
      </c>
    </row>
    <row r="497" spans="1:16" hidden="1">
      <c r="A497" t="s">
        <v>8</v>
      </c>
      <c r="B497" t="s">
        <v>8</v>
      </c>
      <c r="C497" t="s">
        <v>71</v>
      </c>
      <c r="D497" s="8">
        <v>2130</v>
      </c>
      <c r="E497" t="str">
        <f>VLOOKUP(D497,Conformity!$A$2:$C$116,2,0)</f>
        <v>Woodland Pastures</v>
      </c>
      <c r="F497" s="8" t="s">
        <v>5</v>
      </c>
      <c r="G497" s="26">
        <f t="shared" si="40"/>
        <v>0.95337210017164864</v>
      </c>
      <c r="H497" s="30">
        <f t="shared" si="41"/>
        <v>0.22938109134459039</v>
      </c>
      <c r="I497" s="30">
        <f>HLOOKUP(F497,ROCs!$B$1:$F$17,MATCH(VLOOKUP(D497,HROC,2,0),ROCs!$A$2:$A$17,0)+1,0)</f>
        <v>0.2</v>
      </c>
      <c r="J497" s="3">
        <v>109.13</v>
      </c>
      <c r="K497" s="26">
        <f t="shared" si="37"/>
        <v>90.959855000000005</v>
      </c>
      <c r="L497" s="31">
        <f t="shared" si="38"/>
        <v>235.96127792802415</v>
      </c>
      <c r="M497" s="4">
        <f>2.721*K497*(H497+VLOOKUP(B497,Summary!$A$34:C$39,3,0))</f>
        <v>103.79756050623075</v>
      </c>
      <c r="N497" t="s">
        <v>104</v>
      </c>
      <c r="P497">
        <f t="shared" si="39"/>
        <v>2000</v>
      </c>
    </row>
    <row r="498" spans="1:16" hidden="1">
      <c r="A498" t="s">
        <v>14</v>
      </c>
      <c r="B498" t="s">
        <v>96</v>
      </c>
      <c r="C498" t="s">
        <v>90</v>
      </c>
      <c r="D498" s="8">
        <v>1330</v>
      </c>
      <c r="E498" t="str">
        <f>VLOOKUP(D498,Conformity!$A$2:$C$116,2,0)</f>
        <v>Multiple Dwelling Units, Low Rise &lt;Two stories or less&gt;</v>
      </c>
      <c r="F498" s="8" t="s">
        <v>5</v>
      </c>
      <c r="G498" s="26">
        <f t="shared" si="40"/>
        <v>1.6728075169398335</v>
      </c>
      <c r="H498" s="30">
        <f t="shared" si="41"/>
        <v>0.4645994885165638</v>
      </c>
      <c r="I498" s="30">
        <f>HLOOKUP(F498,ROCs!$B$1:$F$17,MATCH(VLOOKUP(D498,HROC,2,0),ROCs!$A$2:$A$17,0)+1,0)</f>
        <v>0.45902383655933859</v>
      </c>
      <c r="J498" s="3">
        <v>108.82</v>
      </c>
      <c r="K498" s="26">
        <f t="shared" si="37"/>
        <v>208.1706837048587</v>
      </c>
      <c r="L498" s="31">
        <f t="shared" si="38"/>
        <v>947.53242734624678</v>
      </c>
      <c r="M498" s="4">
        <f>2.721*K498*(H498+VLOOKUP(B498,Summary!$A$34:C$39,3,0))</f>
        <v>308.47881185375149</v>
      </c>
      <c r="N498" t="s">
        <v>105</v>
      </c>
      <c r="O498" t="s">
        <v>89</v>
      </c>
      <c r="P498">
        <f t="shared" si="39"/>
        <v>1000</v>
      </c>
    </row>
    <row r="499" spans="1:16" hidden="1">
      <c r="A499" t="s">
        <v>11</v>
      </c>
      <c r="B499" t="s">
        <v>11</v>
      </c>
      <c r="C499" t="s">
        <v>84</v>
      </c>
      <c r="D499" s="8">
        <v>4271</v>
      </c>
      <c r="E499" t="e">
        <f>VLOOKUP(D499,Conformity!$A$2:$C$116,2,0)</f>
        <v>#N/A</v>
      </c>
      <c r="F499" s="8" t="s">
        <v>5</v>
      </c>
      <c r="G499" s="26">
        <f t="shared" si="40"/>
        <v>0.80616023176279095</v>
      </c>
      <c r="H499" s="30">
        <f t="shared" si="41"/>
        <v>4.9140330516175015E-2</v>
      </c>
      <c r="I499" s="30">
        <f>HLOOKUP(F499,ROCs!$B$1:$F$17,MATCH(VLOOKUP(D499,HROC,2,0),ROCs!$A$2:$A$17,0)+1,0)</f>
        <v>0.28292799795311729</v>
      </c>
      <c r="J499" s="3">
        <v>108.66</v>
      </c>
      <c r="K499" s="26">
        <f t="shared" si="37"/>
        <v>128.12127020348848</v>
      </c>
      <c r="L499" s="31">
        <f t="shared" si="38"/>
        <v>281.04194850916684</v>
      </c>
      <c r="M499" s="4">
        <f>2.721*K499*(H499+VLOOKUP(B499,Summary!$A$34:C$39,3,0))</f>
        <v>55.479179960118415</v>
      </c>
      <c r="N499" t="s">
        <v>106</v>
      </c>
      <c r="O499" t="s">
        <v>82</v>
      </c>
      <c r="P499">
        <f t="shared" si="39"/>
        <v>4000</v>
      </c>
    </row>
    <row r="500" spans="1:16" hidden="1">
      <c r="A500" t="s">
        <v>16</v>
      </c>
      <c r="B500" t="s">
        <v>97</v>
      </c>
      <c r="C500" t="s">
        <v>81</v>
      </c>
      <c r="D500" s="8">
        <v>5250</v>
      </c>
      <c r="E500" t="str">
        <f>VLOOKUP(D500,Conformity!$A$2:$C$116,2,0)</f>
        <v>Marshy Lakes</v>
      </c>
      <c r="F500" s="8" t="s">
        <v>5</v>
      </c>
      <c r="G500" s="26">
        <f t="shared" si="40"/>
        <v>0.52096910560538079</v>
      </c>
      <c r="H500" s="30">
        <f t="shared" si="41"/>
        <v>9.3813358258152305E-2</v>
      </c>
      <c r="I500" s="30">
        <f>HLOOKUP(F500,ROCs!$B$1:$F$17,MATCH(VLOOKUP(D500,HROC,2,0),ROCs!$A$2:$A$17,0)+1,0)</f>
        <v>0.2984336595879456</v>
      </c>
      <c r="J500" s="3">
        <v>108.5</v>
      </c>
      <c r="K500" s="26">
        <f t="shared" si="37"/>
        <v>134.94386698210482</v>
      </c>
      <c r="L500" s="31">
        <f t="shared" si="38"/>
        <v>191.29061465867684</v>
      </c>
      <c r="M500" s="4">
        <f>2.721*K500*(H500+VLOOKUP(B500,Summary!$A$34:C$39,3,0))</f>
        <v>49.133891578847027</v>
      </c>
      <c r="N500" t="s">
        <v>103</v>
      </c>
      <c r="O500" t="s">
        <v>82</v>
      </c>
      <c r="P500">
        <f t="shared" si="39"/>
        <v>5000</v>
      </c>
    </row>
    <row r="501" spans="1:16" hidden="1">
      <c r="A501" t="s">
        <v>16</v>
      </c>
      <c r="B501" t="s">
        <v>97</v>
      </c>
      <c r="C501" t="s">
        <v>81</v>
      </c>
      <c r="D501" s="8">
        <v>4220</v>
      </c>
      <c r="E501" t="str">
        <f>VLOOKUP(D501,Conformity!$A$2:$C$116,2,0)</f>
        <v>Brazilian Pepper</v>
      </c>
      <c r="F501" s="8" t="s">
        <v>5</v>
      </c>
      <c r="G501" s="26">
        <f t="shared" si="40"/>
        <v>0.80616023176279095</v>
      </c>
      <c r="H501" s="30">
        <f t="shared" si="41"/>
        <v>4.9140330516175015E-2</v>
      </c>
      <c r="I501" s="30">
        <f>HLOOKUP(F501,ROCs!$B$1:$F$17,MATCH(VLOOKUP(D501,HROC,2,0),ROCs!$A$2:$A$17,0)+1,0)</f>
        <v>0.28292799795311729</v>
      </c>
      <c r="J501" s="3">
        <v>108.25</v>
      </c>
      <c r="K501" s="26">
        <f t="shared" si="37"/>
        <v>127.63783820658595</v>
      </c>
      <c r="L501" s="31">
        <f t="shared" si="38"/>
        <v>279.98151045570876</v>
      </c>
      <c r="M501" s="4">
        <f>2.721*K501*(H501+VLOOKUP(B501,Summary!$A$34:C$39,3,0))</f>
        <v>30.958664787850093</v>
      </c>
      <c r="N501" t="s">
        <v>103</v>
      </c>
      <c r="O501" t="s">
        <v>82</v>
      </c>
      <c r="P501">
        <f t="shared" si="39"/>
        <v>4000</v>
      </c>
    </row>
    <row r="502" spans="1:16" hidden="1">
      <c r="A502" t="s">
        <v>14</v>
      </c>
      <c r="B502" t="s">
        <v>96</v>
      </c>
      <c r="C502" t="s">
        <v>72</v>
      </c>
      <c r="D502" s="8">
        <v>4110</v>
      </c>
      <c r="E502" t="str">
        <f>VLOOKUP(D502,Conformity!$A$2:$C$116,2,0)</f>
        <v>Pine Flatwoods</v>
      </c>
      <c r="F502" s="8" t="s">
        <v>3</v>
      </c>
      <c r="G502" s="26">
        <f t="shared" si="40"/>
        <v>0.80616023176279095</v>
      </c>
      <c r="H502" s="30">
        <f t="shared" si="41"/>
        <v>4.9140330516175015E-2</v>
      </c>
      <c r="I502" s="30">
        <f>HLOOKUP(F502,ROCs!$B$1:$F$17,MATCH(VLOOKUP(D502,HROC,2,0),ROCs!$A$2:$A$17,0)+1,0)</f>
        <v>2.0887301862310671E-2</v>
      </c>
      <c r="J502" s="3">
        <v>108.16</v>
      </c>
      <c r="K502" s="26">
        <f t="shared" si="37"/>
        <v>9.415093348089199</v>
      </c>
      <c r="L502" s="31">
        <f t="shared" si="38"/>
        <v>20.652590906569376</v>
      </c>
      <c r="M502" s="4">
        <f>2.721*K502*(H502+VLOOKUP(B502,Summary!$A$34:C$39,3,0))</f>
        <v>3.3083775539978464</v>
      </c>
      <c r="N502" t="s">
        <v>99</v>
      </c>
      <c r="P502">
        <f t="shared" si="39"/>
        <v>4000</v>
      </c>
    </row>
    <row r="503" spans="1:16" hidden="1">
      <c r="A503" t="s">
        <v>12</v>
      </c>
      <c r="B503" t="s">
        <v>95</v>
      </c>
      <c r="C503" t="s">
        <v>91</v>
      </c>
      <c r="D503" s="8">
        <v>2130</v>
      </c>
      <c r="E503" t="str">
        <f>VLOOKUP(D503,Conformity!$A$2:$C$116,2,0)</f>
        <v>Woodland Pastures</v>
      </c>
      <c r="F503" s="8" t="s">
        <v>5</v>
      </c>
      <c r="G503" s="26">
        <f t="shared" si="40"/>
        <v>0.95337210017164864</v>
      </c>
      <c r="H503" s="30">
        <f t="shared" si="41"/>
        <v>0.22938109134459039</v>
      </c>
      <c r="I503" s="30">
        <f>HLOOKUP(F503,ROCs!$B$1:$F$17,MATCH(VLOOKUP(D503,HROC,2,0),ROCs!$A$2:$A$17,0)+1,0)</f>
        <v>0.2</v>
      </c>
      <c r="J503" s="3">
        <v>107.46</v>
      </c>
      <c r="K503" s="26">
        <f t="shared" si="37"/>
        <v>89.567909999999998</v>
      </c>
      <c r="L503" s="31">
        <f t="shared" si="38"/>
        <v>232.35039793040843</v>
      </c>
      <c r="M503" s="4">
        <f>2.721*K503*(H503+VLOOKUP(B503,Summary!$A$34:C$39,3,0))</f>
        <v>55.903448236036276</v>
      </c>
      <c r="N503" t="s">
        <v>107</v>
      </c>
      <c r="O503" t="s">
        <v>89</v>
      </c>
      <c r="P503">
        <f t="shared" si="39"/>
        <v>2000</v>
      </c>
    </row>
    <row r="504" spans="1:16">
      <c r="A504" t="s">
        <v>11</v>
      </c>
      <c r="B504" t="s">
        <v>11</v>
      </c>
      <c r="C504" t="s">
        <v>17</v>
      </c>
      <c r="D504" s="8">
        <v>6410</v>
      </c>
      <c r="E504" t="str">
        <f>VLOOKUP(D504,Conformity!$A$2:$C$116,2,0)</f>
        <v>Freshwater Marshes</v>
      </c>
      <c r="F504" s="8" t="s">
        <v>5</v>
      </c>
      <c r="G504" s="26">
        <f t="shared" si="40"/>
        <v>0.62640332935885068</v>
      </c>
      <c r="H504" s="30">
        <f t="shared" si="41"/>
        <v>1.7869211096790915E-2</v>
      </c>
      <c r="I504" s="30">
        <f>HLOOKUP(F504,ROCs!$B$1:$F$17,MATCH(VLOOKUP(D504,HROC,2,0),ROCs!$A$2:$A$17,0)+1,0)</f>
        <v>0.24869471632328805</v>
      </c>
      <c r="J504" s="3">
        <v>107.43</v>
      </c>
      <c r="K504" s="26">
        <f t="shared" si="37"/>
        <v>111.34423678869065</v>
      </c>
      <c r="L504" s="31">
        <f t="shared" si="38"/>
        <v>189.77995611247781</v>
      </c>
      <c r="M504" s="4">
        <f>2.721*K504*(H504+VLOOKUP(B504,Summary!$A$34:C$39,3,0))</f>
        <v>38.740236733614459</v>
      </c>
      <c r="N504" t="s">
        <v>17</v>
      </c>
      <c r="O504" t="s">
        <v>29</v>
      </c>
      <c r="P504">
        <f t="shared" si="39"/>
        <v>6000</v>
      </c>
    </row>
    <row r="505" spans="1:16" hidden="1">
      <c r="A505" t="s">
        <v>14</v>
      </c>
      <c r="B505" t="s">
        <v>96</v>
      </c>
      <c r="C505" t="s">
        <v>77</v>
      </c>
      <c r="D505" s="8">
        <v>1330</v>
      </c>
      <c r="E505" t="str">
        <f>VLOOKUP(D505,Conformity!$A$2:$C$116,2,0)</f>
        <v>Multiple Dwelling Units, Low Rise &lt;Two stories or less&gt;</v>
      </c>
      <c r="F505" s="8" t="s">
        <v>5</v>
      </c>
      <c r="G505" s="26">
        <f t="shared" si="40"/>
        <v>1.6728075169398335</v>
      </c>
      <c r="H505" s="30">
        <f t="shared" si="41"/>
        <v>0.4645994885165638</v>
      </c>
      <c r="I505" s="30">
        <f>HLOOKUP(F505,ROCs!$B$1:$F$17,MATCH(VLOOKUP(D505,HROC,2,0),ROCs!$A$2:$A$17,0)+1,0)</f>
        <v>0.45902383655933859</v>
      </c>
      <c r="J505" s="3">
        <v>106.52</v>
      </c>
      <c r="K505" s="26">
        <f t="shared" si="37"/>
        <v>203.77082547547832</v>
      </c>
      <c r="L505" s="31">
        <f t="shared" si="38"/>
        <v>927.50555192907746</v>
      </c>
      <c r="M505" s="4">
        <f>2.721*K505*(H505+VLOOKUP(B505,Summary!$A$34:C$39,3,0))</f>
        <v>301.95885902096683</v>
      </c>
      <c r="N505" t="s">
        <v>112</v>
      </c>
      <c r="P505">
        <f t="shared" si="39"/>
        <v>1000</v>
      </c>
    </row>
    <row r="506" spans="1:16">
      <c r="A506" t="s">
        <v>14</v>
      </c>
      <c r="B506" t="s">
        <v>96</v>
      </c>
      <c r="C506" t="s">
        <v>17</v>
      </c>
      <c r="D506" s="8">
        <v>6440</v>
      </c>
      <c r="E506" t="str">
        <f>VLOOKUP(D506,Conformity!$A$2:$C$116,2,0)</f>
        <v>Emergent Aquatic Vegetation</v>
      </c>
      <c r="F506" s="8" t="s">
        <v>10</v>
      </c>
      <c r="G506" s="26">
        <f t="shared" si="40"/>
        <v>0.62640332935885068</v>
      </c>
      <c r="H506" s="30">
        <f t="shared" si="41"/>
        <v>1.7869211096790915E-2</v>
      </c>
      <c r="I506" s="30">
        <f>HLOOKUP(F506,ROCs!$B$1:$F$17,MATCH(VLOOKUP(D506,HROC,2,0),ROCs!$A$2:$A$17,0)+1,0)</f>
        <v>0.24869471632328805</v>
      </c>
      <c r="J506" s="3">
        <v>106.04</v>
      </c>
      <c r="K506" s="26">
        <f t="shared" si="37"/>
        <v>109.90359181860521</v>
      </c>
      <c r="L506" s="31">
        <f t="shared" si="38"/>
        <v>187.32445821620729</v>
      </c>
      <c r="M506" s="4">
        <f>2.721*K506*(H506+VLOOKUP(B506,Summary!$A$34:C$39,3,0))</f>
        <v>29.267559869962469</v>
      </c>
      <c r="N506" t="s">
        <v>17</v>
      </c>
      <c r="O506" t="s">
        <v>38</v>
      </c>
      <c r="P506">
        <f t="shared" si="39"/>
        <v>6000</v>
      </c>
    </row>
    <row r="507" spans="1:16">
      <c r="A507" t="s">
        <v>14</v>
      </c>
      <c r="B507" t="s">
        <v>96</v>
      </c>
      <c r="C507" t="s">
        <v>17</v>
      </c>
      <c r="D507" s="8">
        <v>2110</v>
      </c>
      <c r="E507" t="str">
        <f>VLOOKUP(D507,Conformity!$A$2:$C$116,2,0)</f>
        <v>Improved Pastures</v>
      </c>
      <c r="F507" s="8" t="s">
        <v>5</v>
      </c>
      <c r="G507" s="26">
        <f t="shared" si="40"/>
        <v>1.8765006736361713</v>
      </c>
      <c r="H507" s="30">
        <f t="shared" si="41"/>
        <v>0.3700681607026059</v>
      </c>
      <c r="I507" s="30">
        <f>HLOOKUP(F507,ROCs!$B$1:$F$17,MATCH(VLOOKUP(D507,HROC,2,0),ROCs!$A$2:$A$17,0)+1,0)</f>
        <v>0.58663586860269046</v>
      </c>
      <c r="J507" s="3">
        <v>104.45</v>
      </c>
      <c r="K507" s="26">
        <f t="shared" si="37"/>
        <v>255.35988041185885</v>
      </c>
      <c r="L507" s="31">
        <f t="shared" si="38"/>
        <v>1303.856909293627</v>
      </c>
      <c r="M507" s="4">
        <f>2.721*K507*(H507+VLOOKUP(B507,Summary!$A$34:C$39,3,0))</f>
        <v>312.7227659599256</v>
      </c>
      <c r="N507" t="s">
        <v>17</v>
      </c>
      <c r="O507" t="s">
        <v>51</v>
      </c>
      <c r="P507">
        <f t="shared" si="39"/>
        <v>2000</v>
      </c>
    </row>
    <row r="508" spans="1:16" hidden="1">
      <c r="A508" t="s">
        <v>8</v>
      </c>
      <c r="B508" t="s">
        <v>8</v>
      </c>
      <c r="C508" t="s">
        <v>83</v>
      </c>
      <c r="D508" s="8">
        <v>8100</v>
      </c>
      <c r="E508" t="str">
        <f>VLOOKUP(D508,Conformity!$A$2:$C$116,2,0)</f>
        <v>Transportation</v>
      </c>
      <c r="F508" s="8" t="s">
        <v>5</v>
      </c>
      <c r="G508" s="26">
        <f t="shared" si="40"/>
        <v>1.0171301585628862</v>
      </c>
      <c r="H508" s="30">
        <f t="shared" si="41"/>
        <v>0.19656132206470006</v>
      </c>
      <c r="I508" s="30">
        <f>HLOOKUP(F508,ROCs!$B$1:$F$17,MATCH(VLOOKUP(D508,HROC,2,0),ROCs!$A$2:$A$17,0)+1,0)</f>
        <v>0.45034663738052311</v>
      </c>
      <c r="J508" s="3">
        <v>104.42</v>
      </c>
      <c r="K508" s="26">
        <f t="shared" si="37"/>
        <v>195.97750381020532</v>
      </c>
      <c r="L508" s="31">
        <f t="shared" si="38"/>
        <v>542.3895269381585</v>
      </c>
      <c r="M508" s="4">
        <f>2.721*K508*(H508+VLOOKUP(B508,Summary!$A$34:C$39,3,0))</f>
        <v>206.13567579541854</v>
      </c>
      <c r="N508" t="s">
        <v>111</v>
      </c>
      <c r="O508" t="s">
        <v>82</v>
      </c>
      <c r="P508">
        <f t="shared" si="39"/>
        <v>8000</v>
      </c>
    </row>
    <row r="509" spans="1:16" hidden="1">
      <c r="A509" t="s">
        <v>14</v>
      </c>
      <c r="B509" t="s">
        <v>96</v>
      </c>
      <c r="C509" t="s">
        <v>90</v>
      </c>
      <c r="D509" s="8">
        <v>1320</v>
      </c>
      <c r="E509" t="str">
        <f>VLOOKUP(D509,Conformity!$A$2:$C$116,2,0)</f>
        <v>Mobile Home Units &lt;Six or more dwelling units per acre&gt;</v>
      </c>
      <c r="F509" s="8" t="s">
        <v>5</v>
      </c>
      <c r="G509" s="26">
        <f t="shared" si="40"/>
        <v>1.6728075169398335</v>
      </c>
      <c r="H509" s="30">
        <f t="shared" si="41"/>
        <v>0.4645994885165638</v>
      </c>
      <c r="I509" s="30">
        <f>HLOOKUP(F509,ROCs!$B$1:$F$17,MATCH(VLOOKUP(D509,HROC,2,0),ROCs!$A$2:$A$17,0)+1,0)</f>
        <v>0.45902383655933859</v>
      </c>
      <c r="J509" s="3">
        <v>104.26</v>
      </c>
      <c r="K509" s="26">
        <f t="shared" si="37"/>
        <v>199.44748651965241</v>
      </c>
      <c r="L509" s="31">
        <f t="shared" si="38"/>
        <v>907.82696999742438</v>
      </c>
      <c r="M509" s="4">
        <f>2.721*K509*(H509+VLOOKUP(B509,Summary!$A$34:C$39,3,0))</f>
        <v>295.55229667223068</v>
      </c>
      <c r="N509" t="s">
        <v>105</v>
      </c>
      <c r="O509" t="s">
        <v>89</v>
      </c>
      <c r="P509">
        <f t="shared" si="39"/>
        <v>1000</v>
      </c>
    </row>
    <row r="510" spans="1:16" hidden="1">
      <c r="A510" t="s">
        <v>8</v>
      </c>
      <c r="B510" t="s">
        <v>8</v>
      </c>
      <c r="C510" t="s">
        <v>73</v>
      </c>
      <c r="D510" s="8">
        <v>6440</v>
      </c>
      <c r="E510" t="str">
        <f>VLOOKUP(D510,Conformity!$A$2:$C$116,2,0)</f>
        <v>Emergent Aquatic Vegetation</v>
      </c>
      <c r="F510" s="8" t="s">
        <v>5</v>
      </c>
      <c r="G510" s="26">
        <f t="shared" si="40"/>
        <v>0.62640332935885068</v>
      </c>
      <c r="H510" s="30">
        <f t="shared" si="41"/>
        <v>1.7869211096790915E-2</v>
      </c>
      <c r="I510" s="30">
        <f>HLOOKUP(F510,ROCs!$B$1:$F$17,MATCH(VLOOKUP(D510,HROC,2,0),ROCs!$A$2:$A$17,0)+1,0)</f>
        <v>0.24869471632328805</v>
      </c>
      <c r="J510" s="3">
        <v>103.68</v>
      </c>
      <c r="K510" s="26">
        <f t="shared" si="37"/>
        <v>107.45760467515078</v>
      </c>
      <c r="L510" s="31">
        <f t="shared" si="38"/>
        <v>183.15541142829471</v>
      </c>
      <c r="M510" s="4">
        <f>2.721*K510*(H510+VLOOKUP(B510,Summary!$A$34:C$39,3,0))</f>
        <v>60.779323955184601</v>
      </c>
      <c r="N510" t="s">
        <v>110</v>
      </c>
      <c r="P510">
        <f t="shared" si="39"/>
        <v>6000</v>
      </c>
    </row>
    <row r="511" spans="1:16" hidden="1">
      <c r="A511" t="s">
        <v>14</v>
      </c>
      <c r="B511" t="s">
        <v>96</v>
      </c>
      <c r="C511" t="s">
        <v>72</v>
      </c>
      <c r="D511" s="8">
        <v>6430</v>
      </c>
      <c r="E511" t="str">
        <f>VLOOKUP(D511,Conformity!$A$2:$C$116,2,0)</f>
        <v>Wet Prairies</v>
      </c>
      <c r="F511" s="8" t="s">
        <v>5</v>
      </c>
      <c r="G511" s="26">
        <f t="shared" si="40"/>
        <v>0.62640332935885068</v>
      </c>
      <c r="H511" s="30">
        <f t="shared" si="41"/>
        <v>1.7869211096790915E-2</v>
      </c>
      <c r="I511" s="30">
        <f>HLOOKUP(F511,ROCs!$B$1:$F$17,MATCH(VLOOKUP(D511,HROC,2,0),ROCs!$A$2:$A$17,0)+1,0)</f>
        <v>0.24869471632328805</v>
      </c>
      <c r="J511" s="3">
        <v>103.6</v>
      </c>
      <c r="K511" s="26">
        <f t="shared" si="37"/>
        <v>107.37468985672858</v>
      </c>
      <c r="L511" s="31">
        <f t="shared" si="38"/>
        <v>183.01408780836545</v>
      </c>
      <c r="M511" s="4">
        <f>2.721*K511*(H511+VLOOKUP(B511,Summary!$A$34:C$39,3,0))</f>
        <v>28.59410790765854</v>
      </c>
      <c r="N511" t="s">
        <v>99</v>
      </c>
      <c r="P511">
        <f t="shared" si="39"/>
        <v>6000</v>
      </c>
    </row>
    <row r="512" spans="1:16" hidden="1">
      <c r="A512" t="s">
        <v>11</v>
      </c>
      <c r="B512" t="s">
        <v>11</v>
      </c>
      <c r="C512" t="s">
        <v>83</v>
      </c>
      <c r="D512" s="8">
        <v>6410</v>
      </c>
      <c r="E512" t="str">
        <f>VLOOKUP(D512,Conformity!$A$2:$C$116,2,0)</f>
        <v>Freshwater Marshes</v>
      </c>
      <c r="F512" s="8" t="s">
        <v>10</v>
      </c>
      <c r="G512" s="26">
        <f t="shared" si="40"/>
        <v>0.62640332935885068</v>
      </c>
      <c r="H512" s="30">
        <f t="shared" si="41"/>
        <v>1.7869211096790915E-2</v>
      </c>
      <c r="I512" s="30">
        <f>HLOOKUP(F512,ROCs!$B$1:$F$17,MATCH(VLOOKUP(D512,HROC,2,0),ROCs!$A$2:$A$17,0)+1,0)</f>
        <v>0.24869471632328805</v>
      </c>
      <c r="J512" s="3">
        <v>103.39</v>
      </c>
      <c r="K512" s="26">
        <f t="shared" si="37"/>
        <v>107.15703845837034</v>
      </c>
      <c r="L512" s="31">
        <f t="shared" si="38"/>
        <v>182.64311330605119</v>
      </c>
      <c r="M512" s="4">
        <f>2.721*K512*(H512+VLOOKUP(B512,Summary!$A$34:C$39,3,0))</f>
        <v>37.283375927472761</v>
      </c>
      <c r="N512" t="s">
        <v>111</v>
      </c>
      <c r="O512" t="s">
        <v>82</v>
      </c>
      <c r="P512">
        <f t="shared" si="39"/>
        <v>6000</v>
      </c>
    </row>
    <row r="513" spans="1:16" hidden="1">
      <c r="A513" t="s">
        <v>14</v>
      </c>
      <c r="B513" t="s">
        <v>96</v>
      </c>
      <c r="C513" t="s">
        <v>83</v>
      </c>
      <c r="D513" s="8">
        <v>1900</v>
      </c>
      <c r="E513" t="str">
        <f>VLOOKUP(D513,Conformity!$A$2:$C$116,2,0)</f>
        <v>Open Land</v>
      </c>
      <c r="F513" s="8" t="s">
        <v>3</v>
      </c>
      <c r="G513" s="26">
        <f t="shared" si="40"/>
        <v>0.80616023176279095</v>
      </c>
      <c r="H513" s="30">
        <f t="shared" si="41"/>
        <v>4.9140330516175015E-2</v>
      </c>
      <c r="I513" s="30">
        <f>HLOOKUP(F513,ROCs!$B$1:$F$17,MATCH(VLOOKUP(D513,HROC,2,0),ROCs!$A$2:$A$17,0)+1,0)</f>
        <v>2.0887301862310671E-2</v>
      </c>
      <c r="J513" s="3">
        <v>102.98</v>
      </c>
      <c r="K513" s="26">
        <f t="shared" si="37"/>
        <v>8.9641855860412871</v>
      </c>
      <c r="L513" s="31">
        <f t="shared" si="38"/>
        <v>19.663496778462591</v>
      </c>
      <c r="M513" s="4">
        <f>2.721*K513*(H513+VLOOKUP(B513,Summary!$A$34:C$39,3,0))</f>
        <v>3.1499326970293842</v>
      </c>
      <c r="N513" t="s">
        <v>111</v>
      </c>
      <c r="O513" t="s">
        <v>82</v>
      </c>
      <c r="P513">
        <f t="shared" si="39"/>
        <v>1000</v>
      </c>
    </row>
    <row r="514" spans="1:16" hidden="1">
      <c r="A514" t="s">
        <v>2</v>
      </c>
      <c r="B514" t="s">
        <v>94</v>
      </c>
      <c r="C514" t="s">
        <v>71</v>
      </c>
      <c r="D514" s="8">
        <v>1820</v>
      </c>
      <c r="E514" t="str">
        <f>VLOOKUP(D514,Conformity!$A$2:$C$116,2,0)</f>
        <v>Golf Courses</v>
      </c>
      <c r="F514" s="8" t="s">
        <v>3</v>
      </c>
      <c r="G514" s="26">
        <f t="shared" si="40"/>
        <v>1.8765006736361713</v>
      </c>
      <c r="H514" s="30">
        <f t="shared" si="41"/>
        <v>0.3700681607026059</v>
      </c>
      <c r="I514" s="30">
        <f>HLOOKUP(F514,ROCs!$B$1:$F$17,MATCH(VLOOKUP(D514,HROC,2,0),ROCs!$A$2:$A$17,0)+1,0)</f>
        <v>8.3338224602148639E-2</v>
      </c>
      <c r="J514" s="3">
        <v>102.72</v>
      </c>
      <c r="K514" s="26">
        <f t="shared" ref="K514:K577" si="42">Rain*I514*J514/12</f>
        <v>35.675893881745559</v>
      </c>
      <c r="L514" s="31">
        <f t="shared" ref="L514:L577" si="43">2.721*G514*K514</f>
        <v>182.15962765143894</v>
      </c>
      <c r="M514" s="4">
        <f>2.721*K514*(H514+VLOOKUP(B514,Summary!$A$34:C$39,3,0))</f>
        <v>40.777741685291609</v>
      </c>
      <c r="N514" t="s">
        <v>104</v>
      </c>
      <c r="P514">
        <f t="shared" si="39"/>
        <v>1000</v>
      </c>
    </row>
    <row r="515" spans="1:16" hidden="1">
      <c r="A515" t="s">
        <v>8</v>
      </c>
      <c r="B515" t="s">
        <v>8</v>
      </c>
      <c r="C515" t="s">
        <v>84</v>
      </c>
      <c r="D515" s="8">
        <v>1700</v>
      </c>
      <c r="E515" t="str">
        <f>VLOOKUP(D515,Conformity!$A$2:$C$116,2,0)</f>
        <v>Institutional</v>
      </c>
      <c r="F515" s="8" t="s">
        <v>5</v>
      </c>
      <c r="G515" s="26">
        <f t="shared" si="40"/>
        <v>0.96739227811534922</v>
      </c>
      <c r="H515" s="30">
        <f t="shared" si="41"/>
        <v>0.17065096597435325</v>
      </c>
      <c r="I515" s="30">
        <f>HLOOKUP(F515,ROCs!$B$1:$F$17,MATCH(VLOOKUP(D515,HROC,2,0),ROCs!$A$2:$A$17,0)+1,0)</f>
        <v>0.24052044568721381</v>
      </c>
      <c r="J515" s="3">
        <v>102.68</v>
      </c>
      <c r="K515" s="26">
        <f t="shared" si="42"/>
        <v>102.92324454598229</v>
      </c>
      <c r="L515" s="31">
        <f t="shared" si="43"/>
        <v>270.92222062563428</v>
      </c>
      <c r="M515" s="4">
        <f>2.721*K515*(H515+VLOOKUP(B515,Summary!$A$34:C$39,3,0))</f>
        <v>101.00179914905355</v>
      </c>
      <c r="N515" t="s">
        <v>106</v>
      </c>
      <c r="O515" t="s">
        <v>82</v>
      </c>
      <c r="P515">
        <f t="shared" ref="P515:P578" si="44">INT(D515/1000)*1000</f>
        <v>1000</v>
      </c>
    </row>
    <row r="516" spans="1:16" hidden="1">
      <c r="A516" t="s">
        <v>12</v>
      </c>
      <c r="B516" t="s">
        <v>95</v>
      </c>
      <c r="C516" t="s">
        <v>71</v>
      </c>
      <c r="D516" s="8">
        <v>5250</v>
      </c>
      <c r="E516" t="str">
        <f>VLOOKUP(D516,Conformity!$A$2:$C$116,2,0)</f>
        <v>Marshy Lakes</v>
      </c>
      <c r="F516" s="8" t="s">
        <v>5</v>
      </c>
      <c r="G516" s="26">
        <f t="shared" si="40"/>
        <v>0.52096910560538079</v>
      </c>
      <c r="H516" s="30">
        <f t="shared" si="41"/>
        <v>9.3813358258152305E-2</v>
      </c>
      <c r="I516" s="30">
        <f>HLOOKUP(F516,ROCs!$B$1:$F$17,MATCH(VLOOKUP(D516,HROC,2,0),ROCs!$A$2:$A$17,0)+1,0)</f>
        <v>0.2984336595879456</v>
      </c>
      <c r="J516" s="3">
        <v>102.62</v>
      </c>
      <c r="K516" s="26">
        <f t="shared" si="42"/>
        <v>127.63077999726816</v>
      </c>
      <c r="L516" s="31">
        <f t="shared" si="43"/>
        <v>180.92389747717436</v>
      </c>
      <c r="M516" s="4">
        <f>2.721*K516*(H516+VLOOKUP(B516,Summary!$A$34:C$39,3,0))</f>
        <v>32.579817553219748</v>
      </c>
      <c r="N516" t="s">
        <v>104</v>
      </c>
      <c r="P516">
        <f t="shared" si="44"/>
        <v>5000</v>
      </c>
    </row>
    <row r="517" spans="1:16" hidden="1">
      <c r="A517" t="s">
        <v>16</v>
      </c>
      <c r="B517" t="s">
        <v>97</v>
      </c>
      <c r="C517" t="s">
        <v>71</v>
      </c>
      <c r="D517" s="8">
        <v>2540</v>
      </c>
      <c r="E517" t="str">
        <f>VLOOKUP(D517,Conformity!$A$2:$C$116,2,0)</f>
        <v>Aquaculture</v>
      </c>
      <c r="F517" s="8" t="s">
        <v>10</v>
      </c>
      <c r="G517" s="26">
        <f t="shared" si="40"/>
        <v>1.7303616721893005</v>
      </c>
      <c r="H517" s="30">
        <f t="shared" si="41"/>
        <v>0.38508149913584422</v>
      </c>
      <c r="I517" s="30">
        <f>HLOOKUP(F517,ROCs!$B$1:$F$17,MATCH(VLOOKUP(D517,HROC,2,0),ROCs!$A$2:$A$17,0)+1,0)</f>
        <v>0.30381529981542799</v>
      </c>
      <c r="J517" s="3">
        <v>102.23</v>
      </c>
      <c r="K517" s="26">
        <f t="shared" si="42"/>
        <v>129.4385412822968</v>
      </c>
      <c r="L517" s="31">
        <f t="shared" si="43"/>
        <v>609.43731030076151</v>
      </c>
      <c r="M517" s="4">
        <f>2.721*K517*(H517+VLOOKUP(B517,Summary!$A$34:C$39,3,0))</f>
        <v>149.71466928309502</v>
      </c>
      <c r="N517" t="s">
        <v>104</v>
      </c>
      <c r="P517">
        <f t="shared" si="44"/>
        <v>2000</v>
      </c>
    </row>
    <row r="518" spans="1:16" hidden="1">
      <c r="A518" t="s">
        <v>8</v>
      </c>
      <c r="B518" t="s">
        <v>8</v>
      </c>
      <c r="C518" t="s">
        <v>83</v>
      </c>
      <c r="D518" s="8">
        <v>1110</v>
      </c>
      <c r="E518" t="str">
        <f>VLOOKUP(D518,Conformity!$A$2:$C$116,2,0)</f>
        <v>Fixed Single Family Units</v>
      </c>
      <c r="F518" s="8" t="s">
        <v>5</v>
      </c>
      <c r="G518" s="26">
        <f t="shared" si="40"/>
        <v>0.96739227811534922</v>
      </c>
      <c r="H518" s="30">
        <f t="shared" si="41"/>
        <v>0.17065096597435325</v>
      </c>
      <c r="I518" s="30">
        <f>HLOOKUP(F518,ROCs!$B$1:$F$17,MATCH(VLOOKUP(D518,HROC,2,0),ROCs!$A$2:$A$17,0)+1,0)</f>
        <v>0.27638752969320179</v>
      </c>
      <c r="J518" s="3">
        <v>101.9</v>
      </c>
      <c r="K518" s="26">
        <f t="shared" si="42"/>
        <v>117.37300855663506</v>
      </c>
      <c r="L518" s="31">
        <f t="shared" si="43"/>
        <v>308.95796435438399</v>
      </c>
      <c r="M518" s="4">
        <f>2.721*K518*(H518+VLOOKUP(B518,Summary!$A$34:C$39,3,0))</f>
        <v>115.18180453844005</v>
      </c>
      <c r="N518" t="s">
        <v>111</v>
      </c>
      <c r="O518" t="s">
        <v>82</v>
      </c>
      <c r="P518">
        <f t="shared" si="44"/>
        <v>1000</v>
      </c>
    </row>
    <row r="519" spans="1:16" hidden="1">
      <c r="A519" t="s">
        <v>12</v>
      </c>
      <c r="B519" t="s">
        <v>95</v>
      </c>
      <c r="C519" t="s">
        <v>71</v>
      </c>
      <c r="D519" s="8">
        <v>1320</v>
      </c>
      <c r="E519" t="str">
        <f>VLOOKUP(D519,Conformity!$A$2:$C$116,2,0)</f>
        <v>Mobile Home Units &lt;Six or more dwelling units per acre&gt;</v>
      </c>
      <c r="F519" s="8" t="s">
        <v>5</v>
      </c>
      <c r="G519" s="26">
        <f t="shared" si="40"/>
        <v>1.6728075169398335</v>
      </c>
      <c r="H519" s="30">
        <f t="shared" si="41"/>
        <v>0.4645994885165638</v>
      </c>
      <c r="I519" s="30">
        <f>HLOOKUP(F519,ROCs!$B$1:$F$17,MATCH(VLOOKUP(D519,HROC,2,0),ROCs!$A$2:$A$17,0)+1,0)</f>
        <v>0.45902383655933859</v>
      </c>
      <c r="J519" s="3">
        <v>101.88</v>
      </c>
      <c r="K519" s="26">
        <f t="shared" si="42"/>
        <v>194.8945897431631</v>
      </c>
      <c r="L519" s="31">
        <f t="shared" si="43"/>
        <v>887.1035076092229</v>
      </c>
      <c r="M519" s="4">
        <f>2.721*K519*(H519+VLOOKUP(B519,Summary!$A$34:C$39,3,0))</f>
        <v>246.38090857605735</v>
      </c>
      <c r="N519" t="s">
        <v>104</v>
      </c>
      <c r="P519">
        <f t="shared" si="44"/>
        <v>1000</v>
      </c>
    </row>
    <row r="520" spans="1:16" hidden="1">
      <c r="A520" t="s">
        <v>11</v>
      </c>
      <c r="B520" t="s">
        <v>11</v>
      </c>
      <c r="C520" t="s">
        <v>86</v>
      </c>
      <c r="D520" s="8">
        <v>8140</v>
      </c>
      <c r="E520" t="str">
        <f>VLOOKUP(D520,Conformity!$A$2:$C$116,2,0)</f>
        <v>Roads and Highways</v>
      </c>
      <c r="F520" s="8" t="s">
        <v>5</v>
      </c>
      <c r="G520" s="26">
        <f t="shared" si="40"/>
        <v>1.0171301585628862</v>
      </c>
      <c r="H520" s="30">
        <f t="shared" si="41"/>
        <v>0.19656132206470006</v>
      </c>
      <c r="I520" s="30">
        <f>HLOOKUP(F520,ROCs!$B$1:$F$17,MATCH(VLOOKUP(D520,HROC,2,0),ROCs!$A$2:$A$17,0)+1,0)</f>
        <v>0.45034663738052311</v>
      </c>
      <c r="J520" s="3">
        <v>101.73</v>
      </c>
      <c r="K520" s="26">
        <f t="shared" si="42"/>
        <v>190.92885905585317</v>
      </c>
      <c r="L520" s="31">
        <f t="shared" si="43"/>
        <v>528.41684136581944</v>
      </c>
      <c r="M520" s="4">
        <f>2.721*K520*(H520+VLOOKUP(B520,Summary!$A$34:C$39,3,0))</f>
        <v>159.26394879416307</v>
      </c>
      <c r="N520" t="s">
        <v>109</v>
      </c>
      <c r="P520">
        <f t="shared" si="44"/>
        <v>8000</v>
      </c>
    </row>
    <row r="521" spans="1:16" hidden="1">
      <c r="A521" t="s">
        <v>11</v>
      </c>
      <c r="B521" t="s">
        <v>11</v>
      </c>
      <c r="C521" t="s">
        <v>83</v>
      </c>
      <c r="D521" s="8">
        <v>6215</v>
      </c>
      <c r="E521" t="e">
        <f>VLOOKUP(D521,Conformity!$A$2:$C$116,2,0)</f>
        <v>#N/A</v>
      </c>
      <c r="F521" s="8" t="s">
        <v>5</v>
      </c>
      <c r="G521" s="26">
        <f t="shared" si="40"/>
        <v>0.62640332935885068</v>
      </c>
      <c r="H521" s="30">
        <f t="shared" si="41"/>
        <v>1.7869211096790915E-2</v>
      </c>
      <c r="I521" s="30">
        <f>HLOOKUP(F521,ROCs!$B$1:$F$17,MATCH(VLOOKUP(D521,HROC,2,0),ROCs!$A$2:$A$17,0)+1,0)</f>
        <v>0.24869471632328805</v>
      </c>
      <c r="J521" s="3">
        <v>101.67</v>
      </c>
      <c r="K521" s="26">
        <f t="shared" si="42"/>
        <v>105.37436986229339</v>
      </c>
      <c r="L521" s="31">
        <f t="shared" si="43"/>
        <v>179.60465547757255</v>
      </c>
      <c r="M521" s="4">
        <f>2.721*K521*(H521+VLOOKUP(B521,Summary!$A$34:C$39,3,0))</f>
        <v>36.663128257531248</v>
      </c>
      <c r="N521" t="s">
        <v>111</v>
      </c>
      <c r="O521" t="s">
        <v>82</v>
      </c>
      <c r="P521">
        <f t="shared" si="44"/>
        <v>6000</v>
      </c>
    </row>
    <row r="522" spans="1:16" hidden="1">
      <c r="A522" t="s">
        <v>2</v>
      </c>
      <c r="B522" t="s">
        <v>94</v>
      </c>
      <c r="C522" t="s">
        <v>71</v>
      </c>
      <c r="D522" s="8">
        <v>2130</v>
      </c>
      <c r="E522" t="str">
        <f>VLOOKUP(D522,Conformity!$A$2:$C$116,2,0)</f>
        <v>Woodland Pastures</v>
      </c>
      <c r="F522" s="8" t="s">
        <v>5</v>
      </c>
      <c r="G522" s="26">
        <f t="shared" si="40"/>
        <v>0.95337210017164864</v>
      </c>
      <c r="H522" s="30">
        <f t="shared" si="41"/>
        <v>0.22938109134459039</v>
      </c>
      <c r="I522" s="30">
        <f>HLOOKUP(F522,ROCs!$B$1:$F$17,MATCH(VLOOKUP(D522,HROC,2,0),ROCs!$A$2:$A$17,0)+1,0)</f>
        <v>0.2</v>
      </c>
      <c r="J522" s="3">
        <v>101.49</v>
      </c>
      <c r="K522" s="26">
        <f t="shared" si="42"/>
        <v>84.591915</v>
      </c>
      <c r="L522" s="31">
        <f t="shared" si="43"/>
        <v>219.44204248983019</v>
      </c>
      <c r="M522" s="4">
        <f>2.721*K522*(H522+VLOOKUP(B522,Summary!$A$34:C$39,3,0))</f>
        <v>64.306431147562037</v>
      </c>
      <c r="N522" t="s">
        <v>104</v>
      </c>
      <c r="P522">
        <f t="shared" si="44"/>
        <v>2000</v>
      </c>
    </row>
    <row r="523" spans="1:16" hidden="1">
      <c r="A523" t="s">
        <v>12</v>
      </c>
      <c r="B523" t="s">
        <v>95</v>
      </c>
      <c r="C523" t="s">
        <v>71</v>
      </c>
      <c r="D523" s="8">
        <v>6430</v>
      </c>
      <c r="E523" t="str">
        <f>VLOOKUP(D523,Conformity!$A$2:$C$116,2,0)</f>
        <v>Wet Prairies</v>
      </c>
      <c r="F523" s="8" t="s">
        <v>5</v>
      </c>
      <c r="G523" s="26">
        <f t="shared" si="40"/>
        <v>0.62640332935885068</v>
      </c>
      <c r="H523" s="30">
        <f t="shared" si="41"/>
        <v>1.7869211096790915E-2</v>
      </c>
      <c r="I523" s="30">
        <f>HLOOKUP(F523,ROCs!$B$1:$F$17,MATCH(VLOOKUP(D523,HROC,2,0),ROCs!$A$2:$A$17,0)+1,0)</f>
        <v>0.24869471632328805</v>
      </c>
      <c r="J523" s="3">
        <v>101.47</v>
      </c>
      <c r="K523" s="26">
        <f t="shared" si="42"/>
        <v>105.16708281623791</v>
      </c>
      <c r="L523" s="31">
        <f t="shared" si="43"/>
        <v>179.25134642774941</v>
      </c>
      <c r="M523" s="4">
        <f>2.721*K523*(H523+VLOOKUP(B523,Summary!$A$34:C$39,3,0))</f>
        <v>5.1134468777168465</v>
      </c>
      <c r="N523" t="s">
        <v>104</v>
      </c>
      <c r="P523">
        <f t="shared" si="44"/>
        <v>6000</v>
      </c>
    </row>
    <row r="524" spans="1:16">
      <c r="A524" t="s">
        <v>8</v>
      </c>
      <c r="B524" t="s">
        <v>8</v>
      </c>
      <c r="C524" t="s">
        <v>17</v>
      </c>
      <c r="D524" s="8">
        <v>8320</v>
      </c>
      <c r="E524" t="str">
        <f>VLOOKUP(D524,Conformity!$A$2:$C$116,2,0)</f>
        <v>Electrical Power Transmission Lines</v>
      </c>
      <c r="F524" s="8" t="s">
        <v>5</v>
      </c>
      <c r="G524" s="26">
        <f t="shared" si="40"/>
        <v>0.73183755311232057</v>
      </c>
      <c r="H524" s="30">
        <f t="shared" si="41"/>
        <v>0.15992943931627868</v>
      </c>
      <c r="I524" s="30">
        <f>HLOOKUP(F524,ROCs!$B$1:$F$17,MATCH(VLOOKUP(D524,HROC,2,0),ROCs!$A$2:$A$17,0)+1,0)</f>
        <v>0.28292799795311729</v>
      </c>
      <c r="J524" s="3">
        <v>101.21</v>
      </c>
      <c r="K524" s="26">
        <f t="shared" si="42"/>
        <v>119.33695708903986</v>
      </c>
      <c r="L524" s="31">
        <f t="shared" si="43"/>
        <v>237.63926061427509</v>
      </c>
      <c r="M524" s="4">
        <f>2.721*K524*(H524+VLOOKUP(B524,Summary!$A$34:C$39,3,0))</f>
        <v>113.62763891063346</v>
      </c>
      <c r="N524" t="s">
        <v>17</v>
      </c>
      <c r="O524" t="s">
        <v>19</v>
      </c>
      <c r="P524">
        <f t="shared" si="44"/>
        <v>8000</v>
      </c>
    </row>
    <row r="525" spans="1:16" hidden="1">
      <c r="A525" t="s">
        <v>12</v>
      </c>
      <c r="B525" t="s">
        <v>95</v>
      </c>
      <c r="C525" t="s">
        <v>81</v>
      </c>
      <c r="D525" s="8">
        <v>6110</v>
      </c>
      <c r="E525" t="str">
        <f>VLOOKUP(D525,Conformity!$A$2:$C$116,2,0)</f>
        <v>Bay Swamps</v>
      </c>
      <c r="F525" s="8" t="s">
        <v>5</v>
      </c>
      <c r="G525" s="26">
        <f t="shared" si="40"/>
        <v>0.62640332935885068</v>
      </c>
      <c r="H525" s="30">
        <f t="shared" si="41"/>
        <v>1.7869211096790915E-2</v>
      </c>
      <c r="I525" s="30">
        <f>HLOOKUP(F525,ROCs!$B$1:$F$17,MATCH(VLOOKUP(D525,HROC,2,0),ROCs!$A$2:$A$17,0)+1,0)</f>
        <v>0.24869471632328805</v>
      </c>
      <c r="J525" s="3">
        <v>100.89</v>
      </c>
      <c r="K525" s="26">
        <f t="shared" si="42"/>
        <v>104.56595038267709</v>
      </c>
      <c r="L525" s="31">
        <f t="shared" si="43"/>
        <v>178.22675018326245</v>
      </c>
      <c r="M525" s="4">
        <f>2.721*K525*(H525+VLOOKUP(B525,Summary!$A$34:C$39,3,0))</f>
        <v>5.0842185423558961</v>
      </c>
      <c r="N525" t="s">
        <v>103</v>
      </c>
      <c r="O525" t="s">
        <v>82</v>
      </c>
      <c r="P525">
        <f t="shared" si="44"/>
        <v>6000</v>
      </c>
    </row>
    <row r="526" spans="1:16">
      <c r="A526" t="s">
        <v>11</v>
      </c>
      <c r="B526" t="s">
        <v>11</v>
      </c>
      <c r="C526" t="s">
        <v>17</v>
      </c>
      <c r="D526" s="8">
        <v>2110</v>
      </c>
      <c r="E526" t="str">
        <f>VLOOKUP(D526,Conformity!$A$2:$C$116,2,0)</f>
        <v>Improved Pastures</v>
      </c>
      <c r="F526" s="8" t="s">
        <v>5</v>
      </c>
      <c r="G526" s="26">
        <f t="shared" si="40"/>
        <v>1.8765006736361713</v>
      </c>
      <c r="H526" s="30">
        <f t="shared" si="41"/>
        <v>0.3700681607026059</v>
      </c>
      <c r="I526" s="30">
        <f>HLOOKUP(F526,ROCs!$B$1:$F$17,MATCH(VLOOKUP(D526,HROC,2,0),ROCs!$A$2:$A$17,0)+1,0)</f>
        <v>0.58663586860269046</v>
      </c>
      <c r="J526" s="3">
        <v>100.68</v>
      </c>
      <c r="K526" s="26">
        <f t="shared" si="42"/>
        <v>246.14296562820439</v>
      </c>
      <c r="L526" s="31">
        <f t="shared" si="43"/>
        <v>1256.7957264498073</v>
      </c>
      <c r="M526" s="4">
        <f>2.721*K526*(H526+VLOOKUP(B526,Summary!$A$34:C$39,3,0))</f>
        <v>321.52805551970482</v>
      </c>
      <c r="N526" t="s">
        <v>17</v>
      </c>
      <c r="O526" t="s">
        <v>25</v>
      </c>
      <c r="P526">
        <f t="shared" si="44"/>
        <v>2000</v>
      </c>
    </row>
    <row r="527" spans="1:16" hidden="1">
      <c r="A527" t="s">
        <v>14</v>
      </c>
      <c r="B527" t="s">
        <v>96</v>
      </c>
      <c r="C527" t="s">
        <v>83</v>
      </c>
      <c r="D527" s="8">
        <v>1330</v>
      </c>
      <c r="E527" t="str">
        <f>VLOOKUP(D527,Conformity!$A$2:$C$116,2,0)</f>
        <v>Multiple Dwelling Units, Low Rise &lt;Two stories or less&gt;</v>
      </c>
      <c r="F527" s="8" t="s">
        <v>5</v>
      </c>
      <c r="G527" s="26">
        <f t="shared" ref="G527:G590" si="45">VLOOKUP(VLOOKUP(D527,HEMC,2,0),EMCN,2,0)</f>
        <v>1.6728075169398335</v>
      </c>
      <c r="H527" s="30">
        <f t="shared" ref="H527:H590" si="46">VLOOKUP(VLOOKUP(D527,HEMC,2,0),EMCP,3,0)</f>
        <v>0.4645994885165638</v>
      </c>
      <c r="I527" s="30">
        <f>HLOOKUP(F527,ROCs!$B$1:$F$17,MATCH(VLOOKUP(D527,HROC,2,0),ROCs!$A$2:$A$17,0)+1,0)</f>
        <v>0.45902383655933859</v>
      </c>
      <c r="J527" s="3">
        <v>100.65</v>
      </c>
      <c r="K527" s="26">
        <f t="shared" si="42"/>
        <v>192.54162208136404</v>
      </c>
      <c r="L527" s="31">
        <f t="shared" si="43"/>
        <v>876.39348292960631</v>
      </c>
      <c r="M527" s="4">
        <f>2.721*K527*(H527+VLOOKUP(B527,Summary!$A$34:C$39,3,0))</f>
        <v>285.31880548685996</v>
      </c>
      <c r="N527" t="s">
        <v>111</v>
      </c>
      <c r="O527" t="s">
        <v>82</v>
      </c>
      <c r="P527">
        <f t="shared" si="44"/>
        <v>1000</v>
      </c>
    </row>
    <row r="528" spans="1:16" hidden="1">
      <c r="A528" t="s">
        <v>8</v>
      </c>
      <c r="B528" t="s">
        <v>8</v>
      </c>
      <c r="C528" t="s">
        <v>84</v>
      </c>
      <c r="D528" s="8">
        <v>6430</v>
      </c>
      <c r="E528" t="str">
        <f>VLOOKUP(D528,Conformity!$A$2:$C$116,2,0)</f>
        <v>Wet Prairies</v>
      </c>
      <c r="F528" s="8" t="s">
        <v>5</v>
      </c>
      <c r="G528" s="26">
        <f t="shared" si="45"/>
        <v>0.62640332935885068</v>
      </c>
      <c r="H528" s="30">
        <f t="shared" si="46"/>
        <v>1.7869211096790915E-2</v>
      </c>
      <c r="I528" s="30">
        <f>HLOOKUP(F528,ROCs!$B$1:$F$17,MATCH(VLOOKUP(D528,HROC,2,0),ROCs!$A$2:$A$17,0)+1,0)</f>
        <v>0.24869471632328805</v>
      </c>
      <c r="J528" s="3">
        <v>100.41</v>
      </c>
      <c r="K528" s="26">
        <f t="shared" si="42"/>
        <v>104.06846147214397</v>
      </c>
      <c r="L528" s="31">
        <f t="shared" si="43"/>
        <v>177.37880846368699</v>
      </c>
      <c r="M528" s="4">
        <f>2.721*K528*(H528+VLOOKUP(B528,Summary!$A$34:C$39,3,0))</f>
        <v>58.862383471644328</v>
      </c>
      <c r="N528" t="s">
        <v>106</v>
      </c>
      <c r="O528" t="s">
        <v>82</v>
      </c>
      <c r="P528">
        <f t="shared" si="44"/>
        <v>6000</v>
      </c>
    </row>
    <row r="529" spans="1:16" hidden="1">
      <c r="A529" t="s">
        <v>8</v>
      </c>
      <c r="B529" t="s">
        <v>8</v>
      </c>
      <c r="C529" t="s">
        <v>83</v>
      </c>
      <c r="D529" s="8">
        <v>5250</v>
      </c>
      <c r="E529" t="str">
        <f>VLOOKUP(D529,Conformity!$A$2:$C$116,2,0)</f>
        <v>Marshy Lakes</v>
      </c>
      <c r="F529" s="8" t="s">
        <v>5</v>
      </c>
      <c r="G529" s="26">
        <f t="shared" si="45"/>
        <v>0.52096910560538079</v>
      </c>
      <c r="H529" s="30">
        <f t="shared" si="46"/>
        <v>9.3813358258152305E-2</v>
      </c>
      <c r="I529" s="30">
        <f>HLOOKUP(F529,ROCs!$B$1:$F$17,MATCH(VLOOKUP(D529,HROC,2,0),ROCs!$A$2:$A$17,0)+1,0)</f>
        <v>0.2984336595879456</v>
      </c>
      <c r="J529" s="3">
        <v>100.25</v>
      </c>
      <c r="K529" s="26">
        <f t="shared" si="42"/>
        <v>124.68315820235951</v>
      </c>
      <c r="L529" s="31">
        <f t="shared" si="43"/>
        <v>176.74547575605854</v>
      </c>
      <c r="M529" s="4">
        <f>2.721*K529*(H529+VLOOKUP(B529,Summary!$A$34:C$39,3,0))</f>
        <v>96.287335451439702</v>
      </c>
      <c r="N529" t="s">
        <v>111</v>
      </c>
      <c r="O529" t="s">
        <v>82</v>
      </c>
      <c r="P529">
        <f t="shared" si="44"/>
        <v>5000</v>
      </c>
    </row>
    <row r="530" spans="1:16" hidden="1">
      <c r="A530" t="s">
        <v>14</v>
      </c>
      <c r="B530" t="s">
        <v>96</v>
      </c>
      <c r="C530" t="s">
        <v>83</v>
      </c>
      <c r="D530" s="8">
        <v>1400</v>
      </c>
      <c r="E530" t="str">
        <f>VLOOKUP(D530,Conformity!$A$2:$C$116,2,0)</f>
        <v>Commercial and Services</v>
      </c>
      <c r="F530" s="8" t="s">
        <v>5</v>
      </c>
      <c r="G530" s="26">
        <f t="shared" si="45"/>
        <v>0.73183755311232057</v>
      </c>
      <c r="H530" s="30">
        <f t="shared" si="46"/>
        <v>0.15992943931627868</v>
      </c>
      <c r="I530" s="30">
        <f>HLOOKUP(F530,ROCs!$B$1:$F$17,MATCH(VLOOKUP(D530,HROC,2,0),ROCs!$A$2:$A$17,0)+1,0)</f>
        <v>0.58224006489851832</v>
      </c>
      <c r="J530" s="3">
        <v>99.84</v>
      </c>
      <c r="K530" s="26">
        <f t="shared" si="42"/>
        <v>242.26030937118318</v>
      </c>
      <c r="L530" s="31">
        <f t="shared" si="43"/>
        <v>482.42021750394457</v>
      </c>
      <c r="M530" s="4">
        <f>2.721*K530*(H530+VLOOKUP(B530,Summary!$A$34:C$39,3,0))</f>
        <v>158.15915951336009</v>
      </c>
      <c r="N530" t="s">
        <v>111</v>
      </c>
      <c r="O530" t="s">
        <v>82</v>
      </c>
      <c r="P530">
        <f t="shared" si="44"/>
        <v>1000</v>
      </c>
    </row>
    <row r="531" spans="1:16" hidden="1">
      <c r="A531" t="s">
        <v>14</v>
      </c>
      <c r="B531" t="s">
        <v>96</v>
      </c>
      <c r="C531" t="s">
        <v>72</v>
      </c>
      <c r="D531" s="8">
        <v>2140</v>
      </c>
      <c r="E531" t="str">
        <f>VLOOKUP(D531,Conformity!$A$2:$C$116,2,0)</f>
        <v>Row Crops</v>
      </c>
      <c r="F531" s="8" t="s">
        <v>10</v>
      </c>
      <c r="G531" s="26">
        <f t="shared" si="45"/>
        <v>1.1942187284187931</v>
      </c>
      <c r="H531" s="30">
        <f t="shared" si="46"/>
        <v>0.52982210901985061</v>
      </c>
      <c r="I531" s="30">
        <f>HLOOKUP(F531,ROCs!$B$1:$F$17,MATCH(VLOOKUP(D531,HROC,2,0),ROCs!$A$2:$A$17,0)+1,0)</f>
        <v>0.25824300484311374</v>
      </c>
      <c r="J531" s="3">
        <v>99.28</v>
      </c>
      <c r="K531" s="26">
        <f t="shared" si="42"/>
        <v>106.84788830803539</v>
      </c>
      <c r="L531" s="31">
        <f t="shared" si="43"/>
        <v>347.19891787102779</v>
      </c>
      <c r="M531" s="4">
        <f>2.721*K531*(H531+VLOOKUP(B531,Summary!$A$34:C$39,3,0))</f>
        <v>177.29547469571244</v>
      </c>
      <c r="N531" t="s">
        <v>99</v>
      </c>
      <c r="P531">
        <f t="shared" si="44"/>
        <v>2000</v>
      </c>
    </row>
    <row r="532" spans="1:16" hidden="1">
      <c r="A532" t="s">
        <v>14</v>
      </c>
      <c r="B532" t="s">
        <v>96</v>
      </c>
      <c r="C532" t="s">
        <v>90</v>
      </c>
      <c r="D532" s="8">
        <v>1550</v>
      </c>
      <c r="E532" t="str">
        <f>VLOOKUP(D532,Conformity!$A$2:$C$116,2,0)</f>
        <v>Other Light Industrial</v>
      </c>
      <c r="F532" s="8" t="s">
        <v>10</v>
      </c>
      <c r="G532" s="26">
        <f t="shared" si="45"/>
        <v>1.2017295380314896</v>
      </c>
      <c r="H532" s="30">
        <f t="shared" si="46"/>
        <v>0.2322997442582819</v>
      </c>
      <c r="I532" s="30">
        <f>HLOOKUP(F532,ROCs!$B$1:$F$17,MATCH(VLOOKUP(D532,HROC,2,0),ROCs!$A$2:$A$17,0)+1,0)</f>
        <v>0.32565202448966185</v>
      </c>
      <c r="J532" s="3">
        <v>98.71</v>
      </c>
      <c r="K532" s="26">
        <f t="shared" si="42"/>
        <v>133.96475149850829</v>
      </c>
      <c r="L532" s="31">
        <f t="shared" si="43"/>
        <v>438.05215449072227</v>
      </c>
      <c r="M532" s="4">
        <f>2.721*K532*(H532+VLOOKUP(B532,Summary!$A$34:C$39,3,0))</f>
        <v>113.83890591832753</v>
      </c>
      <c r="N532" t="s">
        <v>105</v>
      </c>
      <c r="O532" t="s">
        <v>89</v>
      </c>
      <c r="P532">
        <f t="shared" si="44"/>
        <v>1000</v>
      </c>
    </row>
    <row r="533" spans="1:16" hidden="1">
      <c r="A533" t="s">
        <v>15</v>
      </c>
      <c r="B533" t="s">
        <v>95</v>
      </c>
      <c r="C533" t="s">
        <v>81</v>
      </c>
      <c r="D533" s="8">
        <v>4340</v>
      </c>
      <c r="E533" t="str">
        <f>VLOOKUP(D533,Conformity!$A$2:$C$116,2,0)</f>
        <v>Hardwood - Coniferous Mixed</v>
      </c>
      <c r="F533" s="8" t="s">
        <v>5</v>
      </c>
      <c r="G533" s="26">
        <f t="shared" si="45"/>
        <v>0.80616023176279095</v>
      </c>
      <c r="H533" s="30">
        <f t="shared" si="46"/>
        <v>4.9140330516175015E-2</v>
      </c>
      <c r="I533" s="30">
        <f>HLOOKUP(F533,ROCs!$B$1:$F$17,MATCH(VLOOKUP(D533,HROC,2,0),ROCs!$A$2:$A$17,0)+1,0)</f>
        <v>0.28292799795311729</v>
      </c>
      <c r="J533" s="3">
        <v>98.56</v>
      </c>
      <c r="K533" s="26">
        <f t="shared" si="42"/>
        <v>116.21233564564538</v>
      </c>
      <c r="L533" s="31">
        <f t="shared" si="43"/>
        <v>254.91896231422317</v>
      </c>
      <c r="M533" s="4">
        <f>2.721*K533*(H533+VLOOKUP(B533,Summary!$A$34:C$39,3,0))</f>
        <v>15.538848940203298</v>
      </c>
      <c r="N533" t="s">
        <v>103</v>
      </c>
      <c r="O533" t="s">
        <v>82</v>
      </c>
      <c r="P533">
        <f t="shared" si="44"/>
        <v>4000</v>
      </c>
    </row>
    <row r="534" spans="1:16" hidden="1">
      <c r="A534" t="s">
        <v>8</v>
      </c>
      <c r="B534" t="s">
        <v>8</v>
      </c>
      <c r="C534" t="s">
        <v>81</v>
      </c>
      <c r="D534" s="8">
        <v>5120</v>
      </c>
      <c r="E534" t="str">
        <f>VLOOKUP(D534,Conformity!$A$2:$C$116,2,0)</f>
        <v xml:space="preserve"> Channelized Waterways, Canals</v>
      </c>
      <c r="F534" s="8" t="s">
        <v>5</v>
      </c>
      <c r="G534" s="26">
        <f t="shared" si="45"/>
        <v>0.52096910560538079</v>
      </c>
      <c r="H534" s="30">
        <f t="shared" si="46"/>
        <v>9.3813358258152305E-2</v>
      </c>
      <c r="I534" s="30">
        <f>HLOOKUP(F534,ROCs!$B$1:$F$17,MATCH(VLOOKUP(D534,HROC,2,0),ROCs!$A$2:$A$17,0)+1,0)</f>
        <v>0.2984336595879456</v>
      </c>
      <c r="J534" s="3">
        <v>98.02</v>
      </c>
      <c r="K534" s="26">
        <f t="shared" si="42"/>
        <v>121.90965752613744</v>
      </c>
      <c r="L534" s="31">
        <f t="shared" si="43"/>
        <v>172.81388063450231</v>
      </c>
      <c r="M534" s="4">
        <f>2.721*K534*(H534+VLOOKUP(B534,Summary!$A$34:C$39,3,0))</f>
        <v>94.145482503243073</v>
      </c>
      <c r="N534" t="s">
        <v>103</v>
      </c>
      <c r="O534" t="s">
        <v>82</v>
      </c>
      <c r="P534">
        <f t="shared" si="44"/>
        <v>5000</v>
      </c>
    </row>
    <row r="535" spans="1:16" hidden="1">
      <c r="A535" t="s">
        <v>11</v>
      </c>
      <c r="B535" t="s">
        <v>11</v>
      </c>
      <c r="C535" t="s">
        <v>74</v>
      </c>
      <c r="D535" s="8">
        <v>6410</v>
      </c>
      <c r="E535" t="str">
        <f>VLOOKUP(D535,Conformity!$A$2:$C$116,2,0)</f>
        <v>Freshwater Marshes</v>
      </c>
      <c r="F535" s="8" t="s">
        <v>5</v>
      </c>
      <c r="G535" s="26">
        <f t="shared" si="45"/>
        <v>0.62640332935885068</v>
      </c>
      <c r="H535" s="30">
        <f t="shared" si="46"/>
        <v>1.7869211096790915E-2</v>
      </c>
      <c r="I535" s="30">
        <f>HLOOKUP(F535,ROCs!$B$1:$F$17,MATCH(VLOOKUP(D535,HROC,2,0),ROCs!$A$2:$A$17,0)+1,0)</f>
        <v>0.24869471632328805</v>
      </c>
      <c r="J535" s="3">
        <v>96.94</v>
      </c>
      <c r="K535" s="26">
        <f t="shared" si="42"/>
        <v>100.47203122308173</v>
      </c>
      <c r="L535" s="31">
        <f t="shared" si="43"/>
        <v>171.24889644925622</v>
      </c>
      <c r="M535" s="4">
        <f>2.721*K535*(H535+VLOOKUP(B535,Summary!$A$34:C$39,3,0))</f>
        <v>34.957447165192072</v>
      </c>
      <c r="N535" t="s">
        <v>115</v>
      </c>
      <c r="P535">
        <f t="shared" si="44"/>
        <v>6000</v>
      </c>
    </row>
    <row r="536" spans="1:16">
      <c r="A536" t="s">
        <v>16</v>
      </c>
      <c r="B536" t="s">
        <v>97</v>
      </c>
      <c r="C536" t="s">
        <v>17</v>
      </c>
      <c r="D536" s="8">
        <v>2120</v>
      </c>
      <c r="E536" t="str">
        <f>VLOOKUP(D536,Conformity!$A$2:$C$116,2,0)</f>
        <v>Unimproved Pastures</v>
      </c>
      <c r="F536" s="8" t="s">
        <v>5</v>
      </c>
      <c r="G536" s="26">
        <f t="shared" si="45"/>
        <v>0.95337210017164864</v>
      </c>
      <c r="H536" s="30">
        <f t="shared" si="46"/>
        <v>0.22938109134459039</v>
      </c>
      <c r="I536" s="30">
        <f>HLOOKUP(F536,ROCs!$B$1:$F$17,MATCH(VLOOKUP(D536,HROC,2,0),ROCs!$A$2:$A$17,0)+1,0)</f>
        <v>0.2</v>
      </c>
      <c r="J536" s="3">
        <v>96.7</v>
      </c>
      <c r="K536" s="26">
        <f t="shared" si="42"/>
        <v>80.599450000000004</v>
      </c>
      <c r="L536" s="31">
        <f t="shared" si="43"/>
        <v>209.08508728708819</v>
      </c>
      <c r="M536" s="4">
        <f>2.721*K536*(H536+VLOOKUP(B536,Summary!$A$34:C$39,3,0))</f>
        <v>59.078264391347361</v>
      </c>
      <c r="N536" t="s">
        <v>17</v>
      </c>
      <c r="O536" t="s">
        <v>62</v>
      </c>
      <c r="P536">
        <f t="shared" si="44"/>
        <v>2000</v>
      </c>
    </row>
    <row r="537" spans="1:16" hidden="1">
      <c r="A537" t="s">
        <v>14</v>
      </c>
      <c r="B537" t="s">
        <v>96</v>
      </c>
      <c r="C537" t="s">
        <v>86</v>
      </c>
      <c r="D537" s="8">
        <v>8140</v>
      </c>
      <c r="E537" t="str">
        <f>VLOOKUP(D537,Conformity!$A$2:$C$116,2,0)</f>
        <v>Roads and Highways</v>
      </c>
      <c r="F537" s="8" t="s">
        <v>10</v>
      </c>
      <c r="G537" s="26">
        <f t="shared" si="45"/>
        <v>1.0171301585628862</v>
      </c>
      <c r="H537" s="30">
        <f t="shared" si="46"/>
        <v>0.19656132206470006</v>
      </c>
      <c r="I537" s="30">
        <f>HLOOKUP(F537,ROCs!$B$1:$F$17,MATCH(VLOOKUP(D537,HROC,2,0),ROCs!$A$2:$A$17,0)+1,0)</f>
        <v>0.43863241848912221</v>
      </c>
      <c r="J537" s="3">
        <v>96.5</v>
      </c>
      <c r="K537" s="26">
        <f t="shared" si="42"/>
        <v>176.40205829115473</v>
      </c>
      <c r="L537" s="31">
        <f t="shared" si="43"/>
        <v>488.21230542928521</v>
      </c>
      <c r="M537" s="4">
        <f>2.721*K537*(H537+VLOOKUP(B537,Summary!$A$34:C$39,3,0))</f>
        <v>132.74666914660196</v>
      </c>
      <c r="N537" t="s">
        <v>109</v>
      </c>
      <c r="P537">
        <f t="shared" si="44"/>
        <v>8000</v>
      </c>
    </row>
    <row r="538" spans="1:16" hidden="1">
      <c r="A538" t="s">
        <v>11</v>
      </c>
      <c r="B538" t="s">
        <v>11</v>
      </c>
      <c r="C538" t="s">
        <v>4</v>
      </c>
      <c r="D538" s="8">
        <v>2220</v>
      </c>
      <c r="E538" t="str">
        <f>VLOOKUP(D538,Conformity!$A$2:$C$116,2,0)</f>
        <v>Fruit Orchards</v>
      </c>
      <c r="F538" s="8" t="s">
        <v>5</v>
      </c>
      <c r="G538" s="26">
        <f t="shared" si="45"/>
        <v>1.6671011379372187</v>
      </c>
      <c r="H538" s="30">
        <f t="shared" si="46"/>
        <v>0.16490862031309303</v>
      </c>
      <c r="I538" s="30">
        <f>HLOOKUP(F538,ROCs!$B$1:$F$17,MATCH(VLOOKUP(D538,HROC,2,0),ROCs!$A$2:$A$17,0)+1,0)</f>
        <v>0.32696578480774496</v>
      </c>
      <c r="J538" s="3">
        <v>96.36</v>
      </c>
      <c r="K538" s="26">
        <f t="shared" si="42"/>
        <v>131.30301795282966</v>
      </c>
      <c r="L538" s="31">
        <f t="shared" si="43"/>
        <v>595.61441236165297</v>
      </c>
      <c r="M538" s="4">
        <f>2.721*K538*(H538+VLOOKUP(B538,Summary!$A$34:C$39,3,0))</f>
        <v>98.218118034241286</v>
      </c>
      <c r="N538" t="s">
        <v>4</v>
      </c>
      <c r="P538">
        <f t="shared" si="44"/>
        <v>2000</v>
      </c>
    </row>
    <row r="539" spans="1:16" hidden="1">
      <c r="A539" t="s">
        <v>12</v>
      </c>
      <c r="B539" t="s">
        <v>95</v>
      </c>
      <c r="C539" t="s">
        <v>91</v>
      </c>
      <c r="D539" s="8">
        <v>5250</v>
      </c>
      <c r="E539" t="str">
        <f>VLOOKUP(D539,Conformity!$A$2:$C$116,2,0)</f>
        <v>Marshy Lakes</v>
      </c>
      <c r="F539" s="8" t="s">
        <v>5</v>
      </c>
      <c r="G539" s="26">
        <f t="shared" si="45"/>
        <v>0.52096910560538079</v>
      </c>
      <c r="H539" s="30">
        <f t="shared" si="46"/>
        <v>9.3813358258152305E-2</v>
      </c>
      <c r="I539" s="30">
        <f>HLOOKUP(F539,ROCs!$B$1:$F$17,MATCH(VLOOKUP(D539,HROC,2,0),ROCs!$A$2:$A$17,0)+1,0)</f>
        <v>0.2984336595879456</v>
      </c>
      <c r="J539" s="3">
        <v>95.53</v>
      </c>
      <c r="K539" s="26">
        <f t="shared" si="42"/>
        <v>118.81278905806887</v>
      </c>
      <c r="L539" s="31">
        <f t="shared" si="43"/>
        <v>168.4238932566212</v>
      </c>
      <c r="M539" s="4">
        <f>2.721*K539*(H539+VLOOKUP(B539,Summary!$A$34:C$39,3,0))</f>
        <v>30.328882974654864</v>
      </c>
      <c r="N539" t="s">
        <v>107</v>
      </c>
      <c r="O539" t="s">
        <v>89</v>
      </c>
      <c r="P539">
        <f t="shared" si="44"/>
        <v>5000</v>
      </c>
    </row>
    <row r="540" spans="1:16" hidden="1">
      <c r="A540" t="s">
        <v>14</v>
      </c>
      <c r="B540" t="s">
        <v>96</v>
      </c>
      <c r="C540" t="s">
        <v>77</v>
      </c>
      <c r="D540" s="8">
        <v>6170</v>
      </c>
      <c r="E540" t="str">
        <f>VLOOKUP(D540,Conformity!$A$2:$C$116,2,0)</f>
        <v>Mixed Wetland Hardwoods</v>
      </c>
      <c r="F540" s="8" t="s">
        <v>5</v>
      </c>
      <c r="G540" s="26">
        <f t="shared" si="45"/>
        <v>0.62640332935885068</v>
      </c>
      <c r="H540" s="30">
        <f t="shared" si="46"/>
        <v>1.7869211096790915E-2</v>
      </c>
      <c r="I540" s="30">
        <f>HLOOKUP(F540,ROCs!$B$1:$F$17,MATCH(VLOOKUP(D540,HROC,2,0),ROCs!$A$2:$A$17,0)+1,0)</f>
        <v>0.24869471632328805</v>
      </c>
      <c r="J540" s="3">
        <v>95.26</v>
      </c>
      <c r="K540" s="26">
        <f t="shared" si="42"/>
        <v>98.730820036215889</v>
      </c>
      <c r="L540" s="31">
        <f t="shared" si="43"/>
        <v>168.28110043074224</v>
      </c>
      <c r="M540" s="4">
        <f>2.721*K540*(H540+VLOOKUP(B540,Summary!$A$34:C$39,3,0))</f>
        <v>26.292227020111515</v>
      </c>
      <c r="N540" t="s">
        <v>112</v>
      </c>
      <c r="P540">
        <f t="shared" si="44"/>
        <v>6000</v>
      </c>
    </row>
    <row r="541" spans="1:16" hidden="1">
      <c r="A541" t="s">
        <v>8</v>
      </c>
      <c r="B541" t="s">
        <v>8</v>
      </c>
      <c r="C541" t="s">
        <v>81</v>
      </c>
      <c r="D541" s="8">
        <v>6430</v>
      </c>
      <c r="E541" t="str">
        <f>VLOOKUP(D541,Conformity!$A$2:$C$116,2,0)</f>
        <v>Wet Prairies</v>
      </c>
      <c r="F541" s="8" t="s">
        <v>10</v>
      </c>
      <c r="G541" s="26">
        <f t="shared" si="45"/>
        <v>0.62640332935885068</v>
      </c>
      <c r="H541" s="30">
        <f t="shared" si="46"/>
        <v>1.7869211096790915E-2</v>
      </c>
      <c r="I541" s="30">
        <f>HLOOKUP(F541,ROCs!$B$1:$F$17,MATCH(VLOOKUP(D541,HROC,2,0),ROCs!$A$2:$A$17,0)+1,0)</f>
        <v>0.24869471632328805</v>
      </c>
      <c r="J541" s="3">
        <v>94.63</v>
      </c>
      <c r="K541" s="26">
        <f t="shared" si="42"/>
        <v>98.077865841141161</v>
      </c>
      <c r="L541" s="31">
        <f t="shared" si="43"/>
        <v>167.16817692379942</v>
      </c>
      <c r="M541" s="4">
        <f>2.721*K541*(H541+VLOOKUP(B541,Summary!$A$34:C$39,3,0))</f>
        <v>55.474029956395817</v>
      </c>
      <c r="N541" t="s">
        <v>103</v>
      </c>
      <c r="O541" t="s">
        <v>82</v>
      </c>
      <c r="P541">
        <f t="shared" si="44"/>
        <v>6000</v>
      </c>
    </row>
    <row r="542" spans="1:16" hidden="1">
      <c r="A542" t="s">
        <v>16</v>
      </c>
      <c r="B542" t="s">
        <v>97</v>
      </c>
      <c r="C542" t="s">
        <v>4</v>
      </c>
      <c r="D542" s="8">
        <v>2510</v>
      </c>
      <c r="E542" t="str">
        <f>VLOOKUP(D542,Conformity!$A$2:$C$116,2,0)</f>
        <v>Horse Farms</v>
      </c>
      <c r="F542" s="8" t="s">
        <v>5</v>
      </c>
      <c r="G542" s="26">
        <f t="shared" si="45"/>
        <v>1.8765006736361713</v>
      </c>
      <c r="H542" s="30">
        <f t="shared" si="46"/>
        <v>0.3700681607026059</v>
      </c>
      <c r="I542" s="30">
        <f>HLOOKUP(F542,ROCs!$B$1:$F$17,MATCH(VLOOKUP(D542,HROC,2,0),ROCs!$A$2:$A$17,0)+1,0)</f>
        <v>0.58663586860269046</v>
      </c>
      <c r="J542" s="3">
        <v>94.4</v>
      </c>
      <c r="K542" s="26">
        <f t="shared" si="42"/>
        <v>230.78959033872164</v>
      </c>
      <c r="L542" s="31">
        <f t="shared" si="43"/>
        <v>1178.4020319513488</v>
      </c>
      <c r="M542" s="4">
        <f>2.721*K542*(H542+VLOOKUP(B542,Summary!$A$34:C$39,3,0))</f>
        <v>257.51397833187985</v>
      </c>
      <c r="N542" t="s">
        <v>4</v>
      </c>
      <c r="P542">
        <f t="shared" si="44"/>
        <v>2000</v>
      </c>
    </row>
    <row r="543" spans="1:16" hidden="1">
      <c r="A543" t="s">
        <v>14</v>
      </c>
      <c r="B543" t="s">
        <v>96</v>
      </c>
      <c r="C543" t="s">
        <v>72</v>
      </c>
      <c r="D543" s="8">
        <v>4110</v>
      </c>
      <c r="E543" t="str">
        <f>VLOOKUP(D543,Conformity!$A$2:$C$116,2,0)</f>
        <v>Pine Flatwoods</v>
      </c>
      <c r="F543" s="8" t="s">
        <v>13</v>
      </c>
      <c r="G543" s="26">
        <f t="shared" si="45"/>
        <v>0.80616023176279095</v>
      </c>
      <c r="H543" s="30">
        <f t="shared" si="46"/>
        <v>4.9140330516175015E-2</v>
      </c>
      <c r="I543" s="30">
        <f>HLOOKUP(F543,ROCs!$B$1:$F$17,MATCH(VLOOKUP(D543,HROC,2,0),ROCs!$A$2:$A$17,0)+1,0)</f>
        <v>9.4942281192321246E-2</v>
      </c>
      <c r="J543" s="3">
        <v>94.38</v>
      </c>
      <c r="K543" s="26">
        <f t="shared" si="42"/>
        <v>37.343519289296104</v>
      </c>
      <c r="L543" s="31">
        <f t="shared" si="43"/>
        <v>81.915324509229492</v>
      </c>
      <c r="M543" s="4">
        <f>2.721*K543*(H543+VLOOKUP(B543,Summary!$A$34:C$39,3,0))</f>
        <v>13.122170586770306</v>
      </c>
      <c r="N543" t="s">
        <v>99</v>
      </c>
      <c r="P543">
        <f t="shared" si="44"/>
        <v>4000</v>
      </c>
    </row>
    <row r="544" spans="1:16" hidden="1">
      <c r="A544" t="s">
        <v>8</v>
      </c>
      <c r="B544" t="s">
        <v>8</v>
      </c>
      <c r="C544" t="s">
        <v>72</v>
      </c>
      <c r="D544" s="8">
        <v>6410</v>
      </c>
      <c r="E544" t="str">
        <f>VLOOKUP(D544,Conformity!$A$2:$C$116,2,0)</f>
        <v>Freshwater Marshes</v>
      </c>
      <c r="F544" s="8" t="s">
        <v>5</v>
      </c>
      <c r="G544" s="26">
        <f t="shared" si="45"/>
        <v>0.62640332935885068</v>
      </c>
      <c r="H544" s="30">
        <f t="shared" si="46"/>
        <v>1.7869211096790915E-2</v>
      </c>
      <c r="I544" s="30">
        <f>HLOOKUP(F544,ROCs!$B$1:$F$17,MATCH(VLOOKUP(D544,HROC,2,0),ROCs!$A$2:$A$17,0)+1,0)</f>
        <v>0.24869471632328805</v>
      </c>
      <c r="J544" s="3">
        <v>94.34</v>
      </c>
      <c r="K544" s="26">
        <f t="shared" si="42"/>
        <v>97.777299624360751</v>
      </c>
      <c r="L544" s="31">
        <f t="shared" si="43"/>
        <v>166.65587880155596</v>
      </c>
      <c r="M544" s="4">
        <f>2.721*K544*(H544+VLOOKUP(B544,Summary!$A$34:C$39,3,0))</f>
        <v>55.304026060302029</v>
      </c>
      <c r="N544" t="s">
        <v>99</v>
      </c>
      <c r="P544">
        <f t="shared" si="44"/>
        <v>6000</v>
      </c>
    </row>
    <row r="545" spans="1:16" hidden="1">
      <c r="A545" t="s">
        <v>15</v>
      </c>
      <c r="B545" t="s">
        <v>95</v>
      </c>
      <c r="C545" t="s">
        <v>81</v>
      </c>
      <c r="D545" s="8">
        <v>6170</v>
      </c>
      <c r="E545" t="str">
        <f>VLOOKUP(D545,Conformity!$A$2:$C$116,2,0)</f>
        <v>Mixed Wetland Hardwoods</v>
      </c>
      <c r="F545" s="8" t="s">
        <v>5</v>
      </c>
      <c r="G545" s="26">
        <f t="shared" si="45"/>
        <v>0.62640332935885068</v>
      </c>
      <c r="H545" s="30">
        <f t="shared" si="46"/>
        <v>1.7869211096790915E-2</v>
      </c>
      <c r="I545" s="30">
        <f>HLOOKUP(F545,ROCs!$B$1:$F$17,MATCH(VLOOKUP(D545,HROC,2,0),ROCs!$A$2:$A$17,0)+1,0)</f>
        <v>0.24869471632328805</v>
      </c>
      <c r="J545" s="3">
        <v>94.24</v>
      </c>
      <c r="K545" s="26">
        <f t="shared" si="42"/>
        <v>97.673656101333009</v>
      </c>
      <c r="L545" s="31">
        <f t="shared" si="43"/>
        <v>166.47922427664437</v>
      </c>
      <c r="M545" s="4">
        <f>2.721*K545*(H545+VLOOKUP(B545,Summary!$A$34:C$39,3,0))</f>
        <v>4.7491005593380864</v>
      </c>
      <c r="N545" t="s">
        <v>103</v>
      </c>
      <c r="O545" t="s">
        <v>82</v>
      </c>
      <c r="P545">
        <f t="shared" si="44"/>
        <v>6000</v>
      </c>
    </row>
    <row r="546" spans="1:16" hidden="1">
      <c r="A546" t="s">
        <v>12</v>
      </c>
      <c r="B546" t="s">
        <v>95</v>
      </c>
      <c r="C546" t="s">
        <v>71</v>
      </c>
      <c r="D546" s="8">
        <v>8310</v>
      </c>
      <c r="E546" t="str">
        <f>VLOOKUP(D546,Conformity!$A$2:$C$116,2,0)</f>
        <v>Electric Power Facilities</v>
      </c>
      <c r="F546" s="8" t="s">
        <v>5</v>
      </c>
      <c r="G546" s="26">
        <f t="shared" si="45"/>
        <v>1.2017295380314896</v>
      </c>
      <c r="H546" s="30">
        <f t="shared" si="46"/>
        <v>0.2322997442582819</v>
      </c>
      <c r="I546" s="30">
        <f>HLOOKUP(F546,ROCs!$B$1:$F$17,MATCH(VLOOKUP(D546,HROC,2,0),ROCs!$A$2:$A$17,0)+1,0)</f>
        <v>0.58224006489851832</v>
      </c>
      <c r="J546" s="3">
        <v>94.11</v>
      </c>
      <c r="K546" s="26">
        <f t="shared" si="42"/>
        <v>228.35654762542114</v>
      </c>
      <c r="L546" s="31">
        <f t="shared" si="43"/>
        <v>746.70446188595236</v>
      </c>
      <c r="M546" s="4">
        <f>2.721*K546*(H546+VLOOKUP(B546,Summary!$A$34:C$39,3,0))</f>
        <v>144.34134307521654</v>
      </c>
      <c r="N546" t="s">
        <v>104</v>
      </c>
      <c r="P546">
        <f t="shared" si="44"/>
        <v>8000</v>
      </c>
    </row>
    <row r="547" spans="1:16" hidden="1">
      <c r="A547" t="s">
        <v>14</v>
      </c>
      <c r="B547" t="s">
        <v>96</v>
      </c>
      <c r="C547" t="s">
        <v>90</v>
      </c>
      <c r="D547" s="8">
        <v>6430</v>
      </c>
      <c r="E547" t="str">
        <f>VLOOKUP(D547,Conformity!$A$2:$C$116,2,0)</f>
        <v>Wet Prairies</v>
      </c>
      <c r="F547" s="8" t="s">
        <v>5</v>
      </c>
      <c r="G547" s="26">
        <f t="shared" si="45"/>
        <v>0.62640332935885068</v>
      </c>
      <c r="H547" s="30">
        <f t="shared" si="46"/>
        <v>1.7869211096790915E-2</v>
      </c>
      <c r="I547" s="30">
        <f>HLOOKUP(F547,ROCs!$B$1:$F$17,MATCH(VLOOKUP(D547,HROC,2,0),ROCs!$A$2:$A$17,0)+1,0)</f>
        <v>0.24869471632328805</v>
      </c>
      <c r="J547" s="3">
        <v>93.77</v>
      </c>
      <c r="K547" s="26">
        <f t="shared" si="42"/>
        <v>97.186531543102674</v>
      </c>
      <c r="L547" s="31">
        <f t="shared" si="43"/>
        <v>165.64894800956009</v>
      </c>
      <c r="M547" s="4">
        <f>2.721*K547*(H547+VLOOKUP(B547,Summary!$A$34:C$39,3,0))</f>
        <v>25.880979715261976</v>
      </c>
      <c r="N547" t="s">
        <v>105</v>
      </c>
      <c r="O547" t="s">
        <v>89</v>
      </c>
      <c r="P547">
        <f t="shared" si="44"/>
        <v>6000</v>
      </c>
    </row>
    <row r="548" spans="1:16" hidden="1">
      <c r="A548" t="s">
        <v>15</v>
      </c>
      <c r="B548" t="s">
        <v>95</v>
      </c>
      <c r="C548" t="s">
        <v>81</v>
      </c>
      <c r="D548" s="8">
        <v>6172</v>
      </c>
      <c r="E548" t="str">
        <f>VLOOKUP(D548,Conformity!$A$2:$C$116,2,0)</f>
        <v>Mixed Shrubs</v>
      </c>
      <c r="F548" s="8" t="s">
        <v>5</v>
      </c>
      <c r="G548" s="26">
        <f t="shared" si="45"/>
        <v>0.62640332935885068</v>
      </c>
      <c r="H548" s="30">
        <f t="shared" si="46"/>
        <v>1.7869211096790915E-2</v>
      </c>
      <c r="I548" s="30">
        <f>HLOOKUP(F548,ROCs!$B$1:$F$17,MATCH(VLOOKUP(D548,HROC,2,0),ROCs!$A$2:$A$17,0)+1,0)</f>
        <v>0.24869471632328805</v>
      </c>
      <c r="J548" s="3">
        <v>93.58</v>
      </c>
      <c r="K548" s="26">
        <f t="shared" si="42"/>
        <v>96.989608849350006</v>
      </c>
      <c r="L548" s="31">
        <f t="shared" si="43"/>
        <v>165.31330441222818</v>
      </c>
      <c r="M548" s="4">
        <f>2.721*K548*(H548+VLOOKUP(B548,Summary!$A$34:C$39,3,0))</f>
        <v>4.715840729444591</v>
      </c>
      <c r="N548" t="s">
        <v>103</v>
      </c>
      <c r="O548" t="s">
        <v>82</v>
      </c>
      <c r="P548">
        <f t="shared" si="44"/>
        <v>6000</v>
      </c>
    </row>
    <row r="549" spans="1:16" hidden="1">
      <c r="A549" t="s">
        <v>14</v>
      </c>
      <c r="B549" t="s">
        <v>96</v>
      </c>
      <c r="C549" t="s">
        <v>90</v>
      </c>
      <c r="D549" s="8">
        <v>6172</v>
      </c>
      <c r="E549" t="str">
        <f>VLOOKUP(D549,Conformity!$A$2:$C$116,2,0)</f>
        <v>Mixed Shrubs</v>
      </c>
      <c r="F549" s="8" t="s">
        <v>5</v>
      </c>
      <c r="G549" s="26">
        <f t="shared" si="45"/>
        <v>0.62640332935885068</v>
      </c>
      <c r="H549" s="30">
        <f t="shared" si="46"/>
        <v>1.7869211096790915E-2</v>
      </c>
      <c r="I549" s="30">
        <f>HLOOKUP(F549,ROCs!$B$1:$F$17,MATCH(VLOOKUP(D549,HROC,2,0),ROCs!$A$2:$A$17,0)+1,0)</f>
        <v>0.24869471632328805</v>
      </c>
      <c r="J549" s="3">
        <v>93.49</v>
      </c>
      <c r="K549" s="26">
        <f t="shared" si="42"/>
        <v>96.896329678625037</v>
      </c>
      <c r="L549" s="31">
        <f t="shared" si="43"/>
        <v>165.15431533980777</v>
      </c>
      <c r="M549" s="4">
        <f>2.721*K549*(H549+VLOOKUP(B549,Summary!$A$34:C$39,3,0))</f>
        <v>25.803698342538574</v>
      </c>
      <c r="N549" t="s">
        <v>105</v>
      </c>
      <c r="O549" t="s">
        <v>89</v>
      </c>
      <c r="P549">
        <f t="shared" si="44"/>
        <v>6000</v>
      </c>
    </row>
    <row r="550" spans="1:16" hidden="1">
      <c r="A550" t="s">
        <v>6</v>
      </c>
      <c r="B550" t="s">
        <v>94</v>
      </c>
      <c r="C550" t="s">
        <v>81</v>
      </c>
      <c r="D550" s="8">
        <v>1220</v>
      </c>
      <c r="E550" t="str">
        <f>VLOOKUP(D550,Conformity!$A$2:$C$116,2,0)</f>
        <v>Mobile Home Units</v>
      </c>
      <c r="F550" s="8" t="s">
        <v>5</v>
      </c>
      <c r="G550" s="26">
        <f t="shared" si="45"/>
        <v>1.3474392445178078</v>
      </c>
      <c r="H550" s="30">
        <f t="shared" si="46"/>
        <v>0.2921616014325315</v>
      </c>
      <c r="I550" s="30">
        <f>HLOOKUP(F550,ROCs!$B$1:$F$17,MATCH(VLOOKUP(D550,HROC,2,0),ROCs!$A$2:$A$17,0)+1,0)</f>
        <v>0.24052044568721381</v>
      </c>
      <c r="J550" s="3">
        <v>93.06</v>
      </c>
      <c r="K550" s="26">
        <f t="shared" si="42"/>
        <v>93.280455175780205</v>
      </c>
      <c r="L550" s="31">
        <f t="shared" si="43"/>
        <v>342.00179900294933</v>
      </c>
      <c r="M550" s="4">
        <f>2.721*K550*(H550+VLOOKUP(B550,Summary!$A$34:C$39,3,0))</f>
        <v>86.846129586742464</v>
      </c>
      <c r="N550" t="s">
        <v>103</v>
      </c>
      <c r="O550" t="s">
        <v>82</v>
      </c>
      <c r="P550">
        <f t="shared" si="44"/>
        <v>1000</v>
      </c>
    </row>
    <row r="551" spans="1:16" hidden="1">
      <c r="A551" t="s">
        <v>14</v>
      </c>
      <c r="B551" t="s">
        <v>96</v>
      </c>
      <c r="C551" t="s">
        <v>81</v>
      </c>
      <c r="D551" s="8">
        <v>5110</v>
      </c>
      <c r="E551" t="str">
        <f>VLOOKUP(D551,Conformity!$A$2:$C$116,2,0)</f>
        <v xml:space="preserve"> Natural River, Stream, Waterway</v>
      </c>
      <c r="F551" s="8" t="s">
        <v>10</v>
      </c>
      <c r="G551" s="26">
        <f t="shared" si="45"/>
        <v>0.52096910560538079</v>
      </c>
      <c r="H551" s="30">
        <f t="shared" si="46"/>
        <v>9.3813358258152305E-2</v>
      </c>
      <c r="I551" s="30">
        <f>HLOOKUP(F551,ROCs!$B$1:$F$17,MATCH(VLOOKUP(D551,HROC,2,0),ROCs!$A$2:$A$17,0)+1,0)</f>
        <v>0.2984336595879456</v>
      </c>
      <c r="J551" s="3">
        <v>92.78</v>
      </c>
      <c r="K551" s="26">
        <f t="shared" si="42"/>
        <v>115.39255279815377</v>
      </c>
      <c r="L551" s="31">
        <f t="shared" si="43"/>
        <v>163.57551362241509</v>
      </c>
      <c r="M551" s="4">
        <f>2.721*K551*(H551+VLOOKUP(B551,Summary!$A$34:C$39,3,0))</f>
        <v>54.574463333052684</v>
      </c>
      <c r="N551" t="s">
        <v>103</v>
      </c>
      <c r="O551" t="s">
        <v>82</v>
      </c>
      <c r="P551">
        <f t="shared" si="44"/>
        <v>5000</v>
      </c>
    </row>
    <row r="552" spans="1:16" hidden="1">
      <c r="A552" t="s">
        <v>11</v>
      </c>
      <c r="B552" t="s">
        <v>11</v>
      </c>
      <c r="C552" t="s">
        <v>83</v>
      </c>
      <c r="D552" s="8">
        <v>7430</v>
      </c>
      <c r="E552" t="str">
        <f>VLOOKUP(D552,Conformity!$A$2:$C$116,2,0)</f>
        <v>Spoil Areas</v>
      </c>
      <c r="F552" s="8" t="s">
        <v>5</v>
      </c>
      <c r="G552" s="26">
        <f t="shared" si="45"/>
        <v>0.73183755311232057</v>
      </c>
      <c r="H552" s="30">
        <f t="shared" si="46"/>
        <v>0.13401908322593187</v>
      </c>
      <c r="I552" s="30">
        <f>HLOOKUP(F552,ROCs!$B$1:$F$17,MATCH(VLOOKUP(D552,HROC,2,0),ROCs!$A$2:$A$17,0)+1,0)</f>
        <v>0.28292799795311729</v>
      </c>
      <c r="J552" s="3">
        <v>92.77</v>
      </c>
      <c r="K552" s="26">
        <f t="shared" si="42"/>
        <v>109.38533256743629</v>
      </c>
      <c r="L552" s="31">
        <f t="shared" si="43"/>
        <v>217.82229233461416</v>
      </c>
      <c r="M552" s="4">
        <f>2.721*K552*(H552+VLOOKUP(B552,Summary!$A$34:C$39,3,0))</f>
        <v>72.629227422968427</v>
      </c>
      <c r="N552" t="s">
        <v>111</v>
      </c>
      <c r="O552" t="s">
        <v>82</v>
      </c>
      <c r="P552">
        <f t="shared" si="44"/>
        <v>7000</v>
      </c>
    </row>
    <row r="553" spans="1:16">
      <c r="A553" t="s">
        <v>14</v>
      </c>
      <c r="B553" t="s">
        <v>96</v>
      </c>
      <c r="C553" t="s">
        <v>17</v>
      </c>
      <c r="D553" s="8">
        <v>6250</v>
      </c>
      <c r="E553" t="str">
        <f>VLOOKUP(D553,Conformity!$A$2:$C$116,2,0)</f>
        <v>Hydric Pine Flatwoods</v>
      </c>
      <c r="F553" s="8" t="s">
        <v>5</v>
      </c>
      <c r="G553" s="26">
        <f t="shared" si="45"/>
        <v>0.62640332935885068</v>
      </c>
      <c r="H553" s="30">
        <f t="shared" si="46"/>
        <v>1.7869211096790915E-2</v>
      </c>
      <c r="I553" s="30">
        <f>HLOOKUP(F553,ROCs!$B$1:$F$17,MATCH(VLOOKUP(D553,HROC,2,0),ROCs!$A$2:$A$17,0)+1,0)</f>
        <v>0.24869471632328805</v>
      </c>
      <c r="J553" s="3">
        <v>92.59</v>
      </c>
      <c r="K553" s="26">
        <f t="shared" si="42"/>
        <v>95.963537971375487</v>
      </c>
      <c r="L553" s="31">
        <f t="shared" si="43"/>
        <v>163.56442461560385</v>
      </c>
      <c r="M553" s="4">
        <f>2.721*K553*(H553+VLOOKUP(B553,Summary!$A$34:C$39,3,0))</f>
        <v>25.555293930213367</v>
      </c>
      <c r="N553" t="s">
        <v>17</v>
      </c>
      <c r="O553" t="s">
        <v>38</v>
      </c>
      <c r="P553">
        <f t="shared" si="44"/>
        <v>6000</v>
      </c>
    </row>
    <row r="554" spans="1:16" hidden="1">
      <c r="A554" t="s">
        <v>2</v>
      </c>
      <c r="B554" t="s">
        <v>94</v>
      </c>
      <c r="C554" t="s">
        <v>71</v>
      </c>
      <c r="D554" s="8">
        <v>1550</v>
      </c>
      <c r="E554" t="str">
        <f>VLOOKUP(D554,Conformity!$A$2:$C$116,2,0)</f>
        <v>Other Light Industrial</v>
      </c>
      <c r="F554" s="8" t="s">
        <v>5</v>
      </c>
      <c r="G554" s="26">
        <f t="shared" si="45"/>
        <v>1.2017295380314896</v>
      </c>
      <c r="H554" s="30">
        <f t="shared" si="46"/>
        <v>0.2322997442582819</v>
      </c>
      <c r="I554" s="30">
        <f>HLOOKUP(F554,ROCs!$B$1:$F$17,MATCH(VLOOKUP(D554,HROC,2,0),ROCs!$A$2:$A$17,0)+1,0)</f>
        <v>0.34369105791620291</v>
      </c>
      <c r="J554" s="3">
        <v>91.64</v>
      </c>
      <c r="K554" s="26">
        <f t="shared" si="42"/>
        <v>131.25894882145968</v>
      </c>
      <c r="L554" s="31">
        <f t="shared" si="43"/>
        <v>429.20443388474547</v>
      </c>
      <c r="M554" s="4">
        <f>2.721*K554*(H554+VLOOKUP(B554,Summary!$A$34:C$39,3,0))</f>
        <v>100.82493446791635</v>
      </c>
      <c r="N554" t="s">
        <v>104</v>
      </c>
      <c r="P554">
        <f t="shared" si="44"/>
        <v>1000</v>
      </c>
    </row>
    <row r="555" spans="1:16" hidden="1">
      <c r="A555" t="s">
        <v>14</v>
      </c>
      <c r="B555" t="s">
        <v>96</v>
      </c>
      <c r="C555" t="s">
        <v>77</v>
      </c>
      <c r="D555" s="8">
        <v>1400</v>
      </c>
      <c r="E555" t="str">
        <f>VLOOKUP(D555,Conformity!$A$2:$C$116,2,0)</f>
        <v>Commercial and Services</v>
      </c>
      <c r="F555" s="8" t="s">
        <v>5</v>
      </c>
      <c r="G555" s="26">
        <f t="shared" si="45"/>
        <v>0.73183755311232057</v>
      </c>
      <c r="H555" s="30">
        <f t="shared" si="46"/>
        <v>0.15992943931627868</v>
      </c>
      <c r="I555" s="30">
        <f>HLOOKUP(F555,ROCs!$B$1:$F$17,MATCH(VLOOKUP(D555,HROC,2,0),ROCs!$A$2:$A$17,0)+1,0)</f>
        <v>0.58224006489851832</v>
      </c>
      <c r="J555" s="3">
        <v>91.24</v>
      </c>
      <c r="K555" s="26">
        <f t="shared" si="42"/>
        <v>221.39253432518782</v>
      </c>
      <c r="L555" s="31">
        <f t="shared" si="43"/>
        <v>440.86559139683396</v>
      </c>
      <c r="M555" s="4">
        <f>2.721*K555*(H555+VLOOKUP(B555,Summary!$A$34:C$39,3,0))</f>
        <v>144.53567421873973</v>
      </c>
      <c r="N555" t="s">
        <v>112</v>
      </c>
      <c r="P555">
        <f t="shared" si="44"/>
        <v>1000</v>
      </c>
    </row>
    <row r="556" spans="1:16">
      <c r="A556" t="s">
        <v>8</v>
      </c>
      <c r="B556" t="s">
        <v>8</v>
      </c>
      <c r="C556" t="s">
        <v>17</v>
      </c>
      <c r="D556" s="8">
        <v>6410</v>
      </c>
      <c r="E556" t="str">
        <f>VLOOKUP(D556,Conformity!$A$2:$C$116,2,0)</f>
        <v>Freshwater Marshes</v>
      </c>
      <c r="F556" s="8" t="s">
        <v>5</v>
      </c>
      <c r="G556" s="26">
        <f t="shared" si="45"/>
        <v>0.62640332935885068</v>
      </c>
      <c r="H556" s="30">
        <f t="shared" si="46"/>
        <v>1.7869211096790915E-2</v>
      </c>
      <c r="I556" s="30">
        <f>HLOOKUP(F556,ROCs!$B$1:$F$17,MATCH(VLOOKUP(D556,HROC,2,0),ROCs!$A$2:$A$17,0)+1,0)</f>
        <v>0.24869471632328805</v>
      </c>
      <c r="J556" s="3">
        <v>91.13</v>
      </c>
      <c r="K556" s="26">
        <f t="shared" si="42"/>
        <v>94.450342535170606</v>
      </c>
      <c r="L556" s="31">
        <f t="shared" si="43"/>
        <v>160.98526855189519</v>
      </c>
      <c r="M556" s="4">
        <f>2.721*K556*(H556+VLOOKUP(B556,Summary!$A$34:C$39,3,0))</f>
        <v>53.422258796643241</v>
      </c>
      <c r="N556" t="s">
        <v>17</v>
      </c>
      <c r="O556" t="s">
        <v>20</v>
      </c>
      <c r="P556">
        <f t="shared" si="44"/>
        <v>6000</v>
      </c>
    </row>
    <row r="557" spans="1:16" hidden="1">
      <c r="A557" t="s">
        <v>14</v>
      </c>
      <c r="B557" t="s">
        <v>96</v>
      </c>
      <c r="C557" t="s">
        <v>72</v>
      </c>
      <c r="D557" s="8">
        <v>4340</v>
      </c>
      <c r="E557" t="str">
        <f>VLOOKUP(D557,Conformity!$A$2:$C$116,2,0)</f>
        <v>Hardwood - Coniferous Mixed</v>
      </c>
      <c r="F557" s="8" t="s">
        <v>5</v>
      </c>
      <c r="G557" s="26">
        <f t="shared" si="45"/>
        <v>0.80616023176279095</v>
      </c>
      <c r="H557" s="30">
        <f t="shared" si="46"/>
        <v>4.9140330516175015E-2</v>
      </c>
      <c r="I557" s="30">
        <f>HLOOKUP(F557,ROCs!$B$1:$F$17,MATCH(VLOOKUP(D557,HROC,2,0),ROCs!$A$2:$A$17,0)+1,0)</f>
        <v>0.28292799795311729</v>
      </c>
      <c r="J557" s="3">
        <v>91.07</v>
      </c>
      <c r="K557" s="26">
        <f t="shared" si="42"/>
        <v>107.38085843393793</v>
      </c>
      <c r="L557" s="31">
        <f t="shared" si="43"/>
        <v>235.54656958153711</v>
      </c>
      <c r="M557" s="4">
        <f>2.721*K557*(H557+VLOOKUP(B557,Summary!$A$34:C$39,3,0))</f>
        <v>37.732649973561884</v>
      </c>
      <c r="N557" t="s">
        <v>99</v>
      </c>
      <c r="P557">
        <f t="shared" si="44"/>
        <v>4000</v>
      </c>
    </row>
    <row r="558" spans="1:16" hidden="1">
      <c r="A558" t="s">
        <v>14</v>
      </c>
      <c r="B558" t="s">
        <v>96</v>
      </c>
      <c r="C558" t="s">
        <v>79</v>
      </c>
      <c r="D558" s="8">
        <v>6410</v>
      </c>
      <c r="E558" t="str">
        <f>VLOOKUP(D558,Conformity!$A$2:$C$116,2,0)</f>
        <v>Freshwater Marshes</v>
      </c>
      <c r="F558" s="8" t="s">
        <v>5</v>
      </c>
      <c r="G558" s="26">
        <f t="shared" si="45"/>
        <v>0.62640332935885068</v>
      </c>
      <c r="H558" s="30">
        <f t="shared" si="46"/>
        <v>1.7869211096790915E-2</v>
      </c>
      <c r="I558" s="30">
        <f>HLOOKUP(F558,ROCs!$B$1:$F$17,MATCH(VLOOKUP(D558,HROC,2,0),ROCs!$A$2:$A$17,0)+1,0)</f>
        <v>0.24869471632328805</v>
      </c>
      <c r="J558" s="3">
        <v>90.86</v>
      </c>
      <c r="K558" s="26">
        <f t="shared" si="42"/>
        <v>94.170505022995727</v>
      </c>
      <c r="L558" s="31">
        <f t="shared" si="43"/>
        <v>160.50830133463401</v>
      </c>
      <c r="M558" s="4">
        <f>2.721*K558*(H558+VLOOKUP(B558,Summary!$A$34:C$39,3,0))</f>
        <v>25.077805448743767</v>
      </c>
      <c r="N558" t="s">
        <v>113</v>
      </c>
      <c r="P558">
        <f t="shared" si="44"/>
        <v>6000</v>
      </c>
    </row>
    <row r="559" spans="1:16" hidden="1">
      <c r="A559" t="s">
        <v>12</v>
      </c>
      <c r="B559" t="s">
        <v>95</v>
      </c>
      <c r="C559" t="s">
        <v>71</v>
      </c>
      <c r="D559" s="8">
        <v>5300</v>
      </c>
      <c r="E559" t="str">
        <f>VLOOKUP(D559,Conformity!$A$2:$C$116,2,0)</f>
        <v>Reservoirs</v>
      </c>
      <c r="F559" s="8" t="s">
        <v>5</v>
      </c>
      <c r="G559" s="26">
        <f t="shared" si="45"/>
        <v>0.52096910560538079</v>
      </c>
      <c r="H559" s="30">
        <f t="shared" si="46"/>
        <v>9.3813358258152305E-2</v>
      </c>
      <c r="I559" s="30">
        <f>HLOOKUP(F559,ROCs!$B$1:$F$17,MATCH(VLOOKUP(D559,HROC,2,0),ROCs!$A$2:$A$17,0)+1,0)</f>
        <v>0.2984336595879456</v>
      </c>
      <c r="J559" s="3">
        <v>90.78</v>
      </c>
      <c r="K559" s="26">
        <f t="shared" si="42"/>
        <v>112.90510824548824</v>
      </c>
      <c r="L559" s="31">
        <f t="shared" si="43"/>
        <v>160.04941934299245</v>
      </c>
      <c r="M559" s="4">
        <f>2.721*K559*(H559+VLOOKUP(B559,Summary!$A$34:C$39,3,0))</f>
        <v>28.820852051074723</v>
      </c>
      <c r="N559" t="s">
        <v>104</v>
      </c>
      <c r="P559">
        <f t="shared" si="44"/>
        <v>5000</v>
      </c>
    </row>
    <row r="560" spans="1:16">
      <c r="A560" t="s">
        <v>11</v>
      </c>
      <c r="B560" t="s">
        <v>11</v>
      </c>
      <c r="C560" t="s">
        <v>17</v>
      </c>
      <c r="D560" s="8">
        <v>6430</v>
      </c>
      <c r="E560" t="str">
        <f>VLOOKUP(D560,Conformity!$A$2:$C$116,2,0)</f>
        <v>Wet Prairies</v>
      </c>
      <c r="F560" s="8" t="s">
        <v>5</v>
      </c>
      <c r="G560" s="26">
        <f t="shared" si="45"/>
        <v>0.62640332935885068</v>
      </c>
      <c r="H560" s="30">
        <f t="shared" si="46"/>
        <v>1.7869211096790915E-2</v>
      </c>
      <c r="I560" s="30">
        <f>HLOOKUP(F560,ROCs!$B$1:$F$17,MATCH(VLOOKUP(D560,HROC,2,0),ROCs!$A$2:$A$17,0)+1,0)</f>
        <v>0.24869471632328805</v>
      </c>
      <c r="J560" s="3">
        <v>90.53</v>
      </c>
      <c r="K560" s="26">
        <f t="shared" si="42"/>
        <v>93.828481397004225</v>
      </c>
      <c r="L560" s="31">
        <f t="shared" si="43"/>
        <v>159.92534140242591</v>
      </c>
      <c r="M560" s="4">
        <f>2.721*K560*(H560+VLOOKUP(B560,Summary!$A$34:C$39,3,0))</f>
        <v>32.645942767328648</v>
      </c>
      <c r="N560" t="s">
        <v>17</v>
      </c>
      <c r="O560" t="s">
        <v>29</v>
      </c>
      <c r="P560">
        <f t="shared" si="44"/>
        <v>6000</v>
      </c>
    </row>
    <row r="561" spans="1:16" hidden="1">
      <c r="A561" t="s">
        <v>11</v>
      </c>
      <c r="B561" t="s">
        <v>11</v>
      </c>
      <c r="C561" t="s">
        <v>83</v>
      </c>
      <c r="D561" s="8">
        <v>4280</v>
      </c>
      <c r="E561" t="str">
        <f>VLOOKUP(D561,Conformity!$A$2:$C$116,2,0)</f>
        <v>Cabbage Palm</v>
      </c>
      <c r="F561" s="8" t="s">
        <v>5</v>
      </c>
      <c r="G561" s="26">
        <f t="shared" si="45"/>
        <v>0.80616023176279095</v>
      </c>
      <c r="H561" s="30">
        <f t="shared" si="46"/>
        <v>4.9140330516175015E-2</v>
      </c>
      <c r="I561" s="30">
        <f>HLOOKUP(F561,ROCs!$B$1:$F$17,MATCH(VLOOKUP(D561,HROC,2,0),ROCs!$A$2:$A$17,0)+1,0)</f>
        <v>0.28292799795311729</v>
      </c>
      <c r="J561" s="3">
        <v>90.3</v>
      </c>
      <c r="K561" s="26">
        <f t="shared" si="42"/>
        <v>106.47294956170634</v>
      </c>
      <c r="L561" s="31">
        <f t="shared" si="43"/>
        <v>233.5550151884573</v>
      </c>
      <c r="M561" s="4">
        <f>2.721*K561*(H561+VLOOKUP(B561,Summary!$A$34:C$39,3,0))</f>
        <v>46.105005985631266</v>
      </c>
      <c r="N561" t="s">
        <v>111</v>
      </c>
      <c r="O561" t="s">
        <v>82</v>
      </c>
      <c r="P561">
        <f t="shared" si="44"/>
        <v>4000</v>
      </c>
    </row>
    <row r="562" spans="1:16" hidden="1">
      <c r="A562" t="s">
        <v>16</v>
      </c>
      <c r="B562" t="s">
        <v>97</v>
      </c>
      <c r="C562" t="s">
        <v>71</v>
      </c>
      <c r="D562" s="8">
        <v>1210</v>
      </c>
      <c r="E562" t="str">
        <f>VLOOKUP(D562,Conformity!$A$2:$C$116,2,0)</f>
        <v>Fixed Single Family Units</v>
      </c>
      <c r="F562" s="8" t="s">
        <v>13</v>
      </c>
      <c r="G562" s="26">
        <f t="shared" si="45"/>
        <v>1.3474392445178078</v>
      </c>
      <c r="H562" s="30">
        <f t="shared" si="46"/>
        <v>0.2921616014325315</v>
      </c>
      <c r="I562" s="30">
        <f>HLOOKUP(F562,ROCs!$B$1:$F$17,MATCH(VLOOKUP(D562,HROC,2,0),ROCs!$A$2:$A$17,0)+1,0)</f>
        <v>0.1586591010147235</v>
      </c>
      <c r="J562" s="3">
        <v>89.95</v>
      </c>
      <c r="K562" s="26">
        <f t="shared" si="42"/>
        <v>59.476001722923478</v>
      </c>
      <c r="L562" s="31">
        <f t="shared" si="43"/>
        <v>218.06175311228279</v>
      </c>
      <c r="M562" s="4">
        <f>2.721*K562*(H562+VLOOKUP(B562,Summary!$A$34:C$39,3,0))</f>
        <v>53.755107267104613</v>
      </c>
      <c r="N562" t="s">
        <v>104</v>
      </c>
      <c r="P562">
        <f t="shared" si="44"/>
        <v>1000</v>
      </c>
    </row>
    <row r="563" spans="1:16" hidden="1">
      <c r="A563" t="s">
        <v>16</v>
      </c>
      <c r="B563" t="s">
        <v>97</v>
      </c>
      <c r="C563" t="s">
        <v>71</v>
      </c>
      <c r="D563" s="8">
        <v>3100</v>
      </c>
      <c r="E563" t="str">
        <f>VLOOKUP(D563,Conformity!$A$2:$C$116,2,0)</f>
        <v>Herbaceous (Dry Prairie)</v>
      </c>
      <c r="F563" s="8" t="s">
        <v>5</v>
      </c>
      <c r="G563" s="26">
        <f t="shared" si="45"/>
        <v>0.80616023176279095</v>
      </c>
      <c r="H563" s="30">
        <f t="shared" si="46"/>
        <v>4.9140330516175015E-2</v>
      </c>
      <c r="I563" s="30">
        <f>HLOOKUP(F563,ROCs!$B$1:$F$17,MATCH(VLOOKUP(D563,HROC,2,0),ROCs!$A$2:$A$17,0)+1,0)</f>
        <v>0.28292799795311729</v>
      </c>
      <c r="J563" s="3">
        <v>89.94</v>
      </c>
      <c r="K563" s="26">
        <f t="shared" si="42"/>
        <v>106.04847268637728</v>
      </c>
      <c r="L563" s="31">
        <f t="shared" si="43"/>
        <v>232.62389884883552</v>
      </c>
      <c r="M563" s="4">
        <f>2.721*K563*(H563+VLOOKUP(B563,Summary!$A$34:C$39,3,0))</f>
        <v>25.722146060223899</v>
      </c>
      <c r="N563" t="s">
        <v>104</v>
      </c>
      <c r="P563">
        <f t="shared" si="44"/>
        <v>3000</v>
      </c>
    </row>
    <row r="564" spans="1:16" hidden="1">
      <c r="A564" t="s">
        <v>7</v>
      </c>
      <c r="B564" t="s">
        <v>94</v>
      </c>
      <c r="C564" t="s">
        <v>4</v>
      </c>
      <c r="D564" s="8">
        <v>2430</v>
      </c>
      <c r="E564" t="str">
        <f>VLOOKUP(D564,Conformity!$A$2:$C$116,2,0)</f>
        <v>Ornamentals</v>
      </c>
      <c r="F564" s="8" t="s">
        <v>5</v>
      </c>
      <c r="G564" s="26">
        <f t="shared" si="45"/>
        <v>1.7303616721893005</v>
      </c>
      <c r="H564" s="30">
        <f t="shared" si="46"/>
        <v>0.38508149913584422</v>
      </c>
      <c r="I564" s="30">
        <f>HLOOKUP(F564,ROCs!$B$1:$F$17,MATCH(VLOOKUP(D564,HROC,2,0),ROCs!$A$2:$A$17,0)+1,0)</f>
        <v>0.30381529981542799</v>
      </c>
      <c r="J564" s="3">
        <v>89.71</v>
      </c>
      <c r="K564" s="26">
        <f t="shared" si="42"/>
        <v>113.58634000229722</v>
      </c>
      <c r="L564" s="31">
        <f t="shared" si="43"/>
        <v>534.80016733915011</v>
      </c>
      <c r="M564" s="4">
        <f>2.721*K564*(H564+VLOOKUP(B564,Summary!$A$34:C$39,3,0))</f>
        <v>134.46995635867424</v>
      </c>
      <c r="N564" t="s">
        <v>4</v>
      </c>
      <c r="P564">
        <f t="shared" si="44"/>
        <v>2000</v>
      </c>
    </row>
    <row r="565" spans="1:16" hidden="1">
      <c r="A565" t="s">
        <v>12</v>
      </c>
      <c r="B565" t="s">
        <v>95</v>
      </c>
      <c r="C565" t="s">
        <v>81</v>
      </c>
      <c r="D565" s="8">
        <v>4220</v>
      </c>
      <c r="E565" t="str">
        <f>VLOOKUP(D565,Conformity!$A$2:$C$116,2,0)</f>
        <v>Brazilian Pepper</v>
      </c>
      <c r="F565" s="8" t="s">
        <v>5</v>
      </c>
      <c r="G565" s="26">
        <f t="shared" si="45"/>
        <v>0.80616023176279095</v>
      </c>
      <c r="H565" s="30">
        <f t="shared" si="46"/>
        <v>4.9140330516175015E-2</v>
      </c>
      <c r="I565" s="30">
        <f>HLOOKUP(F565,ROCs!$B$1:$F$17,MATCH(VLOOKUP(D565,HROC,2,0),ROCs!$A$2:$A$17,0)+1,0)</f>
        <v>0.28292799795311729</v>
      </c>
      <c r="J565" s="3">
        <v>89.26</v>
      </c>
      <c r="K565" s="26">
        <f t="shared" si="42"/>
        <v>105.24668303297796</v>
      </c>
      <c r="L565" s="31">
        <f t="shared" si="43"/>
        <v>230.86512354066113</v>
      </c>
      <c r="M565" s="4">
        <f>2.721*K565*(H565+VLOOKUP(B565,Summary!$A$34:C$39,3,0))</f>
        <v>14.07262232551285</v>
      </c>
      <c r="N565" t="s">
        <v>103</v>
      </c>
      <c r="O565" t="s">
        <v>82</v>
      </c>
      <c r="P565">
        <f t="shared" si="44"/>
        <v>4000</v>
      </c>
    </row>
    <row r="566" spans="1:16" hidden="1">
      <c r="A566" t="s">
        <v>14</v>
      </c>
      <c r="B566" t="s">
        <v>96</v>
      </c>
      <c r="C566" t="s">
        <v>90</v>
      </c>
      <c r="D566" s="8">
        <v>1620</v>
      </c>
      <c r="E566" t="str">
        <f>VLOOKUP(D566,Conformity!$A$2:$C$116,2,0)</f>
        <v>Sand and Gravel Pits</v>
      </c>
      <c r="F566" s="8" t="s">
        <v>5</v>
      </c>
      <c r="G566" s="26">
        <f t="shared" si="45"/>
        <v>0.73183755311232057</v>
      </c>
      <c r="H566" s="30">
        <f t="shared" si="46"/>
        <v>0.13401908322593187</v>
      </c>
      <c r="I566" s="30">
        <f>HLOOKUP(F566,ROCs!$B$1:$F$17,MATCH(VLOOKUP(D566,HROC,2,0),ROCs!$A$2:$A$17,0)+1,0)</f>
        <v>0.24052044568721381</v>
      </c>
      <c r="J566" s="3">
        <v>87.78</v>
      </c>
      <c r="K566" s="26">
        <f t="shared" si="42"/>
        <v>87.987947080700465</v>
      </c>
      <c r="L566" s="31">
        <f t="shared" si="43"/>
        <v>175.21303707806692</v>
      </c>
      <c r="M566" s="4">
        <f>2.721*K566*(H566+VLOOKUP(B566,Summary!$A$34:C$39,3,0))</f>
        <v>51.239422471838985</v>
      </c>
      <c r="N566" t="s">
        <v>105</v>
      </c>
      <c r="O566" t="s">
        <v>89</v>
      </c>
      <c r="P566">
        <f t="shared" si="44"/>
        <v>1000</v>
      </c>
    </row>
    <row r="567" spans="1:16" hidden="1">
      <c r="A567" t="s">
        <v>2</v>
      </c>
      <c r="B567" t="s">
        <v>94</v>
      </c>
      <c r="C567" t="s">
        <v>4</v>
      </c>
      <c r="D567" s="8">
        <v>2430</v>
      </c>
      <c r="E567" t="str">
        <f>VLOOKUP(D567,Conformity!$A$2:$C$116,2,0)</f>
        <v>Ornamentals</v>
      </c>
      <c r="F567" s="8" t="s">
        <v>5</v>
      </c>
      <c r="G567" s="26">
        <f t="shared" si="45"/>
        <v>1.7303616721893005</v>
      </c>
      <c r="H567" s="30">
        <f t="shared" si="46"/>
        <v>0.38508149913584422</v>
      </c>
      <c r="I567" s="30">
        <f>HLOOKUP(F567,ROCs!$B$1:$F$17,MATCH(VLOOKUP(D567,HROC,2,0),ROCs!$A$2:$A$17,0)+1,0)</f>
        <v>0.30381529981542799</v>
      </c>
      <c r="J567" s="3">
        <v>87.64</v>
      </c>
      <c r="K567" s="26">
        <f t="shared" si="42"/>
        <v>110.96540895999698</v>
      </c>
      <c r="L567" s="31">
        <f t="shared" si="43"/>
        <v>522.46000073127993</v>
      </c>
      <c r="M567" s="4">
        <f>2.721*K567*(H567+VLOOKUP(B567,Summary!$A$34:C$39,3,0))</f>
        <v>131.36714942898462</v>
      </c>
      <c r="N567" t="s">
        <v>4</v>
      </c>
      <c r="P567">
        <f t="shared" si="44"/>
        <v>2000</v>
      </c>
    </row>
    <row r="568" spans="1:16">
      <c r="A568" t="s">
        <v>16</v>
      </c>
      <c r="B568" t="s">
        <v>97</v>
      </c>
      <c r="C568" t="s">
        <v>17</v>
      </c>
      <c r="D568" s="8">
        <v>6170</v>
      </c>
      <c r="E568" t="str">
        <f>VLOOKUP(D568,Conformity!$A$2:$C$116,2,0)</f>
        <v>Mixed Wetland Hardwoods</v>
      </c>
      <c r="F568" s="8" t="s">
        <v>5</v>
      </c>
      <c r="G568" s="26">
        <f t="shared" si="45"/>
        <v>0.62640332935885068</v>
      </c>
      <c r="H568" s="30">
        <f t="shared" si="46"/>
        <v>1.7869211096790915E-2</v>
      </c>
      <c r="I568" s="30">
        <f>HLOOKUP(F568,ROCs!$B$1:$F$17,MATCH(VLOOKUP(D568,HROC,2,0),ROCs!$A$2:$A$17,0)+1,0)</f>
        <v>0.24869471632328805</v>
      </c>
      <c r="J568" s="3">
        <v>87.58</v>
      </c>
      <c r="K568" s="26">
        <f t="shared" si="42"/>
        <v>90.770997467686186</v>
      </c>
      <c r="L568" s="31">
        <f t="shared" si="43"/>
        <v>154.71403291753521</v>
      </c>
      <c r="M568" s="4">
        <f>2.721*K568*(H568+VLOOKUP(B568,Summary!$A$34:C$39,3,0))</f>
        <v>14.292994003886674</v>
      </c>
      <c r="N568" t="s">
        <v>17</v>
      </c>
      <c r="O568" t="s">
        <v>62</v>
      </c>
      <c r="P568">
        <f t="shared" si="44"/>
        <v>6000</v>
      </c>
    </row>
    <row r="569" spans="1:16" hidden="1">
      <c r="A569" t="s">
        <v>11</v>
      </c>
      <c r="B569" t="s">
        <v>11</v>
      </c>
      <c r="C569" t="s">
        <v>84</v>
      </c>
      <c r="D569" s="8">
        <v>1630</v>
      </c>
      <c r="E569" t="str">
        <f>VLOOKUP(D569,Conformity!$A$2:$C$116,2,0)</f>
        <v>Rock Quarries</v>
      </c>
      <c r="F569" s="8" t="s">
        <v>5</v>
      </c>
      <c r="G569" s="26">
        <f t="shared" si="45"/>
        <v>0.73183755311232057</v>
      </c>
      <c r="H569" s="30">
        <f t="shared" si="46"/>
        <v>0.13401908322593187</v>
      </c>
      <c r="I569" s="30">
        <f>HLOOKUP(F569,ROCs!$B$1:$F$17,MATCH(VLOOKUP(D569,HROC,2,0),ROCs!$A$2:$A$17,0)+1,0)</f>
        <v>0.24052044568721381</v>
      </c>
      <c r="J569" s="3">
        <v>87.38</v>
      </c>
      <c r="K569" s="26">
        <f t="shared" si="42"/>
        <v>87.586999497739882</v>
      </c>
      <c r="L569" s="31">
        <f t="shared" si="43"/>
        <v>174.41461813489963</v>
      </c>
      <c r="M569" s="4">
        <f>2.721*K569*(H569+VLOOKUP(B569,Summary!$A$34:C$39,3,0))</f>
        <v>58.155659049580251</v>
      </c>
      <c r="N569" t="s">
        <v>106</v>
      </c>
      <c r="O569" t="s">
        <v>82</v>
      </c>
      <c r="P569">
        <f t="shared" si="44"/>
        <v>1000</v>
      </c>
    </row>
    <row r="570" spans="1:16" hidden="1">
      <c r="A570" t="s">
        <v>14</v>
      </c>
      <c r="B570" t="s">
        <v>96</v>
      </c>
      <c r="C570" t="s">
        <v>78</v>
      </c>
      <c r="D570" s="8">
        <v>1320</v>
      </c>
      <c r="E570" t="str">
        <f>VLOOKUP(D570,Conformity!$A$2:$C$116,2,0)</f>
        <v>Mobile Home Units &lt;Six or more dwelling units per acre&gt;</v>
      </c>
      <c r="F570" s="8" t="s">
        <v>5</v>
      </c>
      <c r="G570" s="26">
        <f t="shared" si="45"/>
        <v>1.6728075169398335</v>
      </c>
      <c r="H570" s="30">
        <f t="shared" si="46"/>
        <v>0.4645994885165638</v>
      </c>
      <c r="I570" s="30">
        <f>HLOOKUP(F570,ROCs!$B$1:$F$17,MATCH(VLOOKUP(D570,HROC,2,0),ROCs!$A$2:$A$17,0)+1,0)</f>
        <v>0.45902383655933859</v>
      </c>
      <c r="J570" s="3">
        <v>87.07</v>
      </c>
      <c r="K570" s="26">
        <f t="shared" si="42"/>
        <v>166.56332870963104</v>
      </c>
      <c r="L570" s="31">
        <f t="shared" si="43"/>
        <v>758.14784459692805</v>
      </c>
      <c r="M570" s="4">
        <f>2.721*K570*(H570+VLOOKUP(B570,Summary!$A$34:C$39,3,0))</f>
        <v>246.82273615241814</v>
      </c>
      <c r="N570" t="s">
        <v>100</v>
      </c>
      <c r="P570">
        <f t="shared" si="44"/>
        <v>1000</v>
      </c>
    </row>
    <row r="571" spans="1:16" hidden="1">
      <c r="A571" t="s">
        <v>2</v>
      </c>
      <c r="B571" t="s">
        <v>94</v>
      </c>
      <c r="C571" t="s">
        <v>71</v>
      </c>
      <c r="D571" s="8">
        <v>2120</v>
      </c>
      <c r="E571" t="str">
        <f>VLOOKUP(D571,Conformity!$A$2:$C$116,2,0)</f>
        <v>Unimproved Pastures</v>
      </c>
      <c r="F571" s="8" t="s">
        <v>5</v>
      </c>
      <c r="G571" s="26">
        <f t="shared" si="45"/>
        <v>0.95337210017164864</v>
      </c>
      <c r="H571" s="30">
        <f t="shared" si="46"/>
        <v>0.22938109134459039</v>
      </c>
      <c r="I571" s="30">
        <f>HLOOKUP(F571,ROCs!$B$1:$F$17,MATCH(VLOOKUP(D571,HROC,2,0),ROCs!$A$2:$A$17,0)+1,0)</f>
        <v>0.2</v>
      </c>
      <c r="J571" s="3">
        <v>87.06</v>
      </c>
      <c r="K571" s="26">
        <f t="shared" si="42"/>
        <v>72.564509999999999</v>
      </c>
      <c r="L571" s="31">
        <f t="shared" si="43"/>
        <v>188.24144466612097</v>
      </c>
      <c r="M571" s="4">
        <f>2.721*K571*(H571+VLOOKUP(B571,Summary!$A$34:C$39,3,0))</f>
        <v>55.163246582981088</v>
      </c>
      <c r="N571" t="s">
        <v>104</v>
      </c>
      <c r="P571">
        <f t="shared" si="44"/>
        <v>2000</v>
      </c>
    </row>
    <row r="572" spans="1:16" hidden="1">
      <c r="A572" t="s">
        <v>2</v>
      </c>
      <c r="B572" t="s">
        <v>94</v>
      </c>
      <c r="C572" t="s">
        <v>71</v>
      </c>
      <c r="D572" s="8">
        <v>1210</v>
      </c>
      <c r="E572" t="str">
        <f>VLOOKUP(D572,Conformity!$A$2:$C$116,2,0)</f>
        <v>Fixed Single Family Units</v>
      </c>
      <c r="F572" s="8" t="s">
        <v>10</v>
      </c>
      <c r="G572" s="26">
        <f t="shared" si="45"/>
        <v>1.3474392445178078</v>
      </c>
      <c r="H572" s="30">
        <f t="shared" si="46"/>
        <v>0.2921616014325315</v>
      </c>
      <c r="I572" s="30">
        <f>HLOOKUP(F572,ROCs!$B$1:$F$17,MATCH(VLOOKUP(D572,HROC,2,0),ROCs!$A$2:$A$17,0)+1,0)</f>
        <v>0.22279788653131388</v>
      </c>
      <c r="J572" s="3">
        <v>86.73</v>
      </c>
      <c r="K572" s="26">
        <f t="shared" si="42"/>
        <v>80.529688962502604</v>
      </c>
      <c r="L572" s="31">
        <f t="shared" si="43"/>
        <v>295.25261692199376</v>
      </c>
      <c r="M572" s="4">
        <f>2.721*K572*(H572+VLOOKUP(B572,Summary!$A$34:C$39,3,0))</f>
        <v>74.974889327442327</v>
      </c>
      <c r="N572" t="s">
        <v>104</v>
      </c>
      <c r="P572">
        <f t="shared" si="44"/>
        <v>1000</v>
      </c>
    </row>
    <row r="573" spans="1:16" hidden="1">
      <c r="A573" t="s">
        <v>7</v>
      </c>
      <c r="B573" t="s">
        <v>94</v>
      </c>
      <c r="C573" t="s">
        <v>71</v>
      </c>
      <c r="D573" s="8">
        <v>3200</v>
      </c>
      <c r="E573" t="str">
        <f>VLOOKUP(D573,Conformity!$A$2:$C$116,2,0)</f>
        <v>Shrub and Brushland</v>
      </c>
      <c r="F573" s="8" t="s">
        <v>5</v>
      </c>
      <c r="G573" s="26">
        <f t="shared" si="45"/>
        <v>0.80616023176279095</v>
      </c>
      <c r="H573" s="30">
        <f t="shared" si="46"/>
        <v>4.9140330516175015E-2</v>
      </c>
      <c r="I573" s="30">
        <f>HLOOKUP(F573,ROCs!$B$1:$F$17,MATCH(VLOOKUP(D573,HROC,2,0),ROCs!$A$2:$A$17,0)+1,0)</f>
        <v>0.28292799795311729</v>
      </c>
      <c r="J573" s="3">
        <v>86.53</v>
      </c>
      <c r="K573" s="26">
        <f t="shared" si="42"/>
        <v>102.02773339506588</v>
      </c>
      <c r="L573" s="31">
        <f t="shared" si="43"/>
        <v>223.80415796519608</v>
      </c>
      <c r="M573" s="4">
        <f>2.721*K573*(H573+VLOOKUP(B573,Summary!$A$34:C$39,3,0))</f>
        <v>27.523086996050814</v>
      </c>
      <c r="N573" t="s">
        <v>104</v>
      </c>
      <c r="P573">
        <f t="shared" si="44"/>
        <v>3000</v>
      </c>
    </row>
    <row r="574" spans="1:16">
      <c r="A574" t="s">
        <v>12</v>
      </c>
      <c r="B574" t="s">
        <v>95</v>
      </c>
      <c r="C574" t="s">
        <v>17</v>
      </c>
      <c r="D574" s="8">
        <v>4110</v>
      </c>
      <c r="E574" t="str">
        <f>VLOOKUP(D574,Conformity!$A$2:$C$116,2,0)</f>
        <v>Pine Flatwoods</v>
      </c>
      <c r="F574" s="8" t="s">
        <v>5</v>
      </c>
      <c r="G574" s="26">
        <f t="shared" si="45"/>
        <v>0.80616023176279095</v>
      </c>
      <c r="H574" s="30">
        <f t="shared" si="46"/>
        <v>4.9140330516175015E-2</v>
      </c>
      <c r="I574" s="30">
        <f>HLOOKUP(F574,ROCs!$B$1:$F$17,MATCH(VLOOKUP(D574,HROC,2,0),ROCs!$A$2:$A$17,0)+1,0)</f>
        <v>0.28292799795311729</v>
      </c>
      <c r="J574" s="3">
        <v>86.26</v>
      </c>
      <c r="K574" s="26">
        <f t="shared" si="42"/>
        <v>101.70937573856911</v>
      </c>
      <c r="L574" s="31">
        <f t="shared" si="43"/>
        <v>223.10582071047983</v>
      </c>
      <c r="M574" s="4">
        <f>2.721*K574*(H574+VLOOKUP(B574,Summary!$A$34:C$39,3,0))</f>
        <v>13.599645998193347</v>
      </c>
      <c r="N574" t="s">
        <v>17</v>
      </c>
      <c r="O574" t="s">
        <v>34</v>
      </c>
      <c r="P574">
        <f t="shared" si="44"/>
        <v>4000</v>
      </c>
    </row>
    <row r="575" spans="1:16" hidden="1">
      <c r="A575" t="s">
        <v>14</v>
      </c>
      <c r="B575" t="s">
        <v>96</v>
      </c>
      <c r="C575" t="s">
        <v>77</v>
      </c>
      <c r="D575" s="8">
        <v>5110</v>
      </c>
      <c r="E575" t="str">
        <f>VLOOKUP(D575,Conformity!$A$2:$C$116,2,0)</f>
        <v xml:space="preserve"> Natural River, Stream, Waterway</v>
      </c>
      <c r="F575" s="8" t="s">
        <v>10</v>
      </c>
      <c r="G575" s="26">
        <f t="shared" si="45"/>
        <v>0.52096910560538079</v>
      </c>
      <c r="H575" s="30">
        <f t="shared" si="46"/>
        <v>9.3813358258152305E-2</v>
      </c>
      <c r="I575" s="30">
        <f>HLOOKUP(F575,ROCs!$B$1:$F$17,MATCH(VLOOKUP(D575,HROC,2,0),ROCs!$A$2:$A$17,0)+1,0)</f>
        <v>0.2984336595879456</v>
      </c>
      <c r="J575" s="3">
        <v>85.63</v>
      </c>
      <c r="K575" s="26">
        <f t="shared" si="42"/>
        <v>106.49993852237451</v>
      </c>
      <c r="L575" s="31">
        <f t="shared" si="43"/>
        <v>150.96972657347922</v>
      </c>
      <c r="M575" s="4">
        <f>2.721*K575*(H575+VLOOKUP(B575,Summary!$A$34:C$39,3,0))</f>
        <v>50.368735667269902</v>
      </c>
      <c r="N575" t="s">
        <v>112</v>
      </c>
      <c r="P575">
        <f t="shared" si="44"/>
        <v>5000</v>
      </c>
    </row>
    <row r="576" spans="1:16" hidden="1">
      <c r="A576" t="s">
        <v>12</v>
      </c>
      <c r="B576" t="s">
        <v>95</v>
      </c>
      <c r="C576" t="s">
        <v>4</v>
      </c>
      <c r="D576" s="8">
        <v>2110</v>
      </c>
      <c r="E576" t="str">
        <f>VLOOKUP(D576,Conformity!$A$2:$C$116,2,0)</f>
        <v>Improved Pastures</v>
      </c>
      <c r="F576" s="8" t="s">
        <v>10</v>
      </c>
      <c r="G576" s="26">
        <f t="shared" si="45"/>
        <v>1.8765006736361713</v>
      </c>
      <c r="H576" s="30">
        <f t="shared" si="46"/>
        <v>0.3700681607026059</v>
      </c>
      <c r="I576" s="30">
        <f>HLOOKUP(F576,ROCs!$B$1:$F$17,MATCH(VLOOKUP(D576,HROC,2,0),ROCs!$A$2:$A$17,0)+1,0)</f>
        <v>0.58663586860269046</v>
      </c>
      <c r="J576" s="3">
        <v>85.54</v>
      </c>
      <c r="K576" s="26">
        <f t="shared" si="42"/>
        <v>209.12861819464248</v>
      </c>
      <c r="L576" s="31">
        <f t="shared" si="43"/>
        <v>1067.8020107321863</v>
      </c>
      <c r="M576" s="4">
        <f>2.721*K576*(H576+VLOOKUP(B576,Summary!$A$34:C$39,3,0))</f>
        <v>210.58320503583286</v>
      </c>
      <c r="N576" t="s">
        <v>4</v>
      </c>
      <c r="P576">
        <f t="shared" si="44"/>
        <v>2000</v>
      </c>
    </row>
    <row r="577" spans="1:16" hidden="1">
      <c r="A577" t="s">
        <v>8</v>
      </c>
      <c r="B577" t="s">
        <v>8</v>
      </c>
      <c r="C577" t="s">
        <v>4</v>
      </c>
      <c r="D577" s="8">
        <v>2110</v>
      </c>
      <c r="E577" t="str">
        <f>VLOOKUP(D577,Conformity!$A$2:$C$116,2,0)</f>
        <v>Improved Pastures</v>
      </c>
      <c r="F577" s="8" t="s">
        <v>3</v>
      </c>
      <c r="G577" s="26">
        <f t="shared" si="45"/>
        <v>1.8765006736361713</v>
      </c>
      <c r="H577" s="30">
        <f t="shared" si="46"/>
        <v>0.3700681607026059</v>
      </c>
      <c r="I577" s="30">
        <f>HLOOKUP(F577,ROCs!$B$1:$F$17,MATCH(VLOOKUP(D577,HROC,2,0),ROCs!$A$2:$A$17,0)+1,0)</f>
        <v>0.58663586860269046</v>
      </c>
      <c r="J577" s="3">
        <v>85.52</v>
      </c>
      <c r="K577" s="26">
        <f t="shared" si="42"/>
        <v>209.07972209499442</v>
      </c>
      <c r="L577" s="31">
        <f t="shared" si="43"/>
        <v>1067.552349284739</v>
      </c>
      <c r="M577" s="4">
        <f>2.721*K577*(H577+VLOOKUP(B577,Summary!$A$34:C$39,3,0))</f>
        <v>318.626094366953</v>
      </c>
      <c r="N577" t="s">
        <v>4</v>
      </c>
      <c r="P577">
        <f t="shared" si="44"/>
        <v>2000</v>
      </c>
    </row>
    <row r="578" spans="1:16" hidden="1">
      <c r="A578" t="s">
        <v>8</v>
      </c>
      <c r="B578" t="s">
        <v>8</v>
      </c>
      <c r="C578" t="s">
        <v>81</v>
      </c>
      <c r="D578" s="8">
        <v>6440</v>
      </c>
      <c r="E578" t="str">
        <f>VLOOKUP(D578,Conformity!$A$2:$C$116,2,0)</f>
        <v>Emergent Aquatic Vegetation</v>
      </c>
      <c r="F578" s="8" t="s">
        <v>5</v>
      </c>
      <c r="G578" s="26">
        <f t="shared" si="45"/>
        <v>0.62640332935885068</v>
      </c>
      <c r="H578" s="30">
        <f t="shared" si="46"/>
        <v>1.7869211096790915E-2</v>
      </c>
      <c r="I578" s="30">
        <f>HLOOKUP(F578,ROCs!$B$1:$F$17,MATCH(VLOOKUP(D578,HROC,2,0),ROCs!$A$2:$A$17,0)+1,0)</f>
        <v>0.24869471632328805</v>
      </c>
      <c r="J578" s="3">
        <v>85.39</v>
      </c>
      <c r="K578" s="26">
        <f t="shared" ref="K578:K641" si="47">Rain*I578*J578/12</f>
        <v>88.501204313378892</v>
      </c>
      <c r="L578" s="31">
        <f t="shared" ref="L578:L641" si="48">2.721*G578*K578</f>
        <v>150.84529882197225</v>
      </c>
      <c r="M578" s="4">
        <f>2.721*K578*(H578+VLOOKUP(B578,Summary!$A$34:C$39,3,0))</f>
        <v>50.057354094649043</v>
      </c>
      <c r="N578" t="s">
        <v>103</v>
      </c>
      <c r="O578" t="s">
        <v>82</v>
      </c>
      <c r="P578">
        <f t="shared" si="44"/>
        <v>6000</v>
      </c>
    </row>
    <row r="579" spans="1:16" hidden="1">
      <c r="A579" t="s">
        <v>8</v>
      </c>
      <c r="B579" t="s">
        <v>8</v>
      </c>
      <c r="C579" t="s">
        <v>81</v>
      </c>
      <c r="D579" s="8">
        <v>1190</v>
      </c>
      <c r="E579" t="str">
        <f>VLOOKUP(D579,Conformity!$A$2:$C$116,2,0)</f>
        <v>Low Density Under Construction</v>
      </c>
      <c r="F579" s="8" t="s">
        <v>5</v>
      </c>
      <c r="G579" s="26">
        <f t="shared" si="45"/>
        <v>0.96739227811534922</v>
      </c>
      <c r="H579" s="30">
        <f t="shared" si="46"/>
        <v>0.17065096597435325</v>
      </c>
      <c r="I579" s="30">
        <f>HLOOKUP(F579,ROCs!$B$1:$F$17,MATCH(VLOOKUP(D579,HROC,2,0),ROCs!$A$2:$A$17,0)+1,0)</f>
        <v>0.27638752969320179</v>
      </c>
      <c r="J579" s="3">
        <v>85.24</v>
      </c>
      <c r="K579" s="26">
        <f t="shared" si="47"/>
        <v>98.183270356894695</v>
      </c>
      <c r="L579" s="31">
        <f t="shared" si="48"/>
        <v>258.44530796435413</v>
      </c>
      <c r="M579" s="4">
        <f>2.721*K579*(H579+VLOOKUP(B579,Summary!$A$34:C$39,3,0))</f>
        <v>96.350314218416372</v>
      </c>
      <c r="N579" t="s">
        <v>103</v>
      </c>
      <c r="O579" t="s">
        <v>82</v>
      </c>
      <c r="P579">
        <f t="shared" ref="P579:P642" si="49">INT(D579/1000)*1000</f>
        <v>1000</v>
      </c>
    </row>
    <row r="580" spans="1:16" hidden="1">
      <c r="A580" t="s">
        <v>16</v>
      </c>
      <c r="B580" t="s">
        <v>97</v>
      </c>
      <c r="C580" t="s">
        <v>71</v>
      </c>
      <c r="D580" s="8">
        <v>1900</v>
      </c>
      <c r="E580" t="str">
        <f>VLOOKUP(D580,Conformity!$A$2:$C$116,2,0)</f>
        <v>Open Land</v>
      </c>
      <c r="F580" s="8" t="s">
        <v>5</v>
      </c>
      <c r="G580" s="26">
        <f t="shared" si="45"/>
        <v>0.80616023176279095</v>
      </c>
      <c r="H580" s="30">
        <f t="shared" si="46"/>
        <v>4.9140330516175015E-2</v>
      </c>
      <c r="I580" s="30">
        <f>HLOOKUP(F580,ROCs!$B$1:$F$17,MATCH(VLOOKUP(D580,HROC,2,0),ROCs!$A$2:$A$17,0)+1,0)</f>
        <v>0.28292799795311729</v>
      </c>
      <c r="J580" s="3">
        <v>85.1</v>
      </c>
      <c r="K580" s="26">
        <f t="shared" si="47"/>
        <v>100.34161691806433</v>
      </c>
      <c r="L580" s="31">
        <f t="shared" si="48"/>
        <v>220.10555694947635</v>
      </c>
      <c r="M580" s="4">
        <f>2.721*K580*(H580+VLOOKUP(B580,Summary!$A$34:C$39,3,0))</f>
        <v>24.337943403658592</v>
      </c>
      <c r="N580" t="s">
        <v>104</v>
      </c>
      <c r="P580">
        <f t="shared" si="49"/>
        <v>1000</v>
      </c>
    </row>
    <row r="581" spans="1:16" hidden="1">
      <c r="A581" t="s">
        <v>8</v>
      </c>
      <c r="B581" t="s">
        <v>8</v>
      </c>
      <c r="C581" t="s">
        <v>72</v>
      </c>
      <c r="D581" s="8">
        <v>1660</v>
      </c>
      <c r="E581" t="str">
        <f>VLOOKUP(D581,Conformity!$A$2:$C$116,2,0)</f>
        <v>Holding Ponds</v>
      </c>
      <c r="F581" s="8" t="s">
        <v>5</v>
      </c>
      <c r="G581" s="26">
        <f t="shared" si="45"/>
        <v>0.52096910560538079</v>
      </c>
      <c r="H581" s="30">
        <f t="shared" si="46"/>
        <v>9.3813358258152305E-2</v>
      </c>
      <c r="I581" s="30">
        <f>HLOOKUP(F581,ROCs!$B$1:$F$17,MATCH(VLOOKUP(D581,HROC,2,0),ROCs!$A$2:$A$17,0)+1,0)</f>
        <v>0.2984336595879456</v>
      </c>
      <c r="J581" s="3">
        <v>85.02</v>
      </c>
      <c r="K581" s="26">
        <f t="shared" si="47"/>
        <v>105.74126793381151</v>
      </c>
      <c r="L581" s="31">
        <f t="shared" si="48"/>
        <v>149.89426781825532</v>
      </c>
      <c r="M581" s="4">
        <f>2.721*K581*(H581+VLOOKUP(B581,Summary!$A$34:C$39,3,0))</f>
        <v>81.6593442402135</v>
      </c>
      <c r="N581" t="s">
        <v>99</v>
      </c>
      <c r="P581">
        <f t="shared" si="49"/>
        <v>1000</v>
      </c>
    </row>
    <row r="582" spans="1:16" hidden="1">
      <c r="A582" t="s">
        <v>16</v>
      </c>
      <c r="B582" t="s">
        <v>97</v>
      </c>
      <c r="C582" t="s">
        <v>79</v>
      </c>
      <c r="D582" s="8">
        <v>1210</v>
      </c>
      <c r="E582" t="str">
        <f>VLOOKUP(D582,Conformity!$A$2:$C$116,2,0)</f>
        <v>Fixed Single Family Units</v>
      </c>
      <c r="F582" s="8" t="s">
        <v>13</v>
      </c>
      <c r="G582" s="26">
        <f t="shared" si="45"/>
        <v>1.3474392445178078</v>
      </c>
      <c r="H582" s="30">
        <f t="shared" si="46"/>
        <v>0.2921616014325315</v>
      </c>
      <c r="I582" s="30">
        <f>HLOOKUP(F582,ROCs!$B$1:$F$17,MATCH(VLOOKUP(D582,HROC,2,0),ROCs!$A$2:$A$17,0)+1,0)</f>
        <v>0.1586591010147235</v>
      </c>
      <c r="J582" s="3">
        <v>84.98</v>
      </c>
      <c r="K582" s="26">
        <f t="shared" si="47"/>
        <v>56.189779059633537</v>
      </c>
      <c r="L582" s="31">
        <f t="shared" si="48"/>
        <v>206.01320488584534</v>
      </c>
      <c r="M582" s="4">
        <f>2.721*K582*(H582+VLOOKUP(B582,Summary!$A$34:C$39,3,0))</f>
        <v>50.784980717715946</v>
      </c>
      <c r="N582" t="s">
        <v>113</v>
      </c>
      <c r="P582">
        <f t="shared" si="49"/>
        <v>1000</v>
      </c>
    </row>
    <row r="583" spans="1:16" hidden="1">
      <c r="A583" t="s">
        <v>11</v>
      </c>
      <c r="B583" t="s">
        <v>11</v>
      </c>
      <c r="C583" t="s">
        <v>72</v>
      </c>
      <c r="D583" s="8">
        <v>2130</v>
      </c>
      <c r="E583" t="str">
        <f>VLOOKUP(D583,Conformity!$A$2:$C$116,2,0)</f>
        <v>Woodland Pastures</v>
      </c>
      <c r="F583" s="8" t="s">
        <v>5</v>
      </c>
      <c r="G583" s="26">
        <f t="shared" si="45"/>
        <v>0.95337210017164864</v>
      </c>
      <c r="H583" s="30">
        <f t="shared" si="46"/>
        <v>0.22938109134459039</v>
      </c>
      <c r="I583" s="30">
        <f>HLOOKUP(F583,ROCs!$B$1:$F$17,MATCH(VLOOKUP(D583,HROC,2,0),ROCs!$A$2:$A$17,0)+1,0)</f>
        <v>0.2</v>
      </c>
      <c r="J583" s="3">
        <v>84.42</v>
      </c>
      <c r="K583" s="26">
        <f t="shared" si="47"/>
        <v>70.364070000000012</v>
      </c>
      <c r="L583" s="31">
        <f t="shared" si="48"/>
        <v>182.53322718486027</v>
      </c>
      <c r="M583" s="4">
        <f>2.721*K583*(H583+VLOOKUP(B583,Summary!$A$34:C$39,3,0))</f>
        <v>64.978119075956315</v>
      </c>
      <c r="N583" t="s">
        <v>99</v>
      </c>
      <c r="P583">
        <f t="shared" si="49"/>
        <v>2000</v>
      </c>
    </row>
    <row r="584" spans="1:16">
      <c r="A584" t="s">
        <v>11</v>
      </c>
      <c r="B584" t="s">
        <v>11</v>
      </c>
      <c r="C584" t="s">
        <v>17</v>
      </c>
      <c r="D584" s="8">
        <v>6172</v>
      </c>
      <c r="E584" t="str">
        <f>VLOOKUP(D584,Conformity!$A$2:$C$116,2,0)</f>
        <v>Mixed Shrubs</v>
      </c>
      <c r="F584" s="8" t="s">
        <v>5</v>
      </c>
      <c r="G584" s="26">
        <f t="shared" si="45"/>
        <v>0.62640332935885068</v>
      </c>
      <c r="H584" s="30">
        <f t="shared" si="46"/>
        <v>1.7869211096790915E-2</v>
      </c>
      <c r="I584" s="30">
        <f>HLOOKUP(F584,ROCs!$B$1:$F$17,MATCH(VLOOKUP(D584,HROC,2,0),ROCs!$A$2:$A$17,0)+1,0)</f>
        <v>0.24869471632328805</v>
      </c>
      <c r="J584" s="3">
        <v>84.05</v>
      </c>
      <c r="K584" s="26">
        <f t="shared" si="47"/>
        <v>87.112381104807298</v>
      </c>
      <c r="L584" s="31">
        <f t="shared" si="48"/>
        <v>148.47812818815748</v>
      </c>
      <c r="M584" s="4">
        <f>2.721*K584*(H584+VLOOKUP(B584,Summary!$A$34:C$39,3,0))</f>
        <v>30.309195731735034</v>
      </c>
      <c r="N584" t="s">
        <v>17</v>
      </c>
      <c r="O584" t="s">
        <v>28</v>
      </c>
      <c r="P584">
        <f t="shared" si="49"/>
        <v>6000</v>
      </c>
    </row>
    <row r="585" spans="1:16" hidden="1">
      <c r="A585" t="s">
        <v>7</v>
      </c>
      <c r="B585" t="s">
        <v>94</v>
      </c>
      <c r="C585" t="s">
        <v>81</v>
      </c>
      <c r="D585" s="8">
        <v>1110</v>
      </c>
      <c r="E585" t="str">
        <f>VLOOKUP(D585,Conformity!$A$2:$C$116,2,0)</f>
        <v>Fixed Single Family Units</v>
      </c>
      <c r="F585" s="8" t="s">
        <v>5</v>
      </c>
      <c r="G585" s="26">
        <f t="shared" si="45"/>
        <v>0.96739227811534922</v>
      </c>
      <c r="H585" s="30">
        <f t="shared" si="46"/>
        <v>0.17065096597435325</v>
      </c>
      <c r="I585" s="30">
        <f>HLOOKUP(F585,ROCs!$B$1:$F$17,MATCH(VLOOKUP(D585,HROC,2,0),ROCs!$A$2:$A$17,0)+1,0)</f>
        <v>0.27638752969320179</v>
      </c>
      <c r="J585" s="3">
        <v>83.92</v>
      </c>
      <c r="K585" s="26">
        <f t="shared" si="47"/>
        <v>96.662834917299449</v>
      </c>
      <c r="L585" s="31">
        <f t="shared" si="48"/>
        <v>254.44310469695685</v>
      </c>
      <c r="M585" s="4">
        <f>2.721*K585*(H585+VLOOKUP(B585,Summary!$A$34:C$39,3,0))</f>
        <v>58.035523031332978</v>
      </c>
      <c r="N585" t="s">
        <v>103</v>
      </c>
      <c r="O585" t="s">
        <v>82</v>
      </c>
      <c r="P585">
        <f t="shared" si="49"/>
        <v>1000</v>
      </c>
    </row>
    <row r="586" spans="1:16" hidden="1">
      <c r="A586" t="s">
        <v>12</v>
      </c>
      <c r="B586" t="s">
        <v>95</v>
      </c>
      <c r="C586" t="s">
        <v>91</v>
      </c>
      <c r="D586" s="8">
        <v>6250</v>
      </c>
      <c r="E586" t="str">
        <f>VLOOKUP(D586,Conformity!$A$2:$C$116,2,0)</f>
        <v>Hydric Pine Flatwoods</v>
      </c>
      <c r="F586" s="8" t="s">
        <v>5</v>
      </c>
      <c r="G586" s="26">
        <f t="shared" si="45"/>
        <v>0.62640332935885068</v>
      </c>
      <c r="H586" s="30">
        <f t="shared" si="46"/>
        <v>1.7869211096790915E-2</v>
      </c>
      <c r="I586" s="30">
        <f>HLOOKUP(F586,ROCs!$B$1:$F$17,MATCH(VLOOKUP(D586,HROC,2,0),ROCs!$A$2:$A$17,0)+1,0)</f>
        <v>0.24869471632328805</v>
      </c>
      <c r="J586" s="3">
        <v>83.51</v>
      </c>
      <c r="K586" s="26">
        <f t="shared" si="47"/>
        <v>86.552706080457554</v>
      </c>
      <c r="L586" s="31">
        <f t="shared" si="48"/>
        <v>147.5241937536351</v>
      </c>
      <c r="M586" s="4">
        <f>2.721*K586*(H586+VLOOKUP(B586,Summary!$A$34:C$39,3,0))</f>
        <v>4.2083763551604791</v>
      </c>
      <c r="N586" t="s">
        <v>107</v>
      </c>
      <c r="O586" t="s">
        <v>89</v>
      </c>
      <c r="P586">
        <f t="shared" si="49"/>
        <v>6000</v>
      </c>
    </row>
    <row r="587" spans="1:16" hidden="1">
      <c r="A587" t="s">
        <v>2</v>
      </c>
      <c r="B587" t="s">
        <v>94</v>
      </c>
      <c r="C587" t="s">
        <v>71</v>
      </c>
      <c r="D587" s="8">
        <v>6170</v>
      </c>
      <c r="E587" t="str">
        <f>VLOOKUP(D587,Conformity!$A$2:$C$116,2,0)</f>
        <v>Mixed Wetland Hardwoods</v>
      </c>
      <c r="F587" s="8" t="s">
        <v>5</v>
      </c>
      <c r="G587" s="26">
        <f t="shared" si="45"/>
        <v>0.62640332935885068</v>
      </c>
      <c r="H587" s="30">
        <f t="shared" si="46"/>
        <v>1.7869211096790915E-2</v>
      </c>
      <c r="I587" s="30">
        <f>HLOOKUP(F587,ROCs!$B$1:$F$17,MATCH(VLOOKUP(D587,HROC,2,0),ROCs!$A$2:$A$17,0)+1,0)</f>
        <v>0.24869471632328805</v>
      </c>
      <c r="J587" s="3">
        <v>83.46</v>
      </c>
      <c r="K587" s="26">
        <f t="shared" si="47"/>
        <v>86.50088431894369</v>
      </c>
      <c r="L587" s="31">
        <f t="shared" si="48"/>
        <v>147.43586649117933</v>
      </c>
      <c r="M587" s="4">
        <f>2.721*K587*(H587+VLOOKUP(B587,Summary!$A$34:C$39,3,0))</f>
        <v>15.97430198266993</v>
      </c>
      <c r="N587" t="s">
        <v>104</v>
      </c>
      <c r="P587">
        <f t="shared" si="49"/>
        <v>6000</v>
      </c>
    </row>
    <row r="588" spans="1:16" hidden="1">
      <c r="A588" t="s">
        <v>16</v>
      </c>
      <c r="B588" t="s">
        <v>97</v>
      </c>
      <c r="C588" t="s">
        <v>81</v>
      </c>
      <c r="D588" s="8">
        <v>5110</v>
      </c>
      <c r="E588" t="str">
        <f>VLOOKUP(D588,Conformity!$A$2:$C$116,2,0)</f>
        <v xml:space="preserve"> Natural River, Stream, Waterway</v>
      </c>
      <c r="F588" s="8" t="s">
        <v>5</v>
      </c>
      <c r="G588" s="26">
        <f t="shared" si="45"/>
        <v>0.52096910560538079</v>
      </c>
      <c r="H588" s="30">
        <f t="shared" si="46"/>
        <v>9.3813358258152305E-2</v>
      </c>
      <c r="I588" s="30">
        <f>HLOOKUP(F588,ROCs!$B$1:$F$17,MATCH(VLOOKUP(D588,HROC,2,0),ROCs!$A$2:$A$17,0)+1,0)</f>
        <v>0.2984336595879456</v>
      </c>
      <c r="J588" s="3">
        <v>83.45</v>
      </c>
      <c r="K588" s="26">
        <f t="shared" si="47"/>
        <v>103.78862395996909</v>
      </c>
      <c r="L588" s="31">
        <f t="shared" si="48"/>
        <v>147.1262838089086</v>
      </c>
      <c r="M588" s="4">
        <f>2.721*K588*(H588+VLOOKUP(B588,Summary!$A$34:C$39,3,0))</f>
        <v>37.790076057647774</v>
      </c>
      <c r="N588" t="s">
        <v>103</v>
      </c>
      <c r="O588" t="s">
        <v>82</v>
      </c>
      <c r="P588">
        <f t="shared" si="49"/>
        <v>5000</v>
      </c>
    </row>
    <row r="589" spans="1:16" hidden="1">
      <c r="A589" t="s">
        <v>8</v>
      </c>
      <c r="B589" t="s">
        <v>8</v>
      </c>
      <c r="C589" t="s">
        <v>4</v>
      </c>
      <c r="D589" s="8">
        <v>2310</v>
      </c>
      <c r="E589" t="str">
        <f>VLOOKUP(D589,Conformity!$A$2:$C$116,2,0)</f>
        <v>Cattle Feeding Operations</v>
      </c>
      <c r="F589" s="8" t="s">
        <v>5</v>
      </c>
      <c r="G589" s="26">
        <f t="shared" si="45"/>
        <v>1.7303616721893005</v>
      </c>
      <c r="H589" s="30">
        <f t="shared" si="46"/>
        <v>0.38508149913584422</v>
      </c>
      <c r="I589" s="30">
        <f>HLOOKUP(F589,ROCs!$B$1:$F$17,MATCH(VLOOKUP(D589,HROC,2,0),ROCs!$A$2:$A$17,0)+1,0)</f>
        <v>0.30381529981542799</v>
      </c>
      <c r="J589" s="3">
        <v>82.73</v>
      </c>
      <c r="K589" s="26">
        <f t="shared" si="47"/>
        <v>104.74861117367128</v>
      </c>
      <c r="L589" s="31">
        <f t="shared" si="48"/>
        <v>493.18936399473745</v>
      </c>
      <c r="M589" s="4">
        <f>2.721*K589*(H589+VLOOKUP(B589,Summary!$A$34:C$39,3,0))</f>
        <v>163.91028728988101</v>
      </c>
      <c r="N589" t="s">
        <v>4</v>
      </c>
      <c r="P589">
        <f t="shared" si="49"/>
        <v>2000</v>
      </c>
    </row>
    <row r="590" spans="1:16" hidden="1">
      <c r="A590" t="s">
        <v>12</v>
      </c>
      <c r="B590" t="s">
        <v>95</v>
      </c>
      <c r="C590" t="s">
        <v>4</v>
      </c>
      <c r="D590" s="8">
        <v>2130</v>
      </c>
      <c r="E590" t="str">
        <f>VLOOKUP(D590,Conformity!$A$2:$C$116,2,0)</f>
        <v>Woodland Pastures</v>
      </c>
      <c r="F590" s="8" t="s">
        <v>10</v>
      </c>
      <c r="G590" s="26">
        <f t="shared" si="45"/>
        <v>0.95337210017164864</v>
      </c>
      <c r="H590" s="30">
        <f t="shared" si="46"/>
        <v>0.22938109134459039</v>
      </c>
      <c r="I590" s="30">
        <f>HLOOKUP(F590,ROCs!$B$1:$F$17,MATCH(VLOOKUP(D590,HROC,2,0),ROCs!$A$2:$A$17,0)+1,0)</f>
        <v>0.2</v>
      </c>
      <c r="J590" s="3">
        <v>81.98</v>
      </c>
      <c r="K590" s="26">
        <f t="shared" si="47"/>
        <v>68.330330000000004</v>
      </c>
      <c r="L590" s="31">
        <f t="shared" si="48"/>
        <v>177.25745042187685</v>
      </c>
      <c r="M590" s="4">
        <f>2.721*K590*(H590+VLOOKUP(B590,Summary!$A$34:C$39,3,0))</f>
        <v>42.648098700821272</v>
      </c>
      <c r="N590" t="s">
        <v>4</v>
      </c>
      <c r="P590">
        <f t="shared" si="49"/>
        <v>2000</v>
      </c>
    </row>
    <row r="591" spans="1:16" hidden="1">
      <c r="A591" t="s">
        <v>16</v>
      </c>
      <c r="B591" t="s">
        <v>97</v>
      </c>
      <c r="C591" t="s">
        <v>71</v>
      </c>
      <c r="D591" s="8">
        <v>1700</v>
      </c>
      <c r="E591" t="str">
        <f>VLOOKUP(D591,Conformity!$A$2:$C$116,2,0)</f>
        <v>Institutional</v>
      </c>
      <c r="F591" s="8" t="s">
        <v>5</v>
      </c>
      <c r="G591" s="26">
        <f t="shared" ref="G591:G654" si="50">VLOOKUP(VLOOKUP(D591,HEMC,2,0),EMCN,2,0)</f>
        <v>0.96739227811534922</v>
      </c>
      <c r="H591" s="30">
        <f t="shared" ref="H591:H654" si="51">VLOOKUP(VLOOKUP(D591,HEMC,2,0),EMCP,3,0)</f>
        <v>0.17065096597435325</v>
      </c>
      <c r="I591" s="30">
        <f>HLOOKUP(F591,ROCs!$B$1:$F$17,MATCH(VLOOKUP(D591,HROC,2,0),ROCs!$A$2:$A$17,0)+1,0)</f>
        <v>0.24052044568721381</v>
      </c>
      <c r="J591" s="3">
        <v>81.7</v>
      </c>
      <c r="K591" s="26">
        <f t="shared" si="47"/>
        <v>81.893543819699588</v>
      </c>
      <c r="L591" s="31">
        <f t="shared" si="48"/>
        <v>215.56627800072383</v>
      </c>
      <c r="M591" s="4">
        <f>2.721*K591*(H591+VLOOKUP(B591,Summary!$A$34:C$39,3,0))</f>
        <v>46.939846140609752</v>
      </c>
      <c r="N591" t="s">
        <v>104</v>
      </c>
      <c r="P591">
        <f t="shared" si="49"/>
        <v>1000</v>
      </c>
    </row>
    <row r="592" spans="1:16" hidden="1">
      <c r="A592" t="s">
        <v>14</v>
      </c>
      <c r="B592" t="s">
        <v>96</v>
      </c>
      <c r="C592" t="s">
        <v>83</v>
      </c>
      <c r="D592" s="8">
        <v>3200</v>
      </c>
      <c r="E592" t="str">
        <f>VLOOKUP(D592,Conformity!$A$2:$C$116,2,0)</f>
        <v>Shrub and Brushland</v>
      </c>
      <c r="F592" s="8" t="s">
        <v>5</v>
      </c>
      <c r="G592" s="26">
        <f t="shared" si="50"/>
        <v>0.80616023176279095</v>
      </c>
      <c r="H592" s="30">
        <f t="shared" si="51"/>
        <v>4.9140330516175015E-2</v>
      </c>
      <c r="I592" s="30">
        <f>HLOOKUP(F592,ROCs!$B$1:$F$17,MATCH(VLOOKUP(D592,HROC,2,0),ROCs!$A$2:$A$17,0)+1,0)</f>
        <v>0.28292799795311729</v>
      </c>
      <c r="J592" s="3">
        <v>80.91</v>
      </c>
      <c r="K592" s="26">
        <f t="shared" si="47"/>
        <v>95.401177730206641</v>
      </c>
      <c r="L592" s="31">
        <f t="shared" si="48"/>
        <v>209.2683973299898</v>
      </c>
      <c r="M592" s="4">
        <f>2.721*K592*(H592+VLOOKUP(B592,Summary!$A$34:C$39,3,0))</f>
        <v>33.523099916118291</v>
      </c>
      <c r="N592" t="s">
        <v>111</v>
      </c>
      <c r="O592" t="s">
        <v>82</v>
      </c>
      <c r="P592">
        <f t="shared" si="49"/>
        <v>3000</v>
      </c>
    </row>
    <row r="593" spans="1:16" hidden="1">
      <c r="A593" t="s">
        <v>8</v>
      </c>
      <c r="B593" t="s">
        <v>8</v>
      </c>
      <c r="C593" t="s">
        <v>83</v>
      </c>
      <c r="D593" s="8">
        <v>6430</v>
      </c>
      <c r="E593" t="str">
        <f>VLOOKUP(D593,Conformity!$A$2:$C$116,2,0)</f>
        <v>Wet Prairies</v>
      </c>
      <c r="F593" s="8" t="s">
        <v>10</v>
      </c>
      <c r="G593" s="26">
        <f t="shared" si="50"/>
        <v>0.62640332935885068</v>
      </c>
      <c r="H593" s="30">
        <f t="shared" si="51"/>
        <v>1.7869211096790915E-2</v>
      </c>
      <c r="I593" s="30">
        <f>HLOOKUP(F593,ROCs!$B$1:$F$17,MATCH(VLOOKUP(D593,HROC,2,0),ROCs!$A$2:$A$17,0)+1,0)</f>
        <v>0.24869471632328805</v>
      </c>
      <c r="J593" s="3">
        <v>80.34</v>
      </c>
      <c r="K593" s="26">
        <f t="shared" si="47"/>
        <v>83.267206400478514</v>
      </c>
      <c r="L593" s="31">
        <f t="shared" si="48"/>
        <v>141.924245313939</v>
      </c>
      <c r="M593" s="4">
        <f>2.721*K593*(H593+VLOOKUP(B593,Summary!$A$34:C$39,3,0))</f>
        <v>47.096941421291767</v>
      </c>
      <c r="N593" t="s">
        <v>111</v>
      </c>
      <c r="O593" t="s">
        <v>82</v>
      </c>
      <c r="P593">
        <f t="shared" si="49"/>
        <v>6000</v>
      </c>
    </row>
    <row r="594" spans="1:16" hidden="1">
      <c r="A594" t="s">
        <v>16</v>
      </c>
      <c r="B594" t="s">
        <v>97</v>
      </c>
      <c r="C594" t="s">
        <v>4</v>
      </c>
      <c r="D594" s="8">
        <v>2500</v>
      </c>
      <c r="E594" t="str">
        <f>VLOOKUP(D594,Conformity!$A$2:$C$116,2,0)</f>
        <v>Specialty Farms</v>
      </c>
      <c r="F594" s="8" t="s">
        <v>5</v>
      </c>
      <c r="G594" s="26">
        <f t="shared" si="50"/>
        <v>1.7303616721893005</v>
      </c>
      <c r="H594" s="30">
        <f t="shared" si="51"/>
        <v>0.38508149913584422</v>
      </c>
      <c r="I594" s="30">
        <f>HLOOKUP(F594,ROCs!$B$1:$F$17,MATCH(VLOOKUP(D594,HROC,2,0),ROCs!$A$2:$A$17,0)+1,0)</f>
        <v>0.30381529981542799</v>
      </c>
      <c r="J594" s="3">
        <v>79.930000000000007</v>
      </c>
      <c r="K594" s="26">
        <f t="shared" si="47"/>
        <v>101.20339044012503</v>
      </c>
      <c r="L594" s="31">
        <f t="shared" si="48"/>
        <v>476.49735119182105</v>
      </c>
      <c r="M594" s="4">
        <f>2.721*K594*(H594+VLOOKUP(B594,Summary!$A$34:C$39,3,0))</f>
        <v>117.05657356742428</v>
      </c>
      <c r="N594" t="s">
        <v>4</v>
      </c>
      <c r="P594">
        <f t="shared" si="49"/>
        <v>2000</v>
      </c>
    </row>
    <row r="595" spans="1:16" hidden="1">
      <c r="A595" t="s">
        <v>12</v>
      </c>
      <c r="B595" t="s">
        <v>95</v>
      </c>
      <c r="C595" t="s">
        <v>71</v>
      </c>
      <c r="D595" s="8">
        <v>1900</v>
      </c>
      <c r="E595" t="str">
        <f>VLOOKUP(D595,Conformity!$A$2:$C$116,2,0)</f>
        <v>Open Land</v>
      </c>
      <c r="F595" s="8" t="s">
        <v>5</v>
      </c>
      <c r="G595" s="26">
        <f t="shared" si="50"/>
        <v>0.80616023176279095</v>
      </c>
      <c r="H595" s="30">
        <f t="shared" si="51"/>
        <v>4.9140330516175015E-2</v>
      </c>
      <c r="I595" s="30">
        <f>HLOOKUP(F595,ROCs!$B$1:$F$17,MATCH(VLOOKUP(D595,HROC,2,0),ROCs!$A$2:$A$17,0)+1,0)</f>
        <v>0.28292799795311729</v>
      </c>
      <c r="J595" s="3">
        <v>79.569999999999993</v>
      </c>
      <c r="K595" s="26">
        <f t="shared" si="47"/>
        <v>93.821180472037341</v>
      </c>
      <c r="L595" s="31">
        <f t="shared" si="48"/>
        <v>205.80257539917545</v>
      </c>
      <c r="M595" s="4">
        <f>2.721*K595*(H595+VLOOKUP(B595,Summary!$A$34:C$39,3,0))</f>
        <v>12.544908788270861</v>
      </c>
      <c r="N595" t="s">
        <v>104</v>
      </c>
      <c r="P595">
        <f t="shared" si="49"/>
        <v>1000</v>
      </c>
    </row>
    <row r="596" spans="1:16" hidden="1">
      <c r="A596" t="s">
        <v>14</v>
      </c>
      <c r="B596" t="s">
        <v>96</v>
      </c>
      <c r="C596" t="s">
        <v>90</v>
      </c>
      <c r="D596" s="8">
        <v>6440</v>
      </c>
      <c r="E596" t="str">
        <f>VLOOKUP(D596,Conformity!$A$2:$C$116,2,0)</f>
        <v>Emergent Aquatic Vegetation</v>
      </c>
      <c r="F596" s="8" t="s">
        <v>5</v>
      </c>
      <c r="G596" s="26">
        <f t="shared" si="50"/>
        <v>0.62640332935885068</v>
      </c>
      <c r="H596" s="30">
        <f t="shared" si="51"/>
        <v>1.7869211096790915E-2</v>
      </c>
      <c r="I596" s="30">
        <f>HLOOKUP(F596,ROCs!$B$1:$F$17,MATCH(VLOOKUP(D596,HROC,2,0),ROCs!$A$2:$A$17,0)+1,0)</f>
        <v>0.24869471632328805</v>
      </c>
      <c r="J596" s="3">
        <v>79.38</v>
      </c>
      <c r="K596" s="26">
        <f t="shared" si="47"/>
        <v>82.2722285794123</v>
      </c>
      <c r="L596" s="31">
        <f t="shared" si="48"/>
        <v>140.22836187478811</v>
      </c>
      <c r="M596" s="4">
        <f>2.721*K596*(H596+VLOOKUP(B596,Summary!$A$34:C$39,3,0))</f>
        <v>21.909269167084314</v>
      </c>
      <c r="N596" t="s">
        <v>105</v>
      </c>
      <c r="O596" t="s">
        <v>89</v>
      </c>
      <c r="P596">
        <f t="shared" si="49"/>
        <v>6000</v>
      </c>
    </row>
    <row r="597" spans="1:16" hidden="1">
      <c r="A597" t="s">
        <v>16</v>
      </c>
      <c r="B597" t="s">
        <v>97</v>
      </c>
      <c r="C597" t="s">
        <v>79</v>
      </c>
      <c r="D597" s="8">
        <v>1310</v>
      </c>
      <c r="E597" t="str">
        <f>VLOOKUP(D597,Conformity!$A$2:$C$116,2,0)</f>
        <v>Fixed Single Family Units &lt;Six or more dwelling units per acre&gt;</v>
      </c>
      <c r="F597" s="8" t="s">
        <v>10</v>
      </c>
      <c r="G597" s="26">
        <f t="shared" si="50"/>
        <v>1.3474392445178078</v>
      </c>
      <c r="H597" s="30">
        <f t="shared" si="51"/>
        <v>0.2921616014325315</v>
      </c>
      <c r="I597" s="30">
        <f>HLOOKUP(F597,ROCs!$B$1:$F$17,MATCH(VLOOKUP(D597,HROC,2,0),ROCs!$A$2:$A$17,0)+1,0)</f>
        <v>0.44774347762687844</v>
      </c>
      <c r="J597" s="3">
        <v>79.37</v>
      </c>
      <c r="K597" s="26">
        <f t="shared" si="47"/>
        <v>148.10211374670496</v>
      </c>
      <c r="L597" s="31">
        <f t="shared" si="48"/>
        <v>542.99895130297193</v>
      </c>
      <c r="M597" s="4">
        <f>2.721*K597*(H597+VLOOKUP(B597,Summary!$A$34:C$39,3,0))</f>
        <v>133.85642579048144</v>
      </c>
      <c r="N597" t="s">
        <v>113</v>
      </c>
      <c r="P597">
        <f t="shared" si="49"/>
        <v>1000</v>
      </c>
    </row>
    <row r="598" spans="1:16" hidden="1">
      <c r="A598" t="s">
        <v>16</v>
      </c>
      <c r="B598" t="s">
        <v>97</v>
      </c>
      <c r="C598" t="s">
        <v>71</v>
      </c>
      <c r="D598" s="8">
        <v>8140</v>
      </c>
      <c r="E598" t="str">
        <f>VLOOKUP(D598,Conformity!$A$2:$C$116,2,0)</f>
        <v>Roads and Highways</v>
      </c>
      <c r="F598" s="8" t="s">
        <v>5</v>
      </c>
      <c r="G598" s="26">
        <f t="shared" si="50"/>
        <v>1.0171301585628862</v>
      </c>
      <c r="H598" s="30">
        <f t="shared" si="51"/>
        <v>0.19656132206470006</v>
      </c>
      <c r="I598" s="30">
        <f>HLOOKUP(F598,ROCs!$B$1:$F$17,MATCH(VLOOKUP(D598,HROC,2,0),ROCs!$A$2:$A$17,0)+1,0)</f>
        <v>0.45034663738052311</v>
      </c>
      <c r="J598" s="3">
        <v>79.239999999999995</v>
      </c>
      <c r="K598" s="26">
        <f t="shared" si="47"/>
        <v>148.71918599809106</v>
      </c>
      <c r="L598" s="31">
        <f t="shared" si="48"/>
        <v>411.59687909001792</v>
      </c>
      <c r="M598" s="4">
        <f>2.721*K598*(H598+VLOOKUP(B598,Summary!$A$34:C$39,3,0))</f>
        <v>95.728064943833019</v>
      </c>
      <c r="N598" t="s">
        <v>104</v>
      </c>
      <c r="P598">
        <f t="shared" si="49"/>
        <v>8000</v>
      </c>
    </row>
    <row r="599" spans="1:16" hidden="1">
      <c r="A599" t="s">
        <v>2</v>
      </c>
      <c r="B599" t="s">
        <v>94</v>
      </c>
      <c r="C599" t="s">
        <v>81</v>
      </c>
      <c r="D599" s="8">
        <v>6172</v>
      </c>
      <c r="E599" t="str">
        <f>VLOOKUP(D599,Conformity!$A$2:$C$116,2,0)</f>
        <v>Mixed Shrubs</v>
      </c>
      <c r="F599" s="8" t="s">
        <v>5</v>
      </c>
      <c r="G599" s="26">
        <f t="shared" si="50"/>
        <v>0.62640332935885068</v>
      </c>
      <c r="H599" s="30">
        <f t="shared" si="51"/>
        <v>1.7869211096790915E-2</v>
      </c>
      <c r="I599" s="30">
        <f>HLOOKUP(F599,ROCs!$B$1:$F$17,MATCH(VLOOKUP(D599,HROC,2,0),ROCs!$A$2:$A$17,0)+1,0)</f>
        <v>0.24869471632328805</v>
      </c>
      <c r="J599" s="3">
        <v>79.23</v>
      </c>
      <c r="K599" s="26">
        <f t="shared" si="47"/>
        <v>82.116763294870708</v>
      </c>
      <c r="L599" s="31">
        <f t="shared" si="48"/>
        <v>139.9633800874208</v>
      </c>
      <c r="M599" s="4">
        <f>2.721*K599*(H599+VLOOKUP(B599,Summary!$A$34:C$39,3,0))</f>
        <v>15.16467704393648</v>
      </c>
      <c r="N599" t="s">
        <v>103</v>
      </c>
      <c r="O599" t="s">
        <v>82</v>
      </c>
      <c r="P599">
        <f t="shared" si="49"/>
        <v>6000</v>
      </c>
    </row>
    <row r="600" spans="1:16" hidden="1">
      <c r="A600" t="s">
        <v>16</v>
      </c>
      <c r="B600" t="s">
        <v>97</v>
      </c>
      <c r="C600" t="s">
        <v>71</v>
      </c>
      <c r="D600" s="8">
        <v>4110</v>
      </c>
      <c r="E600" t="str">
        <f>VLOOKUP(D600,Conformity!$A$2:$C$116,2,0)</f>
        <v>Pine Flatwoods</v>
      </c>
      <c r="F600" s="8" t="s">
        <v>3</v>
      </c>
      <c r="G600" s="26">
        <f t="shared" si="50"/>
        <v>0.80616023176279095</v>
      </c>
      <c r="H600" s="30">
        <f t="shared" si="51"/>
        <v>4.9140330516175015E-2</v>
      </c>
      <c r="I600" s="30">
        <f>HLOOKUP(F600,ROCs!$B$1:$F$17,MATCH(VLOOKUP(D600,HROC,2,0),ROCs!$A$2:$A$17,0)+1,0)</f>
        <v>2.0887301862310671E-2</v>
      </c>
      <c r="J600" s="3">
        <v>79.09</v>
      </c>
      <c r="K600" s="26">
        <f t="shared" si="47"/>
        <v>6.8846129151292041</v>
      </c>
      <c r="L600" s="31">
        <f t="shared" si="48"/>
        <v>15.101825210804103</v>
      </c>
      <c r="M600" s="4">
        <f>2.721*K600*(H600+VLOOKUP(B600,Summary!$A$34:C$39,3,0))</f>
        <v>1.6698686410578114</v>
      </c>
      <c r="N600" t="s">
        <v>104</v>
      </c>
      <c r="P600">
        <f t="shared" si="49"/>
        <v>4000</v>
      </c>
    </row>
    <row r="601" spans="1:16" hidden="1">
      <c r="A601" t="s">
        <v>11</v>
      </c>
      <c r="B601" t="s">
        <v>11</v>
      </c>
      <c r="C601" t="s">
        <v>72</v>
      </c>
      <c r="D601" s="8">
        <v>4110</v>
      </c>
      <c r="E601" t="str">
        <f>VLOOKUP(D601,Conformity!$A$2:$C$116,2,0)</f>
        <v>Pine Flatwoods</v>
      </c>
      <c r="F601" s="8" t="s">
        <v>5</v>
      </c>
      <c r="G601" s="26">
        <f t="shared" si="50"/>
        <v>0.80616023176279095</v>
      </c>
      <c r="H601" s="30">
        <f t="shared" si="51"/>
        <v>4.9140330516175015E-2</v>
      </c>
      <c r="I601" s="30">
        <f>HLOOKUP(F601,ROCs!$B$1:$F$17,MATCH(VLOOKUP(D601,HROC,2,0),ROCs!$A$2:$A$17,0)+1,0)</f>
        <v>0.28292799795311729</v>
      </c>
      <c r="J601" s="3">
        <v>79.09</v>
      </c>
      <c r="K601" s="26">
        <f t="shared" si="47"/>
        <v>93.255211304931947</v>
      </c>
      <c r="L601" s="31">
        <f t="shared" si="48"/>
        <v>204.56108694634648</v>
      </c>
      <c r="M601" s="4">
        <f>2.721*K601*(H601+VLOOKUP(B601,Summary!$A$34:C$39,3,0))</f>
        <v>40.38144987157893</v>
      </c>
      <c r="N601" t="s">
        <v>99</v>
      </c>
      <c r="P601">
        <f t="shared" si="49"/>
        <v>4000</v>
      </c>
    </row>
    <row r="602" spans="1:16" hidden="1">
      <c r="A602" t="s">
        <v>14</v>
      </c>
      <c r="B602" t="s">
        <v>96</v>
      </c>
      <c r="C602" t="s">
        <v>72</v>
      </c>
      <c r="D602" s="8">
        <v>2210</v>
      </c>
      <c r="E602" t="str">
        <f>VLOOKUP(D602,Conformity!$A$2:$C$116,2,0)</f>
        <v>Citrus Groves</v>
      </c>
      <c r="F602" s="8" t="s">
        <v>5</v>
      </c>
      <c r="G602" s="26">
        <f t="shared" si="50"/>
        <v>1.6671011379372187</v>
      </c>
      <c r="H602" s="30">
        <f t="shared" si="51"/>
        <v>0.16490862031309303</v>
      </c>
      <c r="I602" s="30">
        <f>HLOOKUP(F602,ROCs!$B$1:$F$17,MATCH(VLOOKUP(D602,HROC,2,0),ROCs!$A$2:$A$17,0)+1,0)</f>
        <v>0.32696578480774496</v>
      </c>
      <c r="J602" s="3">
        <v>79.08</v>
      </c>
      <c r="K602" s="26">
        <f t="shared" si="47"/>
        <v>107.75677313937079</v>
      </c>
      <c r="L602" s="31">
        <f t="shared" si="48"/>
        <v>488.80435584847987</v>
      </c>
      <c r="M602" s="4">
        <f>2.721*K602*(H602+VLOOKUP(B602,Summary!$A$34:C$39,3,0))</f>
        <v>71.808720940594554</v>
      </c>
      <c r="N602" t="s">
        <v>99</v>
      </c>
      <c r="P602">
        <f t="shared" si="49"/>
        <v>2000</v>
      </c>
    </row>
    <row r="603" spans="1:16" hidden="1">
      <c r="A603" t="s">
        <v>8</v>
      </c>
      <c r="B603" t="s">
        <v>8</v>
      </c>
      <c r="C603" t="s">
        <v>81</v>
      </c>
      <c r="D603" s="8">
        <v>1180</v>
      </c>
      <c r="E603" t="str">
        <f>VLOOKUP(D603,Conformity!$A$2:$C$116,2,0)</f>
        <v>Rural Residential</v>
      </c>
      <c r="F603" s="8" t="s">
        <v>5</v>
      </c>
      <c r="G603" s="26">
        <f t="shared" si="50"/>
        <v>0.96739227811534922</v>
      </c>
      <c r="H603" s="30">
        <f t="shared" si="51"/>
        <v>0.17065096597435325</v>
      </c>
      <c r="I603" s="30">
        <f>HLOOKUP(F603,ROCs!$B$1:$F$17,MATCH(VLOOKUP(D603,HROC,2,0),ROCs!$A$2:$A$17,0)+1,0)</f>
        <v>0.27638752969320179</v>
      </c>
      <c r="J603" s="3">
        <v>78.97</v>
      </c>
      <c r="K603" s="26">
        <f t="shared" si="47"/>
        <v>90.961202018817161</v>
      </c>
      <c r="L603" s="31">
        <f t="shared" si="48"/>
        <v>239.43484244421686</v>
      </c>
      <c r="M603" s="4">
        <f>2.721*K603*(H603+VLOOKUP(B603,Summary!$A$34:C$39,3,0))</f>
        <v>89.263072663401459</v>
      </c>
      <c r="N603" t="s">
        <v>103</v>
      </c>
      <c r="O603" t="s">
        <v>82</v>
      </c>
      <c r="P603">
        <f t="shared" si="49"/>
        <v>1000</v>
      </c>
    </row>
    <row r="604" spans="1:16">
      <c r="A604" t="s">
        <v>8</v>
      </c>
      <c r="B604" t="s">
        <v>8</v>
      </c>
      <c r="C604" t="s">
        <v>17</v>
      </c>
      <c r="D604" s="8">
        <v>5300</v>
      </c>
      <c r="E604" t="str">
        <f>VLOOKUP(D604,Conformity!$A$2:$C$116,2,0)</f>
        <v>Reservoirs</v>
      </c>
      <c r="F604" s="8" t="s">
        <v>10</v>
      </c>
      <c r="G604" s="26">
        <f t="shared" si="50"/>
        <v>0.52096910560538079</v>
      </c>
      <c r="H604" s="30">
        <f t="shared" si="51"/>
        <v>9.3813358258152305E-2</v>
      </c>
      <c r="I604" s="30">
        <f>HLOOKUP(F604,ROCs!$B$1:$F$17,MATCH(VLOOKUP(D604,HROC,2,0),ROCs!$A$2:$A$17,0)+1,0)</f>
        <v>0.2984336595879456</v>
      </c>
      <c r="J604" s="3">
        <v>78.56</v>
      </c>
      <c r="K604" s="26">
        <f t="shared" si="47"/>
        <v>97.706822028701879</v>
      </c>
      <c r="L604" s="31">
        <f t="shared" si="48"/>
        <v>138.50498329572031</v>
      </c>
      <c r="M604" s="4">
        <f>2.721*K604*(H604+VLOOKUP(B604,Summary!$A$34:C$39,3,0))</f>
        <v>75.454693995661884</v>
      </c>
      <c r="N604" t="s">
        <v>17</v>
      </c>
      <c r="O604" t="s">
        <v>19</v>
      </c>
      <c r="P604">
        <f t="shared" si="49"/>
        <v>5000</v>
      </c>
    </row>
    <row r="605" spans="1:16" hidden="1">
      <c r="A605" t="s">
        <v>11</v>
      </c>
      <c r="B605" t="s">
        <v>11</v>
      </c>
      <c r="C605" t="s">
        <v>83</v>
      </c>
      <c r="D605" s="8">
        <v>8320</v>
      </c>
      <c r="E605" t="str">
        <f>VLOOKUP(D605,Conformity!$A$2:$C$116,2,0)</f>
        <v>Electrical Power Transmission Lines</v>
      </c>
      <c r="F605" s="8" t="s">
        <v>5</v>
      </c>
      <c r="G605" s="26">
        <f t="shared" si="50"/>
        <v>0.73183755311232057</v>
      </c>
      <c r="H605" s="30">
        <f t="shared" si="51"/>
        <v>0.15992943931627868</v>
      </c>
      <c r="I605" s="30">
        <f>HLOOKUP(F605,ROCs!$B$1:$F$17,MATCH(VLOOKUP(D605,HROC,2,0),ROCs!$A$2:$A$17,0)+1,0)</f>
        <v>0.28292799795311729</v>
      </c>
      <c r="J605" s="3">
        <v>78.16</v>
      </c>
      <c r="K605" s="26">
        <f t="shared" si="47"/>
        <v>92.1586460436652</v>
      </c>
      <c r="L605" s="31">
        <f t="shared" si="48"/>
        <v>183.51827496899259</v>
      </c>
      <c r="M605" s="4">
        <f>2.721*K605*(H605+VLOOKUP(B605,Summary!$A$34:C$39,3,0))</f>
        <v>67.688498432476607</v>
      </c>
      <c r="N605" t="s">
        <v>111</v>
      </c>
      <c r="O605" t="s">
        <v>82</v>
      </c>
      <c r="P605">
        <f t="shared" si="49"/>
        <v>8000</v>
      </c>
    </row>
    <row r="606" spans="1:16" hidden="1">
      <c r="A606" t="s">
        <v>12</v>
      </c>
      <c r="B606" t="s">
        <v>95</v>
      </c>
      <c r="C606" t="s">
        <v>81</v>
      </c>
      <c r="D606" s="8">
        <v>5120</v>
      </c>
      <c r="E606" t="str">
        <f>VLOOKUP(D606,Conformity!$A$2:$C$116,2,0)</f>
        <v xml:space="preserve"> Channelized Waterways, Canals</v>
      </c>
      <c r="F606" s="8" t="s">
        <v>5</v>
      </c>
      <c r="G606" s="26">
        <f t="shared" si="50"/>
        <v>0.52096910560538079</v>
      </c>
      <c r="H606" s="30">
        <f t="shared" si="51"/>
        <v>9.3813358258152305E-2</v>
      </c>
      <c r="I606" s="30">
        <f>HLOOKUP(F606,ROCs!$B$1:$F$17,MATCH(VLOOKUP(D606,HROC,2,0),ROCs!$A$2:$A$17,0)+1,0)</f>
        <v>0.2984336595879456</v>
      </c>
      <c r="J606" s="3">
        <v>77.86</v>
      </c>
      <c r="K606" s="26">
        <f t="shared" si="47"/>
        <v>96.836216435268952</v>
      </c>
      <c r="L606" s="31">
        <f t="shared" si="48"/>
        <v>137.27085029792241</v>
      </c>
      <c r="M606" s="4">
        <f>2.721*K606*(H606+VLOOKUP(B606,Summary!$A$34:C$39,3,0))</f>
        <v>24.719007938936752</v>
      </c>
      <c r="N606" t="s">
        <v>103</v>
      </c>
      <c r="O606" t="s">
        <v>82</v>
      </c>
      <c r="P606">
        <f t="shared" si="49"/>
        <v>5000</v>
      </c>
    </row>
    <row r="607" spans="1:16" hidden="1">
      <c r="A607" t="s">
        <v>11</v>
      </c>
      <c r="B607" t="s">
        <v>11</v>
      </c>
      <c r="C607" t="s">
        <v>75</v>
      </c>
      <c r="D607" s="8">
        <v>6410</v>
      </c>
      <c r="E607" t="str">
        <f>VLOOKUP(D607,Conformity!$A$2:$C$116,2,0)</f>
        <v>Freshwater Marshes</v>
      </c>
      <c r="F607" s="8" t="s">
        <v>10</v>
      </c>
      <c r="G607" s="26">
        <f t="shared" si="50"/>
        <v>0.62640332935885068</v>
      </c>
      <c r="H607" s="30">
        <f t="shared" si="51"/>
        <v>1.7869211096790915E-2</v>
      </c>
      <c r="I607" s="30">
        <f>HLOOKUP(F607,ROCs!$B$1:$F$17,MATCH(VLOOKUP(D607,HROC,2,0),ROCs!$A$2:$A$17,0)+1,0)</f>
        <v>0.24869471632328805</v>
      </c>
      <c r="J607" s="3">
        <v>77.8</v>
      </c>
      <c r="K607" s="26">
        <f t="shared" si="47"/>
        <v>80.634660915574159</v>
      </c>
      <c r="L607" s="31">
        <f t="shared" si="48"/>
        <v>137.43722038118563</v>
      </c>
      <c r="M607" s="4">
        <f>2.721*K607*(H607+VLOOKUP(B607,Summary!$A$34:C$39,3,0))</f>
        <v>28.05538879154058</v>
      </c>
      <c r="N607" t="s">
        <v>117</v>
      </c>
      <c r="P607">
        <f t="shared" si="49"/>
        <v>6000</v>
      </c>
    </row>
    <row r="608" spans="1:16" hidden="1">
      <c r="A608" t="s">
        <v>8</v>
      </c>
      <c r="B608" t="s">
        <v>8</v>
      </c>
      <c r="C608" t="s">
        <v>72</v>
      </c>
      <c r="D608" s="8">
        <v>3210</v>
      </c>
      <c r="E608" t="str">
        <f>VLOOKUP(D608,Conformity!$A$2:$C$116,2,0)</f>
        <v>Palmetto Prairies</v>
      </c>
      <c r="F608" s="8" t="s">
        <v>5</v>
      </c>
      <c r="G608" s="26">
        <f t="shared" si="50"/>
        <v>0.80616023176279095</v>
      </c>
      <c r="H608" s="30">
        <f t="shared" si="51"/>
        <v>4.9140330516175015E-2</v>
      </c>
      <c r="I608" s="30">
        <f>HLOOKUP(F608,ROCs!$B$1:$F$17,MATCH(VLOOKUP(D608,HROC,2,0),ROCs!$A$2:$A$17,0)+1,0)</f>
        <v>0.28292799795311729</v>
      </c>
      <c r="J608" s="3">
        <v>77.62</v>
      </c>
      <c r="K608" s="26">
        <f t="shared" si="47"/>
        <v>91.521930730671613</v>
      </c>
      <c r="L608" s="31">
        <f t="shared" si="48"/>
        <v>200.75902855955766</v>
      </c>
      <c r="M608" s="4">
        <f>2.721*K608*(H608+VLOOKUP(B608,Summary!$A$34:C$39,3,0))</f>
        <v>59.553397143963103</v>
      </c>
      <c r="N608" t="s">
        <v>99</v>
      </c>
      <c r="P608">
        <f t="shared" si="49"/>
        <v>3000</v>
      </c>
    </row>
    <row r="609" spans="1:16" hidden="1">
      <c r="A609" t="s">
        <v>16</v>
      </c>
      <c r="B609" t="s">
        <v>97</v>
      </c>
      <c r="C609" t="s">
        <v>71</v>
      </c>
      <c r="D609" s="8">
        <v>1550</v>
      </c>
      <c r="E609" t="str">
        <f>VLOOKUP(D609,Conformity!$A$2:$C$116,2,0)</f>
        <v>Other Light Industrial</v>
      </c>
      <c r="F609" s="8" t="s">
        <v>5</v>
      </c>
      <c r="G609" s="26">
        <f t="shared" si="50"/>
        <v>1.2017295380314896</v>
      </c>
      <c r="H609" s="30">
        <f t="shared" si="51"/>
        <v>0.2322997442582819</v>
      </c>
      <c r="I609" s="30">
        <f>HLOOKUP(F609,ROCs!$B$1:$F$17,MATCH(VLOOKUP(D609,HROC,2,0),ROCs!$A$2:$A$17,0)+1,0)</f>
        <v>0.34369105791620291</v>
      </c>
      <c r="J609" s="3">
        <v>77.42</v>
      </c>
      <c r="K609" s="26">
        <f t="shared" si="47"/>
        <v>110.89118090088834</v>
      </c>
      <c r="L609" s="31">
        <f t="shared" si="48"/>
        <v>362.60374586814703</v>
      </c>
      <c r="M609" s="4">
        <f>2.721*K609*(H609+VLOOKUP(B609,Summary!$A$34:C$39,3,0))</f>
        <v>82.162336983685123</v>
      </c>
      <c r="N609" t="s">
        <v>104</v>
      </c>
      <c r="P609">
        <f t="shared" si="49"/>
        <v>1000</v>
      </c>
    </row>
    <row r="610" spans="1:16" hidden="1">
      <c r="A610" t="s">
        <v>14</v>
      </c>
      <c r="B610" t="s">
        <v>96</v>
      </c>
      <c r="C610" t="s">
        <v>72</v>
      </c>
      <c r="D610" s="8">
        <v>7430</v>
      </c>
      <c r="E610" t="str">
        <f>VLOOKUP(D610,Conformity!$A$2:$C$116,2,0)</f>
        <v>Spoil Areas</v>
      </c>
      <c r="F610" s="8" t="s">
        <v>5</v>
      </c>
      <c r="G610" s="26">
        <f t="shared" si="50"/>
        <v>0.73183755311232057</v>
      </c>
      <c r="H610" s="30">
        <f t="shared" si="51"/>
        <v>0.13401908322593187</v>
      </c>
      <c r="I610" s="30">
        <f>HLOOKUP(F610,ROCs!$B$1:$F$17,MATCH(VLOOKUP(D610,HROC,2,0),ROCs!$A$2:$A$17,0)+1,0)</f>
        <v>0.28292799795311729</v>
      </c>
      <c r="J610" s="3">
        <v>76.430000000000007</v>
      </c>
      <c r="K610" s="26">
        <f t="shared" si="47"/>
        <v>90.118798837222769</v>
      </c>
      <c r="L610" s="31">
        <f t="shared" si="48"/>
        <v>179.45626606806684</v>
      </c>
      <c r="M610" s="4">
        <f>2.721*K610*(H610+VLOOKUP(B610,Summary!$A$34:C$39,3,0))</f>
        <v>52.480315310004258</v>
      </c>
      <c r="N610" t="s">
        <v>99</v>
      </c>
      <c r="P610">
        <f t="shared" si="49"/>
        <v>7000</v>
      </c>
    </row>
    <row r="611" spans="1:16" hidden="1">
      <c r="A611" t="s">
        <v>8</v>
      </c>
      <c r="B611" t="s">
        <v>8</v>
      </c>
      <c r="C611" t="s">
        <v>84</v>
      </c>
      <c r="D611" s="8">
        <v>6250</v>
      </c>
      <c r="E611" t="str">
        <f>VLOOKUP(D611,Conformity!$A$2:$C$116,2,0)</f>
        <v>Hydric Pine Flatwoods</v>
      </c>
      <c r="F611" s="8" t="s">
        <v>5</v>
      </c>
      <c r="G611" s="26">
        <f t="shared" si="50"/>
        <v>0.62640332935885068</v>
      </c>
      <c r="H611" s="30">
        <f t="shared" si="51"/>
        <v>1.7869211096790915E-2</v>
      </c>
      <c r="I611" s="30">
        <f>HLOOKUP(F611,ROCs!$B$1:$F$17,MATCH(VLOOKUP(D611,HROC,2,0),ROCs!$A$2:$A$17,0)+1,0)</f>
        <v>0.24869471632328805</v>
      </c>
      <c r="J611" s="3">
        <v>75.63</v>
      </c>
      <c r="K611" s="26">
        <f t="shared" si="47"/>
        <v>78.38559646587241</v>
      </c>
      <c r="L611" s="31">
        <f t="shared" si="48"/>
        <v>133.60381719060501</v>
      </c>
      <c r="M611" s="4">
        <f>2.721*K611*(H611+VLOOKUP(B611,Summary!$A$34:C$39,3,0))</f>
        <v>44.335843660596169</v>
      </c>
      <c r="N611" t="s">
        <v>106</v>
      </c>
      <c r="O611" t="s">
        <v>82</v>
      </c>
      <c r="P611">
        <f t="shared" si="49"/>
        <v>6000</v>
      </c>
    </row>
    <row r="612" spans="1:16" hidden="1">
      <c r="A612" t="s">
        <v>12</v>
      </c>
      <c r="B612" t="s">
        <v>95</v>
      </c>
      <c r="C612" t="s">
        <v>71</v>
      </c>
      <c r="D612" s="8">
        <v>8115</v>
      </c>
      <c r="E612" t="str">
        <f>VLOOKUP(D612,Conformity!$A$2:$C$116,2,0)</f>
        <v xml:space="preserve"> Grass airports</v>
      </c>
      <c r="F612" s="8" t="s">
        <v>5</v>
      </c>
      <c r="G612" s="26">
        <f t="shared" si="50"/>
        <v>0.96739227811534922</v>
      </c>
      <c r="H612" s="30">
        <f t="shared" si="51"/>
        <v>0.17065096597435325</v>
      </c>
      <c r="I612" s="30">
        <f>HLOOKUP(F612,ROCs!$B$1:$F$17,MATCH(VLOOKUP(D612,HROC,2,0),ROCs!$A$2:$A$17,0)+1,0)</f>
        <v>0.24052044568721381</v>
      </c>
      <c r="J612" s="3">
        <v>75.58</v>
      </c>
      <c r="K612" s="26">
        <f t="shared" si="47"/>
        <v>75.759045800402617</v>
      </c>
      <c r="L612" s="31">
        <f t="shared" si="48"/>
        <v>199.41859597667937</v>
      </c>
      <c r="M612" s="4">
        <f>2.721*K612*(H612+VLOOKUP(B612,Summary!$A$34:C$39,3,0))</f>
        <v>35.178052178551553</v>
      </c>
      <c r="N612" t="s">
        <v>104</v>
      </c>
      <c r="P612">
        <f t="shared" si="49"/>
        <v>8000</v>
      </c>
    </row>
    <row r="613" spans="1:16" hidden="1">
      <c r="A613" t="s">
        <v>11</v>
      </c>
      <c r="B613" t="s">
        <v>11</v>
      </c>
      <c r="C613" t="s">
        <v>75</v>
      </c>
      <c r="D613" s="8">
        <v>4110</v>
      </c>
      <c r="E613" t="str">
        <f>VLOOKUP(D613,Conformity!$A$2:$C$116,2,0)</f>
        <v>Pine Flatwoods</v>
      </c>
      <c r="F613" s="8" t="s">
        <v>5</v>
      </c>
      <c r="G613" s="26">
        <f t="shared" si="50"/>
        <v>0.80616023176279095</v>
      </c>
      <c r="H613" s="30">
        <f t="shared" si="51"/>
        <v>4.9140330516175015E-2</v>
      </c>
      <c r="I613" s="30">
        <f>HLOOKUP(F613,ROCs!$B$1:$F$17,MATCH(VLOOKUP(D613,HROC,2,0),ROCs!$A$2:$A$17,0)+1,0)</f>
        <v>0.28292799795311729</v>
      </c>
      <c r="J613" s="3">
        <v>75.39</v>
      </c>
      <c r="K613" s="26">
        <f t="shared" si="47"/>
        <v>88.892532308494367</v>
      </c>
      <c r="L613" s="31">
        <f t="shared" si="48"/>
        <v>194.9912801224562</v>
      </c>
      <c r="M613" s="4">
        <f>2.721*K613*(H613+VLOOKUP(B613,Summary!$A$34:C$39,3,0))</f>
        <v>38.492318950794477</v>
      </c>
      <c r="N613" t="s">
        <v>117</v>
      </c>
      <c r="P613">
        <f t="shared" si="49"/>
        <v>4000</v>
      </c>
    </row>
    <row r="614" spans="1:16" hidden="1">
      <c r="A614" t="s">
        <v>12</v>
      </c>
      <c r="B614" t="s">
        <v>95</v>
      </c>
      <c r="C614" t="s">
        <v>86</v>
      </c>
      <c r="D614" s="8">
        <v>2210</v>
      </c>
      <c r="E614" t="str">
        <f>VLOOKUP(D614,Conformity!$A$2:$C$116,2,0)</f>
        <v>Citrus Groves</v>
      </c>
      <c r="F614" s="8" t="s">
        <v>5</v>
      </c>
      <c r="G614" s="26">
        <f t="shared" si="50"/>
        <v>1.6671011379372187</v>
      </c>
      <c r="H614" s="30">
        <f t="shared" si="51"/>
        <v>0.16490862031309303</v>
      </c>
      <c r="I614" s="30">
        <f>HLOOKUP(F614,ROCs!$B$1:$F$17,MATCH(VLOOKUP(D614,HROC,2,0),ROCs!$A$2:$A$17,0)+1,0)</f>
        <v>0.32696578480774496</v>
      </c>
      <c r="J614" s="3">
        <v>74.95</v>
      </c>
      <c r="K614" s="26">
        <f t="shared" si="47"/>
        <v>102.12911161856147</v>
      </c>
      <c r="L614" s="31">
        <f t="shared" si="48"/>
        <v>463.2762578508291</v>
      </c>
      <c r="M614" s="4">
        <f>2.721*K614*(H614+VLOOKUP(B614,Summary!$A$34:C$39,3,0))</f>
        <v>45.827002793918098</v>
      </c>
      <c r="N614" t="s">
        <v>109</v>
      </c>
      <c r="P614">
        <f t="shared" si="49"/>
        <v>2000</v>
      </c>
    </row>
    <row r="615" spans="1:16" hidden="1">
      <c r="A615" t="s">
        <v>14</v>
      </c>
      <c r="B615" t="s">
        <v>96</v>
      </c>
      <c r="C615" t="s">
        <v>90</v>
      </c>
      <c r="D615" s="8">
        <v>5110</v>
      </c>
      <c r="E615" t="str">
        <f>VLOOKUP(D615,Conformity!$A$2:$C$116,2,0)</f>
        <v xml:space="preserve"> Natural River, Stream, Waterway</v>
      </c>
      <c r="F615" s="8" t="s">
        <v>10</v>
      </c>
      <c r="G615" s="26">
        <f t="shared" si="50"/>
        <v>0.52096910560538079</v>
      </c>
      <c r="H615" s="30">
        <f t="shared" si="51"/>
        <v>9.3813358258152305E-2</v>
      </c>
      <c r="I615" s="30">
        <f>HLOOKUP(F615,ROCs!$B$1:$F$17,MATCH(VLOOKUP(D615,HROC,2,0),ROCs!$A$2:$A$17,0)+1,0)</f>
        <v>0.2984336595879456</v>
      </c>
      <c r="J615" s="3">
        <v>74.41</v>
      </c>
      <c r="K615" s="26">
        <f t="shared" si="47"/>
        <v>92.545374581920896</v>
      </c>
      <c r="L615" s="31">
        <f t="shared" si="48"/>
        <v>131.18833766591834</v>
      </c>
      <c r="M615" s="4">
        <f>2.721*K615*(H615+VLOOKUP(B615,Summary!$A$34:C$39,3,0))</f>
        <v>43.768978407118453</v>
      </c>
      <c r="N615" t="s">
        <v>105</v>
      </c>
      <c r="O615" t="s">
        <v>89</v>
      </c>
      <c r="P615">
        <f t="shared" si="49"/>
        <v>5000</v>
      </c>
    </row>
    <row r="616" spans="1:16" hidden="1">
      <c r="A616" t="s">
        <v>15</v>
      </c>
      <c r="B616" t="s">
        <v>95</v>
      </c>
      <c r="C616" t="s">
        <v>81</v>
      </c>
      <c r="D616" s="8">
        <v>4220</v>
      </c>
      <c r="E616" t="str">
        <f>VLOOKUP(D616,Conformity!$A$2:$C$116,2,0)</f>
        <v>Brazilian Pepper</v>
      </c>
      <c r="F616" s="8" t="s">
        <v>5</v>
      </c>
      <c r="G616" s="26">
        <f t="shared" si="50"/>
        <v>0.80616023176279095</v>
      </c>
      <c r="H616" s="30">
        <f t="shared" si="51"/>
        <v>4.9140330516175015E-2</v>
      </c>
      <c r="I616" s="30">
        <f>HLOOKUP(F616,ROCs!$B$1:$F$17,MATCH(VLOOKUP(D616,HROC,2,0),ROCs!$A$2:$A$17,0)+1,0)</f>
        <v>0.28292799795311729</v>
      </c>
      <c r="J616" s="3">
        <v>74.319999999999993</v>
      </c>
      <c r="K616" s="26">
        <f t="shared" si="47"/>
        <v>87.630892706821882</v>
      </c>
      <c r="L616" s="31">
        <f t="shared" si="48"/>
        <v>192.22379544635822</v>
      </c>
      <c r="M616" s="4">
        <f>2.721*K616*(H616+VLOOKUP(B616,Summary!$A$34:C$39,3,0))</f>
        <v>11.717200215461739</v>
      </c>
      <c r="N616" t="s">
        <v>103</v>
      </c>
      <c r="O616" t="s">
        <v>82</v>
      </c>
      <c r="P616">
        <f t="shared" si="49"/>
        <v>4000</v>
      </c>
    </row>
    <row r="617" spans="1:16" hidden="1">
      <c r="A617" t="s">
        <v>11</v>
      </c>
      <c r="B617" t="s">
        <v>11</v>
      </c>
      <c r="C617" t="s">
        <v>84</v>
      </c>
      <c r="D617" s="8">
        <v>3100</v>
      </c>
      <c r="E617" t="str">
        <f>VLOOKUP(D617,Conformity!$A$2:$C$116,2,0)</f>
        <v>Herbaceous (Dry Prairie)</v>
      </c>
      <c r="F617" s="8" t="s">
        <v>5</v>
      </c>
      <c r="G617" s="26">
        <f t="shared" si="50"/>
        <v>0.80616023176279095</v>
      </c>
      <c r="H617" s="30">
        <f t="shared" si="51"/>
        <v>4.9140330516175015E-2</v>
      </c>
      <c r="I617" s="30">
        <f>HLOOKUP(F617,ROCs!$B$1:$F$17,MATCH(VLOOKUP(D617,HROC,2,0),ROCs!$A$2:$A$17,0)+1,0)</f>
        <v>0.28292799795311729</v>
      </c>
      <c r="J617" s="3">
        <v>74.17</v>
      </c>
      <c r="K617" s="26">
        <f t="shared" si="47"/>
        <v>87.45402734210144</v>
      </c>
      <c r="L617" s="31">
        <f t="shared" si="48"/>
        <v>191.83583030484917</v>
      </c>
      <c r="M617" s="4">
        <f>2.721*K617*(H617+VLOOKUP(B617,Summary!$A$34:C$39,3,0))</f>
        <v>37.869416322860147</v>
      </c>
      <c r="N617" t="s">
        <v>106</v>
      </c>
      <c r="O617" t="s">
        <v>82</v>
      </c>
      <c r="P617">
        <f t="shared" si="49"/>
        <v>3000</v>
      </c>
    </row>
    <row r="618" spans="1:16">
      <c r="A618" t="s">
        <v>12</v>
      </c>
      <c r="B618" t="s">
        <v>95</v>
      </c>
      <c r="C618" t="s">
        <v>17</v>
      </c>
      <c r="D618" s="8">
        <v>6410</v>
      </c>
      <c r="E618" t="str">
        <f>VLOOKUP(D618,Conformity!$A$2:$C$116,2,0)</f>
        <v>Freshwater Marshes</v>
      </c>
      <c r="F618" s="8" t="s">
        <v>5</v>
      </c>
      <c r="G618" s="26">
        <f t="shared" si="50"/>
        <v>0.62640332935885068</v>
      </c>
      <c r="H618" s="30">
        <f t="shared" si="51"/>
        <v>1.7869211096790915E-2</v>
      </c>
      <c r="I618" s="30">
        <f>HLOOKUP(F618,ROCs!$B$1:$F$17,MATCH(VLOOKUP(D618,HROC,2,0),ROCs!$A$2:$A$17,0)+1,0)</f>
        <v>0.24869471632328805</v>
      </c>
      <c r="J618" s="3">
        <v>73.959999999999994</v>
      </c>
      <c r="K618" s="26">
        <f t="shared" si="47"/>
        <v>76.654749631309315</v>
      </c>
      <c r="L618" s="31">
        <f t="shared" si="48"/>
        <v>130.65368662458212</v>
      </c>
      <c r="M618" s="4">
        <f>2.721*K618*(H618+VLOOKUP(B618,Summary!$A$34:C$39,3,0))</f>
        <v>3.7271166953379131</v>
      </c>
      <c r="N618" t="s">
        <v>17</v>
      </c>
      <c r="O618" t="s">
        <v>31</v>
      </c>
      <c r="P618">
        <f t="shared" si="49"/>
        <v>6000</v>
      </c>
    </row>
    <row r="619" spans="1:16">
      <c r="A619" t="s">
        <v>14</v>
      </c>
      <c r="B619" t="s">
        <v>96</v>
      </c>
      <c r="C619" t="s">
        <v>17</v>
      </c>
      <c r="D619" s="8">
        <v>6170</v>
      </c>
      <c r="E619" t="str">
        <f>VLOOKUP(D619,Conformity!$A$2:$C$116,2,0)</f>
        <v>Mixed Wetland Hardwoods</v>
      </c>
      <c r="F619" s="8" t="s">
        <v>5</v>
      </c>
      <c r="G619" s="26">
        <f t="shared" si="50"/>
        <v>0.62640332935885068</v>
      </c>
      <c r="H619" s="30">
        <f t="shared" si="51"/>
        <v>1.7869211096790915E-2</v>
      </c>
      <c r="I619" s="30">
        <f>HLOOKUP(F619,ROCs!$B$1:$F$17,MATCH(VLOOKUP(D619,HROC,2,0),ROCs!$A$2:$A$17,0)+1,0)</f>
        <v>0.24869471632328805</v>
      </c>
      <c r="J619" s="3">
        <v>73.739999999999995</v>
      </c>
      <c r="K619" s="26">
        <f t="shared" si="47"/>
        <v>76.426733880648314</v>
      </c>
      <c r="L619" s="31">
        <f t="shared" si="48"/>
        <v>130.26504666977672</v>
      </c>
      <c r="M619" s="4">
        <f>2.721*K619*(H619+VLOOKUP(B619,Summary!$A$34:C$39,3,0))</f>
        <v>20.352601516512941</v>
      </c>
      <c r="N619" t="s">
        <v>17</v>
      </c>
      <c r="O619" t="s">
        <v>51</v>
      </c>
      <c r="P619">
        <f t="shared" si="49"/>
        <v>6000</v>
      </c>
    </row>
    <row r="620" spans="1:16" hidden="1">
      <c r="A620" t="s">
        <v>8</v>
      </c>
      <c r="B620" t="s">
        <v>8</v>
      </c>
      <c r="C620" t="s">
        <v>86</v>
      </c>
      <c r="D620" s="8">
        <v>2130</v>
      </c>
      <c r="E620" t="str">
        <f>VLOOKUP(D620,Conformity!$A$2:$C$116,2,0)</f>
        <v>Woodland Pastures</v>
      </c>
      <c r="F620" s="8" t="s">
        <v>5</v>
      </c>
      <c r="G620" s="26">
        <f t="shared" si="50"/>
        <v>0.95337210017164864</v>
      </c>
      <c r="H620" s="30">
        <f t="shared" si="51"/>
        <v>0.22938109134459039</v>
      </c>
      <c r="I620" s="30">
        <f>HLOOKUP(F620,ROCs!$B$1:$F$17,MATCH(VLOOKUP(D620,HROC,2,0),ROCs!$A$2:$A$17,0)+1,0)</f>
        <v>0.2</v>
      </c>
      <c r="J620" s="3">
        <v>73.260000000000005</v>
      </c>
      <c r="K620" s="26">
        <f t="shared" si="47"/>
        <v>61.062210000000015</v>
      </c>
      <c r="L620" s="31">
        <f t="shared" si="48"/>
        <v>158.40303510498535</v>
      </c>
      <c r="M620" s="4">
        <f>2.721*K620*(H620+VLOOKUP(B620,Summary!$A$34:C$39,3,0))</f>
        <v>69.6802829898879</v>
      </c>
      <c r="N620" t="s">
        <v>109</v>
      </c>
      <c r="P620">
        <f t="shared" si="49"/>
        <v>2000</v>
      </c>
    </row>
    <row r="621" spans="1:16" hidden="1">
      <c r="A621" t="s">
        <v>14</v>
      </c>
      <c r="B621" t="s">
        <v>96</v>
      </c>
      <c r="C621" t="s">
        <v>90</v>
      </c>
      <c r="D621" s="8">
        <v>4220</v>
      </c>
      <c r="E621" t="str">
        <f>VLOOKUP(D621,Conformity!$A$2:$C$116,2,0)</f>
        <v>Brazilian Pepper</v>
      </c>
      <c r="F621" s="8" t="s">
        <v>10</v>
      </c>
      <c r="G621" s="26">
        <f t="shared" si="50"/>
        <v>0.80616023176279095</v>
      </c>
      <c r="H621" s="30">
        <f t="shared" si="51"/>
        <v>4.9140330516175015E-2</v>
      </c>
      <c r="I621" s="30">
        <f>HLOOKUP(F621,ROCs!$B$1:$F$17,MATCH(VLOOKUP(D621,HROC,2,0),ROCs!$A$2:$A$17,0)+1,0)</f>
        <v>0.24115339422849597</v>
      </c>
      <c r="J621" s="3">
        <v>73.19</v>
      </c>
      <c r="K621" s="26">
        <f t="shared" si="47"/>
        <v>73.556445529034733</v>
      </c>
      <c r="L621" s="31">
        <f t="shared" si="48"/>
        <v>161.35062307808315</v>
      </c>
      <c r="M621" s="4">
        <f>2.721*K621*(H621+VLOOKUP(B621,Summary!$A$34:C$39,3,0))</f>
        <v>25.847061132910845</v>
      </c>
      <c r="N621" t="s">
        <v>105</v>
      </c>
      <c r="O621" t="s">
        <v>89</v>
      </c>
      <c r="P621">
        <f t="shared" si="49"/>
        <v>4000</v>
      </c>
    </row>
    <row r="622" spans="1:16" hidden="1">
      <c r="A622" t="s">
        <v>14</v>
      </c>
      <c r="B622" t="s">
        <v>96</v>
      </c>
      <c r="C622" t="s">
        <v>71</v>
      </c>
      <c r="D622" s="8">
        <v>1320</v>
      </c>
      <c r="E622" t="str">
        <f>VLOOKUP(D622,Conformity!$A$2:$C$116,2,0)</f>
        <v>Mobile Home Units &lt;Six or more dwelling units per acre&gt;</v>
      </c>
      <c r="F622" s="8" t="s">
        <v>13</v>
      </c>
      <c r="G622" s="26">
        <f t="shared" si="50"/>
        <v>1.6728075169398335</v>
      </c>
      <c r="H622" s="30">
        <f t="shared" si="51"/>
        <v>0.4645994885165638</v>
      </c>
      <c r="I622" s="30">
        <f>HLOOKUP(F622,ROCs!$B$1:$F$17,MATCH(VLOOKUP(D622,HROC,2,0),ROCs!$A$2:$A$17,0)+1,0)</f>
        <v>0.40522520165068265</v>
      </c>
      <c r="J622" s="3">
        <v>73.11</v>
      </c>
      <c r="K622" s="26">
        <f t="shared" si="47"/>
        <v>123.46641539824977</v>
      </c>
      <c r="L622" s="31">
        <f t="shared" si="48"/>
        <v>561.98322547620626</v>
      </c>
      <c r="M622" s="4">
        <f>2.721*K622*(H622+VLOOKUP(B622,Summary!$A$34:C$39,3,0))</f>
        <v>182.95935070229521</v>
      </c>
      <c r="N622" t="s">
        <v>104</v>
      </c>
      <c r="P622">
        <f t="shared" si="49"/>
        <v>1000</v>
      </c>
    </row>
    <row r="623" spans="1:16" hidden="1">
      <c r="A623" t="s">
        <v>12</v>
      </c>
      <c r="B623" t="s">
        <v>95</v>
      </c>
      <c r="C623" t="s">
        <v>4</v>
      </c>
      <c r="D623" s="8">
        <v>3300</v>
      </c>
      <c r="E623" t="str">
        <f>VLOOKUP(D623,Conformity!$A$2:$C$116,2,0)</f>
        <v>Mixed Rangeland</v>
      </c>
      <c r="F623" s="8" t="s">
        <v>10</v>
      </c>
      <c r="G623" s="26">
        <f t="shared" si="50"/>
        <v>0.80616023176279095</v>
      </c>
      <c r="H623" s="30">
        <f t="shared" si="51"/>
        <v>4.9140330516175015E-2</v>
      </c>
      <c r="I623" s="30">
        <f>HLOOKUP(F623,ROCs!$B$1:$F$17,MATCH(VLOOKUP(D623,HROC,2,0),ROCs!$A$2:$A$17,0)+1,0)</f>
        <v>0.24115339422849597</v>
      </c>
      <c r="J623" s="3">
        <v>72.849999999999994</v>
      </c>
      <c r="K623" s="26">
        <f t="shared" si="47"/>
        <v>73.214743227082664</v>
      </c>
      <c r="L623" s="31">
        <f t="shared" si="48"/>
        <v>160.60107789641148</v>
      </c>
      <c r="M623" s="4">
        <f>2.721*K623*(H623+VLOOKUP(B623,Summary!$A$34:C$39,3,0))</f>
        <v>9.7896047685540175</v>
      </c>
      <c r="N623" t="s">
        <v>4</v>
      </c>
      <c r="P623">
        <f t="shared" si="49"/>
        <v>3000</v>
      </c>
    </row>
    <row r="624" spans="1:16" hidden="1">
      <c r="A624" t="s">
        <v>7</v>
      </c>
      <c r="B624" t="s">
        <v>94</v>
      </c>
      <c r="C624" t="s">
        <v>71</v>
      </c>
      <c r="D624" s="8">
        <v>1310</v>
      </c>
      <c r="E624" t="str">
        <f>VLOOKUP(D624,Conformity!$A$2:$C$116,2,0)</f>
        <v>Fixed Single Family Units &lt;Six or more dwelling units per acre&gt;</v>
      </c>
      <c r="F624" s="8" t="s">
        <v>5</v>
      </c>
      <c r="G624" s="26">
        <f t="shared" si="50"/>
        <v>1.3474392445178078</v>
      </c>
      <c r="H624" s="30">
        <f t="shared" si="51"/>
        <v>0.2921616014325315</v>
      </c>
      <c r="I624" s="30">
        <f>HLOOKUP(F624,ROCs!$B$1:$F$17,MATCH(VLOOKUP(D624,HROC,2,0),ROCs!$A$2:$A$17,0)+1,0)</f>
        <v>0.45902383655933859</v>
      </c>
      <c r="J624" s="3">
        <v>72.739999999999995</v>
      </c>
      <c r="K624" s="26">
        <f t="shared" si="47"/>
        <v>139.1502989587523</v>
      </c>
      <c r="L624" s="31">
        <f t="shared" si="48"/>
        <v>510.17817704697399</v>
      </c>
      <c r="M624" s="4">
        <f>2.721*K624*(H624+VLOOKUP(B624,Summary!$A$34:C$39,3,0))</f>
        <v>129.55195032692635</v>
      </c>
      <c r="N624" t="s">
        <v>104</v>
      </c>
      <c r="P624">
        <f t="shared" si="49"/>
        <v>1000</v>
      </c>
    </row>
    <row r="625" spans="1:16" hidden="1">
      <c r="A625" t="s">
        <v>14</v>
      </c>
      <c r="B625" t="s">
        <v>96</v>
      </c>
      <c r="C625" t="s">
        <v>71</v>
      </c>
      <c r="D625" s="8">
        <v>1330</v>
      </c>
      <c r="E625" t="str">
        <f>VLOOKUP(D625,Conformity!$A$2:$C$116,2,0)</f>
        <v>Multiple Dwelling Units, Low Rise &lt;Two stories or less&gt;</v>
      </c>
      <c r="F625" s="8" t="s">
        <v>5</v>
      </c>
      <c r="G625" s="26">
        <f t="shared" si="50"/>
        <v>1.6728075169398335</v>
      </c>
      <c r="H625" s="30">
        <f t="shared" si="51"/>
        <v>0.4645994885165638</v>
      </c>
      <c r="I625" s="30">
        <f>HLOOKUP(F625,ROCs!$B$1:$F$17,MATCH(VLOOKUP(D625,HROC,2,0),ROCs!$A$2:$A$17,0)+1,0)</f>
        <v>0.45902383655933859</v>
      </c>
      <c r="J625" s="3">
        <v>72.73</v>
      </c>
      <c r="K625" s="26">
        <f t="shared" si="47"/>
        <v>139.13116914036371</v>
      </c>
      <c r="L625" s="31">
        <f t="shared" si="48"/>
        <v>633.28463003944637</v>
      </c>
      <c r="M625" s="4">
        <f>2.721*K625*(H625+VLOOKUP(B625,Summary!$A$34:C$39,3,0))</f>
        <v>206.17224762105636</v>
      </c>
      <c r="N625" t="s">
        <v>104</v>
      </c>
      <c r="P625">
        <f t="shared" si="49"/>
        <v>1000</v>
      </c>
    </row>
    <row r="626" spans="1:16" hidden="1">
      <c r="A626" t="s">
        <v>14</v>
      </c>
      <c r="B626" t="s">
        <v>96</v>
      </c>
      <c r="C626" t="s">
        <v>83</v>
      </c>
      <c r="D626" s="8">
        <v>8320</v>
      </c>
      <c r="E626" t="str">
        <f>VLOOKUP(D626,Conformity!$A$2:$C$116,2,0)</f>
        <v>Electrical Power Transmission Lines</v>
      </c>
      <c r="F626" s="8" t="s">
        <v>5</v>
      </c>
      <c r="G626" s="26">
        <f t="shared" si="50"/>
        <v>0.73183755311232057</v>
      </c>
      <c r="H626" s="30">
        <f t="shared" si="51"/>
        <v>0.15992943931627868</v>
      </c>
      <c r="I626" s="30">
        <f>HLOOKUP(F626,ROCs!$B$1:$F$17,MATCH(VLOOKUP(D626,HROC,2,0),ROCs!$A$2:$A$17,0)+1,0)</f>
        <v>0.28292799795311729</v>
      </c>
      <c r="J626" s="3">
        <v>72.430000000000007</v>
      </c>
      <c r="K626" s="26">
        <f t="shared" si="47"/>
        <v>85.402389111344306</v>
      </c>
      <c r="L626" s="31">
        <f t="shared" si="48"/>
        <v>170.06433797344081</v>
      </c>
      <c r="M626" s="4">
        <f>2.721*K626*(H626+VLOOKUP(B626,Summary!$A$34:C$39,3,0))</f>
        <v>55.754779300590727</v>
      </c>
      <c r="N626" t="s">
        <v>111</v>
      </c>
      <c r="O626" t="s">
        <v>82</v>
      </c>
      <c r="P626">
        <f t="shared" si="49"/>
        <v>8000</v>
      </c>
    </row>
    <row r="627" spans="1:16" hidden="1">
      <c r="A627" t="s">
        <v>14</v>
      </c>
      <c r="B627" t="s">
        <v>96</v>
      </c>
      <c r="C627" t="s">
        <v>83</v>
      </c>
      <c r="D627" s="8">
        <v>5300</v>
      </c>
      <c r="E627" t="str">
        <f>VLOOKUP(D627,Conformity!$A$2:$C$116,2,0)</f>
        <v>Reservoirs</v>
      </c>
      <c r="F627" s="8" t="s">
        <v>5</v>
      </c>
      <c r="G627" s="26">
        <f t="shared" si="50"/>
        <v>0.52096910560538079</v>
      </c>
      <c r="H627" s="30">
        <f t="shared" si="51"/>
        <v>9.3813358258152305E-2</v>
      </c>
      <c r="I627" s="30">
        <f>HLOOKUP(F627,ROCs!$B$1:$F$17,MATCH(VLOOKUP(D627,HROC,2,0),ROCs!$A$2:$A$17,0)+1,0)</f>
        <v>0.2984336595879456</v>
      </c>
      <c r="J627" s="3">
        <v>71.69</v>
      </c>
      <c r="K627" s="26">
        <f t="shared" si="47"/>
        <v>89.162449990295784</v>
      </c>
      <c r="L627" s="31">
        <f t="shared" si="48"/>
        <v>126.39284944590361</v>
      </c>
      <c r="M627" s="4">
        <f>2.721*K627*(H627+VLOOKUP(B627,Summary!$A$34:C$39,3,0))</f>
        <v>42.169037253142342</v>
      </c>
      <c r="N627" t="s">
        <v>111</v>
      </c>
      <c r="O627" t="s">
        <v>82</v>
      </c>
      <c r="P627">
        <f t="shared" si="49"/>
        <v>5000</v>
      </c>
    </row>
    <row r="628" spans="1:16">
      <c r="A628" t="s">
        <v>12</v>
      </c>
      <c r="B628" t="s">
        <v>95</v>
      </c>
      <c r="C628" t="s">
        <v>17</v>
      </c>
      <c r="D628" s="8">
        <v>4100</v>
      </c>
      <c r="E628" t="str">
        <f>VLOOKUP(D628,Conformity!$A$2:$C$116,2,0)</f>
        <v>Upland Coniferous Forests</v>
      </c>
      <c r="F628" s="8" t="s">
        <v>5</v>
      </c>
      <c r="G628" s="26">
        <f t="shared" si="50"/>
        <v>0.80616023176279095</v>
      </c>
      <c r="H628" s="30">
        <f t="shared" si="51"/>
        <v>4.9140330516175015E-2</v>
      </c>
      <c r="I628" s="30">
        <f>HLOOKUP(F628,ROCs!$B$1:$F$17,MATCH(VLOOKUP(D628,HROC,2,0),ROCs!$A$2:$A$17,0)+1,0)</f>
        <v>0.28292799795311729</v>
      </c>
      <c r="J628" s="3">
        <v>71.66</v>
      </c>
      <c r="K628" s="26">
        <f t="shared" si="47"/>
        <v>84.49448023911269</v>
      </c>
      <c r="L628" s="31">
        <f t="shared" si="48"/>
        <v>185.34388027026409</v>
      </c>
      <c r="M628" s="4">
        <f>2.721*K628*(H628+VLOOKUP(B628,Summary!$A$34:C$39,3,0))</f>
        <v>11.297827871905115</v>
      </c>
      <c r="N628" t="s">
        <v>17</v>
      </c>
      <c r="O628" t="s">
        <v>35</v>
      </c>
      <c r="P628">
        <f t="shared" si="49"/>
        <v>4000</v>
      </c>
    </row>
    <row r="629" spans="1:16" hidden="1">
      <c r="A629" t="s">
        <v>12</v>
      </c>
      <c r="B629" t="s">
        <v>95</v>
      </c>
      <c r="C629" t="s">
        <v>86</v>
      </c>
      <c r="D629" s="8">
        <v>4110</v>
      </c>
      <c r="E629" t="str">
        <f>VLOOKUP(D629,Conformity!$A$2:$C$116,2,0)</f>
        <v>Pine Flatwoods</v>
      </c>
      <c r="F629" s="8" t="s">
        <v>5</v>
      </c>
      <c r="G629" s="26">
        <f t="shared" si="50"/>
        <v>0.80616023176279095</v>
      </c>
      <c r="H629" s="30">
        <f t="shared" si="51"/>
        <v>4.9140330516175015E-2</v>
      </c>
      <c r="I629" s="30">
        <f>HLOOKUP(F629,ROCs!$B$1:$F$17,MATCH(VLOOKUP(D629,HROC,2,0),ROCs!$A$2:$A$17,0)+1,0)</f>
        <v>0.28292799795311729</v>
      </c>
      <c r="J629" s="3">
        <v>71.63</v>
      </c>
      <c r="K629" s="26">
        <f t="shared" si="47"/>
        <v>84.459107166168607</v>
      </c>
      <c r="L629" s="31">
        <f t="shared" si="48"/>
        <v>185.26628724196229</v>
      </c>
      <c r="M629" s="4">
        <f>2.721*K629*(H629+VLOOKUP(B629,Summary!$A$34:C$39,3,0))</f>
        <v>11.29309810863192</v>
      </c>
      <c r="N629" t="s">
        <v>109</v>
      </c>
      <c r="P629">
        <f t="shared" si="49"/>
        <v>4000</v>
      </c>
    </row>
    <row r="630" spans="1:16" hidden="1">
      <c r="A630" t="s">
        <v>12</v>
      </c>
      <c r="B630" t="s">
        <v>95</v>
      </c>
      <c r="C630" t="s">
        <v>71</v>
      </c>
      <c r="D630" s="8">
        <v>8100</v>
      </c>
      <c r="E630" t="str">
        <f>VLOOKUP(D630,Conformity!$A$2:$C$116,2,0)</f>
        <v>Transportation</v>
      </c>
      <c r="F630" s="8" t="s">
        <v>5</v>
      </c>
      <c r="G630" s="26">
        <f t="shared" si="50"/>
        <v>1.0171301585628862</v>
      </c>
      <c r="H630" s="30">
        <f t="shared" si="51"/>
        <v>0.19656132206470006</v>
      </c>
      <c r="I630" s="30">
        <f>HLOOKUP(F630,ROCs!$B$1:$F$17,MATCH(VLOOKUP(D630,HROC,2,0),ROCs!$A$2:$A$17,0)+1,0)</f>
        <v>0.45034663738052311</v>
      </c>
      <c r="J630" s="3">
        <v>71.36</v>
      </c>
      <c r="K630" s="26">
        <f t="shared" si="47"/>
        <v>133.92984746117841</v>
      </c>
      <c r="L630" s="31">
        <f t="shared" si="48"/>
        <v>370.66574068480156</v>
      </c>
      <c r="M630" s="4">
        <f>2.721*K630*(H630+VLOOKUP(B630,Summary!$A$34:C$39,3,0))</f>
        <v>71.631489263909415</v>
      </c>
      <c r="N630" t="s">
        <v>104</v>
      </c>
      <c r="P630">
        <f t="shared" si="49"/>
        <v>8000</v>
      </c>
    </row>
    <row r="631" spans="1:16" hidden="1">
      <c r="A631" t="s">
        <v>14</v>
      </c>
      <c r="B631" t="s">
        <v>96</v>
      </c>
      <c r="C631" t="s">
        <v>72</v>
      </c>
      <c r="D631" s="8">
        <v>8340</v>
      </c>
      <c r="E631" t="str">
        <f>VLOOKUP(D631,Conformity!$A$2:$C$116,2,0)</f>
        <v>Sewage Treatment</v>
      </c>
      <c r="F631" s="8" t="s">
        <v>5</v>
      </c>
      <c r="G631" s="26">
        <f t="shared" si="50"/>
        <v>1.2017295380314896</v>
      </c>
      <c r="H631" s="30">
        <f t="shared" si="51"/>
        <v>0.2322997442582819</v>
      </c>
      <c r="I631" s="30">
        <f>HLOOKUP(F631,ROCs!$B$1:$F$17,MATCH(VLOOKUP(D631,HROC,2,0),ROCs!$A$2:$A$17,0)+1,0)</f>
        <v>0.58224006489851832</v>
      </c>
      <c r="J631" s="3">
        <v>71.23</v>
      </c>
      <c r="K631" s="26">
        <f t="shared" si="47"/>
        <v>172.83856006119171</v>
      </c>
      <c r="L631" s="31">
        <f t="shared" si="48"/>
        <v>565.16585718984584</v>
      </c>
      <c r="M631" s="4">
        <f>2.721*K631*(H631+VLOOKUP(B631,Summary!$A$34:C$39,3,0))</f>
        <v>146.87260908392233</v>
      </c>
      <c r="N631" t="s">
        <v>99</v>
      </c>
      <c r="P631">
        <f t="shared" si="49"/>
        <v>8000</v>
      </c>
    </row>
    <row r="632" spans="1:16" hidden="1">
      <c r="A632" t="s">
        <v>16</v>
      </c>
      <c r="B632" t="s">
        <v>97</v>
      </c>
      <c r="C632" t="s">
        <v>81</v>
      </c>
      <c r="D632" s="8">
        <v>1180</v>
      </c>
      <c r="E632" t="str">
        <f>VLOOKUP(D632,Conformity!$A$2:$C$116,2,0)</f>
        <v>Rural Residential</v>
      </c>
      <c r="F632" s="8" t="s">
        <v>10</v>
      </c>
      <c r="G632" s="26">
        <f t="shared" si="50"/>
        <v>0.96739227811534922</v>
      </c>
      <c r="H632" s="30">
        <f t="shared" si="51"/>
        <v>0.17065096597435325</v>
      </c>
      <c r="I632" s="30">
        <f>HLOOKUP(F632,ROCs!$B$1:$F$17,MATCH(VLOOKUP(D632,HROC,2,0),ROCs!$A$2:$A$17,0)+1,0)</f>
        <v>0.24895975957097566</v>
      </c>
      <c r="J632" s="3">
        <v>71.19</v>
      </c>
      <c r="K632" s="26">
        <f t="shared" si="47"/>
        <v>73.862458220477194</v>
      </c>
      <c r="L632" s="31">
        <f t="shared" si="48"/>
        <v>194.4262570640168</v>
      </c>
      <c r="M632" s="4">
        <f>2.721*K632*(H632+VLOOKUP(B632,Summary!$A$34:C$39,3,0))</f>
        <v>42.336578229777402</v>
      </c>
      <c r="N632" t="s">
        <v>103</v>
      </c>
      <c r="O632" t="s">
        <v>82</v>
      </c>
      <c r="P632">
        <f t="shared" si="49"/>
        <v>1000</v>
      </c>
    </row>
    <row r="633" spans="1:16" hidden="1">
      <c r="A633" t="s">
        <v>2</v>
      </c>
      <c r="B633" t="s">
        <v>94</v>
      </c>
      <c r="C633" t="s">
        <v>86</v>
      </c>
      <c r="D633" s="8">
        <v>8140</v>
      </c>
      <c r="E633" t="str">
        <f>VLOOKUP(D633,Conformity!$A$2:$C$116,2,0)</f>
        <v>Roads and Highways</v>
      </c>
      <c r="F633" s="8" t="s">
        <v>5</v>
      </c>
      <c r="G633" s="26">
        <f t="shared" si="50"/>
        <v>1.0171301585628862</v>
      </c>
      <c r="H633" s="30">
        <f t="shared" si="51"/>
        <v>0.19656132206470006</v>
      </c>
      <c r="I633" s="30">
        <f>HLOOKUP(F633,ROCs!$B$1:$F$17,MATCH(VLOOKUP(D633,HROC,2,0),ROCs!$A$2:$A$17,0)+1,0)</f>
        <v>0.45034663738052311</v>
      </c>
      <c r="J633" s="3">
        <v>71.17</v>
      </c>
      <c r="K633" s="26">
        <f t="shared" si="47"/>
        <v>133.5732517350346</v>
      </c>
      <c r="L633" s="31">
        <f t="shared" si="48"/>
        <v>369.67882237300074</v>
      </c>
      <c r="M633" s="4">
        <f>2.721*K633*(H633+VLOOKUP(B633,Summary!$A$34:C$39,3,0))</f>
        <v>89.613407307077722</v>
      </c>
      <c r="N633" t="s">
        <v>109</v>
      </c>
      <c r="P633">
        <f t="shared" si="49"/>
        <v>8000</v>
      </c>
    </row>
    <row r="634" spans="1:16" hidden="1">
      <c r="A634" t="s">
        <v>16</v>
      </c>
      <c r="B634" t="s">
        <v>97</v>
      </c>
      <c r="C634" t="s">
        <v>71</v>
      </c>
      <c r="D634" s="8">
        <v>7400</v>
      </c>
      <c r="E634" t="str">
        <f>VLOOKUP(D634,Conformity!$A$2:$C$116,2,0)</f>
        <v>Disturbed Land</v>
      </c>
      <c r="F634" s="8" t="s">
        <v>5</v>
      </c>
      <c r="G634" s="26">
        <f t="shared" si="50"/>
        <v>0.73183755311232057</v>
      </c>
      <c r="H634" s="30">
        <f t="shared" si="51"/>
        <v>0.13401908322593187</v>
      </c>
      <c r="I634" s="30">
        <f>HLOOKUP(F634,ROCs!$B$1:$F$17,MATCH(VLOOKUP(D634,HROC,2,0),ROCs!$A$2:$A$17,0)+1,0)</f>
        <v>0.28292799795311729</v>
      </c>
      <c r="J634" s="3">
        <v>71.17</v>
      </c>
      <c r="K634" s="26">
        <f t="shared" si="47"/>
        <v>83.916720047692579</v>
      </c>
      <c r="L634" s="31">
        <f t="shared" si="48"/>
        <v>167.1058806236336</v>
      </c>
      <c r="M634" s="4">
        <f>2.721*K634*(H634+VLOOKUP(B634,Summary!$A$34:C$39,3,0))</f>
        <v>39.735064187562486</v>
      </c>
      <c r="N634" t="s">
        <v>104</v>
      </c>
      <c r="P634">
        <f t="shared" si="49"/>
        <v>7000</v>
      </c>
    </row>
    <row r="635" spans="1:16" hidden="1">
      <c r="A635" t="s">
        <v>7</v>
      </c>
      <c r="B635" t="s">
        <v>94</v>
      </c>
      <c r="C635" t="s">
        <v>86</v>
      </c>
      <c r="D635" s="8">
        <v>4110</v>
      </c>
      <c r="E635" t="str">
        <f>VLOOKUP(D635,Conformity!$A$2:$C$116,2,0)</f>
        <v>Pine Flatwoods</v>
      </c>
      <c r="F635" s="8" t="s">
        <v>5</v>
      </c>
      <c r="G635" s="26">
        <f t="shared" si="50"/>
        <v>0.80616023176279095</v>
      </c>
      <c r="H635" s="30">
        <f t="shared" si="51"/>
        <v>4.9140330516175015E-2</v>
      </c>
      <c r="I635" s="30">
        <f>HLOOKUP(F635,ROCs!$B$1:$F$17,MATCH(VLOOKUP(D635,HROC,2,0),ROCs!$A$2:$A$17,0)+1,0)</f>
        <v>0.28292799795311729</v>
      </c>
      <c r="J635" s="3">
        <v>70.75</v>
      </c>
      <c r="K635" s="26">
        <f t="shared" si="47"/>
        <v>83.42149702647535</v>
      </c>
      <c r="L635" s="31">
        <f t="shared" si="48"/>
        <v>182.99022507844245</v>
      </c>
      <c r="M635" s="4">
        <f>2.721*K635*(H635+VLOOKUP(B635,Summary!$A$34:C$39,3,0))</f>
        <v>22.503853056403507</v>
      </c>
      <c r="N635" t="s">
        <v>109</v>
      </c>
      <c r="P635">
        <f t="shared" si="49"/>
        <v>4000</v>
      </c>
    </row>
    <row r="636" spans="1:16" hidden="1">
      <c r="A636" t="s">
        <v>12</v>
      </c>
      <c r="B636" t="s">
        <v>95</v>
      </c>
      <c r="C636" t="s">
        <v>88</v>
      </c>
      <c r="D636" s="8">
        <v>4220</v>
      </c>
      <c r="E636" t="str">
        <f>VLOOKUP(D636,Conformity!$A$2:$C$116,2,0)</f>
        <v>Brazilian Pepper</v>
      </c>
      <c r="F636" s="8" t="s">
        <v>5</v>
      </c>
      <c r="G636" s="26">
        <f t="shared" si="50"/>
        <v>0.80616023176279095</v>
      </c>
      <c r="H636" s="30">
        <f t="shared" si="51"/>
        <v>4.9140330516175015E-2</v>
      </c>
      <c r="I636" s="30">
        <f>HLOOKUP(F636,ROCs!$B$1:$F$17,MATCH(VLOOKUP(D636,HROC,2,0),ROCs!$A$2:$A$17,0)+1,0)</f>
        <v>0.28292799795311729</v>
      </c>
      <c r="J636" s="3">
        <v>70.48</v>
      </c>
      <c r="K636" s="26">
        <f t="shared" si="47"/>
        <v>83.103139369978564</v>
      </c>
      <c r="L636" s="31">
        <f t="shared" si="48"/>
        <v>182.29188782372617</v>
      </c>
      <c r="M636" s="4">
        <f>2.721*K636*(H636+VLOOKUP(B636,Summary!$A$34:C$39,3,0))</f>
        <v>11.11179051649278</v>
      </c>
      <c r="N636" t="s">
        <v>116</v>
      </c>
      <c r="O636" t="s">
        <v>89</v>
      </c>
      <c r="P636">
        <f t="shared" si="49"/>
        <v>4000</v>
      </c>
    </row>
    <row r="637" spans="1:16" hidden="1">
      <c r="A637" t="s">
        <v>11</v>
      </c>
      <c r="B637" t="s">
        <v>11</v>
      </c>
      <c r="C637" t="s">
        <v>4</v>
      </c>
      <c r="D637" s="8">
        <v>2130</v>
      </c>
      <c r="E637" t="str">
        <f>VLOOKUP(D637,Conformity!$A$2:$C$116,2,0)</f>
        <v>Woodland Pastures</v>
      </c>
      <c r="F637" s="8" t="s">
        <v>10</v>
      </c>
      <c r="G637" s="26">
        <f t="shared" si="50"/>
        <v>0.95337210017164864</v>
      </c>
      <c r="H637" s="30">
        <f t="shared" si="51"/>
        <v>0.22938109134459039</v>
      </c>
      <c r="I637" s="30">
        <f>HLOOKUP(F637,ROCs!$B$1:$F$17,MATCH(VLOOKUP(D637,HROC,2,0),ROCs!$A$2:$A$17,0)+1,0)</f>
        <v>0.2</v>
      </c>
      <c r="J637" s="3">
        <v>70.11</v>
      </c>
      <c r="K637" s="26">
        <f t="shared" si="47"/>
        <v>58.436685000000004</v>
      </c>
      <c r="L637" s="31">
        <f t="shared" si="48"/>
        <v>151.59209379211742</v>
      </c>
      <c r="M637" s="4">
        <f>2.721*K637*(H637+VLOOKUP(B637,Summary!$A$34:C$39,3,0))</f>
        <v>53.963704435149211</v>
      </c>
      <c r="N637" t="s">
        <v>4</v>
      </c>
      <c r="P637">
        <f t="shared" si="49"/>
        <v>2000</v>
      </c>
    </row>
    <row r="638" spans="1:16" hidden="1">
      <c r="A638" t="s">
        <v>16</v>
      </c>
      <c r="B638" t="s">
        <v>97</v>
      </c>
      <c r="C638" t="s">
        <v>86</v>
      </c>
      <c r="D638" s="8">
        <v>4110</v>
      </c>
      <c r="E638" t="str">
        <f>VLOOKUP(D638,Conformity!$A$2:$C$116,2,0)</f>
        <v>Pine Flatwoods</v>
      </c>
      <c r="F638" s="8" t="s">
        <v>5</v>
      </c>
      <c r="G638" s="26">
        <f t="shared" si="50"/>
        <v>0.80616023176279095</v>
      </c>
      <c r="H638" s="30">
        <f t="shared" si="51"/>
        <v>4.9140330516175015E-2</v>
      </c>
      <c r="I638" s="30">
        <f>HLOOKUP(F638,ROCs!$B$1:$F$17,MATCH(VLOOKUP(D638,HROC,2,0),ROCs!$A$2:$A$17,0)+1,0)</f>
        <v>0.28292799795311729</v>
      </c>
      <c r="J638" s="3">
        <v>69.69</v>
      </c>
      <c r="K638" s="26">
        <f t="shared" si="47"/>
        <v>82.171648449117555</v>
      </c>
      <c r="L638" s="31">
        <f t="shared" si="48"/>
        <v>180.24860474511172</v>
      </c>
      <c r="M638" s="4">
        <f>2.721*K638*(H638+VLOOKUP(B638,Summary!$A$34:C$39,3,0))</f>
        <v>19.930802300833932</v>
      </c>
      <c r="N638" t="s">
        <v>109</v>
      </c>
      <c r="P638">
        <f t="shared" si="49"/>
        <v>4000</v>
      </c>
    </row>
    <row r="639" spans="1:16" hidden="1">
      <c r="A639" t="s">
        <v>12</v>
      </c>
      <c r="B639" t="s">
        <v>95</v>
      </c>
      <c r="C639" t="s">
        <v>86</v>
      </c>
      <c r="D639" s="8">
        <v>6410</v>
      </c>
      <c r="E639" t="str">
        <f>VLOOKUP(D639,Conformity!$A$2:$C$116,2,0)</f>
        <v>Freshwater Marshes</v>
      </c>
      <c r="F639" s="8" t="s">
        <v>5</v>
      </c>
      <c r="G639" s="26">
        <f t="shared" si="50"/>
        <v>0.62640332935885068</v>
      </c>
      <c r="H639" s="30">
        <f t="shared" si="51"/>
        <v>1.7869211096790915E-2</v>
      </c>
      <c r="I639" s="30">
        <f>HLOOKUP(F639,ROCs!$B$1:$F$17,MATCH(VLOOKUP(D639,HROC,2,0),ROCs!$A$2:$A$17,0)+1,0)</f>
        <v>0.24869471632328805</v>
      </c>
      <c r="J639" s="3">
        <v>69.45</v>
      </c>
      <c r="K639" s="26">
        <f t="shared" si="47"/>
        <v>71.980426742758695</v>
      </c>
      <c r="L639" s="31">
        <f t="shared" si="48"/>
        <v>122.68656755107126</v>
      </c>
      <c r="M639" s="4">
        <f>2.721*K639*(H639+VLOOKUP(B639,Summary!$A$34:C$39,3,0))</f>
        <v>3.4998411910656855</v>
      </c>
      <c r="N639" t="s">
        <v>109</v>
      </c>
      <c r="P639">
        <f t="shared" si="49"/>
        <v>6000</v>
      </c>
    </row>
    <row r="640" spans="1:16" hidden="1">
      <c r="A640" t="s">
        <v>8</v>
      </c>
      <c r="B640" t="s">
        <v>8</v>
      </c>
      <c r="C640" t="s">
        <v>81</v>
      </c>
      <c r="D640" s="8">
        <v>8320</v>
      </c>
      <c r="E640" t="str">
        <f>VLOOKUP(D640,Conformity!$A$2:$C$116,2,0)</f>
        <v>Electrical Power Transmission Lines</v>
      </c>
      <c r="F640" s="8" t="s">
        <v>5</v>
      </c>
      <c r="G640" s="26">
        <f t="shared" si="50"/>
        <v>0.73183755311232057</v>
      </c>
      <c r="H640" s="30">
        <f t="shared" si="51"/>
        <v>0.15992943931627868</v>
      </c>
      <c r="I640" s="30">
        <f>HLOOKUP(F640,ROCs!$B$1:$F$17,MATCH(VLOOKUP(D640,HROC,2,0),ROCs!$A$2:$A$17,0)+1,0)</f>
        <v>0.28292799795311729</v>
      </c>
      <c r="J640" s="3">
        <v>69.400000000000006</v>
      </c>
      <c r="K640" s="26">
        <f t="shared" si="47"/>
        <v>81.829708743991375</v>
      </c>
      <c r="L640" s="31">
        <f t="shared" si="48"/>
        <v>162.94995244176161</v>
      </c>
      <c r="M640" s="4">
        <f>2.721*K640*(H640+VLOOKUP(B640,Summary!$A$34:C$39,3,0))</f>
        <v>77.914812176642272</v>
      </c>
      <c r="N640" t="s">
        <v>103</v>
      </c>
      <c r="O640" t="s">
        <v>82</v>
      </c>
      <c r="P640">
        <f t="shared" si="49"/>
        <v>8000</v>
      </c>
    </row>
    <row r="641" spans="1:16" hidden="1">
      <c r="A641" t="s">
        <v>14</v>
      </c>
      <c r="B641" t="s">
        <v>96</v>
      </c>
      <c r="C641" t="s">
        <v>77</v>
      </c>
      <c r="D641" s="8">
        <v>1900</v>
      </c>
      <c r="E641" t="str">
        <f>VLOOKUP(D641,Conformity!$A$2:$C$116,2,0)</f>
        <v>Open Land</v>
      </c>
      <c r="F641" s="8" t="s">
        <v>3</v>
      </c>
      <c r="G641" s="26">
        <f t="shared" si="50"/>
        <v>0.80616023176279095</v>
      </c>
      <c r="H641" s="30">
        <f t="shared" si="51"/>
        <v>4.9140330516175015E-2</v>
      </c>
      <c r="I641" s="30">
        <f>HLOOKUP(F641,ROCs!$B$1:$F$17,MATCH(VLOOKUP(D641,HROC,2,0),ROCs!$A$2:$A$17,0)+1,0)</f>
        <v>2.0887301862310671E-2</v>
      </c>
      <c r="J641" s="3">
        <v>68.930000000000007</v>
      </c>
      <c r="K641" s="26">
        <f t="shared" si="47"/>
        <v>6.0002069571356182</v>
      </c>
      <c r="L641" s="31">
        <f t="shared" si="48"/>
        <v>13.161825917065707</v>
      </c>
      <c r="M641" s="4">
        <f>2.721*K641*(H641+VLOOKUP(B641,Summary!$A$34:C$39,3,0))</f>
        <v>2.1084177588486646</v>
      </c>
      <c r="N641" t="s">
        <v>112</v>
      </c>
      <c r="P641">
        <f t="shared" si="49"/>
        <v>1000</v>
      </c>
    </row>
    <row r="642" spans="1:16" hidden="1">
      <c r="A642" t="s">
        <v>14</v>
      </c>
      <c r="B642" t="s">
        <v>96</v>
      </c>
      <c r="C642" t="s">
        <v>90</v>
      </c>
      <c r="D642" s="8">
        <v>1310</v>
      </c>
      <c r="E642" t="str">
        <f>VLOOKUP(D642,Conformity!$A$2:$C$116,2,0)</f>
        <v>Fixed Single Family Units &lt;Six or more dwelling units per acre&gt;</v>
      </c>
      <c r="F642" s="8" t="s">
        <v>5</v>
      </c>
      <c r="G642" s="26">
        <f t="shared" si="50"/>
        <v>1.3474392445178078</v>
      </c>
      <c r="H642" s="30">
        <f t="shared" si="51"/>
        <v>0.2921616014325315</v>
      </c>
      <c r="I642" s="30">
        <f>HLOOKUP(F642,ROCs!$B$1:$F$17,MATCH(VLOOKUP(D642,HROC,2,0),ROCs!$A$2:$A$17,0)+1,0)</f>
        <v>0.45902383655933859</v>
      </c>
      <c r="J642" s="3">
        <v>68.72</v>
      </c>
      <c r="K642" s="26">
        <f t="shared" ref="K642:K705" si="52">Rain*I642*J642/12</f>
        <v>131.46011196653089</v>
      </c>
      <c r="L642" s="31">
        <f t="shared" ref="L642:L705" si="53">2.721*G642*K642</f>
        <v>481.98301246450438</v>
      </c>
      <c r="M642" s="4">
        <f>2.721*K642*(H642+VLOOKUP(B642,Summary!$A$34:C$39,3,0))</f>
        <v>133.12330816537613</v>
      </c>
      <c r="N642" t="s">
        <v>105</v>
      </c>
      <c r="O642" t="s">
        <v>89</v>
      </c>
      <c r="P642">
        <f t="shared" si="49"/>
        <v>1000</v>
      </c>
    </row>
    <row r="643" spans="1:16" hidden="1">
      <c r="A643" t="s">
        <v>8</v>
      </c>
      <c r="B643" t="s">
        <v>8</v>
      </c>
      <c r="C643" t="s">
        <v>81</v>
      </c>
      <c r="D643" s="8">
        <v>3200</v>
      </c>
      <c r="E643" t="str">
        <f>VLOOKUP(D643,Conformity!$A$2:$C$116,2,0)</f>
        <v>Shrub and Brushland</v>
      </c>
      <c r="F643" s="8" t="s">
        <v>13</v>
      </c>
      <c r="G643" s="26">
        <f t="shared" si="50"/>
        <v>0.80616023176279095</v>
      </c>
      <c r="H643" s="30">
        <f t="shared" si="51"/>
        <v>4.9140330516175015E-2</v>
      </c>
      <c r="I643" s="30">
        <f>HLOOKUP(F643,ROCs!$B$1:$F$17,MATCH(VLOOKUP(D643,HROC,2,0),ROCs!$A$2:$A$17,0)+1,0)</f>
        <v>9.4942281192321246E-2</v>
      </c>
      <c r="J643" s="3">
        <v>68.61</v>
      </c>
      <c r="K643" s="26">
        <f t="shared" si="52"/>
        <v>27.147052960782009</v>
      </c>
      <c r="L643" s="31">
        <f t="shared" si="53"/>
        <v>59.548743532297479</v>
      </c>
      <c r="M643" s="4">
        <f>2.721*K643*(H643+VLOOKUP(B643,Summary!$A$34:C$39,3,0))</f>
        <v>17.664610147039305</v>
      </c>
      <c r="N643" t="s">
        <v>103</v>
      </c>
      <c r="O643" t="s">
        <v>82</v>
      </c>
      <c r="P643">
        <f t="shared" ref="P643:P706" si="54">INT(D643/1000)*1000</f>
        <v>3000</v>
      </c>
    </row>
    <row r="644" spans="1:16" hidden="1">
      <c r="A644" t="s">
        <v>12</v>
      </c>
      <c r="B644" t="s">
        <v>95</v>
      </c>
      <c r="C644" t="s">
        <v>81</v>
      </c>
      <c r="D644" s="8">
        <v>7400</v>
      </c>
      <c r="E644" t="str">
        <f>VLOOKUP(D644,Conformity!$A$2:$C$116,2,0)</f>
        <v>Disturbed Land</v>
      </c>
      <c r="F644" s="8" t="s">
        <v>5</v>
      </c>
      <c r="G644" s="26">
        <f t="shared" si="50"/>
        <v>0.73183755311232057</v>
      </c>
      <c r="H644" s="30">
        <f t="shared" si="51"/>
        <v>0.13401908322593187</v>
      </c>
      <c r="I644" s="30">
        <f>HLOOKUP(F644,ROCs!$B$1:$F$17,MATCH(VLOOKUP(D644,HROC,2,0),ROCs!$A$2:$A$17,0)+1,0)</f>
        <v>0.28292799795311729</v>
      </c>
      <c r="J644" s="3">
        <v>68.5</v>
      </c>
      <c r="K644" s="26">
        <f t="shared" si="52"/>
        <v>80.768516555668711</v>
      </c>
      <c r="L644" s="31">
        <f t="shared" si="53"/>
        <v>160.83676862047074</v>
      </c>
      <c r="M644" s="4">
        <f>2.721*K644*(H644+VLOOKUP(B644,Summary!$A$34:C$39,3,0))</f>
        <v>29.453525837623388</v>
      </c>
      <c r="N644" t="s">
        <v>103</v>
      </c>
      <c r="O644" t="s">
        <v>82</v>
      </c>
      <c r="P644">
        <f t="shared" si="54"/>
        <v>7000</v>
      </c>
    </row>
    <row r="645" spans="1:16" hidden="1">
      <c r="A645" t="s">
        <v>14</v>
      </c>
      <c r="B645" t="s">
        <v>96</v>
      </c>
      <c r="C645" t="s">
        <v>77</v>
      </c>
      <c r="D645" s="8">
        <v>1210</v>
      </c>
      <c r="E645" t="str">
        <f>VLOOKUP(D645,Conformity!$A$2:$C$116,2,0)</f>
        <v>Fixed Single Family Units</v>
      </c>
      <c r="F645" s="8" t="s">
        <v>3</v>
      </c>
      <c r="G645" s="26">
        <f t="shared" si="50"/>
        <v>1.3474392445178078</v>
      </c>
      <c r="H645" s="30">
        <f t="shared" si="51"/>
        <v>0.2921616014325315</v>
      </c>
      <c r="I645" s="30">
        <f>HLOOKUP(F645,ROCs!$B$1:$F$17,MATCH(VLOOKUP(D645,HROC,2,0),ROCs!$A$2:$A$17,0)+1,0)</f>
        <v>0.12152611992617118</v>
      </c>
      <c r="J645" s="3">
        <v>68.47</v>
      </c>
      <c r="K645" s="26">
        <f t="shared" si="52"/>
        <v>34.677323375130037</v>
      </c>
      <c r="L645" s="31">
        <f t="shared" si="53"/>
        <v>127.14032062292951</v>
      </c>
      <c r="M645" s="4">
        <f>2.721*K645*(H645+VLOOKUP(B645,Summary!$A$34:C$39,3,0))</f>
        <v>35.116051074056138</v>
      </c>
      <c r="N645" t="s">
        <v>112</v>
      </c>
      <c r="P645">
        <f t="shared" si="54"/>
        <v>1000</v>
      </c>
    </row>
    <row r="646" spans="1:16" hidden="1">
      <c r="A646" t="s">
        <v>14</v>
      </c>
      <c r="B646" t="s">
        <v>96</v>
      </c>
      <c r="C646" t="s">
        <v>71</v>
      </c>
      <c r="D646" s="8">
        <v>1320</v>
      </c>
      <c r="E646" t="str">
        <f>VLOOKUP(D646,Conformity!$A$2:$C$116,2,0)</f>
        <v>Mobile Home Units &lt;Six or more dwelling units per acre&gt;</v>
      </c>
      <c r="F646" s="8" t="s">
        <v>3</v>
      </c>
      <c r="G646" s="26">
        <f t="shared" si="50"/>
        <v>1.6728075169398335</v>
      </c>
      <c r="H646" s="30">
        <f t="shared" si="51"/>
        <v>0.4645994885165638</v>
      </c>
      <c r="I646" s="30">
        <f>HLOOKUP(F646,ROCs!$B$1:$F$17,MATCH(VLOOKUP(D646,HROC,2,0),ROCs!$A$2:$A$17,0)+1,0)</f>
        <v>0.37832588419635466</v>
      </c>
      <c r="J646" s="3">
        <v>67.61</v>
      </c>
      <c r="K646" s="26">
        <f t="shared" si="52"/>
        <v>106.5988698046735</v>
      </c>
      <c r="L646" s="31">
        <f t="shared" si="53"/>
        <v>485.20706211251843</v>
      </c>
      <c r="M646" s="4">
        <f>2.721*K646*(H646+VLOOKUP(B646,Summary!$A$34:C$39,3,0))</f>
        <v>157.96409041399968</v>
      </c>
      <c r="N646" t="s">
        <v>104</v>
      </c>
      <c r="P646">
        <f t="shared" si="54"/>
        <v>1000</v>
      </c>
    </row>
    <row r="647" spans="1:16" hidden="1">
      <c r="A647" t="s">
        <v>2</v>
      </c>
      <c r="B647" t="s">
        <v>94</v>
      </c>
      <c r="C647" t="s">
        <v>71</v>
      </c>
      <c r="D647" s="8">
        <v>2140</v>
      </c>
      <c r="E647" t="str">
        <f>VLOOKUP(D647,Conformity!$A$2:$C$116,2,0)</f>
        <v>Row Crops</v>
      </c>
      <c r="F647" s="8" t="s">
        <v>5</v>
      </c>
      <c r="G647" s="26">
        <f t="shared" si="50"/>
        <v>1.1942187284187931</v>
      </c>
      <c r="H647" s="30">
        <f t="shared" si="51"/>
        <v>0.52982210901985061</v>
      </c>
      <c r="I647" s="30">
        <f>HLOOKUP(F647,ROCs!$B$1:$F$17,MATCH(VLOOKUP(D647,HROC,2,0),ROCs!$A$2:$A$17,0)+1,0)</f>
        <v>0.25824300484311374</v>
      </c>
      <c r="J647" s="3">
        <v>67.209999999999994</v>
      </c>
      <c r="K647" s="26">
        <f t="shared" si="52"/>
        <v>72.33326524156989</v>
      </c>
      <c r="L647" s="31">
        <f t="shared" si="53"/>
        <v>235.04471464657308</v>
      </c>
      <c r="M647" s="4">
        <f>2.721*K647*(H647+VLOOKUP(B647,Summary!$A$34:C$39,3,0))</f>
        <v>114.11990024707799</v>
      </c>
      <c r="N647" t="s">
        <v>104</v>
      </c>
      <c r="P647">
        <f t="shared" si="54"/>
        <v>2000</v>
      </c>
    </row>
    <row r="648" spans="1:16" hidden="1">
      <c r="A648" t="s">
        <v>11</v>
      </c>
      <c r="B648" t="s">
        <v>11</v>
      </c>
      <c r="C648" t="s">
        <v>83</v>
      </c>
      <c r="D648" s="8">
        <v>6216</v>
      </c>
      <c r="E648" t="e">
        <f>VLOOKUP(D648,Conformity!$A$2:$C$116,2,0)</f>
        <v>#N/A</v>
      </c>
      <c r="F648" s="8" t="s">
        <v>5</v>
      </c>
      <c r="G648" s="26">
        <f t="shared" si="50"/>
        <v>0.62640332935885068</v>
      </c>
      <c r="H648" s="30">
        <f t="shared" si="51"/>
        <v>1.7869211096790915E-2</v>
      </c>
      <c r="I648" s="30">
        <f>HLOOKUP(F648,ROCs!$B$1:$F$17,MATCH(VLOOKUP(D648,HROC,2,0),ROCs!$A$2:$A$17,0)+1,0)</f>
        <v>0.24869471632328805</v>
      </c>
      <c r="J648" s="3">
        <v>67.19</v>
      </c>
      <c r="K648" s="26">
        <f t="shared" si="52"/>
        <v>69.638083122331977</v>
      </c>
      <c r="L648" s="31">
        <f t="shared" si="53"/>
        <v>118.69417528807021</v>
      </c>
      <c r="M648" s="4">
        <f>2.721*K648*(H648+VLOOKUP(B648,Summary!$A$34:C$39,3,0))</f>
        <v>24.229326129866472</v>
      </c>
      <c r="N648" t="s">
        <v>111</v>
      </c>
      <c r="O648" t="s">
        <v>82</v>
      </c>
      <c r="P648">
        <f t="shared" si="54"/>
        <v>6000</v>
      </c>
    </row>
    <row r="649" spans="1:16" hidden="1">
      <c r="A649" t="s">
        <v>8</v>
      </c>
      <c r="B649" t="s">
        <v>8</v>
      </c>
      <c r="C649" t="s">
        <v>83</v>
      </c>
      <c r="D649" s="8">
        <v>3200</v>
      </c>
      <c r="E649" t="str">
        <f>VLOOKUP(D649,Conformity!$A$2:$C$116,2,0)</f>
        <v>Shrub and Brushland</v>
      </c>
      <c r="F649" s="8" t="s">
        <v>5</v>
      </c>
      <c r="G649" s="26">
        <f t="shared" si="50"/>
        <v>0.80616023176279095</v>
      </c>
      <c r="H649" s="30">
        <f t="shared" si="51"/>
        <v>4.9140330516175015E-2</v>
      </c>
      <c r="I649" s="30">
        <f>HLOOKUP(F649,ROCs!$B$1:$F$17,MATCH(VLOOKUP(D649,HROC,2,0),ROCs!$A$2:$A$17,0)+1,0)</f>
        <v>0.28292799795311729</v>
      </c>
      <c r="J649" s="3">
        <v>67.12</v>
      </c>
      <c r="K649" s="26">
        <f t="shared" si="52"/>
        <v>79.141355200240653</v>
      </c>
      <c r="L649" s="31">
        <f t="shared" si="53"/>
        <v>173.60146865392309</v>
      </c>
      <c r="M649" s="4">
        <f>2.721*K649*(H649+VLOOKUP(B649,Summary!$A$34:C$39,3,0))</f>
        <v>51.497346254867352</v>
      </c>
      <c r="N649" t="s">
        <v>111</v>
      </c>
      <c r="O649" t="s">
        <v>82</v>
      </c>
      <c r="P649">
        <f t="shared" si="54"/>
        <v>3000</v>
      </c>
    </row>
    <row r="650" spans="1:16" hidden="1">
      <c r="A650" t="s">
        <v>11</v>
      </c>
      <c r="B650" t="s">
        <v>11</v>
      </c>
      <c r="C650" t="s">
        <v>83</v>
      </c>
      <c r="D650" s="8">
        <v>6250</v>
      </c>
      <c r="E650" t="str">
        <f>VLOOKUP(D650,Conformity!$A$2:$C$116,2,0)</f>
        <v>Hydric Pine Flatwoods</v>
      </c>
      <c r="F650" s="8" t="s">
        <v>5</v>
      </c>
      <c r="G650" s="26">
        <f t="shared" si="50"/>
        <v>0.62640332935885068</v>
      </c>
      <c r="H650" s="30">
        <f t="shared" si="51"/>
        <v>1.7869211096790915E-2</v>
      </c>
      <c r="I650" s="30">
        <f>HLOOKUP(F650,ROCs!$B$1:$F$17,MATCH(VLOOKUP(D650,HROC,2,0),ROCs!$A$2:$A$17,0)+1,0)</f>
        <v>0.24869471632328805</v>
      </c>
      <c r="J650" s="3">
        <v>66.77</v>
      </c>
      <c r="K650" s="26">
        <f t="shared" si="52"/>
        <v>69.202780325615507</v>
      </c>
      <c r="L650" s="31">
        <f t="shared" si="53"/>
        <v>117.9522262834417</v>
      </c>
      <c r="M650" s="4">
        <f>2.721*K650*(H650+VLOOKUP(B650,Summary!$A$34:C$39,3,0))</f>
        <v>24.077870303485401</v>
      </c>
      <c r="N650" t="s">
        <v>111</v>
      </c>
      <c r="O650" t="s">
        <v>82</v>
      </c>
      <c r="P650">
        <f t="shared" si="54"/>
        <v>6000</v>
      </c>
    </row>
    <row r="651" spans="1:16" hidden="1">
      <c r="A651" t="s">
        <v>14</v>
      </c>
      <c r="B651" t="s">
        <v>96</v>
      </c>
      <c r="C651" t="s">
        <v>90</v>
      </c>
      <c r="D651" s="8">
        <v>5120</v>
      </c>
      <c r="E651" t="str">
        <f>VLOOKUP(D651,Conformity!$A$2:$C$116,2,0)</f>
        <v xml:space="preserve"> Channelized Waterways, Canals</v>
      </c>
      <c r="F651" s="8" t="s">
        <v>10</v>
      </c>
      <c r="G651" s="26">
        <f t="shared" si="50"/>
        <v>0.52096910560538079</v>
      </c>
      <c r="H651" s="30">
        <f t="shared" si="51"/>
        <v>9.3813358258152305E-2</v>
      </c>
      <c r="I651" s="30">
        <f>HLOOKUP(F651,ROCs!$B$1:$F$17,MATCH(VLOOKUP(D651,HROC,2,0),ROCs!$A$2:$A$17,0)+1,0)</f>
        <v>0.2984336595879456</v>
      </c>
      <c r="J651" s="3">
        <v>66.540000000000006</v>
      </c>
      <c r="K651" s="26">
        <f t="shared" si="52"/>
        <v>82.757280267182068</v>
      </c>
      <c r="L651" s="31">
        <f t="shared" si="53"/>
        <v>117.31315667639039</v>
      </c>
      <c r="M651" s="4">
        <f>2.721*K651*(H651+VLOOKUP(B651,Summary!$A$34:C$39,3,0))</f>
        <v>39.139736906459646</v>
      </c>
      <c r="N651" t="s">
        <v>105</v>
      </c>
      <c r="O651" t="s">
        <v>89</v>
      </c>
      <c r="P651">
        <f t="shared" si="54"/>
        <v>5000</v>
      </c>
    </row>
    <row r="652" spans="1:16" hidden="1">
      <c r="A652" t="s">
        <v>16</v>
      </c>
      <c r="B652" t="s">
        <v>97</v>
      </c>
      <c r="C652" t="s">
        <v>71</v>
      </c>
      <c r="D652" s="8">
        <v>1290</v>
      </c>
      <c r="E652" t="str">
        <f>VLOOKUP(D652,Conformity!$A$2:$C$116,2,0)</f>
        <v>Medium Density Under Construction</v>
      </c>
      <c r="F652" s="8" t="s">
        <v>5</v>
      </c>
      <c r="G652" s="26">
        <f t="shared" si="50"/>
        <v>1.3474392445178078</v>
      </c>
      <c r="H652" s="30">
        <f t="shared" si="51"/>
        <v>0.2921616014325315</v>
      </c>
      <c r="I652" s="30">
        <f>HLOOKUP(F652,ROCs!$B$1:$F$17,MATCH(VLOOKUP(D652,HROC,2,0),ROCs!$A$2:$A$17,0)+1,0)</f>
        <v>0.34369105791620291</v>
      </c>
      <c r="J652" s="3">
        <v>66.17</v>
      </c>
      <c r="K652" s="26">
        <f t="shared" si="52"/>
        <v>94.77744045739837</v>
      </c>
      <c r="L652" s="31">
        <f t="shared" si="53"/>
        <v>347.49031916968283</v>
      </c>
      <c r="M652" s="4">
        <f>2.721*K652*(H652+VLOOKUP(B652,Summary!$A$34:C$39,3,0))</f>
        <v>85.660961239857897</v>
      </c>
      <c r="N652" t="s">
        <v>104</v>
      </c>
      <c r="P652">
        <f t="shared" si="54"/>
        <v>1000</v>
      </c>
    </row>
    <row r="653" spans="1:16" hidden="1">
      <c r="A653" t="s">
        <v>11</v>
      </c>
      <c r="B653" t="s">
        <v>11</v>
      </c>
      <c r="C653" t="s">
        <v>86</v>
      </c>
      <c r="D653" s="8">
        <v>2210</v>
      </c>
      <c r="E653" t="str">
        <f>VLOOKUP(D653,Conformity!$A$2:$C$116,2,0)</f>
        <v>Citrus Groves</v>
      </c>
      <c r="F653" s="8" t="s">
        <v>5</v>
      </c>
      <c r="G653" s="26">
        <f t="shared" si="50"/>
        <v>1.6671011379372187</v>
      </c>
      <c r="H653" s="30">
        <f t="shared" si="51"/>
        <v>0.16490862031309303</v>
      </c>
      <c r="I653" s="30">
        <f>HLOOKUP(F653,ROCs!$B$1:$F$17,MATCH(VLOOKUP(D653,HROC,2,0),ROCs!$A$2:$A$17,0)+1,0)</f>
        <v>0.32696578480774496</v>
      </c>
      <c r="J653" s="3">
        <v>66.14</v>
      </c>
      <c r="K653" s="26">
        <f t="shared" si="52"/>
        <v>90.124342127440357</v>
      </c>
      <c r="L653" s="31">
        <f t="shared" si="53"/>
        <v>408.82043621419393</v>
      </c>
      <c r="M653" s="4">
        <f>2.721*K653*(H653+VLOOKUP(B653,Summary!$A$34:C$39,3,0))</f>
        <v>67.415383216943923</v>
      </c>
      <c r="N653" t="s">
        <v>109</v>
      </c>
      <c r="P653">
        <f t="shared" si="54"/>
        <v>2000</v>
      </c>
    </row>
    <row r="654" spans="1:16" hidden="1">
      <c r="A654" t="s">
        <v>14</v>
      </c>
      <c r="B654" t="s">
        <v>96</v>
      </c>
      <c r="C654" t="s">
        <v>81</v>
      </c>
      <c r="D654" s="8">
        <v>5120</v>
      </c>
      <c r="E654" t="str">
        <f>VLOOKUP(D654,Conformity!$A$2:$C$116,2,0)</f>
        <v xml:space="preserve"> Channelized Waterways, Canals</v>
      </c>
      <c r="F654" s="8" t="s">
        <v>10</v>
      </c>
      <c r="G654" s="26">
        <f t="shared" si="50"/>
        <v>0.52096910560538079</v>
      </c>
      <c r="H654" s="30">
        <f t="shared" si="51"/>
        <v>9.3813358258152305E-2</v>
      </c>
      <c r="I654" s="30">
        <f>HLOOKUP(F654,ROCs!$B$1:$F$17,MATCH(VLOOKUP(D654,HROC,2,0),ROCs!$A$2:$A$17,0)+1,0)</f>
        <v>0.2984336595879456</v>
      </c>
      <c r="J654" s="3">
        <v>66.11</v>
      </c>
      <c r="K654" s="26">
        <f t="shared" si="52"/>
        <v>82.222479688358973</v>
      </c>
      <c r="L654" s="31">
        <f t="shared" si="53"/>
        <v>116.55504640631452</v>
      </c>
      <c r="M654" s="4">
        <f>2.721*K654*(H654+VLOOKUP(B654,Summary!$A$34:C$39,3,0))</f>
        <v>38.886805032853125</v>
      </c>
      <c r="N654" t="s">
        <v>103</v>
      </c>
      <c r="O654" t="s">
        <v>82</v>
      </c>
      <c r="P654">
        <f t="shared" si="54"/>
        <v>5000</v>
      </c>
    </row>
    <row r="655" spans="1:16" hidden="1">
      <c r="A655" t="s">
        <v>14</v>
      </c>
      <c r="B655" t="s">
        <v>96</v>
      </c>
      <c r="C655" t="s">
        <v>72</v>
      </c>
      <c r="D655" s="8">
        <v>8100</v>
      </c>
      <c r="E655" t="str">
        <f>VLOOKUP(D655,Conformity!$A$2:$C$116,2,0)</f>
        <v>Transportation</v>
      </c>
      <c r="F655" s="8" t="s">
        <v>5</v>
      </c>
      <c r="G655" s="26">
        <f t="shared" ref="G655:G718" si="55">VLOOKUP(VLOOKUP(D655,HEMC,2,0),EMCN,2,0)</f>
        <v>1.0171301585628862</v>
      </c>
      <c r="H655" s="30">
        <f t="shared" ref="H655:H718" si="56">VLOOKUP(VLOOKUP(D655,HEMC,2,0),EMCP,3,0)</f>
        <v>0.19656132206470006</v>
      </c>
      <c r="I655" s="30">
        <f>HLOOKUP(F655,ROCs!$B$1:$F$17,MATCH(VLOOKUP(D655,HROC,2,0),ROCs!$A$2:$A$17,0)+1,0)</f>
        <v>0.45034663738052311</v>
      </c>
      <c r="J655" s="3">
        <v>65.8</v>
      </c>
      <c r="K655" s="26">
        <f t="shared" si="52"/>
        <v>123.49473042244311</v>
      </c>
      <c r="L655" s="31">
        <f t="shared" si="53"/>
        <v>341.78539429736475</v>
      </c>
      <c r="M655" s="4">
        <f>2.721*K655*(H655+VLOOKUP(B655,Summary!$A$34:C$39,3,0))</f>
        <v>92.932669151054185</v>
      </c>
      <c r="N655" t="s">
        <v>99</v>
      </c>
      <c r="P655">
        <f t="shared" si="54"/>
        <v>8000</v>
      </c>
    </row>
    <row r="656" spans="1:16" hidden="1">
      <c r="A656" t="s">
        <v>14</v>
      </c>
      <c r="B656" t="s">
        <v>96</v>
      </c>
      <c r="C656" t="s">
        <v>90</v>
      </c>
      <c r="D656" s="8">
        <v>6170</v>
      </c>
      <c r="E656" t="str">
        <f>VLOOKUP(D656,Conformity!$A$2:$C$116,2,0)</f>
        <v>Mixed Wetland Hardwoods</v>
      </c>
      <c r="F656" s="8" t="s">
        <v>10</v>
      </c>
      <c r="G656" s="26">
        <f t="shared" si="55"/>
        <v>0.62640332935885068</v>
      </c>
      <c r="H656" s="30">
        <f t="shared" si="56"/>
        <v>1.7869211096790915E-2</v>
      </c>
      <c r="I656" s="30">
        <f>HLOOKUP(F656,ROCs!$B$1:$F$17,MATCH(VLOOKUP(D656,HROC,2,0),ROCs!$A$2:$A$17,0)+1,0)</f>
        <v>0.24869471632328805</v>
      </c>
      <c r="J656" s="3">
        <v>65.739999999999995</v>
      </c>
      <c r="K656" s="26">
        <f t="shared" si="52"/>
        <v>68.135252038429883</v>
      </c>
      <c r="L656" s="31">
        <f t="shared" si="53"/>
        <v>116.13268467685273</v>
      </c>
      <c r="M656" s="4">
        <f>2.721*K656*(H656+VLOOKUP(B656,Summary!$A$34:C$39,3,0))</f>
        <v>18.144562295844324</v>
      </c>
      <c r="N656" t="s">
        <v>105</v>
      </c>
      <c r="O656" t="s">
        <v>89</v>
      </c>
      <c r="P656">
        <f t="shared" si="54"/>
        <v>6000</v>
      </c>
    </row>
    <row r="657" spans="1:16" hidden="1">
      <c r="A657" t="s">
        <v>16</v>
      </c>
      <c r="B657" t="s">
        <v>97</v>
      </c>
      <c r="C657" t="s">
        <v>81</v>
      </c>
      <c r="D657" s="8">
        <v>1920</v>
      </c>
      <c r="E657" t="str">
        <f>VLOOKUP(D657,Conformity!$A$2:$C$116,2,0)</f>
        <v>Inactive Land with street pattern but without structures</v>
      </c>
      <c r="F657" s="8" t="s">
        <v>10</v>
      </c>
      <c r="G657" s="26">
        <f t="shared" si="55"/>
        <v>0.80616023176279095</v>
      </c>
      <c r="H657" s="30">
        <f t="shared" si="56"/>
        <v>4.9140330516175015E-2</v>
      </c>
      <c r="I657" s="30">
        <f>HLOOKUP(F657,ROCs!$B$1:$F$17,MATCH(VLOOKUP(D657,HROC,2,0),ROCs!$A$2:$A$17,0)+1,0)</f>
        <v>0.24895975957097566</v>
      </c>
      <c r="J657" s="3">
        <v>65.7</v>
      </c>
      <c r="K657" s="26">
        <f t="shared" si="52"/>
        <v>68.166364729391091</v>
      </c>
      <c r="L657" s="31">
        <f t="shared" si="53"/>
        <v>149.52714670957886</v>
      </c>
      <c r="M657" s="4">
        <f>2.721*K657*(H657+VLOOKUP(B657,Summary!$A$34:C$39,3,0))</f>
        <v>16.5338089794963</v>
      </c>
      <c r="N657" t="s">
        <v>103</v>
      </c>
      <c r="O657" t="s">
        <v>82</v>
      </c>
      <c r="P657">
        <f t="shared" si="54"/>
        <v>1000</v>
      </c>
    </row>
    <row r="658" spans="1:16" hidden="1">
      <c r="A658" t="s">
        <v>12</v>
      </c>
      <c r="B658" t="s">
        <v>95</v>
      </c>
      <c r="C658" t="s">
        <v>88</v>
      </c>
      <c r="D658" s="8">
        <v>2130</v>
      </c>
      <c r="E658" t="str">
        <f>VLOOKUP(D658,Conformity!$A$2:$C$116,2,0)</f>
        <v>Woodland Pastures</v>
      </c>
      <c r="F658" s="8" t="s">
        <v>5</v>
      </c>
      <c r="G658" s="26">
        <f t="shared" si="55"/>
        <v>0.95337210017164864</v>
      </c>
      <c r="H658" s="30">
        <f t="shared" si="56"/>
        <v>0.22938109134459039</v>
      </c>
      <c r="I658" s="30">
        <f>HLOOKUP(F658,ROCs!$B$1:$F$17,MATCH(VLOOKUP(D658,HROC,2,0),ROCs!$A$2:$A$17,0)+1,0)</f>
        <v>0.2</v>
      </c>
      <c r="J658" s="3">
        <v>65.59</v>
      </c>
      <c r="K658" s="26">
        <f t="shared" si="52"/>
        <v>54.669265000000003</v>
      </c>
      <c r="L658" s="31">
        <f t="shared" si="53"/>
        <v>141.81893355904978</v>
      </c>
      <c r="M658" s="4">
        <f>2.721*K658*(H658+VLOOKUP(B658,Summary!$A$34:C$39,3,0))</f>
        <v>34.121600314550712</v>
      </c>
      <c r="N658" t="s">
        <v>116</v>
      </c>
      <c r="O658" t="s">
        <v>89</v>
      </c>
      <c r="P658">
        <f t="shared" si="54"/>
        <v>2000</v>
      </c>
    </row>
    <row r="659" spans="1:16" hidden="1">
      <c r="A659" t="s">
        <v>6</v>
      </c>
      <c r="B659" t="s">
        <v>94</v>
      </c>
      <c r="C659" t="s">
        <v>81</v>
      </c>
      <c r="D659" s="8">
        <v>6410</v>
      </c>
      <c r="E659" t="str">
        <f>VLOOKUP(D659,Conformity!$A$2:$C$116,2,0)</f>
        <v>Freshwater Marshes</v>
      </c>
      <c r="F659" s="8" t="s">
        <v>5</v>
      </c>
      <c r="G659" s="26">
        <f t="shared" si="55"/>
        <v>0.62640332935885068</v>
      </c>
      <c r="H659" s="30">
        <f t="shared" si="56"/>
        <v>1.7869211096790915E-2</v>
      </c>
      <c r="I659" s="30">
        <f>HLOOKUP(F659,ROCs!$B$1:$F$17,MATCH(VLOOKUP(D659,HROC,2,0),ROCs!$A$2:$A$17,0)+1,0)</f>
        <v>0.24869471632328805</v>
      </c>
      <c r="J659" s="3">
        <v>65.52</v>
      </c>
      <c r="K659" s="26">
        <f t="shared" si="52"/>
        <v>67.907236287768882</v>
      </c>
      <c r="L659" s="31">
        <f t="shared" si="53"/>
        <v>115.74404472204733</v>
      </c>
      <c r="M659" s="4">
        <f>2.721*K659*(H659+VLOOKUP(B659,Summary!$A$34:C$39,3,0))</f>
        <v>12.540573519105367</v>
      </c>
      <c r="N659" t="s">
        <v>103</v>
      </c>
      <c r="O659" t="s">
        <v>82</v>
      </c>
      <c r="P659">
        <f t="shared" si="54"/>
        <v>6000</v>
      </c>
    </row>
    <row r="660" spans="1:16" hidden="1">
      <c r="A660" t="s">
        <v>12</v>
      </c>
      <c r="B660" t="s">
        <v>95</v>
      </c>
      <c r="C660" t="s">
        <v>71</v>
      </c>
      <c r="D660" s="8">
        <v>1710</v>
      </c>
      <c r="E660" t="str">
        <f>VLOOKUP(D660,Conformity!$A$2:$C$116,2,0)</f>
        <v>Educational Facilities</v>
      </c>
      <c r="F660" s="8" t="s">
        <v>5</v>
      </c>
      <c r="G660" s="26">
        <f t="shared" si="55"/>
        <v>0.96739227811534922</v>
      </c>
      <c r="H660" s="30">
        <f t="shared" si="56"/>
        <v>0.17065096597435325</v>
      </c>
      <c r="I660" s="30">
        <f>HLOOKUP(F660,ROCs!$B$1:$F$17,MATCH(VLOOKUP(D660,HROC,2,0),ROCs!$A$2:$A$17,0)+1,0)</f>
        <v>0.24052044568721381</v>
      </c>
      <c r="J660" s="3">
        <v>65.06</v>
      </c>
      <c r="K660" s="26">
        <f t="shared" si="52"/>
        <v>65.214124368539231</v>
      </c>
      <c r="L660" s="31">
        <f t="shared" si="53"/>
        <v>171.66146936018473</v>
      </c>
      <c r="M660" s="4">
        <f>2.721*K660*(H660+VLOOKUP(B660,Summary!$A$34:C$39,3,0))</f>
        <v>30.281609880081561</v>
      </c>
      <c r="N660" t="s">
        <v>104</v>
      </c>
      <c r="P660">
        <f t="shared" si="54"/>
        <v>1000</v>
      </c>
    </row>
    <row r="661" spans="1:16" hidden="1">
      <c r="A661" t="s">
        <v>12</v>
      </c>
      <c r="B661" t="s">
        <v>95</v>
      </c>
      <c r="C661" t="s">
        <v>71</v>
      </c>
      <c r="D661" s="8">
        <v>1210</v>
      </c>
      <c r="E661" t="str">
        <f>VLOOKUP(D661,Conformity!$A$2:$C$116,2,0)</f>
        <v>Fixed Single Family Units</v>
      </c>
      <c r="F661" s="8" t="s">
        <v>5</v>
      </c>
      <c r="G661" s="26">
        <f t="shared" si="55"/>
        <v>1.3474392445178078</v>
      </c>
      <c r="H661" s="30">
        <f t="shared" si="56"/>
        <v>0.2921616014325315</v>
      </c>
      <c r="I661" s="30">
        <f>HLOOKUP(F661,ROCs!$B$1:$F$17,MATCH(VLOOKUP(D661,HROC,2,0),ROCs!$A$2:$A$17,0)+1,0)</f>
        <v>0.24052044568721381</v>
      </c>
      <c r="J661" s="3">
        <v>64.069999999999993</v>
      </c>
      <c r="K661" s="26">
        <f t="shared" si="52"/>
        <v>64.221779100711771</v>
      </c>
      <c r="L661" s="31">
        <f t="shared" si="53"/>
        <v>235.46158674101616</v>
      </c>
      <c r="M661" s="4">
        <f>2.721*K661*(H661+VLOOKUP(B661,Summary!$A$34:C$39,3,0))</f>
        <v>51.05449803246475</v>
      </c>
      <c r="N661" t="s">
        <v>104</v>
      </c>
      <c r="P661">
        <f t="shared" si="54"/>
        <v>1000</v>
      </c>
    </row>
    <row r="662" spans="1:16" hidden="1">
      <c r="A662" t="s">
        <v>16</v>
      </c>
      <c r="B662" t="s">
        <v>97</v>
      </c>
      <c r="C662" t="s">
        <v>71</v>
      </c>
      <c r="D662" s="8">
        <v>1320</v>
      </c>
      <c r="E662" t="str">
        <f>VLOOKUP(D662,Conformity!$A$2:$C$116,2,0)</f>
        <v>Mobile Home Units &lt;Six or more dwelling units per acre&gt;</v>
      </c>
      <c r="F662" s="8" t="s">
        <v>10</v>
      </c>
      <c r="G662" s="26">
        <f t="shared" si="55"/>
        <v>1.6728075169398335</v>
      </c>
      <c r="H662" s="30">
        <f t="shared" si="56"/>
        <v>0.4645994885165638</v>
      </c>
      <c r="I662" s="30">
        <f>HLOOKUP(F662,ROCs!$B$1:$F$17,MATCH(VLOOKUP(D662,HROC,2,0),ROCs!$A$2:$A$17,0)+1,0)</f>
        <v>0.44774347762687844</v>
      </c>
      <c r="J662" s="3">
        <v>63.98</v>
      </c>
      <c r="K662" s="26">
        <f t="shared" si="52"/>
        <v>119.3848209337808</v>
      </c>
      <c r="L662" s="31">
        <f t="shared" si="53"/>
        <v>543.40499418286765</v>
      </c>
      <c r="M662" s="4">
        <f>2.721*K662*(H662+VLOOKUP(B662,Summary!$A$34:C$39,3,0))</f>
        <v>163.91717477671023</v>
      </c>
      <c r="N662" t="s">
        <v>104</v>
      </c>
      <c r="P662">
        <f t="shared" si="54"/>
        <v>1000</v>
      </c>
    </row>
    <row r="663" spans="1:16" hidden="1">
      <c r="A663" t="s">
        <v>11</v>
      </c>
      <c r="B663" t="s">
        <v>11</v>
      </c>
      <c r="C663" t="s">
        <v>4</v>
      </c>
      <c r="D663" s="8">
        <v>2410</v>
      </c>
      <c r="E663" t="str">
        <f>VLOOKUP(D663,Conformity!$A$2:$C$116,2,0)</f>
        <v>Tree Nurseries</v>
      </c>
      <c r="F663" s="8" t="s">
        <v>5</v>
      </c>
      <c r="G663" s="26">
        <f t="shared" si="55"/>
        <v>1.7303616721893005</v>
      </c>
      <c r="H663" s="30">
        <f t="shared" si="56"/>
        <v>0.38508149913584422</v>
      </c>
      <c r="I663" s="30">
        <f>HLOOKUP(F663,ROCs!$B$1:$F$17,MATCH(VLOOKUP(D663,HROC,2,0),ROCs!$A$2:$A$17,0)+1,0)</f>
        <v>0.30381529981542799</v>
      </c>
      <c r="J663" s="3">
        <v>63.6</v>
      </c>
      <c r="K663" s="26">
        <f t="shared" si="52"/>
        <v>80.527156661978637</v>
      </c>
      <c r="L663" s="31">
        <f t="shared" si="53"/>
        <v>379.14714795195573</v>
      </c>
      <c r="M663" s="4">
        <f>2.721*K663*(H663+VLOOKUP(B663,Summary!$A$34:C$39,3,0))</f>
        <v>108.47948230593884</v>
      </c>
      <c r="N663" t="s">
        <v>4</v>
      </c>
      <c r="P663">
        <f t="shared" si="54"/>
        <v>2000</v>
      </c>
    </row>
    <row r="664" spans="1:16">
      <c r="A664" t="s">
        <v>14</v>
      </c>
      <c r="B664" t="s">
        <v>96</v>
      </c>
      <c r="C664" t="s">
        <v>17</v>
      </c>
      <c r="D664" s="8">
        <v>2130</v>
      </c>
      <c r="E664" t="str">
        <f>VLOOKUP(D664,Conformity!$A$2:$C$116,2,0)</f>
        <v>Woodland Pastures</v>
      </c>
      <c r="F664" s="8" t="s">
        <v>5</v>
      </c>
      <c r="G664" s="26">
        <f t="shared" si="55"/>
        <v>0.95337210017164864</v>
      </c>
      <c r="H664" s="30">
        <f t="shared" si="56"/>
        <v>0.22938109134459039</v>
      </c>
      <c r="I664" s="30">
        <f>HLOOKUP(F664,ROCs!$B$1:$F$17,MATCH(VLOOKUP(D664,HROC,2,0),ROCs!$A$2:$A$17,0)+1,0)</f>
        <v>0.2</v>
      </c>
      <c r="J664" s="3">
        <v>63.01</v>
      </c>
      <c r="K664" s="26">
        <f t="shared" si="52"/>
        <v>52.518835000000003</v>
      </c>
      <c r="L664" s="31">
        <f t="shared" si="53"/>
        <v>136.24044829327227</v>
      </c>
      <c r="M664" s="4">
        <f>2.721*K664*(H664+VLOOKUP(B664,Summary!$A$34:C$39,3,0))</f>
        <v>44.211718143062853</v>
      </c>
      <c r="N664" t="s">
        <v>17</v>
      </c>
      <c r="O664" t="s">
        <v>50</v>
      </c>
      <c r="P664">
        <f t="shared" si="54"/>
        <v>2000</v>
      </c>
    </row>
    <row r="665" spans="1:16" hidden="1">
      <c r="A665" t="s">
        <v>14</v>
      </c>
      <c r="B665" t="s">
        <v>96</v>
      </c>
      <c r="C665" t="s">
        <v>90</v>
      </c>
      <c r="D665" s="8">
        <v>6300</v>
      </c>
      <c r="E665" t="str">
        <f>VLOOKUP(D665,Conformity!$A$2:$C$116,2,0)</f>
        <v>Wetland Forested Mixed</v>
      </c>
      <c r="F665" s="8" t="s">
        <v>5</v>
      </c>
      <c r="G665" s="26">
        <f t="shared" si="55"/>
        <v>0.62640332935885068</v>
      </c>
      <c r="H665" s="30">
        <f t="shared" si="56"/>
        <v>1.7869211096790915E-2</v>
      </c>
      <c r="I665" s="30">
        <f>HLOOKUP(F665,ROCs!$B$1:$F$17,MATCH(VLOOKUP(D665,HROC,2,0),ROCs!$A$2:$A$17,0)+1,0)</f>
        <v>0.24869471632328805</v>
      </c>
      <c r="J665" s="3">
        <v>62.46</v>
      </c>
      <c r="K665" s="26">
        <f t="shared" si="52"/>
        <v>64.735744483120342</v>
      </c>
      <c r="L665" s="31">
        <f t="shared" si="53"/>
        <v>110.33841625975393</v>
      </c>
      <c r="M665" s="4">
        <f>2.721*K665*(H665+VLOOKUP(B665,Summary!$A$34:C$39,3,0))</f>
        <v>17.239266215370197</v>
      </c>
      <c r="N665" t="s">
        <v>105</v>
      </c>
      <c r="O665" t="s">
        <v>89</v>
      </c>
      <c r="P665">
        <f t="shared" si="54"/>
        <v>6000</v>
      </c>
    </row>
    <row r="666" spans="1:16" hidden="1">
      <c r="A666" t="s">
        <v>14</v>
      </c>
      <c r="B666" t="s">
        <v>96</v>
      </c>
      <c r="C666" t="s">
        <v>83</v>
      </c>
      <c r="D666" s="8">
        <v>3210</v>
      </c>
      <c r="E666" t="str">
        <f>VLOOKUP(D666,Conformity!$A$2:$C$116,2,0)</f>
        <v>Palmetto Prairies</v>
      </c>
      <c r="F666" s="8" t="s">
        <v>5</v>
      </c>
      <c r="G666" s="26">
        <f t="shared" si="55"/>
        <v>0.80616023176279095</v>
      </c>
      <c r="H666" s="30">
        <f t="shared" si="56"/>
        <v>4.9140330516175015E-2</v>
      </c>
      <c r="I666" s="30">
        <f>HLOOKUP(F666,ROCs!$B$1:$F$17,MATCH(VLOOKUP(D666,HROC,2,0),ROCs!$A$2:$A$17,0)+1,0)</f>
        <v>0.28292799795311729</v>
      </c>
      <c r="J666" s="3">
        <v>62.31</v>
      </c>
      <c r="K666" s="26">
        <f t="shared" si="52"/>
        <v>73.469872504871788</v>
      </c>
      <c r="L666" s="31">
        <f t="shared" si="53"/>
        <v>161.16071978286573</v>
      </c>
      <c r="M666" s="4">
        <f>2.721*K666*(H666+VLOOKUP(B666,Summary!$A$34:C$39,3,0))</f>
        <v>25.816640165286501</v>
      </c>
      <c r="N666" t="s">
        <v>111</v>
      </c>
      <c r="O666" t="s">
        <v>82</v>
      </c>
      <c r="P666">
        <f t="shared" si="54"/>
        <v>3000</v>
      </c>
    </row>
    <row r="667" spans="1:16" hidden="1">
      <c r="A667" t="s">
        <v>14</v>
      </c>
      <c r="B667" t="s">
        <v>96</v>
      </c>
      <c r="C667" t="s">
        <v>71</v>
      </c>
      <c r="D667" s="8">
        <v>1310</v>
      </c>
      <c r="E667" t="str">
        <f>VLOOKUP(D667,Conformity!$A$2:$C$116,2,0)</f>
        <v>Fixed Single Family Units &lt;Six or more dwelling units per acre&gt;</v>
      </c>
      <c r="F667" s="8" t="s">
        <v>13</v>
      </c>
      <c r="G667" s="26">
        <f t="shared" si="55"/>
        <v>1.3474392445178078</v>
      </c>
      <c r="H667" s="30">
        <f t="shared" si="56"/>
        <v>0.2921616014325315</v>
      </c>
      <c r="I667" s="30">
        <f>HLOOKUP(F667,ROCs!$B$1:$F$17,MATCH(VLOOKUP(D667,HROC,2,0),ROCs!$A$2:$A$17,0)+1,0)</f>
        <v>0.40522520165068265</v>
      </c>
      <c r="J667" s="3">
        <v>62.14</v>
      </c>
      <c r="K667" s="26">
        <f t="shared" si="52"/>
        <v>104.94054237241473</v>
      </c>
      <c r="L667" s="31">
        <f t="shared" si="53"/>
        <v>384.75213496845896</v>
      </c>
      <c r="M667" s="4">
        <f>2.721*K667*(H667+VLOOKUP(B667,Summary!$A$34:C$39,3,0))</f>
        <v>106.26822046858884</v>
      </c>
      <c r="N667" t="s">
        <v>104</v>
      </c>
      <c r="P667">
        <f t="shared" si="54"/>
        <v>1000</v>
      </c>
    </row>
    <row r="668" spans="1:16" hidden="1">
      <c r="A668" t="s">
        <v>8</v>
      </c>
      <c r="B668" t="s">
        <v>8</v>
      </c>
      <c r="C668" t="s">
        <v>73</v>
      </c>
      <c r="D668" s="8">
        <v>6172</v>
      </c>
      <c r="E668" t="str">
        <f>VLOOKUP(D668,Conformity!$A$2:$C$116,2,0)</f>
        <v>Mixed Shrubs</v>
      </c>
      <c r="F668" s="8" t="s">
        <v>5</v>
      </c>
      <c r="G668" s="26">
        <f t="shared" si="55"/>
        <v>0.62640332935885068</v>
      </c>
      <c r="H668" s="30">
        <f t="shared" si="56"/>
        <v>1.7869211096790915E-2</v>
      </c>
      <c r="I668" s="30">
        <f>HLOOKUP(F668,ROCs!$B$1:$F$17,MATCH(VLOOKUP(D668,HROC,2,0),ROCs!$A$2:$A$17,0)+1,0)</f>
        <v>0.24869471632328805</v>
      </c>
      <c r="J668" s="3">
        <v>62.1</v>
      </c>
      <c r="K668" s="26">
        <f t="shared" si="52"/>
        <v>64.362627800220508</v>
      </c>
      <c r="L668" s="31">
        <f t="shared" si="53"/>
        <v>109.70245997007234</v>
      </c>
      <c r="M668" s="4">
        <f>2.721*K668*(H668+VLOOKUP(B668,Summary!$A$34:C$39,3,0))</f>
        <v>36.404282577324103</v>
      </c>
      <c r="N668" t="s">
        <v>110</v>
      </c>
      <c r="P668">
        <f t="shared" si="54"/>
        <v>6000</v>
      </c>
    </row>
    <row r="669" spans="1:16" hidden="1">
      <c r="A669" t="s">
        <v>12</v>
      </c>
      <c r="B669" t="s">
        <v>95</v>
      </c>
      <c r="C669" t="s">
        <v>81</v>
      </c>
      <c r="D669" s="8">
        <v>4200</v>
      </c>
      <c r="E669" t="str">
        <f>VLOOKUP(D669,Conformity!$A$2:$C$116,2,0)</f>
        <v>Upland Hardwood Forests</v>
      </c>
      <c r="F669" s="8" t="s">
        <v>10</v>
      </c>
      <c r="G669" s="26">
        <f t="shared" si="55"/>
        <v>0.80616023176279095</v>
      </c>
      <c r="H669" s="30">
        <f t="shared" si="56"/>
        <v>4.9140330516175015E-2</v>
      </c>
      <c r="I669" s="30">
        <f>HLOOKUP(F669,ROCs!$B$1:$F$17,MATCH(VLOOKUP(D669,HROC,2,0),ROCs!$A$2:$A$17,0)+1,0)</f>
        <v>0.24115339422849597</v>
      </c>
      <c r="J669" s="3">
        <v>61.97</v>
      </c>
      <c r="K669" s="26">
        <f t="shared" si="52"/>
        <v>62.280269564616511</v>
      </c>
      <c r="L669" s="31">
        <f t="shared" si="53"/>
        <v>136.61563208291861</v>
      </c>
      <c r="M669" s="4">
        <f>2.721*K669*(H669+VLOOKUP(B669,Summary!$A$34:C$39,3,0))</f>
        <v>8.3275471174645492</v>
      </c>
      <c r="N669" t="s">
        <v>103</v>
      </c>
      <c r="O669" t="s">
        <v>82</v>
      </c>
      <c r="P669">
        <f t="shared" si="54"/>
        <v>4000</v>
      </c>
    </row>
    <row r="670" spans="1:16" hidden="1">
      <c r="A670" t="s">
        <v>14</v>
      </c>
      <c r="B670" t="s">
        <v>96</v>
      </c>
      <c r="C670" t="s">
        <v>90</v>
      </c>
      <c r="D670" s="8">
        <v>8100</v>
      </c>
      <c r="E670" t="str">
        <f>VLOOKUP(D670,Conformity!$A$2:$C$116,2,0)</f>
        <v>Transportation</v>
      </c>
      <c r="F670" s="8" t="s">
        <v>5</v>
      </c>
      <c r="G670" s="26">
        <f t="shared" si="55"/>
        <v>1.0171301585628862</v>
      </c>
      <c r="H670" s="30">
        <f t="shared" si="56"/>
        <v>0.19656132206470006</v>
      </c>
      <c r="I670" s="30">
        <f>HLOOKUP(F670,ROCs!$B$1:$F$17,MATCH(VLOOKUP(D670,HROC,2,0),ROCs!$A$2:$A$17,0)+1,0)</f>
        <v>0.45034663738052311</v>
      </c>
      <c r="J670" s="3">
        <v>61.81</v>
      </c>
      <c r="K670" s="26">
        <f t="shared" si="52"/>
        <v>116.00622017342262</v>
      </c>
      <c r="L670" s="31">
        <f t="shared" si="53"/>
        <v>321.0601097495458</v>
      </c>
      <c r="M670" s="4">
        <f>2.721*K670*(H670+VLOOKUP(B670,Summary!$A$34:C$39,3,0))</f>
        <v>87.297390277000886</v>
      </c>
      <c r="N670" t="s">
        <v>105</v>
      </c>
      <c r="O670" t="s">
        <v>89</v>
      </c>
      <c r="P670">
        <f t="shared" si="54"/>
        <v>8000</v>
      </c>
    </row>
    <row r="671" spans="1:16" hidden="1">
      <c r="A671" t="s">
        <v>8</v>
      </c>
      <c r="B671" t="s">
        <v>8</v>
      </c>
      <c r="C671" t="s">
        <v>81</v>
      </c>
      <c r="D671" s="8">
        <v>3200</v>
      </c>
      <c r="E671" t="str">
        <f>VLOOKUP(D671,Conformity!$A$2:$C$116,2,0)</f>
        <v>Shrub and Brushland</v>
      </c>
      <c r="F671" s="8" t="s">
        <v>3</v>
      </c>
      <c r="G671" s="26">
        <f t="shared" si="55"/>
        <v>0.80616023176279095</v>
      </c>
      <c r="H671" s="30">
        <f t="shared" si="56"/>
        <v>4.9140330516175015E-2</v>
      </c>
      <c r="I671" s="30">
        <f>HLOOKUP(F671,ROCs!$B$1:$F$17,MATCH(VLOOKUP(D671,HROC,2,0),ROCs!$A$2:$A$17,0)+1,0)</f>
        <v>2.0887301862310671E-2</v>
      </c>
      <c r="J671" s="3">
        <v>61.7</v>
      </c>
      <c r="K671" s="26">
        <f t="shared" si="52"/>
        <v>5.3708511425397889</v>
      </c>
      <c r="L671" s="31">
        <f t="shared" si="53"/>
        <v>11.781294923588483</v>
      </c>
      <c r="M671" s="4">
        <f>2.721*K671*(H671+VLOOKUP(B671,Summary!$A$34:C$39,3,0))</f>
        <v>3.4948173463913643</v>
      </c>
      <c r="N671" t="s">
        <v>103</v>
      </c>
      <c r="O671" t="s">
        <v>82</v>
      </c>
      <c r="P671">
        <f t="shared" si="54"/>
        <v>3000</v>
      </c>
    </row>
    <row r="672" spans="1:16">
      <c r="A672" t="s">
        <v>14</v>
      </c>
      <c r="B672" t="s">
        <v>96</v>
      </c>
      <c r="C672" t="s">
        <v>17</v>
      </c>
      <c r="D672" s="8">
        <v>2210</v>
      </c>
      <c r="E672" t="str">
        <f>VLOOKUP(D672,Conformity!$A$2:$C$116,2,0)</f>
        <v>Citrus Groves</v>
      </c>
      <c r="F672" s="8" t="s">
        <v>5</v>
      </c>
      <c r="G672" s="26">
        <f t="shared" si="55"/>
        <v>1.6671011379372187</v>
      </c>
      <c r="H672" s="30">
        <f t="shared" si="56"/>
        <v>0.16490862031309303</v>
      </c>
      <c r="I672" s="30">
        <f>HLOOKUP(F672,ROCs!$B$1:$F$17,MATCH(VLOOKUP(D672,HROC,2,0),ROCs!$A$2:$A$17,0)+1,0)</f>
        <v>0.32696578480774496</v>
      </c>
      <c r="J672" s="3">
        <v>61.65</v>
      </c>
      <c r="K672" s="26">
        <f t="shared" si="52"/>
        <v>84.006133839683983</v>
      </c>
      <c r="L672" s="31">
        <f t="shared" si="53"/>
        <v>381.0671287058521</v>
      </c>
      <c r="M672" s="4">
        <f>2.721*K672*(H672+VLOOKUP(B672,Summary!$A$34:C$39,3,0))</f>
        <v>55.981381461654706</v>
      </c>
      <c r="N672" t="s">
        <v>17</v>
      </c>
      <c r="O672" t="s">
        <v>52</v>
      </c>
      <c r="P672">
        <f t="shared" si="54"/>
        <v>2000</v>
      </c>
    </row>
    <row r="673" spans="1:16" hidden="1">
      <c r="A673" t="s">
        <v>14</v>
      </c>
      <c r="B673" t="s">
        <v>96</v>
      </c>
      <c r="C673" t="s">
        <v>78</v>
      </c>
      <c r="D673" s="8">
        <v>3200</v>
      </c>
      <c r="E673" t="str">
        <f>VLOOKUP(D673,Conformity!$A$2:$C$116,2,0)</f>
        <v>Shrub and Brushland</v>
      </c>
      <c r="F673" s="8" t="s">
        <v>5</v>
      </c>
      <c r="G673" s="26">
        <f t="shared" si="55"/>
        <v>0.80616023176279095</v>
      </c>
      <c r="H673" s="30">
        <f t="shared" si="56"/>
        <v>4.9140330516175015E-2</v>
      </c>
      <c r="I673" s="30">
        <f>HLOOKUP(F673,ROCs!$B$1:$F$17,MATCH(VLOOKUP(D673,HROC,2,0),ROCs!$A$2:$A$17,0)+1,0)</f>
        <v>0.28292799795311729</v>
      </c>
      <c r="J673" s="3">
        <v>61.27</v>
      </c>
      <c r="K673" s="26">
        <f t="shared" si="52"/>
        <v>72.243605976143385</v>
      </c>
      <c r="L673" s="31">
        <f t="shared" si="53"/>
        <v>158.47082813506952</v>
      </c>
      <c r="M673" s="4">
        <f>2.721*K673*(H673+VLOOKUP(B673,Summary!$A$34:C$39,3,0))</f>
        <v>25.385741340508808</v>
      </c>
      <c r="N673" t="s">
        <v>100</v>
      </c>
      <c r="P673">
        <f t="shared" si="54"/>
        <v>3000</v>
      </c>
    </row>
    <row r="674" spans="1:16" hidden="1">
      <c r="A674" t="s">
        <v>11</v>
      </c>
      <c r="B674" t="s">
        <v>11</v>
      </c>
      <c r="C674" t="s">
        <v>83</v>
      </c>
      <c r="D674" s="8">
        <v>4220</v>
      </c>
      <c r="E674" t="str">
        <f>VLOOKUP(D674,Conformity!$A$2:$C$116,2,0)</f>
        <v>Brazilian Pepper</v>
      </c>
      <c r="F674" s="8" t="s">
        <v>5</v>
      </c>
      <c r="G674" s="26">
        <f t="shared" si="55"/>
        <v>0.80616023176279095</v>
      </c>
      <c r="H674" s="30">
        <f t="shared" si="56"/>
        <v>4.9140330516175015E-2</v>
      </c>
      <c r="I674" s="30">
        <f>HLOOKUP(F674,ROCs!$B$1:$F$17,MATCH(VLOOKUP(D674,HROC,2,0),ROCs!$A$2:$A$17,0)+1,0)</f>
        <v>0.28292799795311729</v>
      </c>
      <c r="J674" s="3">
        <v>61.22</v>
      </c>
      <c r="K674" s="26">
        <f t="shared" si="52"/>
        <v>72.184650854569909</v>
      </c>
      <c r="L674" s="31">
        <f t="shared" si="53"/>
        <v>158.34150642123319</v>
      </c>
      <c r="M674" s="4">
        <f>2.721*K674*(H674+VLOOKUP(B674,Summary!$A$34:C$39,3,0))</f>
        <v>31.257458100114579</v>
      </c>
      <c r="N674" t="s">
        <v>111</v>
      </c>
      <c r="O674" t="s">
        <v>82</v>
      </c>
      <c r="P674">
        <f t="shared" si="54"/>
        <v>4000</v>
      </c>
    </row>
    <row r="675" spans="1:16" hidden="1">
      <c r="A675" t="s">
        <v>8</v>
      </c>
      <c r="B675" t="s">
        <v>8</v>
      </c>
      <c r="C675" t="s">
        <v>84</v>
      </c>
      <c r="D675" s="8">
        <v>5300</v>
      </c>
      <c r="E675" t="str">
        <f>VLOOKUP(D675,Conformity!$A$2:$C$116,2,0)</f>
        <v>Reservoirs</v>
      </c>
      <c r="F675" s="8" t="s">
        <v>5</v>
      </c>
      <c r="G675" s="26">
        <f t="shared" si="55"/>
        <v>0.52096910560538079</v>
      </c>
      <c r="H675" s="30">
        <f t="shared" si="56"/>
        <v>9.3813358258152305E-2</v>
      </c>
      <c r="I675" s="30">
        <f>HLOOKUP(F675,ROCs!$B$1:$F$17,MATCH(VLOOKUP(D675,HROC,2,0),ROCs!$A$2:$A$17,0)+1,0)</f>
        <v>0.2984336595879456</v>
      </c>
      <c r="J675" s="3">
        <v>61.21</v>
      </c>
      <c r="K675" s="26">
        <f t="shared" si="52"/>
        <v>76.128240534328441</v>
      </c>
      <c r="L675" s="31">
        <f t="shared" si="53"/>
        <v>107.91611542172912</v>
      </c>
      <c r="M675" s="4">
        <f>2.721*K675*(H675+VLOOKUP(B675,Summary!$A$34:C$39,3,0))</f>
        <v>58.790501775387781</v>
      </c>
      <c r="N675" t="s">
        <v>106</v>
      </c>
      <c r="O675" t="s">
        <v>82</v>
      </c>
      <c r="P675">
        <f t="shared" si="54"/>
        <v>5000</v>
      </c>
    </row>
    <row r="676" spans="1:16" hidden="1">
      <c r="A676" t="s">
        <v>14</v>
      </c>
      <c r="B676" t="s">
        <v>96</v>
      </c>
      <c r="C676" t="s">
        <v>83</v>
      </c>
      <c r="D676" s="8">
        <v>6172</v>
      </c>
      <c r="E676" t="str">
        <f>VLOOKUP(D676,Conformity!$A$2:$C$116,2,0)</f>
        <v>Mixed Shrubs</v>
      </c>
      <c r="F676" s="8" t="s">
        <v>5</v>
      </c>
      <c r="G676" s="26">
        <f t="shared" si="55"/>
        <v>0.62640332935885068</v>
      </c>
      <c r="H676" s="30">
        <f t="shared" si="56"/>
        <v>1.7869211096790915E-2</v>
      </c>
      <c r="I676" s="30">
        <f>HLOOKUP(F676,ROCs!$B$1:$F$17,MATCH(VLOOKUP(D676,HROC,2,0),ROCs!$A$2:$A$17,0)+1,0)</f>
        <v>0.24869471632328805</v>
      </c>
      <c r="J676" s="3">
        <v>61.2</v>
      </c>
      <c r="K676" s="26">
        <f t="shared" si="52"/>
        <v>63.429836092970938</v>
      </c>
      <c r="L676" s="31">
        <f t="shared" si="53"/>
        <v>108.1125692458684</v>
      </c>
      <c r="M676" s="4">
        <f>2.721*K676*(H676+VLOOKUP(B676,Summary!$A$34:C$39,3,0))</f>
        <v>16.891500038114888</v>
      </c>
      <c r="N676" t="s">
        <v>111</v>
      </c>
      <c r="O676" t="s">
        <v>82</v>
      </c>
      <c r="P676">
        <f t="shared" si="54"/>
        <v>6000</v>
      </c>
    </row>
    <row r="677" spans="1:16" hidden="1">
      <c r="A677" t="s">
        <v>14</v>
      </c>
      <c r="B677" t="s">
        <v>96</v>
      </c>
      <c r="C677" t="s">
        <v>90</v>
      </c>
      <c r="D677" s="8">
        <v>4370</v>
      </c>
      <c r="E677" t="str">
        <f>VLOOKUP(D677,Conformity!$A$2:$C$116,2,0)</f>
        <v>Australian Pines</v>
      </c>
      <c r="F677" s="8" t="s">
        <v>5</v>
      </c>
      <c r="G677" s="26">
        <f t="shared" si="55"/>
        <v>0.80616023176279095</v>
      </c>
      <c r="H677" s="30">
        <f t="shared" si="56"/>
        <v>4.9140330516175015E-2</v>
      </c>
      <c r="I677" s="30">
        <f>HLOOKUP(F677,ROCs!$B$1:$F$17,MATCH(VLOOKUP(D677,HROC,2,0),ROCs!$A$2:$A$17,0)+1,0)</f>
        <v>0.28292799795311729</v>
      </c>
      <c r="J677" s="3">
        <v>61.06</v>
      </c>
      <c r="K677" s="26">
        <f t="shared" si="52"/>
        <v>71.995994465534764</v>
      </c>
      <c r="L677" s="31">
        <f t="shared" si="53"/>
        <v>157.92767693695683</v>
      </c>
      <c r="M677" s="4">
        <f>2.721*K677*(H677+VLOOKUP(B677,Summary!$A$34:C$39,3,0))</f>
        <v>25.298732923967162</v>
      </c>
      <c r="N677" t="s">
        <v>105</v>
      </c>
      <c r="O677" t="s">
        <v>89</v>
      </c>
      <c r="P677">
        <f t="shared" si="54"/>
        <v>4000</v>
      </c>
    </row>
    <row r="678" spans="1:16" hidden="1">
      <c r="A678" t="s">
        <v>8</v>
      </c>
      <c r="B678" t="s">
        <v>8</v>
      </c>
      <c r="C678" t="s">
        <v>84</v>
      </c>
      <c r="D678" s="8">
        <v>1700</v>
      </c>
      <c r="E678" t="str">
        <f>VLOOKUP(D678,Conformity!$A$2:$C$116,2,0)</f>
        <v>Institutional</v>
      </c>
      <c r="F678" s="8" t="s">
        <v>9</v>
      </c>
      <c r="G678" s="26">
        <f t="shared" si="55"/>
        <v>0.96739227811534922</v>
      </c>
      <c r="H678" s="30">
        <f t="shared" si="56"/>
        <v>0.17065096597435325</v>
      </c>
      <c r="I678" s="30">
        <f>HLOOKUP(F678,ROCs!$B$1:$F$17,MATCH(VLOOKUP(D678,HROC,2,0),ROCs!$A$2:$A$17,0)+1,0)</f>
        <v>0.2050753273754139</v>
      </c>
      <c r="J678" s="3">
        <v>60.72</v>
      </c>
      <c r="K678" s="26">
        <f t="shared" si="52"/>
        <v>51.894434637544911</v>
      </c>
      <c r="L678" s="31">
        <f t="shared" si="53"/>
        <v>136.60039121516715</v>
      </c>
      <c r="M678" s="4">
        <f>2.721*K678*(H678+VLOOKUP(B678,Summary!$A$34:C$39,3,0))</f>
        <v>50.925631885548668</v>
      </c>
      <c r="N678" t="s">
        <v>106</v>
      </c>
      <c r="O678" t="s">
        <v>82</v>
      </c>
      <c r="P678">
        <f t="shared" si="54"/>
        <v>1000</v>
      </c>
    </row>
    <row r="679" spans="1:16" hidden="1">
      <c r="A679" t="s">
        <v>8</v>
      </c>
      <c r="B679" t="s">
        <v>8</v>
      </c>
      <c r="C679" t="s">
        <v>83</v>
      </c>
      <c r="D679" s="8">
        <v>6172</v>
      </c>
      <c r="E679" t="str">
        <f>VLOOKUP(D679,Conformity!$A$2:$C$116,2,0)</f>
        <v>Mixed Shrubs</v>
      </c>
      <c r="F679" s="8" t="s">
        <v>10</v>
      </c>
      <c r="G679" s="26">
        <f t="shared" si="55"/>
        <v>0.62640332935885068</v>
      </c>
      <c r="H679" s="30">
        <f t="shared" si="56"/>
        <v>1.7869211096790915E-2</v>
      </c>
      <c r="I679" s="30">
        <f>HLOOKUP(F679,ROCs!$B$1:$F$17,MATCH(VLOOKUP(D679,HROC,2,0),ROCs!$A$2:$A$17,0)+1,0)</f>
        <v>0.24869471632328805</v>
      </c>
      <c r="J679" s="3">
        <v>60.68</v>
      </c>
      <c r="K679" s="26">
        <f t="shared" si="52"/>
        <v>62.890889773226739</v>
      </c>
      <c r="L679" s="31">
        <f t="shared" si="53"/>
        <v>107.19396571632834</v>
      </c>
      <c r="M679" s="4">
        <f>2.721*K679*(H679+VLOOKUP(B679,Summary!$A$34:C$39,3,0))</f>
        <v>35.571849706795923</v>
      </c>
      <c r="N679" t="s">
        <v>111</v>
      </c>
      <c r="O679" t="s">
        <v>82</v>
      </c>
      <c r="P679">
        <f t="shared" si="54"/>
        <v>6000</v>
      </c>
    </row>
    <row r="680" spans="1:16" hidden="1">
      <c r="A680" t="s">
        <v>14</v>
      </c>
      <c r="B680" t="s">
        <v>96</v>
      </c>
      <c r="C680" t="s">
        <v>72</v>
      </c>
      <c r="D680" s="8">
        <v>4240</v>
      </c>
      <c r="E680" t="str">
        <f>VLOOKUP(D680,Conformity!$A$2:$C$116,2,0)</f>
        <v>Melaleuca</v>
      </c>
      <c r="F680" s="8" t="s">
        <v>5</v>
      </c>
      <c r="G680" s="26">
        <f t="shared" si="55"/>
        <v>0.80616023176279095</v>
      </c>
      <c r="H680" s="30">
        <f t="shared" si="56"/>
        <v>4.9140330516175015E-2</v>
      </c>
      <c r="I680" s="30">
        <f>HLOOKUP(F680,ROCs!$B$1:$F$17,MATCH(VLOOKUP(D680,HROC,2,0),ROCs!$A$2:$A$17,0)+1,0)</f>
        <v>0.28292799795311729</v>
      </c>
      <c r="J680" s="3">
        <v>59.54</v>
      </c>
      <c r="K680" s="26">
        <f t="shared" si="52"/>
        <v>70.20375876970094</v>
      </c>
      <c r="L680" s="31">
        <f t="shared" si="53"/>
        <v>153.99629683633162</v>
      </c>
      <c r="M680" s="4">
        <f>2.721*K680*(H680+VLOOKUP(B680,Summary!$A$34:C$39,3,0))</f>
        <v>24.66895771852284</v>
      </c>
      <c r="N680" t="s">
        <v>99</v>
      </c>
      <c r="P680">
        <f t="shared" si="54"/>
        <v>4000</v>
      </c>
    </row>
    <row r="681" spans="1:16" hidden="1">
      <c r="A681" t="s">
        <v>16</v>
      </c>
      <c r="B681" t="s">
        <v>97</v>
      </c>
      <c r="C681" t="s">
        <v>71</v>
      </c>
      <c r="D681" s="8">
        <v>1390</v>
      </c>
      <c r="E681" t="str">
        <f>VLOOKUP(D681,Conformity!$A$2:$C$116,2,0)</f>
        <v>High Density Under Construction</v>
      </c>
      <c r="F681" s="8" t="s">
        <v>5</v>
      </c>
      <c r="G681" s="26">
        <f t="shared" si="55"/>
        <v>1.6728075169398335</v>
      </c>
      <c r="H681" s="30">
        <f t="shared" si="56"/>
        <v>0.4645994885165638</v>
      </c>
      <c r="I681" s="30">
        <f>HLOOKUP(F681,ROCs!$B$1:$F$17,MATCH(VLOOKUP(D681,HROC,2,0),ROCs!$A$2:$A$17,0)+1,0)</f>
        <v>0.45902383655933859</v>
      </c>
      <c r="J681" s="3">
        <v>59.26</v>
      </c>
      <c r="K681" s="26">
        <f t="shared" si="52"/>
        <v>113.36330377090543</v>
      </c>
      <c r="L681" s="31">
        <f t="shared" si="53"/>
        <v>515.99679879193707</v>
      </c>
      <c r="M681" s="4">
        <f>2.721*K681*(H681+VLOOKUP(B681,Summary!$A$34:C$39,3,0))</f>
        <v>155.64954013532244</v>
      </c>
      <c r="N681" t="s">
        <v>104</v>
      </c>
      <c r="P681">
        <f t="shared" si="54"/>
        <v>1000</v>
      </c>
    </row>
    <row r="682" spans="1:16" hidden="1">
      <c r="A682" t="s">
        <v>14</v>
      </c>
      <c r="B682" t="s">
        <v>96</v>
      </c>
      <c r="C682" t="s">
        <v>71</v>
      </c>
      <c r="D682" s="8">
        <v>4110</v>
      </c>
      <c r="E682" t="str">
        <f>VLOOKUP(D682,Conformity!$A$2:$C$116,2,0)</f>
        <v>Pine Flatwoods</v>
      </c>
      <c r="F682" s="8" t="s">
        <v>3</v>
      </c>
      <c r="G682" s="26">
        <f t="shared" si="55"/>
        <v>0.80616023176279095</v>
      </c>
      <c r="H682" s="30">
        <f t="shared" si="56"/>
        <v>4.9140330516175015E-2</v>
      </c>
      <c r="I682" s="30">
        <f>HLOOKUP(F682,ROCs!$B$1:$F$17,MATCH(VLOOKUP(D682,HROC,2,0),ROCs!$A$2:$A$17,0)+1,0)</f>
        <v>2.0887301862310671E-2</v>
      </c>
      <c r="J682" s="3">
        <v>59.2</v>
      </c>
      <c r="K682" s="26">
        <f t="shared" si="52"/>
        <v>5.15323156626184</v>
      </c>
      <c r="L682" s="31">
        <f t="shared" si="53"/>
        <v>11.303932892648918</v>
      </c>
      <c r="M682" s="4">
        <f>2.721*K682*(H682+VLOOKUP(B682,Summary!$A$34:C$39,3,0))</f>
        <v>1.8107983653538511</v>
      </c>
      <c r="N682" t="s">
        <v>104</v>
      </c>
      <c r="P682">
        <f t="shared" si="54"/>
        <v>4000</v>
      </c>
    </row>
    <row r="683" spans="1:16" hidden="1">
      <c r="A683" t="s">
        <v>7</v>
      </c>
      <c r="B683" t="s">
        <v>94</v>
      </c>
      <c r="C683" t="s">
        <v>4</v>
      </c>
      <c r="D683" s="8">
        <v>2210</v>
      </c>
      <c r="E683" t="str">
        <f>VLOOKUP(D683,Conformity!$A$2:$C$116,2,0)</f>
        <v>Citrus Groves</v>
      </c>
      <c r="F683" s="8" t="s">
        <v>5</v>
      </c>
      <c r="G683" s="26">
        <f t="shared" si="55"/>
        <v>1.6671011379372187</v>
      </c>
      <c r="H683" s="30">
        <f t="shared" si="56"/>
        <v>0.16490862031309303</v>
      </c>
      <c r="I683" s="30">
        <f>HLOOKUP(F683,ROCs!$B$1:$F$17,MATCH(VLOOKUP(D683,HROC,2,0),ROCs!$A$2:$A$17,0)+1,0)</f>
        <v>0.32696578480774496</v>
      </c>
      <c r="J683" s="3">
        <v>59.04</v>
      </c>
      <c r="K683" s="26">
        <f t="shared" si="52"/>
        <v>80.449669779317801</v>
      </c>
      <c r="L683" s="31">
        <f t="shared" si="53"/>
        <v>364.9343597533416</v>
      </c>
      <c r="M683" s="4">
        <f>2.721*K683*(H683+VLOOKUP(B683,Summary!$A$34:C$39,3,0))</f>
        <v>47.044260227951497</v>
      </c>
      <c r="N683" t="s">
        <v>4</v>
      </c>
      <c r="P683">
        <f t="shared" si="54"/>
        <v>2000</v>
      </c>
    </row>
    <row r="684" spans="1:16" hidden="1">
      <c r="A684" t="s">
        <v>14</v>
      </c>
      <c r="B684" t="s">
        <v>96</v>
      </c>
      <c r="C684" t="s">
        <v>83</v>
      </c>
      <c r="D684" s="8">
        <v>8100</v>
      </c>
      <c r="E684" t="str">
        <f>VLOOKUP(D684,Conformity!$A$2:$C$116,2,0)</f>
        <v>Transportation</v>
      </c>
      <c r="F684" s="8" t="s">
        <v>5</v>
      </c>
      <c r="G684" s="26">
        <f t="shared" si="55"/>
        <v>1.0171301585628862</v>
      </c>
      <c r="H684" s="30">
        <f t="shared" si="56"/>
        <v>0.19656132206470006</v>
      </c>
      <c r="I684" s="30">
        <f>HLOOKUP(F684,ROCs!$B$1:$F$17,MATCH(VLOOKUP(D684,HROC,2,0),ROCs!$A$2:$A$17,0)+1,0)</f>
        <v>0.45034663738052311</v>
      </c>
      <c r="J684" s="3">
        <v>58.96</v>
      </c>
      <c r="K684" s="26">
        <f t="shared" si="52"/>
        <v>110.65728428126515</v>
      </c>
      <c r="L684" s="31">
        <f t="shared" si="53"/>
        <v>306.25633507253229</v>
      </c>
      <c r="M684" s="4">
        <f>2.721*K684*(H684+VLOOKUP(B684,Summary!$A$34:C$39,3,0))</f>
        <v>83.27219108124855</v>
      </c>
      <c r="N684" t="s">
        <v>111</v>
      </c>
      <c r="O684" t="s">
        <v>82</v>
      </c>
      <c r="P684">
        <f t="shared" si="54"/>
        <v>8000</v>
      </c>
    </row>
    <row r="685" spans="1:16" hidden="1">
      <c r="A685" t="s">
        <v>12</v>
      </c>
      <c r="B685" t="s">
        <v>95</v>
      </c>
      <c r="C685" t="s">
        <v>71</v>
      </c>
      <c r="D685" s="8">
        <v>1560</v>
      </c>
      <c r="E685" t="str">
        <f>VLOOKUP(D685,Conformity!$A$2:$C$116,2,0)</f>
        <v>Other Heavy Industrial</v>
      </c>
      <c r="F685" s="8" t="s">
        <v>5</v>
      </c>
      <c r="G685" s="26">
        <f t="shared" si="55"/>
        <v>1.4884831588725165</v>
      </c>
      <c r="H685" s="30">
        <f t="shared" si="56"/>
        <v>0.30824389141964326</v>
      </c>
      <c r="I685" s="30">
        <f>HLOOKUP(F685,ROCs!$B$1:$F$17,MATCH(VLOOKUP(D685,HROC,2,0),ROCs!$A$2:$A$17,0)+1,0)</f>
        <v>0.58224006489851832</v>
      </c>
      <c r="J685" s="3">
        <v>58.84</v>
      </c>
      <c r="K685" s="26">
        <f t="shared" si="52"/>
        <v>142.77440508213559</v>
      </c>
      <c r="L685" s="31">
        <f t="shared" si="53"/>
        <v>578.25956645070278</v>
      </c>
      <c r="M685" s="4">
        <f>2.721*K685*(H685+VLOOKUP(B685,Summary!$A$34:C$39,3,0))</f>
        <v>119.7494092902038</v>
      </c>
      <c r="N685" t="s">
        <v>104</v>
      </c>
      <c r="P685">
        <f t="shared" si="54"/>
        <v>1000</v>
      </c>
    </row>
    <row r="686" spans="1:16" hidden="1">
      <c r="A686" t="s">
        <v>16</v>
      </c>
      <c r="B686" t="s">
        <v>97</v>
      </c>
      <c r="C686" t="s">
        <v>79</v>
      </c>
      <c r="D686" s="8">
        <v>1411</v>
      </c>
      <c r="E686" t="str">
        <f>VLOOKUP(D686,Conformity!$A$2:$C$116,2,0)</f>
        <v>Shopping Centers (Plazas, Malls)</v>
      </c>
      <c r="F686" s="8" t="s">
        <v>5</v>
      </c>
      <c r="G686" s="26">
        <f t="shared" si="55"/>
        <v>1.4884831588725165</v>
      </c>
      <c r="H686" s="30">
        <f t="shared" si="56"/>
        <v>0.30824389141964326</v>
      </c>
      <c r="I686" s="30">
        <f>HLOOKUP(F686,ROCs!$B$1:$F$17,MATCH(VLOOKUP(D686,HROC,2,0),ROCs!$A$2:$A$17,0)+1,0)</f>
        <v>0.58224006489851832</v>
      </c>
      <c r="J686" s="3">
        <v>58.7</v>
      </c>
      <c r="K686" s="26">
        <f t="shared" si="52"/>
        <v>142.43469711627054</v>
      </c>
      <c r="L686" s="31">
        <f t="shared" si="53"/>
        <v>576.88369392685672</v>
      </c>
      <c r="M686" s="4">
        <f>2.721*K686*(H686+VLOOKUP(B686,Summary!$A$34:C$39,3,0))</f>
        <v>134.9670779088963</v>
      </c>
      <c r="N686" t="s">
        <v>113</v>
      </c>
      <c r="P686">
        <f t="shared" si="54"/>
        <v>1000</v>
      </c>
    </row>
    <row r="687" spans="1:16">
      <c r="A687" t="s">
        <v>12</v>
      </c>
      <c r="B687" t="s">
        <v>95</v>
      </c>
      <c r="C687" t="s">
        <v>17</v>
      </c>
      <c r="D687" s="8">
        <v>2210</v>
      </c>
      <c r="E687" t="str">
        <f>VLOOKUP(D687,Conformity!$A$2:$C$116,2,0)</f>
        <v>Citrus Groves</v>
      </c>
      <c r="F687" s="8" t="s">
        <v>5</v>
      </c>
      <c r="G687" s="26">
        <f t="shared" si="55"/>
        <v>1.6671011379372187</v>
      </c>
      <c r="H687" s="30">
        <f t="shared" si="56"/>
        <v>0.16490862031309303</v>
      </c>
      <c r="I687" s="30">
        <f>HLOOKUP(F687,ROCs!$B$1:$F$17,MATCH(VLOOKUP(D687,HROC,2,0),ROCs!$A$2:$A$17,0)+1,0)</f>
        <v>0.32696578480774496</v>
      </c>
      <c r="J687" s="3">
        <v>58.65</v>
      </c>
      <c r="K687" s="26">
        <f t="shared" si="52"/>
        <v>79.918244115125148</v>
      </c>
      <c r="L687" s="31">
        <f t="shared" si="53"/>
        <v>362.52371611675954</v>
      </c>
      <c r="M687" s="4">
        <f>2.721*K687*(H687+VLOOKUP(B687,Summary!$A$34:C$39,3,0))</f>
        <v>35.860623267021964</v>
      </c>
      <c r="N687" t="s">
        <v>17</v>
      </c>
      <c r="O687" t="s">
        <v>32</v>
      </c>
      <c r="P687">
        <f t="shared" si="54"/>
        <v>2000</v>
      </c>
    </row>
    <row r="688" spans="1:16">
      <c r="A688" t="s">
        <v>16</v>
      </c>
      <c r="B688" t="s">
        <v>97</v>
      </c>
      <c r="C688" t="s">
        <v>17</v>
      </c>
      <c r="D688" s="8">
        <v>6430</v>
      </c>
      <c r="E688" t="str">
        <f>VLOOKUP(D688,Conformity!$A$2:$C$116,2,0)</f>
        <v>Wet Prairies</v>
      </c>
      <c r="F688" s="8" t="s">
        <v>5</v>
      </c>
      <c r="G688" s="26">
        <f t="shared" si="55"/>
        <v>0.62640332935885068</v>
      </c>
      <c r="H688" s="30">
        <f t="shared" si="56"/>
        <v>1.7869211096790915E-2</v>
      </c>
      <c r="I688" s="30">
        <f>HLOOKUP(F688,ROCs!$B$1:$F$17,MATCH(VLOOKUP(D688,HROC,2,0),ROCs!$A$2:$A$17,0)+1,0)</f>
        <v>0.24869471632328805</v>
      </c>
      <c r="J688" s="3">
        <v>58.58</v>
      </c>
      <c r="K688" s="26">
        <f t="shared" si="52"/>
        <v>60.7143757896444</v>
      </c>
      <c r="L688" s="31">
        <f t="shared" si="53"/>
        <v>103.48422069318579</v>
      </c>
      <c r="M688" s="4">
        <f>2.721*K688*(H688+VLOOKUP(B688,Summary!$A$34:C$39,3,0))</f>
        <v>9.5602145324010195</v>
      </c>
      <c r="N688" t="s">
        <v>17</v>
      </c>
      <c r="O688" t="s">
        <v>62</v>
      </c>
      <c r="P688">
        <f t="shared" si="54"/>
        <v>6000</v>
      </c>
    </row>
    <row r="689" spans="1:16" hidden="1">
      <c r="A689" t="s">
        <v>8</v>
      </c>
      <c r="B689" t="s">
        <v>8</v>
      </c>
      <c r="C689" t="s">
        <v>83</v>
      </c>
      <c r="D689" s="8">
        <v>1660</v>
      </c>
      <c r="E689" t="str">
        <f>VLOOKUP(D689,Conformity!$A$2:$C$116,2,0)</f>
        <v>Holding Ponds</v>
      </c>
      <c r="F689" s="8" t="s">
        <v>10</v>
      </c>
      <c r="G689" s="26">
        <f t="shared" si="55"/>
        <v>0.52096910560538079</v>
      </c>
      <c r="H689" s="30">
        <f t="shared" si="56"/>
        <v>9.3813358258152305E-2</v>
      </c>
      <c r="I689" s="30">
        <f>HLOOKUP(F689,ROCs!$B$1:$F$17,MATCH(VLOOKUP(D689,HROC,2,0),ROCs!$A$2:$A$17,0)+1,0)</f>
        <v>0.2984336595879456</v>
      </c>
      <c r="J689" s="3">
        <v>58.56</v>
      </c>
      <c r="K689" s="26">
        <f t="shared" si="52"/>
        <v>72.832376502046614</v>
      </c>
      <c r="L689" s="31">
        <f t="shared" si="53"/>
        <v>103.24404050149415</v>
      </c>
      <c r="M689" s="4">
        <f>2.721*K689*(H689+VLOOKUP(B689,Summary!$A$34:C$39,3,0))</f>
        <v>56.245250514077895</v>
      </c>
      <c r="N689" t="s">
        <v>111</v>
      </c>
      <c r="O689" t="s">
        <v>82</v>
      </c>
      <c r="P689">
        <f t="shared" si="54"/>
        <v>1000</v>
      </c>
    </row>
    <row r="690" spans="1:16">
      <c r="A690" t="s">
        <v>12</v>
      </c>
      <c r="B690" t="s">
        <v>95</v>
      </c>
      <c r="C690" t="s">
        <v>17</v>
      </c>
      <c r="D690" s="8">
        <v>6430</v>
      </c>
      <c r="E690" t="str">
        <f>VLOOKUP(D690,Conformity!$A$2:$C$116,2,0)</f>
        <v>Wet Prairies</v>
      </c>
      <c r="F690" s="8" t="s">
        <v>5</v>
      </c>
      <c r="G690" s="26">
        <f t="shared" si="55"/>
        <v>0.62640332935885068</v>
      </c>
      <c r="H690" s="30">
        <f t="shared" si="56"/>
        <v>1.7869211096790915E-2</v>
      </c>
      <c r="I690" s="30">
        <f>HLOOKUP(F690,ROCs!$B$1:$F$17,MATCH(VLOOKUP(D690,HROC,2,0),ROCs!$A$2:$A$17,0)+1,0)</f>
        <v>0.24869471632328805</v>
      </c>
      <c r="J690" s="3">
        <v>58.4</v>
      </c>
      <c r="K690" s="26">
        <f t="shared" si="52"/>
        <v>60.52781744819449</v>
      </c>
      <c r="L690" s="31">
        <f t="shared" si="53"/>
        <v>103.16624254834501</v>
      </c>
      <c r="M690" s="4">
        <f>2.721*K690*(H690+VLOOKUP(B690,Summary!$A$34:C$39,3,0))</f>
        <v>2.9429910087578977</v>
      </c>
      <c r="N690" t="s">
        <v>17</v>
      </c>
      <c r="O690" t="s">
        <v>31</v>
      </c>
      <c r="P690">
        <f t="shared" si="54"/>
        <v>6000</v>
      </c>
    </row>
    <row r="691" spans="1:16" hidden="1">
      <c r="A691" t="s">
        <v>14</v>
      </c>
      <c r="B691" t="s">
        <v>96</v>
      </c>
      <c r="C691" t="s">
        <v>77</v>
      </c>
      <c r="D691" s="8">
        <v>6410</v>
      </c>
      <c r="E691" t="str">
        <f>VLOOKUP(D691,Conformity!$A$2:$C$116,2,0)</f>
        <v>Freshwater Marshes</v>
      </c>
      <c r="F691" s="8" t="s">
        <v>5</v>
      </c>
      <c r="G691" s="26">
        <f t="shared" si="55"/>
        <v>0.62640332935885068</v>
      </c>
      <c r="H691" s="30">
        <f t="shared" si="56"/>
        <v>1.7869211096790915E-2</v>
      </c>
      <c r="I691" s="30">
        <f>HLOOKUP(F691,ROCs!$B$1:$F$17,MATCH(VLOOKUP(D691,HROC,2,0),ROCs!$A$2:$A$17,0)+1,0)</f>
        <v>0.24869471632328805</v>
      </c>
      <c r="J691" s="3">
        <v>58.25</v>
      </c>
      <c r="K691" s="26">
        <f t="shared" si="52"/>
        <v>60.372352163652891</v>
      </c>
      <c r="L691" s="31">
        <f t="shared" si="53"/>
        <v>102.90126076097768</v>
      </c>
      <c r="M691" s="4">
        <f>2.721*K691*(H691+VLOOKUP(B691,Summary!$A$34:C$39,3,0))</f>
        <v>16.077285575493338</v>
      </c>
      <c r="N691" t="s">
        <v>112</v>
      </c>
      <c r="P691">
        <f t="shared" si="54"/>
        <v>6000</v>
      </c>
    </row>
    <row r="692" spans="1:16" hidden="1">
      <c r="A692" t="s">
        <v>14</v>
      </c>
      <c r="B692" t="s">
        <v>96</v>
      </c>
      <c r="C692" t="s">
        <v>83</v>
      </c>
      <c r="D692" s="8">
        <v>4340</v>
      </c>
      <c r="E692" t="str">
        <f>VLOOKUP(D692,Conformity!$A$2:$C$116,2,0)</f>
        <v>Hardwood - Coniferous Mixed</v>
      </c>
      <c r="F692" s="8" t="s">
        <v>5</v>
      </c>
      <c r="G692" s="26">
        <f t="shared" si="55"/>
        <v>0.80616023176279095</v>
      </c>
      <c r="H692" s="30">
        <f t="shared" si="56"/>
        <v>4.9140330516175015E-2</v>
      </c>
      <c r="I692" s="30">
        <f>HLOOKUP(F692,ROCs!$B$1:$F$17,MATCH(VLOOKUP(D692,HROC,2,0),ROCs!$A$2:$A$17,0)+1,0)</f>
        <v>0.28292799795311729</v>
      </c>
      <c r="J692" s="3">
        <v>58.06</v>
      </c>
      <c r="K692" s="26">
        <f t="shared" si="52"/>
        <v>68.458687171125916</v>
      </c>
      <c r="L692" s="31">
        <f t="shared" si="53"/>
        <v>150.16837410677553</v>
      </c>
      <c r="M692" s="4">
        <f>2.721*K692*(H692+VLOOKUP(B692,Summary!$A$34:C$39,3,0))</f>
        <v>24.055755544800743</v>
      </c>
      <c r="N692" t="s">
        <v>111</v>
      </c>
      <c r="O692" t="s">
        <v>82</v>
      </c>
      <c r="P692">
        <f t="shared" si="54"/>
        <v>4000</v>
      </c>
    </row>
    <row r="693" spans="1:16" hidden="1">
      <c r="A693" t="s">
        <v>14</v>
      </c>
      <c r="B693" t="s">
        <v>96</v>
      </c>
      <c r="C693" t="s">
        <v>78</v>
      </c>
      <c r="D693" s="8">
        <v>1400</v>
      </c>
      <c r="E693" t="str">
        <f>VLOOKUP(D693,Conformity!$A$2:$C$116,2,0)</f>
        <v>Commercial and Services</v>
      </c>
      <c r="F693" s="8" t="s">
        <v>10</v>
      </c>
      <c r="G693" s="26">
        <f t="shared" si="55"/>
        <v>0.73183755311232057</v>
      </c>
      <c r="H693" s="30">
        <f t="shared" si="56"/>
        <v>0.15992943931627868</v>
      </c>
      <c r="I693" s="30">
        <f>HLOOKUP(F693,ROCs!$B$1:$F$17,MATCH(VLOOKUP(D693,HROC,2,0),ROCs!$A$2:$A$17,0)+1,0)</f>
        <v>0.57659988543228824</v>
      </c>
      <c r="J693" s="3">
        <v>57.88</v>
      </c>
      <c r="K693" s="26">
        <f t="shared" si="52"/>
        <v>139.08448370456085</v>
      </c>
      <c r="L693" s="31">
        <f t="shared" si="53"/>
        <v>276.96310243447283</v>
      </c>
      <c r="M693" s="4">
        <f>2.721*K693*(H693+VLOOKUP(B693,Summary!$A$34:C$39,3,0))</f>
        <v>90.801027626688764</v>
      </c>
      <c r="N693" t="s">
        <v>100</v>
      </c>
      <c r="P693">
        <f t="shared" si="54"/>
        <v>1000</v>
      </c>
    </row>
    <row r="694" spans="1:16" hidden="1">
      <c r="A694" t="s">
        <v>8</v>
      </c>
      <c r="B694" t="s">
        <v>8</v>
      </c>
      <c r="C694" t="s">
        <v>81</v>
      </c>
      <c r="D694" s="8">
        <v>4200</v>
      </c>
      <c r="E694" t="str">
        <f>VLOOKUP(D694,Conformity!$A$2:$C$116,2,0)</f>
        <v>Upland Hardwood Forests</v>
      </c>
      <c r="F694" s="8" t="s">
        <v>5</v>
      </c>
      <c r="G694" s="26">
        <f t="shared" si="55"/>
        <v>0.80616023176279095</v>
      </c>
      <c r="H694" s="30">
        <f t="shared" si="56"/>
        <v>4.9140330516175015E-2</v>
      </c>
      <c r="I694" s="30">
        <f>HLOOKUP(F694,ROCs!$B$1:$F$17,MATCH(VLOOKUP(D694,HROC,2,0),ROCs!$A$2:$A$17,0)+1,0)</f>
        <v>0.28292799795311729</v>
      </c>
      <c r="J694" s="3">
        <v>57.77</v>
      </c>
      <c r="K694" s="26">
        <f t="shared" si="52"/>
        <v>68.116747465999723</v>
      </c>
      <c r="L694" s="31">
        <f t="shared" si="53"/>
        <v>149.41830816652467</v>
      </c>
      <c r="M694" s="4">
        <f>2.721*K694*(H694+VLOOKUP(B694,Summary!$A$34:C$39,3,0))</f>
        <v>44.323624748863033</v>
      </c>
      <c r="N694" t="s">
        <v>103</v>
      </c>
      <c r="O694" t="s">
        <v>82</v>
      </c>
      <c r="P694">
        <f t="shared" si="54"/>
        <v>4000</v>
      </c>
    </row>
    <row r="695" spans="1:16" hidden="1">
      <c r="A695" t="s">
        <v>14</v>
      </c>
      <c r="B695" t="s">
        <v>96</v>
      </c>
      <c r="C695" t="s">
        <v>83</v>
      </c>
      <c r="D695" s="8">
        <v>1320</v>
      </c>
      <c r="E695" t="str">
        <f>VLOOKUP(D695,Conformity!$A$2:$C$116,2,0)</f>
        <v>Mobile Home Units &lt;Six or more dwelling units per acre&gt;</v>
      </c>
      <c r="F695" s="8" t="s">
        <v>5</v>
      </c>
      <c r="G695" s="26">
        <f t="shared" si="55"/>
        <v>1.6728075169398335</v>
      </c>
      <c r="H695" s="30">
        <f t="shared" si="56"/>
        <v>0.4645994885165638</v>
      </c>
      <c r="I695" s="30">
        <f>HLOOKUP(F695,ROCs!$B$1:$F$17,MATCH(VLOOKUP(D695,HROC,2,0),ROCs!$A$2:$A$17,0)+1,0)</f>
        <v>0.45902383655933859</v>
      </c>
      <c r="J695" s="3">
        <v>57.77</v>
      </c>
      <c r="K695" s="26">
        <f t="shared" si="52"/>
        <v>110.51296083100249</v>
      </c>
      <c r="L695" s="31">
        <f t="shared" si="53"/>
        <v>503.02286645646655</v>
      </c>
      <c r="M695" s="4">
        <f>2.721*K695*(H695+VLOOKUP(B695,Summary!$A$34:C$39,3,0))</f>
        <v>163.76420658694383</v>
      </c>
      <c r="N695" t="s">
        <v>111</v>
      </c>
      <c r="O695" t="s">
        <v>82</v>
      </c>
      <c r="P695">
        <f t="shared" si="54"/>
        <v>1000</v>
      </c>
    </row>
    <row r="696" spans="1:16" hidden="1">
      <c r="A696" t="s">
        <v>8</v>
      </c>
      <c r="B696" t="s">
        <v>8</v>
      </c>
      <c r="C696" t="s">
        <v>4</v>
      </c>
      <c r="D696" s="8">
        <v>2540</v>
      </c>
      <c r="E696" t="str">
        <f>VLOOKUP(D696,Conformity!$A$2:$C$116,2,0)</f>
        <v>Aquaculture</v>
      </c>
      <c r="F696" s="8" t="s">
        <v>5</v>
      </c>
      <c r="G696" s="26">
        <f t="shared" si="55"/>
        <v>1.7303616721893005</v>
      </c>
      <c r="H696" s="30">
        <f t="shared" si="56"/>
        <v>0.38508149913584422</v>
      </c>
      <c r="I696" s="30">
        <f>HLOOKUP(F696,ROCs!$B$1:$F$17,MATCH(VLOOKUP(D696,HROC,2,0),ROCs!$A$2:$A$17,0)+1,0)</f>
        <v>0.30381529981542799</v>
      </c>
      <c r="J696" s="3">
        <v>57.74</v>
      </c>
      <c r="K696" s="26">
        <f t="shared" si="52"/>
        <v>73.107516126771174</v>
      </c>
      <c r="L696" s="31">
        <f t="shared" si="53"/>
        <v>344.21314972870948</v>
      </c>
      <c r="M696" s="4">
        <f>2.721*K696*(H696+VLOOKUP(B696,Summary!$A$34:C$39,3,0))</f>
        <v>114.39840430457788</v>
      </c>
      <c r="N696" t="s">
        <v>4</v>
      </c>
      <c r="P696">
        <f t="shared" si="54"/>
        <v>2000</v>
      </c>
    </row>
    <row r="697" spans="1:16" hidden="1">
      <c r="A697" t="s">
        <v>11</v>
      </c>
      <c r="B697" t="s">
        <v>11</v>
      </c>
      <c r="C697" t="s">
        <v>83</v>
      </c>
      <c r="D697" s="8">
        <v>5120</v>
      </c>
      <c r="E697" t="str">
        <f>VLOOKUP(D697,Conformity!$A$2:$C$116,2,0)</f>
        <v xml:space="preserve"> Channelized Waterways, Canals</v>
      </c>
      <c r="F697" s="8" t="s">
        <v>5</v>
      </c>
      <c r="G697" s="26">
        <f t="shared" si="55"/>
        <v>0.52096910560538079</v>
      </c>
      <c r="H697" s="30">
        <f t="shared" si="56"/>
        <v>9.3813358258152305E-2</v>
      </c>
      <c r="I697" s="30">
        <f>HLOOKUP(F697,ROCs!$B$1:$F$17,MATCH(VLOOKUP(D697,HROC,2,0),ROCs!$A$2:$A$17,0)+1,0)</f>
        <v>0.2984336595879456</v>
      </c>
      <c r="J697" s="3">
        <v>57.72</v>
      </c>
      <c r="K697" s="26">
        <f t="shared" si="52"/>
        <v>71.787649789927087</v>
      </c>
      <c r="L697" s="31">
        <f t="shared" si="53"/>
        <v>101.76308090413664</v>
      </c>
      <c r="M697" s="4">
        <f>2.721*K697*(H697+VLOOKUP(B697,Summary!$A$34:C$39,3,0))</f>
        <v>39.811718281580042</v>
      </c>
      <c r="N697" t="s">
        <v>111</v>
      </c>
      <c r="O697" t="s">
        <v>82</v>
      </c>
      <c r="P697">
        <f t="shared" si="54"/>
        <v>5000</v>
      </c>
    </row>
    <row r="698" spans="1:16" hidden="1">
      <c r="A698" t="s">
        <v>14</v>
      </c>
      <c r="B698" t="s">
        <v>96</v>
      </c>
      <c r="C698" t="s">
        <v>72</v>
      </c>
      <c r="D698" s="8">
        <v>5110</v>
      </c>
      <c r="E698" t="str">
        <f>VLOOKUP(D698,Conformity!$A$2:$C$116,2,0)</f>
        <v xml:space="preserve"> Natural River, Stream, Waterway</v>
      </c>
      <c r="F698" s="8" t="s">
        <v>5</v>
      </c>
      <c r="G698" s="26">
        <f t="shared" si="55"/>
        <v>0.52096910560538079</v>
      </c>
      <c r="H698" s="30">
        <f t="shared" si="56"/>
        <v>9.3813358258152305E-2</v>
      </c>
      <c r="I698" s="30">
        <f>HLOOKUP(F698,ROCs!$B$1:$F$17,MATCH(VLOOKUP(D698,HROC,2,0),ROCs!$A$2:$A$17,0)+1,0)</f>
        <v>0.2984336595879456</v>
      </c>
      <c r="J698" s="3">
        <v>57.62</v>
      </c>
      <c r="K698" s="26">
        <f t="shared" si="52"/>
        <v>71.663277562293814</v>
      </c>
      <c r="L698" s="31">
        <f t="shared" si="53"/>
        <v>101.58677619016552</v>
      </c>
      <c r="M698" s="4">
        <f>2.721*K698*(H698+VLOOKUP(B698,Summary!$A$34:C$39,3,0))</f>
        <v>33.89287106327329</v>
      </c>
      <c r="N698" t="s">
        <v>99</v>
      </c>
      <c r="P698">
        <f t="shared" si="54"/>
        <v>5000</v>
      </c>
    </row>
    <row r="699" spans="1:16" hidden="1">
      <c r="A699" t="s">
        <v>8</v>
      </c>
      <c r="B699" t="s">
        <v>8</v>
      </c>
      <c r="C699" t="s">
        <v>83</v>
      </c>
      <c r="D699" s="8">
        <v>5300</v>
      </c>
      <c r="E699" t="str">
        <f>VLOOKUP(D699,Conformity!$A$2:$C$116,2,0)</f>
        <v>Reservoirs</v>
      </c>
      <c r="F699" s="8" t="s">
        <v>5</v>
      </c>
      <c r="G699" s="26">
        <f t="shared" si="55"/>
        <v>0.52096910560538079</v>
      </c>
      <c r="H699" s="30">
        <f t="shared" si="56"/>
        <v>9.3813358258152305E-2</v>
      </c>
      <c r="I699" s="30">
        <f>HLOOKUP(F699,ROCs!$B$1:$F$17,MATCH(VLOOKUP(D699,HROC,2,0),ROCs!$A$2:$A$17,0)+1,0)</f>
        <v>0.2984336595879456</v>
      </c>
      <c r="J699" s="3">
        <v>57.58</v>
      </c>
      <c r="K699" s="26">
        <f t="shared" si="52"/>
        <v>71.613528671240502</v>
      </c>
      <c r="L699" s="31">
        <f t="shared" si="53"/>
        <v>101.51625430457706</v>
      </c>
      <c r="M699" s="4">
        <f>2.721*K699*(H699+VLOOKUP(B699,Summary!$A$34:C$39,3,0))</f>
        <v>55.303987783480281</v>
      </c>
      <c r="N699" t="s">
        <v>111</v>
      </c>
      <c r="O699" t="s">
        <v>82</v>
      </c>
      <c r="P699">
        <f t="shared" si="54"/>
        <v>5000</v>
      </c>
    </row>
    <row r="700" spans="1:16" hidden="1">
      <c r="A700" t="s">
        <v>14</v>
      </c>
      <c r="B700" t="s">
        <v>96</v>
      </c>
      <c r="C700" t="s">
        <v>77</v>
      </c>
      <c r="D700" s="8">
        <v>6250</v>
      </c>
      <c r="E700" t="str">
        <f>VLOOKUP(D700,Conformity!$A$2:$C$116,2,0)</f>
        <v>Hydric Pine Flatwoods</v>
      </c>
      <c r="F700" s="8" t="s">
        <v>5</v>
      </c>
      <c r="G700" s="26">
        <f t="shared" si="55"/>
        <v>0.62640332935885068</v>
      </c>
      <c r="H700" s="30">
        <f t="shared" si="56"/>
        <v>1.7869211096790915E-2</v>
      </c>
      <c r="I700" s="30">
        <f>HLOOKUP(F700,ROCs!$B$1:$F$17,MATCH(VLOOKUP(D700,HROC,2,0),ROCs!$A$2:$A$17,0)+1,0)</f>
        <v>0.24869471632328805</v>
      </c>
      <c r="J700" s="3">
        <v>57.04</v>
      </c>
      <c r="K700" s="26">
        <f t="shared" si="52"/>
        <v>59.11826553501735</v>
      </c>
      <c r="L700" s="31">
        <f t="shared" si="53"/>
        <v>100.76374100954791</v>
      </c>
      <c r="M700" s="4">
        <f>2.721*K700*(H700+VLOOKUP(B700,Summary!$A$34:C$39,3,0))</f>
        <v>15.74331964336721</v>
      </c>
      <c r="N700" t="s">
        <v>112</v>
      </c>
      <c r="P700">
        <f t="shared" si="54"/>
        <v>6000</v>
      </c>
    </row>
    <row r="701" spans="1:16" hidden="1">
      <c r="A701" t="s">
        <v>16</v>
      </c>
      <c r="B701" t="s">
        <v>97</v>
      </c>
      <c r="C701" t="s">
        <v>79</v>
      </c>
      <c r="D701" s="8">
        <v>1900</v>
      </c>
      <c r="E701" t="str">
        <f>VLOOKUP(D701,Conformity!$A$2:$C$116,2,0)</f>
        <v>Open Land</v>
      </c>
      <c r="F701" s="8" t="s">
        <v>5</v>
      </c>
      <c r="G701" s="26">
        <f t="shared" si="55"/>
        <v>0.80616023176279095</v>
      </c>
      <c r="H701" s="30">
        <f t="shared" si="56"/>
        <v>4.9140330516175015E-2</v>
      </c>
      <c r="I701" s="30">
        <f>HLOOKUP(F701,ROCs!$B$1:$F$17,MATCH(VLOOKUP(D701,HROC,2,0),ROCs!$A$2:$A$17,0)+1,0)</f>
        <v>0.28292799795311729</v>
      </c>
      <c r="J701" s="3">
        <v>56.99</v>
      </c>
      <c r="K701" s="26">
        <f t="shared" si="52"/>
        <v>67.197047569453431</v>
      </c>
      <c r="L701" s="31">
        <f t="shared" si="53"/>
        <v>147.40088943067755</v>
      </c>
      <c r="M701" s="4">
        <f>2.721*K701*(H701+VLOOKUP(B701,Summary!$A$34:C$39,3,0))</f>
        <v>16.298700288772071</v>
      </c>
      <c r="N701" t="s">
        <v>113</v>
      </c>
      <c r="P701">
        <f t="shared" si="54"/>
        <v>1000</v>
      </c>
    </row>
    <row r="702" spans="1:16" hidden="1">
      <c r="A702" t="s">
        <v>2</v>
      </c>
      <c r="B702" t="s">
        <v>94</v>
      </c>
      <c r="C702" t="s">
        <v>81</v>
      </c>
      <c r="D702" s="8">
        <v>7400</v>
      </c>
      <c r="E702" t="str">
        <f>VLOOKUP(D702,Conformity!$A$2:$C$116,2,0)</f>
        <v>Disturbed Land</v>
      </c>
      <c r="F702" s="8" t="s">
        <v>5</v>
      </c>
      <c r="G702" s="26">
        <f t="shared" si="55"/>
        <v>0.73183755311232057</v>
      </c>
      <c r="H702" s="30">
        <f t="shared" si="56"/>
        <v>0.13401908322593187</v>
      </c>
      <c r="I702" s="30">
        <f>HLOOKUP(F702,ROCs!$B$1:$F$17,MATCH(VLOOKUP(D702,HROC,2,0),ROCs!$A$2:$A$17,0)+1,0)</f>
        <v>0.28292799795311729</v>
      </c>
      <c r="J702" s="3">
        <v>56.35</v>
      </c>
      <c r="K702" s="26">
        <f t="shared" si="52"/>
        <v>66.442422013312878</v>
      </c>
      <c r="L702" s="31">
        <f t="shared" si="53"/>
        <v>132.30878703304418</v>
      </c>
      <c r="M702" s="4">
        <f>2.721*K702*(H702+VLOOKUP(B702,Summary!$A$34:C$39,3,0))</f>
        <v>33.268778828051047</v>
      </c>
      <c r="N702" t="s">
        <v>103</v>
      </c>
      <c r="O702" t="s">
        <v>82</v>
      </c>
      <c r="P702">
        <f t="shared" si="54"/>
        <v>7000</v>
      </c>
    </row>
    <row r="703" spans="1:16" hidden="1">
      <c r="A703" t="s">
        <v>14</v>
      </c>
      <c r="B703" t="s">
        <v>96</v>
      </c>
      <c r="C703" t="s">
        <v>71</v>
      </c>
      <c r="D703" s="8">
        <v>1400</v>
      </c>
      <c r="E703" t="str">
        <f>VLOOKUP(D703,Conformity!$A$2:$C$116,2,0)</f>
        <v>Commercial and Services</v>
      </c>
      <c r="F703" s="8" t="s">
        <v>3</v>
      </c>
      <c r="G703" s="26">
        <f t="shared" si="55"/>
        <v>0.73183755311232057</v>
      </c>
      <c r="H703" s="30">
        <f t="shared" si="56"/>
        <v>0.15992943931627868</v>
      </c>
      <c r="I703" s="30">
        <f>HLOOKUP(F703,ROCs!$B$1:$F$17,MATCH(VLOOKUP(D703,HROC,2,0),ROCs!$A$2:$A$17,0)+1,0)</f>
        <v>0.5449281084296117</v>
      </c>
      <c r="J703" s="3">
        <v>56.29</v>
      </c>
      <c r="K703" s="26">
        <f t="shared" si="52"/>
        <v>127.83390843394808</v>
      </c>
      <c r="L703" s="31">
        <f t="shared" si="53"/>
        <v>254.5594945831443</v>
      </c>
      <c r="M703" s="4">
        <f>2.721*K703*(H703+VLOOKUP(B703,Summary!$A$34:C$39,3,0))</f>
        <v>83.456112013146807</v>
      </c>
      <c r="N703" t="s">
        <v>104</v>
      </c>
      <c r="P703">
        <f t="shared" si="54"/>
        <v>1000</v>
      </c>
    </row>
    <row r="704" spans="1:16" hidden="1">
      <c r="A704" t="s">
        <v>14</v>
      </c>
      <c r="B704" t="s">
        <v>96</v>
      </c>
      <c r="C704" t="s">
        <v>90</v>
      </c>
      <c r="D704" s="8">
        <v>1710</v>
      </c>
      <c r="E704" t="str">
        <f>VLOOKUP(D704,Conformity!$A$2:$C$116,2,0)</f>
        <v>Educational Facilities</v>
      </c>
      <c r="F704" s="8" t="s">
        <v>10</v>
      </c>
      <c r="G704" s="26">
        <f t="shared" si="55"/>
        <v>0.96739227811534922</v>
      </c>
      <c r="H704" s="30">
        <f t="shared" si="56"/>
        <v>0.17065096597435325</v>
      </c>
      <c r="I704" s="30">
        <f>HLOOKUP(F704,ROCs!$B$1:$F$17,MATCH(VLOOKUP(D704,HROC,2,0),ROCs!$A$2:$A$17,0)+1,0)</f>
        <v>0.22279788653131388</v>
      </c>
      <c r="J704" s="3">
        <v>55.97</v>
      </c>
      <c r="K704" s="26">
        <f t="shared" si="52"/>
        <v>51.968715452914459</v>
      </c>
      <c r="L704" s="31">
        <f t="shared" si="53"/>
        <v>136.79591870304003</v>
      </c>
      <c r="M704" s="4">
        <f>2.721*K704*(H704+VLOOKUP(B704,Summary!$A$34:C$39,3,0))</f>
        <v>35.443769750845242</v>
      </c>
      <c r="N704" t="s">
        <v>105</v>
      </c>
      <c r="O704" t="s">
        <v>89</v>
      </c>
      <c r="P704">
        <f t="shared" si="54"/>
        <v>1000</v>
      </c>
    </row>
    <row r="705" spans="1:16" hidden="1">
      <c r="A705" t="s">
        <v>14</v>
      </c>
      <c r="B705" t="s">
        <v>96</v>
      </c>
      <c r="C705" t="s">
        <v>77</v>
      </c>
      <c r="D705" s="8">
        <v>1550</v>
      </c>
      <c r="E705" t="str">
        <f>VLOOKUP(D705,Conformity!$A$2:$C$116,2,0)</f>
        <v>Other Light Industrial</v>
      </c>
      <c r="F705" s="8" t="s">
        <v>5</v>
      </c>
      <c r="G705" s="26">
        <f t="shared" si="55"/>
        <v>1.2017295380314896</v>
      </c>
      <c r="H705" s="30">
        <f t="shared" si="56"/>
        <v>0.2322997442582819</v>
      </c>
      <c r="I705" s="30">
        <f>HLOOKUP(F705,ROCs!$B$1:$F$17,MATCH(VLOOKUP(D705,HROC,2,0),ROCs!$A$2:$A$17,0)+1,0)</f>
        <v>0.34369105791620291</v>
      </c>
      <c r="J705" s="3">
        <v>55.86</v>
      </c>
      <c r="K705" s="26">
        <f t="shared" si="52"/>
        <v>80.010092548742222</v>
      </c>
      <c r="L705" s="31">
        <f t="shared" si="53"/>
        <v>261.62548752511873</v>
      </c>
      <c r="M705" s="4">
        <f>2.721*K705*(H705+VLOOKUP(B705,Summary!$A$34:C$39,3,0))</f>
        <v>67.989984651107008</v>
      </c>
      <c r="N705" t="s">
        <v>112</v>
      </c>
      <c r="P705">
        <f t="shared" si="54"/>
        <v>1000</v>
      </c>
    </row>
    <row r="706" spans="1:16" hidden="1">
      <c r="A706" t="s">
        <v>16</v>
      </c>
      <c r="B706" t="s">
        <v>97</v>
      </c>
      <c r="C706" t="s">
        <v>71</v>
      </c>
      <c r="D706" s="8">
        <v>5300</v>
      </c>
      <c r="E706" t="str">
        <f>VLOOKUP(D706,Conformity!$A$2:$C$116,2,0)</f>
        <v>Reservoirs</v>
      </c>
      <c r="F706" s="8" t="s">
        <v>10</v>
      </c>
      <c r="G706" s="26">
        <f t="shared" si="55"/>
        <v>0.52096910560538079</v>
      </c>
      <c r="H706" s="30">
        <f t="shared" si="56"/>
        <v>9.3813358258152305E-2</v>
      </c>
      <c r="I706" s="30">
        <f>HLOOKUP(F706,ROCs!$B$1:$F$17,MATCH(VLOOKUP(D706,HROC,2,0),ROCs!$A$2:$A$17,0)+1,0)</f>
        <v>0.2984336595879456</v>
      </c>
      <c r="J706" s="3">
        <v>55.67</v>
      </c>
      <c r="K706" s="26">
        <f t="shared" ref="K706:K769" si="57">Rain*I706*J706/12</f>
        <v>69.238019123444928</v>
      </c>
      <c r="L706" s="31">
        <f t="shared" ref="L706:L769" si="58">2.721*G706*K706</f>
        <v>98.148834267728475</v>
      </c>
      <c r="M706" s="4">
        <f>2.721*K706*(H706+VLOOKUP(B706,Summary!$A$34:C$39,3,0))</f>
        <v>25.209988425754968</v>
      </c>
      <c r="N706" t="s">
        <v>104</v>
      </c>
      <c r="P706">
        <f t="shared" si="54"/>
        <v>5000</v>
      </c>
    </row>
    <row r="707" spans="1:16" hidden="1">
      <c r="A707" t="s">
        <v>14</v>
      </c>
      <c r="B707" t="s">
        <v>96</v>
      </c>
      <c r="C707" t="s">
        <v>72</v>
      </c>
      <c r="D707" s="8">
        <v>4110</v>
      </c>
      <c r="E707" t="str">
        <f>VLOOKUP(D707,Conformity!$A$2:$C$116,2,0)</f>
        <v>Pine Flatwoods</v>
      </c>
      <c r="F707" s="8" t="s">
        <v>10</v>
      </c>
      <c r="G707" s="26">
        <f t="shared" si="55"/>
        <v>0.80616023176279095</v>
      </c>
      <c r="H707" s="30">
        <f t="shared" si="56"/>
        <v>4.9140330516175015E-2</v>
      </c>
      <c r="I707" s="30">
        <f>HLOOKUP(F707,ROCs!$B$1:$F$17,MATCH(VLOOKUP(D707,HROC,2,0),ROCs!$A$2:$A$17,0)+1,0)</f>
        <v>0.24115339422849597</v>
      </c>
      <c r="J707" s="3">
        <v>55.52</v>
      </c>
      <c r="K707" s="26">
        <f t="shared" si="57"/>
        <v>55.797975895231708</v>
      </c>
      <c r="L707" s="31">
        <f t="shared" si="58"/>
        <v>122.39631907767696</v>
      </c>
      <c r="M707" s="4">
        <f>2.721*K707*(H707+VLOOKUP(B707,Summary!$A$34:C$39,3,0))</f>
        <v>19.60689758299235</v>
      </c>
      <c r="N707" t="s">
        <v>99</v>
      </c>
      <c r="P707">
        <f t="shared" ref="P707:P770" si="59">INT(D707/1000)*1000</f>
        <v>4000</v>
      </c>
    </row>
    <row r="708" spans="1:16">
      <c r="A708" t="s">
        <v>11</v>
      </c>
      <c r="B708" t="s">
        <v>11</v>
      </c>
      <c r="C708" t="s">
        <v>17</v>
      </c>
      <c r="D708" s="8">
        <v>2130</v>
      </c>
      <c r="E708" t="str">
        <f>VLOOKUP(D708,Conformity!$A$2:$C$116,2,0)</f>
        <v>Woodland Pastures</v>
      </c>
      <c r="F708" s="8" t="s">
        <v>5</v>
      </c>
      <c r="G708" s="26">
        <f t="shared" si="55"/>
        <v>0.95337210017164864</v>
      </c>
      <c r="H708" s="30">
        <f t="shared" si="56"/>
        <v>0.22938109134459039</v>
      </c>
      <c r="I708" s="30">
        <f>HLOOKUP(F708,ROCs!$B$1:$F$17,MATCH(VLOOKUP(D708,HROC,2,0),ROCs!$A$2:$A$17,0)+1,0)</f>
        <v>0.2</v>
      </c>
      <c r="J708" s="3">
        <v>55.24</v>
      </c>
      <c r="K708" s="26">
        <f t="shared" si="57"/>
        <v>46.042540000000002</v>
      </c>
      <c r="L708" s="31">
        <f t="shared" si="58"/>
        <v>119.44012638819805</v>
      </c>
      <c r="M708" s="4">
        <f>2.721*K708*(H708+VLOOKUP(B708,Summary!$A$34:C$39,3,0))</f>
        <v>42.518257495330801</v>
      </c>
      <c r="N708" t="s">
        <v>17</v>
      </c>
      <c r="O708" t="s">
        <v>26</v>
      </c>
      <c r="P708">
        <f t="shared" si="59"/>
        <v>2000</v>
      </c>
    </row>
    <row r="709" spans="1:16" hidden="1">
      <c r="A709" t="s">
        <v>16</v>
      </c>
      <c r="B709" t="s">
        <v>97</v>
      </c>
      <c r="C709" t="s">
        <v>81</v>
      </c>
      <c r="D709" s="8">
        <v>1710</v>
      </c>
      <c r="E709" t="str">
        <f>VLOOKUP(D709,Conformity!$A$2:$C$116,2,0)</f>
        <v>Educational Facilities</v>
      </c>
      <c r="F709" s="8" t="s">
        <v>5</v>
      </c>
      <c r="G709" s="26">
        <f t="shared" si="55"/>
        <v>0.96739227811534922</v>
      </c>
      <c r="H709" s="30">
        <f t="shared" si="56"/>
        <v>0.17065096597435325</v>
      </c>
      <c r="I709" s="30">
        <f>HLOOKUP(F709,ROCs!$B$1:$F$17,MATCH(VLOOKUP(D709,HROC,2,0),ROCs!$A$2:$A$17,0)+1,0)</f>
        <v>0.24052044568721381</v>
      </c>
      <c r="J709" s="3">
        <v>55.15</v>
      </c>
      <c r="K709" s="26">
        <f t="shared" si="57"/>
        <v>55.280648000690718</v>
      </c>
      <c r="L709" s="31">
        <f t="shared" si="58"/>
        <v>145.51383392582517</v>
      </c>
      <c r="M709" s="4">
        <f>2.721*K709*(H709+VLOOKUP(B709,Summary!$A$34:C$39,3,0))</f>
        <v>31.685832492712695</v>
      </c>
      <c r="N709" t="s">
        <v>103</v>
      </c>
      <c r="O709" t="s">
        <v>82</v>
      </c>
      <c r="P709">
        <f t="shared" si="59"/>
        <v>1000</v>
      </c>
    </row>
    <row r="710" spans="1:16" hidden="1">
      <c r="A710" t="s">
        <v>14</v>
      </c>
      <c r="B710" t="s">
        <v>96</v>
      </c>
      <c r="C710" t="s">
        <v>72</v>
      </c>
      <c r="D710" s="8">
        <v>6300</v>
      </c>
      <c r="E710" t="str">
        <f>VLOOKUP(D710,Conformity!$A$2:$C$116,2,0)</f>
        <v>Wetland Forested Mixed</v>
      </c>
      <c r="F710" s="8" t="s">
        <v>5</v>
      </c>
      <c r="G710" s="26">
        <f t="shared" si="55"/>
        <v>0.62640332935885068</v>
      </c>
      <c r="H710" s="30">
        <f t="shared" si="56"/>
        <v>1.7869211096790915E-2</v>
      </c>
      <c r="I710" s="30">
        <f>HLOOKUP(F710,ROCs!$B$1:$F$17,MATCH(VLOOKUP(D710,HROC,2,0),ROCs!$A$2:$A$17,0)+1,0)</f>
        <v>0.24869471632328805</v>
      </c>
      <c r="J710" s="3">
        <v>55.08</v>
      </c>
      <c r="K710" s="26">
        <f t="shared" si="57"/>
        <v>57.086852483673844</v>
      </c>
      <c r="L710" s="31">
        <f t="shared" si="58"/>
        <v>97.301312321281557</v>
      </c>
      <c r="M710" s="4">
        <f>2.721*K710*(H710+VLOOKUP(B710,Summary!$A$34:C$39,3,0))</f>
        <v>15.202350034303402</v>
      </c>
      <c r="N710" t="s">
        <v>99</v>
      </c>
      <c r="P710">
        <f t="shared" si="59"/>
        <v>6000</v>
      </c>
    </row>
    <row r="711" spans="1:16" hidden="1">
      <c r="A711" t="s">
        <v>2</v>
      </c>
      <c r="B711" t="s">
        <v>94</v>
      </c>
      <c r="C711" t="s">
        <v>71</v>
      </c>
      <c r="D711" s="8">
        <v>1900</v>
      </c>
      <c r="E711" t="str">
        <f>VLOOKUP(D711,Conformity!$A$2:$C$116,2,0)</f>
        <v>Open Land</v>
      </c>
      <c r="F711" s="8" t="s">
        <v>5</v>
      </c>
      <c r="G711" s="26">
        <f t="shared" si="55"/>
        <v>0.80616023176279095</v>
      </c>
      <c r="H711" s="30">
        <f t="shared" si="56"/>
        <v>4.9140330516175015E-2</v>
      </c>
      <c r="I711" s="30">
        <f>HLOOKUP(F711,ROCs!$B$1:$F$17,MATCH(VLOOKUP(D711,HROC,2,0),ROCs!$A$2:$A$17,0)+1,0)</f>
        <v>0.28292799795311729</v>
      </c>
      <c r="J711" s="3">
        <v>54.94</v>
      </c>
      <c r="K711" s="26">
        <f t="shared" si="57"/>
        <v>64.77988758494071</v>
      </c>
      <c r="L711" s="31">
        <f t="shared" si="58"/>
        <v>142.09869916338695</v>
      </c>
      <c r="M711" s="4">
        <f>2.721*K711*(H711+VLOOKUP(B711,Summary!$A$34:C$39,3,0))</f>
        <v>17.475076846908951</v>
      </c>
      <c r="N711" t="s">
        <v>104</v>
      </c>
      <c r="P711">
        <f t="shared" si="59"/>
        <v>1000</v>
      </c>
    </row>
    <row r="712" spans="1:16" hidden="1">
      <c r="A712" t="s">
        <v>14</v>
      </c>
      <c r="B712" t="s">
        <v>96</v>
      </c>
      <c r="C712" t="s">
        <v>78</v>
      </c>
      <c r="D712" s="8">
        <v>4220</v>
      </c>
      <c r="E712" t="str">
        <f>VLOOKUP(D712,Conformity!$A$2:$C$116,2,0)</f>
        <v>Brazilian Pepper</v>
      </c>
      <c r="F712" s="8" t="s">
        <v>5</v>
      </c>
      <c r="G712" s="26">
        <f t="shared" si="55"/>
        <v>0.80616023176279095</v>
      </c>
      <c r="H712" s="30">
        <f t="shared" si="56"/>
        <v>4.9140330516175015E-2</v>
      </c>
      <c r="I712" s="30">
        <f>HLOOKUP(F712,ROCs!$B$1:$F$17,MATCH(VLOOKUP(D712,HROC,2,0),ROCs!$A$2:$A$17,0)+1,0)</f>
        <v>0.28292799795311729</v>
      </c>
      <c r="J712" s="3">
        <v>54.9</v>
      </c>
      <c r="K712" s="26">
        <f t="shared" si="57"/>
        <v>64.732723487681923</v>
      </c>
      <c r="L712" s="31">
        <f t="shared" si="58"/>
        <v>141.99524179231787</v>
      </c>
      <c r="M712" s="4">
        <f>2.721*K712*(H712+VLOOKUP(B712,Summary!$A$34:C$39,3,0))</f>
        <v>22.746486038745445</v>
      </c>
      <c r="N712" t="s">
        <v>100</v>
      </c>
      <c r="P712">
        <f t="shared" si="59"/>
        <v>4000</v>
      </c>
    </row>
    <row r="713" spans="1:16" hidden="1">
      <c r="A713" t="s">
        <v>14</v>
      </c>
      <c r="B713" t="s">
        <v>96</v>
      </c>
      <c r="C713" t="s">
        <v>71</v>
      </c>
      <c r="D713" s="8">
        <v>6170</v>
      </c>
      <c r="E713" t="str">
        <f>VLOOKUP(D713,Conformity!$A$2:$C$116,2,0)</f>
        <v>Mixed Wetland Hardwoods</v>
      </c>
      <c r="F713" s="8" t="s">
        <v>5</v>
      </c>
      <c r="G713" s="26">
        <f t="shared" si="55"/>
        <v>0.62640332935885068</v>
      </c>
      <c r="H713" s="30">
        <f t="shared" si="56"/>
        <v>1.7869211096790915E-2</v>
      </c>
      <c r="I713" s="30">
        <f>HLOOKUP(F713,ROCs!$B$1:$F$17,MATCH(VLOOKUP(D713,HROC,2,0),ROCs!$A$2:$A$17,0)+1,0)</f>
        <v>0.24869471632328805</v>
      </c>
      <c r="J713" s="3">
        <v>54.21</v>
      </c>
      <c r="K713" s="26">
        <f t="shared" si="57"/>
        <v>56.185153833332585</v>
      </c>
      <c r="L713" s="31">
        <f t="shared" si="58"/>
        <v>95.764417954551064</v>
      </c>
      <c r="M713" s="4">
        <f>2.721*K713*(H713+VLOOKUP(B713,Summary!$A$34:C$39,3,0))</f>
        <v>14.962225769055687</v>
      </c>
      <c r="N713" t="s">
        <v>104</v>
      </c>
      <c r="P713">
        <f t="shared" si="59"/>
        <v>6000</v>
      </c>
    </row>
    <row r="714" spans="1:16">
      <c r="A714" t="s">
        <v>16</v>
      </c>
      <c r="B714" t="s">
        <v>97</v>
      </c>
      <c r="C714" t="s">
        <v>17</v>
      </c>
      <c r="D714" s="8">
        <v>6120</v>
      </c>
      <c r="E714" t="str">
        <f>VLOOKUP(D714,Conformity!$A$2:$C$116,2,0)</f>
        <v>Mangrove Swamps</v>
      </c>
      <c r="F714" s="8" t="s">
        <v>5</v>
      </c>
      <c r="G714" s="26">
        <f t="shared" si="55"/>
        <v>0.62640332935885068</v>
      </c>
      <c r="H714" s="30">
        <f t="shared" si="56"/>
        <v>1.7869211096790915E-2</v>
      </c>
      <c r="I714" s="30">
        <f>HLOOKUP(F714,ROCs!$B$1:$F$17,MATCH(VLOOKUP(D714,HROC,2,0),ROCs!$A$2:$A$17,0)+1,0)</f>
        <v>0.24869471632328805</v>
      </c>
      <c r="J714" s="3">
        <v>54.14</v>
      </c>
      <c r="K714" s="26">
        <f t="shared" si="57"/>
        <v>56.112603367213175</v>
      </c>
      <c r="L714" s="31">
        <f t="shared" si="58"/>
        <v>95.640759787112984</v>
      </c>
      <c r="M714" s="4">
        <f>2.721*K714*(H714+VLOOKUP(B714,Summary!$A$34:C$39,3,0))</f>
        <v>8.8356096753873548</v>
      </c>
      <c r="N714" t="s">
        <v>17</v>
      </c>
      <c r="O714" t="s">
        <v>68</v>
      </c>
      <c r="P714">
        <f t="shared" si="59"/>
        <v>6000</v>
      </c>
    </row>
    <row r="715" spans="1:16" hidden="1">
      <c r="A715" t="s">
        <v>14</v>
      </c>
      <c r="B715" t="s">
        <v>96</v>
      </c>
      <c r="C715" t="s">
        <v>86</v>
      </c>
      <c r="D715" s="8">
        <v>4220</v>
      </c>
      <c r="E715" t="str">
        <f>VLOOKUP(D715,Conformity!$A$2:$C$116,2,0)</f>
        <v>Brazilian Pepper</v>
      </c>
      <c r="F715" s="8" t="s">
        <v>5</v>
      </c>
      <c r="G715" s="26">
        <f t="shared" si="55"/>
        <v>0.80616023176279095</v>
      </c>
      <c r="H715" s="30">
        <f t="shared" si="56"/>
        <v>4.9140330516175015E-2</v>
      </c>
      <c r="I715" s="30">
        <f>HLOOKUP(F715,ROCs!$B$1:$F$17,MATCH(VLOOKUP(D715,HROC,2,0),ROCs!$A$2:$A$17,0)+1,0)</f>
        <v>0.28292799795311729</v>
      </c>
      <c r="J715" s="3">
        <v>54.12</v>
      </c>
      <c r="K715" s="26">
        <f t="shared" si="57"/>
        <v>63.813023591135625</v>
      </c>
      <c r="L715" s="31">
        <f t="shared" si="58"/>
        <v>139.97782305647075</v>
      </c>
      <c r="M715" s="4">
        <f>2.721*K715*(H715+VLOOKUP(B715,Summary!$A$34:C$39,3,0))</f>
        <v>22.423311920162178</v>
      </c>
      <c r="N715" t="s">
        <v>109</v>
      </c>
      <c r="P715">
        <f t="shared" si="59"/>
        <v>4000</v>
      </c>
    </row>
    <row r="716" spans="1:16" hidden="1">
      <c r="A716" t="s">
        <v>8</v>
      </c>
      <c r="B716" t="s">
        <v>8</v>
      </c>
      <c r="C716" t="s">
        <v>83</v>
      </c>
      <c r="D716" s="8">
        <v>1630</v>
      </c>
      <c r="E716" t="str">
        <f>VLOOKUP(D716,Conformity!$A$2:$C$116,2,0)</f>
        <v>Rock Quarries</v>
      </c>
      <c r="F716" s="8" t="s">
        <v>5</v>
      </c>
      <c r="G716" s="26">
        <f t="shared" si="55"/>
        <v>0.73183755311232057</v>
      </c>
      <c r="H716" s="30">
        <f t="shared" si="56"/>
        <v>0.13401908322593187</v>
      </c>
      <c r="I716" s="30">
        <f>HLOOKUP(F716,ROCs!$B$1:$F$17,MATCH(VLOOKUP(D716,HROC,2,0),ROCs!$A$2:$A$17,0)+1,0)</f>
        <v>0.24052044568721381</v>
      </c>
      <c r="J716" s="3">
        <v>53.86</v>
      </c>
      <c r="K716" s="26">
        <f t="shared" si="57"/>
        <v>53.987592045642828</v>
      </c>
      <c r="L716" s="31">
        <f t="shared" si="58"/>
        <v>107.50711069747875</v>
      </c>
      <c r="M716" s="4">
        <f>2.721*K716*(H716+VLOOKUP(B716,Summary!$A$34:C$39,3,0))</f>
        <v>47.598480428237259</v>
      </c>
      <c r="N716" t="s">
        <v>111</v>
      </c>
      <c r="O716" t="s">
        <v>82</v>
      </c>
      <c r="P716">
        <f t="shared" si="59"/>
        <v>1000</v>
      </c>
    </row>
    <row r="717" spans="1:16" hidden="1">
      <c r="A717" t="s">
        <v>14</v>
      </c>
      <c r="B717" t="s">
        <v>96</v>
      </c>
      <c r="C717" t="s">
        <v>78</v>
      </c>
      <c r="D717" s="8">
        <v>6410</v>
      </c>
      <c r="E717" t="str">
        <f>VLOOKUP(D717,Conformity!$A$2:$C$116,2,0)</f>
        <v>Freshwater Marshes</v>
      </c>
      <c r="F717" s="8" t="s">
        <v>5</v>
      </c>
      <c r="G717" s="26">
        <f t="shared" si="55"/>
        <v>0.62640332935885068</v>
      </c>
      <c r="H717" s="30">
        <f t="shared" si="56"/>
        <v>1.7869211096790915E-2</v>
      </c>
      <c r="I717" s="30">
        <f>HLOOKUP(F717,ROCs!$B$1:$F$17,MATCH(VLOOKUP(D717,HROC,2,0),ROCs!$A$2:$A$17,0)+1,0)</f>
        <v>0.24869471632328805</v>
      </c>
      <c r="J717" s="3">
        <v>53.78</v>
      </c>
      <c r="K717" s="26">
        <f t="shared" si="57"/>
        <v>55.739486684313341</v>
      </c>
      <c r="L717" s="31">
        <f t="shared" si="58"/>
        <v>95.004803497431396</v>
      </c>
      <c r="M717" s="4">
        <f>2.721*K717*(H717+VLOOKUP(B717,Summary!$A$34:C$39,3,0))</f>
        <v>14.84354366094475</v>
      </c>
      <c r="N717" t="s">
        <v>100</v>
      </c>
      <c r="P717">
        <f t="shared" si="59"/>
        <v>6000</v>
      </c>
    </row>
    <row r="718" spans="1:16" hidden="1">
      <c r="A718" t="s">
        <v>11</v>
      </c>
      <c r="B718" t="s">
        <v>11</v>
      </c>
      <c r="C718" t="s">
        <v>83</v>
      </c>
      <c r="D718" s="8">
        <v>7430</v>
      </c>
      <c r="E718" t="str">
        <f>VLOOKUP(D718,Conformity!$A$2:$C$116,2,0)</f>
        <v>Spoil Areas</v>
      </c>
      <c r="F718" s="8" t="s">
        <v>10</v>
      </c>
      <c r="G718" s="26">
        <f t="shared" si="55"/>
        <v>0.73183755311232057</v>
      </c>
      <c r="H718" s="30">
        <f t="shared" si="56"/>
        <v>0.13401908322593187</v>
      </c>
      <c r="I718" s="30">
        <f>HLOOKUP(F718,ROCs!$B$1:$F$17,MATCH(VLOOKUP(D718,HROC,2,0),ROCs!$A$2:$A$17,0)+1,0)</f>
        <v>0.24115339422849597</v>
      </c>
      <c r="J718" s="3">
        <v>53.34</v>
      </c>
      <c r="K718" s="26">
        <f t="shared" si="57"/>
        <v>53.607061135656693</v>
      </c>
      <c r="L718" s="31">
        <f t="shared" si="58"/>
        <v>106.74934808733853</v>
      </c>
      <c r="M718" s="4">
        <f>2.721*K718*(H718+VLOOKUP(B718,Summary!$A$34:C$39,3,0))</f>
        <v>35.593798028618401</v>
      </c>
      <c r="N718" t="s">
        <v>111</v>
      </c>
      <c r="O718" t="s">
        <v>82</v>
      </c>
      <c r="P718">
        <f t="shared" si="59"/>
        <v>7000</v>
      </c>
    </row>
    <row r="719" spans="1:16" hidden="1">
      <c r="A719" t="s">
        <v>14</v>
      </c>
      <c r="B719" t="s">
        <v>96</v>
      </c>
      <c r="C719" t="s">
        <v>72</v>
      </c>
      <c r="D719" s="8">
        <v>5250</v>
      </c>
      <c r="E719" t="str">
        <f>VLOOKUP(D719,Conformity!$A$2:$C$116,2,0)</f>
        <v>Marshy Lakes</v>
      </c>
      <c r="F719" s="8" t="s">
        <v>5</v>
      </c>
      <c r="G719" s="26">
        <f t="shared" ref="G719:G782" si="60">VLOOKUP(VLOOKUP(D719,HEMC,2,0),EMCN,2,0)</f>
        <v>0.52096910560538079</v>
      </c>
      <c r="H719" s="30">
        <f t="shared" ref="H719:H782" si="61">VLOOKUP(VLOOKUP(D719,HEMC,2,0),EMCP,3,0)</f>
        <v>9.3813358258152305E-2</v>
      </c>
      <c r="I719" s="30">
        <f>HLOOKUP(F719,ROCs!$B$1:$F$17,MATCH(VLOOKUP(D719,HROC,2,0),ROCs!$A$2:$A$17,0)+1,0)</f>
        <v>0.2984336595879456</v>
      </c>
      <c r="J719" s="3">
        <v>53.09</v>
      </c>
      <c r="K719" s="26">
        <f t="shared" si="57"/>
        <v>66.029215650506401</v>
      </c>
      <c r="L719" s="31">
        <f t="shared" si="58"/>
        <v>93.600172647273311</v>
      </c>
      <c r="M719" s="4">
        <f>2.721*K719*(H719+VLOOKUP(B719,Summary!$A$34:C$39,3,0))</f>
        <v>31.228263185511612</v>
      </c>
      <c r="N719" t="s">
        <v>99</v>
      </c>
      <c r="P719">
        <f t="shared" si="59"/>
        <v>5000</v>
      </c>
    </row>
    <row r="720" spans="1:16" hidden="1">
      <c r="A720" t="s">
        <v>14</v>
      </c>
      <c r="B720" t="s">
        <v>96</v>
      </c>
      <c r="C720" t="s">
        <v>71</v>
      </c>
      <c r="D720" s="8">
        <v>7430</v>
      </c>
      <c r="E720" t="str">
        <f>VLOOKUP(D720,Conformity!$A$2:$C$116,2,0)</f>
        <v>Spoil Areas</v>
      </c>
      <c r="F720" s="8" t="s">
        <v>5</v>
      </c>
      <c r="G720" s="26">
        <f t="shared" si="60"/>
        <v>0.73183755311232057</v>
      </c>
      <c r="H720" s="30">
        <f t="shared" si="61"/>
        <v>0.13401908322593187</v>
      </c>
      <c r="I720" s="30">
        <f>HLOOKUP(F720,ROCs!$B$1:$F$17,MATCH(VLOOKUP(D720,HROC,2,0),ROCs!$A$2:$A$17,0)+1,0)</f>
        <v>0.28292799795311729</v>
      </c>
      <c r="J720" s="3">
        <v>52.89</v>
      </c>
      <c r="K720" s="26">
        <f t="shared" si="57"/>
        <v>62.362727600428002</v>
      </c>
      <c r="L720" s="31">
        <f t="shared" si="58"/>
        <v>124.18476923119266</v>
      </c>
      <c r="M720" s="4">
        <f>2.721*K720*(H720+VLOOKUP(B720,Summary!$A$34:C$39,3,0))</f>
        <v>36.316680318541479</v>
      </c>
      <c r="N720" t="s">
        <v>104</v>
      </c>
      <c r="P720">
        <f t="shared" si="59"/>
        <v>7000</v>
      </c>
    </row>
    <row r="721" spans="1:16" hidden="1">
      <c r="A721" t="s">
        <v>16</v>
      </c>
      <c r="B721" t="s">
        <v>97</v>
      </c>
      <c r="C721" t="s">
        <v>71</v>
      </c>
      <c r="D721" s="8">
        <v>4220</v>
      </c>
      <c r="E721" t="str">
        <f>VLOOKUP(D721,Conformity!$A$2:$C$116,2,0)</f>
        <v>Brazilian Pepper</v>
      </c>
      <c r="F721" s="8" t="s">
        <v>5</v>
      </c>
      <c r="G721" s="26">
        <f t="shared" si="60"/>
        <v>0.80616023176279095</v>
      </c>
      <c r="H721" s="30">
        <f t="shared" si="61"/>
        <v>4.9140330516175015E-2</v>
      </c>
      <c r="I721" s="30">
        <f>HLOOKUP(F721,ROCs!$B$1:$F$17,MATCH(VLOOKUP(D721,HROC,2,0),ROCs!$A$2:$A$17,0)+1,0)</f>
        <v>0.28292799795311729</v>
      </c>
      <c r="J721" s="3">
        <v>52.79</v>
      </c>
      <c r="K721" s="26">
        <f t="shared" si="57"/>
        <v>62.244817357281043</v>
      </c>
      <c r="L721" s="31">
        <f t="shared" si="58"/>
        <v>136.53786546842372</v>
      </c>
      <c r="M721" s="4">
        <f>2.721*K721*(H721+VLOOKUP(B721,Summary!$A$34:C$39,3,0))</f>
        <v>15.09753269423193</v>
      </c>
      <c r="N721" t="s">
        <v>104</v>
      </c>
      <c r="P721">
        <f t="shared" si="59"/>
        <v>4000</v>
      </c>
    </row>
    <row r="722" spans="1:16" hidden="1">
      <c r="A722" t="s">
        <v>16</v>
      </c>
      <c r="B722" t="s">
        <v>97</v>
      </c>
      <c r="C722" t="s">
        <v>71</v>
      </c>
      <c r="D722" s="8">
        <v>3100</v>
      </c>
      <c r="E722" t="str">
        <f>VLOOKUP(D722,Conformity!$A$2:$C$116,2,0)</f>
        <v>Herbaceous (Dry Prairie)</v>
      </c>
      <c r="F722" s="8" t="s">
        <v>3</v>
      </c>
      <c r="G722" s="26">
        <f t="shared" si="60"/>
        <v>0.80616023176279095</v>
      </c>
      <c r="H722" s="30">
        <f t="shared" si="61"/>
        <v>4.9140330516175015E-2</v>
      </c>
      <c r="I722" s="30">
        <f>HLOOKUP(F722,ROCs!$B$1:$F$17,MATCH(VLOOKUP(D722,HROC,2,0),ROCs!$A$2:$A$17,0)+1,0)</f>
        <v>2.0887301862310671E-2</v>
      </c>
      <c r="J722" s="3">
        <v>52.59</v>
      </c>
      <c r="K722" s="26">
        <f t="shared" si="57"/>
        <v>4.5778454065829424</v>
      </c>
      <c r="L722" s="31">
        <f t="shared" si="58"/>
        <v>10.041787682844708</v>
      </c>
      <c r="M722" s="4">
        <f>2.721*K722*(H722+VLOOKUP(B722,Summary!$A$34:C$39,3,0))</f>
        <v>1.1103602457103341</v>
      </c>
      <c r="N722" t="s">
        <v>104</v>
      </c>
      <c r="P722">
        <f t="shared" si="59"/>
        <v>3000</v>
      </c>
    </row>
    <row r="723" spans="1:16" hidden="1">
      <c r="A723" t="s">
        <v>8</v>
      </c>
      <c r="B723" t="s">
        <v>8</v>
      </c>
      <c r="C723" t="s">
        <v>4</v>
      </c>
      <c r="D723" s="8">
        <v>2140</v>
      </c>
      <c r="E723" t="str">
        <f>VLOOKUP(D723,Conformity!$A$2:$C$116,2,0)</f>
        <v>Row Crops</v>
      </c>
      <c r="F723" s="8" t="s">
        <v>9</v>
      </c>
      <c r="G723" s="26">
        <f t="shared" si="60"/>
        <v>1.1942187284187931</v>
      </c>
      <c r="H723" s="30">
        <f t="shared" si="61"/>
        <v>0.52982210901985061</v>
      </c>
      <c r="I723" s="30">
        <f>HLOOKUP(F723,ROCs!$B$1:$F$17,MATCH(VLOOKUP(D723,HROC,2,0),ROCs!$A$2:$A$17,0)+1,0)</f>
        <v>0.25824300484311374</v>
      </c>
      <c r="J723" s="3">
        <v>52.47</v>
      </c>
      <c r="K723" s="26">
        <f t="shared" si="57"/>
        <v>56.469668609212505</v>
      </c>
      <c r="L723" s="31">
        <f t="shared" si="58"/>
        <v>183.49644662261107</v>
      </c>
      <c r="M723" s="4">
        <f>2.721*K723*(H723+VLOOKUP(B723,Summary!$A$34:C$39,3,0))</f>
        <v>110.60352351065822</v>
      </c>
      <c r="N723" t="s">
        <v>4</v>
      </c>
      <c r="P723">
        <f t="shared" si="59"/>
        <v>2000</v>
      </c>
    </row>
    <row r="724" spans="1:16">
      <c r="A724" t="s">
        <v>12</v>
      </c>
      <c r="B724" t="s">
        <v>95</v>
      </c>
      <c r="C724" t="s">
        <v>17</v>
      </c>
      <c r="D724" s="8">
        <v>5250</v>
      </c>
      <c r="E724" t="str">
        <f>VLOOKUP(D724,Conformity!$A$2:$C$116,2,0)</f>
        <v>Marshy Lakes</v>
      </c>
      <c r="F724" s="8" t="s">
        <v>5</v>
      </c>
      <c r="G724" s="26">
        <f t="shared" si="60"/>
        <v>0.52096910560538079</v>
      </c>
      <c r="H724" s="30">
        <f t="shared" si="61"/>
        <v>9.3813358258152305E-2</v>
      </c>
      <c r="I724" s="30">
        <f>HLOOKUP(F724,ROCs!$B$1:$F$17,MATCH(VLOOKUP(D724,HROC,2,0),ROCs!$A$2:$A$17,0)+1,0)</f>
        <v>0.2984336595879456</v>
      </c>
      <c r="J724" s="3">
        <v>52.32</v>
      </c>
      <c r="K724" s="26">
        <f t="shared" si="57"/>
        <v>65.071549497730174</v>
      </c>
      <c r="L724" s="31">
        <f t="shared" si="58"/>
        <v>92.242626349695598</v>
      </c>
      <c r="M724" s="4">
        <f>2.721*K724*(H724+VLOOKUP(B724,Summary!$A$34:C$39,3,0))</f>
        <v>16.610563772992176</v>
      </c>
      <c r="N724" t="s">
        <v>17</v>
      </c>
      <c r="O724" t="s">
        <v>31</v>
      </c>
      <c r="P724">
        <f t="shared" si="59"/>
        <v>5000</v>
      </c>
    </row>
    <row r="725" spans="1:16" hidden="1">
      <c r="A725" t="s">
        <v>11</v>
      </c>
      <c r="B725" t="s">
        <v>11</v>
      </c>
      <c r="C725" t="s">
        <v>84</v>
      </c>
      <c r="D725" s="8">
        <v>6250</v>
      </c>
      <c r="E725" t="str">
        <f>VLOOKUP(D725,Conformity!$A$2:$C$116,2,0)</f>
        <v>Hydric Pine Flatwoods</v>
      </c>
      <c r="F725" s="8" t="s">
        <v>5</v>
      </c>
      <c r="G725" s="26">
        <f t="shared" si="60"/>
        <v>0.62640332935885068</v>
      </c>
      <c r="H725" s="30">
        <f t="shared" si="61"/>
        <v>1.7869211096790915E-2</v>
      </c>
      <c r="I725" s="30">
        <f>HLOOKUP(F725,ROCs!$B$1:$F$17,MATCH(VLOOKUP(D725,HROC,2,0),ROCs!$A$2:$A$17,0)+1,0)</f>
        <v>0.24869471632328805</v>
      </c>
      <c r="J725" s="3">
        <v>52.15</v>
      </c>
      <c r="K725" s="26">
        <f t="shared" si="57"/>
        <v>54.050097258961337</v>
      </c>
      <c r="L725" s="31">
        <f t="shared" si="58"/>
        <v>92.125334741373138</v>
      </c>
      <c r="M725" s="4">
        <f>2.721*K725*(H725+VLOOKUP(B725,Summary!$A$34:C$39,3,0))</f>
        <v>18.805765108982534</v>
      </c>
      <c r="N725" t="s">
        <v>106</v>
      </c>
      <c r="O725" t="s">
        <v>82</v>
      </c>
      <c r="P725">
        <f t="shared" si="59"/>
        <v>6000</v>
      </c>
    </row>
    <row r="726" spans="1:16" hidden="1">
      <c r="A726" t="s">
        <v>11</v>
      </c>
      <c r="B726" t="s">
        <v>11</v>
      </c>
      <c r="C726" t="s">
        <v>83</v>
      </c>
      <c r="D726" s="8">
        <v>1550</v>
      </c>
      <c r="E726" t="str">
        <f>VLOOKUP(D726,Conformity!$A$2:$C$116,2,0)</f>
        <v>Other Light Industrial</v>
      </c>
      <c r="F726" s="8" t="s">
        <v>5</v>
      </c>
      <c r="G726" s="26">
        <f t="shared" si="60"/>
        <v>1.2017295380314896</v>
      </c>
      <c r="H726" s="30">
        <f t="shared" si="61"/>
        <v>0.2322997442582819</v>
      </c>
      <c r="I726" s="30">
        <f>HLOOKUP(F726,ROCs!$B$1:$F$17,MATCH(VLOOKUP(D726,HROC,2,0),ROCs!$A$2:$A$17,0)+1,0)</f>
        <v>0.34369105791620291</v>
      </c>
      <c r="J726" s="3">
        <v>51.51</v>
      </c>
      <c r="K726" s="26">
        <f t="shared" si="57"/>
        <v>73.779446243926103</v>
      </c>
      <c r="L726" s="31">
        <f t="shared" si="58"/>
        <v>241.25185933438718</v>
      </c>
      <c r="M726" s="4">
        <f>2.721*K726*(H726+VLOOKUP(B726,Summary!$A$34:C$39,3,0))</f>
        <v>68.717999465393703</v>
      </c>
      <c r="N726" t="s">
        <v>111</v>
      </c>
      <c r="O726" t="s">
        <v>82</v>
      </c>
      <c r="P726">
        <f t="shared" si="59"/>
        <v>1000</v>
      </c>
    </row>
    <row r="727" spans="1:16" hidden="1">
      <c r="A727" t="s">
        <v>14</v>
      </c>
      <c r="B727" t="s">
        <v>96</v>
      </c>
      <c r="C727" t="s">
        <v>71</v>
      </c>
      <c r="D727" s="8">
        <v>1400</v>
      </c>
      <c r="E727" t="str">
        <f>VLOOKUP(D727,Conformity!$A$2:$C$116,2,0)</f>
        <v>Commercial and Services</v>
      </c>
      <c r="F727" s="8" t="s">
        <v>5</v>
      </c>
      <c r="G727" s="26">
        <f t="shared" si="60"/>
        <v>0.73183755311232057</v>
      </c>
      <c r="H727" s="30">
        <f t="shared" si="61"/>
        <v>0.15992943931627868</v>
      </c>
      <c r="I727" s="30">
        <f>HLOOKUP(F727,ROCs!$B$1:$F$17,MATCH(VLOOKUP(D727,HROC,2,0),ROCs!$A$2:$A$17,0)+1,0)</f>
        <v>0.58224006489851832</v>
      </c>
      <c r="J727" s="3">
        <v>51.35</v>
      </c>
      <c r="K727" s="26">
        <f t="shared" si="57"/>
        <v>124.60002890835592</v>
      </c>
      <c r="L727" s="31">
        <f t="shared" si="58"/>
        <v>248.11977332559647</v>
      </c>
      <c r="M727" s="4">
        <f>2.721*K727*(H727+VLOOKUP(B727,Summary!$A$34:C$39,3,0))</f>
        <v>81.344880218459934</v>
      </c>
      <c r="N727" t="s">
        <v>104</v>
      </c>
      <c r="P727">
        <f t="shared" si="59"/>
        <v>1000</v>
      </c>
    </row>
    <row r="728" spans="1:16" hidden="1">
      <c r="A728" t="s">
        <v>16</v>
      </c>
      <c r="B728" t="s">
        <v>97</v>
      </c>
      <c r="C728" t="s">
        <v>4</v>
      </c>
      <c r="D728" s="8">
        <v>2140</v>
      </c>
      <c r="E728" t="str">
        <f>VLOOKUP(D728,Conformity!$A$2:$C$116,2,0)</f>
        <v>Row Crops</v>
      </c>
      <c r="F728" s="8" t="s">
        <v>10</v>
      </c>
      <c r="G728" s="26">
        <f t="shared" si="60"/>
        <v>1.1942187284187931</v>
      </c>
      <c r="H728" s="30">
        <f t="shared" si="61"/>
        <v>0.52982210901985061</v>
      </c>
      <c r="I728" s="30">
        <f>HLOOKUP(F728,ROCs!$B$1:$F$17,MATCH(VLOOKUP(D728,HROC,2,0),ROCs!$A$2:$A$17,0)+1,0)</f>
        <v>0.25824300484311374</v>
      </c>
      <c r="J728" s="3">
        <v>51.05</v>
      </c>
      <c r="K728" s="26">
        <f t="shared" si="57"/>
        <v>54.941425243001675</v>
      </c>
      <c r="L728" s="31">
        <f t="shared" si="58"/>
        <v>178.53046693509231</v>
      </c>
      <c r="M728" s="4">
        <f>2.721*K728*(H728+VLOOKUP(B728,Summary!$A$34:C$39,3,0))</f>
        <v>85.185908387108924</v>
      </c>
      <c r="N728" t="s">
        <v>4</v>
      </c>
      <c r="P728">
        <f t="shared" si="59"/>
        <v>2000</v>
      </c>
    </row>
    <row r="729" spans="1:16" hidden="1">
      <c r="A729" t="s">
        <v>12</v>
      </c>
      <c r="B729" t="s">
        <v>95</v>
      </c>
      <c r="C729" t="s">
        <v>71</v>
      </c>
      <c r="D729" s="8">
        <v>2110</v>
      </c>
      <c r="E729" t="str">
        <f>VLOOKUP(D729,Conformity!$A$2:$C$116,2,0)</f>
        <v>Improved Pastures</v>
      </c>
      <c r="F729" s="8" t="s">
        <v>10</v>
      </c>
      <c r="G729" s="26">
        <f t="shared" si="60"/>
        <v>1.8765006736361713</v>
      </c>
      <c r="H729" s="30">
        <f t="shared" si="61"/>
        <v>0.3700681607026059</v>
      </c>
      <c r="I729" s="30">
        <f>HLOOKUP(F729,ROCs!$B$1:$F$17,MATCH(VLOOKUP(D729,HROC,2,0),ROCs!$A$2:$A$17,0)+1,0)</f>
        <v>0.58663586860269046</v>
      </c>
      <c r="J729" s="3">
        <v>51.04</v>
      </c>
      <c r="K729" s="26">
        <f t="shared" si="57"/>
        <v>124.78284630178341</v>
      </c>
      <c r="L729" s="31">
        <f t="shared" si="58"/>
        <v>637.13601388555992</v>
      </c>
      <c r="M729" s="4">
        <f>2.721*K729*(H729+VLOOKUP(B729,Summary!$A$34:C$39,3,0))</f>
        <v>125.65076905575066</v>
      </c>
      <c r="N729" t="s">
        <v>104</v>
      </c>
      <c r="P729">
        <f t="shared" si="59"/>
        <v>2000</v>
      </c>
    </row>
    <row r="730" spans="1:16">
      <c r="A730" t="s">
        <v>12</v>
      </c>
      <c r="B730" t="s">
        <v>95</v>
      </c>
      <c r="C730" t="s">
        <v>17</v>
      </c>
      <c r="D730" s="8">
        <v>5120</v>
      </c>
      <c r="E730" t="str">
        <f>VLOOKUP(D730,Conformity!$A$2:$C$116,2,0)</f>
        <v xml:space="preserve"> Channelized Waterways, Canals</v>
      </c>
      <c r="F730" s="8" t="s">
        <v>5</v>
      </c>
      <c r="G730" s="26">
        <f t="shared" si="60"/>
        <v>0.52096910560538079</v>
      </c>
      <c r="H730" s="30">
        <f t="shared" si="61"/>
        <v>9.3813358258152305E-2</v>
      </c>
      <c r="I730" s="30">
        <f>HLOOKUP(F730,ROCs!$B$1:$F$17,MATCH(VLOOKUP(D730,HROC,2,0),ROCs!$A$2:$A$17,0)+1,0)</f>
        <v>0.2984336595879456</v>
      </c>
      <c r="J730" s="3">
        <v>50.86</v>
      </c>
      <c r="K730" s="26">
        <f t="shared" si="57"/>
        <v>63.255714974284331</v>
      </c>
      <c r="L730" s="31">
        <f t="shared" si="58"/>
        <v>89.668577525717083</v>
      </c>
      <c r="M730" s="4">
        <f>2.721*K730*(H730+VLOOKUP(B730,Summary!$A$34:C$39,3,0))</f>
        <v>16.147042689112805</v>
      </c>
      <c r="N730" t="s">
        <v>17</v>
      </c>
      <c r="O730" t="s">
        <v>33</v>
      </c>
      <c r="P730">
        <f t="shared" si="59"/>
        <v>5000</v>
      </c>
    </row>
    <row r="731" spans="1:16" hidden="1">
      <c r="A731" t="s">
        <v>14</v>
      </c>
      <c r="B731" t="s">
        <v>96</v>
      </c>
      <c r="C731" t="s">
        <v>90</v>
      </c>
      <c r="D731" s="8">
        <v>8140</v>
      </c>
      <c r="E731" t="str">
        <f>VLOOKUP(D731,Conformity!$A$2:$C$116,2,0)</f>
        <v>Roads and Highways</v>
      </c>
      <c r="F731" s="8" t="s">
        <v>5</v>
      </c>
      <c r="G731" s="26">
        <f t="shared" si="60"/>
        <v>1.0171301585628862</v>
      </c>
      <c r="H731" s="30">
        <f t="shared" si="61"/>
        <v>0.19656132206470006</v>
      </c>
      <c r="I731" s="30">
        <f>HLOOKUP(F731,ROCs!$B$1:$F$17,MATCH(VLOOKUP(D731,HROC,2,0),ROCs!$A$2:$A$17,0)+1,0)</f>
        <v>0.45034663738052311</v>
      </c>
      <c r="J731" s="3">
        <v>50.84</v>
      </c>
      <c r="K731" s="26">
        <f t="shared" si="57"/>
        <v>95.417509037644493</v>
      </c>
      <c r="L731" s="31">
        <f t="shared" si="58"/>
        <v>264.07856301030426</v>
      </c>
      <c r="M731" s="4">
        <f>2.721*K731*(H731+VLOOKUP(B731,Summary!$A$34:C$39,3,0))</f>
        <v>71.803904249841864</v>
      </c>
      <c r="N731" t="s">
        <v>105</v>
      </c>
      <c r="O731" t="s">
        <v>89</v>
      </c>
      <c r="P731">
        <f t="shared" si="59"/>
        <v>8000</v>
      </c>
    </row>
    <row r="732" spans="1:16" hidden="1">
      <c r="A732" t="s">
        <v>12</v>
      </c>
      <c r="B732" t="s">
        <v>95</v>
      </c>
      <c r="C732" t="s">
        <v>81</v>
      </c>
      <c r="D732" s="8">
        <v>4110</v>
      </c>
      <c r="E732" t="str">
        <f>VLOOKUP(D732,Conformity!$A$2:$C$116,2,0)</f>
        <v>Pine Flatwoods</v>
      </c>
      <c r="F732" s="8" t="s">
        <v>3</v>
      </c>
      <c r="G732" s="26">
        <f t="shared" si="60"/>
        <v>0.80616023176279095</v>
      </c>
      <c r="H732" s="30">
        <f t="shared" si="61"/>
        <v>4.9140330516175015E-2</v>
      </c>
      <c r="I732" s="30">
        <f>HLOOKUP(F732,ROCs!$B$1:$F$17,MATCH(VLOOKUP(D732,HROC,2,0),ROCs!$A$2:$A$17,0)+1,0)</f>
        <v>2.0887301862310671E-2</v>
      </c>
      <c r="J732" s="3">
        <v>50.83</v>
      </c>
      <c r="K732" s="26">
        <f t="shared" si="57"/>
        <v>4.4246412248832652</v>
      </c>
      <c r="L732" s="31">
        <f t="shared" si="58"/>
        <v>9.7057248130632505</v>
      </c>
      <c r="M732" s="4">
        <f>2.721*K732*(H732+VLOOKUP(B732,Summary!$A$34:C$39,3,0))</f>
        <v>0.59162249193322558</v>
      </c>
      <c r="N732" t="s">
        <v>103</v>
      </c>
      <c r="O732" t="s">
        <v>82</v>
      </c>
      <c r="P732">
        <f t="shared" si="59"/>
        <v>4000</v>
      </c>
    </row>
    <row r="733" spans="1:16" hidden="1">
      <c r="A733" t="s">
        <v>16</v>
      </c>
      <c r="B733" t="s">
        <v>97</v>
      </c>
      <c r="C733" t="s">
        <v>71</v>
      </c>
      <c r="D733" s="8">
        <v>2130</v>
      </c>
      <c r="E733" t="str">
        <f>VLOOKUP(D733,Conformity!$A$2:$C$116,2,0)</f>
        <v>Woodland Pastures</v>
      </c>
      <c r="F733" s="8" t="s">
        <v>5</v>
      </c>
      <c r="G733" s="26">
        <f t="shared" si="60"/>
        <v>0.95337210017164864</v>
      </c>
      <c r="H733" s="30">
        <f t="shared" si="61"/>
        <v>0.22938109134459039</v>
      </c>
      <c r="I733" s="30">
        <f>HLOOKUP(F733,ROCs!$B$1:$F$17,MATCH(VLOOKUP(D733,HROC,2,0),ROCs!$A$2:$A$17,0)+1,0)</f>
        <v>0.2</v>
      </c>
      <c r="J733" s="3">
        <v>50.44</v>
      </c>
      <c r="K733" s="26">
        <f t="shared" si="57"/>
        <v>42.041739999999997</v>
      </c>
      <c r="L733" s="31">
        <f t="shared" si="58"/>
        <v>109.06154914954216</v>
      </c>
      <c r="M733" s="4">
        <f>2.721*K733*(H733+VLOOKUP(B733,Summary!$A$34:C$39,3,0))</f>
        <v>30.816004714576636</v>
      </c>
      <c r="N733" t="s">
        <v>104</v>
      </c>
      <c r="P733">
        <f t="shared" si="59"/>
        <v>2000</v>
      </c>
    </row>
    <row r="734" spans="1:16" hidden="1">
      <c r="A734" t="s">
        <v>12</v>
      </c>
      <c r="B734" t="s">
        <v>95</v>
      </c>
      <c r="C734" t="s">
        <v>71</v>
      </c>
      <c r="D734" s="8">
        <v>2320</v>
      </c>
      <c r="E734" t="str">
        <f>VLOOKUP(D734,Conformity!$A$2:$C$116,2,0)</f>
        <v>Poultry Feeding Operations</v>
      </c>
      <c r="F734" s="8" t="s">
        <v>5</v>
      </c>
      <c r="G734" s="26">
        <f t="shared" si="60"/>
        <v>1.7303616721893005</v>
      </c>
      <c r="H734" s="30">
        <f t="shared" si="61"/>
        <v>0.38508149913584422</v>
      </c>
      <c r="I734" s="30">
        <f>HLOOKUP(F734,ROCs!$B$1:$F$17,MATCH(VLOOKUP(D734,HROC,2,0),ROCs!$A$2:$A$17,0)+1,0)</f>
        <v>0.30381529981542799</v>
      </c>
      <c r="J734" s="3">
        <v>50.4</v>
      </c>
      <c r="K734" s="26">
        <f t="shared" si="57"/>
        <v>63.81397320383212</v>
      </c>
      <c r="L734" s="31">
        <f t="shared" si="58"/>
        <v>300.45623045249317</v>
      </c>
      <c r="M734" s="4">
        <f>2.721*K734*(H734+VLOOKUP(B734,Summary!$A$34:C$39,3,0))</f>
        <v>66.864712451104992</v>
      </c>
      <c r="N734" t="s">
        <v>104</v>
      </c>
      <c r="P734">
        <f t="shared" si="59"/>
        <v>2000</v>
      </c>
    </row>
    <row r="735" spans="1:16">
      <c r="A735" t="s">
        <v>11</v>
      </c>
      <c r="B735" t="s">
        <v>11</v>
      </c>
      <c r="C735" t="s">
        <v>17</v>
      </c>
      <c r="D735" s="8">
        <v>6410</v>
      </c>
      <c r="E735" t="str">
        <f>VLOOKUP(D735,Conformity!$A$2:$C$116,2,0)</f>
        <v>Freshwater Marshes</v>
      </c>
      <c r="F735" s="8" t="s">
        <v>5</v>
      </c>
      <c r="G735" s="26">
        <f t="shared" si="60"/>
        <v>0.62640332935885068</v>
      </c>
      <c r="H735" s="30">
        <f t="shared" si="61"/>
        <v>1.7869211096790915E-2</v>
      </c>
      <c r="I735" s="30">
        <f>HLOOKUP(F735,ROCs!$B$1:$F$17,MATCH(VLOOKUP(D735,HROC,2,0),ROCs!$A$2:$A$17,0)+1,0)</f>
        <v>0.24869471632328805</v>
      </c>
      <c r="J735" s="3">
        <v>49.93</v>
      </c>
      <c r="K735" s="26">
        <f t="shared" si="57"/>
        <v>51.749211047745725</v>
      </c>
      <c r="L735" s="31">
        <f t="shared" si="58"/>
        <v>88.203604288336734</v>
      </c>
      <c r="M735" s="4">
        <f>2.721*K735*(H735+VLOOKUP(B735,Summary!$A$34:C$39,3,0))</f>
        <v>18.005212883825465</v>
      </c>
      <c r="N735" t="s">
        <v>17</v>
      </c>
      <c r="O735" t="s">
        <v>25</v>
      </c>
      <c r="P735">
        <f t="shared" si="59"/>
        <v>6000</v>
      </c>
    </row>
    <row r="736" spans="1:16">
      <c r="A736" t="s">
        <v>12</v>
      </c>
      <c r="B736" t="s">
        <v>95</v>
      </c>
      <c r="C736" t="s">
        <v>17</v>
      </c>
      <c r="D736" s="8">
        <v>6172</v>
      </c>
      <c r="E736" t="str">
        <f>VLOOKUP(D736,Conformity!$A$2:$C$116,2,0)</f>
        <v>Mixed Shrubs</v>
      </c>
      <c r="F736" s="8" t="s">
        <v>5</v>
      </c>
      <c r="G736" s="26">
        <f t="shared" si="60"/>
        <v>0.62640332935885068</v>
      </c>
      <c r="H736" s="30">
        <f t="shared" si="61"/>
        <v>1.7869211096790915E-2</v>
      </c>
      <c r="I736" s="30">
        <f>HLOOKUP(F736,ROCs!$B$1:$F$17,MATCH(VLOOKUP(D736,HROC,2,0),ROCs!$A$2:$A$17,0)+1,0)</f>
        <v>0.24869471632328805</v>
      </c>
      <c r="J736" s="3">
        <v>49.42</v>
      </c>
      <c r="K736" s="26">
        <f t="shared" si="57"/>
        <v>51.220629080304313</v>
      </c>
      <c r="L736" s="31">
        <f t="shared" si="58"/>
        <v>87.302666211287857</v>
      </c>
      <c r="M736" s="4">
        <f>2.721*K736*(H736+VLOOKUP(B736,Summary!$A$34:C$39,3,0))</f>
        <v>2.4904557474797144</v>
      </c>
      <c r="N736" t="s">
        <v>17</v>
      </c>
      <c r="O736" t="s">
        <v>34</v>
      </c>
      <c r="P736">
        <f t="shared" si="59"/>
        <v>6000</v>
      </c>
    </row>
    <row r="737" spans="1:16" hidden="1">
      <c r="A737" t="s">
        <v>14</v>
      </c>
      <c r="B737" t="s">
        <v>96</v>
      </c>
      <c r="C737" t="s">
        <v>71</v>
      </c>
      <c r="D737" s="8">
        <v>1210</v>
      </c>
      <c r="E737" t="str">
        <f>VLOOKUP(D737,Conformity!$A$2:$C$116,2,0)</f>
        <v>Fixed Single Family Units</v>
      </c>
      <c r="F737" s="8" t="s">
        <v>9</v>
      </c>
      <c r="G737" s="26">
        <f t="shared" si="60"/>
        <v>1.3474392445178078</v>
      </c>
      <c r="H737" s="30">
        <f t="shared" si="61"/>
        <v>0.2921616014325315</v>
      </c>
      <c r="I737" s="30">
        <f>HLOOKUP(F737,ROCs!$B$1:$F$17,MATCH(VLOOKUP(D737,HROC,2,0),ROCs!$A$2:$A$17,0)+1,0)</f>
        <v>0.2050753273754139</v>
      </c>
      <c r="J737" s="3">
        <v>49.38</v>
      </c>
      <c r="K737" s="26">
        <f t="shared" si="57"/>
        <v>42.202687457212903</v>
      </c>
      <c r="L737" s="31">
        <f t="shared" si="58"/>
        <v>154.73118142409726</v>
      </c>
      <c r="M737" s="4">
        <f>2.721*K737*(H737+VLOOKUP(B737,Summary!$A$34:C$39,3,0))</f>
        <v>42.736623936574503</v>
      </c>
      <c r="N737" t="s">
        <v>104</v>
      </c>
      <c r="P737">
        <f t="shared" si="59"/>
        <v>1000</v>
      </c>
    </row>
    <row r="738" spans="1:16" hidden="1">
      <c r="A738" t="s">
        <v>8</v>
      </c>
      <c r="B738" t="s">
        <v>8</v>
      </c>
      <c r="C738" t="s">
        <v>83</v>
      </c>
      <c r="D738" s="8">
        <v>5120</v>
      </c>
      <c r="E738" t="str">
        <f>VLOOKUP(D738,Conformity!$A$2:$C$116,2,0)</f>
        <v xml:space="preserve"> Channelized Waterways, Canals</v>
      </c>
      <c r="F738" s="8" t="s">
        <v>5</v>
      </c>
      <c r="G738" s="26">
        <f t="shared" si="60"/>
        <v>0.52096910560538079</v>
      </c>
      <c r="H738" s="30">
        <f t="shared" si="61"/>
        <v>9.3813358258152305E-2</v>
      </c>
      <c r="I738" s="30">
        <f>HLOOKUP(F738,ROCs!$B$1:$F$17,MATCH(VLOOKUP(D738,HROC,2,0),ROCs!$A$2:$A$17,0)+1,0)</f>
        <v>0.2984336595879456</v>
      </c>
      <c r="J738" s="3">
        <v>49.32</v>
      </c>
      <c r="K738" s="26">
        <f t="shared" si="57"/>
        <v>61.340382668731877</v>
      </c>
      <c r="L738" s="31">
        <f t="shared" si="58"/>
        <v>86.953484930561672</v>
      </c>
      <c r="M738" s="4">
        <f>2.721*K738*(H738+VLOOKUP(B738,Summary!$A$34:C$39,3,0))</f>
        <v>47.370487625586094</v>
      </c>
      <c r="N738" t="s">
        <v>111</v>
      </c>
      <c r="O738" t="s">
        <v>82</v>
      </c>
      <c r="P738">
        <f t="shared" si="59"/>
        <v>5000</v>
      </c>
    </row>
    <row r="739" spans="1:16" hidden="1">
      <c r="A739" t="s">
        <v>11</v>
      </c>
      <c r="B739" t="s">
        <v>11</v>
      </c>
      <c r="C739" t="s">
        <v>4</v>
      </c>
      <c r="D739" s="8">
        <v>2510</v>
      </c>
      <c r="E739" t="str">
        <f>VLOOKUP(D739,Conformity!$A$2:$C$116,2,0)</f>
        <v>Horse Farms</v>
      </c>
      <c r="F739" s="8" t="s">
        <v>5</v>
      </c>
      <c r="G739" s="26">
        <f t="shared" si="60"/>
        <v>1.8765006736361713</v>
      </c>
      <c r="H739" s="30">
        <f t="shared" si="61"/>
        <v>0.3700681607026059</v>
      </c>
      <c r="I739" s="30">
        <f>HLOOKUP(F739,ROCs!$B$1:$F$17,MATCH(VLOOKUP(D739,HROC,2,0),ROCs!$A$2:$A$17,0)+1,0)</f>
        <v>0.58663586860269046</v>
      </c>
      <c r="J739" s="3">
        <v>49.31</v>
      </c>
      <c r="K739" s="26">
        <f t="shared" si="57"/>
        <v>120.55333368222846</v>
      </c>
      <c r="L739" s="31">
        <f t="shared" si="58"/>
        <v>615.54029868136683</v>
      </c>
      <c r="M739" s="4">
        <f>2.721*K739*(H739+VLOOKUP(B739,Summary!$A$34:C$39,3,0))</f>
        <v>157.4746565124816</v>
      </c>
      <c r="N739" t="s">
        <v>4</v>
      </c>
      <c r="P739">
        <f t="shared" si="59"/>
        <v>2000</v>
      </c>
    </row>
    <row r="740" spans="1:16" hidden="1">
      <c r="A740" t="s">
        <v>14</v>
      </c>
      <c r="B740" t="s">
        <v>96</v>
      </c>
      <c r="C740" t="s">
        <v>78</v>
      </c>
      <c r="D740" s="8">
        <v>1850</v>
      </c>
      <c r="E740" t="str">
        <f>VLOOKUP(D740,Conformity!$A$2:$C$116,2,0)</f>
        <v>Parks and Zoos</v>
      </c>
      <c r="F740" s="8" t="s">
        <v>5</v>
      </c>
      <c r="G740" s="26">
        <f t="shared" si="60"/>
        <v>0.96739227811534922</v>
      </c>
      <c r="H740" s="30">
        <f t="shared" si="61"/>
        <v>0.17065096597435325</v>
      </c>
      <c r="I740" s="30">
        <f>HLOOKUP(F740,ROCs!$B$1:$F$17,MATCH(VLOOKUP(D740,HROC,2,0),ROCs!$A$2:$A$17,0)+1,0)</f>
        <v>0.27638752969320179</v>
      </c>
      <c r="J740" s="3">
        <v>49.14</v>
      </c>
      <c r="K740" s="26">
        <f t="shared" si="57"/>
        <v>56.601664774024009</v>
      </c>
      <c r="L740" s="31">
        <f t="shared" si="58"/>
        <v>148.99111254538204</v>
      </c>
      <c r="M740" s="4">
        <f>2.721*K740*(H740+VLOOKUP(B740,Summary!$A$34:C$39,3,0))</f>
        <v>38.603539769665915</v>
      </c>
      <c r="N740" t="s">
        <v>100</v>
      </c>
      <c r="P740">
        <f t="shared" si="59"/>
        <v>1000</v>
      </c>
    </row>
    <row r="741" spans="1:16" hidden="1">
      <c r="A741" t="s">
        <v>14</v>
      </c>
      <c r="B741" t="s">
        <v>96</v>
      </c>
      <c r="C741" t="s">
        <v>86</v>
      </c>
      <c r="D741" s="8">
        <v>1400</v>
      </c>
      <c r="E741" t="str">
        <f>VLOOKUP(D741,Conformity!$A$2:$C$116,2,0)</f>
        <v>Commercial and Services</v>
      </c>
      <c r="F741" s="8" t="s">
        <v>5</v>
      </c>
      <c r="G741" s="26">
        <f t="shared" si="60"/>
        <v>0.73183755311232057</v>
      </c>
      <c r="H741" s="30">
        <f t="shared" si="61"/>
        <v>0.15992943931627868</v>
      </c>
      <c r="I741" s="30">
        <f>HLOOKUP(F741,ROCs!$B$1:$F$17,MATCH(VLOOKUP(D741,HROC,2,0),ROCs!$A$2:$A$17,0)+1,0)</f>
        <v>0.58224006489851832</v>
      </c>
      <c r="J741" s="3">
        <v>49.08</v>
      </c>
      <c r="K741" s="26">
        <f t="shared" si="57"/>
        <v>119.09190689040133</v>
      </c>
      <c r="L741" s="31">
        <f t="shared" si="58"/>
        <v>237.15128480662656</v>
      </c>
      <c r="M741" s="4">
        <f>2.721*K741*(H741+VLOOKUP(B741,Summary!$A$34:C$39,3,0))</f>
        <v>77.748913751158966</v>
      </c>
      <c r="N741" t="s">
        <v>109</v>
      </c>
      <c r="P741">
        <f t="shared" si="59"/>
        <v>1000</v>
      </c>
    </row>
    <row r="742" spans="1:16" hidden="1">
      <c r="A742" t="s">
        <v>2</v>
      </c>
      <c r="B742" t="s">
        <v>94</v>
      </c>
      <c r="C742" t="s">
        <v>71</v>
      </c>
      <c r="D742" s="8">
        <v>2540</v>
      </c>
      <c r="E742" t="str">
        <f>VLOOKUP(D742,Conformity!$A$2:$C$116,2,0)</f>
        <v>Aquaculture</v>
      </c>
      <c r="F742" s="8" t="s">
        <v>10</v>
      </c>
      <c r="G742" s="26">
        <f t="shared" si="60"/>
        <v>1.7303616721893005</v>
      </c>
      <c r="H742" s="30">
        <f t="shared" si="61"/>
        <v>0.38508149913584422</v>
      </c>
      <c r="I742" s="30">
        <f>HLOOKUP(F742,ROCs!$B$1:$F$17,MATCH(VLOOKUP(D742,HROC,2,0),ROCs!$A$2:$A$17,0)+1,0)</f>
        <v>0.30381529981542799</v>
      </c>
      <c r="J742" s="3">
        <v>49.08</v>
      </c>
      <c r="K742" s="26">
        <f t="shared" si="57"/>
        <v>62.142654858017472</v>
      </c>
      <c r="L742" s="31">
        <f t="shared" si="58"/>
        <v>292.58713870254695</v>
      </c>
      <c r="M742" s="4">
        <f>2.721*K742*(H742+VLOOKUP(B742,Summary!$A$34:C$39,3,0))</f>
        <v>73.568001985104559</v>
      </c>
      <c r="N742" t="s">
        <v>104</v>
      </c>
      <c r="P742">
        <f t="shared" si="59"/>
        <v>2000</v>
      </c>
    </row>
    <row r="743" spans="1:16">
      <c r="A743" t="s">
        <v>16</v>
      </c>
      <c r="B743" t="s">
        <v>97</v>
      </c>
      <c r="C743" t="s">
        <v>17</v>
      </c>
      <c r="D743" s="8">
        <v>5300</v>
      </c>
      <c r="E743" t="str">
        <f>VLOOKUP(D743,Conformity!$A$2:$C$116,2,0)</f>
        <v>Reservoirs</v>
      </c>
      <c r="F743" s="8" t="s">
        <v>5</v>
      </c>
      <c r="G743" s="26">
        <f t="shared" si="60"/>
        <v>0.52096910560538079</v>
      </c>
      <c r="H743" s="30">
        <f t="shared" si="61"/>
        <v>9.3813358258152305E-2</v>
      </c>
      <c r="I743" s="30">
        <f>HLOOKUP(F743,ROCs!$B$1:$F$17,MATCH(VLOOKUP(D743,HROC,2,0),ROCs!$A$2:$A$17,0)+1,0)</f>
        <v>0.2984336595879456</v>
      </c>
      <c r="J743" s="3">
        <v>48.79</v>
      </c>
      <c r="K743" s="26">
        <f t="shared" si="57"/>
        <v>60.681209862275516</v>
      </c>
      <c r="L743" s="31">
        <f t="shared" si="58"/>
        <v>86.019069946514676</v>
      </c>
      <c r="M743" s="4">
        <f>2.721*K743*(H743+VLOOKUP(B743,Summary!$A$34:C$39,3,0))</f>
        <v>22.094401568036371</v>
      </c>
      <c r="N743" t="s">
        <v>17</v>
      </c>
      <c r="O743" t="s">
        <v>67</v>
      </c>
      <c r="P743">
        <f t="shared" si="59"/>
        <v>5000</v>
      </c>
    </row>
    <row r="744" spans="1:16" hidden="1">
      <c r="A744" t="s">
        <v>2</v>
      </c>
      <c r="B744" t="s">
        <v>94</v>
      </c>
      <c r="C744" t="s">
        <v>71</v>
      </c>
      <c r="D744" s="8">
        <v>1180</v>
      </c>
      <c r="E744" t="str">
        <f>VLOOKUP(D744,Conformity!$A$2:$C$116,2,0)</f>
        <v>Rural Residential</v>
      </c>
      <c r="F744" s="8" t="s">
        <v>5</v>
      </c>
      <c r="G744" s="26">
        <f t="shared" si="60"/>
        <v>0.96739227811534922</v>
      </c>
      <c r="H744" s="30">
        <f t="shared" si="61"/>
        <v>0.17065096597435325</v>
      </c>
      <c r="I744" s="30">
        <f>HLOOKUP(F744,ROCs!$B$1:$F$17,MATCH(VLOOKUP(D744,HROC,2,0),ROCs!$A$2:$A$17,0)+1,0)</f>
        <v>0.27638752969320179</v>
      </c>
      <c r="J744" s="3">
        <v>48.76</v>
      </c>
      <c r="K744" s="26">
        <f t="shared" si="57"/>
        <v>56.163963662625356</v>
      </c>
      <c r="L744" s="31">
        <f t="shared" si="58"/>
        <v>147.83896311991913</v>
      </c>
      <c r="M744" s="4">
        <f>2.721*K744*(H744+VLOOKUP(B744,Summary!$A$34:C$39,3,0))</f>
        <v>33.720353944325488</v>
      </c>
      <c r="N744" t="s">
        <v>104</v>
      </c>
      <c r="P744">
        <f t="shared" si="59"/>
        <v>1000</v>
      </c>
    </row>
    <row r="745" spans="1:16" hidden="1">
      <c r="A745" t="s">
        <v>14</v>
      </c>
      <c r="B745" t="s">
        <v>96</v>
      </c>
      <c r="C745" t="s">
        <v>72</v>
      </c>
      <c r="D745" s="8">
        <v>1920</v>
      </c>
      <c r="E745" t="str">
        <f>VLOOKUP(D745,Conformity!$A$2:$C$116,2,0)</f>
        <v>Inactive Land with street pattern but without structures</v>
      </c>
      <c r="F745" s="8" t="s">
        <v>13</v>
      </c>
      <c r="G745" s="26">
        <f t="shared" si="60"/>
        <v>0.80616023176279095</v>
      </c>
      <c r="H745" s="30">
        <f t="shared" si="61"/>
        <v>4.9140330516175015E-2</v>
      </c>
      <c r="I745" s="30">
        <f>HLOOKUP(F745,ROCs!$B$1:$F$17,MATCH(VLOOKUP(D745,HROC,2,0),ROCs!$A$2:$A$17,0)+1,0)</f>
        <v>0.15190764990771397</v>
      </c>
      <c r="J745" s="3">
        <v>48.47</v>
      </c>
      <c r="K745" s="26">
        <f t="shared" si="57"/>
        <v>30.685151599104586</v>
      </c>
      <c r="L745" s="31">
        <f t="shared" si="58"/>
        <v>67.30978222440946</v>
      </c>
      <c r="M745" s="4">
        <f>2.721*K745*(H745+VLOOKUP(B745,Summary!$A$34:C$39,3,0))</f>
        <v>10.782481175516111</v>
      </c>
      <c r="N745" t="s">
        <v>99</v>
      </c>
      <c r="P745">
        <f t="shared" si="59"/>
        <v>1000</v>
      </c>
    </row>
    <row r="746" spans="1:16" hidden="1">
      <c r="A746" t="s">
        <v>14</v>
      </c>
      <c r="B746" t="s">
        <v>96</v>
      </c>
      <c r="C746" t="s">
        <v>71</v>
      </c>
      <c r="D746" s="8">
        <v>7400</v>
      </c>
      <c r="E746" t="str">
        <f>VLOOKUP(D746,Conformity!$A$2:$C$116,2,0)</f>
        <v>Disturbed Land</v>
      </c>
      <c r="F746" s="8" t="s">
        <v>5</v>
      </c>
      <c r="G746" s="26">
        <f t="shared" si="60"/>
        <v>0.73183755311232057</v>
      </c>
      <c r="H746" s="30">
        <f t="shared" si="61"/>
        <v>0.13401908322593187</v>
      </c>
      <c r="I746" s="30">
        <f>HLOOKUP(F746,ROCs!$B$1:$F$17,MATCH(VLOOKUP(D746,HROC,2,0),ROCs!$A$2:$A$17,0)+1,0)</f>
        <v>0.28292799795311729</v>
      </c>
      <c r="J746" s="3">
        <v>48.46</v>
      </c>
      <c r="K746" s="26">
        <f t="shared" si="57"/>
        <v>57.139303829017599</v>
      </c>
      <c r="L746" s="31">
        <f t="shared" si="58"/>
        <v>113.78320886639433</v>
      </c>
      <c r="M746" s="4">
        <f>2.721*K746*(H746+VLOOKUP(B746,Summary!$A$34:C$39,3,0))</f>
        <v>33.274840768321425</v>
      </c>
      <c r="N746" t="s">
        <v>104</v>
      </c>
      <c r="P746">
        <f t="shared" si="59"/>
        <v>7000</v>
      </c>
    </row>
    <row r="747" spans="1:16" hidden="1">
      <c r="A747" t="s">
        <v>14</v>
      </c>
      <c r="B747" t="s">
        <v>96</v>
      </c>
      <c r="C747" t="s">
        <v>71</v>
      </c>
      <c r="D747" s="8">
        <v>1920</v>
      </c>
      <c r="E747" t="str">
        <f>VLOOKUP(D747,Conformity!$A$2:$C$116,2,0)</f>
        <v>Inactive Land with street pattern but without structures</v>
      </c>
      <c r="F747" s="8" t="s">
        <v>5</v>
      </c>
      <c r="G747" s="26">
        <f t="shared" si="60"/>
        <v>0.80616023176279095</v>
      </c>
      <c r="H747" s="30">
        <f t="shared" si="61"/>
        <v>4.9140330516175015E-2</v>
      </c>
      <c r="I747" s="30">
        <f>HLOOKUP(F747,ROCs!$B$1:$F$17,MATCH(VLOOKUP(D747,HROC,2,0),ROCs!$A$2:$A$17,0)+1,0)</f>
        <v>0.27638752969320179</v>
      </c>
      <c r="J747" s="3">
        <v>48.39</v>
      </c>
      <c r="K747" s="26">
        <f t="shared" si="57"/>
        <v>55.737781001526692</v>
      </c>
      <c r="L747" s="31">
        <f t="shared" si="58"/>
        <v>122.26427784681583</v>
      </c>
      <c r="M747" s="4">
        <f>2.721*K747*(H747+VLOOKUP(B747,Summary!$A$34:C$39,3,0))</f>
        <v>19.585745648769695</v>
      </c>
      <c r="N747" t="s">
        <v>104</v>
      </c>
      <c r="P747">
        <f t="shared" si="59"/>
        <v>1000</v>
      </c>
    </row>
    <row r="748" spans="1:16" hidden="1">
      <c r="A748" t="s">
        <v>12</v>
      </c>
      <c r="B748" t="s">
        <v>95</v>
      </c>
      <c r="C748" t="s">
        <v>81</v>
      </c>
      <c r="D748" s="8">
        <v>1180</v>
      </c>
      <c r="E748" t="str">
        <f>VLOOKUP(D748,Conformity!$A$2:$C$116,2,0)</f>
        <v>Rural Residential</v>
      </c>
      <c r="F748" s="8" t="s">
        <v>10</v>
      </c>
      <c r="G748" s="26">
        <f t="shared" si="60"/>
        <v>0.96739227811534922</v>
      </c>
      <c r="H748" s="30">
        <f t="shared" si="61"/>
        <v>0.17065096597435325</v>
      </c>
      <c r="I748" s="30">
        <f>HLOOKUP(F748,ROCs!$B$1:$F$17,MATCH(VLOOKUP(D748,HROC,2,0),ROCs!$A$2:$A$17,0)+1,0)</f>
        <v>0.24895975957097566</v>
      </c>
      <c r="J748" s="3">
        <v>48.31</v>
      </c>
      <c r="K748" s="26">
        <f t="shared" si="57"/>
        <v>50.1235476419617</v>
      </c>
      <c r="L748" s="31">
        <f t="shared" si="58"/>
        <v>131.93893073131972</v>
      </c>
      <c r="M748" s="4">
        <f>2.721*K748*(H748+VLOOKUP(B748,Summary!$A$34:C$39,3,0))</f>
        <v>23.274432190824566</v>
      </c>
      <c r="N748" t="s">
        <v>103</v>
      </c>
      <c r="O748" t="s">
        <v>82</v>
      </c>
      <c r="P748">
        <f t="shared" si="59"/>
        <v>1000</v>
      </c>
    </row>
    <row r="749" spans="1:16" hidden="1">
      <c r="A749" t="s">
        <v>8</v>
      </c>
      <c r="B749" t="s">
        <v>8</v>
      </c>
      <c r="C749" t="s">
        <v>73</v>
      </c>
      <c r="D749" s="8">
        <v>6410</v>
      </c>
      <c r="E749" t="str">
        <f>VLOOKUP(D749,Conformity!$A$2:$C$116,2,0)</f>
        <v>Freshwater Marshes</v>
      </c>
      <c r="F749" s="8" t="s">
        <v>5</v>
      </c>
      <c r="G749" s="26">
        <f t="shared" si="60"/>
        <v>0.62640332935885068</v>
      </c>
      <c r="H749" s="30">
        <f t="shared" si="61"/>
        <v>1.7869211096790915E-2</v>
      </c>
      <c r="I749" s="30">
        <f>HLOOKUP(F749,ROCs!$B$1:$F$17,MATCH(VLOOKUP(D749,HROC,2,0),ROCs!$A$2:$A$17,0)+1,0)</f>
        <v>0.24869471632328805</v>
      </c>
      <c r="J749" s="3">
        <v>48.2</v>
      </c>
      <c r="K749" s="26">
        <f t="shared" si="57"/>
        <v>49.956178099366007</v>
      </c>
      <c r="L749" s="31">
        <f t="shared" si="58"/>
        <v>85.147481007366949</v>
      </c>
      <c r="M749" s="4">
        <f>2.721*K749*(H749+VLOOKUP(B749,Summary!$A$34:C$39,3,0))</f>
        <v>28.255819971449633</v>
      </c>
      <c r="N749" t="s">
        <v>110</v>
      </c>
      <c r="P749">
        <f t="shared" si="59"/>
        <v>6000</v>
      </c>
    </row>
    <row r="750" spans="1:16" hidden="1">
      <c r="A750" t="s">
        <v>16</v>
      </c>
      <c r="B750" t="s">
        <v>97</v>
      </c>
      <c r="C750" t="s">
        <v>81</v>
      </c>
      <c r="D750" s="8">
        <v>3100</v>
      </c>
      <c r="E750" t="str">
        <f>VLOOKUP(D750,Conformity!$A$2:$C$116,2,0)</f>
        <v>Herbaceous (Dry Prairie)</v>
      </c>
      <c r="F750" s="8" t="s">
        <v>10</v>
      </c>
      <c r="G750" s="26">
        <f t="shared" si="60"/>
        <v>0.80616023176279095</v>
      </c>
      <c r="H750" s="30">
        <f t="shared" si="61"/>
        <v>4.9140330516175015E-2</v>
      </c>
      <c r="I750" s="30">
        <f>HLOOKUP(F750,ROCs!$B$1:$F$17,MATCH(VLOOKUP(D750,HROC,2,0),ROCs!$A$2:$A$17,0)+1,0)</f>
        <v>0.24115339422849597</v>
      </c>
      <c r="J750" s="3">
        <v>48.11</v>
      </c>
      <c r="K750" s="26">
        <f t="shared" si="57"/>
        <v>48.350875726217531</v>
      </c>
      <c r="L750" s="31">
        <f t="shared" si="58"/>
        <v>106.06064320653888</v>
      </c>
      <c r="M750" s="4">
        <f>2.721*K750*(H750+VLOOKUP(B750,Summary!$A$34:C$39,3,0))</f>
        <v>11.727545489952755</v>
      </c>
      <c r="N750" t="s">
        <v>103</v>
      </c>
      <c r="O750" t="s">
        <v>82</v>
      </c>
      <c r="P750">
        <f t="shared" si="59"/>
        <v>3000</v>
      </c>
    </row>
    <row r="751" spans="1:16" hidden="1">
      <c r="A751" t="s">
        <v>14</v>
      </c>
      <c r="B751" t="s">
        <v>96</v>
      </c>
      <c r="C751" t="s">
        <v>72</v>
      </c>
      <c r="D751" s="8">
        <v>1390</v>
      </c>
      <c r="E751" t="str">
        <f>VLOOKUP(D751,Conformity!$A$2:$C$116,2,0)</f>
        <v>High Density Under Construction</v>
      </c>
      <c r="F751" s="8" t="s">
        <v>5</v>
      </c>
      <c r="G751" s="26">
        <f t="shared" si="60"/>
        <v>1.6728075169398335</v>
      </c>
      <c r="H751" s="30">
        <f t="shared" si="61"/>
        <v>0.4645994885165638</v>
      </c>
      <c r="I751" s="30">
        <f>HLOOKUP(F751,ROCs!$B$1:$F$17,MATCH(VLOOKUP(D751,HROC,2,0),ROCs!$A$2:$A$17,0)+1,0)</f>
        <v>0.45902383655933859</v>
      </c>
      <c r="J751" s="3">
        <v>48.03</v>
      </c>
      <c r="K751" s="26">
        <f t="shared" si="57"/>
        <v>91.880517720495916</v>
      </c>
      <c r="L751" s="31">
        <f t="shared" si="58"/>
        <v>418.21340273332328</v>
      </c>
      <c r="M751" s="4">
        <f>2.721*K751*(H751+VLOOKUP(B751,Summary!$A$34:C$39,3,0))</f>
        <v>136.15362372115132</v>
      </c>
      <c r="N751" t="s">
        <v>99</v>
      </c>
      <c r="P751">
        <f t="shared" si="59"/>
        <v>1000</v>
      </c>
    </row>
    <row r="752" spans="1:16" hidden="1">
      <c r="A752" t="s">
        <v>14</v>
      </c>
      <c r="B752" t="s">
        <v>96</v>
      </c>
      <c r="C752" t="s">
        <v>77</v>
      </c>
      <c r="D752" s="8">
        <v>6172</v>
      </c>
      <c r="E752" t="str">
        <f>VLOOKUP(D752,Conformity!$A$2:$C$116,2,0)</f>
        <v>Mixed Shrubs</v>
      </c>
      <c r="F752" s="8" t="s">
        <v>5</v>
      </c>
      <c r="G752" s="26">
        <f t="shared" si="60"/>
        <v>0.62640332935885068</v>
      </c>
      <c r="H752" s="30">
        <f t="shared" si="61"/>
        <v>1.7869211096790915E-2</v>
      </c>
      <c r="I752" s="30">
        <f>HLOOKUP(F752,ROCs!$B$1:$F$17,MATCH(VLOOKUP(D752,HROC,2,0),ROCs!$A$2:$A$17,0)+1,0)</f>
        <v>0.24869471632328805</v>
      </c>
      <c r="J752" s="3">
        <v>47.87</v>
      </c>
      <c r="K752" s="26">
        <f t="shared" si="57"/>
        <v>49.614154473374491</v>
      </c>
      <c r="L752" s="31">
        <f t="shared" si="58"/>
        <v>84.564521075158822</v>
      </c>
      <c r="M752" s="4">
        <f>2.721*K752*(H752+VLOOKUP(B752,Summary!$A$34:C$39,3,0))</f>
        <v>13.212354686675813</v>
      </c>
      <c r="N752" t="s">
        <v>112</v>
      </c>
      <c r="P752">
        <f t="shared" si="59"/>
        <v>6000</v>
      </c>
    </row>
    <row r="753" spans="1:16" hidden="1">
      <c r="A753" t="s">
        <v>14</v>
      </c>
      <c r="B753" t="s">
        <v>96</v>
      </c>
      <c r="C753" t="s">
        <v>90</v>
      </c>
      <c r="D753" s="8">
        <v>2500</v>
      </c>
      <c r="E753" t="str">
        <f>VLOOKUP(D753,Conformity!$A$2:$C$116,2,0)</f>
        <v>Specialty Farms</v>
      </c>
      <c r="F753" s="8" t="s">
        <v>5</v>
      </c>
      <c r="G753" s="26">
        <f t="shared" si="60"/>
        <v>1.7303616721893005</v>
      </c>
      <c r="H753" s="30">
        <f t="shared" si="61"/>
        <v>0.38508149913584422</v>
      </c>
      <c r="I753" s="30">
        <f>HLOOKUP(F753,ROCs!$B$1:$F$17,MATCH(VLOOKUP(D753,HROC,2,0),ROCs!$A$2:$A$17,0)+1,0)</f>
        <v>0.30381529981542799</v>
      </c>
      <c r="J753" s="3">
        <v>47.72</v>
      </c>
      <c r="K753" s="26">
        <f t="shared" si="57"/>
        <v>60.420690501723591</v>
      </c>
      <c r="L753" s="31">
        <f t="shared" si="58"/>
        <v>284.47958962684476</v>
      </c>
      <c r="M753" s="4">
        <f>2.721*K753*(H753+VLOOKUP(B753,Summary!$A$34:C$39,3,0))</f>
        <v>76.461583808548738</v>
      </c>
      <c r="N753" t="s">
        <v>105</v>
      </c>
      <c r="O753" t="s">
        <v>89</v>
      </c>
      <c r="P753">
        <f t="shared" si="59"/>
        <v>2000</v>
      </c>
    </row>
    <row r="754" spans="1:16" hidden="1">
      <c r="A754" t="s">
        <v>2</v>
      </c>
      <c r="B754" t="s">
        <v>94</v>
      </c>
      <c r="C754" t="s">
        <v>86</v>
      </c>
      <c r="D754" s="8">
        <v>4110</v>
      </c>
      <c r="E754" t="str">
        <f>VLOOKUP(D754,Conformity!$A$2:$C$116,2,0)</f>
        <v>Pine Flatwoods</v>
      </c>
      <c r="F754" s="8" t="s">
        <v>5</v>
      </c>
      <c r="G754" s="26">
        <f t="shared" si="60"/>
        <v>0.80616023176279095</v>
      </c>
      <c r="H754" s="30">
        <f t="shared" si="61"/>
        <v>4.9140330516175015E-2</v>
      </c>
      <c r="I754" s="30">
        <f>HLOOKUP(F754,ROCs!$B$1:$F$17,MATCH(VLOOKUP(D754,HROC,2,0),ROCs!$A$2:$A$17,0)+1,0)</f>
        <v>0.28292799795311729</v>
      </c>
      <c r="J754" s="3">
        <v>47.7</v>
      </c>
      <c r="K754" s="26">
        <f t="shared" si="57"/>
        <v>56.243185981100702</v>
      </c>
      <c r="L754" s="31">
        <f t="shared" si="58"/>
        <v>123.37291499988278</v>
      </c>
      <c r="M754" s="4">
        <f>2.721*K754*(H754+VLOOKUP(B754,Summary!$A$34:C$39,3,0))</f>
        <v>15.172209057108796</v>
      </c>
      <c r="N754" t="s">
        <v>109</v>
      </c>
      <c r="P754">
        <f t="shared" si="59"/>
        <v>4000</v>
      </c>
    </row>
    <row r="755" spans="1:16" hidden="1">
      <c r="A755" t="s">
        <v>2</v>
      </c>
      <c r="B755" t="s">
        <v>94</v>
      </c>
      <c r="C755" t="s">
        <v>71</v>
      </c>
      <c r="D755" s="8">
        <v>8340</v>
      </c>
      <c r="E755" t="str">
        <f>VLOOKUP(D755,Conformity!$A$2:$C$116,2,0)</f>
        <v>Sewage Treatment</v>
      </c>
      <c r="F755" s="8" t="s">
        <v>5</v>
      </c>
      <c r="G755" s="26">
        <f t="shared" si="60"/>
        <v>1.2017295380314896</v>
      </c>
      <c r="H755" s="30">
        <f t="shared" si="61"/>
        <v>0.2322997442582819</v>
      </c>
      <c r="I755" s="30">
        <f>HLOOKUP(F755,ROCs!$B$1:$F$17,MATCH(VLOOKUP(D755,HROC,2,0),ROCs!$A$2:$A$17,0)+1,0)</f>
        <v>0.58224006489851832</v>
      </c>
      <c r="J755" s="3">
        <v>47.56</v>
      </c>
      <c r="K755" s="26">
        <f t="shared" si="57"/>
        <v>115.4036489752952</v>
      </c>
      <c r="L755" s="31">
        <f t="shared" si="58"/>
        <v>377.359092628795</v>
      </c>
      <c r="M755" s="4">
        <f>2.721*K755*(H755+VLOOKUP(B755,Summary!$A$34:C$39,3,0))</f>
        <v>88.645882431371774</v>
      </c>
      <c r="N755" t="s">
        <v>104</v>
      </c>
      <c r="P755">
        <f t="shared" si="59"/>
        <v>8000</v>
      </c>
    </row>
    <row r="756" spans="1:16" hidden="1">
      <c r="A756" t="s">
        <v>11</v>
      </c>
      <c r="B756" t="s">
        <v>11</v>
      </c>
      <c r="C756" t="s">
        <v>90</v>
      </c>
      <c r="D756" s="8">
        <v>1900</v>
      </c>
      <c r="E756" t="str">
        <f>VLOOKUP(D756,Conformity!$A$2:$C$116,2,0)</f>
        <v>Open Land</v>
      </c>
      <c r="F756" s="8" t="s">
        <v>5</v>
      </c>
      <c r="G756" s="26">
        <f t="shared" si="60"/>
        <v>0.80616023176279095</v>
      </c>
      <c r="H756" s="30">
        <f t="shared" si="61"/>
        <v>4.9140330516175015E-2</v>
      </c>
      <c r="I756" s="30">
        <f>HLOOKUP(F756,ROCs!$B$1:$F$17,MATCH(VLOOKUP(D756,HROC,2,0),ROCs!$A$2:$A$17,0)+1,0)</f>
        <v>0.28292799795311729</v>
      </c>
      <c r="J756" s="3">
        <v>47.37</v>
      </c>
      <c r="K756" s="26">
        <f t="shared" si="57"/>
        <v>55.854082178715714</v>
      </c>
      <c r="L756" s="31">
        <f t="shared" si="58"/>
        <v>122.51939168856281</v>
      </c>
      <c r="M756" s="4">
        <f>2.721*K756*(H756+VLOOKUP(B756,Summary!$A$34:C$39,3,0))</f>
        <v>24.1859815452863</v>
      </c>
      <c r="N756" t="s">
        <v>105</v>
      </c>
      <c r="O756" t="s">
        <v>89</v>
      </c>
      <c r="P756">
        <f t="shared" si="59"/>
        <v>1000</v>
      </c>
    </row>
    <row r="757" spans="1:16">
      <c r="A757" t="s">
        <v>12</v>
      </c>
      <c r="B757" t="s">
        <v>95</v>
      </c>
      <c r="C757" t="s">
        <v>17</v>
      </c>
      <c r="D757" s="8">
        <v>2120</v>
      </c>
      <c r="E757" t="str">
        <f>VLOOKUP(D757,Conformity!$A$2:$C$116,2,0)</f>
        <v>Unimproved Pastures</v>
      </c>
      <c r="F757" s="8" t="s">
        <v>5</v>
      </c>
      <c r="G757" s="26">
        <f t="shared" si="60"/>
        <v>0.95337210017164864</v>
      </c>
      <c r="H757" s="30">
        <f t="shared" si="61"/>
        <v>0.22938109134459039</v>
      </c>
      <c r="I757" s="30">
        <f>HLOOKUP(F757,ROCs!$B$1:$F$17,MATCH(VLOOKUP(D757,HROC,2,0),ROCs!$A$2:$A$17,0)+1,0)</f>
        <v>0.2</v>
      </c>
      <c r="J757" s="3">
        <v>47.1</v>
      </c>
      <c r="K757" s="26">
        <f t="shared" si="57"/>
        <v>39.257850000000005</v>
      </c>
      <c r="L757" s="31">
        <f t="shared" si="58"/>
        <v>101.83978915431081</v>
      </c>
      <c r="M757" s="4">
        <f>2.721*K757*(H757+VLOOKUP(B757,Summary!$A$34:C$39,3,0))</f>
        <v>24.502628065487706</v>
      </c>
      <c r="N757" t="s">
        <v>17</v>
      </c>
      <c r="O757" t="s">
        <v>31</v>
      </c>
      <c r="P757">
        <f t="shared" si="59"/>
        <v>2000</v>
      </c>
    </row>
    <row r="758" spans="1:16" hidden="1">
      <c r="A758" t="s">
        <v>8</v>
      </c>
      <c r="B758" t="s">
        <v>8</v>
      </c>
      <c r="C758" t="s">
        <v>72</v>
      </c>
      <c r="D758" s="8">
        <v>6172</v>
      </c>
      <c r="E758" t="str">
        <f>VLOOKUP(D758,Conformity!$A$2:$C$116,2,0)</f>
        <v>Mixed Shrubs</v>
      </c>
      <c r="F758" s="8" t="s">
        <v>5</v>
      </c>
      <c r="G758" s="26">
        <f t="shared" si="60"/>
        <v>0.62640332935885068</v>
      </c>
      <c r="H758" s="30">
        <f t="shared" si="61"/>
        <v>1.7869211096790915E-2</v>
      </c>
      <c r="I758" s="30">
        <f>HLOOKUP(F758,ROCs!$B$1:$F$17,MATCH(VLOOKUP(D758,HROC,2,0),ROCs!$A$2:$A$17,0)+1,0)</f>
        <v>0.24869471632328805</v>
      </c>
      <c r="J758" s="3">
        <v>46.79</v>
      </c>
      <c r="K758" s="26">
        <f t="shared" si="57"/>
        <v>48.494804424675003</v>
      </c>
      <c r="L758" s="31">
        <f t="shared" si="58"/>
        <v>82.656652206114089</v>
      </c>
      <c r="M758" s="4">
        <f>2.721*K758*(H758+VLOOKUP(B758,Summary!$A$34:C$39,3,0))</f>
        <v>27.429249304235025</v>
      </c>
      <c r="N758" t="s">
        <v>99</v>
      </c>
      <c r="P758">
        <f t="shared" si="59"/>
        <v>6000</v>
      </c>
    </row>
    <row r="759" spans="1:16" hidden="1">
      <c r="A759" t="s">
        <v>14</v>
      </c>
      <c r="B759" t="s">
        <v>96</v>
      </c>
      <c r="C759" t="s">
        <v>90</v>
      </c>
      <c r="D759" s="8">
        <v>6250</v>
      </c>
      <c r="E759" t="str">
        <f>VLOOKUP(D759,Conformity!$A$2:$C$116,2,0)</f>
        <v>Hydric Pine Flatwoods</v>
      </c>
      <c r="F759" s="8" t="s">
        <v>5</v>
      </c>
      <c r="G759" s="26">
        <f t="shared" si="60"/>
        <v>0.62640332935885068</v>
      </c>
      <c r="H759" s="30">
        <f t="shared" si="61"/>
        <v>1.7869211096790915E-2</v>
      </c>
      <c r="I759" s="30">
        <f>HLOOKUP(F759,ROCs!$B$1:$F$17,MATCH(VLOOKUP(D759,HROC,2,0),ROCs!$A$2:$A$17,0)+1,0)</f>
        <v>0.24869471632328805</v>
      </c>
      <c r="J759" s="3">
        <v>46.68</v>
      </c>
      <c r="K759" s="26">
        <f t="shared" si="57"/>
        <v>48.380796549344495</v>
      </c>
      <c r="L759" s="31">
        <f t="shared" si="58"/>
        <v>82.462332228711375</v>
      </c>
      <c r="M759" s="4">
        <f>2.721*K759*(H759+VLOOKUP(B759,Summary!$A$34:C$39,3,0))</f>
        <v>12.883908852601357</v>
      </c>
      <c r="N759" t="s">
        <v>105</v>
      </c>
      <c r="O759" t="s">
        <v>89</v>
      </c>
      <c r="P759">
        <f t="shared" si="59"/>
        <v>6000</v>
      </c>
    </row>
    <row r="760" spans="1:16">
      <c r="A760" t="s">
        <v>12</v>
      </c>
      <c r="B760" t="s">
        <v>95</v>
      </c>
      <c r="C760" t="s">
        <v>17</v>
      </c>
      <c r="D760" s="8">
        <v>7430</v>
      </c>
      <c r="E760" t="str">
        <f>VLOOKUP(D760,Conformity!$A$2:$C$116,2,0)</f>
        <v>Spoil Areas</v>
      </c>
      <c r="F760" s="8" t="s">
        <v>10</v>
      </c>
      <c r="G760" s="26">
        <f t="shared" si="60"/>
        <v>0.73183755311232057</v>
      </c>
      <c r="H760" s="30">
        <f t="shared" si="61"/>
        <v>0.13401908322593187</v>
      </c>
      <c r="I760" s="30">
        <f>HLOOKUP(F760,ROCs!$B$1:$F$17,MATCH(VLOOKUP(D760,HROC,2,0),ROCs!$A$2:$A$17,0)+1,0)</f>
        <v>0.24115339422849597</v>
      </c>
      <c r="J760" s="3">
        <v>46.55</v>
      </c>
      <c r="K760" s="26">
        <f t="shared" si="57"/>
        <v>46.783065164319801</v>
      </c>
      <c r="L760" s="31">
        <f t="shared" si="58"/>
        <v>93.160520312441079</v>
      </c>
      <c r="M760" s="4">
        <f>2.721*K760*(H760+VLOOKUP(B760,Summary!$A$34:C$39,3,0))</f>
        <v>17.060189753897404</v>
      </c>
      <c r="N760" t="s">
        <v>17</v>
      </c>
      <c r="O760" t="s">
        <v>35</v>
      </c>
      <c r="P760">
        <f t="shared" si="59"/>
        <v>7000</v>
      </c>
    </row>
    <row r="761" spans="1:16">
      <c r="A761" t="s">
        <v>8</v>
      </c>
      <c r="B761" t="s">
        <v>8</v>
      </c>
      <c r="C761" t="s">
        <v>17</v>
      </c>
      <c r="D761" s="8">
        <v>6210</v>
      </c>
      <c r="E761" t="str">
        <f>VLOOKUP(D761,Conformity!$A$2:$C$116,2,0)</f>
        <v>Cypress</v>
      </c>
      <c r="F761" s="8" t="s">
        <v>5</v>
      </c>
      <c r="G761" s="26">
        <f t="shared" si="60"/>
        <v>0.62640332935885068</v>
      </c>
      <c r="H761" s="30">
        <f t="shared" si="61"/>
        <v>1.7869211096790915E-2</v>
      </c>
      <c r="I761" s="30">
        <f>HLOOKUP(F761,ROCs!$B$1:$F$17,MATCH(VLOOKUP(D761,HROC,2,0),ROCs!$A$2:$A$17,0)+1,0)</f>
        <v>0.24869471632328805</v>
      </c>
      <c r="J761" s="3">
        <v>46.4</v>
      </c>
      <c r="K761" s="26">
        <f t="shared" si="57"/>
        <v>48.090594684866851</v>
      </c>
      <c r="L761" s="31">
        <f t="shared" si="58"/>
        <v>81.96769955895904</v>
      </c>
      <c r="M761" s="4">
        <f>2.721*K761*(H761+VLOOKUP(B761,Summary!$A$34:C$39,3,0))</f>
        <v>27.200623375005453</v>
      </c>
      <c r="N761" t="s">
        <v>17</v>
      </c>
      <c r="O761" t="s">
        <v>20</v>
      </c>
      <c r="P761">
        <f t="shared" si="59"/>
        <v>6000</v>
      </c>
    </row>
    <row r="762" spans="1:16" hidden="1">
      <c r="A762" t="s">
        <v>12</v>
      </c>
      <c r="B762" t="s">
        <v>95</v>
      </c>
      <c r="C762" t="s">
        <v>71</v>
      </c>
      <c r="D762" s="8">
        <v>3300</v>
      </c>
      <c r="E762" t="str">
        <f>VLOOKUP(D762,Conformity!$A$2:$C$116,2,0)</f>
        <v>Mixed Rangeland</v>
      </c>
      <c r="F762" s="8" t="s">
        <v>5</v>
      </c>
      <c r="G762" s="26">
        <f t="shared" si="60"/>
        <v>0.80616023176279095</v>
      </c>
      <c r="H762" s="30">
        <f t="shared" si="61"/>
        <v>4.9140330516175015E-2</v>
      </c>
      <c r="I762" s="30">
        <f>HLOOKUP(F762,ROCs!$B$1:$F$17,MATCH(VLOOKUP(D762,HROC,2,0),ROCs!$A$2:$A$17,0)+1,0)</f>
        <v>0.28292799795311729</v>
      </c>
      <c r="J762" s="3">
        <v>46.27</v>
      </c>
      <c r="K762" s="26">
        <f t="shared" si="57"/>
        <v>54.55706950409914</v>
      </c>
      <c r="L762" s="31">
        <f t="shared" si="58"/>
        <v>119.67431398416299</v>
      </c>
      <c r="M762" s="4">
        <f>2.721*K762*(H762+VLOOKUP(B762,Summary!$A$34:C$39,3,0))</f>
        <v>7.2948715550244163</v>
      </c>
      <c r="N762" t="s">
        <v>104</v>
      </c>
      <c r="P762">
        <f t="shared" si="59"/>
        <v>3000</v>
      </c>
    </row>
    <row r="763" spans="1:16" hidden="1">
      <c r="A763" t="s">
        <v>16</v>
      </c>
      <c r="B763" t="s">
        <v>97</v>
      </c>
      <c r="C763" t="s">
        <v>71</v>
      </c>
      <c r="D763" s="8">
        <v>3300</v>
      </c>
      <c r="E763" t="str">
        <f>VLOOKUP(D763,Conformity!$A$2:$C$116,2,0)</f>
        <v>Mixed Rangeland</v>
      </c>
      <c r="F763" s="8" t="s">
        <v>5</v>
      </c>
      <c r="G763" s="26">
        <f t="shared" si="60"/>
        <v>0.80616023176279095</v>
      </c>
      <c r="H763" s="30">
        <f t="shared" si="61"/>
        <v>4.9140330516175015E-2</v>
      </c>
      <c r="I763" s="30">
        <f>HLOOKUP(F763,ROCs!$B$1:$F$17,MATCH(VLOOKUP(D763,HROC,2,0),ROCs!$A$2:$A$17,0)+1,0)</f>
        <v>0.28292799795311729</v>
      </c>
      <c r="J763" s="3">
        <v>46.05</v>
      </c>
      <c r="K763" s="26">
        <f t="shared" si="57"/>
        <v>54.297666969175822</v>
      </c>
      <c r="L763" s="31">
        <f t="shared" si="58"/>
        <v>119.10529844328303</v>
      </c>
      <c r="M763" s="4">
        <f>2.721*K763*(H763+VLOOKUP(B763,Summary!$A$34:C$39,3,0))</f>
        <v>13.169944697279416</v>
      </c>
      <c r="N763" t="s">
        <v>104</v>
      </c>
      <c r="P763">
        <f t="shared" si="59"/>
        <v>3000</v>
      </c>
    </row>
    <row r="764" spans="1:16" hidden="1">
      <c r="A764" t="s">
        <v>7</v>
      </c>
      <c r="B764" t="s">
        <v>94</v>
      </c>
      <c r="C764" t="s">
        <v>81</v>
      </c>
      <c r="D764" s="8">
        <v>6172</v>
      </c>
      <c r="E764" t="str">
        <f>VLOOKUP(D764,Conformity!$A$2:$C$116,2,0)</f>
        <v>Mixed Shrubs</v>
      </c>
      <c r="F764" s="8" t="s">
        <v>5</v>
      </c>
      <c r="G764" s="26">
        <f t="shared" si="60"/>
        <v>0.62640332935885068</v>
      </c>
      <c r="H764" s="30">
        <f t="shared" si="61"/>
        <v>1.7869211096790915E-2</v>
      </c>
      <c r="I764" s="30">
        <f>HLOOKUP(F764,ROCs!$B$1:$F$17,MATCH(VLOOKUP(D764,HROC,2,0),ROCs!$A$2:$A$17,0)+1,0)</f>
        <v>0.24869471632328805</v>
      </c>
      <c r="J764" s="3">
        <v>45.98</v>
      </c>
      <c r="K764" s="26">
        <f t="shared" si="57"/>
        <v>47.65529188815038</v>
      </c>
      <c r="L764" s="31">
        <f t="shared" si="58"/>
        <v>81.225750554330531</v>
      </c>
      <c r="M764" s="4">
        <f>2.721*K764*(H764+VLOOKUP(B764,Summary!$A$34:C$39,3,0))</f>
        <v>8.8006039439631358</v>
      </c>
      <c r="N764" t="s">
        <v>103</v>
      </c>
      <c r="O764" t="s">
        <v>82</v>
      </c>
      <c r="P764">
        <f t="shared" si="59"/>
        <v>6000</v>
      </c>
    </row>
    <row r="765" spans="1:16" hidden="1">
      <c r="A765" t="s">
        <v>11</v>
      </c>
      <c r="B765" t="s">
        <v>11</v>
      </c>
      <c r="C765" t="s">
        <v>83</v>
      </c>
      <c r="D765" s="8">
        <v>1920</v>
      </c>
      <c r="E765" t="str">
        <f>VLOOKUP(D765,Conformity!$A$2:$C$116,2,0)</f>
        <v>Inactive Land with street pattern but without structures</v>
      </c>
      <c r="F765" s="8" t="s">
        <v>5</v>
      </c>
      <c r="G765" s="26">
        <f t="shared" si="60"/>
        <v>0.80616023176279095</v>
      </c>
      <c r="H765" s="30">
        <f t="shared" si="61"/>
        <v>4.9140330516175015E-2</v>
      </c>
      <c r="I765" s="30">
        <f>HLOOKUP(F765,ROCs!$B$1:$F$17,MATCH(VLOOKUP(D765,HROC,2,0),ROCs!$A$2:$A$17,0)+1,0)</f>
        <v>0.27638752969320179</v>
      </c>
      <c r="J765" s="3">
        <v>45.7</v>
      </c>
      <c r="K765" s="26">
        <f t="shared" si="57"/>
        <v>52.639317870836329</v>
      </c>
      <c r="L765" s="31">
        <f t="shared" si="58"/>
        <v>115.4676068939757</v>
      </c>
      <c r="M765" s="4">
        <f>2.721*K765*(H765+VLOOKUP(B765,Summary!$A$34:C$39,3,0))</f>
        <v>22.793921606425737</v>
      </c>
      <c r="N765" t="s">
        <v>111</v>
      </c>
      <c r="O765" t="s">
        <v>82</v>
      </c>
      <c r="P765">
        <f t="shared" si="59"/>
        <v>1000</v>
      </c>
    </row>
    <row r="766" spans="1:16" hidden="1">
      <c r="A766" t="s">
        <v>8</v>
      </c>
      <c r="B766" t="s">
        <v>8</v>
      </c>
      <c r="C766" t="s">
        <v>72</v>
      </c>
      <c r="D766" s="8">
        <v>3300</v>
      </c>
      <c r="E766" t="str">
        <f>VLOOKUP(D766,Conformity!$A$2:$C$116,2,0)</f>
        <v>Mixed Rangeland</v>
      </c>
      <c r="F766" s="8" t="s">
        <v>5</v>
      </c>
      <c r="G766" s="26">
        <f t="shared" si="60"/>
        <v>0.80616023176279095</v>
      </c>
      <c r="H766" s="30">
        <f t="shared" si="61"/>
        <v>4.9140330516175015E-2</v>
      </c>
      <c r="I766" s="30">
        <f>HLOOKUP(F766,ROCs!$B$1:$F$17,MATCH(VLOOKUP(D766,HROC,2,0),ROCs!$A$2:$A$17,0)+1,0)</f>
        <v>0.28292799795311729</v>
      </c>
      <c r="J766" s="3">
        <v>45.66</v>
      </c>
      <c r="K766" s="26">
        <f t="shared" si="57"/>
        <v>53.837817020902669</v>
      </c>
      <c r="L766" s="31">
        <f t="shared" si="58"/>
        <v>118.09658907535946</v>
      </c>
      <c r="M766" s="4">
        <f>2.721*K766*(H766+VLOOKUP(B766,Summary!$A$34:C$39,3,0))</f>
        <v>35.032312723439254</v>
      </c>
      <c r="N766" t="s">
        <v>99</v>
      </c>
      <c r="P766">
        <f t="shared" si="59"/>
        <v>3000</v>
      </c>
    </row>
    <row r="767" spans="1:16" hidden="1">
      <c r="A767" t="s">
        <v>11</v>
      </c>
      <c r="B767" t="s">
        <v>11</v>
      </c>
      <c r="C767" t="s">
        <v>90</v>
      </c>
      <c r="D767" s="8">
        <v>6410</v>
      </c>
      <c r="E767" t="str">
        <f>VLOOKUP(D767,Conformity!$A$2:$C$116,2,0)</f>
        <v>Freshwater Marshes</v>
      </c>
      <c r="F767" s="8" t="s">
        <v>5</v>
      </c>
      <c r="G767" s="26">
        <f t="shared" si="60"/>
        <v>0.62640332935885068</v>
      </c>
      <c r="H767" s="30">
        <f t="shared" si="61"/>
        <v>1.7869211096790915E-2</v>
      </c>
      <c r="I767" s="30">
        <f>HLOOKUP(F767,ROCs!$B$1:$F$17,MATCH(VLOOKUP(D767,HROC,2,0),ROCs!$A$2:$A$17,0)+1,0)</f>
        <v>0.24869471632328805</v>
      </c>
      <c r="J767" s="3">
        <v>45.47</v>
      </c>
      <c r="K767" s="26">
        <f t="shared" si="57"/>
        <v>47.126709920708954</v>
      </c>
      <c r="L767" s="31">
        <f t="shared" si="58"/>
        <v>80.324812477281625</v>
      </c>
      <c r="M767" s="4">
        <f>2.721*K767*(H767+VLOOKUP(B767,Summary!$A$34:C$39,3,0))</f>
        <v>16.396896251302699</v>
      </c>
      <c r="N767" t="s">
        <v>105</v>
      </c>
      <c r="O767" t="s">
        <v>89</v>
      </c>
      <c r="P767">
        <f t="shared" si="59"/>
        <v>6000</v>
      </c>
    </row>
    <row r="768" spans="1:16" hidden="1">
      <c r="A768" t="s">
        <v>12</v>
      </c>
      <c r="B768" t="s">
        <v>95</v>
      </c>
      <c r="C768" t="s">
        <v>88</v>
      </c>
      <c r="D768" s="8">
        <v>2150</v>
      </c>
      <c r="E768" t="str">
        <f>VLOOKUP(D768,Conformity!$A$2:$C$116,2,0)</f>
        <v>Field Crops</v>
      </c>
      <c r="F768" s="8" t="s">
        <v>5</v>
      </c>
      <c r="G768" s="26">
        <f t="shared" si="60"/>
        <v>1.7303616721893005</v>
      </c>
      <c r="H768" s="30">
        <f t="shared" si="61"/>
        <v>0.38508149913584422</v>
      </c>
      <c r="I768" s="30">
        <f>HLOOKUP(F768,ROCs!$B$1:$F$17,MATCH(VLOOKUP(D768,HROC,2,0),ROCs!$A$2:$A$17,0)+1,0)</f>
        <v>0.30381529981542799</v>
      </c>
      <c r="J768" s="3">
        <v>45.42</v>
      </c>
      <c r="K768" s="26">
        <f t="shared" si="57"/>
        <v>57.508544899167759</v>
      </c>
      <c r="L768" s="31">
        <f t="shared" si="58"/>
        <v>270.76829339587778</v>
      </c>
      <c r="M768" s="4">
        <f>2.721*K768*(H768+VLOOKUP(B768,Summary!$A$34:C$39,3,0))</f>
        <v>60.257842054150565</v>
      </c>
      <c r="N768" t="s">
        <v>116</v>
      </c>
      <c r="O768" t="s">
        <v>89</v>
      </c>
      <c r="P768">
        <f t="shared" si="59"/>
        <v>2000</v>
      </c>
    </row>
    <row r="769" spans="1:16" hidden="1">
      <c r="A769" t="s">
        <v>14</v>
      </c>
      <c r="B769" t="s">
        <v>96</v>
      </c>
      <c r="C769" t="s">
        <v>86</v>
      </c>
      <c r="D769" s="8">
        <v>3100</v>
      </c>
      <c r="E769" t="str">
        <f>VLOOKUP(D769,Conformity!$A$2:$C$116,2,0)</f>
        <v>Herbaceous (Dry Prairie)</v>
      </c>
      <c r="F769" s="8" t="s">
        <v>5</v>
      </c>
      <c r="G769" s="26">
        <f t="shared" si="60"/>
        <v>0.80616023176279095</v>
      </c>
      <c r="H769" s="30">
        <f t="shared" si="61"/>
        <v>4.9140330516175015E-2</v>
      </c>
      <c r="I769" s="30">
        <f>HLOOKUP(F769,ROCs!$B$1:$F$17,MATCH(VLOOKUP(D769,HROC,2,0),ROCs!$A$2:$A$17,0)+1,0)</f>
        <v>0.28292799795311729</v>
      </c>
      <c r="J769" s="3">
        <v>45.39</v>
      </c>
      <c r="K769" s="26">
        <f t="shared" si="57"/>
        <v>53.519459364405883</v>
      </c>
      <c r="L769" s="31">
        <f t="shared" si="58"/>
        <v>117.39825182064315</v>
      </c>
      <c r="M769" s="4">
        <f>2.721*K769*(H769+VLOOKUP(B769,Summary!$A$34:C$39,3,0))</f>
        <v>18.806247746787903</v>
      </c>
      <c r="N769" t="s">
        <v>109</v>
      </c>
      <c r="P769">
        <f t="shared" si="59"/>
        <v>3000</v>
      </c>
    </row>
    <row r="770" spans="1:16" hidden="1">
      <c r="A770" t="s">
        <v>16</v>
      </c>
      <c r="B770" t="s">
        <v>97</v>
      </c>
      <c r="C770" t="s">
        <v>71</v>
      </c>
      <c r="D770" s="8">
        <v>1330</v>
      </c>
      <c r="E770" t="str">
        <f>VLOOKUP(D770,Conformity!$A$2:$C$116,2,0)</f>
        <v>Multiple Dwelling Units, Low Rise &lt;Two stories or less&gt;</v>
      </c>
      <c r="F770" s="8" t="s">
        <v>10</v>
      </c>
      <c r="G770" s="26">
        <f t="shared" si="60"/>
        <v>1.6728075169398335</v>
      </c>
      <c r="H770" s="30">
        <f t="shared" si="61"/>
        <v>0.4645994885165638</v>
      </c>
      <c r="I770" s="30">
        <f>HLOOKUP(F770,ROCs!$B$1:$F$17,MATCH(VLOOKUP(D770,HROC,2,0),ROCs!$A$2:$A$17,0)+1,0)</f>
        <v>0.44774347762687844</v>
      </c>
      <c r="J770" s="3">
        <v>45.28</v>
      </c>
      <c r="K770" s="26">
        <f t="shared" ref="K770:K833" si="62">Rain*I770*J770/12</f>
        <v>84.491164299493519</v>
      </c>
      <c r="L770" s="31">
        <f t="shared" ref="L770:L833" si="63">2.721*G770*K770</f>
        <v>384.57921438887547</v>
      </c>
      <c r="M770" s="4">
        <f>2.721*K770*(H770+VLOOKUP(B770,Summary!$A$34:C$39,3,0))</f>
        <v>116.00765354625571</v>
      </c>
      <c r="N770" t="s">
        <v>104</v>
      </c>
      <c r="P770">
        <f t="shared" si="59"/>
        <v>1000</v>
      </c>
    </row>
    <row r="771" spans="1:16" hidden="1">
      <c r="A771" t="s">
        <v>11</v>
      </c>
      <c r="B771" t="s">
        <v>11</v>
      </c>
      <c r="C771" t="s">
        <v>75</v>
      </c>
      <c r="D771" s="8">
        <v>7430</v>
      </c>
      <c r="E771" t="str">
        <f>VLOOKUP(D771,Conformity!$A$2:$C$116,2,0)</f>
        <v>Spoil Areas</v>
      </c>
      <c r="F771" s="8" t="s">
        <v>5</v>
      </c>
      <c r="G771" s="26">
        <f t="shared" si="60"/>
        <v>0.73183755311232057</v>
      </c>
      <c r="H771" s="30">
        <f t="shared" si="61"/>
        <v>0.13401908322593187</v>
      </c>
      <c r="I771" s="30">
        <f>HLOOKUP(F771,ROCs!$B$1:$F$17,MATCH(VLOOKUP(D771,HROC,2,0),ROCs!$A$2:$A$17,0)+1,0)</f>
        <v>0.28292799795311729</v>
      </c>
      <c r="J771" s="3">
        <v>45.13</v>
      </c>
      <c r="K771" s="26">
        <f t="shared" si="62"/>
        <v>53.212892732223786</v>
      </c>
      <c r="L771" s="31">
        <f t="shared" si="63"/>
        <v>105.96442872761817</v>
      </c>
      <c r="M771" s="4">
        <f>2.721*K771*(H771+VLOOKUP(B771,Summary!$A$34:C$39,3,0))</f>
        <v>35.332079698162836</v>
      </c>
      <c r="N771" t="s">
        <v>117</v>
      </c>
      <c r="P771">
        <f t="shared" ref="P771:P834" si="64">INT(D771/1000)*1000</f>
        <v>7000</v>
      </c>
    </row>
    <row r="772" spans="1:16" hidden="1">
      <c r="A772" t="s">
        <v>8</v>
      </c>
      <c r="B772" t="s">
        <v>8</v>
      </c>
      <c r="C772" t="s">
        <v>72</v>
      </c>
      <c r="D772" s="8">
        <v>2210</v>
      </c>
      <c r="E772" t="str">
        <f>VLOOKUP(D772,Conformity!$A$2:$C$116,2,0)</f>
        <v>Citrus Groves</v>
      </c>
      <c r="F772" s="8" t="s">
        <v>10</v>
      </c>
      <c r="G772" s="26">
        <f t="shared" si="60"/>
        <v>1.6671011379372187</v>
      </c>
      <c r="H772" s="30">
        <f t="shared" si="61"/>
        <v>0.16490862031309303</v>
      </c>
      <c r="I772" s="30">
        <f>HLOOKUP(F772,ROCs!$B$1:$F$17,MATCH(VLOOKUP(D772,HROC,2,0),ROCs!$A$2:$A$17,0)+1,0)</f>
        <v>0.32696578480774496</v>
      </c>
      <c r="J772" s="3">
        <v>44.68</v>
      </c>
      <c r="K772" s="26">
        <f t="shared" si="62"/>
        <v>60.882304297762857</v>
      </c>
      <c r="L772" s="31">
        <f t="shared" si="63"/>
        <v>276.17322482688519</v>
      </c>
      <c r="M772" s="4">
        <f>2.721*K772*(H772+VLOOKUP(B772,Summary!$A$34:C$39,3,0))</f>
        <v>58.794428220478274</v>
      </c>
      <c r="N772" t="s">
        <v>99</v>
      </c>
      <c r="P772">
        <f t="shared" si="64"/>
        <v>2000</v>
      </c>
    </row>
    <row r="773" spans="1:16" hidden="1">
      <c r="A773" t="s">
        <v>8</v>
      </c>
      <c r="B773" t="s">
        <v>8</v>
      </c>
      <c r="C773" t="s">
        <v>81</v>
      </c>
      <c r="D773" s="8">
        <v>5300</v>
      </c>
      <c r="E773" t="str">
        <f>VLOOKUP(D773,Conformity!$A$2:$C$116,2,0)</f>
        <v>Reservoirs</v>
      </c>
      <c r="F773" s="8" t="s">
        <v>10</v>
      </c>
      <c r="G773" s="26">
        <f t="shared" si="60"/>
        <v>0.52096910560538079</v>
      </c>
      <c r="H773" s="30">
        <f t="shared" si="61"/>
        <v>9.3813358258152305E-2</v>
      </c>
      <c r="I773" s="30">
        <f>HLOOKUP(F773,ROCs!$B$1:$F$17,MATCH(VLOOKUP(D773,HROC,2,0),ROCs!$A$2:$A$17,0)+1,0)</f>
        <v>0.2984336595879456</v>
      </c>
      <c r="J773" s="3">
        <v>44.63</v>
      </c>
      <c r="K773" s="26">
        <f t="shared" si="62"/>
        <v>55.507325192731223</v>
      </c>
      <c r="L773" s="31">
        <f t="shared" si="63"/>
        <v>78.684793845315639</v>
      </c>
      <c r="M773" s="4">
        <f>2.721*K773*(H773+VLOOKUP(B773,Summary!$A$34:C$39,3,0))</f>
        <v>42.86587312915465</v>
      </c>
      <c r="N773" t="s">
        <v>103</v>
      </c>
      <c r="O773" t="s">
        <v>82</v>
      </c>
      <c r="P773">
        <f t="shared" si="64"/>
        <v>5000</v>
      </c>
    </row>
    <row r="774" spans="1:16">
      <c r="A774" t="s">
        <v>16</v>
      </c>
      <c r="B774" t="s">
        <v>97</v>
      </c>
      <c r="C774" t="s">
        <v>17</v>
      </c>
      <c r="D774" s="8">
        <v>3200</v>
      </c>
      <c r="E774" t="str">
        <f>VLOOKUP(D774,Conformity!$A$2:$C$116,2,0)</f>
        <v>Shrub and Brushland</v>
      </c>
      <c r="F774" s="8" t="s">
        <v>5</v>
      </c>
      <c r="G774" s="26">
        <f t="shared" si="60"/>
        <v>0.80616023176279095</v>
      </c>
      <c r="H774" s="30">
        <f t="shared" si="61"/>
        <v>4.9140330516175015E-2</v>
      </c>
      <c r="I774" s="30">
        <f>HLOOKUP(F774,ROCs!$B$1:$F$17,MATCH(VLOOKUP(D774,HROC,2,0),ROCs!$A$2:$A$17,0)+1,0)</f>
        <v>0.28292799795311729</v>
      </c>
      <c r="J774" s="3">
        <v>44.44</v>
      </c>
      <c r="K774" s="26">
        <f t="shared" si="62"/>
        <v>52.399312054509743</v>
      </c>
      <c r="L774" s="31">
        <f t="shared" si="63"/>
        <v>114.9411392577524</v>
      </c>
      <c r="M774" s="4">
        <f>2.721*K774*(H774+VLOOKUP(B774,Summary!$A$34:C$39,3,0))</f>
        <v>12.709497119372362</v>
      </c>
      <c r="N774" t="s">
        <v>17</v>
      </c>
      <c r="O774" t="s">
        <v>62</v>
      </c>
      <c r="P774">
        <f t="shared" si="64"/>
        <v>3000</v>
      </c>
    </row>
    <row r="775" spans="1:16">
      <c r="A775" t="s">
        <v>16</v>
      </c>
      <c r="B775" t="s">
        <v>97</v>
      </c>
      <c r="C775" t="s">
        <v>17</v>
      </c>
      <c r="D775" s="8">
        <v>3210</v>
      </c>
      <c r="E775" t="str">
        <f>VLOOKUP(D775,Conformity!$A$2:$C$116,2,0)</f>
        <v>Palmetto Prairies</v>
      </c>
      <c r="F775" s="8" t="s">
        <v>5</v>
      </c>
      <c r="G775" s="26">
        <f t="shared" si="60"/>
        <v>0.80616023176279095</v>
      </c>
      <c r="H775" s="30">
        <f t="shared" si="61"/>
        <v>4.9140330516175015E-2</v>
      </c>
      <c r="I775" s="30">
        <f>HLOOKUP(F775,ROCs!$B$1:$F$17,MATCH(VLOOKUP(D775,HROC,2,0),ROCs!$A$2:$A$17,0)+1,0)</f>
        <v>0.28292799795311729</v>
      </c>
      <c r="J775" s="3">
        <v>44.28</v>
      </c>
      <c r="K775" s="26">
        <f t="shared" si="62"/>
        <v>52.210655665474604</v>
      </c>
      <c r="L775" s="31">
        <f t="shared" si="63"/>
        <v>114.52730977347606</v>
      </c>
      <c r="M775" s="4">
        <f>2.721*K775*(H775+VLOOKUP(B775,Summary!$A$34:C$39,3,0))</f>
        <v>12.663738353866069</v>
      </c>
      <c r="N775" t="s">
        <v>17</v>
      </c>
      <c r="O775" t="s">
        <v>62</v>
      </c>
      <c r="P775">
        <f t="shared" si="64"/>
        <v>3000</v>
      </c>
    </row>
    <row r="776" spans="1:16" hidden="1">
      <c r="A776" t="s">
        <v>11</v>
      </c>
      <c r="B776" t="s">
        <v>11</v>
      </c>
      <c r="C776" t="s">
        <v>75</v>
      </c>
      <c r="D776" s="8">
        <v>1110</v>
      </c>
      <c r="E776" t="str">
        <f>VLOOKUP(D776,Conformity!$A$2:$C$116,2,0)</f>
        <v>Fixed Single Family Units</v>
      </c>
      <c r="F776" s="8" t="s">
        <v>5</v>
      </c>
      <c r="G776" s="26">
        <f t="shared" si="60"/>
        <v>0.96739227811534922</v>
      </c>
      <c r="H776" s="30">
        <f t="shared" si="61"/>
        <v>0.17065096597435325</v>
      </c>
      <c r="I776" s="30">
        <f>HLOOKUP(F776,ROCs!$B$1:$F$17,MATCH(VLOOKUP(D776,HROC,2,0),ROCs!$A$2:$A$17,0)+1,0)</f>
        <v>0.27638752969320179</v>
      </c>
      <c r="J776" s="3">
        <v>43.95</v>
      </c>
      <c r="K776" s="26">
        <f t="shared" si="62"/>
        <v>50.623589068342596</v>
      </c>
      <c r="L776" s="31">
        <f t="shared" si="63"/>
        <v>133.25517697129712</v>
      </c>
      <c r="M776" s="4">
        <f>2.721*K776*(H776+VLOOKUP(B776,Summary!$A$34:C$39,3,0))</f>
        <v>38.658768510056966</v>
      </c>
      <c r="N776" t="s">
        <v>117</v>
      </c>
      <c r="P776">
        <f t="shared" si="64"/>
        <v>1000</v>
      </c>
    </row>
    <row r="777" spans="1:16" hidden="1">
      <c r="A777" t="s">
        <v>12</v>
      </c>
      <c r="B777" t="s">
        <v>95</v>
      </c>
      <c r="C777" t="s">
        <v>4</v>
      </c>
      <c r="D777" s="8">
        <v>2150</v>
      </c>
      <c r="E777" t="str">
        <f>VLOOKUP(D777,Conformity!$A$2:$C$116,2,0)</f>
        <v>Field Crops</v>
      </c>
      <c r="F777" s="8" t="s">
        <v>5</v>
      </c>
      <c r="G777" s="26">
        <f t="shared" si="60"/>
        <v>1.7303616721893005</v>
      </c>
      <c r="H777" s="30">
        <f t="shared" si="61"/>
        <v>0.38508149913584422</v>
      </c>
      <c r="I777" s="30">
        <f>HLOOKUP(F777,ROCs!$B$1:$F$17,MATCH(VLOOKUP(D777,HROC,2,0),ROCs!$A$2:$A$17,0)+1,0)</f>
        <v>0.30381529981542799</v>
      </c>
      <c r="J777" s="3">
        <v>43.93</v>
      </c>
      <c r="K777" s="26">
        <f t="shared" si="62"/>
        <v>55.62198100881637</v>
      </c>
      <c r="L777" s="31">
        <f t="shared" si="63"/>
        <v>261.88575801146874</v>
      </c>
      <c r="M777" s="4">
        <f>2.721*K777*(H777+VLOOKUP(B777,Summary!$A$34:C$39,3,0))</f>
        <v>58.281087658274643</v>
      </c>
      <c r="N777" t="s">
        <v>4</v>
      </c>
      <c r="P777">
        <f t="shared" si="64"/>
        <v>2000</v>
      </c>
    </row>
    <row r="778" spans="1:16" hidden="1">
      <c r="A778" t="s">
        <v>2</v>
      </c>
      <c r="B778" t="s">
        <v>94</v>
      </c>
      <c r="C778" t="s">
        <v>71</v>
      </c>
      <c r="D778" s="8">
        <v>1310</v>
      </c>
      <c r="E778" t="str">
        <f>VLOOKUP(D778,Conformity!$A$2:$C$116,2,0)</f>
        <v>Fixed Single Family Units &lt;Six or more dwelling units per acre&gt;</v>
      </c>
      <c r="F778" s="8" t="s">
        <v>3</v>
      </c>
      <c r="G778" s="26">
        <f t="shared" si="60"/>
        <v>1.3474392445178078</v>
      </c>
      <c r="H778" s="30">
        <f t="shared" si="61"/>
        <v>0.2921616014325315</v>
      </c>
      <c r="I778" s="30">
        <f>HLOOKUP(F778,ROCs!$B$1:$F$17,MATCH(VLOOKUP(D778,HROC,2,0),ROCs!$A$2:$A$17,0)+1,0)</f>
        <v>0.37832588419635466</v>
      </c>
      <c r="J778" s="3">
        <v>43.65</v>
      </c>
      <c r="K778" s="26">
        <f t="shared" si="62"/>
        <v>68.821781792249638</v>
      </c>
      <c r="L778" s="31">
        <f t="shared" si="63"/>
        <v>252.32695465715423</v>
      </c>
      <c r="M778" s="4">
        <f>2.721*K778*(H778+VLOOKUP(B778,Summary!$A$34:C$39,3,0))</f>
        <v>64.074573485487221</v>
      </c>
      <c r="N778" t="s">
        <v>104</v>
      </c>
      <c r="P778">
        <f t="shared" si="64"/>
        <v>1000</v>
      </c>
    </row>
    <row r="779" spans="1:16" hidden="1">
      <c r="A779" t="s">
        <v>12</v>
      </c>
      <c r="B779" t="s">
        <v>95</v>
      </c>
      <c r="C779" t="s">
        <v>86</v>
      </c>
      <c r="D779" s="8">
        <v>8100</v>
      </c>
      <c r="E779" t="str">
        <f>VLOOKUP(D779,Conformity!$A$2:$C$116,2,0)</f>
        <v>Transportation</v>
      </c>
      <c r="F779" s="8" t="s">
        <v>5</v>
      </c>
      <c r="G779" s="26">
        <f t="shared" si="60"/>
        <v>1.0171301585628862</v>
      </c>
      <c r="H779" s="30">
        <f t="shared" si="61"/>
        <v>0.19656132206470006</v>
      </c>
      <c r="I779" s="30">
        <f>HLOOKUP(F779,ROCs!$B$1:$F$17,MATCH(VLOOKUP(D779,HROC,2,0),ROCs!$A$2:$A$17,0)+1,0)</f>
        <v>0.45034663738052311</v>
      </c>
      <c r="J779" s="3">
        <v>43.6</v>
      </c>
      <c r="K779" s="26">
        <f t="shared" si="62"/>
        <v>81.82933505195318</v>
      </c>
      <c r="L779" s="31">
        <f t="shared" si="63"/>
        <v>226.47178102378572</v>
      </c>
      <c r="M779" s="4">
        <f>2.721*K779*(H779+VLOOKUP(B779,Summary!$A$34:C$39,3,0))</f>
        <v>43.765876287926723</v>
      </c>
      <c r="N779" t="s">
        <v>109</v>
      </c>
      <c r="P779">
        <f t="shared" si="64"/>
        <v>8000</v>
      </c>
    </row>
    <row r="780" spans="1:16" hidden="1">
      <c r="A780" t="s">
        <v>14</v>
      </c>
      <c r="B780" t="s">
        <v>96</v>
      </c>
      <c r="C780" t="s">
        <v>78</v>
      </c>
      <c r="D780" s="8">
        <v>1310</v>
      </c>
      <c r="E780" t="str">
        <f>VLOOKUP(D780,Conformity!$A$2:$C$116,2,0)</f>
        <v>Fixed Single Family Units &lt;Six or more dwelling units per acre&gt;</v>
      </c>
      <c r="F780" s="8" t="s">
        <v>5</v>
      </c>
      <c r="G780" s="26">
        <f t="shared" si="60"/>
        <v>1.3474392445178078</v>
      </c>
      <c r="H780" s="30">
        <f t="shared" si="61"/>
        <v>0.2921616014325315</v>
      </c>
      <c r="I780" s="30">
        <f>HLOOKUP(F780,ROCs!$B$1:$F$17,MATCH(VLOOKUP(D780,HROC,2,0),ROCs!$A$2:$A$17,0)+1,0)</f>
        <v>0.45902383655933859</v>
      </c>
      <c r="J780" s="3">
        <v>43.6</v>
      </c>
      <c r="K780" s="26">
        <f t="shared" si="62"/>
        <v>83.406008174341494</v>
      </c>
      <c r="L780" s="31">
        <f t="shared" si="63"/>
        <v>305.7983024367345</v>
      </c>
      <c r="M780" s="4">
        <f>2.721*K780*(H780+VLOOKUP(B780,Summary!$A$34:C$39,3,0))</f>
        <v>84.461237427392319</v>
      </c>
      <c r="N780" t="s">
        <v>100</v>
      </c>
      <c r="P780">
        <f t="shared" si="64"/>
        <v>1000</v>
      </c>
    </row>
    <row r="781" spans="1:16" hidden="1">
      <c r="A781" t="s">
        <v>14</v>
      </c>
      <c r="B781" t="s">
        <v>96</v>
      </c>
      <c r="C781" t="s">
        <v>72</v>
      </c>
      <c r="D781" s="8">
        <v>8310</v>
      </c>
      <c r="E781" t="str">
        <f>VLOOKUP(D781,Conformity!$A$2:$C$116,2,0)</f>
        <v>Electric Power Facilities</v>
      </c>
      <c r="F781" s="8" t="s">
        <v>5</v>
      </c>
      <c r="G781" s="26">
        <f t="shared" si="60"/>
        <v>1.2017295380314896</v>
      </c>
      <c r="H781" s="30">
        <f t="shared" si="61"/>
        <v>0.2322997442582819</v>
      </c>
      <c r="I781" s="30">
        <f>HLOOKUP(F781,ROCs!$B$1:$F$17,MATCH(VLOOKUP(D781,HROC,2,0),ROCs!$A$2:$A$17,0)+1,0)</f>
        <v>0.58224006489851832</v>
      </c>
      <c r="J781" s="3">
        <v>43.53</v>
      </c>
      <c r="K781" s="26">
        <f t="shared" si="62"/>
        <v>105.62491252932296</v>
      </c>
      <c r="L781" s="31">
        <f t="shared" si="63"/>
        <v>345.38354293800347</v>
      </c>
      <c r="M781" s="4">
        <f>2.721*K781*(H781+VLOOKUP(B781,Summary!$A$34:C$39,3,0))</f>
        <v>89.756628856144005</v>
      </c>
      <c r="N781" t="s">
        <v>99</v>
      </c>
      <c r="P781">
        <f t="shared" si="64"/>
        <v>8000</v>
      </c>
    </row>
    <row r="782" spans="1:16">
      <c r="A782" t="s">
        <v>12</v>
      </c>
      <c r="B782" t="s">
        <v>95</v>
      </c>
      <c r="C782" t="s">
        <v>17</v>
      </c>
      <c r="D782" s="8">
        <v>6172</v>
      </c>
      <c r="E782" t="str">
        <f>VLOOKUP(D782,Conformity!$A$2:$C$116,2,0)</f>
        <v>Mixed Shrubs</v>
      </c>
      <c r="F782" s="8" t="s">
        <v>5</v>
      </c>
      <c r="G782" s="26">
        <f t="shared" si="60"/>
        <v>0.62640332935885068</v>
      </c>
      <c r="H782" s="30">
        <f t="shared" si="61"/>
        <v>1.7869211096790915E-2</v>
      </c>
      <c r="I782" s="30">
        <f>HLOOKUP(F782,ROCs!$B$1:$F$17,MATCH(VLOOKUP(D782,HROC,2,0),ROCs!$A$2:$A$17,0)+1,0)</f>
        <v>0.24869471632328805</v>
      </c>
      <c r="J782" s="3">
        <v>43.41</v>
      </c>
      <c r="K782" s="26">
        <f t="shared" si="62"/>
        <v>44.991653346337706</v>
      </c>
      <c r="L782" s="31">
        <f t="shared" si="63"/>
        <v>76.685729264103685</v>
      </c>
      <c r="M782" s="4">
        <f>2.721*K782*(H782+VLOOKUP(B782,Summary!$A$34:C$39,3,0))</f>
        <v>2.1875897207222654</v>
      </c>
      <c r="N782" t="s">
        <v>17</v>
      </c>
      <c r="O782" t="s">
        <v>19</v>
      </c>
      <c r="P782">
        <f t="shared" si="64"/>
        <v>6000</v>
      </c>
    </row>
    <row r="783" spans="1:16" hidden="1">
      <c r="A783" t="s">
        <v>11</v>
      </c>
      <c r="B783" t="s">
        <v>11</v>
      </c>
      <c r="C783" t="s">
        <v>86</v>
      </c>
      <c r="D783" s="8">
        <v>2120</v>
      </c>
      <c r="E783" t="str">
        <f>VLOOKUP(D783,Conformity!$A$2:$C$116,2,0)</f>
        <v>Unimproved Pastures</v>
      </c>
      <c r="F783" s="8" t="s">
        <v>5</v>
      </c>
      <c r="G783" s="26">
        <f t="shared" ref="G783:G846" si="65">VLOOKUP(VLOOKUP(D783,HEMC,2,0),EMCN,2,0)</f>
        <v>0.95337210017164864</v>
      </c>
      <c r="H783" s="30">
        <f t="shared" ref="H783:H846" si="66">VLOOKUP(VLOOKUP(D783,HEMC,2,0),EMCP,3,0)</f>
        <v>0.22938109134459039</v>
      </c>
      <c r="I783" s="30">
        <f>HLOOKUP(F783,ROCs!$B$1:$F$17,MATCH(VLOOKUP(D783,HROC,2,0),ROCs!$A$2:$A$17,0)+1,0)</f>
        <v>0.2</v>
      </c>
      <c r="J783" s="3">
        <v>43.41</v>
      </c>
      <c r="K783" s="26">
        <f t="shared" si="62"/>
        <v>36.182234999999999</v>
      </c>
      <c r="L783" s="31">
        <f t="shared" si="63"/>
        <v>93.861257902094081</v>
      </c>
      <c r="M783" s="4">
        <f>2.721*K783*(H783+VLOOKUP(B783,Summary!$A$34:C$39,3,0))</f>
        <v>33.41270017871669</v>
      </c>
      <c r="N783" t="s">
        <v>109</v>
      </c>
      <c r="P783">
        <f t="shared" si="64"/>
        <v>2000</v>
      </c>
    </row>
    <row r="784" spans="1:16">
      <c r="A784" t="s">
        <v>16</v>
      </c>
      <c r="B784" t="s">
        <v>97</v>
      </c>
      <c r="C784" t="s">
        <v>17</v>
      </c>
      <c r="D784" s="8">
        <v>3100</v>
      </c>
      <c r="E784" t="str">
        <f>VLOOKUP(D784,Conformity!$A$2:$C$116,2,0)</f>
        <v>Herbaceous (Dry Prairie)</v>
      </c>
      <c r="F784" s="8" t="s">
        <v>5</v>
      </c>
      <c r="G784" s="26">
        <f t="shared" si="65"/>
        <v>0.80616023176279095</v>
      </c>
      <c r="H784" s="30">
        <f t="shared" si="66"/>
        <v>4.9140330516175015E-2</v>
      </c>
      <c r="I784" s="30">
        <f>HLOOKUP(F784,ROCs!$B$1:$F$17,MATCH(VLOOKUP(D784,HROC,2,0),ROCs!$A$2:$A$17,0)+1,0)</f>
        <v>0.28292799795311729</v>
      </c>
      <c r="J784" s="3">
        <v>43.39</v>
      </c>
      <c r="K784" s="26">
        <f t="shared" si="62"/>
        <v>51.161254501466651</v>
      </c>
      <c r="L784" s="31">
        <f t="shared" si="63"/>
        <v>112.22538326718896</v>
      </c>
      <c r="M784" s="4">
        <f>2.721*K784*(H784+VLOOKUP(B784,Summary!$A$34:C$39,3,0))</f>
        <v>12.409205220737327</v>
      </c>
      <c r="N784" t="s">
        <v>17</v>
      </c>
      <c r="O784" t="s">
        <v>62</v>
      </c>
      <c r="P784">
        <f t="shared" si="64"/>
        <v>3000</v>
      </c>
    </row>
    <row r="785" spans="1:16" hidden="1">
      <c r="A785" t="s">
        <v>8</v>
      </c>
      <c r="B785" t="s">
        <v>8</v>
      </c>
      <c r="C785" t="s">
        <v>83</v>
      </c>
      <c r="D785" s="8">
        <v>1650</v>
      </c>
      <c r="E785" t="str">
        <f>VLOOKUP(D785,Conformity!$A$2:$C$116,2,0)</f>
        <v>Reclaimed Land</v>
      </c>
      <c r="F785" s="8" t="s">
        <v>5</v>
      </c>
      <c r="G785" s="26">
        <f t="shared" si="65"/>
        <v>0.73183755311232057</v>
      </c>
      <c r="H785" s="30">
        <f t="shared" si="66"/>
        <v>0.13401908322593187</v>
      </c>
      <c r="I785" s="30">
        <f>HLOOKUP(F785,ROCs!$B$1:$F$17,MATCH(VLOOKUP(D785,HROC,2,0),ROCs!$A$2:$A$17,0)+1,0)</f>
        <v>0.24052044568721381</v>
      </c>
      <c r="J785" s="3">
        <v>43.24</v>
      </c>
      <c r="K785" s="26">
        <f t="shared" si="62"/>
        <v>43.342433718039281</v>
      </c>
      <c r="L785" s="31">
        <f t="shared" si="63"/>
        <v>86.309087756386575</v>
      </c>
      <c r="M785" s="4">
        <f>2.721*K785*(H785+VLOOKUP(B785,Summary!$A$34:C$39,3,0))</f>
        <v>38.213113511269576</v>
      </c>
      <c r="N785" t="s">
        <v>111</v>
      </c>
      <c r="O785" t="s">
        <v>82</v>
      </c>
      <c r="P785">
        <f t="shared" si="64"/>
        <v>1000</v>
      </c>
    </row>
    <row r="786" spans="1:16" hidden="1">
      <c r="A786" t="s">
        <v>16</v>
      </c>
      <c r="B786" t="s">
        <v>97</v>
      </c>
      <c r="C786" t="s">
        <v>71</v>
      </c>
      <c r="D786" s="8">
        <v>2110</v>
      </c>
      <c r="E786" t="str">
        <f>VLOOKUP(D786,Conformity!$A$2:$C$116,2,0)</f>
        <v>Improved Pastures</v>
      </c>
      <c r="F786" s="8" t="s">
        <v>10</v>
      </c>
      <c r="G786" s="26">
        <f t="shared" si="65"/>
        <v>1.8765006736361713</v>
      </c>
      <c r="H786" s="30">
        <f t="shared" si="66"/>
        <v>0.3700681607026059</v>
      </c>
      <c r="I786" s="30">
        <f>HLOOKUP(F786,ROCs!$B$1:$F$17,MATCH(VLOOKUP(D786,HROC,2,0),ROCs!$A$2:$A$17,0)+1,0)</f>
        <v>0.58663586860269046</v>
      </c>
      <c r="J786" s="3">
        <v>43.17</v>
      </c>
      <c r="K786" s="26">
        <f t="shared" si="62"/>
        <v>105.54223109028193</v>
      </c>
      <c r="L786" s="31">
        <f t="shared" si="63"/>
        <v>538.89423431503963</v>
      </c>
      <c r="M786" s="4">
        <f>2.721*K786*(H786+VLOOKUP(B786,Summary!$A$34:C$39,3,0))</f>
        <v>117.76354284520397</v>
      </c>
      <c r="N786" t="s">
        <v>104</v>
      </c>
      <c r="P786">
        <f t="shared" si="64"/>
        <v>2000</v>
      </c>
    </row>
    <row r="787" spans="1:16" hidden="1">
      <c r="A787" t="s">
        <v>14</v>
      </c>
      <c r="B787" t="s">
        <v>96</v>
      </c>
      <c r="C787" t="s">
        <v>72</v>
      </c>
      <c r="D787" s="8">
        <v>4110</v>
      </c>
      <c r="E787" t="str">
        <f>VLOOKUP(D787,Conformity!$A$2:$C$116,2,0)</f>
        <v>Pine Flatwoods</v>
      </c>
      <c r="F787" s="8" t="s">
        <v>9</v>
      </c>
      <c r="G787" s="26">
        <f t="shared" si="65"/>
        <v>0.80616023176279095</v>
      </c>
      <c r="H787" s="30">
        <f t="shared" si="66"/>
        <v>4.9140330516175015E-2</v>
      </c>
      <c r="I787" s="30">
        <f>HLOOKUP(F787,ROCs!$B$1:$F$17,MATCH(VLOOKUP(D787,HROC,2,0),ROCs!$A$2:$A$17,0)+1,0)</f>
        <v>0.19937879050387461</v>
      </c>
      <c r="J787" s="3">
        <v>43.17</v>
      </c>
      <c r="K787" s="26">
        <f t="shared" si="62"/>
        <v>35.87043259387282</v>
      </c>
      <c r="L787" s="31">
        <f t="shared" si="63"/>
        <v>78.684017525251306</v>
      </c>
      <c r="M787" s="4">
        <f>2.721*K787*(H787+VLOOKUP(B787,Summary!$A$34:C$39,3,0))</f>
        <v>12.604541416453015</v>
      </c>
      <c r="N787" t="s">
        <v>99</v>
      </c>
      <c r="P787">
        <f t="shared" si="64"/>
        <v>4000</v>
      </c>
    </row>
    <row r="788" spans="1:16" hidden="1">
      <c r="A788" t="s">
        <v>8</v>
      </c>
      <c r="B788" t="s">
        <v>8</v>
      </c>
      <c r="C788" t="s">
        <v>84</v>
      </c>
      <c r="D788" s="8">
        <v>6210</v>
      </c>
      <c r="E788" t="str">
        <f>VLOOKUP(D788,Conformity!$A$2:$C$116,2,0)</f>
        <v>Cypress</v>
      </c>
      <c r="F788" s="8" t="s">
        <v>5</v>
      </c>
      <c r="G788" s="26">
        <f t="shared" si="65"/>
        <v>0.62640332935885068</v>
      </c>
      <c r="H788" s="30">
        <f t="shared" si="66"/>
        <v>1.7869211096790915E-2</v>
      </c>
      <c r="I788" s="30">
        <f>HLOOKUP(F788,ROCs!$B$1:$F$17,MATCH(VLOOKUP(D788,HROC,2,0),ROCs!$A$2:$A$17,0)+1,0)</f>
        <v>0.24869471632328805</v>
      </c>
      <c r="J788" s="3">
        <v>43.08</v>
      </c>
      <c r="K788" s="26">
        <f t="shared" si="62"/>
        <v>44.649629720346205</v>
      </c>
      <c r="L788" s="31">
        <f t="shared" si="63"/>
        <v>76.102769331895587</v>
      </c>
      <c r="M788" s="4">
        <f>2.721*K788*(H788+VLOOKUP(B788,Summary!$A$34:C$39,3,0))</f>
        <v>25.254371874897302</v>
      </c>
      <c r="N788" t="s">
        <v>106</v>
      </c>
      <c r="O788" t="s">
        <v>82</v>
      </c>
      <c r="P788">
        <f t="shared" si="64"/>
        <v>6000</v>
      </c>
    </row>
    <row r="789" spans="1:16" hidden="1">
      <c r="A789" t="s">
        <v>14</v>
      </c>
      <c r="B789" t="s">
        <v>96</v>
      </c>
      <c r="C789" t="s">
        <v>72</v>
      </c>
      <c r="D789" s="8">
        <v>6410</v>
      </c>
      <c r="E789" t="str">
        <f>VLOOKUP(D789,Conformity!$A$2:$C$116,2,0)</f>
        <v>Freshwater Marshes</v>
      </c>
      <c r="F789" s="8" t="s">
        <v>10</v>
      </c>
      <c r="G789" s="26">
        <f t="shared" si="65"/>
        <v>0.62640332935885068</v>
      </c>
      <c r="H789" s="30">
        <f t="shared" si="66"/>
        <v>1.7869211096790915E-2</v>
      </c>
      <c r="I789" s="30">
        <f>HLOOKUP(F789,ROCs!$B$1:$F$17,MATCH(VLOOKUP(D789,HROC,2,0),ROCs!$A$2:$A$17,0)+1,0)</f>
        <v>0.24869471632328805</v>
      </c>
      <c r="J789" s="3">
        <v>43.03</v>
      </c>
      <c r="K789" s="26">
        <f t="shared" si="62"/>
        <v>44.597807958832341</v>
      </c>
      <c r="L789" s="31">
        <f t="shared" si="63"/>
        <v>76.014442069439824</v>
      </c>
      <c r="M789" s="4">
        <f>2.721*K789*(H789+VLOOKUP(B789,Summary!$A$34:C$39,3,0))</f>
        <v>11.876490958171301</v>
      </c>
      <c r="N789" t="s">
        <v>99</v>
      </c>
      <c r="P789">
        <f t="shared" si="64"/>
        <v>6000</v>
      </c>
    </row>
    <row r="790" spans="1:16">
      <c r="A790" t="s">
        <v>8</v>
      </c>
      <c r="B790" t="s">
        <v>8</v>
      </c>
      <c r="C790" t="s">
        <v>17</v>
      </c>
      <c r="D790" s="8">
        <v>2130</v>
      </c>
      <c r="E790" t="str">
        <f>VLOOKUP(D790,Conformity!$A$2:$C$116,2,0)</f>
        <v>Woodland Pastures</v>
      </c>
      <c r="F790" s="8" t="s">
        <v>9</v>
      </c>
      <c r="G790" s="26">
        <f t="shared" si="65"/>
        <v>0.95337210017164864</v>
      </c>
      <c r="H790" s="30">
        <f t="shared" si="66"/>
        <v>0.22938109134459039</v>
      </c>
      <c r="I790" s="30">
        <f>HLOOKUP(F790,ROCs!$B$1:$F$17,MATCH(VLOOKUP(D790,HROC,2,0),ROCs!$A$2:$A$17,0)+1,0)</f>
        <v>0.2</v>
      </c>
      <c r="J790" s="3">
        <v>43</v>
      </c>
      <c r="K790" s="26">
        <f t="shared" si="62"/>
        <v>35.840499999999999</v>
      </c>
      <c r="L790" s="31">
        <f t="shared" si="63"/>
        <v>92.974754429625563</v>
      </c>
      <c r="M790" s="4">
        <f>2.721*K790*(H790+VLOOKUP(B790,Summary!$A$34:C$39,3,0))</f>
        <v>40.898882999797692</v>
      </c>
      <c r="N790" t="s">
        <v>17</v>
      </c>
      <c r="O790" t="s">
        <v>21</v>
      </c>
      <c r="P790">
        <f t="shared" si="64"/>
        <v>2000</v>
      </c>
    </row>
    <row r="791" spans="1:16" hidden="1">
      <c r="A791" t="s">
        <v>6</v>
      </c>
      <c r="B791" t="s">
        <v>94</v>
      </c>
      <c r="C791" t="s">
        <v>81</v>
      </c>
      <c r="D791" s="8">
        <v>4410</v>
      </c>
      <c r="E791" t="str">
        <f>VLOOKUP(D791,Conformity!$A$2:$C$116,2,0)</f>
        <v>Coniferous Plantations</v>
      </c>
      <c r="F791" s="8" t="s">
        <v>5</v>
      </c>
      <c r="G791" s="26">
        <f t="shared" si="65"/>
        <v>0.80616023176279095</v>
      </c>
      <c r="H791" s="30">
        <f t="shared" si="66"/>
        <v>4.9140330516175015E-2</v>
      </c>
      <c r="I791" s="30">
        <f>HLOOKUP(F791,ROCs!$B$1:$F$17,MATCH(VLOOKUP(D791,HROC,2,0),ROCs!$A$2:$A$17,0)+1,0)</f>
        <v>0.28292799795311729</v>
      </c>
      <c r="J791" s="3">
        <v>42.91</v>
      </c>
      <c r="K791" s="26">
        <f t="shared" si="62"/>
        <v>50.595285334361229</v>
      </c>
      <c r="L791" s="31">
        <f t="shared" si="63"/>
        <v>110.98389481435993</v>
      </c>
      <c r="M791" s="4">
        <f>2.721*K791*(H791+VLOOKUP(B791,Summary!$A$34:C$39,3,0))</f>
        <v>13.648626638166421</v>
      </c>
      <c r="N791" t="s">
        <v>103</v>
      </c>
      <c r="O791" t="s">
        <v>82</v>
      </c>
      <c r="P791">
        <f t="shared" si="64"/>
        <v>4000</v>
      </c>
    </row>
    <row r="792" spans="1:16" hidden="1">
      <c r="A792" t="s">
        <v>14</v>
      </c>
      <c r="B792" t="s">
        <v>96</v>
      </c>
      <c r="C792" t="s">
        <v>83</v>
      </c>
      <c r="D792" s="8">
        <v>4130</v>
      </c>
      <c r="E792" t="str">
        <f>VLOOKUP(D792,Conformity!$A$2:$C$116,2,0)</f>
        <v>Sand Pine</v>
      </c>
      <c r="F792" s="8" t="s">
        <v>3</v>
      </c>
      <c r="G792" s="26">
        <f t="shared" si="65"/>
        <v>0.80616023176279095</v>
      </c>
      <c r="H792" s="30">
        <f t="shared" si="66"/>
        <v>4.9140330516175015E-2</v>
      </c>
      <c r="I792" s="30">
        <f>HLOOKUP(F792,ROCs!$B$1:$F$17,MATCH(VLOOKUP(D792,HROC,2,0),ROCs!$A$2:$A$17,0)+1,0)</f>
        <v>2.0887301862310671E-2</v>
      </c>
      <c r="J792" s="3">
        <v>42.64</v>
      </c>
      <c r="K792" s="26">
        <f t="shared" si="62"/>
        <v>3.7117194929967035</v>
      </c>
      <c r="L792" s="31">
        <f t="shared" si="63"/>
        <v>8.1418867997052349</v>
      </c>
      <c r="M792" s="4">
        <f>2.721*K792*(H792+VLOOKUP(B792,Summary!$A$34:C$39,3,0))</f>
        <v>1.3042642280183818</v>
      </c>
      <c r="N792" t="s">
        <v>111</v>
      </c>
      <c r="O792" t="s">
        <v>82</v>
      </c>
      <c r="P792">
        <f t="shared" si="64"/>
        <v>4000</v>
      </c>
    </row>
    <row r="793" spans="1:16" hidden="1">
      <c r="A793" t="s">
        <v>14</v>
      </c>
      <c r="B793" t="s">
        <v>96</v>
      </c>
      <c r="C793" t="s">
        <v>72</v>
      </c>
      <c r="D793" s="8">
        <v>1400</v>
      </c>
      <c r="E793" t="str">
        <f>VLOOKUP(D793,Conformity!$A$2:$C$116,2,0)</f>
        <v>Commercial and Services</v>
      </c>
      <c r="F793" s="8" t="s">
        <v>10</v>
      </c>
      <c r="G793" s="26">
        <f t="shared" si="65"/>
        <v>0.73183755311232057</v>
      </c>
      <c r="H793" s="30">
        <f t="shared" si="66"/>
        <v>0.15992943931627868</v>
      </c>
      <c r="I793" s="30">
        <f>HLOOKUP(F793,ROCs!$B$1:$F$17,MATCH(VLOOKUP(D793,HROC,2,0),ROCs!$A$2:$A$17,0)+1,0)</f>
        <v>0.57659988543228824</v>
      </c>
      <c r="J793" s="3">
        <v>42.5</v>
      </c>
      <c r="K793" s="26">
        <f t="shared" si="62"/>
        <v>102.1266509579101</v>
      </c>
      <c r="L793" s="31">
        <f t="shared" si="63"/>
        <v>203.36786201563746</v>
      </c>
      <c r="M793" s="4">
        <f>2.721*K793*(H793+VLOOKUP(B793,Summary!$A$34:C$39,3,0))</f>
        <v>66.673180271842995</v>
      </c>
      <c r="N793" t="s">
        <v>99</v>
      </c>
      <c r="P793">
        <f t="shared" si="64"/>
        <v>1000</v>
      </c>
    </row>
    <row r="794" spans="1:16" hidden="1">
      <c r="A794" t="s">
        <v>2</v>
      </c>
      <c r="B794" t="s">
        <v>94</v>
      </c>
      <c r="C794" t="s">
        <v>71</v>
      </c>
      <c r="D794" s="8">
        <v>6410</v>
      </c>
      <c r="E794" t="str">
        <f>VLOOKUP(D794,Conformity!$A$2:$C$116,2,0)</f>
        <v>Freshwater Marshes</v>
      </c>
      <c r="F794" s="8" t="s">
        <v>5</v>
      </c>
      <c r="G794" s="26">
        <f t="shared" si="65"/>
        <v>0.62640332935885068</v>
      </c>
      <c r="H794" s="30">
        <f t="shared" si="66"/>
        <v>1.7869211096790915E-2</v>
      </c>
      <c r="I794" s="30">
        <f>HLOOKUP(F794,ROCs!$B$1:$F$17,MATCH(VLOOKUP(D794,HROC,2,0),ROCs!$A$2:$A$17,0)+1,0)</f>
        <v>0.24869471632328805</v>
      </c>
      <c r="J794" s="3">
        <v>42.32</v>
      </c>
      <c r="K794" s="26">
        <f t="shared" si="62"/>
        <v>43.861938945335453</v>
      </c>
      <c r="L794" s="31">
        <f t="shared" si="63"/>
        <v>74.760194942567807</v>
      </c>
      <c r="M794" s="4">
        <f>2.721*K794*(H794+VLOOKUP(B794,Summary!$A$34:C$39,3,0))</f>
        <v>8.1000774012292283</v>
      </c>
      <c r="N794" t="s">
        <v>104</v>
      </c>
      <c r="P794">
        <f t="shared" si="64"/>
        <v>6000</v>
      </c>
    </row>
    <row r="795" spans="1:16" hidden="1">
      <c r="A795" t="s">
        <v>14</v>
      </c>
      <c r="B795" t="s">
        <v>96</v>
      </c>
      <c r="C795" t="s">
        <v>77</v>
      </c>
      <c r="D795" s="8">
        <v>1110</v>
      </c>
      <c r="E795" t="str">
        <f>VLOOKUP(D795,Conformity!$A$2:$C$116,2,0)</f>
        <v>Fixed Single Family Units</v>
      </c>
      <c r="F795" s="8" t="s">
        <v>9</v>
      </c>
      <c r="G795" s="26">
        <f t="shared" si="65"/>
        <v>0.96739227811534922</v>
      </c>
      <c r="H795" s="30">
        <f t="shared" si="66"/>
        <v>0.17065096597435325</v>
      </c>
      <c r="I795" s="30">
        <f>HLOOKUP(F795,ROCs!$B$1:$F$17,MATCH(VLOOKUP(D795,HROC,2,0),ROCs!$A$2:$A$17,0)+1,0)</f>
        <v>0.22153198944874952</v>
      </c>
      <c r="J795" s="3">
        <v>42.25</v>
      </c>
      <c r="K795" s="26">
        <f t="shared" si="62"/>
        <v>39.006660414668787</v>
      </c>
      <c r="L795" s="31">
        <f t="shared" si="63"/>
        <v>102.67623320027386</v>
      </c>
      <c r="M795" s="4">
        <f>2.721*K795*(H795+VLOOKUP(B795,Summary!$A$34:C$39,3,0))</f>
        <v>26.603372402759586</v>
      </c>
      <c r="N795" t="s">
        <v>112</v>
      </c>
      <c r="P795">
        <f t="shared" si="64"/>
        <v>1000</v>
      </c>
    </row>
    <row r="796" spans="1:16" hidden="1">
      <c r="A796" t="s">
        <v>14</v>
      </c>
      <c r="B796" t="s">
        <v>96</v>
      </c>
      <c r="C796" t="s">
        <v>83</v>
      </c>
      <c r="D796" s="8">
        <v>1550</v>
      </c>
      <c r="E796" t="str">
        <f>VLOOKUP(D796,Conformity!$A$2:$C$116,2,0)</f>
        <v>Other Light Industrial</v>
      </c>
      <c r="F796" s="8" t="s">
        <v>10</v>
      </c>
      <c r="G796" s="26">
        <f t="shared" si="65"/>
        <v>1.2017295380314896</v>
      </c>
      <c r="H796" s="30">
        <f t="shared" si="66"/>
        <v>0.2322997442582819</v>
      </c>
      <c r="I796" s="30">
        <f>HLOOKUP(F796,ROCs!$B$1:$F$17,MATCH(VLOOKUP(D796,HROC,2,0),ROCs!$A$2:$A$17,0)+1,0)</f>
        <v>0.32565202448966185</v>
      </c>
      <c r="J796" s="3">
        <v>42.18</v>
      </c>
      <c r="K796" s="26">
        <f t="shared" si="62"/>
        <v>57.244789972718877</v>
      </c>
      <c r="L796" s="31">
        <f t="shared" si="63"/>
        <v>187.18508637846892</v>
      </c>
      <c r="M796" s="4">
        <f>2.721*K796*(H796+VLOOKUP(B796,Summary!$A$34:C$39,3,0))</f>
        <v>48.644768023858326</v>
      </c>
      <c r="N796" t="s">
        <v>111</v>
      </c>
      <c r="O796" t="s">
        <v>82</v>
      </c>
      <c r="P796">
        <f t="shared" si="64"/>
        <v>1000</v>
      </c>
    </row>
    <row r="797" spans="1:16" hidden="1">
      <c r="A797" t="s">
        <v>16</v>
      </c>
      <c r="B797" t="s">
        <v>97</v>
      </c>
      <c r="C797" t="s">
        <v>71</v>
      </c>
      <c r="D797" s="8">
        <v>6170</v>
      </c>
      <c r="E797" t="str">
        <f>VLOOKUP(D797,Conformity!$A$2:$C$116,2,0)</f>
        <v>Mixed Wetland Hardwoods</v>
      </c>
      <c r="F797" s="8" t="s">
        <v>10</v>
      </c>
      <c r="G797" s="26">
        <f t="shared" si="65"/>
        <v>0.62640332935885068</v>
      </c>
      <c r="H797" s="30">
        <f t="shared" si="66"/>
        <v>1.7869211096790915E-2</v>
      </c>
      <c r="I797" s="30">
        <f>HLOOKUP(F797,ROCs!$B$1:$F$17,MATCH(VLOOKUP(D797,HROC,2,0),ROCs!$A$2:$A$17,0)+1,0)</f>
        <v>0.24869471632328805</v>
      </c>
      <c r="J797" s="3">
        <v>42.1</v>
      </c>
      <c r="K797" s="26">
        <f t="shared" si="62"/>
        <v>43.633923194674452</v>
      </c>
      <c r="L797" s="31">
        <f t="shared" si="63"/>
        <v>74.371554987762408</v>
      </c>
      <c r="M797" s="4">
        <f>2.721*K797*(H797+VLOOKUP(B797,Summary!$A$34:C$39,3,0))</f>
        <v>6.870690198260208</v>
      </c>
      <c r="N797" t="s">
        <v>104</v>
      </c>
      <c r="P797">
        <f t="shared" si="64"/>
        <v>6000</v>
      </c>
    </row>
    <row r="798" spans="1:16" hidden="1">
      <c r="A798" t="s">
        <v>15</v>
      </c>
      <c r="B798" t="s">
        <v>95</v>
      </c>
      <c r="C798" t="s">
        <v>81</v>
      </c>
      <c r="D798" s="8">
        <v>6300</v>
      </c>
      <c r="E798" t="str">
        <f>VLOOKUP(D798,Conformity!$A$2:$C$116,2,0)</f>
        <v>Wetland Forested Mixed</v>
      </c>
      <c r="F798" s="8" t="s">
        <v>5</v>
      </c>
      <c r="G798" s="26">
        <f t="shared" si="65"/>
        <v>0.62640332935885068</v>
      </c>
      <c r="H798" s="30">
        <f t="shared" si="66"/>
        <v>1.7869211096790915E-2</v>
      </c>
      <c r="I798" s="30">
        <f>HLOOKUP(F798,ROCs!$B$1:$F$17,MATCH(VLOOKUP(D798,HROC,2,0),ROCs!$A$2:$A$17,0)+1,0)</f>
        <v>0.24869471632328805</v>
      </c>
      <c r="J798" s="3">
        <v>42.07</v>
      </c>
      <c r="K798" s="26">
        <f t="shared" si="62"/>
        <v>43.602830137766126</v>
      </c>
      <c r="L798" s="31">
        <f t="shared" si="63"/>
        <v>74.318558630288933</v>
      </c>
      <c r="M798" s="4">
        <f>2.721*K798*(H798+VLOOKUP(B798,Summary!$A$34:C$39,3,0))</f>
        <v>2.1200621873021359</v>
      </c>
      <c r="N798" t="s">
        <v>103</v>
      </c>
      <c r="O798" t="s">
        <v>82</v>
      </c>
      <c r="P798">
        <f t="shared" si="64"/>
        <v>6000</v>
      </c>
    </row>
    <row r="799" spans="1:16" hidden="1">
      <c r="A799" t="s">
        <v>14</v>
      </c>
      <c r="B799" t="s">
        <v>96</v>
      </c>
      <c r="C799" t="s">
        <v>72</v>
      </c>
      <c r="D799" s="8">
        <v>2210</v>
      </c>
      <c r="E799" t="str">
        <f>VLOOKUP(D799,Conformity!$A$2:$C$116,2,0)</f>
        <v>Citrus Groves</v>
      </c>
      <c r="F799" s="8" t="s">
        <v>10</v>
      </c>
      <c r="G799" s="26">
        <f t="shared" si="65"/>
        <v>1.6671011379372187</v>
      </c>
      <c r="H799" s="30">
        <f t="shared" si="66"/>
        <v>0.16490862031309303</v>
      </c>
      <c r="I799" s="30">
        <f>HLOOKUP(F799,ROCs!$B$1:$F$17,MATCH(VLOOKUP(D799,HROC,2,0),ROCs!$A$2:$A$17,0)+1,0)</f>
        <v>0.32696578480774496</v>
      </c>
      <c r="J799" s="3">
        <v>42.01</v>
      </c>
      <c r="K799" s="26">
        <f t="shared" si="62"/>
        <v>57.244082442905494</v>
      </c>
      <c r="L799" s="31">
        <f t="shared" si="63"/>
        <v>259.66958762259276</v>
      </c>
      <c r="M799" s="4">
        <f>2.721*K799*(H799+VLOOKUP(B799,Summary!$A$34:C$39,3,0))</f>
        <v>38.147247935184332</v>
      </c>
      <c r="N799" t="s">
        <v>99</v>
      </c>
      <c r="P799">
        <f t="shared" si="64"/>
        <v>2000</v>
      </c>
    </row>
    <row r="800" spans="1:16" hidden="1">
      <c r="A800" t="s">
        <v>12</v>
      </c>
      <c r="B800" t="s">
        <v>95</v>
      </c>
      <c r="C800" t="s">
        <v>71</v>
      </c>
      <c r="D800" s="8">
        <v>7430</v>
      </c>
      <c r="E800" t="str">
        <f>VLOOKUP(D800,Conformity!$A$2:$C$116,2,0)</f>
        <v>Spoil Areas</v>
      </c>
      <c r="F800" s="8" t="s">
        <v>10</v>
      </c>
      <c r="G800" s="26">
        <f t="shared" si="65"/>
        <v>0.73183755311232057</v>
      </c>
      <c r="H800" s="30">
        <f t="shared" si="66"/>
        <v>0.13401908322593187</v>
      </c>
      <c r="I800" s="30">
        <f>HLOOKUP(F800,ROCs!$B$1:$F$17,MATCH(VLOOKUP(D800,HROC,2,0),ROCs!$A$2:$A$17,0)+1,0)</f>
        <v>0.24115339422849597</v>
      </c>
      <c r="J800" s="3">
        <v>41.95</v>
      </c>
      <c r="K800" s="26">
        <f t="shared" si="62"/>
        <v>42.16003402026243</v>
      </c>
      <c r="L800" s="31">
        <f t="shared" si="63"/>
        <v>83.954539787473777</v>
      </c>
      <c r="M800" s="4">
        <f>2.721*K800*(H800+VLOOKUP(B800,Summary!$A$34:C$39,3,0))</f>
        <v>15.37432782332967</v>
      </c>
      <c r="N800" t="s">
        <v>104</v>
      </c>
      <c r="P800">
        <f t="shared" si="64"/>
        <v>7000</v>
      </c>
    </row>
    <row r="801" spans="1:16" hidden="1">
      <c r="A801" t="s">
        <v>16</v>
      </c>
      <c r="B801" t="s">
        <v>97</v>
      </c>
      <c r="C801" t="s">
        <v>79</v>
      </c>
      <c r="D801" s="8">
        <v>1400</v>
      </c>
      <c r="E801" t="str">
        <f>VLOOKUP(D801,Conformity!$A$2:$C$116,2,0)</f>
        <v>Commercial and Services</v>
      </c>
      <c r="F801" s="8" t="s">
        <v>13</v>
      </c>
      <c r="G801" s="26">
        <f t="shared" si="65"/>
        <v>0.73183755311232057</v>
      </c>
      <c r="H801" s="30">
        <f t="shared" si="66"/>
        <v>0.15992943931627868</v>
      </c>
      <c r="I801" s="30">
        <f>HLOOKUP(F801,ROCs!$B$1:$F$17,MATCH(VLOOKUP(D801,HROC,2,0),ROCs!$A$2:$A$17,0)+1,0)</f>
        <v>0.55707618727995345</v>
      </c>
      <c r="J801" s="3">
        <v>41.9</v>
      </c>
      <c r="K801" s="26">
        <f t="shared" si="62"/>
        <v>97.27566893949772</v>
      </c>
      <c r="L801" s="31">
        <f t="shared" si="63"/>
        <v>193.70795608013964</v>
      </c>
      <c r="M801" s="4">
        <f>2.721*K801*(H801+VLOOKUP(B801,Summary!$A$34:C$39,3,0))</f>
        <v>52.91874253446624</v>
      </c>
      <c r="N801" t="s">
        <v>113</v>
      </c>
      <c r="P801">
        <f t="shared" si="64"/>
        <v>1000</v>
      </c>
    </row>
    <row r="802" spans="1:16" hidden="1">
      <c r="A802" t="s">
        <v>12</v>
      </c>
      <c r="B802" t="s">
        <v>95</v>
      </c>
      <c r="C802" t="s">
        <v>91</v>
      </c>
      <c r="D802" s="8">
        <v>6172</v>
      </c>
      <c r="E802" t="str">
        <f>VLOOKUP(D802,Conformity!$A$2:$C$116,2,0)</f>
        <v>Mixed Shrubs</v>
      </c>
      <c r="F802" s="8" t="s">
        <v>5</v>
      </c>
      <c r="G802" s="26">
        <f t="shared" si="65"/>
        <v>0.62640332935885068</v>
      </c>
      <c r="H802" s="30">
        <f t="shared" si="66"/>
        <v>1.7869211096790915E-2</v>
      </c>
      <c r="I802" s="30">
        <f>HLOOKUP(F802,ROCs!$B$1:$F$17,MATCH(VLOOKUP(D802,HROC,2,0),ROCs!$A$2:$A$17,0)+1,0)</f>
        <v>0.24869471632328805</v>
      </c>
      <c r="J802" s="3">
        <v>41.88</v>
      </c>
      <c r="K802" s="26">
        <f t="shared" si="62"/>
        <v>43.405907444013444</v>
      </c>
      <c r="L802" s="31">
        <f t="shared" si="63"/>
        <v>73.982915032956996</v>
      </c>
      <c r="M802" s="4">
        <f>2.721*K802*(H802+VLOOKUP(B802,Summary!$A$34:C$39,3,0))</f>
        <v>2.1104873877873418</v>
      </c>
      <c r="N802" t="s">
        <v>107</v>
      </c>
      <c r="O802" t="s">
        <v>89</v>
      </c>
      <c r="P802">
        <f t="shared" si="64"/>
        <v>6000</v>
      </c>
    </row>
    <row r="803" spans="1:16" hidden="1">
      <c r="A803" t="s">
        <v>16</v>
      </c>
      <c r="B803" t="s">
        <v>97</v>
      </c>
      <c r="C803" t="s">
        <v>86</v>
      </c>
      <c r="D803" s="8">
        <v>8140</v>
      </c>
      <c r="E803" t="str">
        <f>VLOOKUP(D803,Conformity!$A$2:$C$116,2,0)</f>
        <v>Roads and Highways</v>
      </c>
      <c r="F803" s="8" t="s">
        <v>10</v>
      </c>
      <c r="G803" s="26">
        <f t="shared" si="65"/>
        <v>1.0171301585628862</v>
      </c>
      <c r="H803" s="30">
        <f t="shared" si="66"/>
        <v>0.19656132206470006</v>
      </c>
      <c r="I803" s="30">
        <f>HLOOKUP(F803,ROCs!$B$1:$F$17,MATCH(VLOOKUP(D803,HROC,2,0),ROCs!$A$2:$A$17,0)+1,0)</f>
        <v>0.43863241848912221</v>
      </c>
      <c r="J803" s="3">
        <v>41.82</v>
      </c>
      <c r="K803" s="26">
        <f t="shared" si="62"/>
        <v>76.446985261513888</v>
      </c>
      <c r="L803" s="31">
        <f t="shared" si="63"/>
        <v>211.57552966893996</v>
      </c>
      <c r="M803" s="4">
        <f>2.721*K803*(H803+VLOOKUP(B803,Summary!$A$34:C$39,3,0))</f>
        <v>49.2076521315036</v>
      </c>
      <c r="N803" t="s">
        <v>109</v>
      </c>
      <c r="P803">
        <f t="shared" si="64"/>
        <v>8000</v>
      </c>
    </row>
    <row r="804" spans="1:16" hidden="1">
      <c r="A804" t="s">
        <v>2</v>
      </c>
      <c r="B804" t="s">
        <v>94</v>
      </c>
      <c r="C804" t="s">
        <v>4</v>
      </c>
      <c r="D804" s="8">
        <v>2120</v>
      </c>
      <c r="E804" t="str">
        <f>VLOOKUP(D804,Conformity!$A$2:$C$116,2,0)</f>
        <v>Unimproved Pastures</v>
      </c>
      <c r="F804" s="8" t="s">
        <v>5</v>
      </c>
      <c r="G804" s="26">
        <f t="shared" si="65"/>
        <v>0.95337210017164864</v>
      </c>
      <c r="H804" s="30">
        <f t="shared" si="66"/>
        <v>0.22938109134459039</v>
      </c>
      <c r="I804" s="30">
        <f>HLOOKUP(F804,ROCs!$B$1:$F$17,MATCH(VLOOKUP(D804,HROC,2,0),ROCs!$A$2:$A$17,0)+1,0)</f>
        <v>0.2</v>
      </c>
      <c r="J804" s="3">
        <v>41.79</v>
      </c>
      <c r="K804" s="26">
        <f t="shared" si="62"/>
        <v>34.831965000000004</v>
      </c>
      <c r="L804" s="31">
        <f t="shared" si="63"/>
        <v>90.358488084047735</v>
      </c>
      <c r="M804" s="4">
        <f>2.721*K804*(H804+VLOOKUP(B804,Summary!$A$34:C$39,3,0))</f>
        <v>26.479118707819666</v>
      </c>
      <c r="N804" t="s">
        <v>4</v>
      </c>
      <c r="P804">
        <f t="shared" si="64"/>
        <v>2000</v>
      </c>
    </row>
    <row r="805" spans="1:16" hidden="1">
      <c r="A805" t="s">
        <v>2</v>
      </c>
      <c r="B805" t="s">
        <v>94</v>
      </c>
      <c r="C805" t="s">
        <v>81</v>
      </c>
      <c r="D805" s="8">
        <v>5120</v>
      </c>
      <c r="E805" t="str">
        <f>VLOOKUP(D805,Conformity!$A$2:$C$116,2,0)</f>
        <v xml:space="preserve"> Channelized Waterways, Canals</v>
      </c>
      <c r="F805" s="8" t="s">
        <v>10</v>
      </c>
      <c r="G805" s="26">
        <f t="shared" si="65"/>
        <v>0.52096910560538079</v>
      </c>
      <c r="H805" s="30">
        <f t="shared" si="66"/>
        <v>9.3813358258152305E-2</v>
      </c>
      <c r="I805" s="30">
        <f>HLOOKUP(F805,ROCs!$B$1:$F$17,MATCH(VLOOKUP(D805,HROC,2,0),ROCs!$A$2:$A$17,0)+1,0)</f>
        <v>0.2984336595879456</v>
      </c>
      <c r="J805" s="3">
        <v>41.75</v>
      </c>
      <c r="K805" s="26">
        <f t="shared" si="62"/>
        <v>51.925405036892862</v>
      </c>
      <c r="L805" s="31">
        <f t="shared" si="63"/>
        <v>73.607218082947071</v>
      </c>
      <c r="M805" s="4">
        <f>2.721*K805*(H805+VLOOKUP(B805,Summary!$A$34:C$39,3,0))</f>
        <v>20.319249473052594</v>
      </c>
      <c r="N805" t="s">
        <v>103</v>
      </c>
      <c r="O805" t="s">
        <v>82</v>
      </c>
      <c r="P805">
        <f t="shared" si="64"/>
        <v>5000</v>
      </c>
    </row>
    <row r="806" spans="1:16" hidden="1">
      <c r="A806" t="s">
        <v>12</v>
      </c>
      <c r="B806" t="s">
        <v>95</v>
      </c>
      <c r="C806" t="s">
        <v>81</v>
      </c>
      <c r="D806" s="8">
        <v>4220</v>
      </c>
      <c r="E806" t="str">
        <f>VLOOKUP(D806,Conformity!$A$2:$C$116,2,0)</f>
        <v>Brazilian Pepper</v>
      </c>
      <c r="F806" s="8" t="s">
        <v>10</v>
      </c>
      <c r="G806" s="26">
        <f t="shared" si="65"/>
        <v>0.80616023176279095</v>
      </c>
      <c r="H806" s="30">
        <f t="shared" si="66"/>
        <v>4.9140330516175015E-2</v>
      </c>
      <c r="I806" s="30">
        <f>HLOOKUP(F806,ROCs!$B$1:$F$17,MATCH(VLOOKUP(D806,HROC,2,0),ROCs!$A$2:$A$17,0)+1,0)</f>
        <v>0.24115339422849597</v>
      </c>
      <c r="J806" s="3">
        <v>41.66</v>
      </c>
      <c r="K806" s="26">
        <f t="shared" si="62"/>
        <v>41.868582056832722</v>
      </c>
      <c r="L806" s="31">
        <f t="shared" si="63"/>
        <v>91.841330201297225</v>
      </c>
      <c r="M806" s="4">
        <f>2.721*K806*(H806+VLOOKUP(B806,Summary!$A$34:C$39,3,0))</f>
        <v>5.5982832485650009</v>
      </c>
      <c r="N806" t="s">
        <v>103</v>
      </c>
      <c r="O806" t="s">
        <v>82</v>
      </c>
      <c r="P806">
        <f t="shared" si="64"/>
        <v>4000</v>
      </c>
    </row>
    <row r="807" spans="1:16" hidden="1">
      <c r="A807" t="s">
        <v>8</v>
      </c>
      <c r="B807" t="s">
        <v>8</v>
      </c>
      <c r="C807" t="s">
        <v>83</v>
      </c>
      <c r="D807" s="8">
        <v>6250</v>
      </c>
      <c r="E807" t="str">
        <f>VLOOKUP(D807,Conformity!$A$2:$C$116,2,0)</f>
        <v>Hydric Pine Flatwoods</v>
      </c>
      <c r="F807" s="8" t="s">
        <v>5</v>
      </c>
      <c r="G807" s="26">
        <f t="shared" si="65"/>
        <v>0.62640332935885068</v>
      </c>
      <c r="H807" s="30">
        <f t="shared" si="66"/>
        <v>1.7869211096790915E-2</v>
      </c>
      <c r="I807" s="30">
        <f>HLOOKUP(F807,ROCs!$B$1:$F$17,MATCH(VLOOKUP(D807,HROC,2,0),ROCs!$A$2:$A$17,0)+1,0)</f>
        <v>0.24869471632328805</v>
      </c>
      <c r="J807" s="3">
        <v>41.6</v>
      </c>
      <c r="K807" s="26">
        <f t="shared" si="62"/>
        <v>43.115705579535806</v>
      </c>
      <c r="L807" s="31">
        <f t="shared" si="63"/>
        <v>73.488282363204675</v>
      </c>
      <c r="M807" s="4">
        <f>2.721*K807*(H807+VLOOKUP(B807,Summary!$A$34:C$39,3,0))</f>
        <v>24.38676578448765</v>
      </c>
      <c r="N807" t="s">
        <v>111</v>
      </c>
      <c r="O807" t="s">
        <v>82</v>
      </c>
      <c r="P807">
        <f t="shared" si="64"/>
        <v>6000</v>
      </c>
    </row>
    <row r="808" spans="1:16" hidden="1">
      <c r="A808" t="s">
        <v>16</v>
      </c>
      <c r="B808" t="s">
        <v>97</v>
      </c>
      <c r="C808" t="s">
        <v>79</v>
      </c>
      <c r="D808" s="8">
        <v>1710</v>
      </c>
      <c r="E808" t="str">
        <f>VLOOKUP(D808,Conformity!$A$2:$C$116,2,0)</f>
        <v>Educational Facilities</v>
      </c>
      <c r="F808" s="8" t="s">
        <v>10</v>
      </c>
      <c r="G808" s="26">
        <f t="shared" si="65"/>
        <v>0.96739227811534922</v>
      </c>
      <c r="H808" s="30">
        <f t="shared" si="66"/>
        <v>0.17065096597435325</v>
      </c>
      <c r="I808" s="30">
        <f>HLOOKUP(F808,ROCs!$B$1:$F$17,MATCH(VLOOKUP(D808,HROC,2,0),ROCs!$A$2:$A$17,0)+1,0)</f>
        <v>0.22279788653131388</v>
      </c>
      <c r="J808" s="3">
        <v>41.52</v>
      </c>
      <c r="K808" s="26">
        <f t="shared" si="62"/>
        <v>38.551743176791284</v>
      </c>
      <c r="L808" s="31">
        <f t="shared" si="63"/>
        <v>101.47876620600717</v>
      </c>
      <c r="M808" s="4">
        <f>2.721*K808*(H808+VLOOKUP(B808,Summary!$A$34:C$39,3,0))</f>
        <v>22.097137439246829</v>
      </c>
      <c r="N808" t="s">
        <v>113</v>
      </c>
      <c r="P808">
        <f t="shared" si="64"/>
        <v>1000</v>
      </c>
    </row>
    <row r="809" spans="1:16" hidden="1">
      <c r="A809" t="s">
        <v>14</v>
      </c>
      <c r="B809" t="s">
        <v>96</v>
      </c>
      <c r="C809" t="s">
        <v>71</v>
      </c>
      <c r="D809" s="8">
        <v>1320</v>
      </c>
      <c r="E809" t="str">
        <f>VLOOKUP(D809,Conformity!$A$2:$C$116,2,0)</f>
        <v>Mobile Home Units &lt;Six or more dwelling units per acre&gt;</v>
      </c>
      <c r="F809" s="8" t="s">
        <v>5</v>
      </c>
      <c r="G809" s="26">
        <f t="shared" si="65"/>
        <v>1.6728075169398335</v>
      </c>
      <c r="H809" s="30">
        <f t="shared" si="66"/>
        <v>0.4645994885165638</v>
      </c>
      <c r="I809" s="30">
        <f>HLOOKUP(F809,ROCs!$B$1:$F$17,MATCH(VLOOKUP(D809,HROC,2,0),ROCs!$A$2:$A$17,0)+1,0)</f>
        <v>0.45902383655933859</v>
      </c>
      <c r="J809" s="3">
        <v>41.23</v>
      </c>
      <c r="K809" s="26">
        <f t="shared" si="62"/>
        <v>78.872241216240823</v>
      </c>
      <c r="L809" s="31">
        <f t="shared" si="63"/>
        <v>359.00351019560526</v>
      </c>
      <c r="M809" s="4">
        <f>2.721*K809*(H809+VLOOKUP(B809,Summary!$A$34:C$39,3,0))</f>
        <v>116.87724143291837</v>
      </c>
      <c r="N809" t="s">
        <v>104</v>
      </c>
      <c r="P809">
        <f t="shared" si="64"/>
        <v>1000</v>
      </c>
    </row>
    <row r="810" spans="1:16" hidden="1">
      <c r="A810" t="s">
        <v>14</v>
      </c>
      <c r="B810" t="s">
        <v>96</v>
      </c>
      <c r="C810" t="s">
        <v>90</v>
      </c>
      <c r="D810" s="8">
        <v>4410</v>
      </c>
      <c r="E810" t="str">
        <f>VLOOKUP(D810,Conformity!$A$2:$C$116,2,0)</f>
        <v>Coniferous Plantations</v>
      </c>
      <c r="F810" s="8" t="s">
        <v>5</v>
      </c>
      <c r="G810" s="26">
        <f t="shared" si="65"/>
        <v>0.80616023176279095</v>
      </c>
      <c r="H810" s="30">
        <f t="shared" si="66"/>
        <v>4.9140330516175015E-2</v>
      </c>
      <c r="I810" s="30">
        <f>HLOOKUP(F810,ROCs!$B$1:$F$17,MATCH(VLOOKUP(D810,HROC,2,0),ROCs!$A$2:$A$17,0)+1,0)</f>
        <v>0.28292799795311729</v>
      </c>
      <c r="J810" s="3">
        <v>41.19</v>
      </c>
      <c r="K810" s="26">
        <f t="shared" si="62"/>
        <v>48.567229152233487</v>
      </c>
      <c r="L810" s="31">
        <f t="shared" si="63"/>
        <v>106.53522785838932</v>
      </c>
      <c r="M810" s="4">
        <f>2.721*K810*(H810+VLOOKUP(B810,Summary!$A$34:C$39,3,0))</f>
        <v>17.066079415954917</v>
      </c>
      <c r="N810" t="s">
        <v>105</v>
      </c>
      <c r="O810" t="s">
        <v>89</v>
      </c>
      <c r="P810">
        <f t="shared" si="64"/>
        <v>4000</v>
      </c>
    </row>
    <row r="811" spans="1:16" hidden="1">
      <c r="A811" t="s">
        <v>15</v>
      </c>
      <c r="B811" t="s">
        <v>95</v>
      </c>
      <c r="C811" t="s">
        <v>4</v>
      </c>
      <c r="D811" s="8">
        <v>2130</v>
      </c>
      <c r="E811" t="str">
        <f>VLOOKUP(D811,Conformity!$A$2:$C$116,2,0)</f>
        <v>Woodland Pastures</v>
      </c>
      <c r="F811" s="8" t="s">
        <v>10</v>
      </c>
      <c r="G811" s="26">
        <f t="shared" si="65"/>
        <v>0.95337210017164864</v>
      </c>
      <c r="H811" s="30">
        <f t="shared" si="66"/>
        <v>0.22938109134459039</v>
      </c>
      <c r="I811" s="30">
        <f>HLOOKUP(F811,ROCs!$B$1:$F$17,MATCH(VLOOKUP(D811,HROC,2,0),ROCs!$A$2:$A$17,0)+1,0)</f>
        <v>0.2</v>
      </c>
      <c r="J811" s="3">
        <v>41.09</v>
      </c>
      <c r="K811" s="26">
        <f t="shared" si="62"/>
        <v>34.248515000000005</v>
      </c>
      <c r="L811" s="31">
        <f t="shared" si="63"/>
        <v>88.844945570077087</v>
      </c>
      <c r="M811" s="4">
        <f>2.721*K811*(H811+VLOOKUP(B811,Summary!$A$34:C$39,3,0))</f>
        <v>21.376071915305516</v>
      </c>
      <c r="N811" t="s">
        <v>4</v>
      </c>
      <c r="P811">
        <f t="shared" si="64"/>
        <v>2000</v>
      </c>
    </row>
    <row r="812" spans="1:16">
      <c r="A812" t="s">
        <v>12</v>
      </c>
      <c r="B812" t="s">
        <v>95</v>
      </c>
      <c r="C812" t="s">
        <v>17</v>
      </c>
      <c r="D812" s="8">
        <v>6250</v>
      </c>
      <c r="E812" t="str">
        <f>VLOOKUP(D812,Conformity!$A$2:$C$116,2,0)</f>
        <v>Hydric Pine Flatwoods</v>
      </c>
      <c r="F812" s="8" t="s">
        <v>5</v>
      </c>
      <c r="G812" s="26">
        <f t="shared" si="65"/>
        <v>0.62640332935885068</v>
      </c>
      <c r="H812" s="30">
        <f t="shared" si="66"/>
        <v>1.7869211096790915E-2</v>
      </c>
      <c r="I812" s="30">
        <f>HLOOKUP(F812,ROCs!$B$1:$F$17,MATCH(VLOOKUP(D812,HROC,2,0),ROCs!$A$2:$A$17,0)+1,0)</f>
        <v>0.24869471632328805</v>
      </c>
      <c r="J812" s="3">
        <v>41.06</v>
      </c>
      <c r="K812" s="26">
        <f t="shared" si="62"/>
        <v>42.556030555186055</v>
      </c>
      <c r="L812" s="31">
        <f t="shared" si="63"/>
        <v>72.534347928682294</v>
      </c>
      <c r="M812" s="4">
        <f>2.721*K812*(H812+VLOOKUP(B812,Summary!$A$34:C$39,3,0))</f>
        <v>2.069164568828755</v>
      </c>
      <c r="N812" t="s">
        <v>17</v>
      </c>
      <c r="O812" t="s">
        <v>18</v>
      </c>
      <c r="P812">
        <f t="shared" si="64"/>
        <v>6000</v>
      </c>
    </row>
    <row r="813" spans="1:16" hidden="1">
      <c r="A813" t="s">
        <v>14</v>
      </c>
      <c r="B813" t="s">
        <v>96</v>
      </c>
      <c r="C813" t="s">
        <v>77</v>
      </c>
      <c r="D813" s="8">
        <v>1320</v>
      </c>
      <c r="E813" t="str">
        <f>VLOOKUP(D813,Conformity!$A$2:$C$116,2,0)</f>
        <v>Mobile Home Units &lt;Six or more dwelling units per acre&gt;</v>
      </c>
      <c r="F813" s="8" t="s">
        <v>9</v>
      </c>
      <c r="G813" s="26">
        <f t="shared" si="65"/>
        <v>1.6728075169398335</v>
      </c>
      <c r="H813" s="30">
        <f t="shared" si="66"/>
        <v>0.4645994885165638</v>
      </c>
      <c r="I813" s="30">
        <f>HLOOKUP(F813,ROCs!$B$1:$F$17,MATCH(VLOOKUP(D813,HROC,2,0),ROCs!$A$2:$A$17,0)+1,0)</f>
        <v>0.43646311869441834</v>
      </c>
      <c r="J813" s="3">
        <v>41.04</v>
      </c>
      <c r="K813" s="26">
        <f t="shared" si="62"/>
        <v>74.650120335404878</v>
      </c>
      <c r="L813" s="31">
        <f t="shared" si="63"/>
        <v>339.78564351251481</v>
      </c>
      <c r="M813" s="4">
        <f>2.721*K813*(H813+VLOOKUP(B813,Summary!$A$34:C$39,3,0))</f>
        <v>110.62066961577547</v>
      </c>
      <c r="N813" t="s">
        <v>112</v>
      </c>
      <c r="P813">
        <f t="shared" si="64"/>
        <v>1000</v>
      </c>
    </row>
    <row r="814" spans="1:16" hidden="1">
      <c r="A814" t="s">
        <v>8</v>
      </c>
      <c r="B814" t="s">
        <v>8</v>
      </c>
      <c r="C814" t="s">
        <v>83</v>
      </c>
      <c r="D814" s="8">
        <v>6210</v>
      </c>
      <c r="E814" t="str">
        <f>VLOOKUP(D814,Conformity!$A$2:$C$116,2,0)</f>
        <v>Cypress</v>
      </c>
      <c r="F814" s="8" t="s">
        <v>5</v>
      </c>
      <c r="G814" s="26">
        <f t="shared" si="65"/>
        <v>0.62640332935885068</v>
      </c>
      <c r="H814" s="30">
        <f t="shared" si="66"/>
        <v>1.7869211096790915E-2</v>
      </c>
      <c r="I814" s="30">
        <f>HLOOKUP(F814,ROCs!$B$1:$F$17,MATCH(VLOOKUP(D814,HROC,2,0),ROCs!$A$2:$A$17,0)+1,0)</f>
        <v>0.24869471632328805</v>
      </c>
      <c r="J814" s="3">
        <v>40.909999999999997</v>
      </c>
      <c r="K814" s="26">
        <f t="shared" si="62"/>
        <v>42.400565270644456</v>
      </c>
      <c r="L814" s="31">
        <f t="shared" si="63"/>
        <v>72.269366141314961</v>
      </c>
      <c r="M814" s="4">
        <f>2.721*K814*(H814+VLOOKUP(B814,Summary!$A$34:C$39,3,0))</f>
        <v>23.982273755850709</v>
      </c>
      <c r="N814" t="s">
        <v>111</v>
      </c>
      <c r="O814" t="s">
        <v>82</v>
      </c>
      <c r="P814">
        <f t="shared" si="64"/>
        <v>6000</v>
      </c>
    </row>
    <row r="815" spans="1:16" hidden="1">
      <c r="A815" t="s">
        <v>14</v>
      </c>
      <c r="B815" t="s">
        <v>96</v>
      </c>
      <c r="C815" t="s">
        <v>80</v>
      </c>
      <c r="D815" s="8">
        <v>1210</v>
      </c>
      <c r="E815" t="str">
        <f>VLOOKUP(D815,Conformity!$A$2:$C$116,2,0)</f>
        <v>Fixed Single Family Units</v>
      </c>
      <c r="F815" s="8" t="s">
        <v>9</v>
      </c>
      <c r="G815" s="26">
        <f t="shared" si="65"/>
        <v>1.3474392445178078</v>
      </c>
      <c r="H815" s="30">
        <f t="shared" si="66"/>
        <v>0.2921616014325315</v>
      </c>
      <c r="I815" s="30">
        <f>HLOOKUP(F815,ROCs!$B$1:$F$17,MATCH(VLOOKUP(D815,HROC,2,0),ROCs!$A$2:$A$17,0)+1,0)</f>
        <v>0.2050753273754139</v>
      </c>
      <c r="J815" s="3">
        <v>40.799999999999997</v>
      </c>
      <c r="K815" s="26">
        <f t="shared" si="62"/>
        <v>34.869778214951118</v>
      </c>
      <c r="L815" s="31">
        <f t="shared" si="63"/>
        <v>127.84593361893818</v>
      </c>
      <c r="M815" s="4">
        <f>2.721*K815*(H815+VLOOKUP(B815,Summary!$A$34:C$39,3,0))</f>
        <v>35.310940798141743</v>
      </c>
      <c r="N815" t="s">
        <v>114</v>
      </c>
      <c r="P815">
        <f t="shared" si="64"/>
        <v>1000</v>
      </c>
    </row>
    <row r="816" spans="1:16" hidden="1">
      <c r="A816" t="s">
        <v>14</v>
      </c>
      <c r="B816" t="s">
        <v>96</v>
      </c>
      <c r="C816" t="s">
        <v>79</v>
      </c>
      <c r="D816" s="8">
        <v>4340</v>
      </c>
      <c r="E816" t="str">
        <f>VLOOKUP(D816,Conformity!$A$2:$C$116,2,0)</f>
        <v>Hardwood - Coniferous Mixed</v>
      </c>
      <c r="F816" s="8" t="s">
        <v>5</v>
      </c>
      <c r="G816" s="26">
        <f t="shared" si="65"/>
        <v>0.80616023176279095</v>
      </c>
      <c r="H816" s="30">
        <f t="shared" si="66"/>
        <v>4.9140330516175015E-2</v>
      </c>
      <c r="I816" s="30">
        <f>HLOOKUP(F816,ROCs!$B$1:$F$17,MATCH(VLOOKUP(D816,HROC,2,0),ROCs!$A$2:$A$17,0)+1,0)</f>
        <v>0.28292799795311729</v>
      </c>
      <c r="J816" s="3">
        <v>40.71</v>
      </c>
      <c r="K816" s="26">
        <f t="shared" si="62"/>
        <v>48.00125998512808</v>
      </c>
      <c r="L816" s="31">
        <f t="shared" si="63"/>
        <v>105.29373940556032</v>
      </c>
      <c r="M816" s="4">
        <f>2.721*K816*(H816+VLOOKUP(B816,Summary!$A$34:C$39,3,0))</f>
        <v>16.867203035288291</v>
      </c>
      <c r="N816" t="s">
        <v>113</v>
      </c>
      <c r="P816">
        <f t="shared" si="64"/>
        <v>4000</v>
      </c>
    </row>
    <row r="817" spans="1:16" hidden="1">
      <c r="A817" t="s">
        <v>14</v>
      </c>
      <c r="B817" t="s">
        <v>96</v>
      </c>
      <c r="C817" t="s">
        <v>86</v>
      </c>
      <c r="D817" s="8">
        <v>1920</v>
      </c>
      <c r="E817" t="str">
        <f>VLOOKUP(D817,Conformity!$A$2:$C$116,2,0)</f>
        <v>Inactive Land with street pattern but without structures</v>
      </c>
      <c r="F817" s="8" t="s">
        <v>5</v>
      </c>
      <c r="G817" s="26">
        <f t="shared" si="65"/>
        <v>0.80616023176279095</v>
      </c>
      <c r="H817" s="30">
        <f t="shared" si="66"/>
        <v>4.9140330516175015E-2</v>
      </c>
      <c r="I817" s="30">
        <f>HLOOKUP(F817,ROCs!$B$1:$F$17,MATCH(VLOOKUP(D817,HROC,2,0),ROCs!$A$2:$A$17,0)+1,0)</f>
        <v>0.27638752969320179</v>
      </c>
      <c r="J817" s="3">
        <v>40.700000000000003</v>
      </c>
      <c r="K817" s="26">
        <f t="shared" si="62"/>
        <v>46.880092720854236</v>
      </c>
      <c r="L817" s="31">
        <f t="shared" si="63"/>
        <v>102.83438950951447</v>
      </c>
      <c r="M817" s="4">
        <f>2.721*K817*(H817+VLOOKUP(B817,Summary!$A$34:C$39,3,0))</f>
        <v>16.473235129260726</v>
      </c>
      <c r="N817" t="s">
        <v>109</v>
      </c>
      <c r="P817">
        <f t="shared" si="64"/>
        <v>1000</v>
      </c>
    </row>
    <row r="818" spans="1:16" hidden="1">
      <c r="A818" t="s">
        <v>14</v>
      </c>
      <c r="B818" t="s">
        <v>96</v>
      </c>
      <c r="C818" t="s">
        <v>90</v>
      </c>
      <c r="D818" s="8">
        <v>5110</v>
      </c>
      <c r="E818" t="str">
        <f>VLOOKUP(D818,Conformity!$A$2:$C$116,2,0)</f>
        <v xml:space="preserve"> Natural River, Stream, Waterway</v>
      </c>
      <c r="F818" s="8" t="s">
        <v>5</v>
      </c>
      <c r="G818" s="26">
        <f t="shared" si="65"/>
        <v>0.52096910560538079</v>
      </c>
      <c r="H818" s="30">
        <f t="shared" si="66"/>
        <v>9.3813358258152305E-2</v>
      </c>
      <c r="I818" s="30">
        <f>HLOOKUP(F818,ROCs!$B$1:$F$17,MATCH(VLOOKUP(D818,HROC,2,0),ROCs!$A$2:$A$17,0)+1,0)</f>
        <v>0.2984336595879456</v>
      </c>
      <c r="J818" s="3">
        <v>40.54</v>
      </c>
      <c r="K818" s="26">
        <f t="shared" si="62"/>
        <v>50.420501082530222</v>
      </c>
      <c r="L818" s="31">
        <f t="shared" si="63"/>
        <v>71.4739310438964</v>
      </c>
      <c r="M818" s="4">
        <f>2.721*K818*(H818+VLOOKUP(B818,Summary!$A$34:C$39,3,0))</f>
        <v>23.846181758158611</v>
      </c>
      <c r="N818" t="s">
        <v>105</v>
      </c>
      <c r="O818" t="s">
        <v>89</v>
      </c>
      <c r="P818">
        <f t="shared" si="64"/>
        <v>5000</v>
      </c>
    </row>
    <row r="819" spans="1:16">
      <c r="A819" t="s">
        <v>8</v>
      </c>
      <c r="B819" t="s">
        <v>8</v>
      </c>
      <c r="C819" t="s">
        <v>17</v>
      </c>
      <c r="D819" s="8">
        <v>2110</v>
      </c>
      <c r="E819" t="str">
        <f>VLOOKUP(D819,Conformity!$A$2:$C$116,2,0)</f>
        <v>Improved Pastures</v>
      </c>
      <c r="F819" s="8" t="s">
        <v>3</v>
      </c>
      <c r="G819" s="26">
        <f t="shared" si="65"/>
        <v>1.8765006736361713</v>
      </c>
      <c r="H819" s="30">
        <f t="shared" si="66"/>
        <v>0.3700681607026059</v>
      </c>
      <c r="I819" s="30">
        <f>HLOOKUP(F819,ROCs!$B$1:$F$17,MATCH(VLOOKUP(D819,HROC,2,0),ROCs!$A$2:$A$17,0)+1,0)</f>
        <v>0.58663586860269046</v>
      </c>
      <c r="J819" s="3">
        <v>40.520000000000003</v>
      </c>
      <c r="K819" s="26">
        <f t="shared" si="62"/>
        <v>99.063497886917389</v>
      </c>
      <c r="L819" s="31">
        <f t="shared" si="63"/>
        <v>505.81409252826973</v>
      </c>
      <c r="M819" s="4">
        <f>2.721*K819*(H819+VLOOKUP(B819,Summary!$A$34:C$39,3,0))</f>
        <v>150.96736837872936</v>
      </c>
      <c r="N819" t="s">
        <v>17</v>
      </c>
      <c r="O819" t="s">
        <v>20</v>
      </c>
      <c r="P819">
        <f t="shared" si="64"/>
        <v>2000</v>
      </c>
    </row>
    <row r="820" spans="1:16">
      <c r="A820" t="s">
        <v>8</v>
      </c>
      <c r="B820" t="s">
        <v>8</v>
      </c>
      <c r="C820" t="s">
        <v>17</v>
      </c>
      <c r="D820" s="8">
        <v>3200</v>
      </c>
      <c r="E820" t="str">
        <f>VLOOKUP(D820,Conformity!$A$2:$C$116,2,0)</f>
        <v>Shrub and Brushland</v>
      </c>
      <c r="F820" s="8" t="s">
        <v>5</v>
      </c>
      <c r="G820" s="26">
        <f t="shared" si="65"/>
        <v>0.80616023176279095</v>
      </c>
      <c r="H820" s="30">
        <f t="shared" si="66"/>
        <v>4.9140330516175015E-2</v>
      </c>
      <c r="I820" s="30">
        <f>HLOOKUP(F820,ROCs!$B$1:$F$17,MATCH(VLOOKUP(D820,HROC,2,0),ROCs!$A$2:$A$17,0)+1,0)</f>
        <v>0.28292799795311729</v>
      </c>
      <c r="J820" s="3">
        <v>40.47</v>
      </c>
      <c r="K820" s="26">
        <f t="shared" si="62"/>
        <v>47.718275401575369</v>
      </c>
      <c r="L820" s="31">
        <f t="shared" si="63"/>
        <v>104.67299517914581</v>
      </c>
      <c r="M820" s="4">
        <f>2.721*K820*(H820+VLOOKUP(B820,Summary!$A$34:C$39,3,0))</f>
        <v>31.050321855400497</v>
      </c>
      <c r="N820" t="s">
        <v>17</v>
      </c>
      <c r="O820" t="s">
        <v>20</v>
      </c>
      <c r="P820">
        <f t="shared" si="64"/>
        <v>3000</v>
      </c>
    </row>
    <row r="821" spans="1:16" hidden="1">
      <c r="A821" t="s">
        <v>14</v>
      </c>
      <c r="B821" t="s">
        <v>96</v>
      </c>
      <c r="C821" t="s">
        <v>72</v>
      </c>
      <c r="D821" s="8">
        <v>1820</v>
      </c>
      <c r="E821" t="str">
        <f>VLOOKUP(D821,Conformity!$A$2:$C$116,2,0)</f>
        <v>Golf Courses</v>
      </c>
      <c r="F821" s="8" t="s">
        <v>10</v>
      </c>
      <c r="G821" s="26">
        <f t="shared" si="65"/>
        <v>1.8765006736361713</v>
      </c>
      <c r="H821" s="30">
        <f t="shared" si="66"/>
        <v>0.3700681607026059</v>
      </c>
      <c r="I821" s="30">
        <f>HLOOKUP(F821,ROCs!$B$1:$F$17,MATCH(VLOOKUP(D821,HROC,2,0),ROCs!$A$2:$A$17,0)+1,0)</f>
        <v>0.24895975957097566</v>
      </c>
      <c r="J821" s="3">
        <v>40.47</v>
      </c>
      <c r="K821" s="26">
        <f t="shared" si="62"/>
        <v>41.989235625547295</v>
      </c>
      <c r="L821" s="31">
        <f t="shared" si="63"/>
        <v>214.39528753705301</v>
      </c>
      <c r="M821" s="4">
        <f>2.721*K821*(H821+VLOOKUP(B821,Summary!$A$34:C$39,3,0))</f>
        <v>51.421507106698961</v>
      </c>
      <c r="N821" t="s">
        <v>99</v>
      </c>
      <c r="P821">
        <f t="shared" si="64"/>
        <v>1000</v>
      </c>
    </row>
    <row r="822" spans="1:16">
      <c r="A822" t="s">
        <v>8</v>
      </c>
      <c r="B822" t="s">
        <v>8</v>
      </c>
      <c r="C822" t="s">
        <v>17</v>
      </c>
      <c r="D822" s="8">
        <v>2110</v>
      </c>
      <c r="E822" t="str">
        <f>VLOOKUP(D822,Conformity!$A$2:$C$116,2,0)</f>
        <v>Improved Pastures</v>
      </c>
      <c r="F822" s="8" t="s">
        <v>3</v>
      </c>
      <c r="G822" s="26">
        <f t="shared" si="65"/>
        <v>1.8765006736361713</v>
      </c>
      <c r="H822" s="30">
        <f t="shared" si="66"/>
        <v>0.3700681607026059</v>
      </c>
      <c r="I822" s="30">
        <f>HLOOKUP(F822,ROCs!$B$1:$F$17,MATCH(VLOOKUP(D822,HROC,2,0),ROCs!$A$2:$A$17,0)+1,0)</f>
        <v>0.58663586860269046</v>
      </c>
      <c r="J822" s="3">
        <v>40.42</v>
      </c>
      <c r="K822" s="26">
        <f t="shared" si="62"/>
        <v>98.81901738867721</v>
      </c>
      <c r="L822" s="31">
        <f t="shared" si="63"/>
        <v>504.56578529103308</v>
      </c>
      <c r="M822" s="4">
        <f>2.721*K822*(H822+VLOOKUP(B822,Summary!$A$34:C$39,3,0))</f>
        <v>150.59479343208886</v>
      </c>
      <c r="N822" t="s">
        <v>17</v>
      </c>
      <c r="O822" t="s">
        <v>19</v>
      </c>
      <c r="P822">
        <f t="shared" si="64"/>
        <v>2000</v>
      </c>
    </row>
    <row r="823" spans="1:16" hidden="1">
      <c r="A823" t="s">
        <v>15</v>
      </c>
      <c r="B823" t="s">
        <v>95</v>
      </c>
      <c r="C823" t="s">
        <v>81</v>
      </c>
      <c r="D823" s="8">
        <v>7430</v>
      </c>
      <c r="E823" t="str">
        <f>VLOOKUP(D823,Conformity!$A$2:$C$116,2,0)</f>
        <v>Spoil Areas</v>
      </c>
      <c r="F823" s="8" t="s">
        <v>10</v>
      </c>
      <c r="G823" s="26">
        <f t="shared" si="65"/>
        <v>0.73183755311232057</v>
      </c>
      <c r="H823" s="30">
        <f t="shared" si="66"/>
        <v>0.13401908322593187</v>
      </c>
      <c r="I823" s="30">
        <f>HLOOKUP(F823,ROCs!$B$1:$F$17,MATCH(VLOOKUP(D823,HROC,2,0),ROCs!$A$2:$A$17,0)+1,0)</f>
        <v>0.24115339422849597</v>
      </c>
      <c r="J823" s="3">
        <v>40.42</v>
      </c>
      <c r="K823" s="26">
        <f t="shared" si="62"/>
        <v>40.622373661478129</v>
      </c>
      <c r="L823" s="31">
        <f t="shared" si="63"/>
        <v>80.89255061286508</v>
      </c>
      <c r="M823" s="4">
        <f>2.721*K823*(H823+VLOOKUP(B823,Summary!$A$34:C$39,3,0))</f>
        <v>14.813595485553881</v>
      </c>
      <c r="N823" t="s">
        <v>103</v>
      </c>
      <c r="O823" t="s">
        <v>82</v>
      </c>
      <c r="P823">
        <f t="shared" si="64"/>
        <v>7000</v>
      </c>
    </row>
    <row r="824" spans="1:16" hidden="1">
      <c r="A824" t="s">
        <v>8</v>
      </c>
      <c r="B824" t="s">
        <v>8</v>
      </c>
      <c r="C824" t="s">
        <v>83</v>
      </c>
      <c r="D824" s="8">
        <v>4271</v>
      </c>
      <c r="E824" t="e">
        <f>VLOOKUP(D824,Conformity!$A$2:$C$116,2,0)</f>
        <v>#N/A</v>
      </c>
      <c r="F824" s="8" t="s">
        <v>10</v>
      </c>
      <c r="G824" s="26">
        <f t="shared" si="65"/>
        <v>0.80616023176279095</v>
      </c>
      <c r="H824" s="30">
        <f t="shared" si="66"/>
        <v>4.9140330516175015E-2</v>
      </c>
      <c r="I824" s="30">
        <f>HLOOKUP(F824,ROCs!$B$1:$F$17,MATCH(VLOOKUP(D824,HROC,2,0),ROCs!$A$2:$A$17,0)+1,0)</f>
        <v>0.24115339422849597</v>
      </c>
      <c r="J824" s="3">
        <v>40.39</v>
      </c>
      <c r="K824" s="26">
        <f t="shared" si="62"/>
        <v>40.592223458364707</v>
      </c>
      <c r="L824" s="31">
        <f t="shared" si="63"/>
        <v>89.041558493288406</v>
      </c>
      <c r="M824" s="4">
        <f>2.721*K824*(H824+VLOOKUP(B824,Summary!$A$34:C$39,3,0))</f>
        <v>26.413393874811987</v>
      </c>
      <c r="N824" t="s">
        <v>111</v>
      </c>
      <c r="O824" t="s">
        <v>82</v>
      </c>
      <c r="P824">
        <f t="shared" si="64"/>
        <v>4000</v>
      </c>
    </row>
    <row r="825" spans="1:16" hidden="1">
      <c r="A825" t="s">
        <v>14</v>
      </c>
      <c r="B825" t="s">
        <v>96</v>
      </c>
      <c r="C825" t="s">
        <v>72</v>
      </c>
      <c r="D825" s="8">
        <v>6440</v>
      </c>
      <c r="E825" t="str">
        <f>VLOOKUP(D825,Conformity!$A$2:$C$116,2,0)</f>
        <v>Emergent Aquatic Vegetation</v>
      </c>
      <c r="F825" s="8" t="s">
        <v>5</v>
      </c>
      <c r="G825" s="26">
        <f t="shared" si="65"/>
        <v>0.62640332935885068</v>
      </c>
      <c r="H825" s="30">
        <f t="shared" si="66"/>
        <v>1.7869211096790915E-2</v>
      </c>
      <c r="I825" s="30">
        <f>HLOOKUP(F825,ROCs!$B$1:$F$17,MATCH(VLOOKUP(D825,HROC,2,0),ROCs!$A$2:$A$17,0)+1,0)</f>
        <v>0.24869471632328805</v>
      </c>
      <c r="J825" s="3">
        <v>40.090000000000003</v>
      </c>
      <c r="K825" s="26">
        <f t="shared" si="62"/>
        <v>41.550688381817075</v>
      </c>
      <c r="L825" s="31">
        <f t="shared" si="63"/>
        <v>70.82079903704026</v>
      </c>
      <c r="M825" s="4">
        <f>2.721*K825*(H825+VLOOKUP(B825,Summary!$A$34:C$39,3,0))</f>
        <v>11.065036544575587</v>
      </c>
      <c r="N825" t="s">
        <v>99</v>
      </c>
      <c r="P825">
        <f t="shared" si="64"/>
        <v>6000</v>
      </c>
    </row>
    <row r="826" spans="1:16" hidden="1">
      <c r="A826" t="s">
        <v>16</v>
      </c>
      <c r="B826" t="s">
        <v>97</v>
      </c>
      <c r="C826" t="s">
        <v>79</v>
      </c>
      <c r="D826" s="8">
        <v>1550</v>
      </c>
      <c r="E826" t="str">
        <f>VLOOKUP(D826,Conformity!$A$2:$C$116,2,0)</f>
        <v>Other Light Industrial</v>
      </c>
      <c r="F826" s="8" t="s">
        <v>5</v>
      </c>
      <c r="G826" s="26">
        <f t="shared" si="65"/>
        <v>1.2017295380314896</v>
      </c>
      <c r="H826" s="30">
        <f t="shared" si="66"/>
        <v>0.2322997442582819</v>
      </c>
      <c r="I826" s="30">
        <f>HLOOKUP(F826,ROCs!$B$1:$F$17,MATCH(VLOOKUP(D826,HROC,2,0),ROCs!$A$2:$A$17,0)+1,0)</f>
        <v>0.34369105791620291</v>
      </c>
      <c r="J826" s="3">
        <v>40.090000000000003</v>
      </c>
      <c r="K826" s="26">
        <f t="shared" si="62"/>
        <v>57.422209278178947</v>
      </c>
      <c r="L826" s="31">
        <f t="shared" si="63"/>
        <v>187.76523084285733</v>
      </c>
      <c r="M826" s="4">
        <f>2.721*K826*(H826+VLOOKUP(B826,Summary!$A$34:C$39,3,0))</f>
        <v>42.545699944147977</v>
      </c>
      <c r="N826" t="s">
        <v>113</v>
      </c>
      <c r="P826">
        <f t="shared" si="64"/>
        <v>1000</v>
      </c>
    </row>
    <row r="827" spans="1:16" hidden="1">
      <c r="A827" t="s">
        <v>7</v>
      </c>
      <c r="B827" t="s">
        <v>94</v>
      </c>
      <c r="C827" t="s">
        <v>81</v>
      </c>
      <c r="D827" s="8">
        <v>8115</v>
      </c>
      <c r="E827" t="str">
        <f>VLOOKUP(D827,Conformity!$A$2:$C$116,2,0)</f>
        <v xml:space="preserve"> Grass airports</v>
      </c>
      <c r="F827" s="8" t="s">
        <v>5</v>
      </c>
      <c r="G827" s="26">
        <f t="shared" si="65"/>
        <v>0.96739227811534922</v>
      </c>
      <c r="H827" s="30">
        <f t="shared" si="66"/>
        <v>0.17065096597435325</v>
      </c>
      <c r="I827" s="30">
        <f>HLOOKUP(F827,ROCs!$B$1:$F$17,MATCH(VLOOKUP(D827,HROC,2,0),ROCs!$A$2:$A$17,0)+1,0)</f>
        <v>0.24052044568721381</v>
      </c>
      <c r="J827" s="3">
        <v>40.03</v>
      </c>
      <c r="K827" s="26">
        <f t="shared" si="62"/>
        <v>40.124829364780588</v>
      </c>
      <c r="L827" s="31">
        <f t="shared" si="63"/>
        <v>105.61956068995072</v>
      </c>
      <c r="M827" s="4">
        <f>2.721*K827*(H827+VLOOKUP(B827,Summary!$A$34:C$39,3,0))</f>
        <v>24.09059759855311</v>
      </c>
      <c r="N827" t="s">
        <v>103</v>
      </c>
      <c r="O827" t="s">
        <v>82</v>
      </c>
      <c r="P827">
        <f t="shared" si="64"/>
        <v>8000</v>
      </c>
    </row>
    <row r="828" spans="1:16">
      <c r="A828" t="s">
        <v>12</v>
      </c>
      <c r="B828" t="s">
        <v>95</v>
      </c>
      <c r="C828" t="s">
        <v>17</v>
      </c>
      <c r="D828" s="8">
        <v>6250</v>
      </c>
      <c r="E828" t="str">
        <f>VLOOKUP(D828,Conformity!$A$2:$C$116,2,0)</f>
        <v>Hydric Pine Flatwoods</v>
      </c>
      <c r="F828" s="8" t="s">
        <v>5</v>
      </c>
      <c r="G828" s="26">
        <f t="shared" si="65"/>
        <v>0.62640332935885068</v>
      </c>
      <c r="H828" s="30">
        <f t="shared" si="66"/>
        <v>1.7869211096790915E-2</v>
      </c>
      <c r="I828" s="30">
        <f>HLOOKUP(F828,ROCs!$B$1:$F$17,MATCH(VLOOKUP(D828,HROC,2,0),ROCs!$A$2:$A$17,0)+1,0)</f>
        <v>0.24869471632328805</v>
      </c>
      <c r="J828" s="3">
        <v>40.020000000000003</v>
      </c>
      <c r="K828" s="26">
        <f t="shared" si="62"/>
        <v>41.478137915697666</v>
      </c>
      <c r="L828" s="31">
        <f t="shared" si="63"/>
        <v>70.69714086960218</v>
      </c>
      <c r="M828" s="4">
        <f>2.721*K828*(H828+VLOOKUP(B828,Summary!$A$34:C$39,3,0))</f>
        <v>2.0167551399056691</v>
      </c>
      <c r="N828" t="s">
        <v>17</v>
      </c>
      <c r="O828" t="s">
        <v>31</v>
      </c>
      <c r="P828">
        <f t="shared" si="64"/>
        <v>6000</v>
      </c>
    </row>
    <row r="829" spans="1:16" hidden="1">
      <c r="A829" t="s">
        <v>16</v>
      </c>
      <c r="B829" t="s">
        <v>97</v>
      </c>
      <c r="C829" t="s">
        <v>71</v>
      </c>
      <c r="D829" s="8">
        <v>2540</v>
      </c>
      <c r="E829" t="str">
        <f>VLOOKUP(D829,Conformity!$A$2:$C$116,2,0)</f>
        <v>Aquaculture</v>
      </c>
      <c r="F829" s="8" t="s">
        <v>5</v>
      </c>
      <c r="G829" s="26">
        <f t="shared" si="65"/>
        <v>1.7303616721893005</v>
      </c>
      <c r="H829" s="30">
        <f t="shared" si="66"/>
        <v>0.38508149913584422</v>
      </c>
      <c r="I829" s="30">
        <f>HLOOKUP(F829,ROCs!$B$1:$F$17,MATCH(VLOOKUP(D829,HROC,2,0),ROCs!$A$2:$A$17,0)+1,0)</f>
        <v>0.30381529981542799</v>
      </c>
      <c r="J829" s="3">
        <v>40.020000000000003</v>
      </c>
      <c r="K829" s="26">
        <f t="shared" si="62"/>
        <v>50.671333484471461</v>
      </c>
      <c r="L829" s="31">
        <f t="shared" si="63"/>
        <v>238.57655441882497</v>
      </c>
      <c r="M829" s="4">
        <f>2.721*K829*(H829+VLOOKUP(B829,Summary!$A$34:C$39,3,0))</f>
        <v>58.608833656553479</v>
      </c>
      <c r="N829" t="s">
        <v>104</v>
      </c>
      <c r="P829">
        <f t="shared" si="64"/>
        <v>2000</v>
      </c>
    </row>
    <row r="830" spans="1:16">
      <c r="A830" t="s">
        <v>14</v>
      </c>
      <c r="B830" t="s">
        <v>96</v>
      </c>
      <c r="C830" t="s">
        <v>17</v>
      </c>
      <c r="D830" s="8">
        <v>4110</v>
      </c>
      <c r="E830" t="str">
        <f>VLOOKUP(D830,Conformity!$A$2:$C$116,2,0)</f>
        <v>Pine Flatwoods</v>
      </c>
      <c r="F830" s="8" t="s">
        <v>13</v>
      </c>
      <c r="G830" s="26">
        <f t="shared" si="65"/>
        <v>0.80616023176279095</v>
      </c>
      <c r="H830" s="30">
        <f t="shared" si="66"/>
        <v>4.9140330516175015E-2</v>
      </c>
      <c r="I830" s="30">
        <f>HLOOKUP(F830,ROCs!$B$1:$F$17,MATCH(VLOOKUP(D830,HROC,2,0),ROCs!$A$2:$A$17,0)+1,0)</f>
        <v>9.4942281192321246E-2</v>
      </c>
      <c r="J830" s="3">
        <v>40</v>
      </c>
      <c r="K830" s="26">
        <f t="shared" si="62"/>
        <v>15.826878274759954</v>
      </c>
      <c r="L830" s="31">
        <f t="shared" si="63"/>
        <v>34.717238613786613</v>
      </c>
      <c r="M830" s="4">
        <f>2.721*K830*(H830+VLOOKUP(B830,Summary!$A$34:C$39,3,0))</f>
        <v>5.561420041013057</v>
      </c>
      <c r="N830" t="s">
        <v>17</v>
      </c>
      <c r="O830" t="s">
        <v>38</v>
      </c>
      <c r="P830">
        <f t="shared" si="64"/>
        <v>4000</v>
      </c>
    </row>
    <row r="831" spans="1:16" hidden="1">
      <c r="A831" t="s">
        <v>12</v>
      </c>
      <c r="B831" t="s">
        <v>95</v>
      </c>
      <c r="C831" t="s">
        <v>71</v>
      </c>
      <c r="D831" s="8">
        <v>1330</v>
      </c>
      <c r="E831" t="str">
        <f>VLOOKUP(D831,Conformity!$A$2:$C$116,2,0)</f>
        <v>Multiple Dwelling Units, Low Rise &lt;Two stories or less&gt;</v>
      </c>
      <c r="F831" s="8" t="s">
        <v>5</v>
      </c>
      <c r="G831" s="26">
        <f t="shared" si="65"/>
        <v>1.6728075169398335</v>
      </c>
      <c r="H831" s="30">
        <f t="shared" si="66"/>
        <v>0.4645994885165638</v>
      </c>
      <c r="I831" s="30">
        <f>HLOOKUP(F831,ROCs!$B$1:$F$17,MATCH(VLOOKUP(D831,HROC,2,0),ROCs!$A$2:$A$17,0)+1,0)</f>
        <v>0.45902383655933859</v>
      </c>
      <c r="J831" s="3">
        <v>39.94</v>
      </c>
      <c r="K831" s="26">
        <f t="shared" si="62"/>
        <v>76.404494644110073</v>
      </c>
      <c r="L831" s="31">
        <f t="shared" si="63"/>
        <v>347.77104528771457</v>
      </c>
      <c r="M831" s="4">
        <f>2.721*K831*(H831+VLOOKUP(B831,Summary!$A$34:C$39,3,0))</f>
        <v>96.588667928226641</v>
      </c>
      <c r="N831" t="s">
        <v>104</v>
      </c>
      <c r="P831">
        <f t="shared" si="64"/>
        <v>1000</v>
      </c>
    </row>
    <row r="832" spans="1:16" hidden="1">
      <c r="A832" t="s">
        <v>16</v>
      </c>
      <c r="B832" t="s">
        <v>97</v>
      </c>
      <c r="C832" t="s">
        <v>71</v>
      </c>
      <c r="D832" s="8">
        <v>2410</v>
      </c>
      <c r="E832" t="str">
        <f>VLOOKUP(D832,Conformity!$A$2:$C$116,2,0)</f>
        <v>Tree Nurseries</v>
      </c>
      <c r="F832" s="8" t="s">
        <v>5</v>
      </c>
      <c r="G832" s="26">
        <f t="shared" si="65"/>
        <v>1.7303616721893005</v>
      </c>
      <c r="H832" s="30">
        <f t="shared" si="66"/>
        <v>0.38508149913584422</v>
      </c>
      <c r="I832" s="30">
        <f>HLOOKUP(F832,ROCs!$B$1:$F$17,MATCH(VLOOKUP(D832,HROC,2,0),ROCs!$A$2:$A$17,0)+1,0)</f>
        <v>0.30381529981542799</v>
      </c>
      <c r="J832" s="3">
        <v>39.909999999999997</v>
      </c>
      <c r="K832" s="26">
        <f t="shared" si="62"/>
        <v>50.532056955653566</v>
      </c>
      <c r="L832" s="31">
        <f t="shared" si="63"/>
        <v>237.92079677299608</v>
      </c>
      <c r="M832" s="4">
        <f>2.721*K832*(H832+VLOOKUP(B832,Summary!$A$34:C$39,3,0))</f>
        <v>58.447739910870787</v>
      </c>
      <c r="N832" t="s">
        <v>104</v>
      </c>
      <c r="P832">
        <f t="shared" si="64"/>
        <v>2000</v>
      </c>
    </row>
    <row r="833" spans="1:16" hidden="1">
      <c r="A833" t="s">
        <v>11</v>
      </c>
      <c r="B833" t="s">
        <v>11</v>
      </c>
      <c r="C833" t="s">
        <v>90</v>
      </c>
      <c r="D833" s="8">
        <v>4340</v>
      </c>
      <c r="E833" t="str">
        <f>VLOOKUP(D833,Conformity!$A$2:$C$116,2,0)</f>
        <v>Hardwood - Coniferous Mixed</v>
      </c>
      <c r="F833" s="8" t="s">
        <v>5</v>
      </c>
      <c r="G833" s="26">
        <f t="shared" si="65"/>
        <v>0.80616023176279095</v>
      </c>
      <c r="H833" s="30">
        <f t="shared" si="66"/>
        <v>4.9140330516175015E-2</v>
      </c>
      <c r="I833" s="30">
        <f>HLOOKUP(F833,ROCs!$B$1:$F$17,MATCH(VLOOKUP(D833,HROC,2,0),ROCs!$A$2:$A$17,0)+1,0)</f>
        <v>0.28292799795311729</v>
      </c>
      <c r="J833" s="3">
        <v>39.909999999999997</v>
      </c>
      <c r="K833" s="26">
        <f t="shared" si="62"/>
        <v>47.057978039952381</v>
      </c>
      <c r="L833" s="31">
        <f t="shared" si="63"/>
        <v>103.22459198417863</v>
      </c>
      <c r="M833" s="4">
        <f>2.721*K833*(H833+VLOOKUP(B833,Summary!$A$34:C$39,3,0))</f>
        <v>20.377085148245225</v>
      </c>
      <c r="N833" t="s">
        <v>105</v>
      </c>
      <c r="O833" t="s">
        <v>89</v>
      </c>
      <c r="P833">
        <f t="shared" si="64"/>
        <v>4000</v>
      </c>
    </row>
    <row r="834" spans="1:16" hidden="1">
      <c r="A834" t="s">
        <v>14</v>
      </c>
      <c r="B834" t="s">
        <v>96</v>
      </c>
      <c r="C834" t="s">
        <v>90</v>
      </c>
      <c r="D834" s="8">
        <v>5120</v>
      </c>
      <c r="E834" t="str">
        <f>VLOOKUP(D834,Conformity!$A$2:$C$116,2,0)</f>
        <v xml:space="preserve"> Channelized Waterways, Canals</v>
      </c>
      <c r="F834" s="8" t="s">
        <v>5</v>
      </c>
      <c r="G834" s="26">
        <f t="shared" si="65"/>
        <v>0.52096910560538079</v>
      </c>
      <c r="H834" s="30">
        <f t="shared" si="66"/>
        <v>9.3813358258152305E-2</v>
      </c>
      <c r="I834" s="30">
        <f>HLOOKUP(F834,ROCs!$B$1:$F$17,MATCH(VLOOKUP(D834,HROC,2,0),ROCs!$A$2:$A$17,0)+1,0)</f>
        <v>0.2984336595879456</v>
      </c>
      <c r="J834" s="3">
        <v>39.880000000000003</v>
      </c>
      <c r="K834" s="26">
        <f t="shared" ref="K834:K897" si="67">Rain*I834*J834/12</f>
        <v>49.5996443801506</v>
      </c>
      <c r="L834" s="31">
        <f t="shared" ref="L834:L897" si="68">2.721*G834*K834</f>
        <v>70.310319931686934</v>
      </c>
      <c r="M834" s="4">
        <f>2.721*K834*(H834+VLOOKUP(B834,Summary!$A$34:C$39,3,0))</f>
        <v>23.45796074285559</v>
      </c>
      <c r="N834" t="s">
        <v>105</v>
      </c>
      <c r="O834" t="s">
        <v>89</v>
      </c>
      <c r="P834">
        <f t="shared" si="64"/>
        <v>5000</v>
      </c>
    </row>
    <row r="835" spans="1:16">
      <c r="A835" t="s">
        <v>8</v>
      </c>
      <c r="B835" t="s">
        <v>8</v>
      </c>
      <c r="C835" t="s">
        <v>17</v>
      </c>
      <c r="D835" s="8">
        <v>2110</v>
      </c>
      <c r="E835" t="str">
        <f>VLOOKUP(D835,Conformity!$A$2:$C$116,2,0)</f>
        <v>Improved Pastures</v>
      </c>
      <c r="F835" s="8" t="s">
        <v>9</v>
      </c>
      <c r="G835" s="26">
        <f t="shared" si="65"/>
        <v>1.8765006736361713</v>
      </c>
      <c r="H835" s="30">
        <f t="shared" si="66"/>
        <v>0.3700681607026059</v>
      </c>
      <c r="I835" s="30">
        <f>HLOOKUP(F835,ROCs!$B$1:$F$17,MATCH(VLOOKUP(D835,HROC,2,0),ROCs!$A$2:$A$17,0)+1,0)</f>
        <v>0.58663586860269046</v>
      </c>
      <c r="J835" s="3">
        <v>39.869999999999997</v>
      </c>
      <c r="K835" s="26">
        <f t="shared" si="67"/>
        <v>97.474374648356275</v>
      </c>
      <c r="L835" s="31">
        <f t="shared" si="68"/>
        <v>497.70009548623182</v>
      </c>
      <c r="M835" s="4">
        <f>2.721*K835*(H835+VLOOKUP(B835,Summary!$A$34:C$39,3,0))</f>
        <v>148.54563122556615</v>
      </c>
      <c r="N835" t="s">
        <v>17</v>
      </c>
      <c r="O835" t="s">
        <v>21</v>
      </c>
      <c r="P835">
        <f t="shared" ref="P835:P898" si="69">INT(D835/1000)*1000</f>
        <v>2000</v>
      </c>
    </row>
    <row r="836" spans="1:16" hidden="1">
      <c r="A836" t="s">
        <v>16</v>
      </c>
      <c r="B836" t="s">
        <v>97</v>
      </c>
      <c r="C836" t="s">
        <v>79</v>
      </c>
      <c r="D836" s="8">
        <v>5110</v>
      </c>
      <c r="E836" t="str">
        <f>VLOOKUP(D836,Conformity!$A$2:$C$116,2,0)</f>
        <v xml:space="preserve"> Natural River, Stream, Waterway</v>
      </c>
      <c r="F836" s="8" t="s">
        <v>10</v>
      </c>
      <c r="G836" s="26">
        <f t="shared" si="65"/>
        <v>0.52096910560538079</v>
      </c>
      <c r="H836" s="30">
        <f t="shared" si="66"/>
        <v>9.3813358258152305E-2</v>
      </c>
      <c r="I836" s="30">
        <f>HLOOKUP(F836,ROCs!$B$1:$F$17,MATCH(VLOOKUP(D836,HROC,2,0),ROCs!$A$2:$A$17,0)+1,0)</f>
        <v>0.2984336595879456</v>
      </c>
      <c r="J836" s="3">
        <v>39.79</v>
      </c>
      <c r="K836" s="26">
        <f t="shared" si="67"/>
        <v>49.487709375280645</v>
      </c>
      <c r="L836" s="31">
        <f t="shared" si="68"/>
        <v>70.151645689112911</v>
      </c>
      <c r="M836" s="4">
        <f>2.721*K836*(H836+VLOOKUP(B836,Summary!$A$34:C$39,3,0))</f>
        <v>18.018779225090533</v>
      </c>
      <c r="N836" t="s">
        <v>113</v>
      </c>
      <c r="P836">
        <f t="shared" si="69"/>
        <v>5000</v>
      </c>
    </row>
    <row r="837" spans="1:16">
      <c r="A837" t="s">
        <v>12</v>
      </c>
      <c r="B837" t="s">
        <v>95</v>
      </c>
      <c r="C837" t="s">
        <v>17</v>
      </c>
      <c r="D837" s="8">
        <v>3210</v>
      </c>
      <c r="E837" t="str">
        <f>VLOOKUP(D837,Conformity!$A$2:$C$116,2,0)</f>
        <v>Palmetto Prairies</v>
      </c>
      <c r="F837" s="8" t="s">
        <v>5</v>
      </c>
      <c r="G837" s="26">
        <f t="shared" si="65"/>
        <v>0.80616023176279095</v>
      </c>
      <c r="H837" s="30">
        <f t="shared" si="66"/>
        <v>4.9140330516175015E-2</v>
      </c>
      <c r="I837" s="30">
        <f>HLOOKUP(F837,ROCs!$B$1:$F$17,MATCH(VLOOKUP(D837,HROC,2,0),ROCs!$A$2:$A$17,0)+1,0)</f>
        <v>0.28292799795311729</v>
      </c>
      <c r="J837" s="3">
        <v>39.71</v>
      </c>
      <c r="K837" s="26">
        <f t="shared" si="67"/>
        <v>46.822157553658457</v>
      </c>
      <c r="L837" s="31">
        <f t="shared" si="68"/>
        <v>102.70730512883321</v>
      </c>
      <c r="M837" s="4">
        <f>2.721*K837*(H837+VLOOKUP(B837,Summary!$A$34:C$39,3,0))</f>
        <v>6.260629985952443</v>
      </c>
      <c r="N837" t="s">
        <v>17</v>
      </c>
      <c r="O837" t="s">
        <v>19</v>
      </c>
      <c r="P837">
        <f t="shared" si="69"/>
        <v>3000</v>
      </c>
    </row>
    <row r="838" spans="1:16" hidden="1">
      <c r="A838" t="s">
        <v>16</v>
      </c>
      <c r="B838" t="s">
        <v>97</v>
      </c>
      <c r="C838" t="s">
        <v>71</v>
      </c>
      <c r="D838" s="8">
        <v>1110</v>
      </c>
      <c r="E838" t="str">
        <f>VLOOKUP(D838,Conformity!$A$2:$C$116,2,0)</f>
        <v>Fixed Single Family Units</v>
      </c>
      <c r="F838" s="8" t="s">
        <v>10</v>
      </c>
      <c r="G838" s="26">
        <f t="shared" si="65"/>
        <v>0.96739227811534922</v>
      </c>
      <c r="H838" s="30">
        <f t="shared" si="66"/>
        <v>0.17065096597435325</v>
      </c>
      <c r="I838" s="30">
        <f>HLOOKUP(F838,ROCs!$B$1:$F$17,MATCH(VLOOKUP(D838,HROC,2,0),ROCs!$A$2:$A$17,0)+1,0)</f>
        <v>0.24895975957097566</v>
      </c>
      <c r="J838" s="3">
        <v>39.630000000000003</v>
      </c>
      <c r="K838" s="26">
        <f t="shared" si="67"/>
        <v>41.117702195217184</v>
      </c>
      <c r="L838" s="31">
        <f t="shared" si="68"/>
        <v>108.23307441279654</v>
      </c>
      <c r="M838" s="4">
        <f>2.721*K838*(H838+VLOOKUP(B838,Summary!$A$34:C$39,3,0))</f>
        <v>23.567897109791804</v>
      </c>
      <c r="N838" t="s">
        <v>104</v>
      </c>
      <c r="P838">
        <f t="shared" si="69"/>
        <v>1000</v>
      </c>
    </row>
    <row r="839" spans="1:16" hidden="1">
      <c r="A839" t="s">
        <v>7</v>
      </c>
      <c r="B839" t="s">
        <v>94</v>
      </c>
      <c r="C839" t="s">
        <v>4</v>
      </c>
      <c r="D839" s="8">
        <v>2410</v>
      </c>
      <c r="E839" t="str">
        <f>VLOOKUP(D839,Conformity!$A$2:$C$116,2,0)</f>
        <v>Tree Nurseries</v>
      </c>
      <c r="F839" s="8" t="s">
        <v>5</v>
      </c>
      <c r="G839" s="26">
        <f t="shared" si="65"/>
        <v>1.7303616721893005</v>
      </c>
      <c r="H839" s="30">
        <f t="shared" si="66"/>
        <v>0.38508149913584422</v>
      </c>
      <c r="I839" s="30">
        <f>HLOOKUP(F839,ROCs!$B$1:$F$17,MATCH(VLOOKUP(D839,HROC,2,0),ROCs!$A$2:$A$17,0)+1,0)</f>
        <v>0.30381529981542799</v>
      </c>
      <c r="J839" s="3">
        <v>39.6</v>
      </c>
      <c r="K839" s="26">
        <f t="shared" si="67"/>
        <v>50.13955037443953</v>
      </c>
      <c r="L839" s="31">
        <f t="shared" si="68"/>
        <v>236.07275249838753</v>
      </c>
      <c r="M839" s="4">
        <f>2.721*K839*(H839+VLOOKUP(B839,Summary!$A$34:C$39,3,0))</f>
        <v>59.358045611453562</v>
      </c>
      <c r="N839" t="s">
        <v>4</v>
      </c>
      <c r="P839">
        <f t="shared" si="69"/>
        <v>2000</v>
      </c>
    </row>
    <row r="840" spans="1:16">
      <c r="A840" t="s">
        <v>14</v>
      </c>
      <c r="B840" t="s">
        <v>96</v>
      </c>
      <c r="C840" t="s">
        <v>17</v>
      </c>
      <c r="D840" s="8">
        <v>5300</v>
      </c>
      <c r="E840" t="str">
        <f>VLOOKUP(D840,Conformity!$A$2:$C$116,2,0)</f>
        <v>Reservoirs</v>
      </c>
      <c r="F840" s="8" t="s">
        <v>10</v>
      </c>
      <c r="G840" s="26">
        <f t="shared" si="65"/>
        <v>0.52096910560538079</v>
      </c>
      <c r="H840" s="30">
        <f t="shared" si="66"/>
        <v>9.3813358258152305E-2</v>
      </c>
      <c r="I840" s="30">
        <f>HLOOKUP(F840,ROCs!$B$1:$F$17,MATCH(VLOOKUP(D840,HROC,2,0),ROCs!$A$2:$A$17,0)+1,0)</f>
        <v>0.2984336595879456</v>
      </c>
      <c r="J840" s="3">
        <v>39.43</v>
      </c>
      <c r="K840" s="26">
        <f t="shared" si="67"/>
        <v>49.039969355800849</v>
      </c>
      <c r="L840" s="31">
        <f t="shared" si="68"/>
        <v>69.516948718816835</v>
      </c>
      <c r="M840" s="4">
        <f>2.721*K840*(H840+VLOOKUP(B840,Summary!$A$34:C$39,3,0))</f>
        <v>23.193264596058064</v>
      </c>
      <c r="N840" t="s">
        <v>17</v>
      </c>
      <c r="O840" t="s">
        <v>38</v>
      </c>
      <c r="P840">
        <f t="shared" si="69"/>
        <v>5000</v>
      </c>
    </row>
    <row r="841" spans="1:16" hidden="1">
      <c r="A841" t="s">
        <v>2</v>
      </c>
      <c r="B841" t="s">
        <v>94</v>
      </c>
      <c r="C841" t="s">
        <v>71</v>
      </c>
      <c r="D841" s="8">
        <v>1411</v>
      </c>
      <c r="E841" t="str">
        <f>VLOOKUP(D841,Conformity!$A$2:$C$116,2,0)</f>
        <v>Shopping Centers (Plazas, Malls)</v>
      </c>
      <c r="F841" s="8" t="s">
        <v>5</v>
      </c>
      <c r="G841" s="26">
        <f t="shared" si="65"/>
        <v>1.4884831588725165</v>
      </c>
      <c r="H841" s="30">
        <f t="shared" si="66"/>
        <v>0.30824389141964326</v>
      </c>
      <c r="I841" s="30">
        <f>HLOOKUP(F841,ROCs!$B$1:$F$17,MATCH(VLOOKUP(D841,HROC,2,0),ROCs!$A$2:$A$17,0)+1,0)</f>
        <v>0.58224006489851832</v>
      </c>
      <c r="J841" s="3">
        <v>39.340000000000003</v>
      </c>
      <c r="K841" s="26">
        <f t="shared" si="67"/>
        <v>95.457938408076402</v>
      </c>
      <c r="L841" s="31">
        <f t="shared" si="68"/>
        <v>386.62017920072492</v>
      </c>
      <c r="M841" s="4">
        <f>2.721*K841*(H841+VLOOKUP(B841,Summary!$A$34:C$39,3,0))</f>
        <v>93.050644659722295</v>
      </c>
      <c r="N841" t="s">
        <v>104</v>
      </c>
      <c r="P841">
        <f t="shared" si="69"/>
        <v>1000</v>
      </c>
    </row>
    <row r="842" spans="1:16" hidden="1">
      <c r="A842" t="s">
        <v>14</v>
      </c>
      <c r="B842" t="s">
        <v>96</v>
      </c>
      <c r="C842" t="s">
        <v>81</v>
      </c>
      <c r="D842" s="8">
        <v>1320</v>
      </c>
      <c r="E842" t="str">
        <f>VLOOKUP(D842,Conformity!$A$2:$C$116,2,0)</f>
        <v>Mobile Home Units &lt;Six or more dwelling units per acre&gt;</v>
      </c>
      <c r="F842" s="8" t="s">
        <v>10</v>
      </c>
      <c r="G842" s="26">
        <f t="shared" si="65"/>
        <v>1.6728075169398335</v>
      </c>
      <c r="H842" s="30">
        <f t="shared" si="66"/>
        <v>0.4645994885165638</v>
      </c>
      <c r="I842" s="30">
        <f>HLOOKUP(F842,ROCs!$B$1:$F$17,MATCH(VLOOKUP(D842,HROC,2,0),ROCs!$A$2:$A$17,0)+1,0)</f>
        <v>0.44774347762687844</v>
      </c>
      <c r="J842" s="3">
        <v>39.299999999999997</v>
      </c>
      <c r="K842" s="26">
        <f t="shared" si="67"/>
        <v>73.33265806029361</v>
      </c>
      <c r="L842" s="31">
        <f t="shared" si="68"/>
        <v>333.78893828363078</v>
      </c>
      <c r="M842" s="4">
        <f>2.721*K842*(H842+VLOOKUP(B842,Summary!$A$34:C$39,3,0))</f>
        <v>108.66838128172425</v>
      </c>
      <c r="N842" t="s">
        <v>103</v>
      </c>
      <c r="O842" t="s">
        <v>82</v>
      </c>
      <c r="P842">
        <f t="shared" si="69"/>
        <v>1000</v>
      </c>
    </row>
    <row r="843" spans="1:16">
      <c r="A843" t="s">
        <v>8</v>
      </c>
      <c r="B843" t="s">
        <v>8</v>
      </c>
      <c r="C843" t="s">
        <v>17</v>
      </c>
      <c r="D843" s="8">
        <v>2130</v>
      </c>
      <c r="E843" t="str">
        <f>VLOOKUP(D843,Conformity!$A$2:$C$116,2,0)</f>
        <v>Woodland Pastures</v>
      </c>
      <c r="F843" s="8" t="s">
        <v>5</v>
      </c>
      <c r="G843" s="26">
        <f t="shared" si="65"/>
        <v>0.95337210017164864</v>
      </c>
      <c r="H843" s="30">
        <f t="shared" si="66"/>
        <v>0.22938109134459039</v>
      </c>
      <c r="I843" s="30">
        <f>HLOOKUP(F843,ROCs!$B$1:$F$17,MATCH(VLOOKUP(D843,HROC,2,0),ROCs!$A$2:$A$17,0)+1,0)</f>
        <v>0.2</v>
      </c>
      <c r="J843" s="3">
        <v>39.29</v>
      </c>
      <c r="K843" s="26">
        <f t="shared" si="67"/>
        <v>32.748215000000002</v>
      </c>
      <c r="L843" s="31">
        <f t="shared" si="68"/>
        <v>84.952979105581136</v>
      </c>
      <c r="M843" s="4">
        <f>2.721*K843*(H843+VLOOKUP(B843,Summary!$A$34:C$39,3,0))</f>
        <v>37.370165420047705</v>
      </c>
      <c r="N843" t="s">
        <v>17</v>
      </c>
      <c r="O843" t="s">
        <v>24</v>
      </c>
      <c r="P843">
        <f t="shared" si="69"/>
        <v>2000</v>
      </c>
    </row>
    <row r="844" spans="1:16" hidden="1">
      <c r="A844" t="s">
        <v>14</v>
      </c>
      <c r="B844" t="s">
        <v>96</v>
      </c>
      <c r="C844" t="s">
        <v>72</v>
      </c>
      <c r="D844" s="8">
        <v>1210</v>
      </c>
      <c r="E844" t="str">
        <f>VLOOKUP(D844,Conformity!$A$2:$C$116,2,0)</f>
        <v>Fixed Single Family Units</v>
      </c>
      <c r="F844" s="8" t="s">
        <v>13</v>
      </c>
      <c r="G844" s="26">
        <f t="shared" si="65"/>
        <v>1.3474392445178078</v>
      </c>
      <c r="H844" s="30">
        <f t="shared" si="66"/>
        <v>0.2921616014325315</v>
      </c>
      <c r="I844" s="30">
        <f>HLOOKUP(F844,ROCs!$B$1:$F$17,MATCH(VLOOKUP(D844,HROC,2,0),ROCs!$A$2:$A$17,0)+1,0)</f>
        <v>0.1586591010147235</v>
      </c>
      <c r="J844" s="3">
        <v>39.21</v>
      </c>
      <c r="K844" s="26">
        <f t="shared" si="67"/>
        <v>25.926114814406109</v>
      </c>
      <c r="L844" s="31">
        <f t="shared" si="68"/>
        <v>95.055045464509263</v>
      </c>
      <c r="M844" s="4">
        <f>2.721*K844*(H844+VLOOKUP(B844,Summary!$A$34:C$39,3,0))</f>
        <v>26.254124694856571</v>
      </c>
      <c r="N844" t="s">
        <v>99</v>
      </c>
      <c r="P844">
        <f t="shared" si="69"/>
        <v>1000</v>
      </c>
    </row>
    <row r="845" spans="1:16" hidden="1">
      <c r="A845" t="s">
        <v>14</v>
      </c>
      <c r="B845" t="s">
        <v>96</v>
      </c>
      <c r="C845" t="s">
        <v>71</v>
      </c>
      <c r="D845" s="8">
        <v>4110</v>
      </c>
      <c r="E845" t="str">
        <f>VLOOKUP(D845,Conformity!$A$2:$C$116,2,0)</f>
        <v>Pine Flatwoods</v>
      </c>
      <c r="F845" s="8" t="s">
        <v>13</v>
      </c>
      <c r="G845" s="26">
        <f t="shared" si="65"/>
        <v>0.80616023176279095</v>
      </c>
      <c r="H845" s="30">
        <f t="shared" si="66"/>
        <v>4.9140330516175015E-2</v>
      </c>
      <c r="I845" s="30">
        <f>HLOOKUP(F845,ROCs!$B$1:$F$17,MATCH(VLOOKUP(D845,HROC,2,0),ROCs!$A$2:$A$17,0)+1,0)</f>
        <v>9.4942281192321246E-2</v>
      </c>
      <c r="J845" s="3">
        <v>39.19</v>
      </c>
      <c r="K845" s="26">
        <f t="shared" si="67"/>
        <v>15.506383989696062</v>
      </c>
      <c r="L845" s="31">
        <f t="shared" si="68"/>
        <v>34.014214531857426</v>
      </c>
      <c r="M845" s="4">
        <f>2.721*K845*(H845+VLOOKUP(B845,Summary!$A$34:C$39,3,0))</f>
        <v>5.448801285182542</v>
      </c>
      <c r="N845" t="s">
        <v>104</v>
      </c>
      <c r="P845">
        <f t="shared" si="69"/>
        <v>4000</v>
      </c>
    </row>
    <row r="846" spans="1:16">
      <c r="A846" t="s">
        <v>11</v>
      </c>
      <c r="B846" t="s">
        <v>11</v>
      </c>
      <c r="C846" t="s">
        <v>17</v>
      </c>
      <c r="D846" s="8">
        <v>6250</v>
      </c>
      <c r="E846" t="str">
        <f>VLOOKUP(D846,Conformity!$A$2:$C$116,2,0)</f>
        <v>Hydric Pine Flatwoods</v>
      </c>
      <c r="F846" s="8" t="s">
        <v>5</v>
      </c>
      <c r="G846" s="26">
        <f t="shared" si="65"/>
        <v>0.62640332935885068</v>
      </c>
      <c r="H846" s="30">
        <f t="shared" si="66"/>
        <v>1.7869211096790915E-2</v>
      </c>
      <c r="I846" s="30">
        <f>HLOOKUP(F846,ROCs!$B$1:$F$17,MATCH(VLOOKUP(D846,HROC,2,0),ROCs!$A$2:$A$17,0)+1,0)</f>
        <v>0.24869471632328805</v>
      </c>
      <c r="J846" s="3">
        <v>39.14</v>
      </c>
      <c r="K846" s="26">
        <f t="shared" si="67"/>
        <v>40.566074913053633</v>
      </c>
      <c r="L846" s="31">
        <f t="shared" si="68"/>
        <v>69.142581050380542</v>
      </c>
      <c r="M846" s="4">
        <f>2.721*K846*(H846+VLOOKUP(B846,Summary!$A$34:C$39,3,0))</f>
        <v>14.114240582273759</v>
      </c>
      <c r="N846" t="s">
        <v>17</v>
      </c>
      <c r="O846" t="s">
        <v>25</v>
      </c>
      <c r="P846">
        <f t="shared" si="69"/>
        <v>6000</v>
      </c>
    </row>
    <row r="847" spans="1:16">
      <c r="A847" t="s">
        <v>12</v>
      </c>
      <c r="B847" t="s">
        <v>95</v>
      </c>
      <c r="C847" t="s">
        <v>17</v>
      </c>
      <c r="D847" s="8">
        <v>3200</v>
      </c>
      <c r="E847" t="str">
        <f>VLOOKUP(D847,Conformity!$A$2:$C$116,2,0)</f>
        <v>Shrub and Brushland</v>
      </c>
      <c r="F847" s="8" t="s">
        <v>5</v>
      </c>
      <c r="G847" s="26">
        <f t="shared" ref="G847:G910" si="70">VLOOKUP(VLOOKUP(D847,HEMC,2,0),EMCN,2,0)</f>
        <v>0.80616023176279095</v>
      </c>
      <c r="H847" s="30">
        <f t="shared" ref="H847:H910" si="71">VLOOKUP(VLOOKUP(D847,HEMC,2,0),EMCP,3,0)</f>
        <v>4.9140330516175015E-2</v>
      </c>
      <c r="I847" s="30">
        <f>HLOOKUP(F847,ROCs!$B$1:$F$17,MATCH(VLOOKUP(D847,HROC,2,0),ROCs!$A$2:$A$17,0)+1,0)</f>
        <v>0.28292799795311729</v>
      </c>
      <c r="J847" s="3">
        <v>39.14</v>
      </c>
      <c r="K847" s="26">
        <f t="shared" si="67"/>
        <v>46.15006916772078</v>
      </c>
      <c r="L847" s="31">
        <f t="shared" si="68"/>
        <v>101.23303759109876</v>
      </c>
      <c r="M847" s="4">
        <f>2.721*K847*(H847+VLOOKUP(B847,Summary!$A$34:C$39,3,0))</f>
        <v>6.1707644837617392</v>
      </c>
      <c r="N847" t="s">
        <v>17</v>
      </c>
      <c r="O847" t="s">
        <v>33</v>
      </c>
      <c r="P847">
        <f t="shared" si="69"/>
        <v>3000</v>
      </c>
    </row>
    <row r="848" spans="1:16" hidden="1">
      <c r="A848" t="s">
        <v>16</v>
      </c>
      <c r="B848" t="s">
        <v>97</v>
      </c>
      <c r="C848" t="s">
        <v>79</v>
      </c>
      <c r="D848" s="8">
        <v>1330</v>
      </c>
      <c r="E848" t="str">
        <f>VLOOKUP(D848,Conformity!$A$2:$C$116,2,0)</f>
        <v>Multiple Dwelling Units, Low Rise &lt;Two stories or less&gt;</v>
      </c>
      <c r="F848" s="8" t="s">
        <v>10</v>
      </c>
      <c r="G848" s="26">
        <f t="shared" si="70"/>
        <v>1.6728075169398335</v>
      </c>
      <c r="H848" s="30">
        <f t="shared" si="71"/>
        <v>0.4645994885165638</v>
      </c>
      <c r="I848" s="30">
        <f>HLOOKUP(F848,ROCs!$B$1:$F$17,MATCH(VLOOKUP(D848,HROC,2,0),ROCs!$A$2:$A$17,0)+1,0)</f>
        <v>0.44774347762687844</v>
      </c>
      <c r="J848" s="3">
        <v>39.01</v>
      </c>
      <c r="K848" s="26">
        <f t="shared" si="67"/>
        <v>72.791526486820715</v>
      </c>
      <c r="L848" s="31">
        <f t="shared" si="68"/>
        <v>331.32586469324275</v>
      </c>
      <c r="M848" s="4">
        <f>2.721*K848*(H848+VLOOKUP(B848,Summary!$A$34:C$39,3,0))</f>
        <v>99.943872898397402</v>
      </c>
      <c r="N848" t="s">
        <v>113</v>
      </c>
      <c r="P848">
        <f t="shared" si="69"/>
        <v>1000</v>
      </c>
    </row>
    <row r="849" spans="1:16" hidden="1">
      <c r="A849" t="s">
        <v>14</v>
      </c>
      <c r="B849" t="s">
        <v>96</v>
      </c>
      <c r="C849" t="s">
        <v>90</v>
      </c>
      <c r="D849" s="8">
        <v>3300</v>
      </c>
      <c r="E849" t="str">
        <f>VLOOKUP(D849,Conformity!$A$2:$C$116,2,0)</f>
        <v>Mixed Rangeland</v>
      </c>
      <c r="F849" s="8" t="s">
        <v>5</v>
      </c>
      <c r="G849" s="26">
        <f t="shared" si="70"/>
        <v>0.80616023176279095</v>
      </c>
      <c r="H849" s="30">
        <f t="shared" si="71"/>
        <v>4.9140330516175015E-2</v>
      </c>
      <c r="I849" s="30">
        <f>HLOOKUP(F849,ROCs!$B$1:$F$17,MATCH(VLOOKUP(D849,HROC,2,0),ROCs!$A$2:$A$17,0)+1,0)</f>
        <v>0.28292799795311729</v>
      </c>
      <c r="J849" s="3">
        <v>38.93</v>
      </c>
      <c r="K849" s="26">
        <f t="shared" si="67"/>
        <v>45.902457657112159</v>
      </c>
      <c r="L849" s="31">
        <f t="shared" si="68"/>
        <v>100.68988639298607</v>
      </c>
      <c r="M849" s="4">
        <f>2.721*K849*(H849+VLOOKUP(B849,Summary!$A$34:C$39,3,0))</f>
        <v>16.129703123649549</v>
      </c>
      <c r="N849" t="s">
        <v>105</v>
      </c>
      <c r="O849" t="s">
        <v>89</v>
      </c>
      <c r="P849">
        <f t="shared" si="69"/>
        <v>3000</v>
      </c>
    </row>
    <row r="850" spans="1:16">
      <c r="A850" t="s">
        <v>14</v>
      </c>
      <c r="B850" t="s">
        <v>96</v>
      </c>
      <c r="C850" t="s">
        <v>17</v>
      </c>
      <c r="D850" s="8">
        <v>5200</v>
      </c>
      <c r="E850" t="str">
        <f>VLOOKUP(D850,Conformity!$A$2:$C$116,2,0)</f>
        <v>Lakes</v>
      </c>
      <c r="F850" s="8" t="s">
        <v>5</v>
      </c>
      <c r="G850" s="26">
        <f t="shared" si="70"/>
        <v>0.52096910560538079</v>
      </c>
      <c r="H850" s="30">
        <f t="shared" si="71"/>
        <v>9.3813358258152305E-2</v>
      </c>
      <c r="I850" s="30">
        <f>HLOOKUP(F850,ROCs!$B$1:$F$17,MATCH(VLOOKUP(D850,HROC,2,0),ROCs!$A$2:$A$17,0)+1,0)</f>
        <v>0.2984336595879456</v>
      </c>
      <c r="J850" s="3">
        <v>38.880000000000003</v>
      </c>
      <c r="K850" s="26">
        <f t="shared" si="67"/>
        <v>48.355922103817839</v>
      </c>
      <c r="L850" s="31">
        <f t="shared" si="68"/>
        <v>68.54727279197563</v>
      </c>
      <c r="M850" s="4">
        <f>2.721*K850*(H850+VLOOKUP(B850,Summary!$A$34:C$39,3,0))</f>
        <v>22.869747083305548</v>
      </c>
      <c r="N850" t="s">
        <v>17</v>
      </c>
      <c r="O850" t="s">
        <v>37</v>
      </c>
      <c r="P850">
        <f t="shared" si="69"/>
        <v>5000</v>
      </c>
    </row>
    <row r="851" spans="1:16" hidden="1">
      <c r="A851" t="s">
        <v>7</v>
      </c>
      <c r="B851" t="s">
        <v>94</v>
      </c>
      <c r="C851" t="s">
        <v>81</v>
      </c>
      <c r="D851" s="8">
        <v>3210</v>
      </c>
      <c r="E851" t="str">
        <f>VLOOKUP(D851,Conformity!$A$2:$C$116,2,0)</f>
        <v>Palmetto Prairies</v>
      </c>
      <c r="F851" s="8" t="s">
        <v>5</v>
      </c>
      <c r="G851" s="26">
        <f t="shared" si="70"/>
        <v>0.80616023176279095</v>
      </c>
      <c r="H851" s="30">
        <f t="shared" si="71"/>
        <v>4.9140330516175015E-2</v>
      </c>
      <c r="I851" s="30">
        <f>HLOOKUP(F851,ROCs!$B$1:$F$17,MATCH(VLOOKUP(D851,HROC,2,0),ROCs!$A$2:$A$17,0)+1,0)</f>
        <v>0.28292799795311729</v>
      </c>
      <c r="J851" s="3">
        <v>38.76</v>
      </c>
      <c r="K851" s="26">
        <f t="shared" si="67"/>
        <v>45.702010243762324</v>
      </c>
      <c r="L851" s="31">
        <f t="shared" si="68"/>
        <v>100.25019256594247</v>
      </c>
      <c r="M851" s="4">
        <f>2.721*K851*(H851+VLOOKUP(B851,Summary!$A$34:C$39,3,0))</f>
        <v>12.328612642631802</v>
      </c>
      <c r="N851" t="s">
        <v>103</v>
      </c>
      <c r="O851" t="s">
        <v>82</v>
      </c>
      <c r="P851">
        <f t="shared" si="69"/>
        <v>3000</v>
      </c>
    </row>
    <row r="852" spans="1:16" hidden="1">
      <c r="A852" t="s">
        <v>14</v>
      </c>
      <c r="B852" t="s">
        <v>96</v>
      </c>
      <c r="C852" t="s">
        <v>71</v>
      </c>
      <c r="D852" s="8">
        <v>4130</v>
      </c>
      <c r="E852" t="str">
        <f>VLOOKUP(D852,Conformity!$A$2:$C$116,2,0)</f>
        <v>Sand Pine</v>
      </c>
      <c r="F852" s="8" t="s">
        <v>13</v>
      </c>
      <c r="G852" s="26">
        <f t="shared" si="70"/>
        <v>0.80616023176279095</v>
      </c>
      <c r="H852" s="30">
        <f t="shared" si="71"/>
        <v>4.9140330516175015E-2</v>
      </c>
      <c r="I852" s="30">
        <f>HLOOKUP(F852,ROCs!$B$1:$F$17,MATCH(VLOOKUP(D852,HROC,2,0),ROCs!$A$2:$A$17,0)+1,0)</f>
        <v>9.4942281192321246E-2</v>
      </c>
      <c r="J852" s="3">
        <v>38.72</v>
      </c>
      <c r="K852" s="26">
        <f t="shared" si="67"/>
        <v>15.320418169967633</v>
      </c>
      <c r="L852" s="31">
        <f t="shared" si="68"/>
        <v>33.606286978145434</v>
      </c>
      <c r="M852" s="4">
        <f>2.721*K852*(H852+VLOOKUP(B852,Summary!$A$34:C$39,3,0))</f>
        <v>5.383454599700638</v>
      </c>
      <c r="N852" t="s">
        <v>104</v>
      </c>
      <c r="P852">
        <f t="shared" si="69"/>
        <v>4000</v>
      </c>
    </row>
    <row r="853" spans="1:16" hidden="1">
      <c r="A853" t="s">
        <v>14</v>
      </c>
      <c r="B853" t="s">
        <v>96</v>
      </c>
      <c r="C853" t="s">
        <v>83</v>
      </c>
      <c r="D853" s="8">
        <v>1390</v>
      </c>
      <c r="E853" t="str">
        <f>VLOOKUP(D853,Conformity!$A$2:$C$116,2,0)</f>
        <v>High Density Under Construction</v>
      </c>
      <c r="F853" s="8" t="s">
        <v>5</v>
      </c>
      <c r="G853" s="26">
        <f t="shared" si="70"/>
        <v>1.6728075169398335</v>
      </c>
      <c r="H853" s="30">
        <f t="shared" si="71"/>
        <v>0.4645994885165638</v>
      </c>
      <c r="I853" s="30">
        <f>HLOOKUP(F853,ROCs!$B$1:$F$17,MATCH(VLOOKUP(D853,HROC,2,0),ROCs!$A$2:$A$17,0)+1,0)</f>
        <v>0.45902383655933859</v>
      </c>
      <c r="J853" s="3">
        <v>38.590000000000003</v>
      </c>
      <c r="K853" s="26">
        <f t="shared" si="67"/>
        <v>73.821969161647672</v>
      </c>
      <c r="L853" s="31">
        <f t="shared" si="68"/>
        <v>336.01614015155002</v>
      </c>
      <c r="M853" s="4">
        <f>2.721*K853*(H853+VLOOKUP(B853,Summary!$A$34:C$39,3,0))</f>
        <v>109.39346948572205</v>
      </c>
      <c r="N853" t="s">
        <v>111</v>
      </c>
      <c r="O853" t="s">
        <v>82</v>
      </c>
      <c r="P853">
        <f t="shared" si="69"/>
        <v>1000</v>
      </c>
    </row>
    <row r="854" spans="1:16" hidden="1">
      <c r="A854" t="s">
        <v>6</v>
      </c>
      <c r="B854" t="s">
        <v>94</v>
      </c>
      <c r="C854" t="s">
        <v>81</v>
      </c>
      <c r="D854" s="8">
        <v>6300</v>
      </c>
      <c r="E854" t="str">
        <f>VLOOKUP(D854,Conformity!$A$2:$C$116,2,0)</f>
        <v>Wetland Forested Mixed</v>
      </c>
      <c r="F854" s="8" t="s">
        <v>5</v>
      </c>
      <c r="G854" s="26">
        <f t="shared" si="70"/>
        <v>0.62640332935885068</v>
      </c>
      <c r="H854" s="30">
        <f t="shared" si="71"/>
        <v>1.7869211096790915E-2</v>
      </c>
      <c r="I854" s="30">
        <f>HLOOKUP(F854,ROCs!$B$1:$F$17,MATCH(VLOOKUP(D854,HROC,2,0),ROCs!$A$2:$A$17,0)+1,0)</f>
        <v>0.24869471632328805</v>
      </c>
      <c r="J854" s="3">
        <v>38.42</v>
      </c>
      <c r="K854" s="26">
        <f t="shared" si="67"/>
        <v>39.819841547253979</v>
      </c>
      <c r="L854" s="31">
        <f t="shared" si="68"/>
        <v>67.870668471017382</v>
      </c>
      <c r="M854" s="4">
        <f>2.721*K854*(H854+VLOOKUP(B854,Summary!$A$34:C$39,3,0))</f>
        <v>7.3536146917586729</v>
      </c>
      <c r="N854" t="s">
        <v>103</v>
      </c>
      <c r="O854" t="s">
        <v>82</v>
      </c>
      <c r="P854">
        <f t="shared" si="69"/>
        <v>6000</v>
      </c>
    </row>
    <row r="855" spans="1:16">
      <c r="A855" t="s">
        <v>14</v>
      </c>
      <c r="B855" t="s">
        <v>96</v>
      </c>
      <c r="C855" t="s">
        <v>17</v>
      </c>
      <c r="D855" s="8">
        <v>2120</v>
      </c>
      <c r="E855" t="str">
        <f>VLOOKUP(D855,Conformity!$A$2:$C$116,2,0)</f>
        <v>Unimproved Pastures</v>
      </c>
      <c r="F855" s="8" t="s">
        <v>5</v>
      </c>
      <c r="G855" s="26">
        <f t="shared" si="70"/>
        <v>0.95337210017164864</v>
      </c>
      <c r="H855" s="30">
        <f t="shared" si="71"/>
        <v>0.22938109134459039</v>
      </c>
      <c r="I855" s="30">
        <f>HLOOKUP(F855,ROCs!$B$1:$F$17,MATCH(VLOOKUP(D855,HROC,2,0),ROCs!$A$2:$A$17,0)+1,0)</f>
        <v>0.2</v>
      </c>
      <c r="J855" s="3">
        <v>38.33</v>
      </c>
      <c r="K855" s="26">
        <f t="shared" si="67"/>
        <v>31.948055</v>
      </c>
      <c r="L855" s="31">
        <f t="shared" si="68"/>
        <v>82.877263657849952</v>
      </c>
      <c r="M855" s="4">
        <f>2.721*K855*(H855+VLOOKUP(B855,Summary!$A$34:C$39,3,0))</f>
        <v>26.894701736606873</v>
      </c>
      <c r="N855" t="s">
        <v>17</v>
      </c>
      <c r="O855" t="s">
        <v>51</v>
      </c>
      <c r="P855">
        <f t="shared" si="69"/>
        <v>2000</v>
      </c>
    </row>
    <row r="856" spans="1:16" hidden="1">
      <c r="A856" t="s">
        <v>16</v>
      </c>
      <c r="B856" t="s">
        <v>97</v>
      </c>
      <c r="C856" t="s">
        <v>81</v>
      </c>
      <c r="D856" s="8">
        <v>1320</v>
      </c>
      <c r="E856" t="str">
        <f>VLOOKUP(D856,Conformity!$A$2:$C$116,2,0)</f>
        <v>Mobile Home Units &lt;Six or more dwelling units per acre&gt;</v>
      </c>
      <c r="F856" s="8" t="s">
        <v>5</v>
      </c>
      <c r="G856" s="26">
        <f t="shared" si="70"/>
        <v>1.6728075169398335</v>
      </c>
      <c r="H856" s="30">
        <f t="shared" si="71"/>
        <v>0.4645994885165638</v>
      </c>
      <c r="I856" s="30">
        <f>HLOOKUP(F856,ROCs!$B$1:$F$17,MATCH(VLOOKUP(D856,HROC,2,0),ROCs!$A$2:$A$17,0)+1,0)</f>
        <v>0.45902383655933859</v>
      </c>
      <c r="J856" s="3">
        <v>38.200000000000003</v>
      </c>
      <c r="K856" s="26">
        <f t="shared" si="67"/>
        <v>73.075906244491861</v>
      </c>
      <c r="L856" s="31">
        <f t="shared" si="68"/>
        <v>332.62027866776913</v>
      </c>
      <c r="M856" s="4">
        <f>2.721*K856*(H856+VLOOKUP(B856,Summary!$A$34:C$39,3,0))</f>
        <v>100.33433063059937</v>
      </c>
      <c r="N856" t="s">
        <v>103</v>
      </c>
      <c r="O856" t="s">
        <v>82</v>
      </c>
      <c r="P856">
        <f t="shared" si="69"/>
        <v>1000</v>
      </c>
    </row>
    <row r="857" spans="1:16" hidden="1">
      <c r="A857" t="s">
        <v>16</v>
      </c>
      <c r="B857" t="s">
        <v>97</v>
      </c>
      <c r="C857" t="s">
        <v>71</v>
      </c>
      <c r="D857" s="8">
        <v>1760</v>
      </c>
      <c r="E857" t="str">
        <f>VLOOKUP(D857,Conformity!$A$2:$C$116,2,0)</f>
        <v>Correctional</v>
      </c>
      <c r="F857" s="8" t="s">
        <v>5</v>
      </c>
      <c r="G857" s="26">
        <f t="shared" si="70"/>
        <v>0.73183755311232057</v>
      </c>
      <c r="H857" s="30">
        <f t="shared" si="71"/>
        <v>0.15992943931627868</v>
      </c>
      <c r="I857" s="30">
        <f>HLOOKUP(F857,ROCs!$B$1:$F$17,MATCH(VLOOKUP(D857,HROC,2,0),ROCs!$A$2:$A$17,0)+1,0)</f>
        <v>0.34369105791620291</v>
      </c>
      <c r="J857" s="3">
        <v>38.19</v>
      </c>
      <c r="K857" s="26">
        <f t="shared" si="67"/>
        <v>54.70077755883397</v>
      </c>
      <c r="L857" s="31">
        <f t="shared" si="68"/>
        <v>108.92729839263762</v>
      </c>
      <c r="M857" s="4">
        <f>2.721*K857*(H857+VLOOKUP(B857,Summary!$A$34:C$39,3,0))</f>
        <v>29.757660837793363</v>
      </c>
      <c r="N857" t="s">
        <v>104</v>
      </c>
      <c r="P857">
        <f t="shared" si="69"/>
        <v>1000</v>
      </c>
    </row>
    <row r="858" spans="1:16" hidden="1">
      <c r="A858" t="s">
        <v>12</v>
      </c>
      <c r="B858" t="s">
        <v>95</v>
      </c>
      <c r="C858" t="s">
        <v>86</v>
      </c>
      <c r="D858" s="8">
        <v>6172</v>
      </c>
      <c r="E858" t="str">
        <f>VLOOKUP(D858,Conformity!$A$2:$C$116,2,0)</f>
        <v>Mixed Shrubs</v>
      </c>
      <c r="F858" s="8" t="s">
        <v>5</v>
      </c>
      <c r="G858" s="26">
        <f t="shared" si="70"/>
        <v>0.62640332935885068</v>
      </c>
      <c r="H858" s="30">
        <f t="shared" si="71"/>
        <v>1.7869211096790915E-2</v>
      </c>
      <c r="I858" s="30">
        <f>HLOOKUP(F858,ROCs!$B$1:$F$17,MATCH(VLOOKUP(D858,HROC,2,0),ROCs!$A$2:$A$17,0)+1,0)</f>
        <v>0.24869471632328805</v>
      </c>
      <c r="J858" s="3">
        <v>38.18</v>
      </c>
      <c r="K858" s="26">
        <f t="shared" si="67"/>
        <v>39.571097091987419</v>
      </c>
      <c r="L858" s="31">
        <f t="shared" si="68"/>
        <v>67.446697611229652</v>
      </c>
      <c r="M858" s="4">
        <f>2.721*K858*(H858+VLOOKUP(B858,Summary!$A$34:C$39,3,0))</f>
        <v>1.9240307656571323</v>
      </c>
      <c r="N858" t="s">
        <v>109</v>
      </c>
      <c r="P858">
        <f t="shared" si="69"/>
        <v>6000</v>
      </c>
    </row>
    <row r="859" spans="1:16" hidden="1">
      <c r="A859" t="s">
        <v>14</v>
      </c>
      <c r="B859" t="s">
        <v>96</v>
      </c>
      <c r="C859" t="s">
        <v>77</v>
      </c>
      <c r="D859" s="8">
        <v>1390</v>
      </c>
      <c r="E859" t="str">
        <f>VLOOKUP(D859,Conformity!$A$2:$C$116,2,0)</f>
        <v>High Density Under Construction</v>
      </c>
      <c r="F859" s="8" t="s">
        <v>5</v>
      </c>
      <c r="G859" s="26">
        <f t="shared" si="70"/>
        <v>1.6728075169398335</v>
      </c>
      <c r="H859" s="30">
        <f t="shared" si="71"/>
        <v>0.4645994885165638</v>
      </c>
      <c r="I859" s="30">
        <f>HLOOKUP(F859,ROCs!$B$1:$F$17,MATCH(VLOOKUP(D859,HROC,2,0),ROCs!$A$2:$A$17,0)+1,0)</f>
        <v>0.45902383655933859</v>
      </c>
      <c r="J859" s="3">
        <v>38.01</v>
      </c>
      <c r="K859" s="26">
        <f t="shared" si="67"/>
        <v>72.712439695108259</v>
      </c>
      <c r="L859" s="31">
        <f t="shared" si="68"/>
        <v>330.96588461156813</v>
      </c>
      <c r="M859" s="4">
        <f>2.721*K859*(H859+VLOOKUP(B859,Summary!$A$34:C$39,3,0))</f>
        <v>107.74930746701982</v>
      </c>
      <c r="N859" t="s">
        <v>112</v>
      </c>
      <c r="P859">
        <f t="shared" si="69"/>
        <v>1000</v>
      </c>
    </row>
    <row r="860" spans="1:16" hidden="1">
      <c r="A860" t="s">
        <v>14</v>
      </c>
      <c r="B860" t="s">
        <v>96</v>
      </c>
      <c r="C860" t="s">
        <v>71</v>
      </c>
      <c r="D860" s="8">
        <v>1400</v>
      </c>
      <c r="E860" t="str">
        <f>VLOOKUP(D860,Conformity!$A$2:$C$116,2,0)</f>
        <v>Commercial and Services</v>
      </c>
      <c r="F860" s="8" t="s">
        <v>13</v>
      </c>
      <c r="G860" s="26">
        <f t="shared" si="70"/>
        <v>0.73183755311232057</v>
      </c>
      <c r="H860" s="30">
        <f t="shared" si="71"/>
        <v>0.15992943931627868</v>
      </c>
      <c r="I860" s="30">
        <f>HLOOKUP(F860,ROCs!$B$1:$F$17,MATCH(VLOOKUP(D860,HROC,2,0),ROCs!$A$2:$A$17,0)+1,0)</f>
        <v>0.55707618727995345</v>
      </c>
      <c r="J860" s="3">
        <v>37.869999999999997</v>
      </c>
      <c r="K860" s="26">
        <f t="shared" si="67"/>
        <v>87.919560447226218</v>
      </c>
      <c r="L860" s="31">
        <f t="shared" si="68"/>
        <v>175.07685672446033</v>
      </c>
      <c r="M860" s="4">
        <f>2.721*K860*(H860+VLOOKUP(B860,Summary!$A$34:C$39,3,0))</f>
        <v>57.398109583902752</v>
      </c>
      <c r="N860" t="s">
        <v>104</v>
      </c>
      <c r="P860">
        <f t="shared" si="69"/>
        <v>1000</v>
      </c>
    </row>
    <row r="861" spans="1:16" hidden="1">
      <c r="A861" t="s">
        <v>16</v>
      </c>
      <c r="B861" t="s">
        <v>97</v>
      </c>
      <c r="C861" t="s">
        <v>81</v>
      </c>
      <c r="D861" s="8">
        <v>5300</v>
      </c>
      <c r="E861" t="str">
        <f>VLOOKUP(D861,Conformity!$A$2:$C$116,2,0)</f>
        <v>Reservoirs</v>
      </c>
      <c r="F861" s="8" t="s">
        <v>10</v>
      </c>
      <c r="G861" s="26">
        <f t="shared" si="70"/>
        <v>0.52096910560538079</v>
      </c>
      <c r="H861" s="30">
        <f t="shared" si="71"/>
        <v>9.3813358258152305E-2</v>
      </c>
      <c r="I861" s="30">
        <f>HLOOKUP(F861,ROCs!$B$1:$F$17,MATCH(VLOOKUP(D861,HROC,2,0),ROCs!$A$2:$A$17,0)+1,0)</f>
        <v>0.2984336595879456</v>
      </c>
      <c r="J861" s="3">
        <v>37.69</v>
      </c>
      <c r="K861" s="26">
        <f t="shared" si="67"/>
        <v>46.875892594981842</v>
      </c>
      <c r="L861" s="31">
        <f t="shared" si="68"/>
        <v>66.449246695719168</v>
      </c>
      <c r="M861" s="4">
        <f>2.721*K861*(H861+VLOOKUP(B861,Summary!$A$34:C$39,3,0))</f>
        <v>17.067800678403174</v>
      </c>
      <c r="N861" t="s">
        <v>103</v>
      </c>
      <c r="O861" t="s">
        <v>82</v>
      </c>
      <c r="P861">
        <f t="shared" si="69"/>
        <v>5000</v>
      </c>
    </row>
    <row r="862" spans="1:16">
      <c r="A862" t="s">
        <v>11</v>
      </c>
      <c r="B862" t="s">
        <v>11</v>
      </c>
      <c r="C862" t="s">
        <v>17</v>
      </c>
      <c r="D862" s="8">
        <v>2120</v>
      </c>
      <c r="E862" t="str">
        <f>VLOOKUP(D862,Conformity!$A$2:$C$116,2,0)</f>
        <v>Unimproved Pastures</v>
      </c>
      <c r="F862" s="8" t="s">
        <v>5</v>
      </c>
      <c r="G862" s="26">
        <f t="shared" si="70"/>
        <v>0.95337210017164864</v>
      </c>
      <c r="H862" s="30">
        <f t="shared" si="71"/>
        <v>0.22938109134459039</v>
      </c>
      <c r="I862" s="30">
        <f>HLOOKUP(F862,ROCs!$B$1:$F$17,MATCH(VLOOKUP(D862,HROC,2,0),ROCs!$A$2:$A$17,0)+1,0)</f>
        <v>0.2</v>
      </c>
      <c r="J862" s="3">
        <v>37.619999999999997</v>
      </c>
      <c r="K862" s="26">
        <f t="shared" si="67"/>
        <v>31.356269999999999</v>
      </c>
      <c r="L862" s="31">
        <f t="shared" si="68"/>
        <v>81.342099107965439</v>
      </c>
      <c r="M862" s="4">
        <f>2.721*K862*(H862+VLOOKUP(B862,Summary!$A$34:C$39,3,0))</f>
        <v>28.956134087153234</v>
      </c>
      <c r="N862" t="s">
        <v>17</v>
      </c>
      <c r="O862" t="s">
        <v>23</v>
      </c>
      <c r="P862">
        <f t="shared" si="69"/>
        <v>2000</v>
      </c>
    </row>
    <row r="863" spans="1:16" hidden="1">
      <c r="A863" t="s">
        <v>2</v>
      </c>
      <c r="B863" t="s">
        <v>94</v>
      </c>
      <c r="C863" t="s">
        <v>71</v>
      </c>
      <c r="D863" s="8">
        <v>1290</v>
      </c>
      <c r="E863" t="str">
        <f>VLOOKUP(D863,Conformity!$A$2:$C$116,2,0)</f>
        <v>Medium Density Under Construction</v>
      </c>
      <c r="F863" s="8" t="s">
        <v>5</v>
      </c>
      <c r="G863" s="26">
        <f t="shared" si="70"/>
        <v>1.3474392445178078</v>
      </c>
      <c r="H863" s="30">
        <f t="shared" si="71"/>
        <v>0.2921616014325315</v>
      </c>
      <c r="I863" s="30">
        <f>HLOOKUP(F863,ROCs!$B$1:$F$17,MATCH(VLOOKUP(D863,HROC,2,0),ROCs!$A$2:$A$17,0)+1,0)</f>
        <v>0.34369105791620291</v>
      </c>
      <c r="J863" s="3">
        <v>37.619999999999997</v>
      </c>
      <c r="K863" s="26">
        <f t="shared" si="67"/>
        <v>53.884348043030478</v>
      </c>
      <c r="L863" s="31">
        <f t="shared" si="68"/>
        <v>197.56061367936329</v>
      </c>
      <c r="M863" s="4">
        <f>2.721*K863*(H863+VLOOKUP(B863,Summary!$A$34:C$39,3,0))</f>
        <v>50.167498261277828</v>
      </c>
      <c r="N863" t="s">
        <v>104</v>
      </c>
      <c r="P863">
        <f t="shared" si="69"/>
        <v>1000</v>
      </c>
    </row>
    <row r="864" spans="1:16" hidden="1">
      <c r="A864" t="s">
        <v>14</v>
      </c>
      <c r="B864" t="s">
        <v>96</v>
      </c>
      <c r="C864" t="s">
        <v>78</v>
      </c>
      <c r="D864" s="8">
        <v>1340</v>
      </c>
      <c r="E864" t="str">
        <f>VLOOKUP(D864,Conformity!$A$2:$C$116,2,0)</f>
        <v>Multiple Dwelling Units, High Rise &lt;Three stories or more&gt;</v>
      </c>
      <c r="F864" s="8" t="s">
        <v>5</v>
      </c>
      <c r="G864" s="26">
        <f t="shared" si="70"/>
        <v>1.6728075169398335</v>
      </c>
      <c r="H864" s="30">
        <f t="shared" si="71"/>
        <v>0.4645994885165638</v>
      </c>
      <c r="I864" s="30">
        <f>HLOOKUP(F864,ROCs!$B$1:$F$17,MATCH(VLOOKUP(D864,HROC,2,0),ROCs!$A$2:$A$17,0)+1,0)</f>
        <v>0.45902383655933859</v>
      </c>
      <c r="J864" s="3">
        <v>37.56</v>
      </c>
      <c r="K864" s="26">
        <f t="shared" si="67"/>
        <v>71.851597867620796</v>
      </c>
      <c r="L864" s="31">
        <f t="shared" si="68"/>
        <v>327.04758289951332</v>
      </c>
      <c r="M864" s="4">
        <f>2.721*K864*(H864+VLOOKUP(B864,Summary!$A$34:C$39,3,0))</f>
        <v>106.47366452147499</v>
      </c>
      <c r="N864" t="s">
        <v>100</v>
      </c>
      <c r="P864">
        <f t="shared" si="69"/>
        <v>1000</v>
      </c>
    </row>
    <row r="865" spans="1:16" hidden="1">
      <c r="A865" t="s">
        <v>8</v>
      </c>
      <c r="B865" t="s">
        <v>8</v>
      </c>
      <c r="C865" t="s">
        <v>86</v>
      </c>
      <c r="D865" s="8">
        <v>4340</v>
      </c>
      <c r="E865" t="str">
        <f>VLOOKUP(D865,Conformity!$A$2:$C$116,2,0)</f>
        <v>Hardwood - Coniferous Mixed</v>
      </c>
      <c r="F865" s="8" t="s">
        <v>5</v>
      </c>
      <c r="G865" s="26">
        <f t="shared" si="70"/>
        <v>0.80616023176279095</v>
      </c>
      <c r="H865" s="30">
        <f t="shared" si="71"/>
        <v>4.9140330516175015E-2</v>
      </c>
      <c r="I865" s="30">
        <f>HLOOKUP(F865,ROCs!$B$1:$F$17,MATCH(VLOOKUP(D865,HROC,2,0),ROCs!$A$2:$A$17,0)+1,0)</f>
        <v>0.28292799795311729</v>
      </c>
      <c r="J865" s="3">
        <v>37.54</v>
      </c>
      <c r="K865" s="26">
        <f t="shared" si="67"/>
        <v>44.263505277369397</v>
      </c>
      <c r="L865" s="31">
        <f t="shared" si="68"/>
        <v>97.094742748335406</v>
      </c>
      <c r="M865" s="4">
        <f>2.721*K865*(H865+VLOOKUP(B865,Summary!$A$34:C$39,3,0))</f>
        <v>28.802300035871877</v>
      </c>
      <c r="N865" t="s">
        <v>109</v>
      </c>
      <c r="P865">
        <f t="shared" si="69"/>
        <v>4000</v>
      </c>
    </row>
    <row r="866" spans="1:16">
      <c r="A866" t="s">
        <v>16</v>
      </c>
      <c r="B866" t="s">
        <v>97</v>
      </c>
      <c r="C866" t="s">
        <v>17</v>
      </c>
      <c r="D866" s="8">
        <v>6170</v>
      </c>
      <c r="E866" t="str">
        <f>VLOOKUP(D866,Conformity!$A$2:$C$116,2,0)</f>
        <v>Mixed Wetland Hardwoods</v>
      </c>
      <c r="F866" s="8" t="s">
        <v>5</v>
      </c>
      <c r="G866" s="26">
        <f t="shared" si="70"/>
        <v>0.62640332935885068</v>
      </c>
      <c r="H866" s="30">
        <f t="shared" si="71"/>
        <v>1.7869211096790915E-2</v>
      </c>
      <c r="I866" s="30">
        <f>HLOOKUP(F866,ROCs!$B$1:$F$17,MATCH(VLOOKUP(D866,HROC,2,0),ROCs!$A$2:$A$17,0)+1,0)</f>
        <v>0.24869471632328805</v>
      </c>
      <c r="J866" s="3">
        <v>37.520000000000003</v>
      </c>
      <c r="K866" s="26">
        <f t="shared" si="67"/>
        <v>38.887049840004408</v>
      </c>
      <c r="L866" s="31">
        <f t="shared" si="68"/>
        <v>66.280777746813442</v>
      </c>
      <c r="M866" s="4">
        <f>2.721*K866*(H866+VLOOKUP(B866,Summary!$A$34:C$39,3,0))</f>
        <v>6.1232374403497154</v>
      </c>
      <c r="N866" t="s">
        <v>17</v>
      </c>
      <c r="O866" t="s">
        <v>68</v>
      </c>
      <c r="P866">
        <f t="shared" si="69"/>
        <v>6000</v>
      </c>
    </row>
    <row r="867" spans="1:16" hidden="1">
      <c r="A867" t="s">
        <v>16</v>
      </c>
      <c r="B867" t="s">
        <v>97</v>
      </c>
      <c r="C867" t="s">
        <v>71</v>
      </c>
      <c r="D867" s="8">
        <v>4110</v>
      </c>
      <c r="E867" t="str">
        <f>VLOOKUP(D867,Conformity!$A$2:$C$116,2,0)</f>
        <v>Pine Flatwoods</v>
      </c>
      <c r="F867" s="8" t="s">
        <v>10</v>
      </c>
      <c r="G867" s="26">
        <f t="shared" si="70"/>
        <v>0.80616023176279095</v>
      </c>
      <c r="H867" s="30">
        <f t="shared" si="71"/>
        <v>4.9140330516175015E-2</v>
      </c>
      <c r="I867" s="30">
        <f>HLOOKUP(F867,ROCs!$B$1:$F$17,MATCH(VLOOKUP(D867,HROC,2,0),ROCs!$A$2:$A$17,0)+1,0)</f>
        <v>0.24115339422849597</v>
      </c>
      <c r="J867" s="3">
        <v>37.46</v>
      </c>
      <c r="K867" s="26">
        <f t="shared" si="67"/>
        <v>37.647553620954248</v>
      </c>
      <c r="L867" s="31">
        <f t="shared" si="68"/>
        <v>82.582242663000343</v>
      </c>
      <c r="M867" s="4">
        <f>2.721*K867*(H867+VLOOKUP(B867,Summary!$A$34:C$39,3,0))</f>
        <v>9.1314457296535068</v>
      </c>
      <c r="N867" t="s">
        <v>104</v>
      </c>
      <c r="P867">
        <f t="shared" si="69"/>
        <v>4000</v>
      </c>
    </row>
    <row r="868" spans="1:16" hidden="1">
      <c r="A868" t="s">
        <v>14</v>
      </c>
      <c r="B868" t="s">
        <v>96</v>
      </c>
      <c r="C868" t="s">
        <v>71</v>
      </c>
      <c r="D868" s="8">
        <v>1900</v>
      </c>
      <c r="E868" t="str">
        <f>VLOOKUP(D868,Conformity!$A$2:$C$116,2,0)</f>
        <v>Open Land</v>
      </c>
      <c r="F868" s="8" t="s">
        <v>5</v>
      </c>
      <c r="G868" s="26">
        <f t="shared" si="70"/>
        <v>0.80616023176279095</v>
      </c>
      <c r="H868" s="30">
        <f t="shared" si="71"/>
        <v>4.9140330516175015E-2</v>
      </c>
      <c r="I868" s="30">
        <f>HLOOKUP(F868,ROCs!$B$1:$F$17,MATCH(VLOOKUP(D868,HROC,2,0),ROCs!$A$2:$A$17,0)+1,0)</f>
        <v>0.28292799795311729</v>
      </c>
      <c r="J868" s="3">
        <v>37.42</v>
      </c>
      <c r="K868" s="26">
        <f t="shared" si="67"/>
        <v>44.122012985593038</v>
      </c>
      <c r="L868" s="31">
        <f t="shared" si="68"/>
        <v>96.784370635128155</v>
      </c>
      <c r="M868" s="4">
        <f>2.721*K868*(H868+VLOOKUP(B868,Summary!$A$34:C$39,3,0))</f>
        <v>15.504071176135785</v>
      </c>
      <c r="N868" t="s">
        <v>104</v>
      </c>
      <c r="P868">
        <f t="shared" si="69"/>
        <v>1000</v>
      </c>
    </row>
    <row r="869" spans="1:16" hidden="1">
      <c r="A869" t="s">
        <v>12</v>
      </c>
      <c r="B869" t="s">
        <v>95</v>
      </c>
      <c r="C869" t="s">
        <v>81</v>
      </c>
      <c r="D869" s="8">
        <v>5300</v>
      </c>
      <c r="E869" t="str">
        <f>VLOOKUP(D869,Conformity!$A$2:$C$116,2,0)</f>
        <v>Reservoirs</v>
      </c>
      <c r="F869" s="8" t="s">
        <v>10</v>
      </c>
      <c r="G869" s="26">
        <f t="shared" si="70"/>
        <v>0.52096910560538079</v>
      </c>
      <c r="H869" s="30">
        <f t="shared" si="71"/>
        <v>9.3813358258152305E-2</v>
      </c>
      <c r="I869" s="30">
        <f>HLOOKUP(F869,ROCs!$B$1:$F$17,MATCH(VLOOKUP(D869,HROC,2,0),ROCs!$A$2:$A$17,0)+1,0)</f>
        <v>0.2984336595879456</v>
      </c>
      <c r="J869" s="3">
        <v>37.409999999999997</v>
      </c>
      <c r="K869" s="26">
        <f t="shared" si="67"/>
        <v>46.527650357608671</v>
      </c>
      <c r="L869" s="31">
        <f t="shared" si="68"/>
        <v>65.955593496600002</v>
      </c>
      <c r="M869" s="4">
        <f>2.721*K869*(H869+VLOOKUP(B869,Summary!$A$34:C$39,3,0))</f>
        <v>11.876934073922731</v>
      </c>
      <c r="N869" t="s">
        <v>103</v>
      </c>
      <c r="O869" t="s">
        <v>82</v>
      </c>
      <c r="P869">
        <f t="shared" si="69"/>
        <v>5000</v>
      </c>
    </row>
    <row r="870" spans="1:16" hidden="1">
      <c r="A870" t="s">
        <v>14</v>
      </c>
      <c r="B870" t="s">
        <v>96</v>
      </c>
      <c r="C870" t="s">
        <v>90</v>
      </c>
      <c r="D870" s="8">
        <v>4110</v>
      </c>
      <c r="E870" t="str">
        <f>VLOOKUP(D870,Conformity!$A$2:$C$116,2,0)</f>
        <v>Pine Flatwoods</v>
      </c>
      <c r="F870" s="8" t="s">
        <v>9</v>
      </c>
      <c r="G870" s="26">
        <f t="shared" si="70"/>
        <v>0.80616023176279095</v>
      </c>
      <c r="H870" s="30">
        <f t="shared" si="71"/>
        <v>4.9140330516175015E-2</v>
      </c>
      <c r="I870" s="30">
        <f>HLOOKUP(F870,ROCs!$B$1:$F$17,MATCH(VLOOKUP(D870,HROC,2,0),ROCs!$A$2:$A$17,0)+1,0)</f>
        <v>0.19937879050387461</v>
      </c>
      <c r="J870" s="3">
        <v>37.369999999999997</v>
      </c>
      <c r="K870" s="26">
        <f t="shared" si="67"/>
        <v>31.051148159208413</v>
      </c>
      <c r="L870" s="31">
        <f t="shared" si="68"/>
        <v>68.112618367353278</v>
      </c>
      <c r="M870" s="4">
        <f>2.721*K870*(H870+VLOOKUP(B870,Summary!$A$34:C$39,3,0))</f>
        <v>10.911089013964538</v>
      </c>
      <c r="N870" t="s">
        <v>105</v>
      </c>
      <c r="O870" t="s">
        <v>89</v>
      </c>
      <c r="P870">
        <f t="shared" si="69"/>
        <v>4000</v>
      </c>
    </row>
    <row r="871" spans="1:16" hidden="1">
      <c r="A871" t="s">
        <v>12</v>
      </c>
      <c r="B871" t="s">
        <v>95</v>
      </c>
      <c r="C871" t="s">
        <v>88</v>
      </c>
      <c r="D871" s="8">
        <v>2110</v>
      </c>
      <c r="E871" t="str">
        <f>VLOOKUP(D871,Conformity!$A$2:$C$116,2,0)</f>
        <v>Improved Pastures</v>
      </c>
      <c r="F871" s="8" t="s">
        <v>5</v>
      </c>
      <c r="G871" s="26">
        <f t="shared" si="70"/>
        <v>1.8765006736361713</v>
      </c>
      <c r="H871" s="30">
        <f t="shared" si="71"/>
        <v>0.3700681607026059</v>
      </c>
      <c r="I871" s="30">
        <f>HLOOKUP(F871,ROCs!$B$1:$F$17,MATCH(VLOOKUP(D871,HROC,2,0),ROCs!$A$2:$A$17,0)+1,0)</f>
        <v>0.58663586860269046</v>
      </c>
      <c r="J871" s="3">
        <v>37.17</v>
      </c>
      <c r="K871" s="26">
        <f t="shared" si="67"/>
        <v>90.873401195871665</v>
      </c>
      <c r="L871" s="31">
        <f t="shared" si="68"/>
        <v>463.99580008084371</v>
      </c>
      <c r="M871" s="4">
        <f>2.721*K871*(H871+VLOOKUP(B871,Summary!$A$34:C$39,3,0))</f>
        <v>91.505467982019042</v>
      </c>
      <c r="N871" t="s">
        <v>116</v>
      </c>
      <c r="O871" t="s">
        <v>89</v>
      </c>
      <c r="P871">
        <f t="shared" si="69"/>
        <v>2000</v>
      </c>
    </row>
    <row r="872" spans="1:16" hidden="1">
      <c r="A872" t="s">
        <v>8</v>
      </c>
      <c r="B872" t="s">
        <v>8</v>
      </c>
      <c r="C872" t="s">
        <v>73</v>
      </c>
      <c r="D872" s="8">
        <v>2210</v>
      </c>
      <c r="E872" t="str">
        <f>VLOOKUP(D872,Conformity!$A$2:$C$116,2,0)</f>
        <v>Citrus Groves</v>
      </c>
      <c r="F872" s="8" t="s">
        <v>10</v>
      </c>
      <c r="G872" s="26">
        <f t="shared" si="70"/>
        <v>1.6671011379372187</v>
      </c>
      <c r="H872" s="30">
        <f t="shared" si="71"/>
        <v>0.16490862031309303</v>
      </c>
      <c r="I872" s="30">
        <f>HLOOKUP(F872,ROCs!$B$1:$F$17,MATCH(VLOOKUP(D872,HROC,2,0),ROCs!$A$2:$A$17,0)+1,0)</f>
        <v>0.32696578480774496</v>
      </c>
      <c r="J872" s="3">
        <v>37.08</v>
      </c>
      <c r="K872" s="26">
        <f t="shared" si="67"/>
        <v>50.526316995547148</v>
      </c>
      <c r="L872" s="31">
        <f t="shared" si="68"/>
        <v>229.196579601184</v>
      </c>
      <c r="M872" s="4">
        <f>2.721*K872*(H872+VLOOKUP(B872,Summary!$A$34:C$39,3,0))</f>
        <v>48.793585461399601</v>
      </c>
      <c r="N872" t="s">
        <v>110</v>
      </c>
      <c r="P872">
        <f t="shared" si="69"/>
        <v>2000</v>
      </c>
    </row>
    <row r="873" spans="1:16" hidden="1">
      <c r="A873" t="s">
        <v>11</v>
      </c>
      <c r="B873" t="s">
        <v>11</v>
      </c>
      <c r="C873" t="s">
        <v>83</v>
      </c>
      <c r="D873" s="8">
        <v>4200</v>
      </c>
      <c r="E873" t="str">
        <f>VLOOKUP(D873,Conformity!$A$2:$C$116,2,0)</f>
        <v>Upland Hardwood Forests</v>
      </c>
      <c r="F873" s="8" t="s">
        <v>5</v>
      </c>
      <c r="G873" s="26">
        <f t="shared" si="70"/>
        <v>0.80616023176279095</v>
      </c>
      <c r="H873" s="30">
        <f t="shared" si="71"/>
        <v>4.9140330516175015E-2</v>
      </c>
      <c r="I873" s="30">
        <f>HLOOKUP(F873,ROCs!$B$1:$F$17,MATCH(VLOOKUP(D873,HROC,2,0),ROCs!$A$2:$A$17,0)+1,0)</f>
        <v>0.28292799795311729</v>
      </c>
      <c r="J873" s="3">
        <v>37.07</v>
      </c>
      <c r="K873" s="26">
        <f t="shared" si="67"/>
        <v>43.709327134578672</v>
      </c>
      <c r="L873" s="31">
        <f t="shared" si="68"/>
        <v>95.879118638273667</v>
      </c>
      <c r="M873" s="4">
        <f>2.721*K873*(H873+VLOOKUP(B873,Summary!$A$34:C$39,3,0))</f>
        <v>18.927049522562026</v>
      </c>
      <c r="N873" t="s">
        <v>111</v>
      </c>
      <c r="O873" t="s">
        <v>82</v>
      </c>
      <c r="P873">
        <f t="shared" si="69"/>
        <v>4000</v>
      </c>
    </row>
    <row r="874" spans="1:16" hidden="1">
      <c r="A874" t="s">
        <v>14</v>
      </c>
      <c r="B874" t="s">
        <v>96</v>
      </c>
      <c r="C874" t="s">
        <v>83</v>
      </c>
      <c r="D874" s="8">
        <v>4220</v>
      </c>
      <c r="E874" t="str">
        <f>VLOOKUP(D874,Conformity!$A$2:$C$116,2,0)</f>
        <v>Brazilian Pepper</v>
      </c>
      <c r="F874" s="8" t="s">
        <v>5</v>
      </c>
      <c r="G874" s="26">
        <f t="shared" si="70"/>
        <v>0.80616023176279095</v>
      </c>
      <c r="H874" s="30">
        <f t="shared" si="71"/>
        <v>4.9140330516175015E-2</v>
      </c>
      <c r="I874" s="30">
        <f>HLOOKUP(F874,ROCs!$B$1:$F$17,MATCH(VLOOKUP(D874,HROC,2,0),ROCs!$A$2:$A$17,0)+1,0)</f>
        <v>0.28292799795311729</v>
      </c>
      <c r="J874" s="3">
        <v>37.049999999999997</v>
      </c>
      <c r="K874" s="26">
        <f t="shared" si="67"/>
        <v>43.685745085949272</v>
      </c>
      <c r="L874" s="31">
        <f t="shared" si="68"/>
        <v>95.827389952739097</v>
      </c>
      <c r="M874" s="4">
        <f>2.721*K874*(H874+VLOOKUP(B874,Summary!$A$34:C$39,3,0))</f>
        <v>15.350770632705258</v>
      </c>
      <c r="N874" t="s">
        <v>111</v>
      </c>
      <c r="O874" t="s">
        <v>82</v>
      </c>
      <c r="P874">
        <f t="shared" si="69"/>
        <v>4000</v>
      </c>
    </row>
    <row r="875" spans="1:16" hidden="1">
      <c r="A875" t="s">
        <v>12</v>
      </c>
      <c r="B875" t="s">
        <v>95</v>
      </c>
      <c r="C875" t="s">
        <v>85</v>
      </c>
      <c r="D875" s="8">
        <v>6410</v>
      </c>
      <c r="E875" t="str">
        <f>VLOOKUP(D875,Conformity!$A$2:$C$116,2,0)</f>
        <v>Freshwater Marshes</v>
      </c>
      <c r="F875" s="8" t="s">
        <v>5</v>
      </c>
      <c r="G875" s="26">
        <f t="shared" si="70"/>
        <v>0.62640332935885068</v>
      </c>
      <c r="H875" s="30">
        <f t="shared" si="71"/>
        <v>1.7869211096790915E-2</v>
      </c>
      <c r="I875" s="30">
        <f>HLOOKUP(F875,ROCs!$B$1:$F$17,MATCH(VLOOKUP(D875,HROC,2,0),ROCs!$A$2:$A$17,0)+1,0)</f>
        <v>0.24869471632328805</v>
      </c>
      <c r="J875" s="3">
        <v>36.9</v>
      </c>
      <c r="K875" s="26">
        <f t="shared" si="67"/>
        <v>38.244459997232475</v>
      </c>
      <c r="L875" s="31">
        <f t="shared" si="68"/>
        <v>65.185519692361822</v>
      </c>
      <c r="M875" s="4">
        <f>2.721*K875*(H875+VLOOKUP(B875,Summary!$A$34:C$39,3,0))</f>
        <v>1.8595268531364113</v>
      </c>
      <c r="N875" t="s">
        <v>108</v>
      </c>
      <c r="O875" t="s">
        <v>82</v>
      </c>
      <c r="P875">
        <f t="shared" si="69"/>
        <v>6000</v>
      </c>
    </row>
    <row r="876" spans="1:16">
      <c r="A876" t="s">
        <v>16</v>
      </c>
      <c r="B876" t="s">
        <v>97</v>
      </c>
      <c r="C876" t="s">
        <v>17</v>
      </c>
      <c r="D876" s="8">
        <v>4200</v>
      </c>
      <c r="E876" t="str">
        <f>VLOOKUP(D876,Conformity!$A$2:$C$116,2,0)</f>
        <v>Upland Hardwood Forests</v>
      </c>
      <c r="F876" s="8" t="s">
        <v>5</v>
      </c>
      <c r="G876" s="26">
        <f t="shared" si="70"/>
        <v>0.80616023176279095</v>
      </c>
      <c r="H876" s="30">
        <f t="shared" si="71"/>
        <v>4.9140330516175015E-2</v>
      </c>
      <c r="I876" s="30">
        <f>HLOOKUP(F876,ROCs!$B$1:$F$17,MATCH(VLOOKUP(D876,HROC,2,0),ROCs!$A$2:$A$17,0)+1,0)</f>
        <v>0.28292799795311729</v>
      </c>
      <c r="J876" s="3">
        <v>36.81</v>
      </c>
      <c r="K876" s="26">
        <f t="shared" si="67"/>
        <v>43.402760502396575</v>
      </c>
      <c r="L876" s="31">
        <f t="shared" si="68"/>
        <v>95.206645726324624</v>
      </c>
      <c r="M876" s="4">
        <f>2.721*K876*(H876+VLOOKUP(B876,Summary!$A$34:C$39,3,0))</f>
        <v>10.527375989291103</v>
      </c>
      <c r="N876" t="s">
        <v>17</v>
      </c>
      <c r="O876" t="s">
        <v>66</v>
      </c>
      <c r="P876">
        <f t="shared" si="69"/>
        <v>4000</v>
      </c>
    </row>
    <row r="877" spans="1:16" hidden="1">
      <c r="A877" t="s">
        <v>12</v>
      </c>
      <c r="B877" t="s">
        <v>95</v>
      </c>
      <c r="C877" t="s">
        <v>81</v>
      </c>
      <c r="D877" s="8">
        <v>6440</v>
      </c>
      <c r="E877" t="str">
        <f>VLOOKUP(D877,Conformity!$A$2:$C$116,2,0)</f>
        <v>Emergent Aquatic Vegetation</v>
      </c>
      <c r="F877" s="8" t="s">
        <v>5</v>
      </c>
      <c r="G877" s="26">
        <f t="shared" si="70"/>
        <v>0.62640332935885068</v>
      </c>
      <c r="H877" s="30">
        <f t="shared" si="71"/>
        <v>1.7869211096790915E-2</v>
      </c>
      <c r="I877" s="30">
        <f>HLOOKUP(F877,ROCs!$B$1:$F$17,MATCH(VLOOKUP(D877,HROC,2,0),ROCs!$A$2:$A$17,0)+1,0)</f>
        <v>0.24869471632328805</v>
      </c>
      <c r="J877" s="3">
        <v>36.76</v>
      </c>
      <c r="K877" s="26">
        <f t="shared" si="67"/>
        <v>38.099359064993649</v>
      </c>
      <c r="L877" s="31">
        <f t="shared" si="68"/>
        <v>64.938203357485648</v>
      </c>
      <c r="M877" s="4">
        <f>2.721*K877*(H877+VLOOKUP(B877,Summary!$A$34:C$39,3,0))</f>
        <v>1.8524717377044573</v>
      </c>
      <c r="N877" t="s">
        <v>103</v>
      </c>
      <c r="O877" t="s">
        <v>82</v>
      </c>
      <c r="P877">
        <f t="shared" si="69"/>
        <v>6000</v>
      </c>
    </row>
    <row r="878" spans="1:16" hidden="1">
      <c r="A878" t="s">
        <v>14</v>
      </c>
      <c r="B878" t="s">
        <v>96</v>
      </c>
      <c r="C878" t="s">
        <v>79</v>
      </c>
      <c r="D878" s="8">
        <v>6300</v>
      </c>
      <c r="E878" t="str">
        <f>VLOOKUP(D878,Conformity!$A$2:$C$116,2,0)</f>
        <v>Wetland Forested Mixed</v>
      </c>
      <c r="F878" s="8" t="s">
        <v>5</v>
      </c>
      <c r="G878" s="26">
        <f t="shared" si="70"/>
        <v>0.62640332935885068</v>
      </c>
      <c r="H878" s="30">
        <f t="shared" si="71"/>
        <v>1.7869211096790915E-2</v>
      </c>
      <c r="I878" s="30">
        <f>HLOOKUP(F878,ROCs!$B$1:$F$17,MATCH(VLOOKUP(D878,HROC,2,0),ROCs!$A$2:$A$17,0)+1,0)</f>
        <v>0.24869471632328805</v>
      </c>
      <c r="J878" s="3">
        <v>36.369999999999997</v>
      </c>
      <c r="K878" s="26">
        <f t="shared" si="67"/>
        <v>37.695149325185504</v>
      </c>
      <c r="L878" s="31">
        <f t="shared" si="68"/>
        <v>64.249250710330614</v>
      </c>
      <c r="M878" s="4">
        <f>2.721*K878*(H878+VLOOKUP(B878,Summary!$A$34:C$39,3,0))</f>
        <v>10.038298306964681</v>
      </c>
      <c r="N878" t="s">
        <v>113</v>
      </c>
      <c r="P878">
        <f t="shared" si="69"/>
        <v>6000</v>
      </c>
    </row>
    <row r="879" spans="1:16" hidden="1">
      <c r="A879" t="s">
        <v>7</v>
      </c>
      <c r="B879" t="s">
        <v>94</v>
      </c>
      <c r="C879" t="s">
        <v>71</v>
      </c>
      <c r="D879" s="8">
        <v>5300</v>
      </c>
      <c r="E879" t="str">
        <f>VLOOKUP(D879,Conformity!$A$2:$C$116,2,0)</f>
        <v>Reservoirs</v>
      </c>
      <c r="F879" s="8" t="s">
        <v>5</v>
      </c>
      <c r="G879" s="26">
        <f t="shared" si="70"/>
        <v>0.52096910560538079</v>
      </c>
      <c r="H879" s="30">
        <f t="shared" si="71"/>
        <v>9.3813358258152305E-2</v>
      </c>
      <c r="I879" s="30">
        <f>HLOOKUP(F879,ROCs!$B$1:$F$17,MATCH(VLOOKUP(D879,HROC,2,0),ROCs!$A$2:$A$17,0)+1,0)</f>
        <v>0.2984336595879456</v>
      </c>
      <c r="J879" s="3">
        <v>36.200000000000003</v>
      </c>
      <c r="K879" s="26">
        <f t="shared" si="67"/>
        <v>45.022746403246032</v>
      </c>
      <c r="L879" s="31">
        <f t="shared" si="68"/>
        <v>63.822306457549331</v>
      </c>
      <c r="M879" s="4">
        <f>2.721*K879*(H879+VLOOKUP(B879,Summary!$A$34:C$39,3,0))</f>
        <v>17.618127686814468</v>
      </c>
      <c r="N879" t="s">
        <v>104</v>
      </c>
      <c r="P879">
        <f t="shared" si="69"/>
        <v>5000</v>
      </c>
    </row>
    <row r="880" spans="1:16" hidden="1">
      <c r="A880" t="s">
        <v>12</v>
      </c>
      <c r="B880" t="s">
        <v>95</v>
      </c>
      <c r="C880" t="s">
        <v>71</v>
      </c>
      <c r="D880" s="8">
        <v>4110</v>
      </c>
      <c r="E880" t="str">
        <f>VLOOKUP(D880,Conformity!$A$2:$C$116,2,0)</f>
        <v>Pine Flatwoods</v>
      </c>
      <c r="F880" s="8" t="s">
        <v>13</v>
      </c>
      <c r="G880" s="26">
        <f t="shared" si="70"/>
        <v>0.80616023176279095</v>
      </c>
      <c r="H880" s="30">
        <f t="shared" si="71"/>
        <v>4.9140330516175015E-2</v>
      </c>
      <c r="I880" s="30">
        <f>HLOOKUP(F880,ROCs!$B$1:$F$17,MATCH(VLOOKUP(D880,HROC,2,0),ROCs!$A$2:$A$17,0)+1,0)</f>
        <v>9.4942281192321246E-2</v>
      </c>
      <c r="J880" s="3">
        <v>36.07</v>
      </c>
      <c r="K880" s="26">
        <f t="shared" si="67"/>
        <v>14.271887484264788</v>
      </c>
      <c r="L880" s="31">
        <f t="shared" si="68"/>
        <v>31.306269919982075</v>
      </c>
      <c r="M880" s="4">
        <f>2.721*K880*(H880+VLOOKUP(B880,Summary!$A$34:C$39,3,0))</f>
        <v>1.9083060544087649</v>
      </c>
      <c r="N880" t="s">
        <v>104</v>
      </c>
      <c r="P880">
        <f t="shared" si="69"/>
        <v>4000</v>
      </c>
    </row>
    <row r="881" spans="1:16">
      <c r="A881" t="s">
        <v>14</v>
      </c>
      <c r="B881" t="s">
        <v>96</v>
      </c>
      <c r="C881" t="s">
        <v>17</v>
      </c>
      <c r="D881" s="8">
        <v>4110</v>
      </c>
      <c r="E881" t="str">
        <f>VLOOKUP(D881,Conformity!$A$2:$C$116,2,0)</f>
        <v>Pine Flatwoods</v>
      </c>
      <c r="F881" s="8" t="s">
        <v>9</v>
      </c>
      <c r="G881" s="26">
        <f t="shared" si="70"/>
        <v>0.80616023176279095</v>
      </c>
      <c r="H881" s="30">
        <f t="shared" si="71"/>
        <v>4.9140330516175015E-2</v>
      </c>
      <c r="I881" s="30">
        <f>HLOOKUP(F881,ROCs!$B$1:$F$17,MATCH(VLOOKUP(D881,HROC,2,0),ROCs!$A$2:$A$17,0)+1,0)</f>
        <v>0.19937879050387461</v>
      </c>
      <c r="J881" s="3">
        <v>36.06</v>
      </c>
      <c r="K881" s="26">
        <f t="shared" si="67"/>
        <v>29.9626546058618</v>
      </c>
      <c r="L881" s="31">
        <f t="shared" si="68"/>
        <v>65.72494028169011</v>
      </c>
      <c r="M881" s="4">
        <f>2.721*K881*(H881+VLOOKUP(B881,Summary!$A$34:C$39,3,0))</f>
        <v>10.528602350643867</v>
      </c>
      <c r="N881" t="s">
        <v>17</v>
      </c>
      <c r="O881" t="s">
        <v>38</v>
      </c>
      <c r="P881">
        <f t="shared" si="69"/>
        <v>4000</v>
      </c>
    </row>
    <row r="882" spans="1:16">
      <c r="A882" t="s">
        <v>8</v>
      </c>
      <c r="B882" t="s">
        <v>8</v>
      </c>
      <c r="C882" t="s">
        <v>17</v>
      </c>
      <c r="D882" s="8">
        <v>6300</v>
      </c>
      <c r="E882" t="str">
        <f>VLOOKUP(D882,Conformity!$A$2:$C$116,2,0)</f>
        <v>Wetland Forested Mixed</v>
      </c>
      <c r="F882" s="8" t="s">
        <v>5</v>
      </c>
      <c r="G882" s="26">
        <f t="shared" si="70"/>
        <v>0.62640332935885068</v>
      </c>
      <c r="H882" s="30">
        <f t="shared" si="71"/>
        <v>1.7869211096790915E-2</v>
      </c>
      <c r="I882" s="30">
        <f>HLOOKUP(F882,ROCs!$B$1:$F$17,MATCH(VLOOKUP(D882,HROC,2,0),ROCs!$A$2:$A$17,0)+1,0)</f>
        <v>0.24869471632328805</v>
      </c>
      <c r="J882" s="3">
        <v>36</v>
      </c>
      <c r="K882" s="26">
        <f t="shared" si="67"/>
        <v>37.311668289982904</v>
      </c>
      <c r="L882" s="31">
        <f t="shared" si="68"/>
        <v>63.595628968157882</v>
      </c>
      <c r="M882" s="4">
        <f>2.721*K882*(H882+VLOOKUP(B882,Summary!$A$34:C$39,3,0))</f>
        <v>21.103931928883544</v>
      </c>
      <c r="N882" t="s">
        <v>17</v>
      </c>
      <c r="O882" t="s">
        <v>19</v>
      </c>
      <c r="P882">
        <f t="shared" si="69"/>
        <v>6000</v>
      </c>
    </row>
    <row r="883" spans="1:16">
      <c r="A883" t="s">
        <v>12</v>
      </c>
      <c r="B883" t="s">
        <v>95</v>
      </c>
      <c r="C883" t="s">
        <v>17</v>
      </c>
      <c r="D883" s="8">
        <v>5250</v>
      </c>
      <c r="E883" t="str">
        <f>VLOOKUP(D883,Conformity!$A$2:$C$116,2,0)</f>
        <v>Marshy Lakes</v>
      </c>
      <c r="F883" s="8" t="s">
        <v>5</v>
      </c>
      <c r="G883" s="26">
        <f t="shared" si="70"/>
        <v>0.52096910560538079</v>
      </c>
      <c r="H883" s="30">
        <f t="shared" si="71"/>
        <v>9.3813358258152305E-2</v>
      </c>
      <c r="I883" s="30">
        <f>HLOOKUP(F883,ROCs!$B$1:$F$17,MATCH(VLOOKUP(D883,HROC,2,0),ROCs!$A$2:$A$17,0)+1,0)</f>
        <v>0.2984336595879456</v>
      </c>
      <c r="J883" s="3">
        <v>35.979999999999997</v>
      </c>
      <c r="K883" s="26">
        <f t="shared" si="67"/>
        <v>44.749127502452815</v>
      </c>
      <c r="L883" s="31">
        <f t="shared" si="68"/>
        <v>63.434436086812831</v>
      </c>
      <c r="M883" s="4">
        <f>2.721*K883*(H883+VLOOKUP(B883,Summary!$A$34:C$39,3,0))</f>
        <v>11.422937395876499</v>
      </c>
      <c r="N883" t="s">
        <v>17</v>
      </c>
      <c r="O883" t="s">
        <v>19</v>
      </c>
      <c r="P883">
        <f t="shared" si="69"/>
        <v>5000</v>
      </c>
    </row>
    <row r="884" spans="1:16">
      <c r="A884" t="s">
        <v>14</v>
      </c>
      <c r="B884" t="s">
        <v>96</v>
      </c>
      <c r="C884" t="s">
        <v>17</v>
      </c>
      <c r="D884" s="8">
        <v>5200</v>
      </c>
      <c r="E884" t="str">
        <f>VLOOKUP(D884,Conformity!$A$2:$C$116,2,0)</f>
        <v>Lakes</v>
      </c>
      <c r="F884" s="8" t="s">
        <v>10</v>
      </c>
      <c r="G884" s="26">
        <f t="shared" si="70"/>
        <v>0.52096910560538079</v>
      </c>
      <c r="H884" s="30">
        <f t="shared" si="71"/>
        <v>9.3813358258152305E-2</v>
      </c>
      <c r="I884" s="30">
        <f>HLOOKUP(F884,ROCs!$B$1:$F$17,MATCH(VLOOKUP(D884,HROC,2,0),ROCs!$A$2:$A$17,0)+1,0)</f>
        <v>0.2984336595879456</v>
      </c>
      <c r="J884" s="3">
        <v>35.93</v>
      </c>
      <c r="K884" s="26">
        <f t="shared" si="67"/>
        <v>44.686941388636178</v>
      </c>
      <c r="L884" s="31">
        <f t="shared" si="68"/>
        <v>63.346283729827263</v>
      </c>
      <c r="M884" s="4">
        <f>2.721*K884*(H884+VLOOKUP(B884,Summary!$A$34:C$39,3,0))</f>
        <v>21.134516787632926</v>
      </c>
      <c r="N884" t="s">
        <v>17</v>
      </c>
      <c r="O884" t="s">
        <v>37</v>
      </c>
      <c r="P884">
        <f t="shared" si="69"/>
        <v>5000</v>
      </c>
    </row>
    <row r="885" spans="1:16" hidden="1">
      <c r="A885" t="s">
        <v>11</v>
      </c>
      <c r="B885" t="s">
        <v>11</v>
      </c>
      <c r="C885" t="s">
        <v>4</v>
      </c>
      <c r="D885" s="8">
        <v>2320</v>
      </c>
      <c r="E885" t="str">
        <f>VLOOKUP(D885,Conformity!$A$2:$C$116,2,0)</f>
        <v>Poultry Feeding Operations</v>
      </c>
      <c r="F885" s="8" t="s">
        <v>5</v>
      </c>
      <c r="G885" s="26">
        <f t="shared" si="70"/>
        <v>1.7303616721893005</v>
      </c>
      <c r="H885" s="30">
        <f t="shared" si="71"/>
        <v>0.38508149913584422</v>
      </c>
      <c r="I885" s="30">
        <f>HLOOKUP(F885,ROCs!$B$1:$F$17,MATCH(VLOOKUP(D885,HROC,2,0),ROCs!$A$2:$A$17,0)+1,0)</f>
        <v>0.30381529981542799</v>
      </c>
      <c r="J885" s="3">
        <v>35.9</v>
      </c>
      <c r="K885" s="26">
        <f t="shared" si="67"/>
        <v>45.454794405110583</v>
      </c>
      <c r="L885" s="31">
        <f t="shared" si="68"/>
        <v>214.01544986596244</v>
      </c>
      <c r="M885" s="4">
        <f>2.721*K885*(H885+VLOOKUP(B885,Summary!$A$34:C$39,3,0))</f>
        <v>61.232915326779946</v>
      </c>
      <c r="N885" t="s">
        <v>4</v>
      </c>
      <c r="P885">
        <f t="shared" si="69"/>
        <v>2000</v>
      </c>
    </row>
    <row r="886" spans="1:16">
      <c r="A886" t="s">
        <v>12</v>
      </c>
      <c r="B886" t="s">
        <v>95</v>
      </c>
      <c r="C886" t="s">
        <v>17</v>
      </c>
      <c r="D886" s="8">
        <v>6172</v>
      </c>
      <c r="E886" t="str">
        <f>VLOOKUP(D886,Conformity!$A$2:$C$116,2,0)</f>
        <v>Mixed Shrubs</v>
      </c>
      <c r="F886" s="8" t="s">
        <v>5</v>
      </c>
      <c r="G886" s="26">
        <f t="shared" si="70"/>
        <v>0.62640332935885068</v>
      </c>
      <c r="H886" s="30">
        <f t="shared" si="71"/>
        <v>1.7869211096790915E-2</v>
      </c>
      <c r="I886" s="30">
        <f>HLOOKUP(F886,ROCs!$B$1:$F$17,MATCH(VLOOKUP(D886,HROC,2,0),ROCs!$A$2:$A$17,0)+1,0)</f>
        <v>0.24869471632328805</v>
      </c>
      <c r="J886" s="3">
        <v>35.69</v>
      </c>
      <c r="K886" s="26">
        <f t="shared" si="67"/>
        <v>36.990373368596934</v>
      </c>
      <c r="L886" s="31">
        <f t="shared" si="68"/>
        <v>63.047999940932065</v>
      </c>
      <c r="M886" s="4">
        <f>2.721*K886*(H886+VLOOKUP(B886,Summary!$A$34:C$39,3,0))</f>
        <v>1.7985504983316671</v>
      </c>
      <c r="N886" t="s">
        <v>17</v>
      </c>
      <c r="O886" t="s">
        <v>35</v>
      </c>
      <c r="P886">
        <f t="shared" si="69"/>
        <v>6000</v>
      </c>
    </row>
    <row r="887" spans="1:16" hidden="1">
      <c r="A887" t="s">
        <v>14</v>
      </c>
      <c r="B887" t="s">
        <v>96</v>
      </c>
      <c r="C887" t="s">
        <v>90</v>
      </c>
      <c r="D887" s="8">
        <v>1110</v>
      </c>
      <c r="E887" t="str">
        <f>VLOOKUP(D887,Conformity!$A$2:$C$116,2,0)</f>
        <v>Fixed Single Family Units</v>
      </c>
      <c r="F887" s="8" t="s">
        <v>10</v>
      </c>
      <c r="G887" s="26">
        <f t="shared" si="70"/>
        <v>0.96739227811534922</v>
      </c>
      <c r="H887" s="30">
        <f t="shared" si="71"/>
        <v>0.17065096597435325</v>
      </c>
      <c r="I887" s="30">
        <f>HLOOKUP(F887,ROCs!$B$1:$F$17,MATCH(VLOOKUP(D887,HROC,2,0),ROCs!$A$2:$A$17,0)+1,0)</f>
        <v>0.24895975957097566</v>
      </c>
      <c r="J887" s="3">
        <v>35.68</v>
      </c>
      <c r="K887" s="26">
        <f t="shared" si="67"/>
        <v>37.019419993069626</v>
      </c>
      <c r="L887" s="31">
        <f t="shared" si="68"/>
        <v>97.445271134205925</v>
      </c>
      <c r="M887" s="4">
        <f>2.721*K887*(H887+VLOOKUP(B887,Summary!$A$34:C$39,3,0))</f>
        <v>25.248032149900144</v>
      </c>
      <c r="N887" t="s">
        <v>105</v>
      </c>
      <c r="O887" t="s">
        <v>89</v>
      </c>
      <c r="P887">
        <f t="shared" si="69"/>
        <v>1000</v>
      </c>
    </row>
    <row r="888" spans="1:16" hidden="1">
      <c r="A888" t="s">
        <v>14</v>
      </c>
      <c r="B888" t="s">
        <v>96</v>
      </c>
      <c r="C888" t="s">
        <v>71</v>
      </c>
      <c r="D888" s="8">
        <v>4340</v>
      </c>
      <c r="E888" t="str">
        <f>VLOOKUP(D888,Conformity!$A$2:$C$116,2,0)</f>
        <v>Hardwood - Coniferous Mixed</v>
      </c>
      <c r="F888" s="8" t="s">
        <v>5</v>
      </c>
      <c r="G888" s="26">
        <f t="shared" si="70"/>
        <v>0.80616023176279095</v>
      </c>
      <c r="H888" s="30">
        <f t="shared" si="71"/>
        <v>4.9140330516175015E-2</v>
      </c>
      <c r="I888" s="30">
        <f>HLOOKUP(F888,ROCs!$B$1:$F$17,MATCH(VLOOKUP(D888,HROC,2,0),ROCs!$A$2:$A$17,0)+1,0)</f>
        <v>0.28292799795311729</v>
      </c>
      <c r="J888" s="3">
        <v>35.630000000000003</v>
      </c>
      <c r="K888" s="26">
        <f t="shared" si="67"/>
        <v>42.011419633262427</v>
      </c>
      <c r="L888" s="31">
        <f t="shared" si="68"/>
        <v>92.154653279786643</v>
      </c>
      <c r="M888" s="4">
        <f>2.721*K888*(H888+VLOOKUP(B888,Summary!$A$34:C$39,3,0))</f>
        <v>14.762428006566491</v>
      </c>
      <c r="N888" t="s">
        <v>104</v>
      </c>
      <c r="P888">
        <f t="shared" si="69"/>
        <v>4000</v>
      </c>
    </row>
    <row r="889" spans="1:16" hidden="1">
      <c r="A889" t="s">
        <v>11</v>
      </c>
      <c r="B889" t="s">
        <v>11</v>
      </c>
      <c r="C889" t="s">
        <v>83</v>
      </c>
      <c r="D889" s="8">
        <v>1390</v>
      </c>
      <c r="E889" t="str">
        <f>VLOOKUP(D889,Conformity!$A$2:$C$116,2,0)</f>
        <v>High Density Under Construction</v>
      </c>
      <c r="F889" s="8" t="s">
        <v>5</v>
      </c>
      <c r="G889" s="26">
        <f t="shared" si="70"/>
        <v>1.6728075169398335</v>
      </c>
      <c r="H889" s="30">
        <f t="shared" si="71"/>
        <v>0.4645994885165638</v>
      </c>
      <c r="I889" s="30">
        <f>HLOOKUP(F889,ROCs!$B$1:$F$17,MATCH(VLOOKUP(D889,HROC,2,0),ROCs!$A$2:$A$17,0)+1,0)</f>
        <v>0.45902383655933859</v>
      </c>
      <c r="J889" s="3">
        <v>35.549999999999997</v>
      </c>
      <c r="K889" s="26">
        <f t="shared" si="67"/>
        <v>68.00650437151009</v>
      </c>
      <c r="L889" s="31">
        <f t="shared" si="68"/>
        <v>309.54583525233483</v>
      </c>
      <c r="M889" s="4">
        <f>2.721*K889*(H889+VLOOKUP(B889,Summary!$A$34:C$39,3,0))</f>
        <v>106.32716364988779</v>
      </c>
      <c r="N889" t="s">
        <v>111</v>
      </c>
      <c r="O889" t="s">
        <v>82</v>
      </c>
      <c r="P889">
        <f t="shared" si="69"/>
        <v>1000</v>
      </c>
    </row>
    <row r="890" spans="1:16">
      <c r="A890" t="s">
        <v>8</v>
      </c>
      <c r="B890" t="s">
        <v>8</v>
      </c>
      <c r="C890" t="s">
        <v>17</v>
      </c>
      <c r="D890" s="8">
        <v>4200</v>
      </c>
      <c r="E890" t="str">
        <f>VLOOKUP(D890,Conformity!$A$2:$C$116,2,0)</f>
        <v>Upland Hardwood Forests</v>
      </c>
      <c r="F890" s="8" t="s">
        <v>5</v>
      </c>
      <c r="G890" s="26">
        <f t="shared" si="70"/>
        <v>0.80616023176279095</v>
      </c>
      <c r="H890" s="30">
        <f t="shared" si="71"/>
        <v>4.9140330516175015E-2</v>
      </c>
      <c r="I890" s="30">
        <f>HLOOKUP(F890,ROCs!$B$1:$F$17,MATCH(VLOOKUP(D890,HROC,2,0),ROCs!$A$2:$A$17,0)+1,0)</f>
        <v>0.28292799795311729</v>
      </c>
      <c r="J890" s="3">
        <v>35.520000000000003</v>
      </c>
      <c r="K890" s="26">
        <f t="shared" si="67"/>
        <v>41.881718365800772</v>
      </c>
      <c r="L890" s="31">
        <f t="shared" si="68"/>
        <v>91.870145509346671</v>
      </c>
      <c r="M890" s="4">
        <f>2.721*K890*(H890+VLOOKUP(B890,Summary!$A$34:C$39,3,0))</f>
        <v>27.252469293398217</v>
      </c>
      <c r="N890" t="s">
        <v>17</v>
      </c>
      <c r="O890" t="s">
        <v>24</v>
      </c>
      <c r="P890">
        <f t="shared" si="69"/>
        <v>4000</v>
      </c>
    </row>
    <row r="891" spans="1:16" hidden="1">
      <c r="A891" t="s">
        <v>2</v>
      </c>
      <c r="B891" t="s">
        <v>94</v>
      </c>
      <c r="C891" t="s">
        <v>81</v>
      </c>
      <c r="D891" s="8">
        <v>6430</v>
      </c>
      <c r="E891" t="str">
        <f>VLOOKUP(D891,Conformity!$A$2:$C$116,2,0)</f>
        <v>Wet Prairies</v>
      </c>
      <c r="F891" s="8" t="s">
        <v>5</v>
      </c>
      <c r="G891" s="26">
        <f t="shared" si="70"/>
        <v>0.62640332935885068</v>
      </c>
      <c r="H891" s="30">
        <f t="shared" si="71"/>
        <v>1.7869211096790915E-2</v>
      </c>
      <c r="I891" s="30">
        <f>HLOOKUP(F891,ROCs!$B$1:$F$17,MATCH(VLOOKUP(D891,HROC,2,0),ROCs!$A$2:$A$17,0)+1,0)</f>
        <v>0.24869471632328805</v>
      </c>
      <c r="J891" s="3">
        <v>35.520000000000003</v>
      </c>
      <c r="K891" s="26">
        <f t="shared" si="67"/>
        <v>36.814179379449804</v>
      </c>
      <c r="L891" s="31">
        <f t="shared" si="68"/>
        <v>62.747687248582452</v>
      </c>
      <c r="M891" s="4">
        <f>2.721*K891*(H891+VLOOKUP(B891,Summary!$A$34:C$39,3,0))</f>
        <v>6.7985526770241567</v>
      </c>
      <c r="N891" t="s">
        <v>103</v>
      </c>
      <c r="O891" t="s">
        <v>82</v>
      </c>
      <c r="P891">
        <f t="shared" si="69"/>
        <v>6000</v>
      </c>
    </row>
    <row r="892" spans="1:16" hidden="1">
      <c r="A892" t="s">
        <v>14</v>
      </c>
      <c r="B892" t="s">
        <v>96</v>
      </c>
      <c r="C892" t="s">
        <v>78</v>
      </c>
      <c r="D892" s="8">
        <v>1700</v>
      </c>
      <c r="E892" t="str">
        <f>VLOOKUP(D892,Conformity!$A$2:$C$116,2,0)</f>
        <v>Institutional</v>
      </c>
      <c r="F892" s="8" t="s">
        <v>5</v>
      </c>
      <c r="G892" s="26">
        <f t="shared" si="70"/>
        <v>0.96739227811534922</v>
      </c>
      <c r="H892" s="30">
        <f t="shared" si="71"/>
        <v>0.17065096597435325</v>
      </c>
      <c r="I892" s="30">
        <f>HLOOKUP(F892,ROCs!$B$1:$F$17,MATCH(VLOOKUP(D892,HROC,2,0),ROCs!$A$2:$A$17,0)+1,0)</f>
        <v>0.24052044568721381</v>
      </c>
      <c r="J892" s="3">
        <v>35.28</v>
      </c>
      <c r="K892" s="26">
        <f t="shared" si="67"/>
        <v>35.363576817123636</v>
      </c>
      <c r="L892" s="31">
        <f t="shared" si="68"/>
        <v>93.086637550373752</v>
      </c>
      <c r="M892" s="4">
        <f>2.721*K892*(H892+VLOOKUP(B892,Summary!$A$34:C$39,3,0))</f>
        <v>24.118711870184693</v>
      </c>
      <c r="N892" t="s">
        <v>100</v>
      </c>
      <c r="P892">
        <f t="shared" si="69"/>
        <v>1000</v>
      </c>
    </row>
    <row r="893" spans="1:16">
      <c r="A893" t="s">
        <v>16</v>
      </c>
      <c r="B893" t="s">
        <v>97</v>
      </c>
      <c r="C893" t="s">
        <v>17</v>
      </c>
      <c r="D893" s="8">
        <v>6410</v>
      </c>
      <c r="E893" t="str">
        <f>VLOOKUP(D893,Conformity!$A$2:$C$116,2,0)</f>
        <v>Freshwater Marshes</v>
      </c>
      <c r="F893" s="8" t="s">
        <v>5</v>
      </c>
      <c r="G893" s="26">
        <f t="shared" si="70"/>
        <v>0.62640332935885068</v>
      </c>
      <c r="H893" s="30">
        <f t="shared" si="71"/>
        <v>1.7869211096790915E-2</v>
      </c>
      <c r="I893" s="30">
        <f>HLOOKUP(F893,ROCs!$B$1:$F$17,MATCH(VLOOKUP(D893,HROC,2,0),ROCs!$A$2:$A$17,0)+1,0)</f>
        <v>0.24869471632328805</v>
      </c>
      <c r="J893" s="3">
        <v>35.06</v>
      </c>
      <c r="K893" s="26">
        <f t="shared" si="67"/>
        <v>36.337419173522242</v>
      </c>
      <c r="L893" s="31">
        <f t="shared" si="68"/>
        <v>61.935076433989316</v>
      </c>
      <c r="M893" s="4">
        <f>2.721*K893*(H893+VLOOKUP(B893,Summary!$A$34:C$39,3,0))</f>
        <v>5.7217671817340365</v>
      </c>
      <c r="N893" t="s">
        <v>17</v>
      </c>
      <c r="O893" t="s">
        <v>31</v>
      </c>
      <c r="P893">
        <f t="shared" si="69"/>
        <v>6000</v>
      </c>
    </row>
    <row r="894" spans="1:16">
      <c r="A894" t="s">
        <v>16</v>
      </c>
      <c r="B894" t="s">
        <v>97</v>
      </c>
      <c r="C894" t="s">
        <v>17</v>
      </c>
      <c r="D894" s="8">
        <v>4340</v>
      </c>
      <c r="E894" t="str">
        <f>VLOOKUP(D894,Conformity!$A$2:$C$116,2,0)</f>
        <v>Hardwood - Coniferous Mixed</v>
      </c>
      <c r="F894" s="8" t="s">
        <v>9</v>
      </c>
      <c r="G894" s="26">
        <f t="shared" si="70"/>
        <v>0.80616023176279095</v>
      </c>
      <c r="H894" s="30">
        <f t="shared" si="71"/>
        <v>4.9140330516175015E-2</v>
      </c>
      <c r="I894" s="30">
        <f>HLOOKUP(F894,ROCs!$B$1:$F$17,MATCH(VLOOKUP(D894,HROC,2,0),ROCs!$A$2:$A$17,0)+1,0)</f>
        <v>0.19937879050387461</v>
      </c>
      <c r="J894" s="3">
        <v>35.03</v>
      </c>
      <c r="K894" s="26">
        <f t="shared" si="67"/>
        <v>29.106816163154154</v>
      </c>
      <c r="L894" s="31">
        <f t="shared" si="68"/>
        <v>63.847605603649598</v>
      </c>
      <c r="M894" s="4">
        <f>2.721*K894*(H894+VLOOKUP(B894,Summary!$A$34:C$39,3,0))</f>
        <v>7.0598826907283865</v>
      </c>
      <c r="N894" t="s">
        <v>17</v>
      </c>
      <c r="O894" t="s">
        <v>62</v>
      </c>
      <c r="P894">
        <f t="shared" si="69"/>
        <v>4000</v>
      </c>
    </row>
    <row r="895" spans="1:16">
      <c r="A895" t="s">
        <v>14</v>
      </c>
      <c r="B895" t="s">
        <v>96</v>
      </c>
      <c r="C895" t="s">
        <v>17</v>
      </c>
      <c r="D895" s="8">
        <v>5200</v>
      </c>
      <c r="E895" t="str">
        <f>VLOOKUP(D895,Conformity!$A$2:$C$116,2,0)</f>
        <v>Lakes</v>
      </c>
      <c r="F895" s="8" t="s">
        <v>10</v>
      </c>
      <c r="G895" s="26">
        <f t="shared" si="70"/>
        <v>0.52096910560538079</v>
      </c>
      <c r="H895" s="30">
        <f t="shared" si="71"/>
        <v>9.3813358258152305E-2</v>
      </c>
      <c r="I895" s="30">
        <f>HLOOKUP(F895,ROCs!$B$1:$F$17,MATCH(VLOOKUP(D895,HROC,2,0),ROCs!$A$2:$A$17,0)+1,0)</f>
        <v>0.2984336595879456</v>
      </c>
      <c r="J895" s="3">
        <v>35.020000000000003</v>
      </c>
      <c r="K895" s="26">
        <f t="shared" si="67"/>
        <v>43.555154117173373</v>
      </c>
      <c r="L895" s="31">
        <f t="shared" si="68"/>
        <v>61.741910832689989</v>
      </c>
      <c r="M895" s="4">
        <f>2.721*K895*(H895+VLOOKUP(B895,Summary!$A$34:C$39,3,0))</f>
        <v>20.599242357442396</v>
      </c>
      <c r="N895" t="s">
        <v>17</v>
      </c>
      <c r="O895" t="s">
        <v>38</v>
      </c>
      <c r="P895">
        <f t="shared" si="69"/>
        <v>5000</v>
      </c>
    </row>
    <row r="896" spans="1:16" hidden="1">
      <c r="A896" t="s">
        <v>16</v>
      </c>
      <c r="B896" t="s">
        <v>97</v>
      </c>
      <c r="C896" t="s">
        <v>81</v>
      </c>
      <c r="D896" s="8">
        <v>3100</v>
      </c>
      <c r="E896" t="str">
        <f>VLOOKUP(D896,Conformity!$A$2:$C$116,2,0)</f>
        <v>Herbaceous (Dry Prairie)</v>
      </c>
      <c r="F896" s="8" t="s">
        <v>5</v>
      </c>
      <c r="G896" s="26">
        <f t="shared" si="70"/>
        <v>0.80616023176279095</v>
      </c>
      <c r="H896" s="30">
        <f t="shared" si="71"/>
        <v>4.9140330516175015E-2</v>
      </c>
      <c r="I896" s="30">
        <f>HLOOKUP(F896,ROCs!$B$1:$F$17,MATCH(VLOOKUP(D896,HROC,2,0),ROCs!$A$2:$A$17,0)+1,0)</f>
        <v>0.28292799795311729</v>
      </c>
      <c r="J896" s="3">
        <v>34.979999999999997</v>
      </c>
      <c r="K896" s="26">
        <f t="shared" si="67"/>
        <v>41.245003052807171</v>
      </c>
      <c r="L896" s="31">
        <f t="shared" si="68"/>
        <v>90.473470999914014</v>
      </c>
      <c r="M896" s="4">
        <f>2.721*K896*(H896+VLOOKUP(B896,Summary!$A$34:C$39,3,0))</f>
        <v>10.004010108812897</v>
      </c>
      <c r="N896" t="s">
        <v>103</v>
      </c>
      <c r="O896" t="s">
        <v>82</v>
      </c>
      <c r="P896">
        <f t="shared" si="69"/>
        <v>3000</v>
      </c>
    </row>
    <row r="897" spans="1:16">
      <c r="A897" t="s">
        <v>14</v>
      </c>
      <c r="B897" t="s">
        <v>96</v>
      </c>
      <c r="C897" t="s">
        <v>17</v>
      </c>
      <c r="D897" s="8">
        <v>6170</v>
      </c>
      <c r="E897" t="str">
        <f>VLOOKUP(D897,Conformity!$A$2:$C$116,2,0)</f>
        <v>Mixed Wetland Hardwoods</v>
      </c>
      <c r="F897" s="8" t="s">
        <v>5</v>
      </c>
      <c r="G897" s="26">
        <f t="shared" si="70"/>
        <v>0.62640332935885068</v>
      </c>
      <c r="H897" s="30">
        <f t="shared" si="71"/>
        <v>1.7869211096790915E-2</v>
      </c>
      <c r="I897" s="30">
        <f>HLOOKUP(F897,ROCs!$B$1:$F$17,MATCH(VLOOKUP(D897,HROC,2,0),ROCs!$A$2:$A$17,0)+1,0)</f>
        <v>0.24869471632328805</v>
      </c>
      <c r="J897" s="3">
        <v>34.909999999999997</v>
      </c>
      <c r="K897" s="26">
        <f t="shared" si="67"/>
        <v>36.181953888980637</v>
      </c>
      <c r="L897" s="31">
        <f t="shared" si="68"/>
        <v>61.670094646621976</v>
      </c>
      <c r="M897" s="4">
        <f>2.721*K897*(H897+VLOOKUP(B897,Summary!$A$34:C$39,3,0))</f>
        <v>9.635331149192659</v>
      </c>
      <c r="N897" t="s">
        <v>17</v>
      </c>
      <c r="O897" t="s">
        <v>55</v>
      </c>
      <c r="P897">
        <f t="shared" si="69"/>
        <v>6000</v>
      </c>
    </row>
    <row r="898" spans="1:16" hidden="1">
      <c r="A898" t="s">
        <v>11</v>
      </c>
      <c r="B898" t="s">
        <v>11</v>
      </c>
      <c r="C898" t="s">
        <v>83</v>
      </c>
      <c r="D898" s="8">
        <v>4340</v>
      </c>
      <c r="E898" t="str">
        <f>VLOOKUP(D898,Conformity!$A$2:$C$116,2,0)</f>
        <v>Hardwood - Coniferous Mixed</v>
      </c>
      <c r="F898" s="8" t="s">
        <v>5</v>
      </c>
      <c r="G898" s="26">
        <f t="shared" si="70"/>
        <v>0.80616023176279095</v>
      </c>
      <c r="H898" s="30">
        <f t="shared" si="71"/>
        <v>4.9140330516175015E-2</v>
      </c>
      <c r="I898" s="30">
        <f>HLOOKUP(F898,ROCs!$B$1:$F$17,MATCH(VLOOKUP(D898,HROC,2,0),ROCs!$A$2:$A$17,0)+1,0)</f>
        <v>0.28292799795311729</v>
      </c>
      <c r="J898" s="3">
        <v>34.86</v>
      </c>
      <c r="K898" s="26">
        <f t="shared" ref="K898:K961" si="72">Rain*I898*J898/12</f>
        <v>41.103510761030819</v>
      </c>
      <c r="L898" s="31">
        <f t="shared" ref="L898:L961" si="73">2.721*G898*K898</f>
        <v>90.163098886706763</v>
      </c>
      <c r="M898" s="4">
        <f>2.721*K898*(H898+VLOOKUP(B898,Summary!$A$34:C$39,3,0))</f>
        <v>17.798676729336723</v>
      </c>
      <c r="N898" t="s">
        <v>111</v>
      </c>
      <c r="O898" t="s">
        <v>82</v>
      </c>
      <c r="P898">
        <f t="shared" si="69"/>
        <v>4000</v>
      </c>
    </row>
    <row r="899" spans="1:16" hidden="1">
      <c r="A899" t="s">
        <v>12</v>
      </c>
      <c r="B899" t="s">
        <v>95</v>
      </c>
      <c r="C899" t="s">
        <v>4</v>
      </c>
      <c r="D899" s="8">
        <v>2510</v>
      </c>
      <c r="E899" t="str">
        <f>VLOOKUP(D899,Conformity!$A$2:$C$116,2,0)</f>
        <v>Horse Farms</v>
      </c>
      <c r="F899" s="8" t="s">
        <v>10</v>
      </c>
      <c r="G899" s="26">
        <f t="shared" si="70"/>
        <v>1.8765006736361713</v>
      </c>
      <c r="H899" s="30">
        <f t="shared" si="71"/>
        <v>0.3700681607026059</v>
      </c>
      <c r="I899" s="30">
        <f>HLOOKUP(F899,ROCs!$B$1:$F$17,MATCH(VLOOKUP(D899,HROC,2,0),ROCs!$A$2:$A$17,0)+1,0)</f>
        <v>0.58663586860269046</v>
      </c>
      <c r="J899" s="3">
        <v>34.81</v>
      </c>
      <c r="K899" s="26">
        <f t="shared" si="72"/>
        <v>85.103661437403616</v>
      </c>
      <c r="L899" s="31">
        <f t="shared" si="73"/>
        <v>434.53574928205995</v>
      </c>
      <c r="M899" s="4">
        <f>2.721*K899*(H899+VLOOKUP(B899,Summary!$A$34:C$39,3,0))</f>
        <v>85.695596999033711</v>
      </c>
      <c r="N899" t="s">
        <v>4</v>
      </c>
      <c r="P899">
        <f t="shared" ref="P899:P962" si="74">INT(D899/1000)*1000</f>
        <v>2000</v>
      </c>
    </row>
    <row r="900" spans="1:16" hidden="1">
      <c r="A900" t="s">
        <v>7</v>
      </c>
      <c r="B900" t="s">
        <v>94</v>
      </c>
      <c r="C900" t="s">
        <v>86</v>
      </c>
      <c r="D900" s="8">
        <v>8140</v>
      </c>
      <c r="E900" t="str">
        <f>VLOOKUP(D900,Conformity!$A$2:$C$116,2,0)</f>
        <v>Roads and Highways</v>
      </c>
      <c r="F900" s="8" t="s">
        <v>10</v>
      </c>
      <c r="G900" s="26">
        <f t="shared" si="70"/>
        <v>1.0171301585628862</v>
      </c>
      <c r="H900" s="30">
        <f t="shared" si="71"/>
        <v>0.19656132206470006</v>
      </c>
      <c r="I900" s="30">
        <f>HLOOKUP(F900,ROCs!$B$1:$F$17,MATCH(VLOOKUP(D900,HROC,2,0),ROCs!$A$2:$A$17,0)+1,0)</f>
        <v>0.43863241848912221</v>
      </c>
      <c r="J900" s="3">
        <v>34.76</v>
      </c>
      <c r="K900" s="26">
        <f t="shared" si="72"/>
        <v>63.541300996896759</v>
      </c>
      <c r="L900" s="31">
        <f t="shared" si="73"/>
        <v>175.85761385204094</v>
      </c>
      <c r="M900" s="4">
        <f>2.721*K900*(H900+VLOOKUP(B900,Summary!$A$34:C$39,3,0))</f>
        <v>42.629436755435577</v>
      </c>
      <c r="N900" t="s">
        <v>109</v>
      </c>
      <c r="P900">
        <f t="shared" si="74"/>
        <v>8000</v>
      </c>
    </row>
    <row r="901" spans="1:16" hidden="1">
      <c r="A901" t="s">
        <v>16</v>
      </c>
      <c r="B901" t="s">
        <v>97</v>
      </c>
      <c r="C901" t="s">
        <v>79</v>
      </c>
      <c r="D901" s="8">
        <v>1210</v>
      </c>
      <c r="E901" t="str">
        <f>VLOOKUP(D901,Conformity!$A$2:$C$116,2,0)</f>
        <v>Fixed Single Family Units</v>
      </c>
      <c r="F901" s="8" t="s">
        <v>3</v>
      </c>
      <c r="G901" s="26">
        <f t="shared" si="70"/>
        <v>1.3474392445178078</v>
      </c>
      <c r="H901" s="30">
        <f t="shared" si="71"/>
        <v>0.2921616014325315</v>
      </c>
      <c r="I901" s="30">
        <f>HLOOKUP(F901,ROCs!$B$1:$F$17,MATCH(VLOOKUP(D901,HROC,2,0),ROCs!$A$2:$A$17,0)+1,0)</f>
        <v>0.12152611992617118</v>
      </c>
      <c r="J901" s="3">
        <v>34.68</v>
      </c>
      <c r="K901" s="26">
        <f t="shared" si="72"/>
        <v>17.5640364341976</v>
      </c>
      <c r="L901" s="31">
        <f t="shared" si="73"/>
        <v>64.396470267317</v>
      </c>
      <c r="M901" s="4">
        <f>2.721*K901*(H901+VLOOKUP(B901,Summary!$A$34:C$39,3,0))</f>
        <v>15.874581935788145</v>
      </c>
      <c r="N901" t="s">
        <v>113</v>
      </c>
      <c r="P901">
        <f t="shared" si="74"/>
        <v>1000</v>
      </c>
    </row>
    <row r="902" spans="1:16" hidden="1">
      <c r="A902" t="s">
        <v>11</v>
      </c>
      <c r="B902" t="s">
        <v>11</v>
      </c>
      <c r="C902" t="s">
        <v>75</v>
      </c>
      <c r="D902" s="8">
        <v>2130</v>
      </c>
      <c r="E902" t="str">
        <f>VLOOKUP(D902,Conformity!$A$2:$C$116,2,0)</f>
        <v>Woodland Pastures</v>
      </c>
      <c r="F902" s="8" t="s">
        <v>5</v>
      </c>
      <c r="G902" s="26">
        <f t="shared" si="70"/>
        <v>0.95337210017164864</v>
      </c>
      <c r="H902" s="30">
        <f t="shared" si="71"/>
        <v>0.22938109134459039</v>
      </c>
      <c r="I902" s="30">
        <f>HLOOKUP(F902,ROCs!$B$1:$F$17,MATCH(VLOOKUP(D902,HROC,2,0),ROCs!$A$2:$A$17,0)+1,0)</f>
        <v>0.2</v>
      </c>
      <c r="J902" s="3">
        <v>34.619999999999997</v>
      </c>
      <c r="K902" s="26">
        <f t="shared" si="72"/>
        <v>28.855770000000003</v>
      </c>
      <c r="L902" s="31">
        <f t="shared" si="73"/>
        <v>74.855488333805525</v>
      </c>
      <c r="M902" s="4">
        <f>2.721*K902*(H902+VLOOKUP(B902,Summary!$A$34:C$39,3,0))</f>
        <v>26.647032485306887</v>
      </c>
      <c r="N902" t="s">
        <v>117</v>
      </c>
      <c r="P902">
        <f t="shared" si="74"/>
        <v>2000</v>
      </c>
    </row>
    <row r="903" spans="1:16" hidden="1">
      <c r="A903" t="s">
        <v>8</v>
      </c>
      <c r="B903" t="s">
        <v>8</v>
      </c>
      <c r="C903" t="s">
        <v>81</v>
      </c>
      <c r="D903" s="8">
        <v>6170</v>
      </c>
      <c r="E903" t="str">
        <f>VLOOKUP(D903,Conformity!$A$2:$C$116,2,0)</f>
        <v>Mixed Wetland Hardwoods</v>
      </c>
      <c r="F903" s="8" t="s">
        <v>10</v>
      </c>
      <c r="G903" s="26">
        <f t="shared" si="70"/>
        <v>0.62640332935885068</v>
      </c>
      <c r="H903" s="30">
        <f t="shared" si="71"/>
        <v>1.7869211096790915E-2</v>
      </c>
      <c r="I903" s="30">
        <f>HLOOKUP(F903,ROCs!$B$1:$F$17,MATCH(VLOOKUP(D903,HROC,2,0),ROCs!$A$2:$A$17,0)+1,0)</f>
        <v>0.24869471632328805</v>
      </c>
      <c r="J903" s="3">
        <v>34.56</v>
      </c>
      <c r="K903" s="26">
        <f t="shared" si="72"/>
        <v>35.81920155838359</v>
      </c>
      <c r="L903" s="31">
        <f t="shared" si="73"/>
        <v>61.051803809431568</v>
      </c>
      <c r="M903" s="4">
        <f>2.721*K903*(H903+VLOOKUP(B903,Summary!$A$34:C$39,3,0))</f>
        <v>20.2597746517282</v>
      </c>
      <c r="N903" t="s">
        <v>103</v>
      </c>
      <c r="O903" t="s">
        <v>82</v>
      </c>
      <c r="P903">
        <f t="shared" si="74"/>
        <v>6000</v>
      </c>
    </row>
    <row r="904" spans="1:16" hidden="1">
      <c r="A904" t="s">
        <v>8</v>
      </c>
      <c r="B904" t="s">
        <v>8</v>
      </c>
      <c r="C904" t="s">
        <v>72</v>
      </c>
      <c r="D904" s="8">
        <v>7430</v>
      </c>
      <c r="E904" t="str">
        <f>VLOOKUP(D904,Conformity!$A$2:$C$116,2,0)</f>
        <v>Spoil Areas</v>
      </c>
      <c r="F904" s="8" t="s">
        <v>5</v>
      </c>
      <c r="G904" s="26">
        <f t="shared" si="70"/>
        <v>0.73183755311232057</v>
      </c>
      <c r="H904" s="30">
        <f t="shared" si="71"/>
        <v>0.13401908322593187</v>
      </c>
      <c r="I904" s="30">
        <f>HLOOKUP(F904,ROCs!$B$1:$F$17,MATCH(VLOOKUP(D904,HROC,2,0),ROCs!$A$2:$A$17,0)+1,0)</f>
        <v>0.28292799795311729</v>
      </c>
      <c r="J904" s="3">
        <v>34.450000000000003</v>
      </c>
      <c r="K904" s="26">
        <f t="shared" si="72"/>
        <v>40.62007876412828</v>
      </c>
      <c r="L904" s="31">
        <f t="shared" si="73"/>
        <v>80.887980714966673</v>
      </c>
      <c r="M904" s="4">
        <f>2.721*K904*(H904+VLOOKUP(B904,Summary!$A$34:C$39,3,0))</f>
        <v>35.812933134954648</v>
      </c>
      <c r="N904" t="s">
        <v>99</v>
      </c>
      <c r="P904">
        <f t="shared" si="74"/>
        <v>7000</v>
      </c>
    </row>
    <row r="905" spans="1:16" hidden="1">
      <c r="A905" t="s">
        <v>16</v>
      </c>
      <c r="B905" t="s">
        <v>97</v>
      </c>
      <c r="C905" t="s">
        <v>79</v>
      </c>
      <c r="D905" s="8">
        <v>1900</v>
      </c>
      <c r="E905" t="str">
        <f>VLOOKUP(D905,Conformity!$A$2:$C$116,2,0)</f>
        <v>Open Land</v>
      </c>
      <c r="F905" s="8" t="s">
        <v>10</v>
      </c>
      <c r="G905" s="26">
        <f t="shared" si="70"/>
        <v>0.80616023176279095</v>
      </c>
      <c r="H905" s="30">
        <f t="shared" si="71"/>
        <v>4.9140330516175015E-2</v>
      </c>
      <c r="I905" s="30">
        <f>HLOOKUP(F905,ROCs!$B$1:$F$17,MATCH(VLOOKUP(D905,HROC,2,0),ROCs!$A$2:$A$17,0)+1,0)</f>
        <v>0.24115339422849597</v>
      </c>
      <c r="J905" s="3">
        <v>34.44</v>
      </c>
      <c r="K905" s="26">
        <f t="shared" si="72"/>
        <v>34.612433174203524</v>
      </c>
      <c r="L905" s="31">
        <f t="shared" si="73"/>
        <v>75.924517814034473</v>
      </c>
      <c r="M905" s="4">
        <f>2.721*K905*(H905+VLOOKUP(B905,Summary!$A$34:C$39,3,0))</f>
        <v>8.3952747178127805</v>
      </c>
      <c r="N905" t="s">
        <v>113</v>
      </c>
      <c r="P905">
        <f t="shared" si="74"/>
        <v>1000</v>
      </c>
    </row>
    <row r="906" spans="1:16" hidden="1">
      <c r="A906" t="s">
        <v>14</v>
      </c>
      <c r="B906" t="s">
        <v>96</v>
      </c>
      <c r="C906" t="s">
        <v>71</v>
      </c>
      <c r="D906" s="8">
        <v>1290</v>
      </c>
      <c r="E906" t="str">
        <f>VLOOKUP(D906,Conformity!$A$2:$C$116,2,0)</f>
        <v>Medium Density Under Construction</v>
      </c>
      <c r="F906" s="8" t="s">
        <v>5</v>
      </c>
      <c r="G906" s="26">
        <f t="shared" si="70"/>
        <v>1.3474392445178078</v>
      </c>
      <c r="H906" s="30">
        <f t="shared" si="71"/>
        <v>0.2921616014325315</v>
      </c>
      <c r="I906" s="30">
        <f>HLOOKUP(F906,ROCs!$B$1:$F$17,MATCH(VLOOKUP(D906,HROC,2,0),ROCs!$A$2:$A$17,0)+1,0)</f>
        <v>0.34369105791620291</v>
      </c>
      <c r="J906" s="3">
        <v>34.409999999999997</v>
      </c>
      <c r="K906" s="26">
        <f t="shared" si="72"/>
        <v>49.286560769821335</v>
      </c>
      <c r="L906" s="31">
        <f t="shared" si="73"/>
        <v>180.70336833351649</v>
      </c>
      <c r="M906" s="4">
        <f>2.721*K906*(H906+VLOOKUP(B906,Summary!$A$34:C$39,3,0))</f>
        <v>49.9101204131251</v>
      </c>
      <c r="N906" t="s">
        <v>104</v>
      </c>
      <c r="P906">
        <f t="shared" si="74"/>
        <v>1000</v>
      </c>
    </row>
    <row r="907" spans="1:16" hidden="1">
      <c r="A907" t="s">
        <v>11</v>
      </c>
      <c r="B907" t="s">
        <v>11</v>
      </c>
      <c r="C907" t="s">
        <v>84</v>
      </c>
      <c r="D907" s="8">
        <v>6240</v>
      </c>
      <c r="E907" t="str">
        <f>VLOOKUP(D907,Conformity!$A$2:$C$116,2,0)</f>
        <v>Cypress - Pine - Cabbage Palm</v>
      </c>
      <c r="F907" s="8" t="s">
        <v>5</v>
      </c>
      <c r="G907" s="26">
        <f t="shared" si="70"/>
        <v>0.62640332935885068</v>
      </c>
      <c r="H907" s="30">
        <f t="shared" si="71"/>
        <v>1.7869211096790915E-2</v>
      </c>
      <c r="I907" s="30">
        <f>HLOOKUP(F907,ROCs!$B$1:$F$17,MATCH(VLOOKUP(D907,HROC,2,0),ROCs!$A$2:$A$17,0)+1,0)</f>
        <v>0.24869471632328805</v>
      </c>
      <c r="J907" s="3">
        <v>34.33</v>
      </c>
      <c r="K907" s="26">
        <f t="shared" si="72"/>
        <v>35.580821455419802</v>
      </c>
      <c r="L907" s="31">
        <f t="shared" si="73"/>
        <v>60.64549840213499</v>
      </c>
      <c r="M907" s="4">
        <f>2.721*K907*(H907+VLOOKUP(B907,Summary!$A$34:C$39,3,0))</f>
        <v>12.379710761100101</v>
      </c>
      <c r="N907" t="s">
        <v>106</v>
      </c>
      <c r="O907" t="s">
        <v>82</v>
      </c>
      <c r="P907">
        <f t="shared" si="74"/>
        <v>6000</v>
      </c>
    </row>
    <row r="908" spans="1:16" hidden="1">
      <c r="A908" t="s">
        <v>16</v>
      </c>
      <c r="B908" t="s">
        <v>97</v>
      </c>
      <c r="C908" t="s">
        <v>71</v>
      </c>
      <c r="D908" s="8">
        <v>1400</v>
      </c>
      <c r="E908" t="str">
        <f>VLOOKUP(D908,Conformity!$A$2:$C$116,2,0)</f>
        <v>Commercial and Services</v>
      </c>
      <c r="F908" s="8" t="s">
        <v>10</v>
      </c>
      <c r="G908" s="26">
        <f t="shared" si="70"/>
        <v>0.73183755311232057</v>
      </c>
      <c r="H908" s="30">
        <f t="shared" si="71"/>
        <v>0.15992943931627868</v>
      </c>
      <c r="I908" s="30">
        <f>HLOOKUP(F908,ROCs!$B$1:$F$17,MATCH(VLOOKUP(D908,HROC,2,0),ROCs!$A$2:$A$17,0)+1,0)</f>
        <v>0.57659988543228824</v>
      </c>
      <c r="J908" s="3">
        <v>34.29</v>
      </c>
      <c r="K908" s="26">
        <f t="shared" si="72"/>
        <v>82.398184972864399</v>
      </c>
      <c r="L908" s="31">
        <f t="shared" si="73"/>
        <v>164.08197620038135</v>
      </c>
      <c r="M908" s="4">
        <f>2.721*K908*(H908+VLOOKUP(B908,Summary!$A$34:C$39,3,0))</f>
        <v>44.825272171588637</v>
      </c>
      <c r="N908" t="s">
        <v>104</v>
      </c>
      <c r="P908">
        <f t="shared" si="74"/>
        <v>1000</v>
      </c>
    </row>
    <row r="909" spans="1:16" hidden="1">
      <c r="A909" t="s">
        <v>11</v>
      </c>
      <c r="B909" t="s">
        <v>11</v>
      </c>
      <c r="C909" t="s">
        <v>83</v>
      </c>
      <c r="D909" s="8">
        <v>6300</v>
      </c>
      <c r="E909" t="str">
        <f>VLOOKUP(D909,Conformity!$A$2:$C$116,2,0)</f>
        <v>Wetland Forested Mixed</v>
      </c>
      <c r="F909" s="8" t="s">
        <v>5</v>
      </c>
      <c r="G909" s="26">
        <f t="shared" si="70"/>
        <v>0.62640332935885068</v>
      </c>
      <c r="H909" s="30">
        <f t="shared" si="71"/>
        <v>1.7869211096790915E-2</v>
      </c>
      <c r="I909" s="30">
        <f>HLOOKUP(F909,ROCs!$B$1:$F$17,MATCH(VLOOKUP(D909,HROC,2,0),ROCs!$A$2:$A$17,0)+1,0)</f>
        <v>0.24869471632328805</v>
      </c>
      <c r="J909" s="3">
        <v>34.19</v>
      </c>
      <c r="K909" s="26">
        <f t="shared" si="72"/>
        <v>35.435720523180983</v>
      </c>
      <c r="L909" s="31">
        <f t="shared" si="73"/>
        <v>60.398182067258823</v>
      </c>
      <c r="M909" s="4">
        <f>2.721*K909*(H909+VLOOKUP(B909,Summary!$A$34:C$39,3,0))</f>
        <v>12.329225485639748</v>
      </c>
      <c r="N909" t="s">
        <v>111</v>
      </c>
      <c r="O909" t="s">
        <v>82</v>
      </c>
      <c r="P909">
        <f t="shared" si="74"/>
        <v>6000</v>
      </c>
    </row>
    <row r="910" spans="1:16">
      <c r="A910" t="s">
        <v>14</v>
      </c>
      <c r="B910" t="s">
        <v>96</v>
      </c>
      <c r="C910" t="s">
        <v>17</v>
      </c>
      <c r="D910" s="8">
        <v>4220</v>
      </c>
      <c r="E910" t="str">
        <f>VLOOKUP(D910,Conformity!$A$2:$C$116,2,0)</f>
        <v>Brazilian Pepper</v>
      </c>
      <c r="F910" s="8" t="s">
        <v>5</v>
      </c>
      <c r="G910" s="26">
        <f t="shared" si="70"/>
        <v>0.80616023176279095</v>
      </c>
      <c r="H910" s="30">
        <f t="shared" si="71"/>
        <v>4.9140330516175015E-2</v>
      </c>
      <c r="I910" s="30">
        <f>HLOOKUP(F910,ROCs!$B$1:$F$17,MATCH(VLOOKUP(D910,HROC,2,0),ROCs!$A$2:$A$17,0)+1,0)</f>
        <v>0.28292799795311729</v>
      </c>
      <c r="J910" s="3">
        <v>33.97</v>
      </c>
      <c r="K910" s="26">
        <f t="shared" si="72"/>
        <v>40.054109597022865</v>
      </c>
      <c r="L910" s="31">
        <f t="shared" si="73"/>
        <v>87.86117238041966</v>
      </c>
      <c r="M910" s="4">
        <f>2.721*K910*(H910+VLOOKUP(B910,Summary!$A$34:C$39,3,0))</f>
        <v>14.074647190094407</v>
      </c>
      <c r="N910" t="s">
        <v>17</v>
      </c>
      <c r="O910" t="s">
        <v>37</v>
      </c>
      <c r="P910">
        <f t="shared" si="74"/>
        <v>4000</v>
      </c>
    </row>
    <row r="911" spans="1:16" hidden="1">
      <c r="A911" t="s">
        <v>14</v>
      </c>
      <c r="B911" t="s">
        <v>96</v>
      </c>
      <c r="C911" t="s">
        <v>71</v>
      </c>
      <c r="D911" s="8">
        <v>1330</v>
      </c>
      <c r="E911" t="str">
        <f>VLOOKUP(D911,Conformity!$A$2:$C$116,2,0)</f>
        <v>Multiple Dwelling Units, Low Rise &lt;Two stories or less&gt;</v>
      </c>
      <c r="F911" s="8" t="s">
        <v>13</v>
      </c>
      <c r="G911" s="26">
        <f t="shared" ref="G911:G974" si="75">VLOOKUP(VLOOKUP(D911,HEMC,2,0),EMCN,2,0)</f>
        <v>1.6728075169398335</v>
      </c>
      <c r="H911" s="30">
        <f t="shared" ref="H911:H974" si="76">VLOOKUP(VLOOKUP(D911,HEMC,2,0),EMCP,3,0)</f>
        <v>0.4645994885165638</v>
      </c>
      <c r="I911" s="30">
        <f>HLOOKUP(F911,ROCs!$B$1:$F$17,MATCH(VLOOKUP(D911,HROC,2,0),ROCs!$A$2:$A$17,0)+1,0)</f>
        <v>0.40522520165068265</v>
      </c>
      <c r="J911" s="3">
        <v>33.94</v>
      </c>
      <c r="K911" s="26">
        <f t="shared" si="72"/>
        <v>57.317058386220715</v>
      </c>
      <c r="L911" s="31">
        <f t="shared" si="73"/>
        <v>260.89058504530755</v>
      </c>
      <c r="M911" s="4">
        <f>2.721*K911*(H911+VLOOKUP(B911,Summary!$A$34:C$39,3,0))</f>
        <v>84.935581491395141</v>
      </c>
      <c r="N911" t="s">
        <v>104</v>
      </c>
      <c r="P911">
        <f t="shared" si="74"/>
        <v>1000</v>
      </c>
    </row>
    <row r="912" spans="1:16" hidden="1">
      <c r="A912" t="s">
        <v>7</v>
      </c>
      <c r="B912" t="s">
        <v>94</v>
      </c>
      <c r="C912" t="s">
        <v>71</v>
      </c>
      <c r="D912" s="8">
        <v>1710</v>
      </c>
      <c r="E912" t="str">
        <f>VLOOKUP(D912,Conformity!$A$2:$C$116,2,0)</f>
        <v>Educational Facilities</v>
      </c>
      <c r="F912" s="8" t="s">
        <v>5</v>
      </c>
      <c r="G912" s="26">
        <f t="shared" si="75"/>
        <v>0.96739227811534922</v>
      </c>
      <c r="H912" s="30">
        <f t="shared" si="76"/>
        <v>0.17065096597435325</v>
      </c>
      <c r="I912" s="30">
        <f>HLOOKUP(F912,ROCs!$B$1:$F$17,MATCH(VLOOKUP(D912,HROC,2,0),ROCs!$A$2:$A$17,0)+1,0)</f>
        <v>0.24052044568721381</v>
      </c>
      <c r="J912" s="3">
        <v>33.9</v>
      </c>
      <c r="K912" s="26">
        <f t="shared" si="72"/>
        <v>33.980307655909613</v>
      </c>
      <c r="L912" s="31">
        <f t="shared" si="73"/>
        <v>89.445493564559797</v>
      </c>
      <c r="M912" s="4">
        <f>2.721*K912*(H912+VLOOKUP(B912,Summary!$A$34:C$39,3,0))</f>
        <v>20.401480354507875</v>
      </c>
      <c r="N912" t="s">
        <v>104</v>
      </c>
      <c r="P912">
        <f t="shared" si="74"/>
        <v>1000</v>
      </c>
    </row>
    <row r="913" spans="1:16" hidden="1">
      <c r="A913" t="s">
        <v>14</v>
      </c>
      <c r="B913" t="s">
        <v>96</v>
      </c>
      <c r="C913" t="s">
        <v>72</v>
      </c>
      <c r="D913" s="8">
        <v>1330</v>
      </c>
      <c r="E913" t="str">
        <f>VLOOKUP(D913,Conformity!$A$2:$C$116,2,0)</f>
        <v>Multiple Dwelling Units, Low Rise &lt;Two stories or less&gt;</v>
      </c>
      <c r="F913" s="8" t="s">
        <v>3</v>
      </c>
      <c r="G913" s="26">
        <f t="shared" si="75"/>
        <v>1.6728075169398335</v>
      </c>
      <c r="H913" s="30">
        <f t="shared" si="76"/>
        <v>0.4645994885165638</v>
      </c>
      <c r="I913" s="30">
        <f>HLOOKUP(F913,ROCs!$B$1:$F$17,MATCH(VLOOKUP(D913,HROC,2,0),ROCs!$A$2:$A$17,0)+1,0)</f>
        <v>0.37832588419635466</v>
      </c>
      <c r="J913" s="3">
        <v>33.79</v>
      </c>
      <c r="K913" s="26">
        <f t="shared" si="72"/>
        <v>53.275784805500926</v>
      </c>
      <c r="L913" s="31">
        <f t="shared" si="73"/>
        <v>242.49588269164323</v>
      </c>
      <c r="M913" s="4">
        <f>2.721*K913*(H913+VLOOKUP(B913,Summary!$A$34:C$39,3,0))</f>
        <v>78.946999187827956</v>
      </c>
      <c r="N913" t="s">
        <v>99</v>
      </c>
      <c r="P913">
        <f t="shared" si="74"/>
        <v>1000</v>
      </c>
    </row>
    <row r="914" spans="1:16">
      <c r="A914" t="s">
        <v>14</v>
      </c>
      <c r="B914" t="s">
        <v>96</v>
      </c>
      <c r="C914" t="s">
        <v>17</v>
      </c>
      <c r="D914" s="8">
        <v>4200</v>
      </c>
      <c r="E914" t="str">
        <f>VLOOKUP(D914,Conformity!$A$2:$C$116,2,0)</f>
        <v>Upland Hardwood Forests</v>
      </c>
      <c r="F914" s="8" t="s">
        <v>5</v>
      </c>
      <c r="G914" s="26">
        <f t="shared" si="75"/>
        <v>0.80616023176279095</v>
      </c>
      <c r="H914" s="30">
        <f t="shared" si="76"/>
        <v>4.9140330516175015E-2</v>
      </c>
      <c r="I914" s="30">
        <f>HLOOKUP(F914,ROCs!$B$1:$F$17,MATCH(VLOOKUP(D914,HROC,2,0),ROCs!$A$2:$A$17,0)+1,0)</f>
        <v>0.28292799795311729</v>
      </c>
      <c r="J914" s="3">
        <v>33.75</v>
      </c>
      <c r="K914" s="26">
        <f t="shared" si="72"/>
        <v>39.794707062099548</v>
      </c>
      <c r="L914" s="31">
        <f t="shared" si="73"/>
        <v>87.292156839539686</v>
      </c>
      <c r="M914" s="4">
        <f>2.721*K914*(H914+VLOOKUP(B914,Summary!$A$34:C$39,3,0))</f>
        <v>13.983495515622202</v>
      </c>
      <c r="N914" t="s">
        <v>17</v>
      </c>
      <c r="O914" t="s">
        <v>42</v>
      </c>
      <c r="P914">
        <f t="shared" si="74"/>
        <v>4000</v>
      </c>
    </row>
    <row r="915" spans="1:16" hidden="1">
      <c r="A915" t="s">
        <v>15</v>
      </c>
      <c r="B915" t="s">
        <v>95</v>
      </c>
      <c r="C915" t="s">
        <v>86</v>
      </c>
      <c r="D915" s="8">
        <v>8100</v>
      </c>
      <c r="E915" t="str">
        <f>VLOOKUP(D915,Conformity!$A$2:$C$116,2,0)</f>
        <v>Transportation</v>
      </c>
      <c r="F915" s="8" t="s">
        <v>5</v>
      </c>
      <c r="G915" s="26">
        <f t="shared" si="75"/>
        <v>1.0171301585628862</v>
      </c>
      <c r="H915" s="30">
        <f t="shared" si="76"/>
        <v>0.19656132206470006</v>
      </c>
      <c r="I915" s="30">
        <f>HLOOKUP(F915,ROCs!$B$1:$F$17,MATCH(VLOOKUP(D915,HROC,2,0),ROCs!$A$2:$A$17,0)+1,0)</f>
        <v>0.45034663738052311</v>
      </c>
      <c r="J915" s="3">
        <v>33.72</v>
      </c>
      <c r="K915" s="26">
        <f t="shared" si="72"/>
        <v>63.286357292473888</v>
      </c>
      <c r="L915" s="31">
        <f t="shared" si="73"/>
        <v>175.15202881013889</v>
      </c>
      <c r="M915" s="4">
        <f>2.721*K915*(H915+VLOOKUP(B915,Summary!$A$34:C$39,3,0))</f>
        <v>33.848287808002048</v>
      </c>
      <c r="N915" t="s">
        <v>109</v>
      </c>
      <c r="P915">
        <f t="shared" si="74"/>
        <v>8000</v>
      </c>
    </row>
    <row r="916" spans="1:16" hidden="1">
      <c r="A916" t="s">
        <v>8</v>
      </c>
      <c r="B916" t="s">
        <v>8</v>
      </c>
      <c r="C916" t="s">
        <v>81</v>
      </c>
      <c r="D916" s="8">
        <v>3100</v>
      </c>
      <c r="E916" t="str">
        <f>VLOOKUP(D916,Conformity!$A$2:$C$116,2,0)</f>
        <v>Herbaceous (Dry Prairie)</v>
      </c>
      <c r="F916" s="8" t="s">
        <v>5</v>
      </c>
      <c r="G916" s="26">
        <f t="shared" si="75"/>
        <v>0.80616023176279095</v>
      </c>
      <c r="H916" s="30">
        <f t="shared" si="76"/>
        <v>4.9140330516175015E-2</v>
      </c>
      <c r="I916" s="30">
        <f>HLOOKUP(F916,ROCs!$B$1:$F$17,MATCH(VLOOKUP(D916,HROC,2,0),ROCs!$A$2:$A$17,0)+1,0)</f>
        <v>0.28292799795311729</v>
      </c>
      <c r="J916" s="3">
        <v>33.700000000000003</v>
      </c>
      <c r="K916" s="26">
        <f t="shared" si="72"/>
        <v>39.735751940526072</v>
      </c>
      <c r="L916" s="31">
        <f t="shared" si="73"/>
        <v>87.162835125703339</v>
      </c>
      <c r="M916" s="4">
        <f>2.721*K916*(H916+VLOOKUP(B916,Summary!$A$34:C$39,3,0))</f>
        <v>25.856087139288288</v>
      </c>
      <c r="N916" t="s">
        <v>103</v>
      </c>
      <c r="O916" t="s">
        <v>82</v>
      </c>
      <c r="P916">
        <f t="shared" si="74"/>
        <v>3000</v>
      </c>
    </row>
    <row r="917" spans="1:16" hidden="1">
      <c r="A917" t="s">
        <v>14</v>
      </c>
      <c r="B917" t="s">
        <v>96</v>
      </c>
      <c r="C917" t="s">
        <v>71</v>
      </c>
      <c r="D917" s="8">
        <v>4200</v>
      </c>
      <c r="E917" t="str">
        <f>VLOOKUP(D917,Conformity!$A$2:$C$116,2,0)</f>
        <v>Upland Hardwood Forests</v>
      </c>
      <c r="F917" s="8" t="s">
        <v>3</v>
      </c>
      <c r="G917" s="26">
        <f t="shared" si="75"/>
        <v>0.80616023176279095</v>
      </c>
      <c r="H917" s="30">
        <f t="shared" si="76"/>
        <v>4.9140330516175015E-2</v>
      </c>
      <c r="I917" s="30">
        <f>HLOOKUP(F917,ROCs!$B$1:$F$17,MATCH(VLOOKUP(D917,HROC,2,0),ROCs!$A$2:$A$17,0)+1,0)</f>
        <v>2.0887301862310671E-2</v>
      </c>
      <c r="J917" s="3">
        <v>33.49</v>
      </c>
      <c r="K917" s="26">
        <f t="shared" si="72"/>
        <v>2.9152318438194089</v>
      </c>
      <c r="L917" s="31">
        <f t="shared" si="73"/>
        <v>6.3947417664664234</v>
      </c>
      <c r="M917" s="4">
        <f>2.721*K917*(H917+VLOOKUP(B917,Summary!$A$34:C$39,3,0))</f>
        <v>1.0243857644543997</v>
      </c>
      <c r="N917" t="s">
        <v>104</v>
      </c>
      <c r="P917">
        <f t="shared" si="74"/>
        <v>4000</v>
      </c>
    </row>
    <row r="918" spans="1:16" hidden="1">
      <c r="A918" t="s">
        <v>14</v>
      </c>
      <c r="B918" t="s">
        <v>96</v>
      </c>
      <c r="C918" t="s">
        <v>90</v>
      </c>
      <c r="D918" s="8">
        <v>1290</v>
      </c>
      <c r="E918" t="str">
        <f>VLOOKUP(D918,Conformity!$A$2:$C$116,2,0)</f>
        <v>Medium Density Under Construction</v>
      </c>
      <c r="F918" s="8" t="s">
        <v>5</v>
      </c>
      <c r="G918" s="26">
        <f t="shared" si="75"/>
        <v>1.3474392445178078</v>
      </c>
      <c r="H918" s="30">
        <f t="shared" si="76"/>
        <v>0.2921616014325315</v>
      </c>
      <c r="I918" s="30">
        <f>HLOOKUP(F918,ROCs!$B$1:$F$17,MATCH(VLOOKUP(D918,HROC,2,0),ROCs!$A$2:$A$17,0)+1,0)</f>
        <v>0.34369105791620291</v>
      </c>
      <c r="J918" s="3">
        <v>33.090000000000003</v>
      </c>
      <c r="K918" s="26">
        <f t="shared" si="72"/>
        <v>47.395881891118513</v>
      </c>
      <c r="L918" s="31">
        <f t="shared" si="73"/>
        <v>173.77141697634585</v>
      </c>
      <c r="M918" s="4">
        <f>2.721*K918*(H918+VLOOKUP(B918,Summary!$A$34:C$39,3,0))</f>
        <v>47.995521199369648</v>
      </c>
      <c r="N918" t="s">
        <v>105</v>
      </c>
      <c r="O918" t="s">
        <v>89</v>
      </c>
      <c r="P918">
        <f t="shared" si="74"/>
        <v>1000</v>
      </c>
    </row>
    <row r="919" spans="1:16" hidden="1">
      <c r="A919" t="s">
        <v>11</v>
      </c>
      <c r="B919" t="s">
        <v>11</v>
      </c>
      <c r="C919" t="s">
        <v>74</v>
      </c>
      <c r="D919" s="8">
        <v>2130</v>
      </c>
      <c r="E919" t="str">
        <f>VLOOKUP(D919,Conformity!$A$2:$C$116,2,0)</f>
        <v>Woodland Pastures</v>
      </c>
      <c r="F919" s="8" t="s">
        <v>5</v>
      </c>
      <c r="G919" s="26">
        <f t="shared" si="75"/>
        <v>0.95337210017164864</v>
      </c>
      <c r="H919" s="30">
        <f t="shared" si="76"/>
        <v>0.22938109134459039</v>
      </c>
      <c r="I919" s="30">
        <f>HLOOKUP(F919,ROCs!$B$1:$F$17,MATCH(VLOOKUP(D919,HROC,2,0),ROCs!$A$2:$A$17,0)+1,0)</f>
        <v>0.2</v>
      </c>
      <c r="J919" s="3">
        <v>33</v>
      </c>
      <c r="K919" s="26">
        <f t="shared" si="72"/>
        <v>27.505500000000001</v>
      </c>
      <c r="L919" s="31">
        <f t="shared" si="73"/>
        <v>71.352718515759165</v>
      </c>
      <c r="M919" s="4">
        <f>2.721*K919*(H919+VLOOKUP(B919,Summary!$A$34:C$39,3,0))</f>
        <v>25.400117620309857</v>
      </c>
      <c r="N919" t="s">
        <v>115</v>
      </c>
      <c r="P919">
        <f t="shared" si="74"/>
        <v>2000</v>
      </c>
    </row>
    <row r="920" spans="1:16">
      <c r="A920" t="s">
        <v>11</v>
      </c>
      <c r="B920" t="s">
        <v>11</v>
      </c>
      <c r="C920" t="s">
        <v>17</v>
      </c>
      <c r="D920" s="8">
        <v>2210</v>
      </c>
      <c r="E920" t="str">
        <f>VLOOKUP(D920,Conformity!$A$2:$C$116,2,0)</f>
        <v>Citrus Groves</v>
      </c>
      <c r="F920" s="8" t="s">
        <v>10</v>
      </c>
      <c r="G920" s="26">
        <f t="shared" si="75"/>
        <v>1.6671011379372187</v>
      </c>
      <c r="H920" s="30">
        <f t="shared" si="76"/>
        <v>0.16490862031309303</v>
      </c>
      <c r="I920" s="30">
        <f>HLOOKUP(F920,ROCs!$B$1:$F$17,MATCH(VLOOKUP(D920,HROC,2,0),ROCs!$A$2:$A$17,0)+1,0)</f>
        <v>0.32696578480774496</v>
      </c>
      <c r="J920" s="3">
        <v>32.92</v>
      </c>
      <c r="K920" s="26">
        <f t="shared" si="72"/>
        <v>44.857776577492245</v>
      </c>
      <c r="L920" s="31">
        <f t="shared" si="73"/>
        <v>203.48304747764237</v>
      </c>
      <c r="M920" s="4">
        <f>2.721*K920*(H920+VLOOKUP(B920,Summary!$A$34:C$39,3,0))</f>
        <v>33.554799145778567</v>
      </c>
      <c r="N920" t="s">
        <v>17</v>
      </c>
      <c r="O920" t="s">
        <v>28</v>
      </c>
      <c r="P920">
        <f t="shared" si="74"/>
        <v>2000</v>
      </c>
    </row>
    <row r="921" spans="1:16" hidden="1">
      <c r="A921" t="s">
        <v>7</v>
      </c>
      <c r="B921" t="s">
        <v>94</v>
      </c>
      <c r="C921" t="s">
        <v>81</v>
      </c>
      <c r="D921" s="8">
        <v>6250</v>
      </c>
      <c r="E921" t="str">
        <f>VLOOKUP(D921,Conformity!$A$2:$C$116,2,0)</f>
        <v>Hydric Pine Flatwoods</v>
      </c>
      <c r="F921" s="8" t="s">
        <v>5</v>
      </c>
      <c r="G921" s="26">
        <f t="shared" si="75"/>
        <v>0.62640332935885068</v>
      </c>
      <c r="H921" s="30">
        <f t="shared" si="76"/>
        <v>1.7869211096790915E-2</v>
      </c>
      <c r="I921" s="30">
        <f>HLOOKUP(F921,ROCs!$B$1:$F$17,MATCH(VLOOKUP(D921,HROC,2,0),ROCs!$A$2:$A$17,0)+1,0)</f>
        <v>0.24869471632328805</v>
      </c>
      <c r="J921" s="3">
        <v>32.909999999999997</v>
      </c>
      <c r="K921" s="26">
        <f t="shared" si="72"/>
        <v>34.109083428426032</v>
      </c>
      <c r="L921" s="31">
        <f t="shared" si="73"/>
        <v>58.137004148390986</v>
      </c>
      <c r="M921" s="4">
        <f>2.721*K921*(H921+VLOOKUP(B921,Summary!$A$34:C$39,3,0))</f>
        <v>6.2989968637630884</v>
      </c>
      <c r="N921" t="s">
        <v>103</v>
      </c>
      <c r="O921" t="s">
        <v>82</v>
      </c>
      <c r="P921">
        <f t="shared" si="74"/>
        <v>6000</v>
      </c>
    </row>
    <row r="922" spans="1:16">
      <c r="A922" t="s">
        <v>14</v>
      </c>
      <c r="B922" t="s">
        <v>96</v>
      </c>
      <c r="C922" t="s">
        <v>17</v>
      </c>
      <c r="D922" s="8">
        <v>2130</v>
      </c>
      <c r="E922" t="str">
        <f>VLOOKUP(D922,Conformity!$A$2:$C$116,2,0)</f>
        <v>Woodland Pastures</v>
      </c>
      <c r="F922" s="8" t="s">
        <v>5</v>
      </c>
      <c r="G922" s="26">
        <f t="shared" si="75"/>
        <v>0.95337210017164864</v>
      </c>
      <c r="H922" s="30">
        <f t="shared" si="76"/>
        <v>0.22938109134459039</v>
      </c>
      <c r="I922" s="30">
        <f>HLOOKUP(F922,ROCs!$B$1:$F$17,MATCH(VLOOKUP(D922,HROC,2,0),ROCs!$A$2:$A$17,0)+1,0)</f>
        <v>0.2</v>
      </c>
      <c r="J922" s="3">
        <v>32.86</v>
      </c>
      <c r="K922" s="26">
        <f t="shared" si="72"/>
        <v>27.388810000000003</v>
      </c>
      <c r="L922" s="31">
        <f t="shared" si="73"/>
        <v>71.050010012965032</v>
      </c>
      <c r="M922" s="4">
        <f>2.721*K922*(H922+VLOOKUP(B922,Summary!$A$34:C$39,3,0))</f>
        <v>23.056610985257027</v>
      </c>
      <c r="N922" t="s">
        <v>17</v>
      </c>
      <c r="O922" t="s">
        <v>38</v>
      </c>
      <c r="P922">
        <f t="shared" si="74"/>
        <v>2000</v>
      </c>
    </row>
    <row r="923" spans="1:16" hidden="1">
      <c r="A923" t="s">
        <v>14</v>
      </c>
      <c r="B923" t="s">
        <v>96</v>
      </c>
      <c r="C923" t="s">
        <v>83</v>
      </c>
      <c r="D923" s="8">
        <v>1550</v>
      </c>
      <c r="E923" t="str">
        <f>VLOOKUP(D923,Conformity!$A$2:$C$116,2,0)</f>
        <v>Other Light Industrial</v>
      </c>
      <c r="F923" s="8" t="s">
        <v>5</v>
      </c>
      <c r="G923" s="26">
        <f t="shared" si="75"/>
        <v>1.2017295380314896</v>
      </c>
      <c r="H923" s="30">
        <f t="shared" si="76"/>
        <v>0.2322997442582819</v>
      </c>
      <c r="I923" s="30">
        <f>HLOOKUP(F923,ROCs!$B$1:$F$17,MATCH(VLOOKUP(D923,HROC,2,0),ROCs!$A$2:$A$17,0)+1,0)</f>
        <v>0.34369105791620291</v>
      </c>
      <c r="J923" s="3">
        <v>32.86</v>
      </c>
      <c r="K923" s="26">
        <f t="shared" si="72"/>
        <v>47.066445419829385</v>
      </c>
      <c r="L923" s="31">
        <f t="shared" si="73"/>
        <v>153.90285571205519</v>
      </c>
      <c r="M923" s="4">
        <f>2.721*K923*(H923+VLOOKUP(B923,Summary!$A$34:C$39,3,0))</f>
        <v>39.995540559172511</v>
      </c>
      <c r="N923" t="s">
        <v>111</v>
      </c>
      <c r="O923" t="s">
        <v>82</v>
      </c>
      <c r="P923">
        <f t="shared" si="74"/>
        <v>1000</v>
      </c>
    </row>
    <row r="924" spans="1:16" hidden="1">
      <c r="A924" t="s">
        <v>16</v>
      </c>
      <c r="B924" t="s">
        <v>97</v>
      </c>
      <c r="C924" t="s">
        <v>79</v>
      </c>
      <c r="D924" s="8">
        <v>1411</v>
      </c>
      <c r="E924" t="str">
        <f>VLOOKUP(D924,Conformity!$A$2:$C$116,2,0)</f>
        <v>Shopping Centers (Plazas, Malls)</v>
      </c>
      <c r="F924" s="8" t="s">
        <v>10</v>
      </c>
      <c r="G924" s="26">
        <f t="shared" si="75"/>
        <v>1.4884831588725165</v>
      </c>
      <c r="H924" s="30">
        <f t="shared" si="76"/>
        <v>0.30824389141964326</v>
      </c>
      <c r="I924" s="30">
        <f>HLOOKUP(F924,ROCs!$B$1:$F$17,MATCH(VLOOKUP(D924,HROC,2,0),ROCs!$A$2:$A$17,0)+1,0)</f>
        <v>0.57659988543228824</v>
      </c>
      <c r="J924" s="3">
        <v>32.86</v>
      </c>
      <c r="K924" s="26">
        <f t="shared" si="72"/>
        <v>78.961923540633549</v>
      </c>
      <c r="L924" s="31">
        <f t="shared" si="73"/>
        <v>319.80863549354399</v>
      </c>
      <c r="M924" s="4">
        <f>2.721*K924*(H924+VLOOKUP(B924,Summary!$A$34:C$39,3,0))</f>
        <v>74.822078483063692</v>
      </c>
      <c r="N924" t="s">
        <v>113</v>
      </c>
      <c r="P924">
        <f t="shared" si="74"/>
        <v>1000</v>
      </c>
    </row>
    <row r="925" spans="1:16" hidden="1">
      <c r="A925" t="s">
        <v>16</v>
      </c>
      <c r="B925" t="s">
        <v>97</v>
      </c>
      <c r="C925" t="s">
        <v>79</v>
      </c>
      <c r="D925" s="8">
        <v>4240</v>
      </c>
      <c r="E925" t="str">
        <f>VLOOKUP(D925,Conformity!$A$2:$C$116,2,0)</f>
        <v>Melaleuca</v>
      </c>
      <c r="F925" s="8" t="s">
        <v>13</v>
      </c>
      <c r="G925" s="26">
        <f t="shared" si="75"/>
        <v>0.80616023176279095</v>
      </c>
      <c r="H925" s="30">
        <f t="shared" si="76"/>
        <v>4.9140330516175015E-2</v>
      </c>
      <c r="I925" s="30">
        <f>HLOOKUP(F925,ROCs!$B$1:$F$17,MATCH(VLOOKUP(D925,HROC,2,0),ROCs!$A$2:$A$17,0)+1,0)</f>
        <v>9.4942281192321246E-2</v>
      </c>
      <c r="J925" s="3">
        <v>32.78</v>
      </c>
      <c r="K925" s="26">
        <f t="shared" si="72"/>
        <v>12.970126746165782</v>
      </c>
      <c r="L925" s="31">
        <f t="shared" si="73"/>
        <v>28.45077704399813</v>
      </c>
      <c r="M925" s="4">
        <f>2.721*K925*(H925+VLOOKUP(B925,Summary!$A$34:C$39,3,0))</f>
        <v>3.1459151285575162</v>
      </c>
      <c r="N925" t="s">
        <v>113</v>
      </c>
      <c r="P925">
        <f t="shared" si="74"/>
        <v>4000</v>
      </c>
    </row>
    <row r="926" spans="1:16" hidden="1">
      <c r="A926" t="s">
        <v>14</v>
      </c>
      <c r="B926" t="s">
        <v>96</v>
      </c>
      <c r="C926" t="s">
        <v>77</v>
      </c>
      <c r="D926" s="8">
        <v>5110</v>
      </c>
      <c r="E926" t="str">
        <f>VLOOKUP(D926,Conformity!$A$2:$C$116,2,0)</f>
        <v xml:space="preserve"> Natural River, Stream, Waterway</v>
      </c>
      <c r="F926" s="8" t="s">
        <v>5</v>
      </c>
      <c r="G926" s="26">
        <f t="shared" si="75"/>
        <v>0.52096910560538079</v>
      </c>
      <c r="H926" s="30">
        <f t="shared" si="76"/>
        <v>9.3813358258152305E-2</v>
      </c>
      <c r="I926" s="30">
        <f>HLOOKUP(F926,ROCs!$B$1:$F$17,MATCH(VLOOKUP(D926,HROC,2,0),ROCs!$A$2:$A$17,0)+1,0)</f>
        <v>0.2984336595879456</v>
      </c>
      <c r="J926" s="3">
        <v>32.74</v>
      </c>
      <c r="K926" s="26">
        <f t="shared" si="72"/>
        <v>40.719467327134673</v>
      </c>
      <c r="L926" s="31">
        <f t="shared" si="73"/>
        <v>57.722163354148208</v>
      </c>
      <c r="M926" s="4">
        <f>2.721*K926*(H926+VLOOKUP(B926,Summary!$A$34:C$39,3,0))</f>
        <v>19.258115213668304</v>
      </c>
      <c r="N926" t="s">
        <v>112</v>
      </c>
      <c r="P926">
        <f t="shared" si="74"/>
        <v>5000</v>
      </c>
    </row>
    <row r="927" spans="1:16">
      <c r="A927" t="s">
        <v>14</v>
      </c>
      <c r="B927" t="s">
        <v>96</v>
      </c>
      <c r="C927" t="s">
        <v>17</v>
      </c>
      <c r="D927" s="8">
        <v>2210</v>
      </c>
      <c r="E927" t="str">
        <f>VLOOKUP(D927,Conformity!$A$2:$C$116,2,0)</f>
        <v>Citrus Groves</v>
      </c>
      <c r="F927" s="8" t="s">
        <v>10</v>
      </c>
      <c r="G927" s="26">
        <f t="shared" si="75"/>
        <v>1.6671011379372187</v>
      </c>
      <c r="H927" s="30">
        <f t="shared" si="76"/>
        <v>0.16490862031309303</v>
      </c>
      <c r="I927" s="30">
        <f>HLOOKUP(F927,ROCs!$B$1:$F$17,MATCH(VLOOKUP(D927,HROC,2,0),ROCs!$A$2:$A$17,0)+1,0)</f>
        <v>0.32696578480774496</v>
      </c>
      <c r="J927" s="3">
        <v>32.67</v>
      </c>
      <c r="K927" s="26">
        <f t="shared" si="72"/>
        <v>44.517119100445676</v>
      </c>
      <c r="L927" s="31">
        <f t="shared" si="73"/>
        <v>201.93776309521797</v>
      </c>
      <c r="M927" s="4">
        <f>2.721*K927*(H927+VLOOKUP(B927,Summary!$A$34:C$39,3,0))</f>
        <v>29.666045942453515</v>
      </c>
      <c r="N927" t="s">
        <v>17</v>
      </c>
      <c r="O927" t="s">
        <v>52</v>
      </c>
      <c r="P927">
        <f t="shared" si="74"/>
        <v>2000</v>
      </c>
    </row>
    <row r="928" spans="1:16" hidden="1">
      <c r="A928" t="s">
        <v>16</v>
      </c>
      <c r="B928" t="s">
        <v>97</v>
      </c>
      <c r="C928" t="s">
        <v>71</v>
      </c>
      <c r="D928" s="8">
        <v>1920</v>
      </c>
      <c r="E928" t="str">
        <f>VLOOKUP(D928,Conformity!$A$2:$C$116,2,0)</f>
        <v>Inactive Land with street pattern but without structures</v>
      </c>
      <c r="F928" s="8" t="s">
        <v>10</v>
      </c>
      <c r="G928" s="26">
        <f t="shared" si="75"/>
        <v>0.80616023176279095</v>
      </c>
      <c r="H928" s="30">
        <f t="shared" si="76"/>
        <v>4.9140330516175015E-2</v>
      </c>
      <c r="I928" s="30">
        <f>HLOOKUP(F928,ROCs!$B$1:$F$17,MATCH(VLOOKUP(D928,HROC,2,0),ROCs!$A$2:$A$17,0)+1,0)</f>
        <v>0.24895975957097566</v>
      </c>
      <c r="J928" s="3">
        <v>32.619999999999997</v>
      </c>
      <c r="K928" s="26">
        <f t="shared" si="72"/>
        <v>33.844548211152777</v>
      </c>
      <c r="L928" s="31">
        <f t="shared" si="73"/>
        <v>74.240114545912675</v>
      </c>
      <c r="M928" s="4">
        <f>2.721*K928*(H928+VLOOKUP(B928,Summary!$A$34:C$39,3,0))</f>
        <v>8.2090235755124699</v>
      </c>
      <c r="N928" t="s">
        <v>104</v>
      </c>
      <c r="P928">
        <f t="shared" si="74"/>
        <v>1000</v>
      </c>
    </row>
    <row r="929" spans="1:16" hidden="1">
      <c r="A929" t="s">
        <v>12</v>
      </c>
      <c r="B929" t="s">
        <v>95</v>
      </c>
      <c r="C929" t="s">
        <v>86</v>
      </c>
      <c r="D929" s="8">
        <v>4200</v>
      </c>
      <c r="E929" t="str">
        <f>VLOOKUP(D929,Conformity!$A$2:$C$116,2,0)</f>
        <v>Upland Hardwood Forests</v>
      </c>
      <c r="F929" s="8" t="s">
        <v>5</v>
      </c>
      <c r="G929" s="26">
        <f t="shared" si="75"/>
        <v>0.80616023176279095</v>
      </c>
      <c r="H929" s="30">
        <f t="shared" si="76"/>
        <v>4.9140330516175015E-2</v>
      </c>
      <c r="I929" s="30">
        <f>HLOOKUP(F929,ROCs!$B$1:$F$17,MATCH(VLOOKUP(D929,HROC,2,0),ROCs!$A$2:$A$17,0)+1,0)</f>
        <v>0.28292799795311729</v>
      </c>
      <c r="J929" s="3">
        <v>32.46</v>
      </c>
      <c r="K929" s="26">
        <f t="shared" si="72"/>
        <v>38.273664925503745</v>
      </c>
      <c r="L929" s="31">
        <f t="shared" si="73"/>
        <v>83.955656622561733</v>
      </c>
      <c r="M929" s="4">
        <f>2.721*K929*(H929+VLOOKUP(B929,Summary!$A$34:C$39,3,0))</f>
        <v>5.1176038615969865</v>
      </c>
      <c r="N929" t="s">
        <v>109</v>
      </c>
      <c r="P929">
        <f t="shared" si="74"/>
        <v>4000</v>
      </c>
    </row>
    <row r="930" spans="1:16">
      <c r="A930" t="s">
        <v>14</v>
      </c>
      <c r="B930" t="s">
        <v>96</v>
      </c>
      <c r="C930" t="s">
        <v>17</v>
      </c>
      <c r="D930" s="8">
        <v>2110</v>
      </c>
      <c r="E930" t="str">
        <f>VLOOKUP(D930,Conformity!$A$2:$C$116,2,0)</f>
        <v>Improved Pastures</v>
      </c>
      <c r="F930" s="8" t="s">
        <v>5</v>
      </c>
      <c r="G930" s="26">
        <f t="shared" si="75"/>
        <v>1.8765006736361713</v>
      </c>
      <c r="H930" s="30">
        <f t="shared" si="76"/>
        <v>0.3700681607026059</v>
      </c>
      <c r="I930" s="30">
        <f>HLOOKUP(F930,ROCs!$B$1:$F$17,MATCH(VLOOKUP(D930,HROC,2,0),ROCs!$A$2:$A$17,0)+1,0)</f>
        <v>0.58663586860269046</v>
      </c>
      <c r="J930" s="3">
        <v>32.409999999999997</v>
      </c>
      <c r="K930" s="26">
        <f t="shared" si="72"/>
        <v>79.236129479639487</v>
      </c>
      <c r="L930" s="31">
        <f t="shared" si="73"/>
        <v>404.5763755883815</v>
      </c>
      <c r="M930" s="4">
        <f>2.721*K930*(H930+VLOOKUP(B930,Summary!$A$34:C$39,3,0))</f>
        <v>97.035374291634156</v>
      </c>
      <c r="N930" t="s">
        <v>17</v>
      </c>
      <c r="O930" t="s">
        <v>38</v>
      </c>
      <c r="P930">
        <f t="shared" si="74"/>
        <v>2000</v>
      </c>
    </row>
    <row r="931" spans="1:16" hidden="1">
      <c r="A931" t="s">
        <v>11</v>
      </c>
      <c r="B931" t="s">
        <v>11</v>
      </c>
      <c r="C931" t="s">
        <v>83</v>
      </c>
      <c r="D931" s="8">
        <v>3100</v>
      </c>
      <c r="E931" t="str">
        <f>VLOOKUP(D931,Conformity!$A$2:$C$116,2,0)</f>
        <v>Herbaceous (Dry Prairie)</v>
      </c>
      <c r="F931" s="8" t="s">
        <v>5</v>
      </c>
      <c r="G931" s="26">
        <f t="shared" si="75"/>
        <v>0.80616023176279095</v>
      </c>
      <c r="H931" s="30">
        <f t="shared" si="76"/>
        <v>4.9140330516175015E-2</v>
      </c>
      <c r="I931" s="30">
        <f>HLOOKUP(F931,ROCs!$B$1:$F$17,MATCH(VLOOKUP(D931,HROC,2,0),ROCs!$A$2:$A$17,0)+1,0)</f>
        <v>0.28292799795311729</v>
      </c>
      <c r="J931" s="3">
        <v>32.32</v>
      </c>
      <c r="K931" s="26">
        <f t="shared" si="72"/>
        <v>38.108590585097993</v>
      </c>
      <c r="L931" s="31">
        <f t="shared" si="73"/>
        <v>83.593555823819926</v>
      </c>
      <c r="M931" s="4">
        <f>2.721*K931*(H931+VLOOKUP(B931,Summary!$A$34:C$39,3,0))</f>
        <v>16.501813881014424</v>
      </c>
      <c r="N931" t="s">
        <v>111</v>
      </c>
      <c r="O931" t="s">
        <v>82</v>
      </c>
      <c r="P931">
        <f t="shared" si="74"/>
        <v>3000</v>
      </c>
    </row>
    <row r="932" spans="1:16" hidden="1">
      <c r="A932" t="s">
        <v>12</v>
      </c>
      <c r="B932" t="s">
        <v>95</v>
      </c>
      <c r="C932" t="s">
        <v>88</v>
      </c>
      <c r="D932" s="8">
        <v>3200</v>
      </c>
      <c r="E932" t="str">
        <f>VLOOKUP(D932,Conformity!$A$2:$C$116,2,0)</f>
        <v>Shrub and Brushland</v>
      </c>
      <c r="F932" s="8" t="s">
        <v>5</v>
      </c>
      <c r="G932" s="26">
        <f t="shared" si="75"/>
        <v>0.80616023176279095</v>
      </c>
      <c r="H932" s="30">
        <f t="shared" si="76"/>
        <v>4.9140330516175015E-2</v>
      </c>
      <c r="I932" s="30">
        <f>HLOOKUP(F932,ROCs!$B$1:$F$17,MATCH(VLOOKUP(D932,HROC,2,0),ROCs!$A$2:$A$17,0)+1,0)</f>
        <v>0.28292799795311729</v>
      </c>
      <c r="J932" s="3">
        <v>32.31</v>
      </c>
      <c r="K932" s="26">
        <f t="shared" si="72"/>
        <v>38.096799560783303</v>
      </c>
      <c r="L932" s="31">
        <f t="shared" si="73"/>
        <v>83.567691481052663</v>
      </c>
      <c r="M932" s="4">
        <f>2.721*K932*(H932+VLOOKUP(B932,Summary!$A$34:C$39,3,0))</f>
        <v>5.0939550452310121</v>
      </c>
      <c r="N932" t="s">
        <v>116</v>
      </c>
      <c r="O932" t="s">
        <v>89</v>
      </c>
      <c r="P932">
        <f t="shared" si="74"/>
        <v>3000</v>
      </c>
    </row>
    <row r="933" spans="1:16" hidden="1">
      <c r="A933" t="s">
        <v>14</v>
      </c>
      <c r="B933" t="s">
        <v>96</v>
      </c>
      <c r="C933" t="s">
        <v>79</v>
      </c>
      <c r="D933" s="8">
        <v>4110</v>
      </c>
      <c r="E933" t="str">
        <f>VLOOKUP(D933,Conformity!$A$2:$C$116,2,0)</f>
        <v>Pine Flatwoods</v>
      </c>
      <c r="F933" s="8" t="s">
        <v>13</v>
      </c>
      <c r="G933" s="26">
        <f t="shared" si="75"/>
        <v>0.80616023176279095</v>
      </c>
      <c r="H933" s="30">
        <f t="shared" si="76"/>
        <v>4.9140330516175015E-2</v>
      </c>
      <c r="I933" s="30">
        <f>HLOOKUP(F933,ROCs!$B$1:$F$17,MATCH(VLOOKUP(D933,HROC,2,0),ROCs!$A$2:$A$17,0)+1,0)</f>
        <v>9.4942281192321246E-2</v>
      </c>
      <c r="J933" s="3">
        <v>32.17</v>
      </c>
      <c r="K933" s="26">
        <f t="shared" si="72"/>
        <v>12.728766852475692</v>
      </c>
      <c r="L933" s="31">
        <f t="shared" si="73"/>
        <v>27.921339155137879</v>
      </c>
      <c r="M933" s="4">
        <f>2.721*K933*(H933+VLOOKUP(B933,Summary!$A$34:C$39,3,0))</f>
        <v>4.4727720679847502</v>
      </c>
      <c r="N933" t="s">
        <v>113</v>
      </c>
      <c r="P933">
        <f t="shared" si="74"/>
        <v>4000</v>
      </c>
    </row>
    <row r="934" spans="1:16" hidden="1">
      <c r="A934" t="s">
        <v>14</v>
      </c>
      <c r="B934" t="s">
        <v>96</v>
      </c>
      <c r="C934" t="s">
        <v>79</v>
      </c>
      <c r="D934" s="8">
        <v>4340</v>
      </c>
      <c r="E934" t="str">
        <f>VLOOKUP(D934,Conformity!$A$2:$C$116,2,0)</f>
        <v>Hardwood - Coniferous Mixed</v>
      </c>
      <c r="F934" s="8" t="s">
        <v>13</v>
      </c>
      <c r="G934" s="26">
        <f t="shared" si="75"/>
        <v>0.80616023176279095</v>
      </c>
      <c r="H934" s="30">
        <f t="shared" si="76"/>
        <v>4.9140330516175015E-2</v>
      </c>
      <c r="I934" s="30">
        <f>HLOOKUP(F934,ROCs!$B$1:$F$17,MATCH(VLOOKUP(D934,HROC,2,0),ROCs!$A$2:$A$17,0)+1,0)</f>
        <v>9.4942281192321246E-2</v>
      </c>
      <c r="J934" s="3">
        <v>32.14</v>
      </c>
      <c r="K934" s="26">
        <f t="shared" si="72"/>
        <v>12.716896693769622</v>
      </c>
      <c r="L934" s="31">
        <f t="shared" si="73"/>
        <v>27.895301226177541</v>
      </c>
      <c r="M934" s="4">
        <f>2.721*K934*(H934+VLOOKUP(B934,Summary!$A$34:C$39,3,0))</f>
        <v>4.4686010029539904</v>
      </c>
      <c r="N934" t="s">
        <v>113</v>
      </c>
      <c r="P934">
        <f t="shared" si="74"/>
        <v>4000</v>
      </c>
    </row>
    <row r="935" spans="1:16" hidden="1">
      <c r="A935" t="s">
        <v>7</v>
      </c>
      <c r="B935" t="s">
        <v>94</v>
      </c>
      <c r="C935" t="s">
        <v>71</v>
      </c>
      <c r="D935" s="8">
        <v>1400</v>
      </c>
      <c r="E935" t="str">
        <f>VLOOKUP(D935,Conformity!$A$2:$C$116,2,0)</f>
        <v>Commercial and Services</v>
      </c>
      <c r="F935" s="8" t="s">
        <v>5</v>
      </c>
      <c r="G935" s="26">
        <f t="shared" si="75"/>
        <v>0.73183755311232057</v>
      </c>
      <c r="H935" s="30">
        <f t="shared" si="76"/>
        <v>0.15992943931627868</v>
      </c>
      <c r="I935" s="30">
        <f>HLOOKUP(F935,ROCs!$B$1:$F$17,MATCH(VLOOKUP(D935,HROC,2,0),ROCs!$A$2:$A$17,0)+1,0)</f>
        <v>0.58224006489851832</v>
      </c>
      <c r="J935" s="3">
        <v>32.130000000000003</v>
      </c>
      <c r="K935" s="26">
        <f t="shared" si="72"/>
        <v>77.962978166026801</v>
      </c>
      <c r="L935" s="31">
        <f t="shared" si="73"/>
        <v>155.25001590947255</v>
      </c>
      <c r="M935" s="4">
        <f>2.721*K935*(H935+VLOOKUP(B935,Summary!$A$34:C$39,3,0))</f>
        <v>44.533856803487708</v>
      </c>
      <c r="N935" t="s">
        <v>104</v>
      </c>
      <c r="P935">
        <f t="shared" si="74"/>
        <v>1000</v>
      </c>
    </row>
    <row r="936" spans="1:16" hidden="1">
      <c r="A936" t="s">
        <v>14</v>
      </c>
      <c r="B936" t="s">
        <v>96</v>
      </c>
      <c r="C936" t="s">
        <v>90</v>
      </c>
      <c r="D936" s="8">
        <v>1560</v>
      </c>
      <c r="E936" t="str">
        <f>VLOOKUP(D936,Conformity!$A$2:$C$116,2,0)</f>
        <v>Other Heavy Industrial</v>
      </c>
      <c r="F936" s="8" t="s">
        <v>10</v>
      </c>
      <c r="G936" s="26">
        <f t="shared" si="75"/>
        <v>1.4884831588725165</v>
      </c>
      <c r="H936" s="30">
        <f t="shared" si="76"/>
        <v>0.30824389141964326</v>
      </c>
      <c r="I936" s="30">
        <f>HLOOKUP(F936,ROCs!$B$1:$F$17,MATCH(VLOOKUP(D936,HROC,2,0),ROCs!$A$2:$A$17,0)+1,0)</f>
        <v>0.57659988543228824</v>
      </c>
      <c r="J936" s="3">
        <v>32.1</v>
      </c>
      <c r="K936" s="26">
        <f t="shared" si="72"/>
        <v>77.135658723503866</v>
      </c>
      <c r="L936" s="31">
        <f t="shared" si="73"/>
        <v>312.41196589600617</v>
      </c>
      <c r="M936" s="4">
        <f>2.721*K936*(H936+VLOOKUP(B936,Summary!$A$34:C$39,3,0))</f>
        <v>81.48700685159352</v>
      </c>
      <c r="N936" t="s">
        <v>105</v>
      </c>
      <c r="O936" t="s">
        <v>89</v>
      </c>
      <c r="P936">
        <f t="shared" si="74"/>
        <v>1000</v>
      </c>
    </row>
    <row r="937" spans="1:16" hidden="1">
      <c r="A937" t="s">
        <v>14</v>
      </c>
      <c r="B937" t="s">
        <v>96</v>
      </c>
      <c r="C937" t="s">
        <v>71</v>
      </c>
      <c r="D937" s="8">
        <v>1700</v>
      </c>
      <c r="E937" t="str">
        <f>VLOOKUP(D937,Conformity!$A$2:$C$116,2,0)</f>
        <v>Institutional</v>
      </c>
      <c r="F937" s="8" t="s">
        <v>3</v>
      </c>
      <c r="G937" s="26">
        <f t="shared" si="75"/>
        <v>0.96739227811534922</v>
      </c>
      <c r="H937" s="30">
        <f t="shared" si="76"/>
        <v>0.17065096597435325</v>
      </c>
      <c r="I937" s="30">
        <f>HLOOKUP(F937,ROCs!$B$1:$F$17,MATCH(VLOOKUP(D937,HROC,2,0),ROCs!$A$2:$A$17,0)+1,0)</f>
        <v>0.12152611992617118</v>
      </c>
      <c r="J937" s="3">
        <v>32.090000000000003</v>
      </c>
      <c r="K937" s="26">
        <f t="shared" si="72"/>
        <v>16.252304762785496</v>
      </c>
      <c r="L937" s="31">
        <f t="shared" si="73"/>
        <v>42.780525585270219</v>
      </c>
      <c r="M937" s="4">
        <f>2.721*K937*(H937+VLOOKUP(B937,Summary!$A$34:C$39,3,0))</f>
        <v>11.084417671524907</v>
      </c>
      <c r="N937" t="s">
        <v>104</v>
      </c>
      <c r="P937">
        <f t="shared" si="74"/>
        <v>1000</v>
      </c>
    </row>
    <row r="938" spans="1:16" hidden="1">
      <c r="A938" t="s">
        <v>16</v>
      </c>
      <c r="B938" t="s">
        <v>97</v>
      </c>
      <c r="C938" t="s">
        <v>79</v>
      </c>
      <c r="D938" s="8">
        <v>4220</v>
      </c>
      <c r="E938" t="str">
        <f>VLOOKUP(D938,Conformity!$A$2:$C$116,2,0)</f>
        <v>Brazilian Pepper</v>
      </c>
      <c r="F938" s="8" t="s">
        <v>5</v>
      </c>
      <c r="G938" s="26">
        <f t="shared" si="75"/>
        <v>0.80616023176279095</v>
      </c>
      <c r="H938" s="30">
        <f t="shared" si="76"/>
        <v>4.9140330516175015E-2</v>
      </c>
      <c r="I938" s="30">
        <f>HLOOKUP(F938,ROCs!$B$1:$F$17,MATCH(VLOOKUP(D938,HROC,2,0),ROCs!$A$2:$A$17,0)+1,0)</f>
        <v>0.28292799795311729</v>
      </c>
      <c r="J938" s="3">
        <v>32.090000000000003</v>
      </c>
      <c r="K938" s="26">
        <f t="shared" si="72"/>
        <v>37.837397025859993</v>
      </c>
      <c r="L938" s="31">
        <f t="shared" si="73"/>
        <v>82.998675940172717</v>
      </c>
      <c r="M938" s="4">
        <f>2.721*K938*(H938+VLOOKUP(B938,Summary!$A$34:C$39,3,0))</f>
        <v>9.1774924068555173</v>
      </c>
      <c r="N938" t="s">
        <v>113</v>
      </c>
      <c r="P938">
        <f t="shared" si="74"/>
        <v>4000</v>
      </c>
    </row>
    <row r="939" spans="1:16">
      <c r="A939" t="s">
        <v>14</v>
      </c>
      <c r="B939" t="s">
        <v>96</v>
      </c>
      <c r="C939" t="s">
        <v>17</v>
      </c>
      <c r="D939" s="8">
        <v>4110</v>
      </c>
      <c r="E939" t="str">
        <f>VLOOKUP(D939,Conformity!$A$2:$C$116,2,0)</f>
        <v>Pine Flatwoods</v>
      </c>
      <c r="F939" s="8" t="s">
        <v>5</v>
      </c>
      <c r="G939" s="26">
        <f t="shared" si="75"/>
        <v>0.80616023176279095</v>
      </c>
      <c r="H939" s="30">
        <f t="shared" si="76"/>
        <v>4.9140330516175015E-2</v>
      </c>
      <c r="I939" s="30">
        <f>HLOOKUP(F939,ROCs!$B$1:$F$17,MATCH(VLOOKUP(D939,HROC,2,0),ROCs!$A$2:$A$17,0)+1,0)</f>
        <v>0.28292799795311729</v>
      </c>
      <c r="J939" s="3">
        <v>32.01</v>
      </c>
      <c r="K939" s="26">
        <f t="shared" si="72"/>
        <v>37.743068831342413</v>
      </c>
      <c r="L939" s="31">
        <f t="shared" si="73"/>
        <v>82.791761198034521</v>
      </c>
      <c r="M939" s="4">
        <f>2.721*K939*(H939+VLOOKUP(B939,Summary!$A$34:C$39,3,0))</f>
        <v>13.262568635705676</v>
      </c>
      <c r="N939" t="s">
        <v>17</v>
      </c>
      <c r="O939" t="s">
        <v>39</v>
      </c>
      <c r="P939">
        <f t="shared" si="74"/>
        <v>4000</v>
      </c>
    </row>
    <row r="940" spans="1:16" hidden="1">
      <c r="A940" t="s">
        <v>6</v>
      </c>
      <c r="B940" t="s">
        <v>94</v>
      </c>
      <c r="C940" t="s">
        <v>81</v>
      </c>
      <c r="D940" s="8">
        <v>6250</v>
      </c>
      <c r="E940" t="str">
        <f>VLOOKUP(D940,Conformity!$A$2:$C$116,2,0)</f>
        <v>Hydric Pine Flatwoods</v>
      </c>
      <c r="F940" s="8" t="s">
        <v>5</v>
      </c>
      <c r="G940" s="26">
        <f t="shared" si="75"/>
        <v>0.62640332935885068</v>
      </c>
      <c r="H940" s="30">
        <f t="shared" si="76"/>
        <v>1.7869211096790915E-2</v>
      </c>
      <c r="I940" s="30">
        <f>HLOOKUP(F940,ROCs!$B$1:$F$17,MATCH(VLOOKUP(D940,HROC,2,0),ROCs!$A$2:$A$17,0)+1,0)</f>
        <v>0.24869471632328805</v>
      </c>
      <c r="J940" s="3">
        <v>31.96</v>
      </c>
      <c r="K940" s="26">
        <f t="shared" si="72"/>
        <v>33.124469959662598</v>
      </c>
      <c r="L940" s="31">
        <f t="shared" si="73"/>
        <v>56.458786161731268</v>
      </c>
      <c r="M940" s="4">
        <f>2.721*K940*(H940+VLOOKUP(B940,Summary!$A$34:C$39,3,0))</f>
        <v>6.1171662037638503</v>
      </c>
      <c r="N940" t="s">
        <v>103</v>
      </c>
      <c r="O940" t="s">
        <v>82</v>
      </c>
      <c r="P940">
        <f t="shared" si="74"/>
        <v>6000</v>
      </c>
    </row>
    <row r="941" spans="1:16" hidden="1">
      <c r="A941" t="s">
        <v>7</v>
      </c>
      <c r="B941" t="s">
        <v>94</v>
      </c>
      <c r="C941" t="s">
        <v>4</v>
      </c>
      <c r="D941" s="8">
        <v>2510</v>
      </c>
      <c r="E941" t="str">
        <f>VLOOKUP(D941,Conformity!$A$2:$C$116,2,0)</f>
        <v>Horse Farms</v>
      </c>
      <c r="F941" s="8" t="s">
        <v>5</v>
      </c>
      <c r="G941" s="26">
        <f t="shared" si="75"/>
        <v>1.8765006736361713</v>
      </c>
      <c r="H941" s="30">
        <f t="shared" si="76"/>
        <v>0.3700681607026059</v>
      </c>
      <c r="I941" s="30">
        <f>HLOOKUP(F941,ROCs!$B$1:$F$17,MATCH(VLOOKUP(D941,HROC,2,0),ROCs!$A$2:$A$17,0)+1,0)</f>
        <v>0.58663586860269046</v>
      </c>
      <c r="J941" s="3">
        <v>31.75</v>
      </c>
      <c r="K941" s="26">
        <f t="shared" si="72"/>
        <v>77.62255819125437</v>
      </c>
      <c r="L941" s="31">
        <f t="shared" si="73"/>
        <v>396.33754782262002</v>
      </c>
      <c r="M941" s="4">
        <f>2.721*K941*(H941+VLOOKUP(B941,Summary!$A$34:C$39,3,0))</f>
        <v>88.723008240981343</v>
      </c>
      <c r="N941" t="s">
        <v>4</v>
      </c>
      <c r="P941">
        <f t="shared" si="74"/>
        <v>2000</v>
      </c>
    </row>
    <row r="942" spans="1:16" hidden="1">
      <c r="A942" t="s">
        <v>11</v>
      </c>
      <c r="B942" t="s">
        <v>11</v>
      </c>
      <c r="C942" t="s">
        <v>75</v>
      </c>
      <c r="D942" s="8">
        <v>6440</v>
      </c>
      <c r="E942" t="str">
        <f>VLOOKUP(D942,Conformity!$A$2:$C$116,2,0)</f>
        <v>Emergent Aquatic Vegetation</v>
      </c>
      <c r="F942" s="8" t="s">
        <v>10</v>
      </c>
      <c r="G942" s="26">
        <f t="shared" si="75"/>
        <v>0.62640332935885068</v>
      </c>
      <c r="H942" s="30">
        <f t="shared" si="76"/>
        <v>1.7869211096790915E-2</v>
      </c>
      <c r="I942" s="30">
        <f>HLOOKUP(F942,ROCs!$B$1:$F$17,MATCH(VLOOKUP(D942,HROC,2,0),ROCs!$A$2:$A$17,0)+1,0)</f>
        <v>0.24869471632328805</v>
      </c>
      <c r="J942" s="3">
        <v>31.74</v>
      </c>
      <c r="K942" s="26">
        <f t="shared" si="72"/>
        <v>32.89645420900159</v>
      </c>
      <c r="L942" s="31">
        <f t="shared" si="73"/>
        <v>56.070146206925855</v>
      </c>
      <c r="M942" s="4">
        <f>2.721*K942*(H942+VLOOKUP(B942,Summary!$A$34:C$39,3,0))</f>
        <v>11.445733165083521</v>
      </c>
      <c r="N942" t="s">
        <v>117</v>
      </c>
      <c r="P942">
        <f t="shared" si="74"/>
        <v>6000</v>
      </c>
    </row>
    <row r="943" spans="1:16" hidden="1">
      <c r="A943" t="s">
        <v>14</v>
      </c>
      <c r="B943" t="s">
        <v>96</v>
      </c>
      <c r="C943" t="s">
        <v>78</v>
      </c>
      <c r="D943" s="8">
        <v>4110</v>
      </c>
      <c r="E943" t="str">
        <f>VLOOKUP(D943,Conformity!$A$2:$C$116,2,0)</f>
        <v>Pine Flatwoods</v>
      </c>
      <c r="F943" s="8" t="s">
        <v>5</v>
      </c>
      <c r="G943" s="26">
        <f t="shared" si="75"/>
        <v>0.80616023176279095</v>
      </c>
      <c r="H943" s="30">
        <f t="shared" si="76"/>
        <v>4.9140330516175015E-2</v>
      </c>
      <c r="I943" s="30">
        <f>HLOOKUP(F943,ROCs!$B$1:$F$17,MATCH(VLOOKUP(D943,HROC,2,0),ROCs!$A$2:$A$17,0)+1,0)</f>
        <v>0.28292799795311729</v>
      </c>
      <c r="J943" s="3">
        <v>31.46</v>
      </c>
      <c r="K943" s="26">
        <f t="shared" si="72"/>
        <v>37.094562494034129</v>
      </c>
      <c r="L943" s="31">
        <f t="shared" si="73"/>
        <v>81.369222345834629</v>
      </c>
      <c r="M943" s="4">
        <f>2.721*K943*(H943+VLOOKUP(B943,Summary!$A$34:C$39,3,0))</f>
        <v>13.034689449525171</v>
      </c>
      <c r="N943" t="s">
        <v>100</v>
      </c>
      <c r="P943">
        <f t="shared" si="74"/>
        <v>4000</v>
      </c>
    </row>
    <row r="944" spans="1:16" hidden="1">
      <c r="A944" t="s">
        <v>8</v>
      </c>
      <c r="B944" t="s">
        <v>8</v>
      </c>
      <c r="C944" t="s">
        <v>81</v>
      </c>
      <c r="D944" s="8">
        <v>8350</v>
      </c>
      <c r="E944" t="str">
        <f>VLOOKUP(D944,Conformity!$A$2:$C$116,2,0)</f>
        <v>Solid Waste Disposal</v>
      </c>
      <c r="F944" s="8" t="s">
        <v>5</v>
      </c>
      <c r="G944" s="26">
        <f t="shared" si="75"/>
        <v>1.4884831588725165</v>
      </c>
      <c r="H944" s="30">
        <f t="shared" si="76"/>
        <v>0.30824389141964326</v>
      </c>
      <c r="I944" s="30">
        <f>HLOOKUP(F944,ROCs!$B$1:$F$17,MATCH(VLOOKUP(D944,HROC,2,0),ROCs!$A$2:$A$17,0)+1,0)</f>
        <v>0.58224006489851832</v>
      </c>
      <c r="J944" s="3">
        <v>31.38</v>
      </c>
      <c r="K944" s="26">
        <f t="shared" si="72"/>
        <v>76.143114063178359</v>
      </c>
      <c r="L944" s="31">
        <f t="shared" si="73"/>
        <v>308.39199855919532</v>
      </c>
      <c r="M944" s="4">
        <f>2.721*K944*(H944+VLOOKUP(B944,Summary!$A$34:C$39,3,0))</f>
        <v>103.22886660081753</v>
      </c>
      <c r="N944" t="s">
        <v>103</v>
      </c>
      <c r="O944" t="s">
        <v>82</v>
      </c>
      <c r="P944">
        <f t="shared" si="74"/>
        <v>8000</v>
      </c>
    </row>
    <row r="945" spans="1:16">
      <c r="A945" t="s">
        <v>12</v>
      </c>
      <c r="B945" t="s">
        <v>95</v>
      </c>
      <c r="C945" t="s">
        <v>17</v>
      </c>
      <c r="D945" s="8">
        <v>8115</v>
      </c>
      <c r="E945" t="str">
        <f>VLOOKUP(D945,Conformity!$A$2:$C$116,2,0)</f>
        <v xml:space="preserve"> Grass airports</v>
      </c>
      <c r="F945" s="8" t="s">
        <v>5</v>
      </c>
      <c r="G945" s="26">
        <f t="shared" si="75"/>
        <v>0.96739227811534922</v>
      </c>
      <c r="H945" s="30">
        <f t="shared" si="76"/>
        <v>0.17065096597435325</v>
      </c>
      <c r="I945" s="30">
        <f>HLOOKUP(F945,ROCs!$B$1:$F$17,MATCH(VLOOKUP(D945,HROC,2,0),ROCs!$A$2:$A$17,0)+1,0)</f>
        <v>0.24052044568721381</v>
      </c>
      <c r="J945" s="3">
        <v>31.35</v>
      </c>
      <c r="K945" s="26">
        <f t="shared" si="72"/>
        <v>31.424266814535883</v>
      </c>
      <c r="L945" s="31">
        <f t="shared" si="73"/>
        <v>82.717292721207968</v>
      </c>
      <c r="M945" s="4">
        <f>2.721*K945*(H945+VLOOKUP(B945,Summary!$A$34:C$39,3,0))</f>
        <v>14.59158422595384</v>
      </c>
      <c r="N945" t="s">
        <v>17</v>
      </c>
      <c r="O945" t="s">
        <v>32</v>
      </c>
      <c r="P945">
        <f t="shared" si="74"/>
        <v>8000</v>
      </c>
    </row>
    <row r="946" spans="1:16">
      <c r="A946" t="s">
        <v>16</v>
      </c>
      <c r="B946" t="s">
        <v>97</v>
      </c>
      <c r="C946" t="s">
        <v>17</v>
      </c>
      <c r="D946" s="8">
        <v>4110</v>
      </c>
      <c r="E946" t="str">
        <f>VLOOKUP(D946,Conformity!$A$2:$C$116,2,0)</f>
        <v>Pine Flatwoods</v>
      </c>
      <c r="F946" s="8" t="s">
        <v>5</v>
      </c>
      <c r="G946" s="26">
        <f t="shared" si="75"/>
        <v>0.80616023176279095</v>
      </c>
      <c r="H946" s="30">
        <f t="shared" si="76"/>
        <v>4.9140330516175015E-2</v>
      </c>
      <c r="I946" s="30">
        <f>HLOOKUP(F946,ROCs!$B$1:$F$17,MATCH(VLOOKUP(D946,HROC,2,0),ROCs!$A$2:$A$17,0)+1,0)</f>
        <v>0.28292799795311729</v>
      </c>
      <c r="J946" s="3">
        <v>31.33</v>
      </c>
      <c r="K946" s="26">
        <f t="shared" si="72"/>
        <v>36.941279177943073</v>
      </c>
      <c r="L946" s="31">
        <f t="shared" si="73"/>
        <v>81.0329858898601</v>
      </c>
      <c r="M946" s="4">
        <f>2.721*K946*(H946+VLOOKUP(B946,Summary!$A$34:C$39,3,0))</f>
        <v>8.9601382707006323</v>
      </c>
      <c r="N946" t="s">
        <v>17</v>
      </c>
      <c r="O946" t="s">
        <v>31</v>
      </c>
      <c r="P946">
        <f t="shared" si="74"/>
        <v>4000</v>
      </c>
    </row>
    <row r="947" spans="1:16" hidden="1">
      <c r="A947" t="s">
        <v>7</v>
      </c>
      <c r="B947" t="s">
        <v>94</v>
      </c>
      <c r="C947" t="s">
        <v>71</v>
      </c>
      <c r="D947" s="8">
        <v>1390</v>
      </c>
      <c r="E947" t="str">
        <f>VLOOKUP(D947,Conformity!$A$2:$C$116,2,0)</f>
        <v>High Density Under Construction</v>
      </c>
      <c r="F947" s="8" t="s">
        <v>5</v>
      </c>
      <c r="G947" s="26">
        <f t="shared" si="75"/>
        <v>1.6728075169398335</v>
      </c>
      <c r="H947" s="30">
        <f t="shared" si="76"/>
        <v>0.4645994885165638</v>
      </c>
      <c r="I947" s="30">
        <f>HLOOKUP(F947,ROCs!$B$1:$F$17,MATCH(VLOOKUP(D947,HROC,2,0),ROCs!$A$2:$A$17,0)+1,0)</f>
        <v>0.45902383655933859</v>
      </c>
      <c r="J947" s="3">
        <v>31.21</v>
      </c>
      <c r="K947" s="26">
        <f t="shared" si="72"/>
        <v>59.704163190853166</v>
      </c>
      <c r="L947" s="31">
        <f t="shared" si="73"/>
        <v>271.75599207385011</v>
      </c>
      <c r="M947" s="4">
        <f>2.721*K947*(H947+VLOOKUP(B947,Summary!$A$34:C$39,3,0))</f>
        <v>83.599274337517514</v>
      </c>
      <c r="N947" t="s">
        <v>104</v>
      </c>
      <c r="P947">
        <f t="shared" si="74"/>
        <v>1000</v>
      </c>
    </row>
    <row r="948" spans="1:16" hidden="1">
      <c r="A948" t="s">
        <v>14</v>
      </c>
      <c r="B948" t="s">
        <v>96</v>
      </c>
      <c r="C948" t="s">
        <v>90</v>
      </c>
      <c r="D948" s="8">
        <v>3100</v>
      </c>
      <c r="E948" t="str">
        <f>VLOOKUP(D948,Conformity!$A$2:$C$116,2,0)</f>
        <v>Herbaceous (Dry Prairie)</v>
      </c>
      <c r="F948" s="8" t="s">
        <v>10</v>
      </c>
      <c r="G948" s="26">
        <f t="shared" si="75"/>
        <v>0.80616023176279095</v>
      </c>
      <c r="H948" s="30">
        <f t="shared" si="76"/>
        <v>4.9140330516175015E-2</v>
      </c>
      <c r="I948" s="30">
        <f>HLOOKUP(F948,ROCs!$B$1:$F$17,MATCH(VLOOKUP(D948,HROC,2,0),ROCs!$A$2:$A$17,0)+1,0)</f>
        <v>0.24115339422849597</v>
      </c>
      <c r="J948" s="3">
        <v>31.06</v>
      </c>
      <c r="K948" s="26">
        <f t="shared" si="72"/>
        <v>31.2155102900918</v>
      </c>
      <c r="L948" s="31">
        <f t="shared" si="73"/>
        <v>68.473156890357458</v>
      </c>
      <c r="M948" s="4">
        <f>2.721*K948*(H948+VLOOKUP(B948,Summary!$A$34:C$39,3,0))</f>
        <v>10.968844361090461</v>
      </c>
      <c r="N948" t="s">
        <v>105</v>
      </c>
      <c r="O948" t="s">
        <v>89</v>
      </c>
      <c r="P948">
        <f t="shared" si="74"/>
        <v>3000</v>
      </c>
    </row>
    <row r="949" spans="1:16" hidden="1">
      <c r="A949" t="s">
        <v>14</v>
      </c>
      <c r="B949" t="s">
        <v>96</v>
      </c>
      <c r="C949" t="s">
        <v>72</v>
      </c>
      <c r="D949" s="8">
        <v>4200</v>
      </c>
      <c r="E949" t="str">
        <f>VLOOKUP(D949,Conformity!$A$2:$C$116,2,0)</f>
        <v>Upland Hardwood Forests</v>
      </c>
      <c r="F949" s="8" t="s">
        <v>5</v>
      </c>
      <c r="G949" s="26">
        <f t="shared" si="75"/>
        <v>0.80616023176279095</v>
      </c>
      <c r="H949" s="30">
        <f t="shared" si="76"/>
        <v>4.9140330516175015E-2</v>
      </c>
      <c r="I949" s="30">
        <f>HLOOKUP(F949,ROCs!$B$1:$F$17,MATCH(VLOOKUP(D949,HROC,2,0),ROCs!$A$2:$A$17,0)+1,0)</f>
        <v>0.28292799795311729</v>
      </c>
      <c r="J949" s="3">
        <v>30.99</v>
      </c>
      <c r="K949" s="26">
        <f t="shared" si="72"/>
        <v>36.540384351243404</v>
      </c>
      <c r="L949" s="31">
        <f t="shared" si="73"/>
        <v>80.153598235772876</v>
      </c>
      <c r="M949" s="4">
        <f>2.721*K949*(H949+VLOOKUP(B949,Summary!$A$34:C$39,3,0))</f>
        <v>12.839956326789094</v>
      </c>
      <c r="N949" t="s">
        <v>99</v>
      </c>
      <c r="P949">
        <f t="shared" si="74"/>
        <v>4000</v>
      </c>
    </row>
    <row r="950" spans="1:16" hidden="1">
      <c r="A950" t="s">
        <v>14</v>
      </c>
      <c r="B950" t="s">
        <v>96</v>
      </c>
      <c r="C950" t="s">
        <v>83</v>
      </c>
      <c r="D950" s="8">
        <v>6410</v>
      </c>
      <c r="E950" t="str">
        <f>VLOOKUP(D950,Conformity!$A$2:$C$116,2,0)</f>
        <v>Freshwater Marshes</v>
      </c>
      <c r="F950" s="8" t="s">
        <v>10</v>
      </c>
      <c r="G950" s="26">
        <f t="shared" si="75"/>
        <v>0.62640332935885068</v>
      </c>
      <c r="H950" s="30">
        <f t="shared" si="76"/>
        <v>1.7869211096790915E-2</v>
      </c>
      <c r="I950" s="30">
        <f>HLOOKUP(F950,ROCs!$B$1:$F$17,MATCH(VLOOKUP(D950,HROC,2,0),ROCs!$A$2:$A$17,0)+1,0)</f>
        <v>0.24869471632328805</v>
      </c>
      <c r="J950" s="3">
        <v>30.97</v>
      </c>
      <c r="K950" s="26">
        <f t="shared" si="72"/>
        <v>32.098399081688065</v>
      </c>
      <c r="L950" s="31">
        <f t="shared" si="73"/>
        <v>54.709906365106924</v>
      </c>
      <c r="M950" s="4">
        <f>2.721*K950*(H950+VLOOKUP(B950,Summary!$A$34:C$39,3,0))</f>
        <v>8.5478718330133656</v>
      </c>
      <c r="N950" t="s">
        <v>111</v>
      </c>
      <c r="O950" t="s">
        <v>82</v>
      </c>
      <c r="P950">
        <f t="shared" si="74"/>
        <v>6000</v>
      </c>
    </row>
    <row r="951" spans="1:16" hidden="1">
      <c r="A951" t="s">
        <v>16</v>
      </c>
      <c r="B951" t="s">
        <v>97</v>
      </c>
      <c r="C951" t="s">
        <v>81</v>
      </c>
      <c r="D951" s="8">
        <v>3200</v>
      </c>
      <c r="E951" t="str">
        <f>VLOOKUP(D951,Conformity!$A$2:$C$116,2,0)</f>
        <v>Shrub and Brushland</v>
      </c>
      <c r="F951" s="8" t="s">
        <v>10</v>
      </c>
      <c r="G951" s="26">
        <f t="shared" si="75"/>
        <v>0.80616023176279095</v>
      </c>
      <c r="H951" s="30">
        <f t="shared" si="76"/>
        <v>4.9140330516175015E-2</v>
      </c>
      <c r="I951" s="30">
        <f>HLOOKUP(F951,ROCs!$B$1:$F$17,MATCH(VLOOKUP(D951,HROC,2,0),ROCs!$A$2:$A$17,0)+1,0)</f>
        <v>0.24115339422849597</v>
      </c>
      <c r="J951" s="3">
        <v>30.96</v>
      </c>
      <c r="K951" s="26">
        <f t="shared" si="72"/>
        <v>31.115009613047075</v>
      </c>
      <c r="L951" s="31">
        <f t="shared" si="73"/>
        <v>68.252702425159924</v>
      </c>
      <c r="M951" s="4">
        <f>2.721*K951*(H951+VLOOKUP(B951,Summary!$A$34:C$39,3,0))</f>
        <v>7.5469716975459837</v>
      </c>
      <c r="N951" t="s">
        <v>103</v>
      </c>
      <c r="O951" t="s">
        <v>82</v>
      </c>
      <c r="P951">
        <f t="shared" si="74"/>
        <v>3000</v>
      </c>
    </row>
    <row r="952" spans="1:16" hidden="1">
      <c r="A952" t="s">
        <v>16</v>
      </c>
      <c r="B952" t="s">
        <v>97</v>
      </c>
      <c r="C952" t="s">
        <v>4</v>
      </c>
      <c r="D952" s="8">
        <v>2110</v>
      </c>
      <c r="E952" t="str">
        <f>VLOOKUP(D952,Conformity!$A$2:$C$116,2,0)</f>
        <v>Improved Pastures</v>
      </c>
      <c r="F952" s="8" t="s">
        <v>10</v>
      </c>
      <c r="G952" s="26">
        <f t="shared" si="75"/>
        <v>1.8765006736361713</v>
      </c>
      <c r="H952" s="30">
        <f t="shared" si="76"/>
        <v>0.3700681607026059</v>
      </c>
      <c r="I952" s="30">
        <f>HLOOKUP(F952,ROCs!$B$1:$F$17,MATCH(VLOOKUP(D952,HROC,2,0),ROCs!$A$2:$A$17,0)+1,0)</f>
        <v>0.58663586860269046</v>
      </c>
      <c r="J952" s="3">
        <v>30.9</v>
      </c>
      <c r="K952" s="26">
        <f t="shared" si="72"/>
        <v>75.544473956212912</v>
      </c>
      <c r="L952" s="31">
        <f t="shared" si="73"/>
        <v>385.72693630610894</v>
      </c>
      <c r="M952" s="4">
        <f>2.721*K952*(H952+VLOOKUP(B952,Summary!$A$34:C$39,3,0))</f>
        <v>84.292181466685264</v>
      </c>
      <c r="N952" t="s">
        <v>4</v>
      </c>
      <c r="P952">
        <f t="shared" si="74"/>
        <v>2000</v>
      </c>
    </row>
    <row r="953" spans="1:16">
      <c r="A953" t="s">
        <v>12</v>
      </c>
      <c r="B953" t="s">
        <v>95</v>
      </c>
      <c r="C953" t="s">
        <v>17</v>
      </c>
      <c r="D953" s="8">
        <v>2130</v>
      </c>
      <c r="E953" t="str">
        <f>VLOOKUP(D953,Conformity!$A$2:$C$116,2,0)</f>
        <v>Woodland Pastures</v>
      </c>
      <c r="F953" s="8" t="s">
        <v>5</v>
      </c>
      <c r="G953" s="26">
        <f t="shared" si="75"/>
        <v>0.95337210017164864</v>
      </c>
      <c r="H953" s="30">
        <f t="shared" si="76"/>
        <v>0.22938109134459039</v>
      </c>
      <c r="I953" s="30">
        <f>HLOOKUP(F953,ROCs!$B$1:$F$17,MATCH(VLOOKUP(D953,HROC,2,0),ROCs!$A$2:$A$17,0)+1,0)</f>
        <v>0.2</v>
      </c>
      <c r="J953" s="3">
        <v>30.83</v>
      </c>
      <c r="K953" s="26">
        <f t="shared" si="72"/>
        <v>25.696805000000001</v>
      </c>
      <c r="L953" s="31">
        <f t="shared" si="73"/>
        <v>66.660736722450153</v>
      </c>
      <c r="M953" s="4">
        <f>2.721*K953*(H953+VLOOKUP(B953,Summary!$A$34:C$39,3,0))</f>
        <v>16.038556757090994</v>
      </c>
      <c r="N953" t="s">
        <v>17</v>
      </c>
      <c r="O953" t="s">
        <v>31</v>
      </c>
      <c r="P953">
        <f t="shared" si="74"/>
        <v>2000</v>
      </c>
    </row>
    <row r="954" spans="1:16" hidden="1">
      <c r="A954" t="s">
        <v>16</v>
      </c>
      <c r="B954" t="s">
        <v>97</v>
      </c>
      <c r="C954" t="s">
        <v>71</v>
      </c>
      <c r="D954" s="8">
        <v>6170</v>
      </c>
      <c r="E954" t="str">
        <f>VLOOKUP(D954,Conformity!$A$2:$C$116,2,0)</f>
        <v>Mixed Wetland Hardwoods</v>
      </c>
      <c r="F954" s="8" t="s">
        <v>9</v>
      </c>
      <c r="G954" s="26">
        <f t="shared" si="75"/>
        <v>0.62640332935885068</v>
      </c>
      <c r="H954" s="30">
        <f t="shared" si="76"/>
        <v>1.7869211096790915E-2</v>
      </c>
      <c r="I954" s="30">
        <f>HLOOKUP(F954,ROCs!$B$1:$F$17,MATCH(VLOOKUP(D954,HROC,2,0),ROCs!$A$2:$A$17,0)+1,0)</f>
        <v>0.24869471632328805</v>
      </c>
      <c r="J954" s="3">
        <v>30.81</v>
      </c>
      <c r="K954" s="26">
        <f t="shared" si="72"/>
        <v>31.932569444843697</v>
      </c>
      <c r="L954" s="31">
        <f t="shared" si="73"/>
        <v>54.42725912524844</v>
      </c>
      <c r="M954" s="4">
        <f>2.721*K954*(H954+VLOOKUP(B954,Summary!$A$34:C$39,3,0))</f>
        <v>5.0281701902232063</v>
      </c>
      <c r="N954" t="s">
        <v>104</v>
      </c>
      <c r="P954">
        <f t="shared" si="74"/>
        <v>6000</v>
      </c>
    </row>
    <row r="955" spans="1:16" hidden="1">
      <c r="A955" t="s">
        <v>7</v>
      </c>
      <c r="B955" t="s">
        <v>94</v>
      </c>
      <c r="C955" t="s">
        <v>71</v>
      </c>
      <c r="D955" s="8">
        <v>1550</v>
      </c>
      <c r="E955" t="str">
        <f>VLOOKUP(D955,Conformity!$A$2:$C$116,2,0)</f>
        <v>Other Light Industrial</v>
      </c>
      <c r="F955" s="8" t="s">
        <v>5</v>
      </c>
      <c r="G955" s="26">
        <f t="shared" si="75"/>
        <v>1.2017295380314896</v>
      </c>
      <c r="H955" s="30">
        <f t="shared" si="76"/>
        <v>0.2322997442582819</v>
      </c>
      <c r="I955" s="30">
        <f>HLOOKUP(F955,ROCs!$B$1:$F$17,MATCH(VLOOKUP(D955,HROC,2,0),ROCs!$A$2:$A$17,0)+1,0)</f>
        <v>0.34369105791620291</v>
      </c>
      <c r="J955" s="3">
        <v>30.74</v>
      </c>
      <c r="K955" s="26">
        <f t="shared" si="72"/>
        <v>44.029900554033937</v>
      </c>
      <c r="L955" s="31">
        <f t="shared" si="73"/>
        <v>143.97363921450321</v>
      </c>
      <c r="M955" s="4">
        <f>2.721*K955*(H955+VLOOKUP(B955,Summary!$A$34:C$39,3,0))</f>
        <v>33.821022321516232</v>
      </c>
      <c r="N955" t="s">
        <v>104</v>
      </c>
      <c r="P955">
        <f t="shared" si="74"/>
        <v>1000</v>
      </c>
    </row>
    <row r="956" spans="1:16" hidden="1">
      <c r="A956" t="s">
        <v>14</v>
      </c>
      <c r="B956" t="s">
        <v>96</v>
      </c>
      <c r="C956" t="s">
        <v>71</v>
      </c>
      <c r="D956" s="8">
        <v>6172</v>
      </c>
      <c r="E956" t="str">
        <f>VLOOKUP(D956,Conformity!$A$2:$C$116,2,0)</f>
        <v>Mixed Shrubs</v>
      </c>
      <c r="F956" s="8" t="s">
        <v>5</v>
      </c>
      <c r="G956" s="26">
        <f t="shared" si="75"/>
        <v>0.62640332935885068</v>
      </c>
      <c r="H956" s="30">
        <f t="shared" si="76"/>
        <v>1.7869211096790915E-2</v>
      </c>
      <c r="I956" s="30">
        <f>HLOOKUP(F956,ROCs!$B$1:$F$17,MATCH(VLOOKUP(D956,HROC,2,0),ROCs!$A$2:$A$17,0)+1,0)</f>
        <v>0.24869471632328805</v>
      </c>
      <c r="J956" s="3">
        <v>30.72</v>
      </c>
      <c r="K956" s="26">
        <f t="shared" si="72"/>
        <v>31.839290274118742</v>
      </c>
      <c r="L956" s="31">
        <f t="shared" si="73"/>
        <v>54.268270052828051</v>
      </c>
      <c r="M956" s="4">
        <f>2.721*K956*(H956+VLOOKUP(B956,Summary!$A$34:C$39,3,0))</f>
        <v>8.4788706073674742</v>
      </c>
      <c r="N956" t="s">
        <v>104</v>
      </c>
      <c r="P956">
        <f t="shared" si="74"/>
        <v>6000</v>
      </c>
    </row>
    <row r="957" spans="1:16" hidden="1">
      <c r="A957" t="s">
        <v>7</v>
      </c>
      <c r="B957" t="s">
        <v>94</v>
      </c>
      <c r="C957" t="s">
        <v>71</v>
      </c>
      <c r="D957" s="8">
        <v>2110</v>
      </c>
      <c r="E957" t="str">
        <f>VLOOKUP(D957,Conformity!$A$2:$C$116,2,0)</f>
        <v>Improved Pastures</v>
      </c>
      <c r="F957" s="8" t="s">
        <v>5</v>
      </c>
      <c r="G957" s="26">
        <f t="shared" si="75"/>
        <v>1.8765006736361713</v>
      </c>
      <c r="H957" s="30">
        <f t="shared" si="76"/>
        <v>0.3700681607026059</v>
      </c>
      <c r="I957" s="30">
        <f>HLOOKUP(F957,ROCs!$B$1:$F$17,MATCH(VLOOKUP(D957,HROC,2,0),ROCs!$A$2:$A$17,0)+1,0)</f>
        <v>0.58663586860269046</v>
      </c>
      <c r="J957" s="3">
        <v>30.65</v>
      </c>
      <c r="K957" s="26">
        <f t="shared" si="72"/>
        <v>74.933272710612485</v>
      </c>
      <c r="L957" s="31">
        <f t="shared" si="73"/>
        <v>382.60616821301744</v>
      </c>
      <c r="M957" s="4">
        <f>2.721*K957*(H957+VLOOKUP(B957,Summary!$A$34:C$39,3,0))</f>
        <v>85.649140238931594</v>
      </c>
      <c r="N957" t="s">
        <v>104</v>
      </c>
      <c r="P957">
        <f t="shared" si="74"/>
        <v>2000</v>
      </c>
    </row>
    <row r="958" spans="1:16" hidden="1">
      <c r="A958" t="s">
        <v>15</v>
      </c>
      <c r="B958" t="s">
        <v>95</v>
      </c>
      <c r="C958" t="s">
        <v>4</v>
      </c>
      <c r="D958" s="8">
        <v>2430</v>
      </c>
      <c r="E958" t="str">
        <f>VLOOKUP(D958,Conformity!$A$2:$C$116,2,0)</f>
        <v>Ornamentals</v>
      </c>
      <c r="F958" s="8" t="s">
        <v>5</v>
      </c>
      <c r="G958" s="26">
        <f t="shared" si="75"/>
        <v>1.7303616721893005</v>
      </c>
      <c r="H958" s="30">
        <f t="shared" si="76"/>
        <v>0.38508149913584422</v>
      </c>
      <c r="I958" s="30">
        <f>HLOOKUP(F958,ROCs!$B$1:$F$17,MATCH(VLOOKUP(D958,HROC,2,0),ROCs!$A$2:$A$17,0)+1,0)</f>
        <v>0.30381529981542799</v>
      </c>
      <c r="J958" s="3">
        <v>30.57</v>
      </c>
      <c r="K958" s="26">
        <f t="shared" si="72"/>
        <v>38.706213508752938</v>
      </c>
      <c r="L958" s="31">
        <f t="shared" si="73"/>
        <v>182.24101120898248</v>
      </c>
      <c r="M958" s="4">
        <f>2.721*K958*(H958+VLOOKUP(B958,Summary!$A$34:C$39,3,0))</f>
        <v>40.556632135521426</v>
      </c>
      <c r="N958" t="s">
        <v>4</v>
      </c>
      <c r="P958">
        <f t="shared" si="74"/>
        <v>2000</v>
      </c>
    </row>
    <row r="959" spans="1:16" hidden="1">
      <c r="A959" t="s">
        <v>16</v>
      </c>
      <c r="B959" t="s">
        <v>97</v>
      </c>
      <c r="C959" t="s">
        <v>71</v>
      </c>
      <c r="D959" s="8">
        <v>1320</v>
      </c>
      <c r="E959" t="str">
        <f>VLOOKUP(D959,Conformity!$A$2:$C$116,2,0)</f>
        <v>Mobile Home Units &lt;Six or more dwelling units per acre&gt;</v>
      </c>
      <c r="F959" s="8" t="s">
        <v>13</v>
      </c>
      <c r="G959" s="26">
        <f t="shared" si="75"/>
        <v>1.6728075169398335</v>
      </c>
      <c r="H959" s="30">
        <f t="shared" si="76"/>
        <v>0.4645994885165638</v>
      </c>
      <c r="I959" s="30">
        <f>HLOOKUP(F959,ROCs!$B$1:$F$17,MATCH(VLOOKUP(D959,HROC,2,0),ROCs!$A$2:$A$17,0)+1,0)</f>
        <v>0.40522520165068265</v>
      </c>
      <c r="J959" s="3">
        <v>30.57</v>
      </c>
      <c r="K959" s="26">
        <f t="shared" si="72"/>
        <v>51.625883172267756</v>
      </c>
      <c r="L959" s="31">
        <f t="shared" si="73"/>
        <v>234.98601016013711</v>
      </c>
      <c r="M959" s="4">
        <f>2.721*K959*(H959+VLOOKUP(B959,Summary!$A$34:C$39,3,0))</f>
        <v>70.883122735045703</v>
      </c>
      <c r="N959" t="s">
        <v>104</v>
      </c>
      <c r="P959">
        <f t="shared" si="74"/>
        <v>1000</v>
      </c>
    </row>
    <row r="960" spans="1:16" hidden="1">
      <c r="A960" t="s">
        <v>12</v>
      </c>
      <c r="B960" t="s">
        <v>95</v>
      </c>
      <c r="C960" t="s">
        <v>86</v>
      </c>
      <c r="D960" s="8">
        <v>1180</v>
      </c>
      <c r="E960" t="str">
        <f>VLOOKUP(D960,Conformity!$A$2:$C$116,2,0)</f>
        <v>Rural Residential</v>
      </c>
      <c r="F960" s="8" t="s">
        <v>5</v>
      </c>
      <c r="G960" s="26">
        <f t="shared" si="75"/>
        <v>0.96739227811534922</v>
      </c>
      <c r="H960" s="30">
        <f t="shared" si="76"/>
        <v>0.17065096597435325</v>
      </c>
      <c r="I960" s="30">
        <f>HLOOKUP(F960,ROCs!$B$1:$F$17,MATCH(VLOOKUP(D960,HROC,2,0),ROCs!$A$2:$A$17,0)+1,0)</f>
        <v>0.27638752969320179</v>
      </c>
      <c r="J960" s="3">
        <v>30.55</v>
      </c>
      <c r="K960" s="26">
        <f t="shared" si="72"/>
        <v>35.188865666390583</v>
      </c>
      <c r="L960" s="31">
        <f t="shared" si="73"/>
        <v>92.626749862869772</v>
      </c>
      <c r="M960" s="4">
        <f>2.721*K960*(H960+VLOOKUP(B960,Summary!$A$34:C$39,3,0))</f>
        <v>16.339642869548268</v>
      </c>
      <c r="N960" t="s">
        <v>109</v>
      </c>
      <c r="P960">
        <f t="shared" si="74"/>
        <v>1000</v>
      </c>
    </row>
    <row r="961" spans="1:16" hidden="1">
      <c r="A961" t="s">
        <v>12</v>
      </c>
      <c r="B961" t="s">
        <v>95</v>
      </c>
      <c r="C961" t="s">
        <v>71</v>
      </c>
      <c r="D961" s="8">
        <v>6170</v>
      </c>
      <c r="E961" t="str">
        <f>VLOOKUP(D961,Conformity!$A$2:$C$116,2,0)</f>
        <v>Mixed Wetland Hardwoods</v>
      </c>
      <c r="F961" s="8" t="s">
        <v>5</v>
      </c>
      <c r="G961" s="26">
        <f t="shared" si="75"/>
        <v>0.62640332935885068</v>
      </c>
      <c r="H961" s="30">
        <f t="shared" si="76"/>
        <v>1.7869211096790915E-2</v>
      </c>
      <c r="I961" s="30">
        <f>HLOOKUP(F961,ROCs!$B$1:$F$17,MATCH(VLOOKUP(D961,HROC,2,0),ROCs!$A$2:$A$17,0)+1,0)</f>
        <v>0.24869471632328805</v>
      </c>
      <c r="J961" s="3">
        <v>30.53</v>
      </c>
      <c r="K961" s="26">
        <f t="shared" si="72"/>
        <v>31.642367580366056</v>
      </c>
      <c r="L961" s="31">
        <f t="shared" si="73"/>
        <v>53.932626455496113</v>
      </c>
      <c r="M961" s="4">
        <f>2.721*K961*(H961+VLOOKUP(B961,Summary!$A$34:C$39,3,0))</f>
        <v>1.5385191009825105</v>
      </c>
      <c r="N961" t="s">
        <v>104</v>
      </c>
      <c r="P961">
        <f t="shared" si="74"/>
        <v>6000</v>
      </c>
    </row>
    <row r="962" spans="1:16">
      <c r="A962" t="s">
        <v>11</v>
      </c>
      <c r="B962" t="s">
        <v>11</v>
      </c>
      <c r="C962" t="s">
        <v>17</v>
      </c>
      <c r="D962" s="8">
        <v>4271</v>
      </c>
      <c r="E962" t="e">
        <f>VLOOKUP(D962,Conformity!$A$2:$C$116,2,0)</f>
        <v>#N/A</v>
      </c>
      <c r="F962" s="8" t="s">
        <v>5</v>
      </c>
      <c r="G962" s="26">
        <f t="shared" si="75"/>
        <v>0.80616023176279095</v>
      </c>
      <c r="H962" s="30">
        <f t="shared" si="76"/>
        <v>4.9140330516175015E-2</v>
      </c>
      <c r="I962" s="30">
        <f>HLOOKUP(F962,ROCs!$B$1:$F$17,MATCH(VLOOKUP(D962,HROC,2,0),ROCs!$A$2:$A$17,0)+1,0)</f>
        <v>0.28292799795311729</v>
      </c>
      <c r="J962" s="3">
        <v>30.37</v>
      </c>
      <c r="K962" s="26">
        <f t="shared" ref="K962:K1025" si="77">Rain*I962*J962/12</f>
        <v>35.809340843732244</v>
      </c>
      <c r="L962" s="31">
        <f t="shared" ref="L962:L1025" si="78">2.721*G962*K962</f>
        <v>78.55000898420208</v>
      </c>
      <c r="M962" s="4">
        <f>2.721*K962*(H962+VLOOKUP(B962,Summary!$A$34:C$39,3,0))</f>
        <v>15.506190828168567</v>
      </c>
      <c r="N962" t="s">
        <v>17</v>
      </c>
      <c r="O962" t="s">
        <v>27</v>
      </c>
      <c r="P962">
        <f t="shared" si="74"/>
        <v>4000</v>
      </c>
    </row>
    <row r="963" spans="1:16">
      <c r="A963" t="s">
        <v>14</v>
      </c>
      <c r="B963" t="s">
        <v>96</v>
      </c>
      <c r="C963" t="s">
        <v>17</v>
      </c>
      <c r="D963" s="8">
        <v>6430</v>
      </c>
      <c r="E963" t="str">
        <f>VLOOKUP(D963,Conformity!$A$2:$C$116,2,0)</f>
        <v>Wet Prairies</v>
      </c>
      <c r="F963" s="8" t="s">
        <v>5</v>
      </c>
      <c r="G963" s="26">
        <f t="shared" si="75"/>
        <v>0.62640332935885068</v>
      </c>
      <c r="H963" s="30">
        <f t="shared" si="76"/>
        <v>1.7869211096790915E-2</v>
      </c>
      <c r="I963" s="30">
        <f>HLOOKUP(F963,ROCs!$B$1:$F$17,MATCH(VLOOKUP(D963,HROC,2,0),ROCs!$A$2:$A$17,0)+1,0)</f>
        <v>0.24869471632328805</v>
      </c>
      <c r="J963" s="3">
        <v>30.22</v>
      </c>
      <c r="K963" s="26">
        <f t="shared" si="77"/>
        <v>31.321072658980089</v>
      </c>
      <c r="L963" s="31">
        <f t="shared" si="78"/>
        <v>53.384997428270303</v>
      </c>
      <c r="M963" s="4">
        <f>2.721*K963*(H963+VLOOKUP(B963,Summary!$A$34:C$39,3,0))</f>
        <v>8.3408681560756843</v>
      </c>
      <c r="N963" t="s">
        <v>17</v>
      </c>
      <c r="O963" t="s">
        <v>38</v>
      </c>
      <c r="P963">
        <f t="shared" ref="P963:P1026" si="79">INT(D963/1000)*1000</f>
        <v>6000</v>
      </c>
    </row>
    <row r="964" spans="1:16" hidden="1">
      <c r="A964" t="s">
        <v>16</v>
      </c>
      <c r="B964" t="s">
        <v>97</v>
      </c>
      <c r="C964" t="s">
        <v>86</v>
      </c>
      <c r="D964" s="8">
        <v>2110</v>
      </c>
      <c r="E964" t="str">
        <f>VLOOKUP(D964,Conformity!$A$2:$C$116,2,0)</f>
        <v>Improved Pastures</v>
      </c>
      <c r="F964" s="8" t="s">
        <v>5</v>
      </c>
      <c r="G964" s="26">
        <f t="shared" si="75"/>
        <v>1.8765006736361713</v>
      </c>
      <c r="H964" s="30">
        <f t="shared" si="76"/>
        <v>0.3700681607026059</v>
      </c>
      <c r="I964" s="30">
        <f>HLOOKUP(F964,ROCs!$B$1:$F$17,MATCH(VLOOKUP(D964,HROC,2,0),ROCs!$A$2:$A$17,0)+1,0)</f>
        <v>0.58663586860269046</v>
      </c>
      <c r="J964" s="3">
        <v>30.2</v>
      </c>
      <c r="K964" s="26">
        <f t="shared" si="77"/>
        <v>73.833110468531714</v>
      </c>
      <c r="L964" s="31">
        <f t="shared" si="78"/>
        <v>376.98878564545271</v>
      </c>
      <c r="M964" s="4">
        <f>2.721*K964*(H964+VLOOKUP(B964,Summary!$A$34:C$39,3,0))</f>
        <v>82.382649847698858</v>
      </c>
      <c r="N964" t="s">
        <v>109</v>
      </c>
      <c r="P964">
        <f t="shared" si="79"/>
        <v>2000</v>
      </c>
    </row>
    <row r="965" spans="1:16" hidden="1">
      <c r="A965" t="s">
        <v>16</v>
      </c>
      <c r="B965" t="s">
        <v>97</v>
      </c>
      <c r="C965" t="s">
        <v>71</v>
      </c>
      <c r="D965" s="8">
        <v>1710</v>
      </c>
      <c r="E965" t="str">
        <f>VLOOKUP(D965,Conformity!$A$2:$C$116,2,0)</f>
        <v>Educational Facilities</v>
      </c>
      <c r="F965" s="8" t="s">
        <v>10</v>
      </c>
      <c r="G965" s="26">
        <f t="shared" si="75"/>
        <v>0.96739227811534922</v>
      </c>
      <c r="H965" s="30">
        <f t="shared" si="76"/>
        <v>0.17065096597435325</v>
      </c>
      <c r="I965" s="30">
        <f>HLOOKUP(F965,ROCs!$B$1:$F$17,MATCH(VLOOKUP(D965,HROC,2,0),ROCs!$A$2:$A$17,0)+1,0)</f>
        <v>0.22279788653131388</v>
      </c>
      <c r="J965" s="3">
        <v>30.2</v>
      </c>
      <c r="K965" s="26">
        <f t="shared" si="77"/>
        <v>28.041007802001371</v>
      </c>
      <c r="L965" s="31">
        <f t="shared" si="78"/>
        <v>73.811626671999434</v>
      </c>
      <c r="M965" s="4">
        <f>2.721*K965*(H965+VLOOKUP(B965,Summary!$A$34:C$39,3,0))</f>
        <v>16.072580700030212</v>
      </c>
      <c r="N965" t="s">
        <v>104</v>
      </c>
      <c r="P965">
        <f t="shared" si="79"/>
        <v>1000</v>
      </c>
    </row>
    <row r="966" spans="1:16" hidden="1">
      <c r="A966" t="s">
        <v>14</v>
      </c>
      <c r="B966" t="s">
        <v>96</v>
      </c>
      <c r="C966" t="s">
        <v>90</v>
      </c>
      <c r="D966" s="8">
        <v>1540</v>
      </c>
      <c r="E966" t="str">
        <f>VLOOKUP(D966,Conformity!$A$2:$C$116,2,0)</f>
        <v>Oil and Gas Processing</v>
      </c>
      <c r="F966" s="8" t="s">
        <v>5</v>
      </c>
      <c r="G966" s="26">
        <f t="shared" si="75"/>
        <v>1.2017295380314896</v>
      </c>
      <c r="H966" s="30">
        <f t="shared" si="76"/>
        <v>0.2322997442582819</v>
      </c>
      <c r="I966" s="30">
        <f>HLOOKUP(F966,ROCs!$B$1:$F$17,MATCH(VLOOKUP(D966,HROC,2,0),ROCs!$A$2:$A$17,0)+1,0)</f>
        <v>0.58224006489851832</v>
      </c>
      <c r="J966" s="3">
        <v>30.2</v>
      </c>
      <c r="K966" s="26">
        <f t="shared" si="77"/>
        <v>73.279861208030169</v>
      </c>
      <c r="L966" s="31">
        <f t="shared" si="78"/>
        <v>239.61826319153928</v>
      </c>
      <c r="M966" s="4">
        <f>2.721*K966*(H966+VLOOKUP(B966,Summary!$A$34:C$39,3,0))</f>
        <v>62.270852089491129</v>
      </c>
      <c r="N966" t="s">
        <v>105</v>
      </c>
      <c r="O966" t="s">
        <v>89</v>
      </c>
      <c r="P966">
        <f t="shared" si="79"/>
        <v>1000</v>
      </c>
    </row>
    <row r="967" spans="1:16" hidden="1">
      <c r="A967" t="s">
        <v>16</v>
      </c>
      <c r="B967" t="s">
        <v>97</v>
      </c>
      <c r="C967" t="s">
        <v>71</v>
      </c>
      <c r="D967" s="8">
        <v>4110</v>
      </c>
      <c r="E967" t="str">
        <f>VLOOKUP(D967,Conformity!$A$2:$C$116,2,0)</f>
        <v>Pine Flatwoods</v>
      </c>
      <c r="F967" s="8" t="s">
        <v>9</v>
      </c>
      <c r="G967" s="26">
        <f t="shared" si="75"/>
        <v>0.80616023176279095</v>
      </c>
      <c r="H967" s="30">
        <f t="shared" si="76"/>
        <v>4.9140330516175015E-2</v>
      </c>
      <c r="I967" s="30">
        <f>HLOOKUP(F967,ROCs!$B$1:$F$17,MATCH(VLOOKUP(D967,HROC,2,0),ROCs!$A$2:$A$17,0)+1,0)</f>
        <v>0.19937879050387461</v>
      </c>
      <c r="J967" s="3">
        <v>30.19</v>
      </c>
      <c r="K967" s="26">
        <f t="shared" si="77"/>
        <v>25.08520639353765</v>
      </c>
      <c r="L967" s="31">
        <f t="shared" si="78"/>
        <v>55.025955271886417</v>
      </c>
      <c r="M967" s="4">
        <f>2.721*K967*(H967+VLOOKUP(B967,Summary!$A$34:C$39,3,0))</f>
        <v>6.0844378656320286</v>
      </c>
      <c r="N967" t="s">
        <v>104</v>
      </c>
      <c r="P967">
        <f t="shared" si="79"/>
        <v>4000</v>
      </c>
    </row>
    <row r="968" spans="1:16" hidden="1">
      <c r="A968" t="s">
        <v>16</v>
      </c>
      <c r="B968" t="s">
        <v>97</v>
      </c>
      <c r="C968" t="s">
        <v>71</v>
      </c>
      <c r="D968" s="8">
        <v>1320</v>
      </c>
      <c r="E968" t="str">
        <f>VLOOKUP(D968,Conformity!$A$2:$C$116,2,0)</f>
        <v>Mobile Home Units &lt;Six or more dwelling units per acre&gt;</v>
      </c>
      <c r="F968" s="8" t="s">
        <v>9</v>
      </c>
      <c r="G968" s="26">
        <f t="shared" si="75"/>
        <v>1.6728075169398335</v>
      </c>
      <c r="H968" s="30">
        <f t="shared" si="76"/>
        <v>0.4645994885165638</v>
      </c>
      <c r="I968" s="30">
        <f>HLOOKUP(F968,ROCs!$B$1:$F$17,MATCH(VLOOKUP(D968,HROC,2,0),ROCs!$A$2:$A$17,0)+1,0)</f>
        <v>0.43646311869441834</v>
      </c>
      <c r="J968" s="3">
        <v>30.17</v>
      </c>
      <c r="K968" s="26">
        <f t="shared" si="77"/>
        <v>54.878024622786683</v>
      </c>
      <c r="L968" s="31">
        <f t="shared" si="78"/>
        <v>249.78881249445843</v>
      </c>
      <c r="M968" s="4">
        <f>2.721*K968*(H968+VLOOKUP(B968,Summary!$A$34:C$39,3,0))</f>
        <v>75.348362405999993</v>
      </c>
      <c r="N968" t="s">
        <v>104</v>
      </c>
      <c r="P968">
        <f t="shared" si="79"/>
        <v>1000</v>
      </c>
    </row>
    <row r="969" spans="1:16" hidden="1">
      <c r="A969" t="s">
        <v>8</v>
      </c>
      <c r="B969" t="s">
        <v>8</v>
      </c>
      <c r="C969" t="s">
        <v>86</v>
      </c>
      <c r="D969" s="8">
        <v>2210</v>
      </c>
      <c r="E969" t="str">
        <f>VLOOKUP(D969,Conformity!$A$2:$C$116,2,0)</f>
        <v>Citrus Groves</v>
      </c>
      <c r="F969" s="8" t="s">
        <v>5</v>
      </c>
      <c r="G969" s="26">
        <f t="shared" si="75"/>
        <v>1.6671011379372187</v>
      </c>
      <c r="H969" s="30">
        <f t="shared" si="76"/>
        <v>0.16490862031309303</v>
      </c>
      <c r="I969" s="30">
        <f>HLOOKUP(F969,ROCs!$B$1:$F$17,MATCH(VLOOKUP(D969,HROC,2,0),ROCs!$A$2:$A$17,0)+1,0)</f>
        <v>0.32696578480774496</v>
      </c>
      <c r="J969" s="3">
        <v>30.14</v>
      </c>
      <c r="K969" s="26">
        <f t="shared" si="77"/>
        <v>41.069665432734389</v>
      </c>
      <c r="L969" s="31">
        <f t="shared" si="78"/>
        <v>186.29948514508322</v>
      </c>
      <c r="M969" s="4">
        <f>2.721*K969*(H969+VLOOKUP(B969,Summary!$A$34:C$39,3,0))</f>
        <v>39.661236941925139</v>
      </c>
      <c r="N969" t="s">
        <v>109</v>
      </c>
      <c r="P969">
        <f t="shared" si="79"/>
        <v>2000</v>
      </c>
    </row>
    <row r="970" spans="1:16" hidden="1">
      <c r="A970" t="s">
        <v>14</v>
      </c>
      <c r="B970" t="s">
        <v>96</v>
      </c>
      <c r="C970" t="s">
        <v>71</v>
      </c>
      <c r="D970" s="8">
        <v>5300</v>
      </c>
      <c r="E970" t="str">
        <f>VLOOKUP(D970,Conformity!$A$2:$C$116,2,0)</f>
        <v>Reservoirs</v>
      </c>
      <c r="F970" s="8" t="s">
        <v>10</v>
      </c>
      <c r="G970" s="26">
        <f t="shared" si="75"/>
        <v>0.52096910560538079</v>
      </c>
      <c r="H970" s="30">
        <f t="shared" si="76"/>
        <v>9.3813358258152305E-2</v>
      </c>
      <c r="I970" s="30">
        <f>HLOOKUP(F970,ROCs!$B$1:$F$17,MATCH(VLOOKUP(D970,HROC,2,0),ROCs!$A$2:$A$17,0)+1,0)</f>
        <v>0.2984336595879456</v>
      </c>
      <c r="J970" s="3">
        <v>29.99</v>
      </c>
      <c r="K970" s="26">
        <f t="shared" si="77"/>
        <v>37.299231067219566</v>
      </c>
      <c r="L970" s="31">
        <f t="shared" si="78"/>
        <v>52.873783719942104</v>
      </c>
      <c r="M970" s="4">
        <f>2.721*K970*(H970+VLOOKUP(B970,Summary!$A$34:C$39,3,0))</f>
        <v>17.640527649905692</v>
      </c>
      <c r="N970" t="s">
        <v>104</v>
      </c>
      <c r="P970">
        <f t="shared" si="79"/>
        <v>5000</v>
      </c>
    </row>
    <row r="971" spans="1:16" hidden="1">
      <c r="A971" t="s">
        <v>16</v>
      </c>
      <c r="B971" t="s">
        <v>97</v>
      </c>
      <c r="C971" t="s">
        <v>71</v>
      </c>
      <c r="D971" s="8">
        <v>6170</v>
      </c>
      <c r="E971" t="str">
        <f>VLOOKUP(D971,Conformity!$A$2:$C$116,2,0)</f>
        <v>Mixed Wetland Hardwoods</v>
      </c>
      <c r="F971" s="8" t="s">
        <v>3</v>
      </c>
      <c r="G971" s="26">
        <f t="shared" si="75"/>
        <v>0.62640332935885068</v>
      </c>
      <c r="H971" s="30">
        <f t="shared" si="76"/>
        <v>1.7869211096790915E-2</v>
      </c>
      <c r="I971" s="30">
        <f>HLOOKUP(F971,ROCs!$B$1:$F$17,MATCH(VLOOKUP(D971,HROC,2,0),ROCs!$A$2:$A$17,0)+1,0)</f>
        <v>0.24869471632328805</v>
      </c>
      <c r="J971" s="3">
        <v>29.98</v>
      </c>
      <c r="K971" s="26">
        <f t="shared" si="77"/>
        <v>31.072328203713539</v>
      </c>
      <c r="L971" s="31">
        <f t="shared" si="78"/>
        <v>52.961026568482588</v>
      </c>
      <c r="M971" s="4">
        <f>2.721*K971*(H971+VLOOKUP(B971,Summary!$A$34:C$39,3,0))</f>
        <v>4.8927147777634445</v>
      </c>
      <c r="N971" t="s">
        <v>104</v>
      </c>
      <c r="P971">
        <f t="shared" si="79"/>
        <v>6000</v>
      </c>
    </row>
    <row r="972" spans="1:16" hidden="1">
      <c r="A972" t="s">
        <v>12</v>
      </c>
      <c r="B972" t="s">
        <v>95</v>
      </c>
      <c r="C972" t="s">
        <v>91</v>
      </c>
      <c r="D972" s="8">
        <v>1320</v>
      </c>
      <c r="E972" t="str">
        <f>VLOOKUP(D972,Conformity!$A$2:$C$116,2,0)</f>
        <v>Mobile Home Units &lt;Six or more dwelling units per acre&gt;</v>
      </c>
      <c r="F972" s="8" t="s">
        <v>5</v>
      </c>
      <c r="G972" s="26">
        <f t="shared" si="75"/>
        <v>1.6728075169398335</v>
      </c>
      <c r="H972" s="30">
        <f t="shared" si="76"/>
        <v>0.4645994885165638</v>
      </c>
      <c r="I972" s="30">
        <f>HLOOKUP(F972,ROCs!$B$1:$F$17,MATCH(VLOOKUP(D972,HROC,2,0),ROCs!$A$2:$A$17,0)+1,0)</f>
        <v>0.45902383655933859</v>
      </c>
      <c r="J972" s="3">
        <v>29.95</v>
      </c>
      <c r="K972" s="26">
        <f t="shared" si="77"/>
        <v>57.293806073888248</v>
      </c>
      <c r="L972" s="31">
        <f t="shared" si="78"/>
        <v>260.78474728009644</v>
      </c>
      <c r="M972" s="4">
        <f>2.721*K972*(H972+VLOOKUP(B972,Summary!$A$34:C$39,3,0))</f>
        <v>72.429409225097331</v>
      </c>
      <c r="N972" t="s">
        <v>107</v>
      </c>
      <c r="O972" t="s">
        <v>89</v>
      </c>
      <c r="P972">
        <f t="shared" si="79"/>
        <v>1000</v>
      </c>
    </row>
    <row r="973" spans="1:16" hidden="1">
      <c r="A973" t="s">
        <v>8</v>
      </c>
      <c r="B973" t="s">
        <v>8</v>
      </c>
      <c r="C973" t="s">
        <v>81</v>
      </c>
      <c r="D973" s="8">
        <v>7430</v>
      </c>
      <c r="E973" t="str">
        <f>VLOOKUP(D973,Conformity!$A$2:$C$116,2,0)</f>
        <v>Spoil Areas</v>
      </c>
      <c r="F973" s="8" t="s">
        <v>5</v>
      </c>
      <c r="G973" s="26">
        <f t="shared" si="75"/>
        <v>0.73183755311232057</v>
      </c>
      <c r="H973" s="30">
        <f t="shared" si="76"/>
        <v>0.13401908322593187</v>
      </c>
      <c r="I973" s="30">
        <f>HLOOKUP(F973,ROCs!$B$1:$F$17,MATCH(VLOOKUP(D973,HROC,2,0),ROCs!$A$2:$A$17,0)+1,0)</f>
        <v>0.28292799795311729</v>
      </c>
      <c r="J973" s="3">
        <v>29.88</v>
      </c>
      <c r="K973" s="26">
        <f t="shared" si="77"/>
        <v>35.231580652312132</v>
      </c>
      <c r="L973" s="31">
        <f t="shared" si="78"/>
        <v>70.157702866856425</v>
      </c>
      <c r="M973" s="4">
        <f>2.721*K973*(H973+VLOOKUP(B973,Summary!$A$34:C$39,3,0))</f>
        <v>31.062131845353989</v>
      </c>
      <c r="N973" t="s">
        <v>103</v>
      </c>
      <c r="O973" t="s">
        <v>82</v>
      </c>
      <c r="P973">
        <f t="shared" si="79"/>
        <v>7000</v>
      </c>
    </row>
    <row r="974" spans="1:16" hidden="1">
      <c r="A974" t="s">
        <v>14</v>
      </c>
      <c r="B974" t="s">
        <v>96</v>
      </c>
      <c r="C974" t="s">
        <v>71</v>
      </c>
      <c r="D974" s="8">
        <v>6250</v>
      </c>
      <c r="E974" t="str">
        <f>VLOOKUP(D974,Conformity!$A$2:$C$116,2,0)</f>
        <v>Hydric Pine Flatwoods</v>
      </c>
      <c r="F974" s="8" t="s">
        <v>5</v>
      </c>
      <c r="G974" s="26">
        <f t="shared" si="75"/>
        <v>0.62640332935885068</v>
      </c>
      <c r="H974" s="30">
        <f t="shared" si="76"/>
        <v>1.7869211096790915E-2</v>
      </c>
      <c r="I974" s="30">
        <f>HLOOKUP(F974,ROCs!$B$1:$F$17,MATCH(VLOOKUP(D974,HROC,2,0),ROCs!$A$2:$A$17,0)+1,0)</f>
        <v>0.24869471632328805</v>
      </c>
      <c r="J974" s="3">
        <v>29.85</v>
      </c>
      <c r="K974" s="26">
        <f t="shared" si="77"/>
        <v>30.937591623777493</v>
      </c>
      <c r="L974" s="31">
        <f t="shared" si="78"/>
        <v>52.731375686097579</v>
      </c>
      <c r="M974" s="4">
        <f>2.721*K974*(H974+VLOOKUP(B974,Summary!$A$34:C$39,3,0))</f>
        <v>8.2387463421197626</v>
      </c>
      <c r="N974" t="s">
        <v>104</v>
      </c>
      <c r="P974">
        <f t="shared" si="79"/>
        <v>6000</v>
      </c>
    </row>
    <row r="975" spans="1:16" hidden="1">
      <c r="A975" t="s">
        <v>11</v>
      </c>
      <c r="B975" t="s">
        <v>11</v>
      </c>
      <c r="C975" t="s">
        <v>83</v>
      </c>
      <c r="D975" s="8">
        <v>7400</v>
      </c>
      <c r="E975" t="str">
        <f>VLOOKUP(D975,Conformity!$A$2:$C$116,2,0)</f>
        <v>Disturbed Land</v>
      </c>
      <c r="F975" s="8" t="s">
        <v>5</v>
      </c>
      <c r="G975" s="26">
        <f t="shared" ref="G975:G1038" si="80">VLOOKUP(VLOOKUP(D975,HEMC,2,0),EMCN,2,0)</f>
        <v>0.73183755311232057</v>
      </c>
      <c r="H975" s="30">
        <f t="shared" ref="H975:H1038" si="81">VLOOKUP(VLOOKUP(D975,HEMC,2,0),EMCP,3,0)</f>
        <v>0.13401908322593187</v>
      </c>
      <c r="I975" s="30">
        <f>HLOOKUP(F975,ROCs!$B$1:$F$17,MATCH(VLOOKUP(D975,HROC,2,0),ROCs!$A$2:$A$17,0)+1,0)</f>
        <v>0.28292799795311729</v>
      </c>
      <c r="J975" s="3">
        <v>29.8</v>
      </c>
      <c r="K975" s="26">
        <f t="shared" si="77"/>
        <v>35.137252457794567</v>
      </c>
      <c r="L975" s="31">
        <f t="shared" si="78"/>
        <v>69.96986430496392</v>
      </c>
      <c r="M975" s="4">
        <f>2.721*K975*(H975+VLOOKUP(B975,Summary!$A$34:C$39,3,0))</f>
        <v>23.330289718707121</v>
      </c>
      <c r="N975" t="s">
        <v>111</v>
      </c>
      <c r="O975" t="s">
        <v>82</v>
      </c>
      <c r="P975">
        <f t="shared" si="79"/>
        <v>7000</v>
      </c>
    </row>
    <row r="976" spans="1:16" hidden="1">
      <c r="A976" t="s">
        <v>14</v>
      </c>
      <c r="B976" t="s">
        <v>96</v>
      </c>
      <c r="C976" t="s">
        <v>83</v>
      </c>
      <c r="D976" s="8">
        <v>4200</v>
      </c>
      <c r="E976" t="str">
        <f>VLOOKUP(D976,Conformity!$A$2:$C$116,2,0)</f>
        <v>Upland Hardwood Forests</v>
      </c>
      <c r="F976" s="8" t="s">
        <v>3</v>
      </c>
      <c r="G976" s="26">
        <f t="shared" si="80"/>
        <v>0.80616023176279095</v>
      </c>
      <c r="H976" s="30">
        <f t="shared" si="81"/>
        <v>4.9140330516175015E-2</v>
      </c>
      <c r="I976" s="30">
        <f>HLOOKUP(F976,ROCs!$B$1:$F$17,MATCH(VLOOKUP(D976,HROC,2,0),ROCs!$A$2:$A$17,0)+1,0)</f>
        <v>2.0887301862310671E-2</v>
      </c>
      <c r="J976" s="3">
        <v>29.76</v>
      </c>
      <c r="K976" s="26">
        <f t="shared" si="77"/>
        <v>2.5905434360127084</v>
      </c>
      <c r="L976" s="31">
        <f t="shared" si="78"/>
        <v>5.6825176163045912</v>
      </c>
      <c r="M976" s="4">
        <f>2.721*K976*(H976+VLOOKUP(B976,Summary!$A$34:C$39,3,0))</f>
        <v>0.91029323231301695</v>
      </c>
      <c r="N976" t="s">
        <v>111</v>
      </c>
      <c r="O976" t="s">
        <v>82</v>
      </c>
      <c r="P976">
        <f t="shared" si="79"/>
        <v>4000</v>
      </c>
    </row>
    <row r="977" spans="1:16" hidden="1">
      <c r="A977" t="s">
        <v>14</v>
      </c>
      <c r="B977" t="s">
        <v>96</v>
      </c>
      <c r="C977" t="s">
        <v>71</v>
      </c>
      <c r="D977" s="8">
        <v>1110</v>
      </c>
      <c r="E977" t="str">
        <f>VLOOKUP(D977,Conformity!$A$2:$C$116,2,0)</f>
        <v>Fixed Single Family Units</v>
      </c>
      <c r="F977" s="8" t="s">
        <v>5</v>
      </c>
      <c r="G977" s="26">
        <f t="shared" si="80"/>
        <v>0.96739227811534922</v>
      </c>
      <c r="H977" s="30">
        <f t="shared" si="81"/>
        <v>0.17065096597435325</v>
      </c>
      <c r="I977" s="30">
        <f>HLOOKUP(F977,ROCs!$B$1:$F$17,MATCH(VLOOKUP(D977,HROC,2,0),ROCs!$A$2:$A$17,0)+1,0)</f>
        <v>0.27638752969320179</v>
      </c>
      <c r="J977" s="3">
        <v>29.75</v>
      </c>
      <c r="K977" s="26">
        <f t="shared" si="77"/>
        <v>34.267389642393447</v>
      </c>
      <c r="L977" s="31">
        <f t="shared" si="78"/>
        <v>90.201172125053205</v>
      </c>
      <c r="M977" s="4">
        <f>2.721*K977*(H977+VLOOKUP(B977,Summary!$A$34:C$39,3,0))</f>
        <v>23.371088891891752</v>
      </c>
      <c r="N977" t="s">
        <v>104</v>
      </c>
      <c r="P977">
        <f t="shared" si="79"/>
        <v>1000</v>
      </c>
    </row>
    <row r="978" spans="1:16" hidden="1">
      <c r="A978" t="s">
        <v>14</v>
      </c>
      <c r="B978" t="s">
        <v>96</v>
      </c>
      <c r="C978" t="s">
        <v>77</v>
      </c>
      <c r="D978" s="8">
        <v>1180</v>
      </c>
      <c r="E978" t="str">
        <f>VLOOKUP(D978,Conformity!$A$2:$C$116,2,0)</f>
        <v>Rural Residential</v>
      </c>
      <c r="F978" s="8" t="s">
        <v>5</v>
      </c>
      <c r="G978" s="26">
        <f t="shared" si="80"/>
        <v>0.96739227811534922</v>
      </c>
      <c r="H978" s="30">
        <f t="shared" si="81"/>
        <v>0.17065096597435325</v>
      </c>
      <c r="I978" s="30">
        <f>HLOOKUP(F978,ROCs!$B$1:$F$17,MATCH(VLOOKUP(D978,HROC,2,0),ROCs!$A$2:$A$17,0)+1,0)</f>
        <v>0.27638752969320179</v>
      </c>
      <c r="J978" s="3">
        <v>29.65</v>
      </c>
      <c r="K978" s="26">
        <f t="shared" si="77"/>
        <v>34.152205139393807</v>
      </c>
      <c r="L978" s="31">
        <f t="shared" si="78"/>
        <v>89.897974907826139</v>
      </c>
      <c r="M978" s="4">
        <f>2.721*K978*(H978+VLOOKUP(B978,Summary!$A$34:C$39,3,0))</f>
        <v>23.292530609902204</v>
      </c>
      <c r="N978" t="s">
        <v>112</v>
      </c>
      <c r="P978">
        <f t="shared" si="79"/>
        <v>1000</v>
      </c>
    </row>
    <row r="979" spans="1:16" hidden="1">
      <c r="A979" t="s">
        <v>14</v>
      </c>
      <c r="B979" t="s">
        <v>96</v>
      </c>
      <c r="C979" t="s">
        <v>71</v>
      </c>
      <c r="D979" s="8">
        <v>3210</v>
      </c>
      <c r="E979" t="str">
        <f>VLOOKUP(D979,Conformity!$A$2:$C$116,2,0)</f>
        <v>Palmetto Prairies</v>
      </c>
      <c r="F979" s="8" t="s">
        <v>5</v>
      </c>
      <c r="G979" s="26">
        <f t="shared" si="80"/>
        <v>0.80616023176279095</v>
      </c>
      <c r="H979" s="30">
        <f t="shared" si="81"/>
        <v>4.9140330516175015E-2</v>
      </c>
      <c r="I979" s="30">
        <f>HLOOKUP(F979,ROCs!$B$1:$F$17,MATCH(VLOOKUP(D979,HROC,2,0),ROCs!$A$2:$A$17,0)+1,0)</f>
        <v>0.28292799795311729</v>
      </c>
      <c r="J979" s="3">
        <v>29.6</v>
      </c>
      <c r="K979" s="26">
        <f t="shared" si="77"/>
        <v>34.901431971500642</v>
      </c>
      <c r="L979" s="31">
        <f t="shared" si="78"/>
        <v>76.558454591122214</v>
      </c>
      <c r="M979" s="4">
        <f>2.721*K979*(H979+VLOOKUP(B979,Summary!$A$34:C$39,3,0))</f>
        <v>12.264043474441991</v>
      </c>
      <c r="N979" t="s">
        <v>104</v>
      </c>
      <c r="P979">
        <f t="shared" si="79"/>
        <v>3000</v>
      </c>
    </row>
    <row r="980" spans="1:16">
      <c r="A980" t="s">
        <v>14</v>
      </c>
      <c r="B980" t="s">
        <v>96</v>
      </c>
      <c r="C980" t="s">
        <v>17</v>
      </c>
      <c r="D980" s="8">
        <v>6170</v>
      </c>
      <c r="E980" t="str">
        <f>VLOOKUP(D980,Conformity!$A$2:$C$116,2,0)</f>
        <v>Mixed Wetland Hardwoods</v>
      </c>
      <c r="F980" s="8" t="s">
        <v>5</v>
      </c>
      <c r="G980" s="26">
        <f t="shared" si="80"/>
        <v>0.62640332935885068</v>
      </c>
      <c r="H980" s="30">
        <f t="shared" si="81"/>
        <v>1.7869211096790915E-2</v>
      </c>
      <c r="I980" s="30">
        <f>HLOOKUP(F980,ROCs!$B$1:$F$17,MATCH(VLOOKUP(D980,HROC,2,0),ROCs!$A$2:$A$17,0)+1,0)</f>
        <v>0.24869471632328805</v>
      </c>
      <c r="J980" s="3">
        <v>29.53</v>
      </c>
      <c r="K980" s="26">
        <f t="shared" si="77"/>
        <v>30.605932350088754</v>
      </c>
      <c r="L980" s="31">
        <f t="shared" si="78"/>
        <v>52.166081206380618</v>
      </c>
      <c r="M980" s="4">
        <f>2.721*K980*(H980+VLOOKUP(B980,Summary!$A$34:C$39,3,0))</f>
        <v>8.1504247732930182</v>
      </c>
      <c r="N980" t="s">
        <v>17</v>
      </c>
      <c r="O980" t="s">
        <v>40</v>
      </c>
      <c r="P980">
        <f t="shared" si="79"/>
        <v>6000</v>
      </c>
    </row>
    <row r="981" spans="1:16" hidden="1">
      <c r="A981" t="s">
        <v>16</v>
      </c>
      <c r="B981" t="s">
        <v>97</v>
      </c>
      <c r="C981" t="s">
        <v>79</v>
      </c>
      <c r="D981" s="8">
        <v>3300</v>
      </c>
      <c r="E981" t="str">
        <f>VLOOKUP(D981,Conformity!$A$2:$C$116,2,0)</f>
        <v>Mixed Rangeland</v>
      </c>
      <c r="F981" s="8" t="s">
        <v>13</v>
      </c>
      <c r="G981" s="26">
        <f t="shared" si="80"/>
        <v>0.80616023176279095</v>
      </c>
      <c r="H981" s="30">
        <f t="shared" si="81"/>
        <v>4.9140330516175015E-2</v>
      </c>
      <c r="I981" s="30">
        <f>HLOOKUP(F981,ROCs!$B$1:$F$17,MATCH(VLOOKUP(D981,HROC,2,0),ROCs!$A$2:$A$17,0)+1,0)</f>
        <v>9.4942281192321246E-2</v>
      </c>
      <c r="J981" s="3">
        <v>29.44</v>
      </c>
      <c r="K981" s="26">
        <f t="shared" si="77"/>
        <v>11.648582410223325</v>
      </c>
      <c r="L981" s="31">
        <f t="shared" si="78"/>
        <v>25.551887619746942</v>
      </c>
      <c r="M981" s="4">
        <f>2.721*K981*(H981+VLOOKUP(B981,Summary!$A$34:C$39,3,0))</f>
        <v>2.8253734406569029</v>
      </c>
      <c r="N981" t="s">
        <v>113</v>
      </c>
      <c r="P981">
        <f t="shared" si="79"/>
        <v>3000</v>
      </c>
    </row>
    <row r="982" spans="1:16">
      <c r="A982" t="s">
        <v>14</v>
      </c>
      <c r="B982" t="s">
        <v>96</v>
      </c>
      <c r="C982" t="s">
        <v>17</v>
      </c>
      <c r="D982" s="8">
        <v>1850</v>
      </c>
      <c r="E982" t="str">
        <f>VLOOKUP(D982,Conformity!$A$2:$C$116,2,0)</f>
        <v>Parks and Zoos</v>
      </c>
      <c r="F982" s="8" t="s">
        <v>10</v>
      </c>
      <c r="G982" s="26">
        <f t="shared" si="80"/>
        <v>0.96739227811534922</v>
      </c>
      <c r="H982" s="30">
        <f t="shared" si="81"/>
        <v>0.17065096597435325</v>
      </c>
      <c r="I982" s="30">
        <f>HLOOKUP(F982,ROCs!$B$1:$F$17,MATCH(VLOOKUP(D982,HROC,2,0),ROCs!$A$2:$A$17,0)+1,0)</f>
        <v>0.24895975957097566</v>
      </c>
      <c r="J982" s="3">
        <v>29.35</v>
      </c>
      <c r="K982" s="26">
        <f t="shared" si="77"/>
        <v>30.451793071653402</v>
      </c>
      <c r="L982" s="31">
        <f t="shared" si="78"/>
        <v>80.157474994084737</v>
      </c>
      <c r="M982" s="4">
        <f>2.721*K982*(H982+VLOOKUP(B982,Summary!$A$34:C$39,3,0))</f>
        <v>20.768770840795099</v>
      </c>
      <c r="N982" t="s">
        <v>17</v>
      </c>
      <c r="O982" t="s">
        <v>37</v>
      </c>
      <c r="P982">
        <f t="shared" si="79"/>
        <v>1000</v>
      </c>
    </row>
    <row r="983" spans="1:16" hidden="1">
      <c r="A983" t="s">
        <v>11</v>
      </c>
      <c r="B983" t="s">
        <v>11</v>
      </c>
      <c r="C983" t="s">
        <v>84</v>
      </c>
      <c r="D983" s="8">
        <v>4110</v>
      </c>
      <c r="E983" t="str">
        <f>VLOOKUP(D983,Conformity!$A$2:$C$116,2,0)</f>
        <v>Pine Flatwoods</v>
      </c>
      <c r="F983" s="8" t="s">
        <v>5</v>
      </c>
      <c r="G983" s="26">
        <f t="shared" si="80"/>
        <v>0.80616023176279095</v>
      </c>
      <c r="H983" s="30">
        <f t="shared" si="81"/>
        <v>4.9140330516175015E-2</v>
      </c>
      <c r="I983" s="30">
        <f>HLOOKUP(F983,ROCs!$B$1:$F$17,MATCH(VLOOKUP(D983,HROC,2,0),ROCs!$A$2:$A$17,0)+1,0)</f>
        <v>0.28292799795311729</v>
      </c>
      <c r="J983" s="3">
        <v>29.31</v>
      </c>
      <c r="K983" s="26">
        <f t="shared" si="77"/>
        <v>34.559492266374448</v>
      </c>
      <c r="L983" s="31">
        <f t="shared" si="78"/>
        <v>75.80838865087135</v>
      </c>
      <c r="M983" s="4">
        <f>2.721*K983*(H983+VLOOKUP(B983,Summary!$A$34:C$39,3,0))</f>
        <v>14.964980348160049</v>
      </c>
      <c r="N983" t="s">
        <v>106</v>
      </c>
      <c r="O983" t="s">
        <v>82</v>
      </c>
      <c r="P983">
        <f t="shared" si="79"/>
        <v>4000</v>
      </c>
    </row>
    <row r="984" spans="1:16" hidden="1">
      <c r="A984" t="s">
        <v>8</v>
      </c>
      <c r="B984" t="s">
        <v>8</v>
      </c>
      <c r="C984" t="s">
        <v>86</v>
      </c>
      <c r="D984" s="8">
        <v>3200</v>
      </c>
      <c r="E984" t="str">
        <f>VLOOKUP(D984,Conformity!$A$2:$C$116,2,0)</f>
        <v>Shrub and Brushland</v>
      </c>
      <c r="F984" s="8" t="s">
        <v>5</v>
      </c>
      <c r="G984" s="26">
        <f t="shared" si="80"/>
        <v>0.80616023176279095</v>
      </c>
      <c r="H984" s="30">
        <f t="shared" si="81"/>
        <v>4.9140330516175015E-2</v>
      </c>
      <c r="I984" s="30">
        <f>HLOOKUP(F984,ROCs!$B$1:$F$17,MATCH(VLOOKUP(D984,HROC,2,0),ROCs!$A$2:$A$17,0)+1,0)</f>
        <v>0.28292799795311729</v>
      </c>
      <c r="J984" s="3">
        <v>29.23</v>
      </c>
      <c r="K984" s="26">
        <f t="shared" si="77"/>
        <v>34.465164071856883</v>
      </c>
      <c r="L984" s="31">
        <f t="shared" si="78"/>
        <v>75.601473908733183</v>
      </c>
      <c r="M984" s="4">
        <f>2.721*K984*(H984+VLOOKUP(B984,Summary!$A$34:C$39,3,0))</f>
        <v>22.426511189358948</v>
      </c>
      <c r="N984" t="s">
        <v>109</v>
      </c>
      <c r="P984">
        <f t="shared" si="79"/>
        <v>3000</v>
      </c>
    </row>
    <row r="985" spans="1:16" hidden="1">
      <c r="A985" t="s">
        <v>14</v>
      </c>
      <c r="B985" t="s">
        <v>96</v>
      </c>
      <c r="C985" t="s">
        <v>86</v>
      </c>
      <c r="D985" s="8">
        <v>8140</v>
      </c>
      <c r="E985" t="str">
        <f>VLOOKUP(D985,Conformity!$A$2:$C$116,2,0)</f>
        <v>Roads and Highways</v>
      </c>
      <c r="F985" s="8" t="s">
        <v>9</v>
      </c>
      <c r="G985" s="26">
        <f t="shared" si="80"/>
        <v>1.0171301585628862</v>
      </c>
      <c r="H985" s="30">
        <f t="shared" si="81"/>
        <v>0.19656132206470006</v>
      </c>
      <c r="I985" s="30">
        <f>HLOOKUP(F985,ROCs!$B$1:$F$17,MATCH(VLOOKUP(D985,HROC,2,0),ROCs!$A$2:$A$17,0)+1,0)</f>
        <v>0.42691819959772126</v>
      </c>
      <c r="J985" s="3">
        <v>29.21</v>
      </c>
      <c r="K985" s="26">
        <f t="shared" si="77"/>
        <v>51.969894443214535</v>
      </c>
      <c r="L985" s="31">
        <f t="shared" si="78"/>
        <v>143.8324599203988</v>
      </c>
      <c r="M985" s="4">
        <f>2.721*K985*(H985+VLOOKUP(B985,Summary!$A$34:C$39,3,0))</f>
        <v>39.108559446911819</v>
      </c>
      <c r="N985" t="s">
        <v>109</v>
      </c>
      <c r="P985">
        <f t="shared" si="79"/>
        <v>8000</v>
      </c>
    </row>
    <row r="986" spans="1:16" hidden="1">
      <c r="A986" t="s">
        <v>12</v>
      </c>
      <c r="B986" t="s">
        <v>95</v>
      </c>
      <c r="C986" t="s">
        <v>4</v>
      </c>
      <c r="D986" s="8">
        <v>2410</v>
      </c>
      <c r="E986" t="str">
        <f>VLOOKUP(D986,Conformity!$A$2:$C$116,2,0)</f>
        <v>Tree Nurseries</v>
      </c>
      <c r="F986" s="8" t="s">
        <v>5</v>
      </c>
      <c r="G986" s="26">
        <f t="shared" si="80"/>
        <v>1.7303616721893005</v>
      </c>
      <c r="H986" s="30">
        <f t="shared" si="81"/>
        <v>0.38508149913584422</v>
      </c>
      <c r="I986" s="30">
        <f>HLOOKUP(F986,ROCs!$B$1:$F$17,MATCH(VLOOKUP(D986,HROC,2,0),ROCs!$A$2:$A$17,0)+1,0)</f>
        <v>0.30381529981542799</v>
      </c>
      <c r="J986" s="3">
        <v>29.18</v>
      </c>
      <c r="K986" s="26">
        <f t="shared" si="77"/>
        <v>36.94626464459963</v>
      </c>
      <c r="L986" s="31">
        <f t="shared" si="78"/>
        <v>173.95461913896332</v>
      </c>
      <c r="M986" s="4">
        <f>2.721*K986*(H986+VLOOKUP(B986,Summary!$A$34:C$39,3,0))</f>
        <v>38.712545819905628</v>
      </c>
      <c r="N986" t="s">
        <v>4</v>
      </c>
      <c r="P986">
        <f t="shared" si="79"/>
        <v>2000</v>
      </c>
    </row>
    <row r="987" spans="1:16" hidden="1">
      <c r="A987" t="s">
        <v>2</v>
      </c>
      <c r="B987" t="s">
        <v>94</v>
      </c>
      <c r="C987" t="s">
        <v>71</v>
      </c>
      <c r="D987" s="8">
        <v>1480</v>
      </c>
      <c r="E987" t="str">
        <f>VLOOKUP(D987,Conformity!$A$2:$C$116,2,0)</f>
        <v>Cemeteries</v>
      </c>
      <c r="F987" s="8" t="s">
        <v>5</v>
      </c>
      <c r="G987" s="26">
        <f t="shared" si="80"/>
        <v>1.3474392445178078</v>
      </c>
      <c r="H987" s="30">
        <f t="shared" si="81"/>
        <v>0.2921616014325315</v>
      </c>
      <c r="I987" s="30">
        <f>HLOOKUP(F987,ROCs!$B$1:$F$17,MATCH(VLOOKUP(D987,HROC,2,0),ROCs!$A$2:$A$17,0)+1,0)</f>
        <v>0.27638752969320179</v>
      </c>
      <c r="J987" s="3">
        <v>29.15</v>
      </c>
      <c r="K987" s="26">
        <f t="shared" si="77"/>
        <v>33.576282624395596</v>
      </c>
      <c r="L987" s="31">
        <f t="shared" si="78"/>
        <v>123.10348443021218</v>
      </c>
      <c r="M987" s="4">
        <f>2.721*K987*(H987+VLOOKUP(B987,Summary!$A$34:C$39,3,0))</f>
        <v>31.260248316160297</v>
      </c>
      <c r="N987" t="s">
        <v>104</v>
      </c>
      <c r="P987">
        <f t="shared" si="79"/>
        <v>1000</v>
      </c>
    </row>
    <row r="988" spans="1:16" hidden="1">
      <c r="A988" t="s">
        <v>14</v>
      </c>
      <c r="B988" t="s">
        <v>96</v>
      </c>
      <c r="C988" t="s">
        <v>83</v>
      </c>
      <c r="D988" s="8">
        <v>6170</v>
      </c>
      <c r="E988" t="str">
        <f>VLOOKUP(D988,Conformity!$A$2:$C$116,2,0)</f>
        <v>Mixed Wetland Hardwoods</v>
      </c>
      <c r="F988" s="8" t="s">
        <v>5</v>
      </c>
      <c r="G988" s="26">
        <f t="shared" si="80"/>
        <v>0.62640332935885068</v>
      </c>
      <c r="H988" s="30">
        <f t="shared" si="81"/>
        <v>1.7869211096790915E-2</v>
      </c>
      <c r="I988" s="30">
        <f>HLOOKUP(F988,ROCs!$B$1:$F$17,MATCH(VLOOKUP(D988,HROC,2,0),ROCs!$A$2:$A$17,0)+1,0)</f>
        <v>0.24869471632328805</v>
      </c>
      <c r="J988" s="3">
        <v>29.03</v>
      </c>
      <c r="K988" s="26">
        <f t="shared" si="77"/>
        <v>30.087714734950101</v>
      </c>
      <c r="L988" s="31">
        <f t="shared" si="78"/>
        <v>51.282808581822863</v>
      </c>
      <c r="M988" s="4">
        <f>2.721*K988*(H988+VLOOKUP(B988,Summary!$A$34:C$39,3,0))</f>
        <v>8.0124223220012283</v>
      </c>
      <c r="N988" t="s">
        <v>111</v>
      </c>
      <c r="O988" t="s">
        <v>82</v>
      </c>
      <c r="P988">
        <f t="shared" si="79"/>
        <v>6000</v>
      </c>
    </row>
    <row r="989" spans="1:16" hidden="1">
      <c r="A989" t="s">
        <v>11</v>
      </c>
      <c r="B989" t="s">
        <v>11</v>
      </c>
      <c r="C989" t="s">
        <v>86</v>
      </c>
      <c r="D989" s="8">
        <v>2130</v>
      </c>
      <c r="E989" t="str">
        <f>VLOOKUP(D989,Conformity!$A$2:$C$116,2,0)</f>
        <v>Woodland Pastures</v>
      </c>
      <c r="F989" s="8" t="s">
        <v>5</v>
      </c>
      <c r="G989" s="26">
        <f t="shared" si="80"/>
        <v>0.95337210017164864</v>
      </c>
      <c r="H989" s="30">
        <f t="shared" si="81"/>
        <v>0.22938109134459039</v>
      </c>
      <c r="I989" s="30">
        <f>HLOOKUP(F989,ROCs!$B$1:$F$17,MATCH(VLOOKUP(D989,HROC,2,0),ROCs!$A$2:$A$17,0)+1,0)</f>
        <v>0.2</v>
      </c>
      <c r="J989" s="3">
        <v>29</v>
      </c>
      <c r="K989" s="26">
        <f t="shared" si="77"/>
        <v>24.171499999999998</v>
      </c>
      <c r="L989" s="31">
        <f t="shared" si="78"/>
        <v>62.703904150212587</v>
      </c>
      <c r="M989" s="4">
        <f>2.721*K989*(H989+VLOOKUP(B989,Summary!$A$34:C$39,3,0))</f>
        <v>22.32131548451472</v>
      </c>
      <c r="N989" t="s">
        <v>109</v>
      </c>
      <c r="P989">
        <f t="shared" si="79"/>
        <v>2000</v>
      </c>
    </row>
    <row r="990" spans="1:16" hidden="1">
      <c r="A990" t="s">
        <v>14</v>
      </c>
      <c r="B990" t="s">
        <v>96</v>
      </c>
      <c r="C990" t="s">
        <v>71</v>
      </c>
      <c r="D990" s="8">
        <v>4130</v>
      </c>
      <c r="E990" t="str">
        <f>VLOOKUP(D990,Conformity!$A$2:$C$116,2,0)</f>
        <v>Sand Pine</v>
      </c>
      <c r="F990" s="8" t="s">
        <v>5</v>
      </c>
      <c r="G990" s="26">
        <f t="shared" si="80"/>
        <v>0.80616023176279095</v>
      </c>
      <c r="H990" s="30">
        <f t="shared" si="81"/>
        <v>4.9140330516175015E-2</v>
      </c>
      <c r="I990" s="30">
        <f>HLOOKUP(F990,ROCs!$B$1:$F$17,MATCH(VLOOKUP(D990,HROC,2,0),ROCs!$A$2:$A$17,0)+1,0)</f>
        <v>0.28292799795311729</v>
      </c>
      <c r="J990" s="3">
        <v>28.89</v>
      </c>
      <c r="K990" s="26">
        <f t="shared" si="77"/>
        <v>34.064269245157213</v>
      </c>
      <c r="L990" s="31">
        <f t="shared" si="78"/>
        <v>74.722086254645973</v>
      </c>
      <c r="M990" s="4">
        <f>2.721*K990*(H990+VLOOKUP(B990,Summary!$A$34:C$39,3,0))</f>
        <v>11.969872161372605</v>
      </c>
      <c r="N990" t="s">
        <v>104</v>
      </c>
      <c r="P990">
        <f t="shared" si="79"/>
        <v>4000</v>
      </c>
    </row>
    <row r="991" spans="1:16">
      <c r="A991" t="s">
        <v>12</v>
      </c>
      <c r="B991" t="s">
        <v>95</v>
      </c>
      <c r="C991" t="s">
        <v>17</v>
      </c>
      <c r="D991" s="8">
        <v>4110</v>
      </c>
      <c r="E991" t="str">
        <f>VLOOKUP(D991,Conformity!$A$2:$C$116,2,0)</f>
        <v>Pine Flatwoods</v>
      </c>
      <c r="F991" s="8" t="s">
        <v>5</v>
      </c>
      <c r="G991" s="26">
        <f t="shared" si="80"/>
        <v>0.80616023176279095</v>
      </c>
      <c r="H991" s="30">
        <f t="shared" si="81"/>
        <v>4.9140330516175015E-2</v>
      </c>
      <c r="I991" s="30">
        <f>HLOOKUP(F991,ROCs!$B$1:$F$17,MATCH(VLOOKUP(D991,HROC,2,0),ROCs!$A$2:$A$17,0)+1,0)</f>
        <v>0.28292799795311729</v>
      </c>
      <c r="J991" s="3">
        <v>28.87</v>
      </c>
      <c r="K991" s="26">
        <f t="shared" si="77"/>
        <v>34.04068719652782</v>
      </c>
      <c r="L991" s="31">
        <f t="shared" si="78"/>
        <v>74.670357569111431</v>
      </c>
      <c r="M991" s="4">
        <f>2.721*K991*(H991+VLOOKUP(B991,Summary!$A$34:C$39,3,0))</f>
        <v>4.5516088565713186</v>
      </c>
      <c r="N991" t="s">
        <v>17</v>
      </c>
      <c r="O991" t="s">
        <v>19</v>
      </c>
      <c r="P991">
        <f t="shared" si="79"/>
        <v>4000</v>
      </c>
    </row>
    <row r="992" spans="1:16" hidden="1">
      <c r="A992" t="s">
        <v>11</v>
      </c>
      <c r="B992" t="s">
        <v>11</v>
      </c>
      <c r="C992" t="s">
        <v>83</v>
      </c>
      <c r="D992" s="8">
        <v>1330</v>
      </c>
      <c r="E992" t="str">
        <f>VLOOKUP(D992,Conformity!$A$2:$C$116,2,0)</f>
        <v>Multiple Dwelling Units, Low Rise &lt;Two stories or less&gt;</v>
      </c>
      <c r="F992" s="8" t="s">
        <v>5</v>
      </c>
      <c r="G992" s="26">
        <f t="shared" si="80"/>
        <v>1.6728075169398335</v>
      </c>
      <c r="H992" s="30">
        <f t="shared" si="81"/>
        <v>0.4645994885165638</v>
      </c>
      <c r="I992" s="30">
        <f>HLOOKUP(F992,ROCs!$B$1:$F$17,MATCH(VLOOKUP(D992,HROC,2,0),ROCs!$A$2:$A$17,0)+1,0)</f>
        <v>0.45902383655933859</v>
      </c>
      <c r="J992" s="3">
        <v>28.86</v>
      </c>
      <c r="K992" s="26">
        <f t="shared" si="77"/>
        <v>55.208655869529707</v>
      </c>
      <c r="L992" s="31">
        <f t="shared" si="78"/>
        <v>251.29374979978573</v>
      </c>
      <c r="M992" s="4">
        <f>2.721*K992*(H992+VLOOKUP(B992,Summary!$A$34:C$39,3,0))</f>
        <v>86.317916819571352</v>
      </c>
      <c r="N992" t="s">
        <v>111</v>
      </c>
      <c r="O992" t="s">
        <v>82</v>
      </c>
      <c r="P992">
        <f t="shared" si="79"/>
        <v>1000</v>
      </c>
    </row>
    <row r="993" spans="1:16" hidden="1">
      <c r="A993" t="s">
        <v>2</v>
      </c>
      <c r="B993" t="s">
        <v>94</v>
      </c>
      <c r="C993" t="s">
        <v>71</v>
      </c>
      <c r="D993" s="8">
        <v>6300</v>
      </c>
      <c r="E993" t="str">
        <f>VLOOKUP(D993,Conformity!$A$2:$C$116,2,0)</f>
        <v>Wetland Forested Mixed</v>
      </c>
      <c r="F993" s="8" t="s">
        <v>5</v>
      </c>
      <c r="G993" s="26">
        <f t="shared" si="80"/>
        <v>0.62640332935885068</v>
      </c>
      <c r="H993" s="30">
        <f t="shared" si="81"/>
        <v>1.7869211096790915E-2</v>
      </c>
      <c r="I993" s="30">
        <f>HLOOKUP(F993,ROCs!$B$1:$F$17,MATCH(VLOOKUP(D993,HROC,2,0),ROCs!$A$2:$A$17,0)+1,0)</f>
        <v>0.24869471632328805</v>
      </c>
      <c r="J993" s="3">
        <v>28.83</v>
      </c>
      <c r="K993" s="26">
        <f t="shared" si="77"/>
        <v>29.880427688894638</v>
      </c>
      <c r="L993" s="31">
        <f t="shared" si="78"/>
        <v>50.92949953199976</v>
      </c>
      <c r="M993" s="4">
        <f>2.721*K993*(H993+VLOOKUP(B993,Summary!$A$34:C$39,3,0))</f>
        <v>5.5180820292400439</v>
      </c>
      <c r="N993" t="s">
        <v>104</v>
      </c>
      <c r="P993">
        <f t="shared" si="79"/>
        <v>6000</v>
      </c>
    </row>
    <row r="994" spans="1:16">
      <c r="A994" t="s">
        <v>12</v>
      </c>
      <c r="B994" t="s">
        <v>95</v>
      </c>
      <c r="C994" t="s">
        <v>17</v>
      </c>
      <c r="D994" s="8">
        <v>4340</v>
      </c>
      <c r="E994" t="str">
        <f>VLOOKUP(D994,Conformity!$A$2:$C$116,2,0)</f>
        <v>Hardwood - Coniferous Mixed</v>
      </c>
      <c r="F994" s="8" t="s">
        <v>5</v>
      </c>
      <c r="G994" s="26">
        <f t="shared" si="80"/>
        <v>0.80616023176279095</v>
      </c>
      <c r="H994" s="30">
        <f t="shared" si="81"/>
        <v>4.9140330516175015E-2</v>
      </c>
      <c r="I994" s="30">
        <f>HLOOKUP(F994,ROCs!$B$1:$F$17,MATCH(VLOOKUP(D994,HROC,2,0),ROCs!$A$2:$A$17,0)+1,0)</f>
        <v>0.28292799795311729</v>
      </c>
      <c r="J994" s="3">
        <v>28.71</v>
      </c>
      <c r="K994" s="26">
        <f t="shared" si="77"/>
        <v>33.852030807492682</v>
      </c>
      <c r="L994" s="31">
        <f t="shared" si="78"/>
        <v>74.256528084835097</v>
      </c>
      <c r="M994" s="4">
        <f>2.721*K994*(H994+VLOOKUP(B994,Summary!$A$34:C$39,3,0))</f>
        <v>4.5263834524476119</v>
      </c>
      <c r="N994" t="s">
        <v>17</v>
      </c>
      <c r="O994" t="s">
        <v>35</v>
      </c>
      <c r="P994">
        <f t="shared" si="79"/>
        <v>4000</v>
      </c>
    </row>
    <row r="995" spans="1:16" hidden="1">
      <c r="A995" t="s">
        <v>14</v>
      </c>
      <c r="B995" t="s">
        <v>96</v>
      </c>
      <c r="C995" t="s">
        <v>71</v>
      </c>
      <c r="D995" s="8">
        <v>1110</v>
      </c>
      <c r="E995" t="str">
        <f>VLOOKUP(D995,Conformity!$A$2:$C$116,2,0)</f>
        <v>Fixed Single Family Units</v>
      </c>
      <c r="F995" s="8" t="s">
        <v>3</v>
      </c>
      <c r="G995" s="26">
        <f t="shared" si="80"/>
        <v>0.96739227811534922</v>
      </c>
      <c r="H995" s="30">
        <f t="shared" si="81"/>
        <v>0.17065096597435325</v>
      </c>
      <c r="I995" s="30">
        <f>HLOOKUP(F995,ROCs!$B$1:$F$17,MATCH(VLOOKUP(D995,HROC,2,0),ROCs!$A$2:$A$17,0)+1,0)</f>
        <v>8.3338224602148639E-2</v>
      </c>
      <c r="J995" s="3">
        <v>28.7</v>
      </c>
      <c r="K995" s="26">
        <f t="shared" si="77"/>
        <v>9.9678558645453421</v>
      </c>
      <c r="L995" s="31">
        <f t="shared" si="78"/>
        <v>26.238131703012783</v>
      </c>
      <c r="M995" s="4">
        <f>2.721*K995*(H995+VLOOKUP(B995,Summary!$A$34:C$39,3,0))</f>
        <v>6.798289799805783</v>
      </c>
      <c r="N995" t="s">
        <v>104</v>
      </c>
      <c r="P995">
        <f t="shared" si="79"/>
        <v>1000</v>
      </c>
    </row>
    <row r="996" spans="1:16" hidden="1">
      <c r="A996" t="s">
        <v>14</v>
      </c>
      <c r="B996" t="s">
        <v>96</v>
      </c>
      <c r="C996" t="s">
        <v>90</v>
      </c>
      <c r="D996" s="8">
        <v>8350</v>
      </c>
      <c r="E996" t="str">
        <f>VLOOKUP(D996,Conformity!$A$2:$C$116,2,0)</f>
        <v>Solid Waste Disposal</v>
      </c>
      <c r="F996" s="8" t="s">
        <v>10</v>
      </c>
      <c r="G996" s="26">
        <f t="shared" si="80"/>
        <v>1.4884831588725165</v>
      </c>
      <c r="H996" s="30">
        <f t="shared" si="81"/>
        <v>0.30824389141964326</v>
      </c>
      <c r="I996" s="30">
        <f>HLOOKUP(F996,ROCs!$B$1:$F$17,MATCH(VLOOKUP(D996,HROC,2,0),ROCs!$A$2:$A$17,0)+1,0)</f>
        <v>0.57659988543228824</v>
      </c>
      <c r="J996" s="3">
        <v>28.66</v>
      </c>
      <c r="K996" s="26">
        <f t="shared" si="77"/>
        <v>68.869407445969486</v>
      </c>
      <c r="L996" s="31">
        <f t="shared" si="78"/>
        <v>278.93230350715066</v>
      </c>
      <c r="M996" s="4">
        <f>2.721*K996*(H996+VLOOKUP(B996,Summary!$A$34:C$39,3,0))</f>
        <v>72.75444287746636</v>
      </c>
      <c r="N996" t="s">
        <v>105</v>
      </c>
      <c r="O996" t="s">
        <v>89</v>
      </c>
      <c r="P996">
        <f t="shared" si="79"/>
        <v>8000</v>
      </c>
    </row>
    <row r="997" spans="1:16" hidden="1">
      <c r="A997" t="s">
        <v>12</v>
      </c>
      <c r="B997" t="s">
        <v>95</v>
      </c>
      <c r="C997" t="s">
        <v>81</v>
      </c>
      <c r="D997" s="8">
        <v>3100</v>
      </c>
      <c r="E997" t="str">
        <f>VLOOKUP(D997,Conformity!$A$2:$C$116,2,0)</f>
        <v>Herbaceous (Dry Prairie)</v>
      </c>
      <c r="F997" s="8" t="s">
        <v>3</v>
      </c>
      <c r="G997" s="26">
        <f t="shared" si="80"/>
        <v>0.80616023176279095</v>
      </c>
      <c r="H997" s="30">
        <f t="shared" si="81"/>
        <v>4.9140330516175015E-2</v>
      </c>
      <c r="I997" s="30">
        <f>HLOOKUP(F997,ROCs!$B$1:$F$17,MATCH(VLOOKUP(D997,HROC,2,0),ROCs!$A$2:$A$17,0)+1,0)</f>
        <v>2.0887301862310671E-2</v>
      </c>
      <c r="J997" s="3">
        <v>28.56</v>
      </c>
      <c r="K997" s="26">
        <f t="shared" si="77"/>
        <v>2.4860860393992925</v>
      </c>
      <c r="L997" s="31">
        <f t="shared" si="78"/>
        <v>5.4533838414535989</v>
      </c>
      <c r="M997" s="4">
        <f>2.721*K997*(H997+VLOOKUP(B997,Summary!$A$34:C$39,3,0))</f>
        <v>0.33241665098589263</v>
      </c>
      <c r="N997" t="s">
        <v>103</v>
      </c>
      <c r="O997" t="s">
        <v>82</v>
      </c>
      <c r="P997">
        <f t="shared" si="79"/>
        <v>3000</v>
      </c>
    </row>
    <row r="998" spans="1:16" hidden="1">
      <c r="A998" t="s">
        <v>11</v>
      </c>
      <c r="B998" t="s">
        <v>11</v>
      </c>
      <c r="C998" t="s">
        <v>84</v>
      </c>
      <c r="D998" s="8">
        <v>5250</v>
      </c>
      <c r="E998" t="str">
        <f>VLOOKUP(D998,Conformity!$A$2:$C$116,2,0)</f>
        <v>Marshy Lakes</v>
      </c>
      <c r="F998" s="8" t="s">
        <v>5</v>
      </c>
      <c r="G998" s="26">
        <f t="shared" si="80"/>
        <v>0.52096910560538079</v>
      </c>
      <c r="H998" s="30">
        <f t="shared" si="81"/>
        <v>9.3813358258152305E-2</v>
      </c>
      <c r="I998" s="30">
        <f>HLOOKUP(F998,ROCs!$B$1:$F$17,MATCH(VLOOKUP(D998,HROC,2,0),ROCs!$A$2:$A$17,0)+1,0)</f>
        <v>0.2984336595879456</v>
      </c>
      <c r="J998" s="3">
        <v>28.54</v>
      </c>
      <c r="K998" s="26">
        <f t="shared" si="77"/>
        <v>35.495833766537061</v>
      </c>
      <c r="L998" s="31">
        <f t="shared" si="78"/>
        <v>50.317365367360708</v>
      </c>
      <c r="M998" s="4">
        <f>2.721*K998*(H998+VLOOKUP(B998,Summary!$A$34:C$39,3,0))</f>
        <v>19.685142753920555</v>
      </c>
      <c r="N998" t="s">
        <v>106</v>
      </c>
      <c r="O998" t="s">
        <v>82</v>
      </c>
      <c r="P998">
        <f t="shared" si="79"/>
        <v>5000</v>
      </c>
    </row>
    <row r="999" spans="1:16" hidden="1">
      <c r="A999" t="s">
        <v>14</v>
      </c>
      <c r="B999" t="s">
        <v>96</v>
      </c>
      <c r="C999" t="s">
        <v>72</v>
      </c>
      <c r="D999" s="8">
        <v>8330</v>
      </c>
      <c r="E999" t="str">
        <f>VLOOKUP(D999,Conformity!$A$2:$C$116,2,0)</f>
        <v>Water Supply Plants</v>
      </c>
      <c r="F999" s="8" t="s">
        <v>5</v>
      </c>
      <c r="G999" s="26">
        <f t="shared" si="80"/>
        <v>1.2017295380314896</v>
      </c>
      <c r="H999" s="30">
        <f t="shared" si="81"/>
        <v>0.2322997442582819</v>
      </c>
      <c r="I999" s="30">
        <f>HLOOKUP(F999,ROCs!$B$1:$F$17,MATCH(VLOOKUP(D999,HROC,2,0),ROCs!$A$2:$A$17,0)+1,0)</f>
        <v>0.58224006489851832</v>
      </c>
      <c r="J999" s="3">
        <v>28.39</v>
      </c>
      <c r="K999" s="26">
        <f t="shared" si="77"/>
        <v>68.887922506489289</v>
      </c>
      <c r="L999" s="31">
        <f t="shared" si="78"/>
        <v>225.25703615919869</v>
      </c>
      <c r="M999" s="4">
        <f>2.721*K999*(H999+VLOOKUP(B999,Summary!$A$34:C$39,3,0))</f>
        <v>58.53872486161103</v>
      </c>
      <c r="N999" t="s">
        <v>99</v>
      </c>
      <c r="P999">
        <f t="shared" si="79"/>
        <v>8000</v>
      </c>
    </row>
    <row r="1000" spans="1:16" hidden="1">
      <c r="A1000" t="s">
        <v>8</v>
      </c>
      <c r="B1000" t="s">
        <v>8</v>
      </c>
      <c r="C1000" t="s">
        <v>81</v>
      </c>
      <c r="D1000" s="8">
        <v>5250</v>
      </c>
      <c r="E1000" t="str">
        <f>VLOOKUP(D1000,Conformity!$A$2:$C$116,2,0)</f>
        <v>Marshy Lakes</v>
      </c>
      <c r="F1000" s="8" t="s">
        <v>5</v>
      </c>
      <c r="G1000" s="26">
        <f t="shared" si="80"/>
        <v>0.52096910560538079</v>
      </c>
      <c r="H1000" s="30">
        <f t="shared" si="81"/>
        <v>9.3813358258152305E-2</v>
      </c>
      <c r="I1000" s="30">
        <f>HLOOKUP(F1000,ROCs!$B$1:$F$17,MATCH(VLOOKUP(D1000,HROC,2,0),ROCs!$A$2:$A$17,0)+1,0)</f>
        <v>0.2984336595879456</v>
      </c>
      <c r="J1000" s="3">
        <v>28.35</v>
      </c>
      <c r="K1000" s="26">
        <f t="shared" si="77"/>
        <v>35.259526534033839</v>
      </c>
      <c r="L1000" s="31">
        <f t="shared" si="78"/>
        <v>49.982386410815565</v>
      </c>
      <c r="M1000" s="4">
        <f>2.721*K1000*(H1000+VLOOKUP(B1000,Summary!$A$34:C$39,3,0))</f>
        <v>27.229386135145294</v>
      </c>
      <c r="N1000" t="s">
        <v>103</v>
      </c>
      <c r="O1000" t="s">
        <v>82</v>
      </c>
      <c r="P1000">
        <f t="shared" si="79"/>
        <v>5000</v>
      </c>
    </row>
    <row r="1001" spans="1:16" hidden="1">
      <c r="A1001" t="s">
        <v>11</v>
      </c>
      <c r="B1001" t="s">
        <v>11</v>
      </c>
      <c r="C1001" t="s">
        <v>73</v>
      </c>
      <c r="D1001" s="8">
        <v>2120</v>
      </c>
      <c r="E1001" t="str">
        <f>VLOOKUP(D1001,Conformity!$A$2:$C$116,2,0)</f>
        <v>Unimproved Pastures</v>
      </c>
      <c r="F1001" s="8" t="s">
        <v>5</v>
      </c>
      <c r="G1001" s="26">
        <f t="shared" si="80"/>
        <v>0.95337210017164864</v>
      </c>
      <c r="H1001" s="30">
        <f t="shared" si="81"/>
        <v>0.22938109134459039</v>
      </c>
      <c r="I1001" s="30">
        <f>HLOOKUP(F1001,ROCs!$B$1:$F$17,MATCH(VLOOKUP(D1001,HROC,2,0),ROCs!$A$2:$A$17,0)+1,0)</f>
        <v>0.2</v>
      </c>
      <c r="J1001" s="3">
        <v>28.33</v>
      </c>
      <c r="K1001" s="26">
        <f t="shared" si="77"/>
        <v>23.613054999999999</v>
      </c>
      <c r="L1001" s="31">
        <f t="shared" si="78"/>
        <v>61.255227743983539</v>
      </c>
      <c r="M1001" s="4">
        <f>2.721*K1001*(H1001+VLOOKUP(B1001,Summary!$A$34:C$39,3,0))</f>
        <v>21.805616126769035</v>
      </c>
      <c r="N1001" t="s">
        <v>110</v>
      </c>
      <c r="P1001">
        <f t="shared" si="79"/>
        <v>2000</v>
      </c>
    </row>
    <row r="1002" spans="1:16" hidden="1">
      <c r="A1002" t="s">
        <v>12</v>
      </c>
      <c r="B1002" t="s">
        <v>95</v>
      </c>
      <c r="C1002" t="s">
        <v>81</v>
      </c>
      <c r="D1002" s="8">
        <v>6216</v>
      </c>
      <c r="E1002" t="e">
        <f>VLOOKUP(D1002,Conformity!$A$2:$C$116,2,0)</f>
        <v>#N/A</v>
      </c>
      <c r="F1002" s="8" t="s">
        <v>5</v>
      </c>
      <c r="G1002" s="26">
        <f t="shared" si="80"/>
        <v>0.62640332935885068</v>
      </c>
      <c r="H1002" s="30">
        <f t="shared" si="81"/>
        <v>1.7869211096790915E-2</v>
      </c>
      <c r="I1002" s="30">
        <f>HLOOKUP(F1002,ROCs!$B$1:$F$17,MATCH(VLOOKUP(D1002,HROC,2,0),ROCs!$A$2:$A$17,0)+1,0)</f>
        <v>0.24869471632328805</v>
      </c>
      <c r="J1002" s="3">
        <v>28.15</v>
      </c>
      <c r="K1002" s="26">
        <f t="shared" si="77"/>
        <v>29.175651732306076</v>
      </c>
      <c r="L1002" s="31">
        <f t="shared" si="78"/>
        <v>49.728248762601233</v>
      </c>
      <c r="M1002" s="4">
        <f>2.721*K1002*(H1002+VLOOKUP(B1002,Summary!$A$34:C$39,3,0))</f>
        <v>1.4185821386392947</v>
      </c>
      <c r="N1002" t="s">
        <v>103</v>
      </c>
      <c r="O1002" t="s">
        <v>82</v>
      </c>
      <c r="P1002">
        <f t="shared" si="79"/>
        <v>6000</v>
      </c>
    </row>
    <row r="1003" spans="1:16" hidden="1">
      <c r="A1003" t="s">
        <v>15</v>
      </c>
      <c r="B1003" t="s">
        <v>95</v>
      </c>
      <c r="C1003" t="s">
        <v>81</v>
      </c>
      <c r="D1003" s="8">
        <v>6216</v>
      </c>
      <c r="E1003" t="e">
        <f>VLOOKUP(D1003,Conformity!$A$2:$C$116,2,0)</f>
        <v>#N/A</v>
      </c>
      <c r="F1003" s="8" t="s">
        <v>5</v>
      </c>
      <c r="G1003" s="26">
        <f t="shared" si="80"/>
        <v>0.62640332935885068</v>
      </c>
      <c r="H1003" s="30">
        <f t="shared" si="81"/>
        <v>1.7869211096790915E-2</v>
      </c>
      <c r="I1003" s="30">
        <f>HLOOKUP(F1003,ROCs!$B$1:$F$17,MATCH(VLOOKUP(D1003,HROC,2,0),ROCs!$A$2:$A$17,0)+1,0)</f>
        <v>0.24869471632328805</v>
      </c>
      <c r="J1003" s="3">
        <v>28.14</v>
      </c>
      <c r="K1003" s="26">
        <f t="shared" si="77"/>
        <v>29.165287380003303</v>
      </c>
      <c r="L1003" s="31">
        <f t="shared" si="78"/>
        <v>49.710583310110074</v>
      </c>
      <c r="M1003" s="4">
        <f>2.721*K1003*(H1003+VLOOKUP(B1003,Summary!$A$34:C$39,3,0))</f>
        <v>1.4180782018227269</v>
      </c>
      <c r="N1003" t="s">
        <v>103</v>
      </c>
      <c r="O1003" t="s">
        <v>82</v>
      </c>
      <c r="P1003">
        <f t="shared" si="79"/>
        <v>6000</v>
      </c>
    </row>
    <row r="1004" spans="1:16" hidden="1">
      <c r="A1004" t="s">
        <v>11</v>
      </c>
      <c r="B1004" t="s">
        <v>11</v>
      </c>
      <c r="C1004" t="s">
        <v>72</v>
      </c>
      <c r="D1004" s="8">
        <v>5120</v>
      </c>
      <c r="E1004" t="str">
        <f>VLOOKUP(D1004,Conformity!$A$2:$C$116,2,0)</f>
        <v xml:space="preserve"> Channelized Waterways, Canals</v>
      </c>
      <c r="F1004" s="8" t="s">
        <v>10</v>
      </c>
      <c r="G1004" s="26">
        <f t="shared" si="80"/>
        <v>0.52096910560538079</v>
      </c>
      <c r="H1004" s="30">
        <f t="shared" si="81"/>
        <v>9.3813358258152305E-2</v>
      </c>
      <c r="I1004" s="30">
        <f>HLOOKUP(F1004,ROCs!$B$1:$F$17,MATCH(VLOOKUP(D1004,HROC,2,0),ROCs!$A$2:$A$17,0)+1,0)</f>
        <v>0.2984336595879456</v>
      </c>
      <c r="J1004" s="3">
        <v>27.85</v>
      </c>
      <c r="K1004" s="26">
        <f t="shared" si="77"/>
        <v>34.637665395867458</v>
      </c>
      <c r="L1004" s="31">
        <f t="shared" si="78"/>
        <v>49.100862840959913</v>
      </c>
      <c r="M1004" s="4">
        <f>2.721*K1004*(H1004+VLOOKUP(B1004,Summary!$A$34:C$39,3,0))</f>
        <v>19.209223044733267</v>
      </c>
      <c r="N1004" t="s">
        <v>99</v>
      </c>
      <c r="P1004">
        <f t="shared" si="79"/>
        <v>5000</v>
      </c>
    </row>
    <row r="1005" spans="1:16" hidden="1">
      <c r="A1005" t="s">
        <v>14</v>
      </c>
      <c r="B1005" t="s">
        <v>96</v>
      </c>
      <c r="C1005" t="s">
        <v>72</v>
      </c>
      <c r="D1005" s="8">
        <v>3210</v>
      </c>
      <c r="E1005" t="str">
        <f>VLOOKUP(D1005,Conformity!$A$2:$C$116,2,0)</f>
        <v>Palmetto Prairies</v>
      </c>
      <c r="F1005" s="8" t="s">
        <v>5</v>
      </c>
      <c r="G1005" s="26">
        <f t="shared" si="80"/>
        <v>0.80616023176279095</v>
      </c>
      <c r="H1005" s="30">
        <f t="shared" si="81"/>
        <v>4.9140330516175015E-2</v>
      </c>
      <c r="I1005" s="30">
        <f>HLOOKUP(F1005,ROCs!$B$1:$F$17,MATCH(VLOOKUP(D1005,HROC,2,0),ROCs!$A$2:$A$17,0)+1,0)</f>
        <v>0.28292799795311729</v>
      </c>
      <c r="J1005" s="3">
        <v>27.75</v>
      </c>
      <c r="K1005" s="26">
        <f t="shared" si="77"/>
        <v>32.720092473281845</v>
      </c>
      <c r="L1005" s="31">
        <f t="shared" si="78"/>
        <v>71.773551179177062</v>
      </c>
      <c r="M1005" s="4">
        <f>2.721*K1005*(H1005+VLOOKUP(B1005,Summary!$A$34:C$39,3,0))</f>
        <v>11.497540757289363</v>
      </c>
      <c r="N1005" t="s">
        <v>99</v>
      </c>
      <c r="P1005">
        <f t="shared" si="79"/>
        <v>3000</v>
      </c>
    </row>
    <row r="1006" spans="1:16">
      <c r="A1006" t="s">
        <v>8</v>
      </c>
      <c r="B1006" t="s">
        <v>8</v>
      </c>
      <c r="C1006" t="s">
        <v>17</v>
      </c>
      <c r="D1006" s="8">
        <v>2110</v>
      </c>
      <c r="E1006" t="str">
        <f>VLOOKUP(D1006,Conformity!$A$2:$C$116,2,0)</f>
        <v>Improved Pastures</v>
      </c>
      <c r="F1006" s="8" t="s">
        <v>10</v>
      </c>
      <c r="G1006" s="26">
        <f t="shared" si="80"/>
        <v>1.8765006736361713</v>
      </c>
      <c r="H1006" s="30">
        <f t="shared" si="81"/>
        <v>0.3700681607026059</v>
      </c>
      <c r="I1006" s="30">
        <f>HLOOKUP(F1006,ROCs!$B$1:$F$17,MATCH(VLOOKUP(D1006,HROC,2,0),ROCs!$A$2:$A$17,0)+1,0)</f>
        <v>0.58663586860269046</v>
      </c>
      <c r="J1006" s="3">
        <v>27.69</v>
      </c>
      <c r="K1006" s="26">
        <f t="shared" si="77"/>
        <v>67.696649962703418</v>
      </c>
      <c r="L1006" s="31">
        <f t="shared" si="78"/>
        <v>345.6562739908141</v>
      </c>
      <c r="M1006" s="4">
        <f>2.721*K1006*(H1006+VLOOKUP(B1006,Summary!$A$34:C$39,3,0))</f>
        <v>103.16600272475361</v>
      </c>
      <c r="N1006" t="s">
        <v>17</v>
      </c>
      <c r="O1006" t="s">
        <v>24</v>
      </c>
      <c r="P1006">
        <f t="shared" si="79"/>
        <v>2000</v>
      </c>
    </row>
    <row r="1007" spans="1:16" hidden="1">
      <c r="A1007" t="s">
        <v>14</v>
      </c>
      <c r="B1007" t="s">
        <v>96</v>
      </c>
      <c r="C1007" t="s">
        <v>83</v>
      </c>
      <c r="D1007" s="8">
        <v>1900</v>
      </c>
      <c r="E1007" t="str">
        <f>VLOOKUP(D1007,Conformity!$A$2:$C$116,2,0)</f>
        <v>Open Land</v>
      </c>
      <c r="F1007" s="8" t="s">
        <v>5</v>
      </c>
      <c r="G1007" s="26">
        <f t="shared" si="80"/>
        <v>0.80616023176279095</v>
      </c>
      <c r="H1007" s="30">
        <f t="shared" si="81"/>
        <v>4.9140330516175015E-2</v>
      </c>
      <c r="I1007" s="30">
        <f>HLOOKUP(F1007,ROCs!$B$1:$F$17,MATCH(VLOOKUP(D1007,HROC,2,0),ROCs!$A$2:$A$17,0)+1,0)</f>
        <v>0.28292799795311729</v>
      </c>
      <c r="J1007" s="3">
        <v>27.65</v>
      </c>
      <c r="K1007" s="26">
        <f t="shared" si="77"/>
        <v>32.602182230134886</v>
      </c>
      <c r="L1007" s="31">
        <f t="shared" si="78"/>
        <v>71.514907751504367</v>
      </c>
      <c r="M1007" s="4">
        <f>2.721*K1007*(H1007+VLOOKUP(B1007,Summary!$A$34:C$39,3,0))</f>
        <v>11.456108177983818</v>
      </c>
      <c r="N1007" t="s">
        <v>111</v>
      </c>
      <c r="O1007" t="s">
        <v>82</v>
      </c>
      <c r="P1007">
        <f t="shared" si="79"/>
        <v>1000</v>
      </c>
    </row>
    <row r="1008" spans="1:16">
      <c r="A1008" t="s">
        <v>14</v>
      </c>
      <c r="B1008" t="s">
        <v>96</v>
      </c>
      <c r="C1008" t="s">
        <v>17</v>
      </c>
      <c r="D1008" s="8">
        <v>3200</v>
      </c>
      <c r="E1008" t="str">
        <f>VLOOKUP(D1008,Conformity!$A$2:$C$116,2,0)</f>
        <v>Shrub and Brushland</v>
      </c>
      <c r="F1008" s="8" t="s">
        <v>5</v>
      </c>
      <c r="G1008" s="26">
        <f t="shared" si="80"/>
        <v>0.80616023176279095</v>
      </c>
      <c r="H1008" s="30">
        <f t="shared" si="81"/>
        <v>4.9140330516175015E-2</v>
      </c>
      <c r="I1008" s="30">
        <f>HLOOKUP(F1008,ROCs!$B$1:$F$17,MATCH(VLOOKUP(D1008,HROC,2,0),ROCs!$A$2:$A$17,0)+1,0)</f>
        <v>0.28292799795311729</v>
      </c>
      <c r="J1008" s="3">
        <v>27.58</v>
      </c>
      <c r="K1008" s="26">
        <f t="shared" si="77"/>
        <v>32.51964505993201</v>
      </c>
      <c r="L1008" s="31">
        <f t="shared" si="78"/>
        <v>71.333857352133464</v>
      </c>
      <c r="M1008" s="4">
        <f>2.721*K1008*(H1008+VLOOKUP(B1008,Summary!$A$34:C$39,3,0))</f>
        <v>11.427105372469933</v>
      </c>
      <c r="N1008" t="s">
        <v>17</v>
      </c>
      <c r="O1008" t="s">
        <v>51</v>
      </c>
      <c r="P1008">
        <f t="shared" si="79"/>
        <v>3000</v>
      </c>
    </row>
    <row r="1009" spans="1:16" hidden="1">
      <c r="A1009" t="s">
        <v>8</v>
      </c>
      <c r="B1009" t="s">
        <v>8</v>
      </c>
      <c r="C1009" t="s">
        <v>71</v>
      </c>
      <c r="D1009" s="8">
        <v>6250</v>
      </c>
      <c r="E1009" t="str">
        <f>VLOOKUP(D1009,Conformity!$A$2:$C$116,2,0)</f>
        <v>Hydric Pine Flatwoods</v>
      </c>
      <c r="F1009" s="8" t="s">
        <v>5</v>
      </c>
      <c r="G1009" s="26">
        <f t="shared" si="80"/>
        <v>0.62640332935885068</v>
      </c>
      <c r="H1009" s="30">
        <f t="shared" si="81"/>
        <v>1.7869211096790915E-2</v>
      </c>
      <c r="I1009" s="30">
        <f>HLOOKUP(F1009,ROCs!$B$1:$F$17,MATCH(VLOOKUP(D1009,HROC,2,0),ROCs!$A$2:$A$17,0)+1,0)</f>
        <v>0.24869471632328805</v>
      </c>
      <c r="J1009" s="3">
        <v>27.53</v>
      </c>
      <c r="K1009" s="26">
        <f t="shared" si="77"/>
        <v>28.533061889534149</v>
      </c>
      <c r="L1009" s="31">
        <f t="shared" si="78"/>
        <v>48.632990708149627</v>
      </c>
      <c r="M1009" s="4">
        <f>2.721*K1009*(H1009+VLOOKUP(B1009,Summary!$A$34:C$39,3,0))</f>
        <v>16.13864572228233</v>
      </c>
      <c r="N1009" t="s">
        <v>104</v>
      </c>
      <c r="P1009">
        <f t="shared" si="79"/>
        <v>6000</v>
      </c>
    </row>
    <row r="1010" spans="1:16" hidden="1">
      <c r="A1010" t="s">
        <v>14</v>
      </c>
      <c r="B1010" t="s">
        <v>96</v>
      </c>
      <c r="C1010" t="s">
        <v>77</v>
      </c>
      <c r="D1010" s="8">
        <v>5120</v>
      </c>
      <c r="E1010" t="str">
        <f>VLOOKUP(D1010,Conformity!$A$2:$C$116,2,0)</f>
        <v xml:space="preserve"> Channelized Waterways, Canals</v>
      </c>
      <c r="F1010" s="8" t="s">
        <v>10</v>
      </c>
      <c r="G1010" s="26">
        <f t="shared" si="80"/>
        <v>0.52096910560538079</v>
      </c>
      <c r="H1010" s="30">
        <f t="shared" si="81"/>
        <v>9.3813358258152305E-2</v>
      </c>
      <c r="I1010" s="30">
        <f>HLOOKUP(F1010,ROCs!$B$1:$F$17,MATCH(VLOOKUP(D1010,HROC,2,0),ROCs!$A$2:$A$17,0)+1,0)</f>
        <v>0.2984336595879456</v>
      </c>
      <c r="J1010" s="3">
        <v>27.48</v>
      </c>
      <c r="K1010" s="26">
        <f t="shared" si="77"/>
        <v>34.177488153624331</v>
      </c>
      <c r="L1010" s="31">
        <f t="shared" si="78"/>
        <v>48.448535399266724</v>
      </c>
      <c r="M1010" s="4">
        <f>2.721*K1010*(H1010+VLOOKUP(B1010,Summary!$A$34:C$39,3,0))</f>
        <v>16.16411136443509</v>
      </c>
      <c r="N1010" t="s">
        <v>112</v>
      </c>
      <c r="P1010">
        <f t="shared" si="79"/>
        <v>5000</v>
      </c>
    </row>
    <row r="1011" spans="1:16">
      <c r="A1011" t="s">
        <v>12</v>
      </c>
      <c r="B1011" t="s">
        <v>95</v>
      </c>
      <c r="C1011" t="s">
        <v>17</v>
      </c>
      <c r="D1011" s="8">
        <v>2110</v>
      </c>
      <c r="E1011" t="str">
        <f>VLOOKUP(D1011,Conformity!$A$2:$C$116,2,0)</f>
        <v>Improved Pastures</v>
      </c>
      <c r="F1011" s="8" t="s">
        <v>5</v>
      </c>
      <c r="G1011" s="26">
        <f t="shared" si="80"/>
        <v>1.8765006736361713</v>
      </c>
      <c r="H1011" s="30">
        <f t="shared" si="81"/>
        <v>0.3700681607026059</v>
      </c>
      <c r="I1011" s="30">
        <f>HLOOKUP(F1011,ROCs!$B$1:$F$17,MATCH(VLOOKUP(D1011,HROC,2,0),ROCs!$A$2:$A$17,0)+1,0)</f>
        <v>0.58663586860269046</v>
      </c>
      <c r="J1011" s="3">
        <v>27.41</v>
      </c>
      <c r="K1011" s="26">
        <f t="shared" si="77"/>
        <v>67.012104567630942</v>
      </c>
      <c r="L1011" s="31">
        <f t="shared" si="78"/>
        <v>342.16101372655169</v>
      </c>
      <c r="M1011" s="4">
        <f>2.721*K1011*(H1011+VLOOKUP(B1011,Summary!$A$34:C$39,3,0))</f>
        <v>67.478204933740699</v>
      </c>
      <c r="N1011" t="s">
        <v>17</v>
      </c>
      <c r="O1011" t="s">
        <v>33</v>
      </c>
      <c r="P1011">
        <f t="shared" si="79"/>
        <v>2000</v>
      </c>
    </row>
    <row r="1012" spans="1:16" hidden="1">
      <c r="A1012" t="s">
        <v>12</v>
      </c>
      <c r="B1012" t="s">
        <v>95</v>
      </c>
      <c r="C1012" t="s">
        <v>71</v>
      </c>
      <c r="D1012" s="8">
        <v>4110</v>
      </c>
      <c r="E1012" t="str">
        <f>VLOOKUP(D1012,Conformity!$A$2:$C$116,2,0)</f>
        <v>Pine Flatwoods</v>
      </c>
      <c r="F1012" s="8" t="s">
        <v>10</v>
      </c>
      <c r="G1012" s="26">
        <f t="shared" si="80"/>
        <v>0.80616023176279095</v>
      </c>
      <c r="H1012" s="30">
        <f t="shared" si="81"/>
        <v>4.9140330516175015E-2</v>
      </c>
      <c r="I1012" s="30">
        <f>HLOOKUP(F1012,ROCs!$B$1:$F$17,MATCH(VLOOKUP(D1012,HROC,2,0),ROCs!$A$2:$A$17,0)+1,0)</f>
        <v>0.24115339422849597</v>
      </c>
      <c r="J1012" s="3">
        <v>27.26</v>
      </c>
      <c r="K1012" s="26">
        <f t="shared" si="77"/>
        <v>27.396484562392228</v>
      </c>
      <c r="L1012" s="31">
        <f t="shared" si="78"/>
        <v>60.095887212850762</v>
      </c>
      <c r="M1012" s="4">
        <f>2.721*K1012*(H1012+VLOOKUP(B1012,Summary!$A$34:C$39,3,0))</f>
        <v>3.6632069456524716</v>
      </c>
      <c r="N1012" t="s">
        <v>104</v>
      </c>
      <c r="P1012">
        <f t="shared" si="79"/>
        <v>4000</v>
      </c>
    </row>
    <row r="1013" spans="1:16">
      <c r="A1013" t="s">
        <v>14</v>
      </c>
      <c r="B1013" t="s">
        <v>96</v>
      </c>
      <c r="C1013" t="s">
        <v>17</v>
      </c>
      <c r="D1013" s="8">
        <v>5120</v>
      </c>
      <c r="E1013" t="str">
        <f>VLOOKUP(D1013,Conformity!$A$2:$C$116,2,0)</f>
        <v xml:space="preserve"> Channelized Waterways, Canals</v>
      </c>
      <c r="F1013" s="8" t="s">
        <v>10</v>
      </c>
      <c r="G1013" s="26">
        <f t="shared" si="80"/>
        <v>0.52096910560538079</v>
      </c>
      <c r="H1013" s="30">
        <f t="shared" si="81"/>
        <v>9.3813358258152305E-2</v>
      </c>
      <c r="I1013" s="30">
        <f>HLOOKUP(F1013,ROCs!$B$1:$F$17,MATCH(VLOOKUP(D1013,HROC,2,0),ROCs!$A$2:$A$17,0)+1,0)</f>
        <v>0.2984336595879456</v>
      </c>
      <c r="J1013" s="3">
        <v>27.14</v>
      </c>
      <c r="K1013" s="26">
        <f t="shared" si="77"/>
        <v>33.754622579671192</v>
      </c>
      <c r="L1013" s="31">
        <f t="shared" si="78"/>
        <v>47.849099371764879</v>
      </c>
      <c r="M1013" s="4">
        <f>2.721*K1013*(H1013+VLOOKUP(B1013,Summary!$A$34:C$39,3,0))</f>
        <v>15.964118720188077</v>
      </c>
      <c r="N1013" t="s">
        <v>17</v>
      </c>
      <c r="O1013" t="s">
        <v>37</v>
      </c>
      <c r="P1013">
        <f t="shared" si="79"/>
        <v>5000</v>
      </c>
    </row>
    <row r="1014" spans="1:16" hidden="1">
      <c r="A1014" t="s">
        <v>14</v>
      </c>
      <c r="B1014" t="s">
        <v>96</v>
      </c>
      <c r="C1014" t="s">
        <v>79</v>
      </c>
      <c r="D1014" s="8">
        <v>6430</v>
      </c>
      <c r="E1014" t="str">
        <f>VLOOKUP(D1014,Conformity!$A$2:$C$116,2,0)</f>
        <v>Wet Prairies</v>
      </c>
      <c r="F1014" s="8" t="s">
        <v>5</v>
      </c>
      <c r="G1014" s="26">
        <f t="shared" si="80"/>
        <v>0.62640332935885068</v>
      </c>
      <c r="H1014" s="30">
        <f t="shared" si="81"/>
        <v>1.7869211096790915E-2</v>
      </c>
      <c r="I1014" s="30">
        <f>HLOOKUP(F1014,ROCs!$B$1:$F$17,MATCH(VLOOKUP(D1014,HROC,2,0),ROCs!$A$2:$A$17,0)+1,0)</f>
        <v>0.24869471632328805</v>
      </c>
      <c r="J1014" s="3">
        <v>27.14</v>
      </c>
      <c r="K1014" s="26">
        <f t="shared" si="77"/>
        <v>28.128852149726001</v>
      </c>
      <c r="L1014" s="31">
        <f t="shared" si="78"/>
        <v>47.944038060994579</v>
      </c>
      <c r="M1014" s="4">
        <f>2.721*K1014*(H1014+VLOOKUP(B1014,Summary!$A$34:C$39,3,0))</f>
        <v>7.4907730561182699</v>
      </c>
      <c r="N1014" t="s">
        <v>113</v>
      </c>
      <c r="P1014">
        <f t="shared" si="79"/>
        <v>6000</v>
      </c>
    </row>
    <row r="1015" spans="1:16" hidden="1">
      <c r="A1015" t="s">
        <v>14</v>
      </c>
      <c r="B1015" t="s">
        <v>96</v>
      </c>
      <c r="C1015" t="s">
        <v>72</v>
      </c>
      <c r="D1015" s="8">
        <v>1920</v>
      </c>
      <c r="E1015" t="str">
        <f>VLOOKUP(D1015,Conformity!$A$2:$C$116,2,0)</f>
        <v>Inactive Land with street pattern but without structures</v>
      </c>
      <c r="F1015" s="8" t="s">
        <v>3</v>
      </c>
      <c r="G1015" s="26">
        <f t="shared" si="80"/>
        <v>0.80616023176279095</v>
      </c>
      <c r="H1015" s="30">
        <f t="shared" si="81"/>
        <v>4.9140330516175015E-2</v>
      </c>
      <c r="I1015" s="30">
        <f>HLOOKUP(F1015,ROCs!$B$1:$F$17,MATCH(VLOOKUP(D1015,HROC,2,0),ROCs!$A$2:$A$17,0)+1,0)</f>
        <v>8.3338224602148639E-2</v>
      </c>
      <c r="J1015" s="3">
        <v>27.13</v>
      </c>
      <c r="K1015" s="26">
        <f t="shared" si="77"/>
        <v>9.4225759444290986</v>
      </c>
      <c r="L1015" s="31">
        <f t="shared" si="78"/>
        <v>20.66900444549178</v>
      </c>
      <c r="M1015" s="4">
        <f>2.721*K1015*(H1015+VLOOKUP(B1015,Summary!$A$34:C$39,3,0))</f>
        <v>3.3110068698061252</v>
      </c>
      <c r="N1015" t="s">
        <v>99</v>
      </c>
      <c r="P1015">
        <f t="shared" si="79"/>
        <v>1000</v>
      </c>
    </row>
    <row r="1016" spans="1:16" hidden="1">
      <c r="A1016" t="s">
        <v>14</v>
      </c>
      <c r="B1016" t="s">
        <v>96</v>
      </c>
      <c r="C1016" t="s">
        <v>71</v>
      </c>
      <c r="D1016" s="8">
        <v>4340</v>
      </c>
      <c r="E1016" t="str">
        <f>VLOOKUP(D1016,Conformity!$A$2:$C$116,2,0)</f>
        <v>Hardwood - Coniferous Mixed</v>
      </c>
      <c r="F1016" s="8" t="s">
        <v>13</v>
      </c>
      <c r="G1016" s="26">
        <f t="shared" si="80"/>
        <v>0.80616023176279095</v>
      </c>
      <c r="H1016" s="30">
        <f t="shared" si="81"/>
        <v>4.9140330516175015E-2</v>
      </c>
      <c r="I1016" s="30">
        <f>HLOOKUP(F1016,ROCs!$B$1:$F$17,MATCH(VLOOKUP(D1016,HROC,2,0),ROCs!$A$2:$A$17,0)+1,0)</f>
        <v>9.4942281192321246E-2</v>
      </c>
      <c r="J1016" s="3">
        <v>27.03</v>
      </c>
      <c r="K1016" s="26">
        <f t="shared" si="77"/>
        <v>10.695012994169039</v>
      </c>
      <c r="L1016" s="31">
        <f t="shared" si="78"/>
        <v>23.460173993266302</v>
      </c>
      <c r="M1016" s="4">
        <f>2.721*K1016*(H1016+VLOOKUP(B1016,Summary!$A$34:C$39,3,0))</f>
        <v>3.7581295927145733</v>
      </c>
      <c r="N1016" t="s">
        <v>104</v>
      </c>
      <c r="P1016">
        <f t="shared" si="79"/>
        <v>4000</v>
      </c>
    </row>
    <row r="1017" spans="1:16" hidden="1">
      <c r="A1017" t="s">
        <v>8</v>
      </c>
      <c r="B1017" t="s">
        <v>8</v>
      </c>
      <c r="C1017" t="s">
        <v>83</v>
      </c>
      <c r="D1017" s="8">
        <v>3100</v>
      </c>
      <c r="E1017" t="str">
        <f>VLOOKUP(D1017,Conformity!$A$2:$C$116,2,0)</f>
        <v>Herbaceous (Dry Prairie)</v>
      </c>
      <c r="F1017" s="8" t="s">
        <v>5</v>
      </c>
      <c r="G1017" s="26">
        <f t="shared" si="80"/>
        <v>0.80616023176279095</v>
      </c>
      <c r="H1017" s="30">
        <f t="shared" si="81"/>
        <v>4.9140330516175015E-2</v>
      </c>
      <c r="I1017" s="30">
        <f>HLOOKUP(F1017,ROCs!$B$1:$F$17,MATCH(VLOOKUP(D1017,HROC,2,0),ROCs!$A$2:$A$17,0)+1,0)</f>
        <v>0.28292799795311729</v>
      </c>
      <c r="J1017" s="3">
        <v>26.99</v>
      </c>
      <c r="K1017" s="26">
        <f t="shared" si="77"/>
        <v>31.82397462536494</v>
      </c>
      <c r="L1017" s="31">
        <f t="shared" si="78"/>
        <v>69.807861128864474</v>
      </c>
      <c r="M1017" s="4">
        <f>2.721*K1017*(H1017+VLOOKUP(B1017,Summary!$A$34:C$39,3,0))</f>
        <v>20.707886999685186</v>
      </c>
      <c r="N1017" t="s">
        <v>111</v>
      </c>
      <c r="O1017" t="s">
        <v>82</v>
      </c>
      <c r="P1017">
        <f t="shared" si="79"/>
        <v>3000</v>
      </c>
    </row>
    <row r="1018" spans="1:16" hidden="1">
      <c r="A1018" t="s">
        <v>14</v>
      </c>
      <c r="B1018" t="s">
        <v>96</v>
      </c>
      <c r="C1018" t="s">
        <v>86</v>
      </c>
      <c r="D1018" s="8">
        <v>6410</v>
      </c>
      <c r="E1018" t="str">
        <f>VLOOKUP(D1018,Conformity!$A$2:$C$116,2,0)</f>
        <v>Freshwater Marshes</v>
      </c>
      <c r="F1018" s="8" t="s">
        <v>5</v>
      </c>
      <c r="G1018" s="26">
        <f t="shared" si="80"/>
        <v>0.62640332935885068</v>
      </c>
      <c r="H1018" s="30">
        <f t="shared" si="81"/>
        <v>1.7869211096790915E-2</v>
      </c>
      <c r="I1018" s="30">
        <f>HLOOKUP(F1018,ROCs!$B$1:$F$17,MATCH(VLOOKUP(D1018,HROC,2,0),ROCs!$A$2:$A$17,0)+1,0)</f>
        <v>0.24869471632328805</v>
      </c>
      <c r="J1018" s="3">
        <v>26.92</v>
      </c>
      <c r="K1018" s="26">
        <f t="shared" si="77"/>
        <v>27.900836399064996</v>
      </c>
      <c r="L1018" s="31">
        <f t="shared" si="78"/>
        <v>47.555398106189173</v>
      </c>
      <c r="M1018" s="4">
        <f>2.721*K1018*(H1018+VLOOKUP(B1018,Summary!$A$34:C$39,3,0))</f>
        <v>7.4300519775498834</v>
      </c>
      <c r="N1018" t="s">
        <v>109</v>
      </c>
      <c r="P1018">
        <f t="shared" si="79"/>
        <v>6000</v>
      </c>
    </row>
    <row r="1019" spans="1:16" hidden="1">
      <c r="A1019" t="s">
        <v>12</v>
      </c>
      <c r="B1019" t="s">
        <v>95</v>
      </c>
      <c r="C1019" t="s">
        <v>4</v>
      </c>
      <c r="D1019" s="8">
        <v>2610</v>
      </c>
      <c r="E1019" t="str">
        <f>VLOOKUP(D1019,Conformity!$A$2:$C$116,2,0)</f>
        <v>Fallow Crop Land</v>
      </c>
      <c r="F1019" s="8" t="s">
        <v>5</v>
      </c>
      <c r="G1019" s="26">
        <f t="shared" si="80"/>
        <v>1.1942187284187931</v>
      </c>
      <c r="H1019" s="30">
        <f t="shared" si="81"/>
        <v>0.52982210901985061</v>
      </c>
      <c r="I1019" s="30">
        <f>HLOOKUP(F1019,ROCs!$B$1:$F$17,MATCH(VLOOKUP(D1019,HROC,2,0),ROCs!$A$2:$A$17,0)+1,0)</f>
        <v>0.28292799795311729</v>
      </c>
      <c r="J1019" s="3">
        <v>26.79</v>
      </c>
      <c r="K1019" s="26">
        <f t="shared" si="77"/>
        <v>31.588154139071019</v>
      </c>
      <c r="L1019" s="31">
        <f t="shared" si="78"/>
        <v>102.64473269710744</v>
      </c>
      <c r="M1019" s="4">
        <f>2.721*K1019*(H1019+VLOOKUP(B1019,Summary!$A$34:C$39,3,0))</f>
        <v>45.538934755584314</v>
      </c>
      <c r="N1019" t="s">
        <v>4</v>
      </c>
      <c r="P1019">
        <f t="shared" si="79"/>
        <v>2000</v>
      </c>
    </row>
    <row r="1020" spans="1:16" hidden="1">
      <c r="A1020" t="s">
        <v>16</v>
      </c>
      <c r="B1020" t="s">
        <v>97</v>
      </c>
      <c r="C1020" t="s">
        <v>81</v>
      </c>
      <c r="D1020" s="8">
        <v>6440</v>
      </c>
      <c r="E1020" t="str">
        <f>VLOOKUP(D1020,Conformity!$A$2:$C$116,2,0)</f>
        <v>Emergent Aquatic Vegetation</v>
      </c>
      <c r="F1020" s="8" t="s">
        <v>5</v>
      </c>
      <c r="G1020" s="26">
        <f t="shared" si="80"/>
        <v>0.62640332935885068</v>
      </c>
      <c r="H1020" s="30">
        <f t="shared" si="81"/>
        <v>1.7869211096790915E-2</v>
      </c>
      <c r="I1020" s="30">
        <f>HLOOKUP(F1020,ROCs!$B$1:$F$17,MATCH(VLOOKUP(D1020,HROC,2,0),ROCs!$A$2:$A$17,0)+1,0)</f>
        <v>0.24869471632328805</v>
      </c>
      <c r="J1020" s="3">
        <v>26.66</v>
      </c>
      <c r="K1020" s="26">
        <f t="shared" si="77"/>
        <v>27.631363239192893</v>
      </c>
      <c r="L1020" s="31">
        <f t="shared" si="78"/>
        <v>47.096096341419141</v>
      </c>
      <c r="M1020" s="4">
        <f>2.721*K1020*(H1020+VLOOKUP(B1020,Summary!$A$34:C$39,3,0))</f>
        <v>4.3508931279243974</v>
      </c>
      <c r="N1020" t="s">
        <v>103</v>
      </c>
      <c r="O1020" t="s">
        <v>82</v>
      </c>
      <c r="P1020">
        <f t="shared" si="79"/>
        <v>6000</v>
      </c>
    </row>
    <row r="1021" spans="1:16">
      <c r="A1021" t="s">
        <v>11</v>
      </c>
      <c r="B1021" t="s">
        <v>11</v>
      </c>
      <c r="C1021" t="s">
        <v>17</v>
      </c>
      <c r="D1021" s="8">
        <v>2120</v>
      </c>
      <c r="E1021" t="str">
        <f>VLOOKUP(D1021,Conformity!$A$2:$C$116,2,0)</f>
        <v>Unimproved Pastures</v>
      </c>
      <c r="F1021" s="8" t="s">
        <v>5</v>
      </c>
      <c r="G1021" s="26">
        <f t="shared" si="80"/>
        <v>0.95337210017164864</v>
      </c>
      <c r="H1021" s="30">
        <f t="shared" si="81"/>
        <v>0.22938109134459039</v>
      </c>
      <c r="I1021" s="30">
        <f>HLOOKUP(F1021,ROCs!$B$1:$F$17,MATCH(VLOOKUP(D1021,HROC,2,0),ROCs!$A$2:$A$17,0)+1,0)</f>
        <v>0.2</v>
      </c>
      <c r="J1021" s="3">
        <v>26.64</v>
      </c>
      <c r="K1021" s="26">
        <f t="shared" si="77"/>
        <v>22.204440000000002</v>
      </c>
      <c r="L1021" s="31">
        <f t="shared" si="78"/>
        <v>57.60110367454012</v>
      </c>
      <c r="M1021" s="4">
        <f>2.721*K1021*(H1021+VLOOKUP(B1021,Summary!$A$34:C$39,3,0))</f>
        <v>20.504822224395593</v>
      </c>
      <c r="N1021" t="s">
        <v>17</v>
      </c>
      <c r="O1021" t="s">
        <v>28</v>
      </c>
      <c r="P1021">
        <f t="shared" si="79"/>
        <v>2000</v>
      </c>
    </row>
    <row r="1022" spans="1:16" hidden="1">
      <c r="A1022" t="s">
        <v>12</v>
      </c>
      <c r="B1022" t="s">
        <v>95</v>
      </c>
      <c r="C1022" t="s">
        <v>81</v>
      </c>
      <c r="D1022" s="8">
        <v>8100</v>
      </c>
      <c r="E1022" t="str">
        <f>VLOOKUP(D1022,Conformity!$A$2:$C$116,2,0)</f>
        <v>Transportation</v>
      </c>
      <c r="F1022" s="8" t="s">
        <v>5</v>
      </c>
      <c r="G1022" s="26">
        <f t="shared" si="80"/>
        <v>1.0171301585628862</v>
      </c>
      <c r="H1022" s="30">
        <f t="shared" si="81"/>
        <v>0.19656132206470006</v>
      </c>
      <c r="I1022" s="30">
        <f>HLOOKUP(F1022,ROCs!$B$1:$F$17,MATCH(VLOOKUP(D1022,HROC,2,0),ROCs!$A$2:$A$17,0)+1,0)</f>
        <v>0.45034663738052311</v>
      </c>
      <c r="J1022" s="3">
        <v>26.62</v>
      </c>
      <c r="K1022" s="26">
        <f t="shared" si="77"/>
        <v>49.960938052362245</v>
      </c>
      <c r="L1022" s="31">
        <f t="shared" si="78"/>
        <v>138.27244979021049</v>
      </c>
      <c r="M1022" s="4">
        <f>2.721*K1022*(H1022+VLOOKUP(B1022,Summary!$A$34:C$39,3,0))</f>
        <v>26.721275843683703</v>
      </c>
      <c r="N1022" t="s">
        <v>103</v>
      </c>
      <c r="O1022" t="s">
        <v>82</v>
      </c>
      <c r="P1022">
        <f t="shared" si="79"/>
        <v>8000</v>
      </c>
    </row>
    <row r="1023" spans="1:16" hidden="1">
      <c r="A1023" t="s">
        <v>14</v>
      </c>
      <c r="B1023" t="s">
        <v>96</v>
      </c>
      <c r="C1023" t="s">
        <v>90</v>
      </c>
      <c r="D1023" s="8">
        <v>8200</v>
      </c>
      <c r="E1023" t="str">
        <f>VLOOKUP(D1023,Conformity!$A$2:$C$116,2,0)</f>
        <v>Communications</v>
      </c>
      <c r="F1023" s="8" t="s">
        <v>5</v>
      </c>
      <c r="G1023" s="26">
        <f t="shared" si="80"/>
        <v>1.2017295380314896</v>
      </c>
      <c r="H1023" s="30">
        <f t="shared" si="81"/>
        <v>0.2322997442582819</v>
      </c>
      <c r="I1023" s="30">
        <f>HLOOKUP(F1023,ROCs!$B$1:$F$17,MATCH(VLOOKUP(D1023,HROC,2,0),ROCs!$A$2:$A$17,0)+1,0)</f>
        <v>0.58224006489851832</v>
      </c>
      <c r="J1023" s="3">
        <v>26.59</v>
      </c>
      <c r="K1023" s="26">
        <f t="shared" si="77"/>
        <v>64.520248659653049</v>
      </c>
      <c r="L1023" s="31">
        <f t="shared" si="78"/>
        <v>210.97515292261687</v>
      </c>
      <c r="M1023" s="4">
        <f>2.721*K1023*(H1023+VLOOKUP(B1023,Summary!$A$34:C$39,3,0))</f>
        <v>54.827217121177782</v>
      </c>
      <c r="N1023" t="s">
        <v>105</v>
      </c>
      <c r="O1023" t="s">
        <v>89</v>
      </c>
      <c r="P1023">
        <f t="shared" si="79"/>
        <v>8000</v>
      </c>
    </row>
    <row r="1024" spans="1:16" hidden="1">
      <c r="A1024" t="s">
        <v>8</v>
      </c>
      <c r="B1024" t="s">
        <v>8</v>
      </c>
      <c r="C1024" t="s">
        <v>81</v>
      </c>
      <c r="D1024" s="8">
        <v>1500</v>
      </c>
      <c r="E1024" t="str">
        <f>VLOOKUP(D1024,Conformity!$A$2:$C$116,2,0)</f>
        <v>Industrial</v>
      </c>
      <c r="F1024" s="8" t="s">
        <v>5</v>
      </c>
      <c r="G1024" s="26">
        <f t="shared" si="80"/>
        <v>1.4884831588725165</v>
      </c>
      <c r="H1024" s="30">
        <f t="shared" si="81"/>
        <v>0.30824389141964326</v>
      </c>
      <c r="I1024" s="30">
        <f>HLOOKUP(F1024,ROCs!$B$1:$F$17,MATCH(VLOOKUP(D1024,HROC,2,0),ROCs!$A$2:$A$17,0)+1,0)</f>
        <v>0.58224006489851832</v>
      </c>
      <c r="J1024" s="3">
        <v>26.48</v>
      </c>
      <c r="K1024" s="26">
        <f t="shared" si="77"/>
        <v>64.253335257901952</v>
      </c>
      <c r="L1024" s="31">
        <f t="shared" si="78"/>
        <v>260.23646022458553</v>
      </c>
      <c r="M1024" s="4">
        <f>2.721*K1024*(H1024+VLOOKUP(B1024,Summary!$A$34:C$39,3,0))</f>
        <v>87.109636315795058</v>
      </c>
      <c r="N1024" t="s">
        <v>103</v>
      </c>
      <c r="O1024" t="s">
        <v>82</v>
      </c>
      <c r="P1024">
        <f t="shared" si="79"/>
        <v>1000</v>
      </c>
    </row>
    <row r="1025" spans="1:16" hidden="1">
      <c r="A1025" t="s">
        <v>16</v>
      </c>
      <c r="B1025" t="s">
        <v>97</v>
      </c>
      <c r="C1025" t="s">
        <v>79</v>
      </c>
      <c r="D1025" s="8">
        <v>1210</v>
      </c>
      <c r="E1025" t="str">
        <f>VLOOKUP(D1025,Conformity!$A$2:$C$116,2,0)</f>
        <v>Fixed Single Family Units</v>
      </c>
      <c r="F1025" s="8" t="s">
        <v>5</v>
      </c>
      <c r="G1025" s="26">
        <f t="shared" si="80"/>
        <v>1.3474392445178078</v>
      </c>
      <c r="H1025" s="30">
        <f t="shared" si="81"/>
        <v>0.2921616014325315</v>
      </c>
      <c r="I1025" s="30">
        <f>HLOOKUP(F1025,ROCs!$B$1:$F$17,MATCH(VLOOKUP(D1025,HROC,2,0),ROCs!$A$2:$A$17,0)+1,0)</f>
        <v>0.24052044568721381</v>
      </c>
      <c r="J1025" s="3">
        <v>26.35</v>
      </c>
      <c r="K1025" s="26">
        <f t="shared" si="77"/>
        <v>26.412422027528567</v>
      </c>
      <c r="L1025" s="31">
        <f t="shared" si="78"/>
        <v>96.838033566814048</v>
      </c>
      <c r="M1025" s="4">
        <f>2.721*K1025*(H1025+VLOOKUP(B1025,Summary!$A$34:C$39,3,0))</f>
        <v>23.87185651598044</v>
      </c>
      <c r="N1025" t="s">
        <v>113</v>
      </c>
      <c r="P1025">
        <f t="shared" si="79"/>
        <v>1000</v>
      </c>
    </row>
    <row r="1026" spans="1:16" hidden="1">
      <c r="A1026" t="s">
        <v>14</v>
      </c>
      <c r="B1026" t="s">
        <v>96</v>
      </c>
      <c r="C1026" t="s">
        <v>86</v>
      </c>
      <c r="D1026" s="8">
        <v>1110</v>
      </c>
      <c r="E1026" t="str">
        <f>VLOOKUP(D1026,Conformity!$A$2:$C$116,2,0)</f>
        <v>Fixed Single Family Units</v>
      </c>
      <c r="F1026" s="8" t="s">
        <v>5</v>
      </c>
      <c r="G1026" s="26">
        <f t="shared" si="80"/>
        <v>0.96739227811534922</v>
      </c>
      <c r="H1026" s="30">
        <f t="shared" si="81"/>
        <v>0.17065096597435325</v>
      </c>
      <c r="I1026" s="30">
        <f>HLOOKUP(F1026,ROCs!$B$1:$F$17,MATCH(VLOOKUP(D1026,HROC,2,0),ROCs!$A$2:$A$17,0)+1,0)</f>
        <v>0.27638752969320179</v>
      </c>
      <c r="J1026" s="3">
        <v>26.3</v>
      </c>
      <c r="K1026" s="26">
        <f t="shared" ref="K1026:K1089" si="82">Rain*I1026*J1026/12</f>
        <v>30.293524288905804</v>
      </c>
      <c r="L1026" s="31">
        <f t="shared" ref="L1026:L1089" si="83">2.721*G1026*K1026</f>
        <v>79.740868130719306</v>
      </c>
      <c r="M1026" s="4">
        <f>2.721*K1026*(H1026+VLOOKUP(B1026,Summary!$A$34:C$39,3,0))</f>
        <v>20.660828163252205</v>
      </c>
      <c r="N1026" t="s">
        <v>109</v>
      </c>
      <c r="P1026">
        <f t="shared" si="79"/>
        <v>1000</v>
      </c>
    </row>
    <row r="1027" spans="1:16" hidden="1">
      <c r="A1027" t="s">
        <v>11</v>
      </c>
      <c r="B1027" t="s">
        <v>11</v>
      </c>
      <c r="C1027" t="s">
        <v>72</v>
      </c>
      <c r="D1027" s="8">
        <v>5300</v>
      </c>
      <c r="E1027" t="str">
        <f>VLOOKUP(D1027,Conformity!$A$2:$C$116,2,0)</f>
        <v>Reservoirs</v>
      </c>
      <c r="F1027" s="8" t="s">
        <v>10</v>
      </c>
      <c r="G1027" s="26">
        <f t="shared" si="80"/>
        <v>0.52096910560538079</v>
      </c>
      <c r="H1027" s="30">
        <f t="shared" si="81"/>
        <v>9.3813358258152305E-2</v>
      </c>
      <c r="I1027" s="30">
        <f>HLOOKUP(F1027,ROCs!$B$1:$F$17,MATCH(VLOOKUP(D1027,HROC,2,0),ROCs!$A$2:$A$17,0)+1,0)</f>
        <v>0.2984336595879456</v>
      </c>
      <c r="J1027" s="3">
        <v>26.04</v>
      </c>
      <c r="K1027" s="26">
        <f t="shared" si="82"/>
        <v>32.386528075705151</v>
      </c>
      <c r="L1027" s="31">
        <f t="shared" si="83"/>
        <v>45.909747518082433</v>
      </c>
      <c r="M1027" s="4">
        <f>2.721*K1027*(H1027+VLOOKUP(B1027,Summary!$A$34:C$39,3,0))</f>
        <v>17.960795981502844</v>
      </c>
      <c r="N1027" t="s">
        <v>99</v>
      </c>
      <c r="P1027">
        <f t="shared" ref="P1027:P1090" si="84">INT(D1027/1000)*1000</f>
        <v>5000</v>
      </c>
    </row>
    <row r="1028" spans="1:16" hidden="1">
      <c r="A1028" t="s">
        <v>12</v>
      </c>
      <c r="B1028" t="s">
        <v>95</v>
      </c>
      <c r="C1028" t="s">
        <v>4</v>
      </c>
      <c r="D1028" s="8">
        <v>2210</v>
      </c>
      <c r="E1028" t="str">
        <f>VLOOKUP(D1028,Conformity!$A$2:$C$116,2,0)</f>
        <v>Citrus Groves</v>
      </c>
      <c r="F1028" s="8" t="s">
        <v>3</v>
      </c>
      <c r="G1028" s="26">
        <f t="shared" si="80"/>
        <v>1.6671011379372187</v>
      </c>
      <c r="H1028" s="30">
        <f t="shared" si="81"/>
        <v>0.16490862031309303</v>
      </c>
      <c r="I1028" s="30">
        <f>HLOOKUP(F1028,ROCs!$B$1:$F$17,MATCH(VLOOKUP(D1028,HROC,2,0),ROCs!$A$2:$A$17,0)+1,0)</f>
        <v>0.32696578480774496</v>
      </c>
      <c r="J1028" s="3">
        <v>26.02</v>
      </c>
      <c r="K1028" s="26">
        <f t="shared" si="82"/>
        <v>35.455630211006927</v>
      </c>
      <c r="L1028" s="31">
        <f t="shared" si="83"/>
        <v>160.83319852272945</v>
      </c>
      <c r="M1028" s="4">
        <f>2.721*K1028*(H1028+VLOOKUP(B1028,Summary!$A$34:C$39,3,0))</f>
        <v>15.9095211834256</v>
      </c>
      <c r="N1028" t="s">
        <v>4</v>
      </c>
      <c r="P1028">
        <f t="shared" si="84"/>
        <v>2000</v>
      </c>
    </row>
    <row r="1029" spans="1:16" hidden="1">
      <c r="A1029" t="s">
        <v>14</v>
      </c>
      <c r="B1029" t="s">
        <v>96</v>
      </c>
      <c r="C1029" t="s">
        <v>83</v>
      </c>
      <c r="D1029" s="8">
        <v>1110</v>
      </c>
      <c r="E1029" t="str">
        <f>VLOOKUP(D1029,Conformity!$A$2:$C$116,2,0)</f>
        <v>Fixed Single Family Units</v>
      </c>
      <c r="F1029" s="8" t="s">
        <v>3</v>
      </c>
      <c r="G1029" s="26">
        <f t="shared" si="80"/>
        <v>0.96739227811534922</v>
      </c>
      <c r="H1029" s="30">
        <f t="shared" si="81"/>
        <v>0.17065096597435325</v>
      </c>
      <c r="I1029" s="30">
        <f>HLOOKUP(F1029,ROCs!$B$1:$F$17,MATCH(VLOOKUP(D1029,HROC,2,0),ROCs!$A$2:$A$17,0)+1,0)</f>
        <v>8.3338224602148639E-2</v>
      </c>
      <c r="J1029" s="3">
        <v>25.81</v>
      </c>
      <c r="K1029" s="26">
        <f t="shared" si="82"/>
        <v>8.9641240370702189</v>
      </c>
      <c r="L1029" s="31">
        <f t="shared" si="83"/>
        <v>23.596034120374913</v>
      </c>
      <c r="M1029" s="4">
        <f>2.721*K1029*(H1029+VLOOKUP(B1029,Summary!$A$34:C$39,3,0))</f>
        <v>6.1137233356441545</v>
      </c>
      <c r="N1029" t="s">
        <v>111</v>
      </c>
      <c r="O1029" t="s">
        <v>82</v>
      </c>
      <c r="P1029">
        <f t="shared" si="84"/>
        <v>1000</v>
      </c>
    </row>
    <row r="1030" spans="1:16" hidden="1">
      <c r="A1030" t="s">
        <v>16</v>
      </c>
      <c r="B1030" t="s">
        <v>97</v>
      </c>
      <c r="C1030" t="s">
        <v>79</v>
      </c>
      <c r="D1030" s="8">
        <v>1310</v>
      </c>
      <c r="E1030" t="str">
        <f>VLOOKUP(D1030,Conformity!$A$2:$C$116,2,0)</f>
        <v>Fixed Single Family Units &lt;Six or more dwelling units per acre&gt;</v>
      </c>
      <c r="F1030" s="8" t="s">
        <v>13</v>
      </c>
      <c r="G1030" s="26">
        <f t="shared" si="80"/>
        <v>1.3474392445178078</v>
      </c>
      <c r="H1030" s="30">
        <f t="shared" si="81"/>
        <v>0.2921616014325315</v>
      </c>
      <c r="I1030" s="30">
        <f>HLOOKUP(F1030,ROCs!$B$1:$F$17,MATCH(VLOOKUP(D1030,HROC,2,0),ROCs!$A$2:$A$17,0)+1,0)</f>
        <v>0.40522520165068265</v>
      </c>
      <c r="J1030" s="3">
        <v>25.75</v>
      </c>
      <c r="K1030" s="26">
        <f t="shared" si="82"/>
        <v>43.485982717889918</v>
      </c>
      <c r="L1030" s="31">
        <f t="shared" si="83"/>
        <v>159.43623230508237</v>
      </c>
      <c r="M1030" s="4">
        <f>2.721*K1030*(H1030+VLOOKUP(B1030,Summary!$A$34:C$39,3,0))</f>
        <v>39.303140727340875</v>
      </c>
      <c r="N1030" t="s">
        <v>113</v>
      </c>
      <c r="P1030">
        <f t="shared" si="84"/>
        <v>1000</v>
      </c>
    </row>
    <row r="1031" spans="1:16">
      <c r="A1031" t="s">
        <v>12</v>
      </c>
      <c r="B1031" t="s">
        <v>95</v>
      </c>
      <c r="C1031" t="s">
        <v>17</v>
      </c>
      <c r="D1031" s="8">
        <v>3300</v>
      </c>
      <c r="E1031" t="str">
        <f>VLOOKUP(D1031,Conformity!$A$2:$C$116,2,0)</f>
        <v>Mixed Rangeland</v>
      </c>
      <c r="F1031" s="8" t="s">
        <v>5</v>
      </c>
      <c r="G1031" s="26">
        <f t="shared" si="80"/>
        <v>0.80616023176279095</v>
      </c>
      <c r="H1031" s="30">
        <f t="shared" si="81"/>
        <v>4.9140330516175015E-2</v>
      </c>
      <c r="I1031" s="30">
        <f>HLOOKUP(F1031,ROCs!$B$1:$F$17,MATCH(VLOOKUP(D1031,HROC,2,0),ROCs!$A$2:$A$17,0)+1,0)</f>
        <v>0.28292799795311729</v>
      </c>
      <c r="J1031" s="3">
        <v>25.69</v>
      </c>
      <c r="K1031" s="26">
        <f t="shared" si="82"/>
        <v>30.291141464454441</v>
      </c>
      <c r="L1031" s="31">
        <f t="shared" si="83"/>
        <v>66.445496569119243</v>
      </c>
      <c r="M1031" s="4">
        <f>2.721*K1031*(H1031+VLOOKUP(B1031,Summary!$A$34:C$39,3,0))</f>
        <v>4.0502539496126495</v>
      </c>
      <c r="N1031" t="s">
        <v>17</v>
      </c>
      <c r="O1031" t="s">
        <v>35</v>
      </c>
      <c r="P1031">
        <f t="shared" si="84"/>
        <v>3000</v>
      </c>
    </row>
    <row r="1032" spans="1:16">
      <c r="A1032" t="s">
        <v>12</v>
      </c>
      <c r="B1032" t="s">
        <v>95</v>
      </c>
      <c r="C1032" t="s">
        <v>17</v>
      </c>
      <c r="D1032" s="8">
        <v>6430</v>
      </c>
      <c r="E1032" t="str">
        <f>VLOOKUP(D1032,Conformity!$A$2:$C$116,2,0)</f>
        <v>Wet Prairies</v>
      </c>
      <c r="F1032" s="8" t="s">
        <v>5</v>
      </c>
      <c r="G1032" s="26">
        <f t="shared" si="80"/>
        <v>0.62640332935885068</v>
      </c>
      <c r="H1032" s="30">
        <f t="shared" si="81"/>
        <v>1.7869211096790915E-2</v>
      </c>
      <c r="I1032" s="30">
        <f>HLOOKUP(F1032,ROCs!$B$1:$F$17,MATCH(VLOOKUP(D1032,HROC,2,0),ROCs!$A$2:$A$17,0)+1,0)</f>
        <v>0.24869471632328805</v>
      </c>
      <c r="J1032" s="3">
        <v>25.66</v>
      </c>
      <c r="K1032" s="26">
        <f t="shared" si="82"/>
        <v>26.594928008915591</v>
      </c>
      <c r="L1032" s="31">
        <f t="shared" si="83"/>
        <v>45.329551092303646</v>
      </c>
      <c r="M1032" s="4">
        <f>2.721*K1032*(H1032+VLOOKUP(B1032,Summary!$A$34:C$39,3,0))</f>
        <v>1.2931018713138296</v>
      </c>
      <c r="N1032" t="s">
        <v>17</v>
      </c>
      <c r="O1032" t="s">
        <v>19</v>
      </c>
      <c r="P1032">
        <f t="shared" si="84"/>
        <v>6000</v>
      </c>
    </row>
    <row r="1033" spans="1:16" hidden="1">
      <c r="A1033" t="s">
        <v>2</v>
      </c>
      <c r="B1033" t="s">
        <v>94</v>
      </c>
      <c r="C1033" t="s">
        <v>71</v>
      </c>
      <c r="D1033" s="8">
        <v>1400</v>
      </c>
      <c r="E1033" t="str">
        <f>VLOOKUP(D1033,Conformity!$A$2:$C$116,2,0)</f>
        <v>Commercial and Services</v>
      </c>
      <c r="F1033" s="8" t="s">
        <v>5</v>
      </c>
      <c r="G1033" s="26">
        <f t="shared" si="80"/>
        <v>0.73183755311232057</v>
      </c>
      <c r="H1033" s="30">
        <f t="shared" si="81"/>
        <v>0.15992943931627868</v>
      </c>
      <c r="I1033" s="30">
        <f>HLOOKUP(F1033,ROCs!$B$1:$F$17,MATCH(VLOOKUP(D1033,HROC,2,0),ROCs!$A$2:$A$17,0)+1,0)</f>
        <v>0.58224006489851832</v>
      </c>
      <c r="J1033" s="3">
        <v>25.66</v>
      </c>
      <c r="K1033" s="26">
        <f t="shared" si="82"/>
        <v>62.263617172120995</v>
      </c>
      <c r="L1033" s="31">
        <f t="shared" si="83"/>
        <v>123.98740766377421</v>
      </c>
      <c r="M1033" s="4">
        <f>2.721*K1033*(H1033+VLOOKUP(B1033,Summary!$A$34:C$39,3,0))</f>
        <v>35.566099146513992</v>
      </c>
      <c r="N1033" t="s">
        <v>104</v>
      </c>
      <c r="P1033">
        <f t="shared" si="84"/>
        <v>1000</v>
      </c>
    </row>
    <row r="1034" spans="1:16" hidden="1">
      <c r="A1034" t="s">
        <v>14</v>
      </c>
      <c r="B1034" t="s">
        <v>96</v>
      </c>
      <c r="C1034" t="s">
        <v>78</v>
      </c>
      <c r="D1034" s="8">
        <v>1330</v>
      </c>
      <c r="E1034" t="str">
        <f>VLOOKUP(D1034,Conformity!$A$2:$C$116,2,0)</f>
        <v>Multiple Dwelling Units, Low Rise &lt;Two stories or less&gt;</v>
      </c>
      <c r="F1034" s="8" t="s">
        <v>10</v>
      </c>
      <c r="G1034" s="26">
        <f t="shared" si="80"/>
        <v>1.6728075169398335</v>
      </c>
      <c r="H1034" s="30">
        <f t="shared" si="81"/>
        <v>0.4645994885165638</v>
      </c>
      <c r="I1034" s="30">
        <f>HLOOKUP(F1034,ROCs!$B$1:$F$17,MATCH(VLOOKUP(D1034,HROC,2,0),ROCs!$A$2:$A$17,0)+1,0)</f>
        <v>0.44774347762687844</v>
      </c>
      <c r="J1034" s="3">
        <v>25.63</v>
      </c>
      <c r="K1034" s="26">
        <f t="shared" si="82"/>
        <v>47.8248352693467</v>
      </c>
      <c r="L1034" s="31">
        <f t="shared" si="83"/>
        <v>217.68474524705999</v>
      </c>
      <c r="M1034" s="4">
        <f>2.721*K1034*(H1034+VLOOKUP(B1034,Summary!$A$34:C$39,3,0))</f>
        <v>70.869481227750441</v>
      </c>
      <c r="N1034" t="s">
        <v>100</v>
      </c>
      <c r="P1034">
        <f t="shared" si="84"/>
        <v>1000</v>
      </c>
    </row>
    <row r="1035" spans="1:16" hidden="1">
      <c r="A1035" t="s">
        <v>14</v>
      </c>
      <c r="B1035" t="s">
        <v>96</v>
      </c>
      <c r="C1035" t="s">
        <v>71</v>
      </c>
      <c r="D1035" s="8">
        <v>1710</v>
      </c>
      <c r="E1035" t="str">
        <f>VLOOKUP(D1035,Conformity!$A$2:$C$116,2,0)</f>
        <v>Educational Facilities</v>
      </c>
      <c r="F1035" s="8" t="s">
        <v>3</v>
      </c>
      <c r="G1035" s="26">
        <f t="shared" si="80"/>
        <v>0.96739227811534922</v>
      </c>
      <c r="H1035" s="30">
        <f t="shared" si="81"/>
        <v>0.17065096597435325</v>
      </c>
      <c r="I1035" s="30">
        <f>HLOOKUP(F1035,ROCs!$B$1:$F$17,MATCH(VLOOKUP(D1035,HROC,2,0),ROCs!$A$2:$A$17,0)+1,0)</f>
        <v>0.12152611992617118</v>
      </c>
      <c r="J1035" s="3">
        <v>25.59</v>
      </c>
      <c r="K1035" s="26">
        <f t="shared" si="82"/>
        <v>12.960314081635426</v>
      </c>
      <c r="L1035" s="31">
        <f t="shared" si="83"/>
        <v>34.115102827269084</v>
      </c>
      <c r="M1035" s="4">
        <f>2.721*K1035*(H1035+VLOOKUP(B1035,Summary!$A$34:C$39,3,0))</f>
        <v>8.8392099786326703</v>
      </c>
      <c r="N1035" t="s">
        <v>104</v>
      </c>
      <c r="P1035">
        <f t="shared" si="84"/>
        <v>1000</v>
      </c>
    </row>
    <row r="1036" spans="1:16" hidden="1">
      <c r="A1036" t="s">
        <v>16</v>
      </c>
      <c r="B1036" t="s">
        <v>97</v>
      </c>
      <c r="C1036" t="s">
        <v>71</v>
      </c>
      <c r="D1036" s="8">
        <v>1110</v>
      </c>
      <c r="E1036" t="str">
        <f>VLOOKUP(D1036,Conformity!$A$2:$C$116,2,0)</f>
        <v>Fixed Single Family Units</v>
      </c>
      <c r="F1036" s="8" t="s">
        <v>3</v>
      </c>
      <c r="G1036" s="26">
        <f t="shared" si="80"/>
        <v>0.96739227811534922</v>
      </c>
      <c r="H1036" s="30">
        <f t="shared" si="81"/>
        <v>0.17065096597435325</v>
      </c>
      <c r="I1036" s="30">
        <f>HLOOKUP(F1036,ROCs!$B$1:$F$17,MATCH(VLOOKUP(D1036,HROC,2,0),ROCs!$A$2:$A$17,0)+1,0)</f>
        <v>8.3338224602148639E-2</v>
      </c>
      <c r="J1036" s="3">
        <v>25.53</v>
      </c>
      <c r="K1036" s="26">
        <f t="shared" si="82"/>
        <v>8.8668766627819711</v>
      </c>
      <c r="L1036" s="31">
        <f t="shared" si="83"/>
        <v>23.340052347662592</v>
      </c>
      <c r="M1036" s="4">
        <f>2.721*K1036*(H1036+VLOOKUP(B1036,Summary!$A$34:C$39,3,0))</f>
        <v>5.0823277011322743</v>
      </c>
      <c r="N1036" t="s">
        <v>104</v>
      </c>
      <c r="P1036">
        <f t="shared" si="84"/>
        <v>1000</v>
      </c>
    </row>
    <row r="1037" spans="1:16" hidden="1">
      <c r="A1037" t="s">
        <v>11</v>
      </c>
      <c r="B1037" t="s">
        <v>11</v>
      </c>
      <c r="C1037" t="s">
        <v>83</v>
      </c>
      <c r="D1037" s="8">
        <v>1290</v>
      </c>
      <c r="E1037" t="str">
        <f>VLOOKUP(D1037,Conformity!$A$2:$C$116,2,0)</f>
        <v>Medium Density Under Construction</v>
      </c>
      <c r="F1037" s="8" t="s">
        <v>5</v>
      </c>
      <c r="G1037" s="26">
        <f t="shared" si="80"/>
        <v>1.3474392445178078</v>
      </c>
      <c r="H1037" s="30">
        <f t="shared" si="81"/>
        <v>0.2921616014325315</v>
      </c>
      <c r="I1037" s="30">
        <f>HLOOKUP(F1037,ROCs!$B$1:$F$17,MATCH(VLOOKUP(D1037,HROC,2,0),ROCs!$A$2:$A$17,0)+1,0)</f>
        <v>0.34369105791620291</v>
      </c>
      <c r="J1037" s="3">
        <v>25.46</v>
      </c>
      <c r="K1037" s="26">
        <f t="shared" si="82"/>
        <v>36.467185039222649</v>
      </c>
      <c r="L1037" s="31">
        <f t="shared" si="83"/>
        <v>133.70263754057919</v>
      </c>
      <c r="M1037" s="4">
        <f>2.721*K1037*(H1037+VLOOKUP(B1037,Summary!$A$34:C$39,3,0))</f>
        <v>39.905373877034947</v>
      </c>
      <c r="N1037" t="s">
        <v>111</v>
      </c>
      <c r="O1037" t="s">
        <v>82</v>
      </c>
      <c r="P1037">
        <f t="shared" si="84"/>
        <v>1000</v>
      </c>
    </row>
    <row r="1038" spans="1:16">
      <c r="A1038" t="s">
        <v>16</v>
      </c>
      <c r="B1038" t="s">
        <v>97</v>
      </c>
      <c r="C1038" t="s">
        <v>17</v>
      </c>
      <c r="D1038" s="8">
        <v>1800</v>
      </c>
      <c r="E1038" t="str">
        <f>VLOOKUP(D1038,Conformity!$A$2:$C$116,2,0)</f>
        <v>Recreational</v>
      </c>
      <c r="F1038" s="8" t="s">
        <v>5</v>
      </c>
      <c r="G1038" s="26">
        <f t="shared" si="80"/>
        <v>1.3474392445178078</v>
      </c>
      <c r="H1038" s="30">
        <f t="shared" si="81"/>
        <v>0.2921616014325315</v>
      </c>
      <c r="I1038" s="30">
        <f>HLOOKUP(F1038,ROCs!$B$1:$F$17,MATCH(VLOOKUP(D1038,HROC,2,0),ROCs!$A$2:$A$17,0)+1,0)</f>
        <v>0.27638752969320179</v>
      </c>
      <c r="J1038" s="3">
        <v>25.45</v>
      </c>
      <c r="K1038" s="26">
        <f t="shared" si="82"/>
        <v>29.314456013408847</v>
      </c>
      <c r="L1038" s="31">
        <f t="shared" si="83"/>
        <v>107.47799927097427</v>
      </c>
      <c r="M1038" s="4">
        <f>2.721*K1038*(H1038+VLOOKUP(B1038,Summary!$A$34:C$39,3,0))</f>
        <v>26.49474883699623</v>
      </c>
      <c r="N1038" t="s">
        <v>17</v>
      </c>
      <c r="O1038" t="s">
        <v>64</v>
      </c>
      <c r="P1038">
        <f t="shared" si="84"/>
        <v>1000</v>
      </c>
    </row>
    <row r="1039" spans="1:16">
      <c r="A1039" t="s">
        <v>16</v>
      </c>
      <c r="B1039" t="s">
        <v>97</v>
      </c>
      <c r="C1039" t="s">
        <v>17</v>
      </c>
      <c r="D1039" s="8">
        <v>6170</v>
      </c>
      <c r="E1039" t="str">
        <f>VLOOKUP(D1039,Conformity!$A$2:$C$116,2,0)</f>
        <v>Mixed Wetland Hardwoods</v>
      </c>
      <c r="F1039" s="8" t="s">
        <v>5</v>
      </c>
      <c r="G1039" s="26">
        <f t="shared" ref="G1039:G1102" si="85">VLOOKUP(VLOOKUP(D1039,HEMC,2,0),EMCN,2,0)</f>
        <v>0.62640332935885068</v>
      </c>
      <c r="H1039" s="30">
        <f t="shared" ref="H1039:H1102" si="86">VLOOKUP(VLOOKUP(D1039,HEMC,2,0),EMCP,3,0)</f>
        <v>1.7869211096790915E-2</v>
      </c>
      <c r="I1039" s="30">
        <f>HLOOKUP(F1039,ROCs!$B$1:$F$17,MATCH(VLOOKUP(D1039,HROC,2,0),ROCs!$A$2:$A$17,0)+1,0)</f>
        <v>0.24869471632328805</v>
      </c>
      <c r="J1039" s="3">
        <v>25.44</v>
      </c>
      <c r="K1039" s="26">
        <f t="shared" si="82"/>
        <v>26.366912258254587</v>
      </c>
      <c r="L1039" s="31">
        <f t="shared" si="83"/>
        <v>44.94091113749824</v>
      </c>
      <c r="M1039" s="4">
        <f>2.721*K1039*(H1039+VLOOKUP(B1039,Summary!$A$34:C$39,3,0))</f>
        <v>4.1517899915377603</v>
      </c>
      <c r="N1039" t="s">
        <v>17</v>
      </c>
      <c r="O1039" t="s">
        <v>67</v>
      </c>
      <c r="P1039">
        <f t="shared" si="84"/>
        <v>6000</v>
      </c>
    </row>
    <row r="1040" spans="1:16" hidden="1">
      <c r="A1040" t="s">
        <v>8</v>
      </c>
      <c r="B1040" t="s">
        <v>8</v>
      </c>
      <c r="C1040" t="s">
        <v>86</v>
      </c>
      <c r="D1040" s="8">
        <v>6430</v>
      </c>
      <c r="E1040" t="str">
        <f>VLOOKUP(D1040,Conformity!$A$2:$C$116,2,0)</f>
        <v>Wet Prairies</v>
      </c>
      <c r="F1040" s="8" t="s">
        <v>5</v>
      </c>
      <c r="G1040" s="26">
        <f t="shared" si="85"/>
        <v>0.62640332935885068</v>
      </c>
      <c r="H1040" s="30">
        <f t="shared" si="86"/>
        <v>1.7869211096790915E-2</v>
      </c>
      <c r="I1040" s="30">
        <f>HLOOKUP(F1040,ROCs!$B$1:$F$17,MATCH(VLOOKUP(D1040,HROC,2,0),ROCs!$A$2:$A$17,0)+1,0)</f>
        <v>0.24869471632328805</v>
      </c>
      <c r="J1040" s="3">
        <v>25.43</v>
      </c>
      <c r="K1040" s="26">
        <f t="shared" si="82"/>
        <v>26.35654790595181</v>
      </c>
      <c r="L1040" s="31">
        <f t="shared" si="83"/>
        <v>44.923245685007075</v>
      </c>
      <c r="M1040" s="4">
        <f>2.721*K1040*(H1040+VLOOKUP(B1040,Summary!$A$34:C$39,3,0))</f>
        <v>14.907583026430787</v>
      </c>
      <c r="N1040" t="s">
        <v>109</v>
      </c>
      <c r="P1040">
        <f t="shared" si="84"/>
        <v>6000</v>
      </c>
    </row>
    <row r="1041" spans="1:16" hidden="1">
      <c r="A1041" t="s">
        <v>14</v>
      </c>
      <c r="B1041" t="s">
        <v>96</v>
      </c>
      <c r="C1041" t="s">
        <v>90</v>
      </c>
      <c r="D1041" s="8">
        <v>2110</v>
      </c>
      <c r="E1041" t="str">
        <f>VLOOKUP(D1041,Conformity!$A$2:$C$116,2,0)</f>
        <v>Improved Pastures</v>
      </c>
      <c r="F1041" s="8" t="s">
        <v>10</v>
      </c>
      <c r="G1041" s="26">
        <f t="shared" si="85"/>
        <v>1.8765006736361713</v>
      </c>
      <c r="H1041" s="30">
        <f t="shared" si="86"/>
        <v>0.3700681607026059</v>
      </c>
      <c r="I1041" s="30">
        <f>HLOOKUP(F1041,ROCs!$B$1:$F$17,MATCH(VLOOKUP(D1041,HROC,2,0),ROCs!$A$2:$A$17,0)+1,0)</f>
        <v>0.58663586860269046</v>
      </c>
      <c r="J1041" s="3">
        <v>25.42</v>
      </c>
      <c r="K1041" s="26">
        <f t="shared" si="82"/>
        <v>62.146942652651539</v>
      </c>
      <c r="L1041" s="31">
        <f t="shared" si="83"/>
        <v>317.31969970554337</v>
      </c>
      <c r="M1041" s="4">
        <f>2.721*K1041*(H1041+VLOOKUP(B1041,Summary!$A$34:C$39,3,0))</f>
        <v>76.107350030649215</v>
      </c>
      <c r="N1041" t="s">
        <v>105</v>
      </c>
      <c r="O1041" t="s">
        <v>89</v>
      </c>
      <c r="P1041">
        <f t="shared" si="84"/>
        <v>2000</v>
      </c>
    </row>
    <row r="1042" spans="1:16" hidden="1">
      <c r="A1042" t="s">
        <v>14</v>
      </c>
      <c r="B1042" t="s">
        <v>96</v>
      </c>
      <c r="C1042" t="s">
        <v>77</v>
      </c>
      <c r="D1042" s="8">
        <v>1400</v>
      </c>
      <c r="E1042" t="str">
        <f>VLOOKUP(D1042,Conformity!$A$2:$C$116,2,0)</f>
        <v>Commercial and Services</v>
      </c>
      <c r="F1042" s="8" t="s">
        <v>10</v>
      </c>
      <c r="G1042" s="26">
        <f t="shared" si="85"/>
        <v>0.73183755311232057</v>
      </c>
      <c r="H1042" s="30">
        <f t="shared" si="86"/>
        <v>0.15992943931627868</v>
      </c>
      <c r="I1042" s="30">
        <f>HLOOKUP(F1042,ROCs!$B$1:$F$17,MATCH(VLOOKUP(D1042,HROC,2,0),ROCs!$A$2:$A$17,0)+1,0)</f>
        <v>0.57659988543228824</v>
      </c>
      <c r="J1042" s="3">
        <v>25.39</v>
      </c>
      <c r="K1042" s="26">
        <f t="shared" si="82"/>
        <v>61.01166277226676</v>
      </c>
      <c r="L1042" s="31">
        <f t="shared" si="83"/>
        <v>121.49435333122433</v>
      </c>
      <c r="M1042" s="4">
        <f>2.721*K1042*(H1042+VLOOKUP(B1042,Summary!$A$34:C$39,3,0))</f>
        <v>39.831342284755145</v>
      </c>
      <c r="N1042" t="s">
        <v>112</v>
      </c>
      <c r="P1042">
        <f t="shared" si="84"/>
        <v>1000</v>
      </c>
    </row>
    <row r="1043" spans="1:16">
      <c r="A1043" t="s">
        <v>16</v>
      </c>
      <c r="B1043" t="s">
        <v>97</v>
      </c>
      <c r="C1043" t="s">
        <v>17</v>
      </c>
      <c r="D1043" s="8">
        <v>4110</v>
      </c>
      <c r="E1043" t="str">
        <f>VLOOKUP(D1043,Conformity!$A$2:$C$116,2,0)</f>
        <v>Pine Flatwoods</v>
      </c>
      <c r="F1043" s="8" t="s">
        <v>5</v>
      </c>
      <c r="G1043" s="26">
        <f t="shared" si="85"/>
        <v>0.80616023176279095</v>
      </c>
      <c r="H1043" s="30">
        <f t="shared" si="86"/>
        <v>4.9140330516175015E-2</v>
      </c>
      <c r="I1043" s="30">
        <f>HLOOKUP(F1043,ROCs!$B$1:$F$17,MATCH(VLOOKUP(D1043,HROC,2,0),ROCs!$A$2:$A$17,0)+1,0)</f>
        <v>0.28292799795311729</v>
      </c>
      <c r="J1043" s="3">
        <v>25.28</v>
      </c>
      <c r="K1043" s="26">
        <f t="shared" si="82"/>
        <v>29.807709467551899</v>
      </c>
      <c r="L1043" s="31">
        <f t="shared" si="83"/>
        <v>65.385058515661129</v>
      </c>
      <c r="M1043" s="4">
        <f>2.721*K1043*(H1043+VLOOKUP(B1043,Summary!$A$34:C$39,3,0))</f>
        <v>7.2298849499939992</v>
      </c>
      <c r="N1043" t="s">
        <v>17</v>
      </c>
      <c r="O1043" t="s">
        <v>68</v>
      </c>
      <c r="P1043">
        <f t="shared" si="84"/>
        <v>4000</v>
      </c>
    </row>
    <row r="1044" spans="1:16" hidden="1">
      <c r="A1044" t="s">
        <v>14</v>
      </c>
      <c r="B1044" t="s">
        <v>96</v>
      </c>
      <c r="C1044" t="s">
        <v>90</v>
      </c>
      <c r="D1044" s="8">
        <v>4340</v>
      </c>
      <c r="E1044" t="str">
        <f>VLOOKUP(D1044,Conformity!$A$2:$C$116,2,0)</f>
        <v>Hardwood - Coniferous Mixed</v>
      </c>
      <c r="F1044" s="8" t="s">
        <v>10</v>
      </c>
      <c r="G1044" s="26">
        <f t="shared" si="85"/>
        <v>0.80616023176279095</v>
      </c>
      <c r="H1044" s="30">
        <f t="shared" si="86"/>
        <v>4.9140330516175015E-2</v>
      </c>
      <c r="I1044" s="30">
        <f>HLOOKUP(F1044,ROCs!$B$1:$F$17,MATCH(VLOOKUP(D1044,HROC,2,0),ROCs!$A$2:$A$17,0)+1,0)</f>
        <v>0.24115339422849597</v>
      </c>
      <c r="J1044" s="3">
        <v>25.26</v>
      </c>
      <c r="K1044" s="26">
        <f t="shared" si="82"/>
        <v>25.386471021497712</v>
      </c>
      <c r="L1044" s="31">
        <f t="shared" si="83"/>
        <v>55.686797908899862</v>
      </c>
      <c r="M1044" s="4">
        <f>2.721*K1044*(H1044+VLOOKUP(B1044,Summary!$A$34:C$39,3,0))</f>
        <v>8.9205733599853545</v>
      </c>
      <c r="N1044" t="s">
        <v>105</v>
      </c>
      <c r="O1044" t="s">
        <v>89</v>
      </c>
      <c r="P1044">
        <f t="shared" si="84"/>
        <v>4000</v>
      </c>
    </row>
    <row r="1045" spans="1:16" hidden="1">
      <c r="A1045" t="s">
        <v>14</v>
      </c>
      <c r="B1045" t="s">
        <v>96</v>
      </c>
      <c r="C1045" t="s">
        <v>78</v>
      </c>
      <c r="D1045" s="8">
        <v>1710</v>
      </c>
      <c r="E1045" t="str">
        <f>VLOOKUP(D1045,Conformity!$A$2:$C$116,2,0)</f>
        <v>Educational Facilities</v>
      </c>
      <c r="F1045" s="8" t="s">
        <v>5</v>
      </c>
      <c r="G1045" s="26">
        <f t="shared" si="85"/>
        <v>0.96739227811534922</v>
      </c>
      <c r="H1045" s="30">
        <f t="shared" si="86"/>
        <v>0.17065096597435325</v>
      </c>
      <c r="I1045" s="30">
        <f>HLOOKUP(F1045,ROCs!$B$1:$F$17,MATCH(VLOOKUP(D1045,HROC,2,0),ROCs!$A$2:$A$17,0)+1,0)</f>
        <v>0.24052044568721381</v>
      </c>
      <c r="J1045" s="3">
        <v>25.22</v>
      </c>
      <c r="K1045" s="26">
        <f t="shared" si="82"/>
        <v>25.279745105664912</v>
      </c>
      <c r="L1045" s="31">
        <f t="shared" si="83"/>
        <v>66.543225595817063</v>
      </c>
      <c r="M1045" s="4">
        <f>2.721*K1045*(H1045+VLOOKUP(B1045,Summary!$A$34:C$39,3,0))</f>
        <v>17.241324075001643</v>
      </c>
      <c r="N1045" t="s">
        <v>100</v>
      </c>
      <c r="P1045">
        <f t="shared" si="84"/>
        <v>1000</v>
      </c>
    </row>
    <row r="1046" spans="1:16" hidden="1">
      <c r="A1046" t="s">
        <v>14</v>
      </c>
      <c r="B1046" t="s">
        <v>96</v>
      </c>
      <c r="C1046" t="s">
        <v>77</v>
      </c>
      <c r="D1046" s="8">
        <v>4200</v>
      </c>
      <c r="E1046" t="str">
        <f>VLOOKUP(D1046,Conformity!$A$2:$C$116,2,0)</f>
        <v>Upland Hardwood Forests</v>
      </c>
      <c r="F1046" s="8" t="s">
        <v>5</v>
      </c>
      <c r="G1046" s="26">
        <f t="shared" si="85"/>
        <v>0.80616023176279095</v>
      </c>
      <c r="H1046" s="30">
        <f t="shared" si="86"/>
        <v>4.9140330516175015E-2</v>
      </c>
      <c r="I1046" s="30">
        <f>HLOOKUP(F1046,ROCs!$B$1:$F$17,MATCH(VLOOKUP(D1046,HROC,2,0),ROCs!$A$2:$A$17,0)+1,0)</f>
        <v>0.28292799795311729</v>
      </c>
      <c r="J1046" s="3">
        <v>25.15</v>
      </c>
      <c r="K1046" s="26">
        <f t="shared" si="82"/>
        <v>29.654426151460843</v>
      </c>
      <c r="L1046" s="31">
        <f t="shared" si="83"/>
        <v>65.0488220596866</v>
      </c>
      <c r="M1046" s="4">
        <f>2.721*K1046*(H1046+VLOOKUP(B1046,Summary!$A$34:C$39,3,0))</f>
        <v>10.420293695345135</v>
      </c>
      <c r="N1046" t="s">
        <v>112</v>
      </c>
      <c r="P1046">
        <f t="shared" si="84"/>
        <v>4000</v>
      </c>
    </row>
    <row r="1047" spans="1:16" hidden="1">
      <c r="A1047" t="s">
        <v>7</v>
      </c>
      <c r="B1047" t="s">
        <v>94</v>
      </c>
      <c r="C1047" t="s">
        <v>71</v>
      </c>
      <c r="D1047" s="8">
        <v>1700</v>
      </c>
      <c r="E1047" t="str">
        <f>VLOOKUP(D1047,Conformity!$A$2:$C$116,2,0)</f>
        <v>Institutional</v>
      </c>
      <c r="F1047" s="8" t="s">
        <v>5</v>
      </c>
      <c r="G1047" s="26">
        <f t="shared" si="85"/>
        <v>0.96739227811534922</v>
      </c>
      <c r="H1047" s="30">
        <f t="shared" si="86"/>
        <v>0.17065096597435325</v>
      </c>
      <c r="I1047" s="30">
        <f>HLOOKUP(F1047,ROCs!$B$1:$F$17,MATCH(VLOOKUP(D1047,HROC,2,0),ROCs!$A$2:$A$17,0)+1,0)</f>
        <v>0.24052044568721381</v>
      </c>
      <c r="J1047" s="3">
        <v>25.14</v>
      </c>
      <c r="K1047" s="26">
        <f t="shared" si="82"/>
        <v>25.199555589072798</v>
      </c>
      <c r="L1047" s="31">
        <f t="shared" si="83"/>
        <v>66.332144785045244</v>
      </c>
      <c r="M1047" s="4">
        <f>2.721*K1047*(H1047+VLOOKUP(B1047,Summary!$A$34:C$39,3,0))</f>
        <v>15.129593395643896</v>
      </c>
      <c r="N1047" t="s">
        <v>104</v>
      </c>
      <c r="P1047">
        <f t="shared" si="84"/>
        <v>1000</v>
      </c>
    </row>
    <row r="1048" spans="1:16" hidden="1">
      <c r="A1048" t="s">
        <v>15</v>
      </c>
      <c r="B1048" t="s">
        <v>95</v>
      </c>
      <c r="C1048" t="s">
        <v>81</v>
      </c>
      <c r="D1048" s="8">
        <v>6210</v>
      </c>
      <c r="E1048" t="str">
        <f>VLOOKUP(D1048,Conformity!$A$2:$C$116,2,0)</f>
        <v>Cypress</v>
      </c>
      <c r="F1048" s="8" t="s">
        <v>5</v>
      </c>
      <c r="G1048" s="26">
        <f t="shared" si="85"/>
        <v>0.62640332935885068</v>
      </c>
      <c r="H1048" s="30">
        <f t="shared" si="86"/>
        <v>1.7869211096790915E-2</v>
      </c>
      <c r="I1048" s="30">
        <f>HLOOKUP(F1048,ROCs!$B$1:$F$17,MATCH(VLOOKUP(D1048,HROC,2,0),ROCs!$A$2:$A$17,0)+1,0)</f>
        <v>0.24869471632328805</v>
      </c>
      <c r="J1048" s="3">
        <v>25.11</v>
      </c>
      <c r="K1048" s="26">
        <f t="shared" si="82"/>
        <v>26.024888632263075</v>
      </c>
      <c r="L1048" s="31">
        <f t="shared" si="83"/>
        <v>44.357951205290121</v>
      </c>
      <c r="M1048" s="4">
        <f>2.721*K1048*(H1048+VLOOKUP(B1048,Summary!$A$34:C$39,3,0))</f>
        <v>1.2653853464025824</v>
      </c>
      <c r="N1048" t="s">
        <v>103</v>
      </c>
      <c r="O1048" t="s">
        <v>82</v>
      </c>
      <c r="P1048">
        <f t="shared" si="84"/>
        <v>6000</v>
      </c>
    </row>
    <row r="1049" spans="1:16" hidden="1">
      <c r="A1049" t="s">
        <v>16</v>
      </c>
      <c r="B1049" t="s">
        <v>97</v>
      </c>
      <c r="C1049" t="s">
        <v>81</v>
      </c>
      <c r="D1049" s="8">
        <v>5120</v>
      </c>
      <c r="E1049" t="str">
        <f>VLOOKUP(D1049,Conformity!$A$2:$C$116,2,0)</f>
        <v xml:space="preserve"> Channelized Waterways, Canals</v>
      </c>
      <c r="F1049" s="8" t="s">
        <v>5</v>
      </c>
      <c r="G1049" s="26">
        <f t="shared" si="85"/>
        <v>0.52096910560538079</v>
      </c>
      <c r="H1049" s="30">
        <f t="shared" si="86"/>
        <v>9.3813358258152305E-2</v>
      </c>
      <c r="I1049" s="30">
        <f>HLOOKUP(F1049,ROCs!$B$1:$F$17,MATCH(VLOOKUP(D1049,HROC,2,0),ROCs!$A$2:$A$17,0)+1,0)</f>
        <v>0.2984336595879456</v>
      </c>
      <c r="J1049" s="3">
        <v>25.11</v>
      </c>
      <c r="K1049" s="26">
        <f t="shared" si="82"/>
        <v>31.229866358715682</v>
      </c>
      <c r="L1049" s="31">
        <f t="shared" si="83"/>
        <v>44.270113678150921</v>
      </c>
      <c r="M1049" s="4">
        <f>2.721*K1049*(H1049+VLOOKUP(B1049,Summary!$A$34:C$39,3,0))</f>
        <v>11.370986336818882</v>
      </c>
      <c r="N1049" t="s">
        <v>103</v>
      </c>
      <c r="O1049" t="s">
        <v>82</v>
      </c>
      <c r="P1049">
        <f t="shared" si="84"/>
        <v>5000</v>
      </c>
    </row>
    <row r="1050" spans="1:16" hidden="1">
      <c r="A1050" t="s">
        <v>8</v>
      </c>
      <c r="B1050" t="s">
        <v>8</v>
      </c>
      <c r="C1050" t="s">
        <v>84</v>
      </c>
      <c r="D1050" s="8">
        <v>1630</v>
      </c>
      <c r="E1050" t="str">
        <f>VLOOKUP(D1050,Conformity!$A$2:$C$116,2,0)</f>
        <v>Rock Quarries</v>
      </c>
      <c r="F1050" s="8" t="s">
        <v>5</v>
      </c>
      <c r="G1050" s="26">
        <f t="shared" si="85"/>
        <v>0.73183755311232057</v>
      </c>
      <c r="H1050" s="30">
        <f t="shared" si="86"/>
        <v>0.13401908322593187</v>
      </c>
      <c r="I1050" s="30">
        <f>HLOOKUP(F1050,ROCs!$B$1:$F$17,MATCH(VLOOKUP(D1050,HROC,2,0),ROCs!$A$2:$A$17,0)+1,0)</f>
        <v>0.24052044568721381</v>
      </c>
      <c r="J1050" s="3">
        <v>25.05</v>
      </c>
      <c r="K1050" s="26">
        <f t="shared" si="82"/>
        <v>25.109342382906664</v>
      </c>
      <c r="L1050" s="31">
        <f t="shared" si="83"/>
        <v>50.000986315853012</v>
      </c>
      <c r="M1050" s="4">
        <f>2.721*K1050*(H1050+VLOOKUP(B1050,Summary!$A$34:C$39,3,0))</f>
        <v>22.137800496237347</v>
      </c>
      <c r="N1050" t="s">
        <v>106</v>
      </c>
      <c r="O1050" t="s">
        <v>82</v>
      </c>
      <c r="P1050">
        <f t="shared" si="84"/>
        <v>1000</v>
      </c>
    </row>
    <row r="1051" spans="1:16" hidden="1">
      <c r="A1051" t="s">
        <v>14</v>
      </c>
      <c r="B1051" t="s">
        <v>96</v>
      </c>
      <c r="C1051" t="s">
        <v>86</v>
      </c>
      <c r="D1051" s="8">
        <v>1210</v>
      </c>
      <c r="E1051" t="str">
        <f>VLOOKUP(D1051,Conformity!$A$2:$C$116,2,0)</f>
        <v>Fixed Single Family Units</v>
      </c>
      <c r="F1051" s="8" t="s">
        <v>5</v>
      </c>
      <c r="G1051" s="26">
        <f t="shared" si="85"/>
        <v>1.3474392445178078</v>
      </c>
      <c r="H1051" s="30">
        <f t="shared" si="86"/>
        <v>0.2921616014325315</v>
      </c>
      <c r="I1051" s="30">
        <f>HLOOKUP(F1051,ROCs!$B$1:$F$17,MATCH(VLOOKUP(D1051,HROC,2,0),ROCs!$A$2:$A$17,0)+1,0)</f>
        <v>0.24052044568721381</v>
      </c>
      <c r="J1051" s="3">
        <v>25.01</v>
      </c>
      <c r="K1051" s="26">
        <f t="shared" si="82"/>
        <v>25.069247624610608</v>
      </c>
      <c r="L1051" s="31">
        <f t="shared" si="83"/>
        <v>91.913442865503583</v>
      </c>
      <c r="M1051" s="4">
        <f>2.721*K1051*(H1051+VLOOKUP(B1051,Summary!$A$34:C$39,3,0))</f>
        <v>25.386416663442539</v>
      </c>
      <c r="N1051" t="s">
        <v>109</v>
      </c>
      <c r="P1051">
        <f t="shared" si="84"/>
        <v>1000</v>
      </c>
    </row>
    <row r="1052" spans="1:16">
      <c r="A1052" t="s">
        <v>14</v>
      </c>
      <c r="B1052" t="s">
        <v>96</v>
      </c>
      <c r="C1052" t="s">
        <v>17</v>
      </c>
      <c r="D1052" s="8">
        <v>5300</v>
      </c>
      <c r="E1052" t="str">
        <f>VLOOKUP(D1052,Conformity!$A$2:$C$116,2,0)</f>
        <v>Reservoirs</v>
      </c>
      <c r="F1052" s="8" t="s">
        <v>10</v>
      </c>
      <c r="G1052" s="26">
        <f t="shared" si="85"/>
        <v>0.52096910560538079</v>
      </c>
      <c r="H1052" s="30">
        <f t="shared" si="86"/>
        <v>9.3813358258152305E-2</v>
      </c>
      <c r="I1052" s="30">
        <f>HLOOKUP(F1052,ROCs!$B$1:$F$17,MATCH(VLOOKUP(D1052,HROC,2,0),ROCs!$A$2:$A$17,0)+1,0)</f>
        <v>0.2984336595879456</v>
      </c>
      <c r="J1052" s="3">
        <v>24.98</v>
      </c>
      <c r="K1052" s="26">
        <f t="shared" si="82"/>
        <v>31.068182462792425</v>
      </c>
      <c r="L1052" s="31">
        <f t="shared" si="83"/>
        <v>44.040917549988457</v>
      </c>
      <c r="M1052" s="4">
        <f>2.721*K1052*(H1052+VLOOKUP(B1052,Summary!$A$34:C$39,3,0))</f>
        <v>14.693577215559994</v>
      </c>
      <c r="N1052" t="s">
        <v>17</v>
      </c>
      <c r="O1052" t="s">
        <v>48</v>
      </c>
      <c r="P1052">
        <f t="shared" si="84"/>
        <v>5000</v>
      </c>
    </row>
    <row r="1053" spans="1:16">
      <c r="A1053" t="s">
        <v>14</v>
      </c>
      <c r="B1053" t="s">
        <v>96</v>
      </c>
      <c r="C1053" t="s">
        <v>17</v>
      </c>
      <c r="D1053" s="8">
        <v>1900</v>
      </c>
      <c r="E1053" t="str">
        <f>VLOOKUP(D1053,Conformity!$A$2:$C$116,2,0)</f>
        <v>Open Land</v>
      </c>
      <c r="F1053" s="8" t="s">
        <v>5</v>
      </c>
      <c r="G1053" s="26">
        <f t="shared" si="85"/>
        <v>0.80616023176279095</v>
      </c>
      <c r="H1053" s="30">
        <f t="shared" si="86"/>
        <v>4.9140330516175015E-2</v>
      </c>
      <c r="I1053" s="30">
        <f>HLOOKUP(F1053,ROCs!$B$1:$F$17,MATCH(VLOOKUP(D1053,HROC,2,0),ROCs!$A$2:$A$17,0)+1,0)</f>
        <v>0.28292799795311729</v>
      </c>
      <c r="J1053" s="3">
        <v>24.95</v>
      </c>
      <c r="K1053" s="26">
        <f t="shared" si="82"/>
        <v>29.418605665166922</v>
      </c>
      <c r="L1053" s="31">
        <f t="shared" si="83"/>
        <v>64.531535204341182</v>
      </c>
      <c r="M1053" s="4">
        <f>2.721*K1053*(H1053+VLOOKUP(B1053,Summary!$A$34:C$39,3,0))</f>
        <v>10.337428536734041</v>
      </c>
      <c r="N1053" t="s">
        <v>17</v>
      </c>
      <c r="O1053" t="s">
        <v>38</v>
      </c>
      <c r="P1053">
        <f t="shared" si="84"/>
        <v>1000</v>
      </c>
    </row>
    <row r="1054" spans="1:16">
      <c r="A1054" t="s">
        <v>12</v>
      </c>
      <c r="B1054" t="s">
        <v>95</v>
      </c>
      <c r="C1054" t="s">
        <v>17</v>
      </c>
      <c r="D1054" s="8">
        <v>3200</v>
      </c>
      <c r="E1054" t="str">
        <f>VLOOKUP(D1054,Conformity!$A$2:$C$116,2,0)</f>
        <v>Shrub and Brushland</v>
      </c>
      <c r="F1054" s="8" t="s">
        <v>5</v>
      </c>
      <c r="G1054" s="26">
        <f t="shared" si="85"/>
        <v>0.80616023176279095</v>
      </c>
      <c r="H1054" s="30">
        <f t="shared" si="86"/>
        <v>4.9140330516175015E-2</v>
      </c>
      <c r="I1054" s="30">
        <f>HLOOKUP(F1054,ROCs!$B$1:$F$17,MATCH(VLOOKUP(D1054,HROC,2,0),ROCs!$A$2:$A$17,0)+1,0)</f>
        <v>0.28292799795311729</v>
      </c>
      <c r="J1054" s="3">
        <v>24.85</v>
      </c>
      <c r="K1054" s="26">
        <f t="shared" si="82"/>
        <v>29.300695422019967</v>
      </c>
      <c r="L1054" s="31">
        <f t="shared" si="83"/>
        <v>64.272891776668487</v>
      </c>
      <c r="M1054" s="4">
        <f>2.721*K1054*(H1054+VLOOKUP(B1054,Summary!$A$34:C$39,3,0))</f>
        <v>3.9178205779631901</v>
      </c>
      <c r="N1054" t="s">
        <v>17</v>
      </c>
      <c r="O1054" t="s">
        <v>32</v>
      </c>
      <c r="P1054">
        <f t="shared" si="84"/>
        <v>3000</v>
      </c>
    </row>
    <row r="1055" spans="1:16" hidden="1">
      <c r="A1055" t="s">
        <v>12</v>
      </c>
      <c r="B1055" t="s">
        <v>95</v>
      </c>
      <c r="C1055" t="s">
        <v>71</v>
      </c>
      <c r="D1055" s="8">
        <v>8340</v>
      </c>
      <c r="E1055" t="str">
        <f>VLOOKUP(D1055,Conformity!$A$2:$C$116,2,0)</f>
        <v>Sewage Treatment</v>
      </c>
      <c r="F1055" s="8" t="s">
        <v>5</v>
      </c>
      <c r="G1055" s="26">
        <f t="shared" si="85"/>
        <v>1.2017295380314896</v>
      </c>
      <c r="H1055" s="30">
        <f t="shared" si="86"/>
        <v>0.2322997442582819</v>
      </c>
      <c r="I1055" s="30">
        <f>HLOOKUP(F1055,ROCs!$B$1:$F$17,MATCH(VLOOKUP(D1055,HROC,2,0),ROCs!$A$2:$A$17,0)+1,0)</f>
        <v>0.58224006489851832</v>
      </c>
      <c r="J1055" s="3">
        <v>24.85</v>
      </c>
      <c r="K1055" s="26">
        <f t="shared" si="82"/>
        <v>60.298163941044692</v>
      </c>
      <c r="L1055" s="31">
        <f t="shared" si="83"/>
        <v>197.16933246058778</v>
      </c>
      <c r="M1055" s="4">
        <f>2.721*K1055*(H1055+VLOOKUP(B1055,Summary!$A$34:C$39,3,0))</f>
        <v>38.113721978739044</v>
      </c>
      <c r="N1055" t="s">
        <v>104</v>
      </c>
      <c r="P1055">
        <f t="shared" si="84"/>
        <v>8000</v>
      </c>
    </row>
    <row r="1056" spans="1:16" hidden="1">
      <c r="A1056" t="s">
        <v>8</v>
      </c>
      <c r="B1056" t="s">
        <v>8</v>
      </c>
      <c r="C1056" t="s">
        <v>72</v>
      </c>
      <c r="D1056" s="8">
        <v>4220</v>
      </c>
      <c r="E1056" t="str">
        <f>VLOOKUP(D1056,Conformity!$A$2:$C$116,2,0)</f>
        <v>Brazilian Pepper</v>
      </c>
      <c r="F1056" s="8" t="s">
        <v>5</v>
      </c>
      <c r="G1056" s="26">
        <f t="shared" si="85"/>
        <v>0.80616023176279095</v>
      </c>
      <c r="H1056" s="30">
        <f t="shared" si="86"/>
        <v>4.9140330516175015E-2</v>
      </c>
      <c r="I1056" s="30">
        <f>HLOOKUP(F1056,ROCs!$B$1:$F$17,MATCH(VLOOKUP(D1056,HROC,2,0),ROCs!$A$2:$A$17,0)+1,0)</f>
        <v>0.28292799795311729</v>
      </c>
      <c r="J1056" s="3">
        <v>24.65</v>
      </c>
      <c r="K1056" s="26">
        <f t="shared" si="82"/>
        <v>29.064874935726039</v>
      </c>
      <c r="L1056" s="31">
        <f t="shared" si="83"/>
        <v>63.755604921323055</v>
      </c>
      <c r="M1056" s="4">
        <f>2.721*K1056*(H1056+VLOOKUP(B1056,Summary!$A$34:C$39,3,0))</f>
        <v>18.91253851582956</v>
      </c>
      <c r="N1056" t="s">
        <v>99</v>
      </c>
      <c r="P1056">
        <f t="shared" si="84"/>
        <v>4000</v>
      </c>
    </row>
    <row r="1057" spans="1:16">
      <c r="A1057" t="s">
        <v>8</v>
      </c>
      <c r="B1057" t="s">
        <v>8</v>
      </c>
      <c r="C1057" t="s">
        <v>17</v>
      </c>
      <c r="D1057" s="8">
        <v>4220</v>
      </c>
      <c r="E1057" t="str">
        <f>VLOOKUP(D1057,Conformity!$A$2:$C$116,2,0)</f>
        <v>Brazilian Pepper</v>
      </c>
      <c r="F1057" s="8" t="s">
        <v>5</v>
      </c>
      <c r="G1057" s="26">
        <f t="shared" si="85"/>
        <v>0.80616023176279095</v>
      </c>
      <c r="H1057" s="30">
        <f t="shared" si="86"/>
        <v>4.9140330516175015E-2</v>
      </c>
      <c r="I1057" s="30">
        <f>HLOOKUP(F1057,ROCs!$B$1:$F$17,MATCH(VLOOKUP(D1057,HROC,2,0),ROCs!$A$2:$A$17,0)+1,0)</f>
        <v>0.28292799795311729</v>
      </c>
      <c r="J1057" s="3">
        <v>24.57</v>
      </c>
      <c r="K1057" s="26">
        <f t="shared" si="82"/>
        <v>28.970546741208469</v>
      </c>
      <c r="L1057" s="31">
        <f t="shared" si="83"/>
        <v>63.548690179184888</v>
      </c>
      <c r="M1057" s="4">
        <f>2.721*K1057*(H1057+VLOOKUP(B1057,Summary!$A$34:C$39,3,0))</f>
        <v>18.851159080484067</v>
      </c>
      <c r="N1057" t="s">
        <v>17</v>
      </c>
      <c r="O1057" t="s">
        <v>19</v>
      </c>
      <c r="P1057">
        <f t="shared" si="84"/>
        <v>4000</v>
      </c>
    </row>
    <row r="1058" spans="1:16" hidden="1">
      <c r="A1058" t="s">
        <v>12</v>
      </c>
      <c r="B1058" t="s">
        <v>95</v>
      </c>
      <c r="C1058" t="s">
        <v>81</v>
      </c>
      <c r="D1058" s="8">
        <v>7400</v>
      </c>
      <c r="E1058" t="str">
        <f>VLOOKUP(D1058,Conformity!$A$2:$C$116,2,0)</f>
        <v>Disturbed Land</v>
      </c>
      <c r="F1058" s="8" t="s">
        <v>10</v>
      </c>
      <c r="G1058" s="26">
        <f t="shared" si="85"/>
        <v>0.73183755311232057</v>
      </c>
      <c r="H1058" s="30">
        <f t="shared" si="86"/>
        <v>0.13401908322593187</v>
      </c>
      <c r="I1058" s="30">
        <f>HLOOKUP(F1058,ROCs!$B$1:$F$17,MATCH(VLOOKUP(D1058,HROC,2,0),ROCs!$A$2:$A$17,0)+1,0)</f>
        <v>0.24115339422849597</v>
      </c>
      <c r="J1058" s="3">
        <v>24.45</v>
      </c>
      <c r="K1058" s="26">
        <f t="shared" si="82"/>
        <v>24.572415537435432</v>
      </c>
      <c r="L1058" s="31">
        <f t="shared" si="83"/>
        <v>48.931787790315468</v>
      </c>
      <c r="M1058" s="4">
        <f>2.721*K1058*(H1058+VLOOKUP(B1058,Summary!$A$34:C$39,3,0))</f>
        <v>8.9607226526915476</v>
      </c>
      <c r="N1058" t="s">
        <v>103</v>
      </c>
      <c r="O1058" t="s">
        <v>82</v>
      </c>
      <c r="P1058">
        <f t="shared" si="84"/>
        <v>7000</v>
      </c>
    </row>
    <row r="1059" spans="1:16" hidden="1">
      <c r="A1059" t="s">
        <v>14</v>
      </c>
      <c r="B1059" t="s">
        <v>96</v>
      </c>
      <c r="C1059" t="s">
        <v>79</v>
      </c>
      <c r="D1059" s="8">
        <v>6172</v>
      </c>
      <c r="E1059" t="str">
        <f>VLOOKUP(D1059,Conformity!$A$2:$C$116,2,0)</f>
        <v>Mixed Shrubs</v>
      </c>
      <c r="F1059" s="8" t="s">
        <v>5</v>
      </c>
      <c r="G1059" s="26">
        <f t="shared" si="85"/>
        <v>0.62640332935885068</v>
      </c>
      <c r="H1059" s="30">
        <f t="shared" si="86"/>
        <v>1.7869211096790915E-2</v>
      </c>
      <c r="I1059" s="30">
        <f>HLOOKUP(F1059,ROCs!$B$1:$F$17,MATCH(VLOOKUP(D1059,HROC,2,0),ROCs!$A$2:$A$17,0)+1,0)</f>
        <v>0.24869471632328805</v>
      </c>
      <c r="J1059" s="3">
        <v>24.4</v>
      </c>
      <c r="K1059" s="26">
        <f t="shared" si="82"/>
        <v>25.28901961876619</v>
      </c>
      <c r="L1059" s="31">
        <f t="shared" si="83"/>
        <v>43.103704078418119</v>
      </c>
      <c r="M1059" s="4">
        <f>2.721*K1059*(H1059+VLOOKUP(B1059,Summary!$A$34:C$39,3,0))</f>
        <v>6.7345196230392705</v>
      </c>
      <c r="N1059" t="s">
        <v>113</v>
      </c>
      <c r="P1059">
        <f t="shared" si="84"/>
        <v>6000</v>
      </c>
    </row>
    <row r="1060" spans="1:16" hidden="1">
      <c r="A1060" t="s">
        <v>14</v>
      </c>
      <c r="B1060" t="s">
        <v>96</v>
      </c>
      <c r="C1060" t="s">
        <v>86</v>
      </c>
      <c r="D1060" s="8">
        <v>2110</v>
      </c>
      <c r="E1060" t="str">
        <f>VLOOKUP(D1060,Conformity!$A$2:$C$116,2,0)</f>
        <v>Improved Pastures</v>
      </c>
      <c r="F1060" s="8" t="s">
        <v>5</v>
      </c>
      <c r="G1060" s="26">
        <f t="shared" si="85"/>
        <v>1.8765006736361713</v>
      </c>
      <c r="H1060" s="30">
        <f t="shared" si="86"/>
        <v>0.3700681607026059</v>
      </c>
      <c r="I1060" s="30">
        <f>HLOOKUP(F1060,ROCs!$B$1:$F$17,MATCH(VLOOKUP(D1060,HROC,2,0),ROCs!$A$2:$A$17,0)+1,0)</f>
        <v>0.58663586860269046</v>
      </c>
      <c r="J1060" s="3">
        <v>24.36</v>
      </c>
      <c r="K1060" s="26">
        <f t="shared" si="82"/>
        <v>59.555449371305713</v>
      </c>
      <c r="L1060" s="31">
        <f t="shared" si="83"/>
        <v>304.08764299083538</v>
      </c>
      <c r="M1060" s="4">
        <f>2.721*K1060*(H1060+VLOOKUP(B1060,Summary!$A$34:C$39,3,0))</f>
        <v>72.933715450299545</v>
      </c>
      <c r="N1060" t="s">
        <v>109</v>
      </c>
      <c r="P1060">
        <f t="shared" si="84"/>
        <v>2000</v>
      </c>
    </row>
    <row r="1061" spans="1:16">
      <c r="A1061" t="s">
        <v>12</v>
      </c>
      <c r="B1061" t="s">
        <v>95</v>
      </c>
      <c r="C1061" t="s">
        <v>17</v>
      </c>
      <c r="D1061" s="8">
        <v>1850</v>
      </c>
      <c r="E1061" t="str">
        <f>VLOOKUP(D1061,Conformity!$A$2:$C$116,2,0)</f>
        <v>Parks and Zoos</v>
      </c>
      <c r="F1061" s="8" t="s">
        <v>5</v>
      </c>
      <c r="G1061" s="26">
        <f t="shared" si="85"/>
        <v>0.96739227811534922</v>
      </c>
      <c r="H1061" s="30">
        <f t="shared" si="86"/>
        <v>0.17065096597435325</v>
      </c>
      <c r="I1061" s="30">
        <f>HLOOKUP(F1061,ROCs!$B$1:$F$17,MATCH(VLOOKUP(D1061,HROC,2,0),ROCs!$A$2:$A$17,0)+1,0)</f>
        <v>0.27638752969320179</v>
      </c>
      <c r="J1061" s="3">
        <v>24.32</v>
      </c>
      <c r="K1061" s="26">
        <f t="shared" si="82"/>
        <v>28.012871129512899</v>
      </c>
      <c r="L1061" s="31">
        <f t="shared" si="83"/>
        <v>73.737563229623333</v>
      </c>
      <c r="M1061" s="4">
        <f>2.721*K1061*(H1061+VLOOKUP(B1061,Summary!$A$34:C$39,3,0))</f>
        <v>13.007532392386706</v>
      </c>
      <c r="N1061" t="s">
        <v>17</v>
      </c>
      <c r="O1061" t="s">
        <v>30</v>
      </c>
      <c r="P1061">
        <f t="shared" si="84"/>
        <v>1000</v>
      </c>
    </row>
    <row r="1062" spans="1:16" hidden="1">
      <c r="A1062" t="s">
        <v>11</v>
      </c>
      <c r="B1062" t="s">
        <v>11</v>
      </c>
      <c r="C1062" t="s">
        <v>90</v>
      </c>
      <c r="D1062" s="8">
        <v>2210</v>
      </c>
      <c r="E1062" t="str">
        <f>VLOOKUP(D1062,Conformity!$A$2:$C$116,2,0)</f>
        <v>Citrus Groves</v>
      </c>
      <c r="F1062" s="8" t="s">
        <v>10</v>
      </c>
      <c r="G1062" s="26">
        <f t="shared" si="85"/>
        <v>1.6671011379372187</v>
      </c>
      <c r="H1062" s="30">
        <f t="shared" si="86"/>
        <v>0.16490862031309303</v>
      </c>
      <c r="I1062" s="30">
        <f>HLOOKUP(F1062,ROCs!$B$1:$F$17,MATCH(VLOOKUP(D1062,HROC,2,0),ROCs!$A$2:$A$17,0)+1,0)</f>
        <v>0.32696578480774496</v>
      </c>
      <c r="J1062" s="3">
        <v>24.31</v>
      </c>
      <c r="K1062" s="26">
        <f t="shared" si="82"/>
        <v>33.125533068008394</v>
      </c>
      <c r="L1062" s="31">
        <f t="shared" si="83"/>
        <v>150.2634533469467</v>
      </c>
      <c r="M1062" s="4">
        <f>2.721*K1062*(H1062+VLOOKUP(B1062,Summary!$A$34:C$39,3,0))</f>
        <v>24.778771787177309</v>
      </c>
      <c r="N1062" t="s">
        <v>105</v>
      </c>
      <c r="O1062" t="s">
        <v>89</v>
      </c>
      <c r="P1062">
        <f t="shared" si="84"/>
        <v>2000</v>
      </c>
    </row>
    <row r="1063" spans="1:16" hidden="1">
      <c r="A1063" t="s">
        <v>14</v>
      </c>
      <c r="B1063" t="s">
        <v>96</v>
      </c>
      <c r="C1063" t="s">
        <v>78</v>
      </c>
      <c r="D1063" s="8">
        <v>3300</v>
      </c>
      <c r="E1063" t="str">
        <f>VLOOKUP(D1063,Conformity!$A$2:$C$116,2,0)</f>
        <v>Mixed Rangeland</v>
      </c>
      <c r="F1063" s="8" t="s">
        <v>5</v>
      </c>
      <c r="G1063" s="26">
        <f t="shared" si="85"/>
        <v>0.80616023176279095</v>
      </c>
      <c r="H1063" s="30">
        <f t="shared" si="86"/>
        <v>4.9140330516175015E-2</v>
      </c>
      <c r="I1063" s="30">
        <f>HLOOKUP(F1063,ROCs!$B$1:$F$17,MATCH(VLOOKUP(D1063,HROC,2,0),ROCs!$A$2:$A$17,0)+1,0)</f>
        <v>0.28292799795311729</v>
      </c>
      <c r="J1063" s="3">
        <v>24.3</v>
      </c>
      <c r="K1063" s="26">
        <f t="shared" si="82"/>
        <v>28.652189084711676</v>
      </c>
      <c r="L1063" s="31">
        <f t="shared" si="83"/>
        <v>62.850352924468581</v>
      </c>
      <c r="M1063" s="4">
        <f>2.721*K1063*(H1063+VLOOKUP(B1063,Summary!$A$34:C$39,3,0))</f>
        <v>10.068116771247984</v>
      </c>
      <c r="N1063" t="s">
        <v>100</v>
      </c>
      <c r="P1063">
        <f t="shared" si="84"/>
        <v>3000</v>
      </c>
    </row>
    <row r="1064" spans="1:16" hidden="1">
      <c r="A1064" t="s">
        <v>2</v>
      </c>
      <c r="B1064" t="s">
        <v>94</v>
      </c>
      <c r="C1064" t="s">
        <v>71</v>
      </c>
      <c r="D1064" s="8">
        <v>6120</v>
      </c>
      <c r="E1064" t="str">
        <f>VLOOKUP(D1064,Conformity!$A$2:$C$116,2,0)</f>
        <v>Mangrove Swamps</v>
      </c>
      <c r="F1064" s="8" t="s">
        <v>5</v>
      </c>
      <c r="G1064" s="26">
        <f t="shared" si="85"/>
        <v>0.62640332935885068</v>
      </c>
      <c r="H1064" s="30">
        <f t="shared" si="86"/>
        <v>1.7869211096790915E-2</v>
      </c>
      <c r="I1064" s="30">
        <f>HLOOKUP(F1064,ROCs!$B$1:$F$17,MATCH(VLOOKUP(D1064,HROC,2,0),ROCs!$A$2:$A$17,0)+1,0)</f>
        <v>0.24869471632328805</v>
      </c>
      <c r="J1064" s="3">
        <v>24.3</v>
      </c>
      <c r="K1064" s="26">
        <f t="shared" si="82"/>
        <v>25.185376095738462</v>
      </c>
      <c r="L1064" s="31">
        <f t="shared" si="83"/>
        <v>42.927049553506571</v>
      </c>
      <c r="M1064" s="4">
        <f>2.721*K1064*(H1064+VLOOKUP(B1064,Summary!$A$34:C$39,3,0))</f>
        <v>4.6510368820857826</v>
      </c>
      <c r="N1064" t="s">
        <v>104</v>
      </c>
      <c r="P1064">
        <f t="shared" si="84"/>
        <v>6000</v>
      </c>
    </row>
    <row r="1065" spans="1:16" hidden="1">
      <c r="A1065" t="s">
        <v>14</v>
      </c>
      <c r="B1065" t="s">
        <v>96</v>
      </c>
      <c r="C1065" t="s">
        <v>77</v>
      </c>
      <c r="D1065" s="8">
        <v>4220</v>
      </c>
      <c r="E1065" t="str">
        <f>VLOOKUP(D1065,Conformity!$A$2:$C$116,2,0)</f>
        <v>Brazilian Pepper</v>
      </c>
      <c r="F1065" s="8" t="s">
        <v>5</v>
      </c>
      <c r="G1065" s="26">
        <f t="shared" si="85"/>
        <v>0.80616023176279095</v>
      </c>
      <c r="H1065" s="30">
        <f t="shared" si="86"/>
        <v>4.9140330516175015E-2</v>
      </c>
      <c r="I1065" s="30">
        <f>HLOOKUP(F1065,ROCs!$B$1:$F$17,MATCH(VLOOKUP(D1065,HROC,2,0),ROCs!$A$2:$A$17,0)+1,0)</f>
        <v>0.28292799795311729</v>
      </c>
      <c r="J1065" s="3">
        <v>24.18</v>
      </c>
      <c r="K1065" s="26">
        <f t="shared" si="82"/>
        <v>28.51069679293532</v>
      </c>
      <c r="L1065" s="31">
        <f t="shared" si="83"/>
        <v>62.539980811261323</v>
      </c>
      <c r="M1065" s="4">
        <f>2.721*K1065*(H1065+VLOOKUP(B1065,Summary!$A$34:C$39,3,0))</f>
        <v>10.018397676081328</v>
      </c>
      <c r="N1065" t="s">
        <v>112</v>
      </c>
      <c r="P1065">
        <f t="shared" si="84"/>
        <v>4000</v>
      </c>
    </row>
    <row r="1066" spans="1:16" hidden="1">
      <c r="A1066" t="s">
        <v>14</v>
      </c>
      <c r="B1066" t="s">
        <v>96</v>
      </c>
      <c r="C1066" t="s">
        <v>83</v>
      </c>
      <c r="D1066" s="8">
        <v>1210</v>
      </c>
      <c r="E1066" t="str">
        <f>VLOOKUP(D1066,Conformity!$A$2:$C$116,2,0)</f>
        <v>Fixed Single Family Units</v>
      </c>
      <c r="F1066" s="8" t="s">
        <v>9</v>
      </c>
      <c r="G1066" s="26">
        <f t="shared" si="85"/>
        <v>1.3474392445178078</v>
      </c>
      <c r="H1066" s="30">
        <f t="shared" si="86"/>
        <v>0.2921616014325315</v>
      </c>
      <c r="I1066" s="30">
        <f>HLOOKUP(F1066,ROCs!$B$1:$F$17,MATCH(VLOOKUP(D1066,HROC,2,0),ROCs!$A$2:$A$17,0)+1,0)</f>
        <v>0.2050753273754139</v>
      </c>
      <c r="J1066" s="3">
        <v>24.15</v>
      </c>
      <c r="K1066" s="26">
        <f t="shared" si="82"/>
        <v>20.639831958114449</v>
      </c>
      <c r="L1066" s="31">
        <f t="shared" si="83"/>
        <v>75.673512178856782</v>
      </c>
      <c r="M1066" s="4">
        <f>2.721*K1066*(H1066+VLOOKUP(B1066,Summary!$A$34:C$39,3,0))</f>
        <v>20.900961281253018</v>
      </c>
      <c r="N1066" t="s">
        <v>111</v>
      </c>
      <c r="O1066" t="s">
        <v>82</v>
      </c>
      <c r="P1066">
        <f t="shared" si="84"/>
        <v>1000</v>
      </c>
    </row>
    <row r="1067" spans="1:16" hidden="1">
      <c r="A1067" t="s">
        <v>11</v>
      </c>
      <c r="B1067" t="s">
        <v>11</v>
      </c>
      <c r="C1067" t="s">
        <v>72</v>
      </c>
      <c r="D1067" s="8">
        <v>1920</v>
      </c>
      <c r="E1067" t="str">
        <f>VLOOKUP(D1067,Conformity!$A$2:$C$116,2,0)</f>
        <v>Inactive Land with street pattern but without structures</v>
      </c>
      <c r="F1067" s="8" t="s">
        <v>5</v>
      </c>
      <c r="G1067" s="26">
        <f t="shared" si="85"/>
        <v>0.80616023176279095</v>
      </c>
      <c r="H1067" s="30">
        <f t="shared" si="86"/>
        <v>4.9140330516175015E-2</v>
      </c>
      <c r="I1067" s="30">
        <f>HLOOKUP(F1067,ROCs!$B$1:$F$17,MATCH(VLOOKUP(D1067,HROC,2,0),ROCs!$A$2:$A$17,0)+1,0)</f>
        <v>0.27638752969320179</v>
      </c>
      <c r="J1067" s="3">
        <v>24.14</v>
      </c>
      <c r="K1067" s="26">
        <f t="shared" si="82"/>
        <v>27.805539024113543</v>
      </c>
      <c r="L1067" s="31">
        <f t="shared" si="83"/>
        <v>60.993173532178844</v>
      </c>
      <c r="M1067" s="4">
        <f>2.721*K1067*(H1067+VLOOKUP(B1067,Summary!$A$34:C$39,3,0))</f>
        <v>12.04037784637018</v>
      </c>
      <c r="N1067" t="s">
        <v>99</v>
      </c>
      <c r="P1067">
        <f t="shared" si="84"/>
        <v>1000</v>
      </c>
    </row>
    <row r="1068" spans="1:16" hidden="1">
      <c r="A1068" t="s">
        <v>7</v>
      </c>
      <c r="B1068" t="s">
        <v>94</v>
      </c>
      <c r="C1068" t="s">
        <v>81</v>
      </c>
      <c r="D1068" s="8">
        <v>5300</v>
      </c>
      <c r="E1068" t="str">
        <f>VLOOKUP(D1068,Conformity!$A$2:$C$116,2,0)</f>
        <v>Reservoirs</v>
      </c>
      <c r="F1068" s="8" t="s">
        <v>5</v>
      </c>
      <c r="G1068" s="26">
        <f t="shared" si="85"/>
        <v>0.52096910560538079</v>
      </c>
      <c r="H1068" s="30">
        <f t="shared" si="86"/>
        <v>9.3813358258152305E-2</v>
      </c>
      <c r="I1068" s="30">
        <f>HLOOKUP(F1068,ROCs!$B$1:$F$17,MATCH(VLOOKUP(D1068,HROC,2,0),ROCs!$A$2:$A$17,0)+1,0)</f>
        <v>0.2984336595879456</v>
      </c>
      <c r="J1068" s="3">
        <v>24.13</v>
      </c>
      <c r="K1068" s="26">
        <f t="shared" si="82"/>
        <v>30.011018527909574</v>
      </c>
      <c r="L1068" s="31">
        <f t="shared" si="83"/>
        <v>42.542327481233841</v>
      </c>
      <c r="M1068" s="4">
        <f>2.721*K1068*(H1068+VLOOKUP(B1068,Summary!$A$34:C$39,3,0))</f>
        <v>11.7437961625092</v>
      </c>
      <c r="N1068" t="s">
        <v>103</v>
      </c>
      <c r="O1068" t="s">
        <v>82</v>
      </c>
      <c r="P1068">
        <f t="shared" si="84"/>
        <v>5000</v>
      </c>
    </row>
    <row r="1069" spans="1:16" hidden="1">
      <c r="A1069" t="s">
        <v>14</v>
      </c>
      <c r="B1069" t="s">
        <v>96</v>
      </c>
      <c r="C1069" t="s">
        <v>77</v>
      </c>
      <c r="D1069" s="8">
        <v>1411</v>
      </c>
      <c r="E1069" t="str">
        <f>VLOOKUP(D1069,Conformity!$A$2:$C$116,2,0)</f>
        <v>Shopping Centers (Plazas, Malls)</v>
      </c>
      <c r="F1069" s="8" t="s">
        <v>5</v>
      </c>
      <c r="G1069" s="26">
        <f t="shared" si="85"/>
        <v>1.4884831588725165</v>
      </c>
      <c r="H1069" s="30">
        <f t="shared" si="86"/>
        <v>0.30824389141964326</v>
      </c>
      <c r="I1069" s="30">
        <f>HLOOKUP(F1069,ROCs!$B$1:$F$17,MATCH(VLOOKUP(D1069,HROC,2,0),ROCs!$A$2:$A$17,0)+1,0)</f>
        <v>0.58224006489851832</v>
      </c>
      <c r="J1069" s="3">
        <v>24.12</v>
      </c>
      <c r="K1069" s="26">
        <f t="shared" si="82"/>
        <v>58.526829547605551</v>
      </c>
      <c r="L1069" s="31">
        <f t="shared" si="83"/>
        <v>237.04318053689585</v>
      </c>
      <c r="M1069" s="4">
        <f>2.721*K1069*(H1069+VLOOKUP(B1069,Summary!$A$34:C$39,3,0))</f>
        <v>61.828423316421009</v>
      </c>
      <c r="N1069" t="s">
        <v>112</v>
      </c>
      <c r="P1069">
        <f t="shared" si="84"/>
        <v>1000</v>
      </c>
    </row>
    <row r="1070" spans="1:16">
      <c r="A1070" t="s">
        <v>14</v>
      </c>
      <c r="B1070" t="s">
        <v>96</v>
      </c>
      <c r="C1070" t="s">
        <v>17</v>
      </c>
      <c r="D1070" s="8">
        <v>4220</v>
      </c>
      <c r="E1070" t="str">
        <f>VLOOKUP(D1070,Conformity!$A$2:$C$116,2,0)</f>
        <v>Brazilian Pepper</v>
      </c>
      <c r="F1070" s="8" t="s">
        <v>5</v>
      </c>
      <c r="G1070" s="26">
        <f t="shared" si="85"/>
        <v>0.80616023176279095</v>
      </c>
      <c r="H1070" s="30">
        <f t="shared" si="86"/>
        <v>4.9140330516175015E-2</v>
      </c>
      <c r="I1070" s="30">
        <f>HLOOKUP(F1070,ROCs!$B$1:$F$17,MATCH(VLOOKUP(D1070,HROC,2,0),ROCs!$A$2:$A$17,0)+1,0)</f>
        <v>0.28292799795311729</v>
      </c>
      <c r="J1070" s="3">
        <v>24.04</v>
      </c>
      <c r="K1070" s="26">
        <f t="shared" si="82"/>
        <v>28.345622452529572</v>
      </c>
      <c r="L1070" s="31">
        <f t="shared" si="83"/>
        <v>62.177880012519523</v>
      </c>
      <c r="M1070" s="4">
        <f>2.721*K1070*(H1070+VLOOKUP(B1070,Summary!$A$34:C$39,3,0))</f>
        <v>9.9603920650535613</v>
      </c>
      <c r="N1070" t="s">
        <v>17</v>
      </c>
      <c r="O1070" t="s">
        <v>43</v>
      </c>
      <c r="P1070">
        <f t="shared" si="84"/>
        <v>4000</v>
      </c>
    </row>
    <row r="1071" spans="1:16">
      <c r="A1071" t="s">
        <v>14</v>
      </c>
      <c r="B1071" t="s">
        <v>96</v>
      </c>
      <c r="C1071" t="s">
        <v>17</v>
      </c>
      <c r="D1071" s="8">
        <v>4110</v>
      </c>
      <c r="E1071" t="str">
        <f>VLOOKUP(D1071,Conformity!$A$2:$C$116,2,0)</f>
        <v>Pine Flatwoods</v>
      </c>
      <c r="F1071" s="8" t="s">
        <v>3</v>
      </c>
      <c r="G1071" s="26">
        <f t="shared" si="85"/>
        <v>0.80616023176279095</v>
      </c>
      <c r="H1071" s="30">
        <f t="shared" si="86"/>
        <v>4.9140330516175015E-2</v>
      </c>
      <c r="I1071" s="30">
        <f>HLOOKUP(F1071,ROCs!$B$1:$F$17,MATCH(VLOOKUP(D1071,HROC,2,0),ROCs!$A$2:$A$17,0)+1,0)</f>
        <v>2.0887301862310671E-2</v>
      </c>
      <c r="J1071" s="3">
        <v>23.74</v>
      </c>
      <c r="K1071" s="26">
        <f t="shared" si="82"/>
        <v>2.0665154963354064</v>
      </c>
      <c r="L1071" s="31">
        <f t="shared" si="83"/>
        <v>4.5330298458021163</v>
      </c>
      <c r="M1071" s="4">
        <f>2.721*K1071*(H1071+VLOOKUP(B1071,Summary!$A$34:C$39,3,0))</f>
        <v>0.7261546147550747</v>
      </c>
      <c r="N1071" t="s">
        <v>17</v>
      </c>
      <c r="O1071" t="s">
        <v>38</v>
      </c>
      <c r="P1071">
        <f t="shared" si="84"/>
        <v>4000</v>
      </c>
    </row>
    <row r="1072" spans="1:16" hidden="1">
      <c r="A1072" t="s">
        <v>12</v>
      </c>
      <c r="B1072" t="s">
        <v>95</v>
      </c>
      <c r="C1072" t="s">
        <v>81</v>
      </c>
      <c r="D1072" s="8">
        <v>1110</v>
      </c>
      <c r="E1072" t="str">
        <f>VLOOKUP(D1072,Conformity!$A$2:$C$116,2,0)</f>
        <v>Fixed Single Family Units</v>
      </c>
      <c r="F1072" s="8" t="s">
        <v>5</v>
      </c>
      <c r="G1072" s="26">
        <f t="shared" si="85"/>
        <v>0.96739227811534922</v>
      </c>
      <c r="H1072" s="30">
        <f t="shared" si="86"/>
        <v>0.17065096597435325</v>
      </c>
      <c r="I1072" s="30">
        <f>HLOOKUP(F1072,ROCs!$B$1:$F$17,MATCH(VLOOKUP(D1072,HROC,2,0),ROCs!$A$2:$A$17,0)+1,0)</f>
        <v>0.27638752969320179</v>
      </c>
      <c r="J1072" s="3">
        <v>23.69</v>
      </c>
      <c r="K1072" s="26">
        <f t="shared" si="82"/>
        <v>27.287208760615155</v>
      </c>
      <c r="L1072" s="31">
        <f t="shared" si="83"/>
        <v>71.827420761092796</v>
      </c>
      <c r="M1072" s="4">
        <f>2.721*K1072*(H1072+VLOOKUP(B1072,Summary!$A$34:C$39,3,0))</f>
        <v>12.670577400314189</v>
      </c>
      <c r="N1072" t="s">
        <v>103</v>
      </c>
      <c r="O1072" t="s">
        <v>82</v>
      </c>
      <c r="P1072">
        <f t="shared" si="84"/>
        <v>1000</v>
      </c>
    </row>
    <row r="1073" spans="1:16">
      <c r="A1073" t="s">
        <v>16</v>
      </c>
      <c r="B1073" t="s">
        <v>97</v>
      </c>
      <c r="C1073" t="s">
        <v>17</v>
      </c>
      <c r="D1073" s="8">
        <v>4110</v>
      </c>
      <c r="E1073" t="str">
        <f>VLOOKUP(D1073,Conformity!$A$2:$C$116,2,0)</f>
        <v>Pine Flatwoods</v>
      </c>
      <c r="F1073" s="8" t="s">
        <v>5</v>
      </c>
      <c r="G1073" s="26">
        <f t="shared" si="85"/>
        <v>0.80616023176279095</v>
      </c>
      <c r="H1073" s="30">
        <f t="shared" si="86"/>
        <v>4.9140330516175015E-2</v>
      </c>
      <c r="I1073" s="30">
        <f>HLOOKUP(F1073,ROCs!$B$1:$F$17,MATCH(VLOOKUP(D1073,HROC,2,0),ROCs!$A$2:$A$17,0)+1,0)</f>
        <v>0.28292799795311729</v>
      </c>
      <c r="J1073" s="3">
        <v>23.57</v>
      </c>
      <c r="K1073" s="26">
        <f t="shared" si="82"/>
        <v>27.791444309738853</v>
      </c>
      <c r="L1073" s="31">
        <f t="shared" si="83"/>
        <v>60.962255902457791</v>
      </c>
      <c r="M1073" s="4">
        <f>2.721*K1073*(H1073+VLOOKUP(B1073,Summary!$A$34:C$39,3,0))</f>
        <v>6.7408381436455116</v>
      </c>
      <c r="N1073" t="s">
        <v>17</v>
      </c>
      <c r="O1073" t="s">
        <v>63</v>
      </c>
      <c r="P1073">
        <f t="shared" si="84"/>
        <v>4000</v>
      </c>
    </row>
    <row r="1074" spans="1:16" hidden="1">
      <c r="A1074" t="s">
        <v>12</v>
      </c>
      <c r="B1074" t="s">
        <v>95</v>
      </c>
      <c r="C1074" t="s">
        <v>81</v>
      </c>
      <c r="D1074" s="8">
        <v>8115</v>
      </c>
      <c r="E1074" t="str">
        <f>VLOOKUP(D1074,Conformity!$A$2:$C$116,2,0)</f>
        <v xml:space="preserve"> Grass airports</v>
      </c>
      <c r="F1074" s="8" t="s">
        <v>5</v>
      </c>
      <c r="G1074" s="26">
        <f t="shared" si="85"/>
        <v>0.96739227811534922</v>
      </c>
      <c r="H1074" s="30">
        <f t="shared" si="86"/>
        <v>0.17065096597435325</v>
      </c>
      <c r="I1074" s="30">
        <f>HLOOKUP(F1074,ROCs!$B$1:$F$17,MATCH(VLOOKUP(D1074,HROC,2,0),ROCs!$A$2:$A$17,0)+1,0)</f>
        <v>0.24052044568721381</v>
      </c>
      <c r="J1074" s="3">
        <v>23.56</v>
      </c>
      <c r="K1074" s="26">
        <f t="shared" si="82"/>
        <v>23.615812636378479</v>
      </c>
      <c r="L1074" s="31">
        <f t="shared" si="83"/>
        <v>62.163298772301737</v>
      </c>
      <c r="M1074" s="4">
        <f>2.721*K1074*(H1074+VLOOKUP(B1074,Summary!$A$34:C$39,3,0))</f>
        <v>10.965796630413793</v>
      </c>
      <c r="N1074" t="s">
        <v>103</v>
      </c>
      <c r="O1074" t="s">
        <v>82</v>
      </c>
      <c r="P1074">
        <f t="shared" si="84"/>
        <v>8000</v>
      </c>
    </row>
    <row r="1075" spans="1:16" hidden="1">
      <c r="A1075" t="s">
        <v>14</v>
      </c>
      <c r="B1075" t="s">
        <v>96</v>
      </c>
      <c r="C1075" t="s">
        <v>83</v>
      </c>
      <c r="D1075" s="8">
        <v>5110</v>
      </c>
      <c r="E1075" t="str">
        <f>VLOOKUP(D1075,Conformity!$A$2:$C$116,2,0)</f>
        <v xml:space="preserve"> Natural River, Stream, Waterway</v>
      </c>
      <c r="F1075" s="8" t="s">
        <v>5</v>
      </c>
      <c r="G1075" s="26">
        <f t="shared" si="85"/>
        <v>0.52096910560538079</v>
      </c>
      <c r="H1075" s="30">
        <f t="shared" si="86"/>
        <v>9.3813358258152305E-2</v>
      </c>
      <c r="I1075" s="30">
        <f>HLOOKUP(F1075,ROCs!$B$1:$F$17,MATCH(VLOOKUP(D1075,HROC,2,0),ROCs!$A$2:$A$17,0)+1,0)</f>
        <v>0.2984336595879456</v>
      </c>
      <c r="J1075" s="3">
        <v>23.56</v>
      </c>
      <c r="K1075" s="26">
        <f t="shared" si="82"/>
        <v>29.302096830399901</v>
      </c>
      <c r="L1075" s="31">
        <f t="shared" si="83"/>
        <v>41.537390611598397</v>
      </c>
      <c r="M1075" s="4">
        <f>2.721*K1075*(H1075+VLOOKUP(B1075,Summary!$A$34:C$39,3,0))</f>
        <v>13.858313818998937</v>
      </c>
      <c r="N1075" t="s">
        <v>111</v>
      </c>
      <c r="O1075" t="s">
        <v>82</v>
      </c>
      <c r="P1075">
        <f t="shared" si="84"/>
        <v>5000</v>
      </c>
    </row>
    <row r="1076" spans="1:16" hidden="1">
      <c r="A1076" t="s">
        <v>2</v>
      </c>
      <c r="B1076" t="s">
        <v>94</v>
      </c>
      <c r="C1076" t="s">
        <v>71</v>
      </c>
      <c r="D1076" s="8">
        <v>7430</v>
      </c>
      <c r="E1076" t="str">
        <f>VLOOKUP(D1076,Conformity!$A$2:$C$116,2,0)</f>
        <v>Spoil Areas</v>
      </c>
      <c r="F1076" s="8" t="s">
        <v>10</v>
      </c>
      <c r="G1076" s="26">
        <f t="shared" si="85"/>
        <v>0.73183755311232057</v>
      </c>
      <c r="H1076" s="30">
        <f t="shared" si="86"/>
        <v>0.13401908322593187</v>
      </c>
      <c r="I1076" s="30">
        <f>HLOOKUP(F1076,ROCs!$B$1:$F$17,MATCH(VLOOKUP(D1076,HROC,2,0),ROCs!$A$2:$A$17,0)+1,0)</f>
        <v>0.24115339422849597</v>
      </c>
      <c r="J1076" s="3">
        <v>23.39</v>
      </c>
      <c r="K1076" s="26">
        <f t="shared" si="82"/>
        <v>23.50710836076134</v>
      </c>
      <c r="L1076" s="31">
        <f t="shared" si="83"/>
        <v>46.810409669344729</v>
      </c>
      <c r="M1076" s="4">
        <f>2.721*K1076*(H1076+VLOOKUP(B1076,Summary!$A$34:C$39,3,0))</f>
        <v>11.770383517694476</v>
      </c>
      <c r="N1076" t="s">
        <v>104</v>
      </c>
      <c r="P1076">
        <f t="shared" si="84"/>
        <v>7000</v>
      </c>
    </row>
    <row r="1077" spans="1:16">
      <c r="A1077" t="s">
        <v>16</v>
      </c>
      <c r="B1077" t="s">
        <v>97</v>
      </c>
      <c r="C1077" t="s">
        <v>17</v>
      </c>
      <c r="D1077" s="8">
        <v>6170</v>
      </c>
      <c r="E1077" t="str">
        <f>VLOOKUP(D1077,Conformity!$A$2:$C$116,2,0)</f>
        <v>Mixed Wetland Hardwoods</v>
      </c>
      <c r="F1077" s="8" t="s">
        <v>5</v>
      </c>
      <c r="G1077" s="26">
        <f t="shared" si="85"/>
        <v>0.62640332935885068</v>
      </c>
      <c r="H1077" s="30">
        <f t="shared" si="86"/>
        <v>1.7869211096790915E-2</v>
      </c>
      <c r="I1077" s="30">
        <f>HLOOKUP(F1077,ROCs!$B$1:$F$17,MATCH(VLOOKUP(D1077,HROC,2,0),ROCs!$A$2:$A$17,0)+1,0)</f>
        <v>0.24869471632328805</v>
      </c>
      <c r="J1077" s="3">
        <v>23.35</v>
      </c>
      <c r="K1077" s="26">
        <f t="shared" si="82"/>
        <v>24.200762626975024</v>
      </c>
      <c r="L1077" s="31">
        <f t="shared" si="83"/>
        <v>41.248831566846853</v>
      </c>
      <c r="M1077" s="4">
        <f>2.721*K1077*(H1077+VLOOKUP(B1077,Summary!$A$34:C$39,3,0))</f>
        <v>3.8107034710065522</v>
      </c>
      <c r="N1077" t="s">
        <v>17</v>
      </c>
      <c r="O1077" t="s">
        <v>66</v>
      </c>
      <c r="P1077">
        <f t="shared" si="84"/>
        <v>6000</v>
      </c>
    </row>
    <row r="1078" spans="1:16">
      <c r="A1078" t="s">
        <v>16</v>
      </c>
      <c r="B1078" t="s">
        <v>97</v>
      </c>
      <c r="C1078" t="s">
        <v>17</v>
      </c>
      <c r="D1078" s="8">
        <v>1800</v>
      </c>
      <c r="E1078" t="str">
        <f>VLOOKUP(D1078,Conformity!$A$2:$C$116,2,0)</f>
        <v>Recreational</v>
      </c>
      <c r="F1078" s="8" t="s">
        <v>10</v>
      </c>
      <c r="G1078" s="26">
        <f t="shared" si="85"/>
        <v>1.3474392445178078</v>
      </c>
      <c r="H1078" s="30">
        <f t="shared" si="86"/>
        <v>0.2921616014325315</v>
      </c>
      <c r="I1078" s="30">
        <f>HLOOKUP(F1078,ROCs!$B$1:$F$17,MATCH(VLOOKUP(D1078,HROC,2,0),ROCs!$A$2:$A$17,0)+1,0)</f>
        <v>0.24895975957097566</v>
      </c>
      <c r="J1078" s="3">
        <v>23.1</v>
      </c>
      <c r="K1078" s="26">
        <f t="shared" si="82"/>
        <v>23.967169334078147</v>
      </c>
      <c r="L1078" s="31">
        <f t="shared" si="83"/>
        <v>87.872802655355258</v>
      </c>
      <c r="M1078" s="4">
        <f>2.721*K1078*(H1078+VLOOKUP(B1078,Summary!$A$34:C$39,3,0))</f>
        <v>21.661808479396605</v>
      </c>
      <c r="N1078" t="s">
        <v>17</v>
      </c>
      <c r="O1078" t="s">
        <v>61</v>
      </c>
      <c r="P1078">
        <f t="shared" si="84"/>
        <v>1000</v>
      </c>
    </row>
    <row r="1079" spans="1:16" hidden="1">
      <c r="A1079" t="s">
        <v>16</v>
      </c>
      <c r="B1079" t="s">
        <v>97</v>
      </c>
      <c r="C1079" t="s">
        <v>79</v>
      </c>
      <c r="D1079" s="8">
        <v>1800</v>
      </c>
      <c r="E1079" t="str">
        <f>VLOOKUP(D1079,Conformity!$A$2:$C$116,2,0)</f>
        <v>Recreational</v>
      </c>
      <c r="F1079" s="8" t="s">
        <v>10</v>
      </c>
      <c r="G1079" s="26">
        <f t="shared" si="85"/>
        <v>1.3474392445178078</v>
      </c>
      <c r="H1079" s="30">
        <f t="shared" si="86"/>
        <v>0.2921616014325315</v>
      </c>
      <c r="I1079" s="30">
        <f>HLOOKUP(F1079,ROCs!$B$1:$F$17,MATCH(VLOOKUP(D1079,HROC,2,0),ROCs!$A$2:$A$17,0)+1,0)</f>
        <v>0.24895975957097566</v>
      </c>
      <c r="J1079" s="3">
        <v>23.09</v>
      </c>
      <c r="K1079" s="26">
        <f t="shared" si="82"/>
        <v>23.956793936098023</v>
      </c>
      <c r="L1079" s="31">
        <f t="shared" si="83"/>
        <v>87.834762481045559</v>
      </c>
      <c r="M1079" s="4">
        <f>2.721*K1079*(H1079+VLOOKUP(B1079,Summary!$A$34:C$39,3,0))</f>
        <v>21.652431073128465</v>
      </c>
      <c r="N1079" t="s">
        <v>113</v>
      </c>
      <c r="P1079">
        <f t="shared" si="84"/>
        <v>1000</v>
      </c>
    </row>
    <row r="1080" spans="1:16" hidden="1">
      <c r="A1080" t="s">
        <v>2</v>
      </c>
      <c r="B1080" t="s">
        <v>94</v>
      </c>
      <c r="C1080" t="s">
        <v>81</v>
      </c>
      <c r="D1080" s="8">
        <v>1700</v>
      </c>
      <c r="E1080" t="str">
        <f>VLOOKUP(D1080,Conformity!$A$2:$C$116,2,0)</f>
        <v>Institutional</v>
      </c>
      <c r="F1080" s="8" t="s">
        <v>5</v>
      </c>
      <c r="G1080" s="26">
        <f t="shared" si="85"/>
        <v>0.96739227811534922</v>
      </c>
      <c r="H1080" s="30">
        <f t="shared" si="86"/>
        <v>0.17065096597435325</v>
      </c>
      <c r="I1080" s="30">
        <f>HLOOKUP(F1080,ROCs!$B$1:$F$17,MATCH(VLOOKUP(D1080,HROC,2,0),ROCs!$A$2:$A$17,0)+1,0)</f>
        <v>0.24052044568721381</v>
      </c>
      <c r="J1080" s="3">
        <v>23.02</v>
      </c>
      <c r="K1080" s="26">
        <f t="shared" si="82"/>
        <v>23.074533399381693</v>
      </c>
      <c r="L1080" s="31">
        <f t="shared" si="83"/>
        <v>60.73850329959194</v>
      </c>
      <c r="M1080" s="4">
        <f>2.721*K1080*(H1080+VLOOKUP(B1080,Summary!$A$34:C$39,3,0))</f>
        <v>13.853748606512429</v>
      </c>
      <c r="N1080" t="s">
        <v>103</v>
      </c>
      <c r="O1080" t="s">
        <v>82</v>
      </c>
      <c r="P1080">
        <f t="shared" si="84"/>
        <v>1000</v>
      </c>
    </row>
    <row r="1081" spans="1:16" hidden="1">
      <c r="A1081" t="s">
        <v>11</v>
      </c>
      <c r="B1081" t="s">
        <v>11</v>
      </c>
      <c r="C1081" t="s">
        <v>75</v>
      </c>
      <c r="D1081" s="8">
        <v>6410</v>
      </c>
      <c r="E1081" t="str">
        <f>VLOOKUP(D1081,Conformity!$A$2:$C$116,2,0)</f>
        <v>Freshwater Marshes</v>
      </c>
      <c r="F1081" s="8" t="s">
        <v>5</v>
      </c>
      <c r="G1081" s="26">
        <f t="shared" si="85"/>
        <v>0.62640332935885068</v>
      </c>
      <c r="H1081" s="30">
        <f t="shared" si="86"/>
        <v>1.7869211096790915E-2</v>
      </c>
      <c r="I1081" s="30">
        <f>HLOOKUP(F1081,ROCs!$B$1:$F$17,MATCH(VLOOKUP(D1081,HROC,2,0),ROCs!$A$2:$A$17,0)+1,0)</f>
        <v>0.24869471632328805</v>
      </c>
      <c r="J1081" s="3">
        <v>23</v>
      </c>
      <c r="K1081" s="26">
        <f t="shared" si="82"/>
        <v>23.838010296377963</v>
      </c>
      <c r="L1081" s="31">
        <f t="shared" si="83"/>
        <v>40.630540729656417</v>
      </c>
      <c r="M1081" s="4">
        <f>2.721*K1081*(H1081+VLOOKUP(B1081,Summary!$A$34:C$39,3,0))</f>
        <v>8.2940095399155958</v>
      </c>
      <c r="N1081" t="s">
        <v>117</v>
      </c>
      <c r="P1081">
        <f t="shared" si="84"/>
        <v>6000</v>
      </c>
    </row>
    <row r="1082" spans="1:16" hidden="1">
      <c r="A1082" t="s">
        <v>14</v>
      </c>
      <c r="B1082" t="s">
        <v>96</v>
      </c>
      <c r="C1082" t="s">
        <v>79</v>
      </c>
      <c r="D1082" s="8">
        <v>7400</v>
      </c>
      <c r="E1082" t="str">
        <f>VLOOKUP(D1082,Conformity!$A$2:$C$116,2,0)</f>
        <v>Disturbed Land</v>
      </c>
      <c r="F1082" s="8" t="s">
        <v>5</v>
      </c>
      <c r="G1082" s="26">
        <f t="shared" si="85"/>
        <v>0.73183755311232057</v>
      </c>
      <c r="H1082" s="30">
        <f t="shared" si="86"/>
        <v>0.13401908322593187</v>
      </c>
      <c r="I1082" s="30">
        <f>HLOOKUP(F1082,ROCs!$B$1:$F$17,MATCH(VLOOKUP(D1082,HROC,2,0),ROCs!$A$2:$A$17,0)+1,0)</f>
        <v>0.28292799795311729</v>
      </c>
      <c r="J1082" s="3">
        <v>22.86</v>
      </c>
      <c r="K1082" s="26">
        <f t="shared" si="82"/>
        <v>26.954281583395428</v>
      </c>
      <c r="L1082" s="31">
        <f t="shared" si="83"/>
        <v>53.674869060787756</v>
      </c>
      <c r="M1082" s="4">
        <f>2.721*K1082*(H1082+VLOOKUP(B1082,Summary!$A$34:C$39,3,0))</f>
        <v>15.696716053731484</v>
      </c>
      <c r="N1082" t="s">
        <v>113</v>
      </c>
      <c r="P1082">
        <f t="shared" si="84"/>
        <v>7000</v>
      </c>
    </row>
    <row r="1083" spans="1:16" hidden="1">
      <c r="A1083" t="s">
        <v>2</v>
      </c>
      <c r="B1083" t="s">
        <v>94</v>
      </c>
      <c r="C1083" t="s">
        <v>4</v>
      </c>
      <c r="D1083" s="8">
        <v>2140</v>
      </c>
      <c r="E1083" t="str">
        <f>VLOOKUP(D1083,Conformity!$A$2:$C$116,2,0)</f>
        <v>Row Crops</v>
      </c>
      <c r="F1083" s="8" t="s">
        <v>5</v>
      </c>
      <c r="G1083" s="26">
        <f t="shared" si="85"/>
        <v>1.1942187284187931</v>
      </c>
      <c r="H1083" s="30">
        <f t="shared" si="86"/>
        <v>0.52982210901985061</v>
      </c>
      <c r="I1083" s="30">
        <f>HLOOKUP(F1083,ROCs!$B$1:$F$17,MATCH(VLOOKUP(D1083,HROC,2,0),ROCs!$A$2:$A$17,0)+1,0)</f>
        <v>0.25824300484311374</v>
      </c>
      <c r="J1083" s="3">
        <v>22.84</v>
      </c>
      <c r="K1083" s="26">
        <f t="shared" si="82"/>
        <v>24.581041186095167</v>
      </c>
      <c r="L1083" s="31">
        <f t="shared" si="83"/>
        <v>79.875335255582925</v>
      </c>
      <c r="M1083" s="4">
        <f>2.721*K1083*(H1083+VLOOKUP(B1083,Summary!$A$34:C$39,3,0))</f>
        <v>38.781409338539817</v>
      </c>
      <c r="N1083" t="s">
        <v>4</v>
      </c>
      <c r="P1083">
        <f t="shared" si="84"/>
        <v>2000</v>
      </c>
    </row>
    <row r="1084" spans="1:16">
      <c r="A1084" t="s">
        <v>14</v>
      </c>
      <c r="B1084" t="s">
        <v>96</v>
      </c>
      <c r="C1084" t="s">
        <v>17</v>
      </c>
      <c r="D1084" s="8">
        <v>1900</v>
      </c>
      <c r="E1084" t="str">
        <f>VLOOKUP(D1084,Conformity!$A$2:$C$116,2,0)</f>
        <v>Open Land</v>
      </c>
      <c r="F1084" s="8" t="s">
        <v>9</v>
      </c>
      <c r="G1084" s="26">
        <f t="shared" si="85"/>
        <v>0.80616023176279095</v>
      </c>
      <c r="H1084" s="30">
        <f t="shared" si="86"/>
        <v>4.9140330516175015E-2</v>
      </c>
      <c r="I1084" s="30">
        <f>HLOOKUP(F1084,ROCs!$B$1:$F$17,MATCH(VLOOKUP(D1084,HROC,2,0),ROCs!$A$2:$A$17,0)+1,0)</f>
        <v>0.19937879050387461</v>
      </c>
      <c r="J1084" s="3">
        <v>22.81</v>
      </c>
      <c r="K1084" s="26">
        <f t="shared" si="82"/>
        <v>18.95308240598191</v>
      </c>
      <c r="L1084" s="31">
        <f t="shared" si="83"/>
        <v>41.574761170974803</v>
      </c>
      <c r="M1084" s="4">
        <f>2.721*K1084*(H1084+VLOOKUP(B1084,Summary!$A$34:C$39,3,0))</f>
        <v>6.6599395346141597</v>
      </c>
      <c r="N1084" t="s">
        <v>17</v>
      </c>
      <c r="O1084" t="s">
        <v>38</v>
      </c>
      <c r="P1084">
        <f t="shared" si="84"/>
        <v>1000</v>
      </c>
    </row>
    <row r="1085" spans="1:16" hidden="1">
      <c r="A1085" t="s">
        <v>16</v>
      </c>
      <c r="B1085" t="s">
        <v>97</v>
      </c>
      <c r="C1085" t="s">
        <v>71</v>
      </c>
      <c r="D1085" s="8">
        <v>1411</v>
      </c>
      <c r="E1085" t="str">
        <f>VLOOKUP(D1085,Conformity!$A$2:$C$116,2,0)</f>
        <v>Shopping Centers (Plazas, Malls)</v>
      </c>
      <c r="F1085" s="8" t="s">
        <v>5</v>
      </c>
      <c r="G1085" s="26">
        <f t="shared" si="85"/>
        <v>1.4884831588725165</v>
      </c>
      <c r="H1085" s="30">
        <f t="shared" si="86"/>
        <v>0.30824389141964326</v>
      </c>
      <c r="I1085" s="30">
        <f>HLOOKUP(F1085,ROCs!$B$1:$F$17,MATCH(VLOOKUP(D1085,HROC,2,0),ROCs!$A$2:$A$17,0)+1,0)</f>
        <v>0.58224006489851832</v>
      </c>
      <c r="J1085" s="3">
        <v>22.75</v>
      </c>
      <c r="K1085" s="26">
        <f t="shared" si="82"/>
        <v>55.202544453069088</v>
      </c>
      <c r="L1085" s="31">
        <f t="shared" si="83"/>
        <v>223.57928512497435</v>
      </c>
      <c r="M1085" s="4">
        <f>2.721*K1085*(H1085+VLOOKUP(B1085,Summary!$A$34:C$39,3,0))</f>
        <v>52.308364947655726</v>
      </c>
      <c r="N1085" t="s">
        <v>104</v>
      </c>
      <c r="P1085">
        <f t="shared" si="84"/>
        <v>1000</v>
      </c>
    </row>
    <row r="1086" spans="1:16" hidden="1">
      <c r="A1086" t="s">
        <v>14</v>
      </c>
      <c r="B1086" t="s">
        <v>96</v>
      </c>
      <c r="C1086" t="s">
        <v>77</v>
      </c>
      <c r="D1086" s="8">
        <v>1820</v>
      </c>
      <c r="E1086" t="str">
        <f>VLOOKUP(D1086,Conformity!$A$2:$C$116,2,0)</f>
        <v>Golf Courses</v>
      </c>
      <c r="F1086" s="8" t="s">
        <v>3</v>
      </c>
      <c r="G1086" s="26">
        <f t="shared" si="85"/>
        <v>1.8765006736361713</v>
      </c>
      <c r="H1086" s="30">
        <f t="shared" si="86"/>
        <v>0.3700681607026059</v>
      </c>
      <c r="I1086" s="30">
        <f>HLOOKUP(F1086,ROCs!$B$1:$F$17,MATCH(VLOOKUP(D1086,HROC,2,0),ROCs!$A$2:$A$17,0)+1,0)</f>
        <v>8.3338224602148639E-2</v>
      </c>
      <c r="J1086" s="3">
        <v>22.73</v>
      </c>
      <c r="K1086" s="26">
        <f t="shared" si="82"/>
        <v>7.8944029198994992</v>
      </c>
      <c r="L1086" s="31">
        <f t="shared" si="83"/>
        <v>40.308492372636358</v>
      </c>
      <c r="M1086" s="4">
        <f>2.721*K1086*(H1086+VLOOKUP(B1086,Summary!$A$34:C$39,3,0))</f>
        <v>9.6677657928541052</v>
      </c>
      <c r="N1086" t="s">
        <v>112</v>
      </c>
      <c r="P1086">
        <f t="shared" si="84"/>
        <v>1000</v>
      </c>
    </row>
    <row r="1087" spans="1:16" hidden="1">
      <c r="A1087" t="s">
        <v>14</v>
      </c>
      <c r="B1087" t="s">
        <v>96</v>
      </c>
      <c r="C1087" t="s">
        <v>90</v>
      </c>
      <c r="D1087" s="8">
        <v>1400</v>
      </c>
      <c r="E1087" t="str">
        <f>VLOOKUP(D1087,Conformity!$A$2:$C$116,2,0)</f>
        <v>Commercial and Services</v>
      </c>
      <c r="F1087" s="8" t="s">
        <v>10</v>
      </c>
      <c r="G1087" s="26">
        <f t="shared" si="85"/>
        <v>0.73183755311232057</v>
      </c>
      <c r="H1087" s="30">
        <f t="shared" si="86"/>
        <v>0.15992943931627868</v>
      </c>
      <c r="I1087" s="30">
        <f>HLOOKUP(F1087,ROCs!$B$1:$F$17,MATCH(VLOOKUP(D1087,HROC,2,0),ROCs!$A$2:$A$17,0)+1,0)</f>
        <v>0.57659988543228824</v>
      </c>
      <c r="J1087" s="3">
        <v>22.52</v>
      </c>
      <c r="K1087" s="26">
        <f t="shared" si="82"/>
        <v>54.115110107579653</v>
      </c>
      <c r="L1087" s="31">
        <f t="shared" si="83"/>
        <v>107.76104123746246</v>
      </c>
      <c r="M1087" s="4">
        <f>2.721*K1087*(H1087+VLOOKUP(B1087,Summary!$A$34:C$39,3,0))</f>
        <v>35.328941640515389</v>
      </c>
      <c r="N1087" t="s">
        <v>105</v>
      </c>
      <c r="O1087" t="s">
        <v>89</v>
      </c>
      <c r="P1087">
        <f t="shared" si="84"/>
        <v>1000</v>
      </c>
    </row>
    <row r="1088" spans="1:16" hidden="1">
      <c r="A1088" t="s">
        <v>14</v>
      </c>
      <c r="B1088" t="s">
        <v>96</v>
      </c>
      <c r="C1088" t="s">
        <v>77</v>
      </c>
      <c r="D1088" s="8">
        <v>5300</v>
      </c>
      <c r="E1088" t="str">
        <f>VLOOKUP(D1088,Conformity!$A$2:$C$116,2,0)</f>
        <v>Reservoirs</v>
      </c>
      <c r="F1088" s="8" t="s">
        <v>10</v>
      </c>
      <c r="G1088" s="26">
        <f t="shared" si="85"/>
        <v>0.52096910560538079</v>
      </c>
      <c r="H1088" s="30">
        <f t="shared" si="86"/>
        <v>9.3813358258152305E-2</v>
      </c>
      <c r="I1088" s="30">
        <f>HLOOKUP(F1088,ROCs!$B$1:$F$17,MATCH(VLOOKUP(D1088,HROC,2,0),ROCs!$A$2:$A$17,0)+1,0)</f>
        <v>0.2984336595879456</v>
      </c>
      <c r="J1088" s="3">
        <v>22.44</v>
      </c>
      <c r="K1088" s="26">
        <f t="shared" si="82"/>
        <v>27.909127880907207</v>
      </c>
      <c r="L1088" s="31">
        <f t="shared" si="83"/>
        <v>39.562777815121734</v>
      </c>
      <c r="M1088" s="4">
        <f>2.721*K1088*(H1088+VLOOKUP(B1088,Summary!$A$34:C$39,3,0))</f>
        <v>13.199514520302891</v>
      </c>
      <c r="N1088" t="s">
        <v>112</v>
      </c>
      <c r="P1088">
        <f t="shared" si="84"/>
        <v>5000</v>
      </c>
    </row>
    <row r="1089" spans="1:16" hidden="1">
      <c r="A1089" t="s">
        <v>14</v>
      </c>
      <c r="B1089" t="s">
        <v>96</v>
      </c>
      <c r="C1089" t="s">
        <v>78</v>
      </c>
      <c r="D1089" s="8">
        <v>1411</v>
      </c>
      <c r="E1089" t="str">
        <f>VLOOKUP(D1089,Conformity!$A$2:$C$116,2,0)</f>
        <v>Shopping Centers (Plazas, Malls)</v>
      </c>
      <c r="F1089" s="8" t="s">
        <v>5</v>
      </c>
      <c r="G1089" s="26">
        <f t="shared" si="85"/>
        <v>1.4884831588725165</v>
      </c>
      <c r="H1089" s="30">
        <f t="shared" si="86"/>
        <v>0.30824389141964326</v>
      </c>
      <c r="I1089" s="30">
        <f>HLOOKUP(F1089,ROCs!$B$1:$F$17,MATCH(VLOOKUP(D1089,HROC,2,0),ROCs!$A$2:$A$17,0)+1,0)</f>
        <v>0.58224006489851832</v>
      </c>
      <c r="J1089" s="3">
        <v>22.4</v>
      </c>
      <c r="K1089" s="26">
        <f t="shared" si="82"/>
        <v>54.353274538406481</v>
      </c>
      <c r="L1089" s="31">
        <f t="shared" si="83"/>
        <v>220.13960381535932</v>
      </c>
      <c r="M1089" s="4">
        <f>2.721*K1089*(H1089+VLOOKUP(B1089,Summary!$A$34:C$39,3,0))</f>
        <v>57.419431272298112</v>
      </c>
      <c r="N1089" t="s">
        <v>100</v>
      </c>
      <c r="P1089">
        <f t="shared" si="84"/>
        <v>1000</v>
      </c>
    </row>
    <row r="1090" spans="1:16" hidden="1">
      <c r="A1090" t="s">
        <v>2</v>
      </c>
      <c r="B1090" t="s">
        <v>94</v>
      </c>
      <c r="C1090" t="s">
        <v>81</v>
      </c>
      <c r="D1090" s="8">
        <v>5250</v>
      </c>
      <c r="E1090" t="str">
        <f>VLOOKUP(D1090,Conformity!$A$2:$C$116,2,0)</f>
        <v>Marshy Lakes</v>
      </c>
      <c r="F1090" s="8" t="s">
        <v>5</v>
      </c>
      <c r="G1090" s="26">
        <f t="shared" si="85"/>
        <v>0.52096910560538079</v>
      </c>
      <c r="H1090" s="30">
        <f t="shared" si="86"/>
        <v>9.3813358258152305E-2</v>
      </c>
      <c r="I1090" s="30">
        <f>HLOOKUP(F1090,ROCs!$B$1:$F$17,MATCH(VLOOKUP(D1090,HROC,2,0),ROCs!$A$2:$A$17,0)+1,0)</f>
        <v>0.2984336595879456</v>
      </c>
      <c r="J1090" s="3">
        <v>22.38</v>
      </c>
      <c r="K1090" s="26">
        <f t="shared" ref="K1090:K1153" si="87">Rain*I1090*J1090/12</f>
        <v>27.834504544327242</v>
      </c>
      <c r="L1090" s="31">
        <f t="shared" ref="L1090:L1153" si="88">2.721*G1090*K1090</f>
        <v>39.456994986739055</v>
      </c>
      <c r="M1090" s="4">
        <f>2.721*K1090*(H1090+VLOOKUP(B1090,Summary!$A$34:C$39,3,0))</f>
        <v>10.892091094776458</v>
      </c>
      <c r="N1090" t="s">
        <v>103</v>
      </c>
      <c r="O1090" t="s">
        <v>82</v>
      </c>
      <c r="P1090">
        <f t="shared" si="84"/>
        <v>5000</v>
      </c>
    </row>
    <row r="1091" spans="1:16" hidden="1">
      <c r="A1091" t="s">
        <v>14</v>
      </c>
      <c r="B1091" t="s">
        <v>96</v>
      </c>
      <c r="C1091" t="s">
        <v>90</v>
      </c>
      <c r="D1091" s="8">
        <v>1480</v>
      </c>
      <c r="E1091" t="str">
        <f>VLOOKUP(D1091,Conformity!$A$2:$C$116,2,0)</f>
        <v>Cemeteries</v>
      </c>
      <c r="F1091" s="8" t="s">
        <v>5</v>
      </c>
      <c r="G1091" s="26">
        <f t="shared" si="85"/>
        <v>1.3474392445178078</v>
      </c>
      <c r="H1091" s="30">
        <f t="shared" si="86"/>
        <v>0.2921616014325315</v>
      </c>
      <c r="I1091" s="30">
        <f>HLOOKUP(F1091,ROCs!$B$1:$F$17,MATCH(VLOOKUP(D1091,HROC,2,0),ROCs!$A$2:$A$17,0)+1,0)</f>
        <v>0.27638752969320179</v>
      </c>
      <c r="J1091" s="3">
        <v>22.36</v>
      </c>
      <c r="K1091" s="26">
        <f t="shared" si="87"/>
        <v>25.755254870719913</v>
      </c>
      <c r="L1091" s="31">
        <f t="shared" si="88"/>
        <v>94.428607610962061</v>
      </c>
      <c r="M1091" s="4">
        <f>2.721*K1091*(H1091+VLOOKUP(B1091,Summary!$A$34:C$39,3,0))</f>
        <v>26.081103079431145</v>
      </c>
      <c r="N1091" t="s">
        <v>105</v>
      </c>
      <c r="O1091" t="s">
        <v>89</v>
      </c>
      <c r="P1091">
        <f t="shared" ref="P1091:P1154" si="89">INT(D1091/1000)*1000</f>
        <v>1000</v>
      </c>
    </row>
    <row r="1092" spans="1:16" hidden="1">
      <c r="A1092" t="s">
        <v>14</v>
      </c>
      <c r="B1092" t="s">
        <v>96</v>
      </c>
      <c r="C1092" t="s">
        <v>90</v>
      </c>
      <c r="D1092" s="8">
        <v>7400</v>
      </c>
      <c r="E1092" t="str">
        <f>VLOOKUP(D1092,Conformity!$A$2:$C$116,2,0)</f>
        <v>Disturbed Land</v>
      </c>
      <c r="F1092" s="8" t="s">
        <v>9</v>
      </c>
      <c r="G1092" s="26">
        <f t="shared" si="85"/>
        <v>0.73183755311232057</v>
      </c>
      <c r="H1092" s="30">
        <f t="shared" si="86"/>
        <v>0.13401908322593187</v>
      </c>
      <c r="I1092" s="30">
        <f>HLOOKUP(F1092,ROCs!$B$1:$F$17,MATCH(VLOOKUP(D1092,HROC,2,0),ROCs!$A$2:$A$17,0)+1,0)</f>
        <v>0.19937879050387461</v>
      </c>
      <c r="J1092" s="3">
        <v>22.36</v>
      </c>
      <c r="K1092" s="26">
        <f t="shared" si="87"/>
        <v>18.579172406740707</v>
      </c>
      <c r="L1092" s="31">
        <f t="shared" si="88"/>
        <v>36.997263054635894</v>
      </c>
      <c r="M1092" s="4">
        <f>2.721*K1092*(H1092+VLOOKUP(B1092,Summary!$A$34:C$39,3,0))</f>
        <v>10.819505349442709</v>
      </c>
      <c r="N1092" t="s">
        <v>105</v>
      </c>
      <c r="O1092" t="s">
        <v>89</v>
      </c>
      <c r="P1092">
        <f t="shared" si="89"/>
        <v>7000</v>
      </c>
    </row>
    <row r="1093" spans="1:16" hidden="1">
      <c r="A1093" t="s">
        <v>12</v>
      </c>
      <c r="B1093" t="s">
        <v>95</v>
      </c>
      <c r="C1093" t="s">
        <v>91</v>
      </c>
      <c r="D1093" s="8">
        <v>2210</v>
      </c>
      <c r="E1093" t="str">
        <f>VLOOKUP(D1093,Conformity!$A$2:$C$116,2,0)</f>
        <v>Citrus Groves</v>
      </c>
      <c r="F1093" s="8" t="s">
        <v>5</v>
      </c>
      <c r="G1093" s="26">
        <f t="shared" si="85"/>
        <v>1.6671011379372187</v>
      </c>
      <c r="H1093" s="30">
        <f t="shared" si="86"/>
        <v>0.16490862031309303</v>
      </c>
      <c r="I1093" s="30">
        <f>HLOOKUP(F1093,ROCs!$B$1:$F$17,MATCH(VLOOKUP(D1093,HROC,2,0),ROCs!$A$2:$A$17,0)+1,0)</f>
        <v>0.32696578480774496</v>
      </c>
      <c r="J1093" s="3">
        <v>22.31</v>
      </c>
      <c r="K1093" s="26">
        <f t="shared" si="87"/>
        <v>30.400273251635838</v>
      </c>
      <c r="L1093" s="31">
        <f t="shared" si="88"/>
        <v>137.90117828755166</v>
      </c>
      <c r="M1093" s="4">
        <f>2.721*K1093*(H1093+VLOOKUP(B1093,Summary!$A$34:C$39,3,0))</f>
        <v>13.641099830984823</v>
      </c>
      <c r="N1093" t="s">
        <v>107</v>
      </c>
      <c r="O1093" t="s">
        <v>89</v>
      </c>
      <c r="P1093">
        <f t="shared" si="89"/>
        <v>2000</v>
      </c>
    </row>
    <row r="1094" spans="1:16">
      <c r="A1094" t="s">
        <v>14</v>
      </c>
      <c r="B1094" t="s">
        <v>96</v>
      </c>
      <c r="C1094" t="s">
        <v>17</v>
      </c>
      <c r="D1094" s="8">
        <v>4130</v>
      </c>
      <c r="E1094" t="str">
        <f>VLOOKUP(D1094,Conformity!$A$2:$C$116,2,0)</f>
        <v>Sand Pine</v>
      </c>
      <c r="F1094" s="8" t="s">
        <v>9</v>
      </c>
      <c r="G1094" s="26">
        <f t="shared" si="85"/>
        <v>0.80616023176279095</v>
      </c>
      <c r="H1094" s="30">
        <f t="shared" si="86"/>
        <v>4.9140330516175015E-2</v>
      </c>
      <c r="I1094" s="30">
        <f>HLOOKUP(F1094,ROCs!$B$1:$F$17,MATCH(VLOOKUP(D1094,HROC,2,0),ROCs!$A$2:$A$17,0)+1,0)</f>
        <v>0.19937879050387461</v>
      </c>
      <c r="J1094" s="3">
        <v>22.26</v>
      </c>
      <c r="K1094" s="26">
        <f t="shared" si="87"/>
        <v>18.496081295798216</v>
      </c>
      <c r="L1094" s="31">
        <f t="shared" si="88"/>
        <v>40.572300906001715</v>
      </c>
      <c r="M1094" s="4">
        <f>2.721*K1094*(H1094+VLOOKUP(B1094,Summary!$A$34:C$39,3,0))</f>
        <v>6.4993535309299082</v>
      </c>
      <c r="N1094" t="s">
        <v>17</v>
      </c>
      <c r="O1094" t="s">
        <v>38</v>
      </c>
      <c r="P1094">
        <f t="shared" si="89"/>
        <v>4000</v>
      </c>
    </row>
    <row r="1095" spans="1:16" hidden="1">
      <c r="A1095" t="s">
        <v>14</v>
      </c>
      <c r="B1095" t="s">
        <v>96</v>
      </c>
      <c r="C1095" t="s">
        <v>77</v>
      </c>
      <c r="D1095" s="8">
        <v>1900</v>
      </c>
      <c r="E1095" t="str">
        <f>VLOOKUP(D1095,Conformity!$A$2:$C$116,2,0)</f>
        <v>Open Land</v>
      </c>
      <c r="F1095" s="8" t="s">
        <v>5</v>
      </c>
      <c r="G1095" s="26">
        <f t="shared" si="85"/>
        <v>0.80616023176279095</v>
      </c>
      <c r="H1095" s="30">
        <f t="shared" si="86"/>
        <v>4.9140330516175015E-2</v>
      </c>
      <c r="I1095" s="30">
        <f>HLOOKUP(F1095,ROCs!$B$1:$F$17,MATCH(VLOOKUP(D1095,HROC,2,0),ROCs!$A$2:$A$17,0)+1,0)</f>
        <v>0.28292799795311729</v>
      </c>
      <c r="J1095" s="3">
        <v>22.24</v>
      </c>
      <c r="K1095" s="26">
        <f t="shared" si="87"/>
        <v>26.223238075884264</v>
      </c>
      <c r="L1095" s="31">
        <f t="shared" si="88"/>
        <v>57.522298314410747</v>
      </c>
      <c r="M1095" s="4">
        <f>2.721*K1095*(H1095+VLOOKUP(B1095,Summary!$A$34:C$39,3,0))</f>
        <v>9.2146056375537118</v>
      </c>
      <c r="N1095" t="s">
        <v>112</v>
      </c>
      <c r="P1095">
        <f t="shared" si="89"/>
        <v>1000</v>
      </c>
    </row>
    <row r="1096" spans="1:16" hidden="1">
      <c r="A1096" t="s">
        <v>8</v>
      </c>
      <c r="B1096" t="s">
        <v>8</v>
      </c>
      <c r="C1096" t="s">
        <v>4</v>
      </c>
      <c r="D1096" s="8">
        <v>2310</v>
      </c>
      <c r="E1096" t="str">
        <f>VLOOKUP(D1096,Conformity!$A$2:$C$116,2,0)</f>
        <v>Cattle Feeding Operations</v>
      </c>
      <c r="F1096" s="8" t="s">
        <v>3</v>
      </c>
      <c r="G1096" s="26">
        <f t="shared" si="85"/>
        <v>1.7303616721893005</v>
      </c>
      <c r="H1096" s="30">
        <f t="shared" si="86"/>
        <v>0.38508149913584422</v>
      </c>
      <c r="I1096" s="30">
        <f>HLOOKUP(F1096,ROCs!$B$1:$F$17,MATCH(VLOOKUP(D1096,HROC,2,0),ROCs!$A$2:$A$17,0)+1,0)</f>
        <v>0.30381529981542799</v>
      </c>
      <c r="J1096" s="3">
        <v>22.22</v>
      </c>
      <c r="K1096" s="26">
        <f t="shared" si="87"/>
        <v>28.133858821213291</v>
      </c>
      <c r="L1096" s="31">
        <f t="shared" si="88"/>
        <v>132.46304445742857</v>
      </c>
      <c r="M1096" s="4">
        <f>2.721*K1096*(H1096+VLOOKUP(B1096,Summary!$A$34:C$39,3,0))</f>
        <v>44.023771105779709</v>
      </c>
      <c r="N1096" t="s">
        <v>4</v>
      </c>
      <c r="P1096">
        <f t="shared" si="89"/>
        <v>2000</v>
      </c>
    </row>
    <row r="1097" spans="1:16" hidden="1">
      <c r="A1097" t="s">
        <v>16</v>
      </c>
      <c r="B1097" t="s">
        <v>97</v>
      </c>
      <c r="C1097" t="s">
        <v>4</v>
      </c>
      <c r="D1097" s="8">
        <v>2130</v>
      </c>
      <c r="E1097" t="str">
        <f>VLOOKUP(D1097,Conformity!$A$2:$C$116,2,0)</f>
        <v>Woodland Pastures</v>
      </c>
      <c r="F1097" s="8" t="s">
        <v>9</v>
      </c>
      <c r="G1097" s="26">
        <f t="shared" si="85"/>
        <v>0.95337210017164864</v>
      </c>
      <c r="H1097" s="30">
        <f t="shared" si="86"/>
        <v>0.22938109134459039</v>
      </c>
      <c r="I1097" s="30">
        <f>HLOOKUP(F1097,ROCs!$B$1:$F$17,MATCH(VLOOKUP(D1097,HROC,2,0),ROCs!$A$2:$A$17,0)+1,0)</f>
        <v>0.2</v>
      </c>
      <c r="J1097" s="3">
        <v>22.2</v>
      </c>
      <c r="K1097" s="26">
        <f t="shared" si="87"/>
        <v>18.503699999999998</v>
      </c>
      <c r="L1097" s="31">
        <f t="shared" si="88"/>
        <v>48.00091972878343</v>
      </c>
      <c r="M1097" s="4">
        <f>2.721*K1097*(H1097+VLOOKUP(B1097,Summary!$A$34:C$39,3,0))</f>
        <v>13.562952114662991</v>
      </c>
      <c r="N1097" t="s">
        <v>4</v>
      </c>
      <c r="P1097">
        <f t="shared" si="89"/>
        <v>2000</v>
      </c>
    </row>
    <row r="1098" spans="1:16" hidden="1">
      <c r="A1098" t="s">
        <v>12</v>
      </c>
      <c r="B1098" t="s">
        <v>95</v>
      </c>
      <c r="C1098" t="s">
        <v>81</v>
      </c>
      <c r="D1098" s="8">
        <v>1480</v>
      </c>
      <c r="E1098" t="str">
        <f>VLOOKUP(D1098,Conformity!$A$2:$C$116,2,0)</f>
        <v>Cemeteries</v>
      </c>
      <c r="F1098" s="8" t="s">
        <v>5</v>
      </c>
      <c r="G1098" s="26">
        <f t="shared" si="85"/>
        <v>1.3474392445178078</v>
      </c>
      <c r="H1098" s="30">
        <f t="shared" si="86"/>
        <v>0.2921616014325315</v>
      </c>
      <c r="I1098" s="30">
        <f>HLOOKUP(F1098,ROCs!$B$1:$F$17,MATCH(VLOOKUP(D1098,HROC,2,0),ROCs!$A$2:$A$17,0)+1,0)</f>
        <v>0.27638752969320179</v>
      </c>
      <c r="J1098" s="3">
        <v>22.14</v>
      </c>
      <c r="K1098" s="26">
        <f t="shared" si="87"/>
        <v>25.501848964120708</v>
      </c>
      <c r="L1098" s="31">
        <f t="shared" si="88"/>
        <v>93.499524709601985</v>
      </c>
      <c r="M1098" s="4">
        <f>2.721*K1098*(H1098+VLOOKUP(B1098,Summary!$A$34:C$39,3,0))</f>
        <v>20.273248670379544</v>
      </c>
      <c r="N1098" t="s">
        <v>103</v>
      </c>
      <c r="O1098" t="s">
        <v>82</v>
      </c>
      <c r="P1098">
        <f t="shared" si="89"/>
        <v>1000</v>
      </c>
    </row>
    <row r="1099" spans="1:16" hidden="1">
      <c r="A1099" t="s">
        <v>12</v>
      </c>
      <c r="B1099" t="s">
        <v>95</v>
      </c>
      <c r="C1099" t="s">
        <v>4</v>
      </c>
      <c r="D1099" s="8">
        <v>2156</v>
      </c>
      <c r="E1099" t="str">
        <f>VLOOKUP(D1099,Conformity!$A$2:$C$116,2,0)</f>
        <v>Sugar Cane</v>
      </c>
      <c r="F1099" s="8" t="s">
        <v>10</v>
      </c>
      <c r="G1099" s="26">
        <f t="shared" si="85"/>
        <v>1.7303616721893005</v>
      </c>
      <c r="H1099" s="30">
        <f t="shared" si="86"/>
        <v>0.38508149913584422</v>
      </c>
      <c r="I1099" s="30">
        <f>HLOOKUP(F1099,ROCs!$B$1:$F$17,MATCH(VLOOKUP(D1099,HROC,2,0),ROCs!$A$2:$A$17,0)+1,0)</f>
        <v>0.30381529981542799</v>
      </c>
      <c r="J1099" s="3">
        <v>22.12</v>
      </c>
      <c r="K1099" s="26">
        <f t="shared" si="87"/>
        <v>28.007243795015214</v>
      </c>
      <c r="L1099" s="31">
        <f t="shared" si="88"/>
        <v>131.86690114303869</v>
      </c>
      <c r="M1099" s="4">
        <f>2.721*K1099*(H1099+VLOOKUP(B1099,Summary!$A$34:C$39,3,0))</f>
        <v>29.346179353540528</v>
      </c>
      <c r="N1099" t="s">
        <v>4</v>
      </c>
      <c r="P1099">
        <f t="shared" si="89"/>
        <v>2000</v>
      </c>
    </row>
    <row r="1100" spans="1:16" hidden="1">
      <c r="A1100" t="s">
        <v>14</v>
      </c>
      <c r="B1100" t="s">
        <v>96</v>
      </c>
      <c r="C1100" t="s">
        <v>71</v>
      </c>
      <c r="D1100" s="8">
        <v>1411</v>
      </c>
      <c r="E1100" t="str">
        <f>VLOOKUP(D1100,Conformity!$A$2:$C$116,2,0)</f>
        <v>Shopping Centers (Plazas, Malls)</v>
      </c>
      <c r="F1100" s="8" t="s">
        <v>13</v>
      </c>
      <c r="G1100" s="26">
        <f t="shared" si="85"/>
        <v>1.4884831588725165</v>
      </c>
      <c r="H1100" s="30">
        <f t="shared" si="86"/>
        <v>0.30824389141964326</v>
      </c>
      <c r="I1100" s="30">
        <f>HLOOKUP(F1100,ROCs!$B$1:$F$17,MATCH(VLOOKUP(D1100,HROC,2,0),ROCs!$A$2:$A$17,0)+1,0)</f>
        <v>0.55707618727995345</v>
      </c>
      <c r="J1100" s="3">
        <v>22.02</v>
      </c>
      <c r="K1100" s="26">
        <f t="shared" si="87"/>
        <v>51.121962530972304</v>
      </c>
      <c r="L1100" s="31">
        <f t="shared" si="88"/>
        <v>207.05226453062619</v>
      </c>
      <c r="M1100" s="4">
        <f>2.721*K1100*(H1100+VLOOKUP(B1100,Summary!$A$34:C$39,3,0))</f>
        <v>54.005835692162201</v>
      </c>
      <c r="N1100" t="s">
        <v>104</v>
      </c>
      <c r="P1100">
        <f t="shared" si="89"/>
        <v>1000</v>
      </c>
    </row>
    <row r="1101" spans="1:16">
      <c r="A1101" t="s">
        <v>14</v>
      </c>
      <c r="B1101" t="s">
        <v>96</v>
      </c>
      <c r="C1101" t="s">
        <v>17</v>
      </c>
      <c r="D1101" s="8">
        <v>4110</v>
      </c>
      <c r="E1101" t="str">
        <f>VLOOKUP(D1101,Conformity!$A$2:$C$116,2,0)</f>
        <v>Pine Flatwoods</v>
      </c>
      <c r="F1101" s="8" t="s">
        <v>9</v>
      </c>
      <c r="G1101" s="26">
        <f t="shared" si="85"/>
        <v>0.80616023176279095</v>
      </c>
      <c r="H1101" s="30">
        <f t="shared" si="86"/>
        <v>4.9140330516175015E-2</v>
      </c>
      <c r="I1101" s="30">
        <f>HLOOKUP(F1101,ROCs!$B$1:$F$17,MATCH(VLOOKUP(D1101,HROC,2,0),ROCs!$A$2:$A$17,0)+1,0)</f>
        <v>0.19937879050387461</v>
      </c>
      <c r="J1101" s="3">
        <v>22</v>
      </c>
      <c r="K1101" s="26">
        <f t="shared" si="87"/>
        <v>18.280044407347741</v>
      </c>
      <c r="L1101" s="31">
        <f t="shared" si="88"/>
        <v>40.098410598923529</v>
      </c>
      <c r="M1101" s="4">
        <f>2.721*K1101*(H1101+VLOOKUP(B1101,Summary!$A$34:C$39,3,0))</f>
        <v>6.4234401473700791</v>
      </c>
      <c r="N1101" t="s">
        <v>17</v>
      </c>
      <c r="O1101" t="s">
        <v>55</v>
      </c>
      <c r="P1101">
        <f t="shared" si="89"/>
        <v>4000</v>
      </c>
    </row>
    <row r="1102" spans="1:16" hidden="1">
      <c r="A1102" t="s">
        <v>2</v>
      </c>
      <c r="B1102" t="s">
        <v>94</v>
      </c>
      <c r="C1102" t="s">
        <v>71</v>
      </c>
      <c r="D1102" s="8">
        <v>6250</v>
      </c>
      <c r="E1102" t="str">
        <f>VLOOKUP(D1102,Conformity!$A$2:$C$116,2,0)</f>
        <v>Hydric Pine Flatwoods</v>
      </c>
      <c r="F1102" s="8" t="s">
        <v>5</v>
      </c>
      <c r="G1102" s="26">
        <f t="shared" si="85"/>
        <v>0.62640332935885068</v>
      </c>
      <c r="H1102" s="30">
        <f t="shared" si="86"/>
        <v>1.7869211096790915E-2</v>
      </c>
      <c r="I1102" s="30">
        <f>HLOOKUP(F1102,ROCs!$B$1:$F$17,MATCH(VLOOKUP(D1102,HROC,2,0),ROCs!$A$2:$A$17,0)+1,0)</f>
        <v>0.24869471632328805</v>
      </c>
      <c r="J1102" s="3">
        <v>21.97</v>
      </c>
      <c r="K1102" s="26">
        <f t="shared" si="87"/>
        <v>22.770482009192346</v>
      </c>
      <c r="L1102" s="31">
        <f t="shared" si="88"/>
        <v>38.810999123067461</v>
      </c>
      <c r="M1102" s="4">
        <f>2.721*K1102*(H1102+VLOOKUP(B1102,Summary!$A$34:C$39,3,0))</f>
        <v>4.2050732633508074</v>
      </c>
      <c r="N1102" t="s">
        <v>104</v>
      </c>
      <c r="P1102">
        <f t="shared" si="89"/>
        <v>6000</v>
      </c>
    </row>
    <row r="1103" spans="1:16" hidden="1">
      <c r="A1103" t="s">
        <v>2</v>
      </c>
      <c r="B1103" t="s">
        <v>94</v>
      </c>
      <c r="C1103" t="s">
        <v>71</v>
      </c>
      <c r="D1103" s="8">
        <v>6170</v>
      </c>
      <c r="E1103" t="str">
        <f>VLOOKUP(D1103,Conformity!$A$2:$C$116,2,0)</f>
        <v>Mixed Wetland Hardwoods</v>
      </c>
      <c r="F1103" s="8" t="s">
        <v>3</v>
      </c>
      <c r="G1103" s="26">
        <f t="shared" ref="G1103:G1166" si="90">VLOOKUP(VLOOKUP(D1103,HEMC,2,0),EMCN,2,0)</f>
        <v>0.62640332935885068</v>
      </c>
      <c r="H1103" s="30">
        <f t="shared" ref="H1103:H1166" si="91">VLOOKUP(VLOOKUP(D1103,HEMC,2,0),EMCP,3,0)</f>
        <v>1.7869211096790915E-2</v>
      </c>
      <c r="I1103" s="30">
        <f>HLOOKUP(F1103,ROCs!$B$1:$F$17,MATCH(VLOOKUP(D1103,HROC,2,0),ROCs!$A$2:$A$17,0)+1,0)</f>
        <v>0.24869471632328805</v>
      </c>
      <c r="J1103" s="3">
        <v>21.95</v>
      </c>
      <c r="K1103" s="26">
        <f t="shared" si="87"/>
        <v>22.7497533045868</v>
      </c>
      <c r="L1103" s="31">
        <f t="shared" si="88"/>
        <v>38.775668218085158</v>
      </c>
      <c r="M1103" s="4">
        <f>2.721*K1103*(H1103+VLOOKUP(B1103,Summary!$A$34:C$39,3,0))</f>
        <v>4.201245249456087</v>
      </c>
      <c r="N1103" t="s">
        <v>104</v>
      </c>
      <c r="P1103">
        <f t="shared" si="89"/>
        <v>6000</v>
      </c>
    </row>
    <row r="1104" spans="1:16" hidden="1">
      <c r="A1104" t="s">
        <v>14</v>
      </c>
      <c r="B1104" t="s">
        <v>96</v>
      </c>
      <c r="C1104" t="s">
        <v>81</v>
      </c>
      <c r="D1104" s="8">
        <v>7400</v>
      </c>
      <c r="E1104" t="str">
        <f>VLOOKUP(D1104,Conformity!$A$2:$C$116,2,0)</f>
        <v>Disturbed Land</v>
      </c>
      <c r="F1104" s="8" t="s">
        <v>3</v>
      </c>
      <c r="G1104" s="26">
        <f t="shared" si="90"/>
        <v>0.73183755311232057</v>
      </c>
      <c r="H1104" s="30">
        <f t="shared" si="91"/>
        <v>0.13401908322593187</v>
      </c>
      <c r="I1104" s="30">
        <f>HLOOKUP(F1104,ROCs!$B$1:$F$17,MATCH(VLOOKUP(D1104,HROC,2,0),ROCs!$A$2:$A$17,0)+1,0)</f>
        <v>2.0887301862310671E-2</v>
      </c>
      <c r="J1104" s="3">
        <v>21.91</v>
      </c>
      <c r="K1104" s="26">
        <f t="shared" si="87"/>
        <v>1.9072179664999478</v>
      </c>
      <c r="L1104" s="31">
        <f t="shared" si="88"/>
        <v>3.7979003189359384</v>
      </c>
      <c r="M1104" s="4">
        <f>2.721*K1104*(H1104+VLOOKUP(B1104,Summary!$A$34:C$39,3,0))</f>
        <v>1.1106606117510804</v>
      </c>
      <c r="N1104" t="s">
        <v>103</v>
      </c>
      <c r="O1104" t="s">
        <v>82</v>
      </c>
      <c r="P1104">
        <f t="shared" si="89"/>
        <v>7000</v>
      </c>
    </row>
    <row r="1105" spans="1:16" hidden="1">
      <c r="A1105" t="s">
        <v>16</v>
      </c>
      <c r="B1105" t="s">
        <v>97</v>
      </c>
      <c r="C1105" t="s">
        <v>81</v>
      </c>
      <c r="D1105" s="8">
        <v>1550</v>
      </c>
      <c r="E1105" t="str">
        <f>VLOOKUP(D1105,Conformity!$A$2:$C$116,2,0)</f>
        <v>Other Light Industrial</v>
      </c>
      <c r="F1105" s="8" t="s">
        <v>10</v>
      </c>
      <c r="G1105" s="26">
        <f t="shared" si="90"/>
        <v>1.2017295380314896</v>
      </c>
      <c r="H1105" s="30">
        <f t="shared" si="91"/>
        <v>0.2322997442582819</v>
      </c>
      <c r="I1105" s="30">
        <f>HLOOKUP(F1105,ROCs!$B$1:$F$17,MATCH(VLOOKUP(D1105,HROC,2,0),ROCs!$A$2:$A$17,0)+1,0)</f>
        <v>0.32565202448966185</v>
      </c>
      <c r="J1105" s="3">
        <v>21.91</v>
      </c>
      <c r="K1105" s="26">
        <f t="shared" si="87"/>
        <v>29.735261932249184</v>
      </c>
      <c r="L1105" s="31">
        <f t="shared" si="88"/>
        <v>97.231513574022145</v>
      </c>
      <c r="M1105" s="4">
        <f>2.721*K1105*(H1105+VLOOKUP(B1105,Summary!$A$34:C$39,3,0))</f>
        <v>22.031676381543786</v>
      </c>
      <c r="N1105" t="s">
        <v>103</v>
      </c>
      <c r="O1105" t="s">
        <v>82</v>
      </c>
      <c r="P1105">
        <f t="shared" si="89"/>
        <v>1000</v>
      </c>
    </row>
    <row r="1106" spans="1:16">
      <c r="A1106" t="s">
        <v>12</v>
      </c>
      <c r="B1106" t="s">
        <v>95</v>
      </c>
      <c r="C1106" t="s">
        <v>17</v>
      </c>
      <c r="D1106" s="8">
        <v>6172</v>
      </c>
      <c r="E1106" t="str">
        <f>VLOOKUP(D1106,Conformity!$A$2:$C$116,2,0)</f>
        <v>Mixed Shrubs</v>
      </c>
      <c r="F1106" s="8" t="s">
        <v>5</v>
      </c>
      <c r="G1106" s="26">
        <f t="shared" si="90"/>
        <v>0.62640332935885068</v>
      </c>
      <c r="H1106" s="30">
        <f t="shared" si="91"/>
        <v>1.7869211096790915E-2</v>
      </c>
      <c r="I1106" s="30">
        <f>HLOOKUP(F1106,ROCs!$B$1:$F$17,MATCH(VLOOKUP(D1106,HROC,2,0),ROCs!$A$2:$A$17,0)+1,0)</f>
        <v>0.24869471632328805</v>
      </c>
      <c r="J1106" s="3">
        <v>21.88</v>
      </c>
      <c r="K1106" s="26">
        <f t="shared" si="87"/>
        <v>22.677202838467384</v>
      </c>
      <c r="L1106" s="31">
        <f t="shared" si="88"/>
        <v>38.652010050647064</v>
      </c>
      <c r="M1106" s="4">
        <f>2.721*K1106*(H1106+VLOOKUP(B1106,Summary!$A$34:C$39,3,0))</f>
        <v>1.1026137546510753</v>
      </c>
      <c r="N1106" t="s">
        <v>17</v>
      </c>
      <c r="O1106" t="s">
        <v>31</v>
      </c>
      <c r="P1106">
        <f t="shared" si="89"/>
        <v>6000</v>
      </c>
    </row>
    <row r="1107" spans="1:16" hidden="1">
      <c r="A1107" t="s">
        <v>12</v>
      </c>
      <c r="B1107" t="s">
        <v>95</v>
      </c>
      <c r="C1107" t="s">
        <v>71</v>
      </c>
      <c r="D1107" s="8">
        <v>3200</v>
      </c>
      <c r="E1107" t="str">
        <f>VLOOKUP(D1107,Conformity!$A$2:$C$116,2,0)</f>
        <v>Shrub and Brushland</v>
      </c>
      <c r="F1107" s="8" t="s">
        <v>10</v>
      </c>
      <c r="G1107" s="26">
        <f t="shared" si="90"/>
        <v>0.80616023176279095</v>
      </c>
      <c r="H1107" s="30">
        <f t="shared" si="91"/>
        <v>4.9140330516175015E-2</v>
      </c>
      <c r="I1107" s="30">
        <f>HLOOKUP(F1107,ROCs!$B$1:$F$17,MATCH(VLOOKUP(D1107,HROC,2,0),ROCs!$A$2:$A$17,0)+1,0)</f>
        <v>0.24115339422849597</v>
      </c>
      <c r="J1107" s="3">
        <v>21.88</v>
      </c>
      <c r="K1107" s="26">
        <f t="shared" si="87"/>
        <v>21.989548137385981</v>
      </c>
      <c r="L1107" s="31">
        <f t="shared" si="88"/>
        <v>48.235436985222833</v>
      </c>
      <c r="M1107" s="4">
        <f>2.721*K1107*(H1107+VLOOKUP(B1107,Summary!$A$34:C$39,3,0))</f>
        <v>2.9402409380365393</v>
      </c>
      <c r="N1107" t="s">
        <v>104</v>
      </c>
      <c r="P1107">
        <f t="shared" si="89"/>
        <v>3000</v>
      </c>
    </row>
    <row r="1108" spans="1:16" hidden="1">
      <c r="A1108" t="s">
        <v>14</v>
      </c>
      <c r="B1108" t="s">
        <v>96</v>
      </c>
      <c r="C1108" t="s">
        <v>71</v>
      </c>
      <c r="D1108" s="8">
        <v>1820</v>
      </c>
      <c r="E1108" t="str">
        <f>VLOOKUP(D1108,Conformity!$A$2:$C$116,2,0)</f>
        <v>Golf Courses</v>
      </c>
      <c r="F1108" s="8" t="s">
        <v>10</v>
      </c>
      <c r="G1108" s="26">
        <f t="shared" si="90"/>
        <v>1.8765006736361713</v>
      </c>
      <c r="H1108" s="30">
        <f t="shared" si="91"/>
        <v>0.3700681607026059</v>
      </c>
      <c r="I1108" s="30">
        <f>HLOOKUP(F1108,ROCs!$B$1:$F$17,MATCH(VLOOKUP(D1108,HROC,2,0),ROCs!$A$2:$A$17,0)+1,0)</f>
        <v>0.24895975957097566</v>
      </c>
      <c r="J1108" s="3">
        <v>21.88</v>
      </c>
      <c r="K1108" s="26">
        <f t="shared" si="87"/>
        <v>22.701370780503453</v>
      </c>
      <c r="L1108" s="31">
        <f t="shared" si="88"/>
        <v>115.91225330641758</v>
      </c>
      <c r="M1108" s="4">
        <f>2.721*K1108*(H1108+VLOOKUP(B1108,Summary!$A$34:C$39,3,0))</f>
        <v>27.800903768089281</v>
      </c>
      <c r="N1108" t="s">
        <v>104</v>
      </c>
      <c r="P1108">
        <f t="shared" si="89"/>
        <v>1000</v>
      </c>
    </row>
    <row r="1109" spans="1:16" hidden="1">
      <c r="A1109" t="s">
        <v>11</v>
      </c>
      <c r="B1109" t="s">
        <v>11</v>
      </c>
      <c r="C1109" t="s">
        <v>83</v>
      </c>
      <c r="D1109" s="8">
        <v>5300</v>
      </c>
      <c r="E1109" t="str">
        <f>VLOOKUP(D1109,Conformity!$A$2:$C$116,2,0)</f>
        <v>Reservoirs</v>
      </c>
      <c r="F1109" s="8" t="s">
        <v>10</v>
      </c>
      <c r="G1109" s="26">
        <f t="shared" si="90"/>
        <v>0.52096910560538079</v>
      </c>
      <c r="H1109" s="30">
        <f t="shared" si="91"/>
        <v>9.3813358258152305E-2</v>
      </c>
      <c r="I1109" s="30">
        <f>HLOOKUP(F1109,ROCs!$B$1:$F$17,MATCH(VLOOKUP(D1109,HROC,2,0),ROCs!$A$2:$A$17,0)+1,0)</f>
        <v>0.2984336595879456</v>
      </c>
      <c r="J1109" s="3">
        <v>21.73</v>
      </c>
      <c r="K1109" s="26">
        <f t="shared" si="87"/>
        <v>27.026085064710944</v>
      </c>
      <c r="L1109" s="31">
        <f t="shared" si="88"/>
        <v>38.311014345926708</v>
      </c>
      <c r="M1109" s="4">
        <f>2.721*K1109*(H1109+VLOOKUP(B1109,Summary!$A$34:C$39,3,0))</f>
        <v>14.988022145854718</v>
      </c>
      <c r="N1109" t="s">
        <v>111</v>
      </c>
      <c r="O1109" t="s">
        <v>82</v>
      </c>
      <c r="P1109">
        <f t="shared" si="89"/>
        <v>5000</v>
      </c>
    </row>
    <row r="1110" spans="1:16" hidden="1">
      <c r="A1110" t="s">
        <v>11</v>
      </c>
      <c r="B1110" t="s">
        <v>11</v>
      </c>
      <c r="C1110" t="s">
        <v>75</v>
      </c>
      <c r="D1110" s="8">
        <v>3100</v>
      </c>
      <c r="E1110" t="str">
        <f>VLOOKUP(D1110,Conformity!$A$2:$C$116,2,0)</f>
        <v>Herbaceous (Dry Prairie)</v>
      </c>
      <c r="F1110" s="8" t="s">
        <v>5</v>
      </c>
      <c r="G1110" s="26">
        <f t="shared" si="90"/>
        <v>0.80616023176279095</v>
      </c>
      <c r="H1110" s="30">
        <f t="shared" si="91"/>
        <v>4.9140330516175015E-2</v>
      </c>
      <c r="I1110" s="30">
        <f>HLOOKUP(F1110,ROCs!$B$1:$F$17,MATCH(VLOOKUP(D1110,HROC,2,0),ROCs!$A$2:$A$17,0)+1,0)</f>
        <v>0.28292799795311729</v>
      </c>
      <c r="J1110" s="3">
        <v>21.66</v>
      </c>
      <c r="K1110" s="26">
        <f t="shared" si="87"/>
        <v>25.539358665631884</v>
      </c>
      <c r="L1110" s="31">
        <f t="shared" si="88"/>
        <v>56.022166433909021</v>
      </c>
      <c r="M1110" s="4">
        <f>2.721*K1110*(H1110+VLOOKUP(B1110,Summary!$A$34:C$39,3,0))</f>
        <v>11.059074525457067</v>
      </c>
      <c r="N1110" t="s">
        <v>117</v>
      </c>
      <c r="P1110">
        <f t="shared" si="89"/>
        <v>3000</v>
      </c>
    </row>
    <row r="1111" spans="1:16" hidden="1">
      <c r="A1111" t="s">
        <v>14</v>
      </c>
      <c r="B1111" t="s">
        <v>96</v>
      </c>
      <c r="C1111" t="s">
        <v>71</v>
      </c>
      <c r="D1111" s="8">
        <v>1920</v>
      </c>
      <c r="E1111" t="str">
        <f>VLOOKUP(D1111,Conformity!$A$2:$C$116,2,0)</f>
        <v>Inactive Land with street pattern but without structures</v>
      </c>
      <c r="F1111" s="8" t="s">
        <v>10</v>
      </c>
      <c r="G1111" s="26">
        <f t="shared" si="90"/>
        <v>0.80616023176279095</v>
      </c>
      <c r="H1111" s="30">
        <f t="shared" si="91"/>
        <v>4.9140330516175015E-2</v>
      </c>
      <c r="I1111" s="30">
        <f>HLOOKUP(F1111,ROCs!$B$1:$F$17,MATCH(VLOOKUP(D1111,HROC,2,0),ROCs!$A$2:$A$17,0)+1,0)</f>
        <v>0.24895975957097566</v>
      </c>
      <c r="J1111" s="3">
        <v>21.64</v>
      </c>
      <c r="K1111" s="26">
        <f t="shared" si="87"/>
        <v>22.452361228980568</v>
      </c>
      <c r="L1111" s="31">
        <f t="shared" si="88"/>
        <v>49.250646191709087</v>
      </c>
      <c r="M1111" s="4">
        <f>2.721*K1111*(H1111+VLOOKUP(B1111,Summary!$A$34:C$39,3,0))</f>
        <v>7.8895540572931422</v>
      </c>
      <c r="N1111" t="s">
        <v>104</v>
      </c>
      <c r="P1111">
        <f t="shared" si="89"/>
        <v>1000</v>
      </c>
    </row>
    <row r="1112" spans="1:16" hidden="1">
      <c r="A1112" t="s">
        <v>14</v>
      </c>
      <c r="B1112" t="s">
        <v>96</v>
      </c>
      <c r="C1112" t="s">
        <v>71</v>
      </c>
      <c r="D1112" s="8">
        <v>1400</v>
      </c>
      <c r="E1112" t="str">
        <f>VLOOKUP(D1112,Conformity!$A$2:$C$116,2,0)</f>
        <v>Commercial and Services</v>
      </c>
      <c r="F1112" s="8" t="s">
        <v>10</v>
      </c>
      <c r="G1112" s="26">
        <f t="shared" si="90"/>
        <v>0.73183755311232057</v>
      </c>
      <c r="H1112" s="30">
        <f t="shared" si="91"/>
        <v>0.15992943931627868</v>
      </c>
      <c r="I1112" s="30">
        <f>HLOOKUP(F1112,ROCs!$B$1:$F$17,MATCH(VLOOKUP(D1112,HROC,2,0),ROCs!$A$2:$A$17,0)+1,0)</f>
        <v>0.57659988543228824</v>
      </c>
      <c r="J1112" s="3">
        <v>21.61</v>
      </c>
      <c r="K1112" s="26">
        <f t="shared" si="87"/>
        <v>51.928398287069108</v>
      </c>
      <c r="L1112" s="31">
        <f t="shared" si="88"/>
        <v>103.40657642724528</v>
      </c>
      <c r="M1112" s="4">
        <f>2.721*K1112*(H1112+VLOOKUP(B1112,Summary!$A$34:C$39,3,0))</f>
        <v>33.901351192341814</v>
      </c>
      <c r="N1112" t="s">
        <v>104</v>
      </c>
      <c r="P1112">
        <f t="shared" si="89"/>
        <v>1000</v>
      </c>
    </row>
    <row r="1113" spans="1:16" hidden="1">
      <c r="A1113" t="s">
        <v>14</v>
      </c>
      <c r="B1113" t="s">
        <v>96</v>
      </c>
      <c r="C1113" t="s">
        <v>90</v>
      </c>
      <c r="D1113" s="8">
        <v>2230</v>
      </c>
      <c r="E1113" t="str">
        <f>VLOOKUP(D1113,Conformity!$A$2:$C$116,2,0)</f>
        <v>Other Groves</v>
      </c>
      <c r="F1113" s="8" t="s">
        <v>5</v>
      </c>
      <c r="G1113" s="26">
        <f t="shared" si="90"/>
        <v>1.6671011379372187</v>
      </c>
      <c r="H1113" s="30">
        <f t="shared" si="91"/>
        <v>0.16490862031309303</v>
      </c>
      <c r="I1113" s="30">
        <f>HLOOKUP(F1113,ROCs!$B$1:$F$17,MATCH(VLOOKUP(D1113,HROC,2,0),ROCs!$A$2:$A$17,0)+1,0)</f>
        <v>0.32696578480774496</v>
      </c>
      <c r="J1113" s="3">
        <v>21.58</v>
      </c>
      <c r="K1113" s="26">
        <f t="shared" si="87"/>
        <v>29.40555341865986</v>
      </c>
      <c r="L1113" s="31">
        <f t="shared" si="88"/>
        <v>133.38894789087249</v>
      </c>
      <c r="M1113" s="4">
        <f>2.721*K1113*(H1113+VLOOKUP(B1113,Summary!$A$34:C$39,3,0))</f>
        <v>19.595753640592189</v>
      </c>
      <c r="N1113" t="s">
        <v>105</v>
      </c>
      <c r="O1113" t="s">
        <v>89</v>
      </c>
      <c r="P1113">
        <f t="shared" si="89"/>
        <v>2000</v>
      </c>
    </row>
    <row r="1114" spans="1:16" hidden="1">
      <c r="A1114" t="s">
        <v>11</v>
      </c>
      <c r="B1114" t="s">
        <v>11</v>
      </c>
      <c r="C1114" t="s">
        <v>74</v>
      </c>
      <c r="D1114" s="8">
        <v>1110</v>
      </c>
      <c r="E1114" t="str">
        <f>VLOOKUP(D1114,Conformity!$A$2:$C$116,2,0)</f>
        <v>Fixed Single Family Units</v>
      </c>
      <c r="F1114" s="8" t="s">
        <v>5</v>
      </c>
      <c r="G1114" s="26">
        <f t="shared" si="90"/>
        <v>0.96739227811534922</v>
      </c>
      <c r="H1114" s="30">
        <f t="shared" si="91"/>
        <v>0.17065096597435325</v>
      </c>
      <c r="I1114" s="30">
        <f>HLOOKUP(F1114,ROCs!$B$1:$F$17,MATCH(VLOOKUP(D1114,HROC,2,0),ROCs!$A$2:$A$17,0)+1,0)</f>
        <v>0.27638752969320179</v>
      </c>
      <c r="J1114" s="3">
        <v>21.52</v>
      </c>
      <c r="K1114" s="26">
        <f t="shared" si="87"/>
        <v>24.787705045522927</v>
      </c>
      <c r="L1114" s="31">
        <f t="shared" si="88"/>
        <v>65.248041147265383</v>
      </c>
      <c r="M1114" s="4">
        <f>2.721*K1114*(H1114+VLOOKUP(B1114,Summary!$A$34:C$39,3,0))</f>
        <v>18.929162647017652</v>
      </c>
      <c r="N1114" t="s">
        <v>115</v>
      </c>
      <c r="P1114">
        <f t="shared" si="89"/>
        <v>1000</v>
      </c>
    </row>
    <row r="1115" spans="1:16" hidden="1">
      <c r="A1115" t="s">
        <v>14</v>
      </c>
      <c r="B1115" t="s">
        <v>96</v>
      </c>
      <c r="C1115" t="s">
        <v>83</v>
      </c>
      <c r="D1115" s="8">
        <v>5200</v>
      </c>
      <c r="E1115" t="str">
        <f>VLOOKUP(D1115,Conformity!$A$2:$C$116,2,0)</f>
        <v>Lakes</v>
      </c>
      <c r="F1115" s="8" t="s">
        <v>10</v>
      </c>
      <c r="G1115" s="26">
        <f t="shared" si="90"/>
        <v>0.52096910560538079</v>
      </c>
      <c r="H1115" s="30">
        <f t="shared" si="91"/>
        <v>9.3813358258152305E-2</v>
      </c>
      <c r="I1115" s="30">
        <f>HLOOKUP(F1115,ROCs!$B$1:$F$17,MATCH(VLOOKUP(D1115,HROC,2,0),ROCs!$A$2:$A$17,0)+1,0)</f>
        <v>0.2984336595879456</v>
      </c>
      <c r="J1115" s="3">
        <v>21.49</v>
      </c>
      <c r="K1115" s="26">
        <f t="shared" si="87"/>
        <v>26.727591718391079</v>
      </c>
      <c r="L1115" s="31">
        <f t="shared" si="88"/>
        <v>37.88788303239599</v>
      </c>
      <c r="M1115" s="4">
        <f>2.721*K1115*(H1115+VLOOKUP(B1115,Summary!$A$34:C$39,3,0))</f>
        <v>12.640711543730353</v>
      </c>
      <c r="N1115" t="s">
        <v>111</v>
      </c>
      <c r="O1115" t="s">
        <v>82</v>
      </c>
      <c r="P1115">
        <f t="shared" si="89"/>
        <v>5000</v>
      </c>
    </row>
    <row r="1116" spans="1:16" hidden="1">
      <c r="A1116" t="s">
        <v>14</v>
      </c>
      <c r="B1116" t="s">
        <v>96</v>
      </c>
      <c r="C1116" t="s">
        <v>72</v>
      </c>
      <c r="D1116" s="8">
        <v>4200</v>
      </c>
      <c r="E1116" t="str">
        <f>VLOOKUP(D1116,Conformity!$A$2:$C$116,2,0)</f>
        <v>Upland Hardwood Forests</v>
      </c>
      <c r="F1116" s="8" t="s">
        <v>9</v>
      </c>
      <c r="G1116" s="26">
        <f t="shared" si="90"/>
        <v>0.80616023176279095</v>
      </c>
      <c r="H1116" s="30">
        <f t="shared" si="91"/>
        <v>4.9140330516175015E-2</v>
      </c>
      <c r="I1116" s="30">
        <f>HLOOKUP(F1116,ROCs!$B$1:$F$17,MATCH(VLOOKUP(D1116,HROC,2,0),ROCs!$A$2:$A$17,0)+1,0)</f>
        <v>0.19937879050387461</v>
      </c>
      <c r="J1116" s="3">
        <v>21.48</v>
      </c>
      <c r="K1116" s="26">
        <f t="shared" si="87"/>
        <v>17.847970630446795</v>
      </c>
      <c r="L1116" s="31">
        <f t="shared" si="88"/>
        <v>39.15062998476715</v>
      </c>
      <c r="M1116" s="4">
        <f>2.721*K1116*(H1116+VLOOKUP(B1116,Summary!$A$34:C$39,3,0))</f>
        <v>6.2716133802504226</v>
      </c>
      <c r="N1116" t="s">
        <v>99</v>
      </c>
      <c r="P1116">
        <f t="shared" si="89"/>
        <v>4000</v>
      </c>
    </row>
    <row r="1117" spans="1:16" hidden="1">
      <c r="A1117" t="s">
        <v>12</v>
      </c>
      <c r="B1117" t="s">
        <v>95</v>
      </c>
      <c r="C1117" t="s">
        <v>71</v>
      </c>
      <c r="D1117" s="8">
        <v>1800</v>
      </c>
      <c r="E1117" t="str">
        <f>VLOOKUP(D1117,Conformity!$A$2:$C$116,2,0)</f>
        <v>Recreational</v>
      </c>
      <c r="F1117" s="8" t="s">
        <v>5</v>
      </c>
      <c r="G1117" s="26">
        <f t="shared" si="90"/>
        <v>1.3474392445178078</v>
      </c>
      <c r="H1117" s="30">
        <f t="shared" si="91"/>
        <v>0.2921616014325315</v>
      </c>
      <c r="I1117" s="30">
        <f>HLOOKUP(F1117,ROCs!$B$1:$F$17,MATCH(VLOOKUP(D1117,HROC,2,0),ROCs!$A$2:$A$17,0)+1,0)</f>
        <v>0.27638752969320179</v>
      </c>
      <c r="J1117" s="3">
        <v>21.43</v>
      </c>
      <c r="K1117" s="26">
        <f t="shared" si="87"/>
        <v>24.684038992823247</v>
      </c>
      <c r="L1117" s="31">
        <f t="shared" si="88"/>
        <v>90.501120800667138</v>
      </c>
      <c r="M1117" s="4">
        <f>2.721*K1117*(H1117+VLOOKUP(B1117,Summary!$A$34:C$39,3,0))</f>
        <v>19.62311287291028</v>
      </c>
      <c r="N1117" t="s">
        <v>104</v>
      </c>
      <c r="P1117">
        <f t="shared" si="89"/>
        <v>1000</v>
      </c>
    </row>
    <row r="1118" spans="1:16" hidden="1">
      <c r="A1118" t="s">
        <v>12</v>
      </c>
      <c r="B1118" t="s">
        <v>95</v>
      </c>
      <c r="C1118" t="s">
        <v>4</v>
      </c>
      <c r="D1118" s="8">
        <v>2120</v>
      </c>
      <c r="E1118" t="str">
        <f>VLOOKUP(D1118,Conformity!$A$2:$C$116,2,0)</f>
        <v>Unimproved Pastures</v>
      </c>
      <c r="F1118" s="8" t="s">
        <v>10</v>
      </c>
      <c r="G1118" s="26">
        <f t="shared" si="90"/>
        <v>0.95337210017164864</v>
      </c>
      <c r="H1118" s="30">
        <f t="shared" si="91"/>
        <v>0.22938109134459039</v>
      </c>
      <c r="I1118" s="30">
        <f>HLOOKUP(F1118,ROCs!$B$1:$F$17,MATCH(VLOOKUP(D1118,HROC,2,0),ROCs!$A$2:$A$17,0)+1,0)</f>
        <v>0.2</v>
      </c>
      <c r="J1118" s="3">
        <v>21.34</v>
      </c>
      <c r="K1118" s="26">
        <f t="shared" si="87"/>
        <v>17.786890000000003</v>
      </c>
      <c r="L1118" s="31">
        <f t="shared" si="88"/>
        <v>46.141424640190927</v>
      </c>
      <c r="M1118" s="4">
        <f>2.721*K1118*(H1118+VLOOKUP(B1118,Summary!$A$34:C$39,3,0))</f>
        <v>11.101615348567043</v>
      </c>
      <c r="N1118" t="s">
        <v>4</v>
      </c>
      <c r="P1118">
        <f t="shared" si="89"/>
        <v>2000</v>
      </c>
    </row>
    <row r="1119" spans="1:16" hidden="1">
      <c r="A1119" t="s">
        <v>8</v>
      </c>
      <c r="B1119" t="s">
        <v>8</v>
      </c>
      <c r="C1119" t="s">
        <v>81</v>
      </c>
      <c r="D1119" s="8">
        <v>4130</v>
      </c>
      <c r="E1119" t="str">
        <f>VLOOKUP(D1119,Conformity!$A$2:$C$116,2,0)</f>
        <v>Sand Pine</v>
      </c>
      <c r="F1119" s="8" t="s">
        <v>3</v>
      </c>
      <c r="G1119" s="26">
        <f t="shared" si="90"/>
        <v>0.80616023176279095</v>
      </c>
      <c r="H1119" s="30">
        <f t="shared" si="91"/>
        <v>4.9140330516175015E-2</v>
      </c>
      <c r="I1119" s="30">
        <f>HLOOKUP(F1119,ROCs!$B$1:$F$17,MATCH(VLOOKUP(D1119,HROC,2,0),ROCs!$A$2:$A$17,0)+1,0)</f>
        <v>2.0887301862310671E-2</v>
      </c>
      <c r="J1119" s="3">
        <v>21.25</v>
      </c>
      <c r="K1119" s="26">
        <f t="shared" si="87"/>
        <v>1.8497663983625692</v>
      </c>
      <c r="L1119" s="31">
        <f t="shared" si="88"/>
        <v>4.0575772629863094</v>
      </c>
      <c r="M1119" s="4">
        <f>2.721*K1119*(H1119+VLOOKUP(B1119,Summary!$A$34:C$39,3,0))</f>
        <v>1.2036445479873015</v>
      </c>
      <c r="N1119" t="s">
        <v>103</v>
      </c>
      <c r="O1119" t="s">
        <v>82</v>
      </c>
      <c r="P1119">
        <f t="shared" si="89"/>
        <v>4000</v>
      </c>
    </row>
    <row r="1120" spans="1:16" hidden="1">
      <c r="A1120" t="s">
        <v>14</v>
      </c>
      <c r="B1120" t="s">
        <v>96</v>
      </c>
      <c r="C1120" t="s">
        <v>72</v>
      </c>
      <c r="D1120" s="8">
        <v>3100</v>
      </c>
      <c r="E1120" t="str">
        <f>VLOOKUP(D1120,Conformity!$A$2:$C$116,2,0)</f>
        <v>Herbaceous (Dry Prairie)</v>
      </c>
      <c r="F1120" s="8" t="s">
        <v>9</v>
      </c>
      <c r="G1120" s="26">
        <f t="shared" si="90"/>
        <v>0.80616023176279095</v>
      </c>
      <c r="H1120" s="30">
        <f t="shared" si="91"/>
        <v>4.9140330516175015E-2</v>
      </c>
      <c r="I1120" s="30">
        <f>HLOOKUP(F1120,ROCs!$B$1:$F$17,MATCH(VLOOKUP(D1120,HROC,2,0),ROCs!$A$2:$A$17,0)+1,0)</f>
        <v>0.19937879050387461</v>
      </c>
      <c r="J1120" s="3">
        <v>21.25</v>
      </c>
      <c r="K1120" s="26">
        <f t="shared" si="87"/>
        <v>17.656861075279071</v>
      </c>
      <c r="L1120" s="31">
        <f t="shared" si="88"/>
        <v>38.73141932850568</v>
      </c>
      <c r="M1120" s="4">
        <f>2.721*K1120*(H1120+VLOOKUP(B1120,Summary!$A$34:C$39,3,0))</f>
        <v>6.2044592332551902</v>
      </c>
      <c r="N1120" t="s">
        <v>99</v>
      </c>
      <c r="P1120">
        <f t="shared" si="89"/>
        <v>3000</v>
      </c>
    </row>
    <row r="1121" spans="1:16">
      <c r="A1121" t="s">
        <v>16</v>
      </c>
      <c r="B1121" t="s">
        <v>97</v>
      </c>
      <c r="C1121" t="s">
        <v>17</v>
      </c>
      <c r="D1121" s="8">
        <v>6172</v>
      </c>
      <c r="E1121" t="str">
        <f>VLOOKUP(D1121,Conformity!$A$2:$C$116,2,0)</f>
        <v>Mixed Shrubs</v>
      </c>
      <c r="F1121" s="8" t="s">
        <v>5</v>
      </c>
      <c r="G1121" s="26">
        <f t="shared" si="90"/>
        <v>0.62640332935885068</v>
      </c>
      <c r="H1121" s="30">
        <f t="shared" si="91"/>
        <v>1.7869211096790915E-2</v>
      </c>
      <c r="I1121" s="30">
        <f>HLOOKUP(F1121,ROCs!$B$1:$F$17,MATCH(VLOOKUP(D1121,HROC,2,0),ROCs!$A$2:$A$17,0)+1,0)</f>
        <v>0.24869471632328805</v>
      </c>
      <c r="J1121" s="3">
        <v>21.21</v>
      </c>
      <c r="K1121" s="26">
        <f t="shared" si="87"/>
        <v>21.982791234181594</v>
      </c>
      <c r="L1121" s="31">
        <f t="shared" si="88"/>
        <v>37.468424733739681</v>
      </c>
      <c r="M1121" s="4">
        <f>2.721*K1121*(H1121+VLOOKUP(B1121,Summary!$A$34:C$39,3,0))</f>
        <v>3.4614569858693351</v>
      </c>
      <c r="N1121" t="s">
        <v>17</v>
      </c>
      <c r="O1121" t="s">
        <v>65</v>
      </c>
      <c r="P1121">
        <f t="shared" si="89"/>
        <v>6000</v>
      </c>
    </row>
    <row r="1122" spans="1:16" hidden="1">
      <c r="A1122" t="s">
        <v>8</v>
      </c>
      <c r="B1122" t="s">
        <v>8</v>
      </c>
      <c r="C1122" t="s">
        <v>81</v>
      </c>
      <c r="D1122" s="8">
        <v>8340</v>
      </c>
      <c r="E1122" t="str">
        <f>VLOOKUP(D1122,Conformity!$A$2:$C$116,2,0)</f>
        <v>Sewage Treatment</v>
      </c>
      <c r="F1122" s="8" t="s">
        <v>5</v>
      </c>
      <c r="G1122" s="26">
        <f t="shared" si="90"/>
        <v>1.2017295380314896</v>
      </c>
      <c r="H1122" s="30">
        <f t="shared" si="91"/>
        <v>0.2322997442582819</v>
      </c>
      <c r="I1122" s="30">
        <f>HLOOKUP(F1122,ROCs!$B$1:$F$17,MATCH(VLOOKUP(D1122,HROC,2,0),ROCs!$A$2:$A$17,0)+1,0)</f>
        <v>0.58224006489851832</v>
      </c>
      <c r="J1122" s="3">
        <v>21.21</v>
      </c>
      <c r="K1122" s="26">
        <f t="shared" si="87"/>
        <v>51.465756828553644</v>
      </c>
      <c r="L1122" s="31">
        <f t="shared" si="88"/>
        <v>168.28819080438902</v>
      </c>
      <c r="M1122" s="4">
        <f>2.721*K1122*(H1122+VLOOKUP(B1122,Summary!$A$34:C$39,3,0))</f>
        <v>59.13814855112615</v>
      </c>
      <c r="N1122" t="s">
        <v>103</v>
      </c>
      <c r="O1122" t="s">
        <v>82</v>
      </c>
      <c r="P1122">
        <f t="shared" si="89"/>
        <v>8000</v>
      </c>
    </row>
    <row r="1123" spans="1:16" hidden="1">
      <c r="A1123" t="s">
        <v>12</v>
      </c>
      <c r="B1123" t="s">
        <v>95</v>
      </c>
      <c r="C1123" t="s">
        <v>71</v>
      </c>
      <c r="D1123" s="8">
        <v>1840</v>
      </c>
      <c r="E1123" t="str">
        <f>VLOOKUP(D1123,Conformity!$A$2:$C$116,2,0)</f>
        <v>Marinas and Fish Camps</v>
      </c>
      <c r="F1123" s="8" t="s">
        <v>10</v>
      </c>
      <c r="G1123" s="26">
        <f t="shared" si="90"/>
        <v>0.73183755311232057</v>
      </c>
      <c r="H1123" s="30">
        <f t="shared" si="91"/>
        <v>0.15992943931627868</v>
      </c>
      <c r="I1123" s="30">
        <f>HLOOKUP(F1123,ROCs!$B$1:$F$17,MATCH(VLOOKUP(D1123,HROC,2,0),ROCs!$A$2:$A$17,0)+1,0)</f>
        <v>0.24895975957097566</v>
      </c>
      <c r="J1123" s="3">
        <v>21.21</v>
      </c>
      <c r="K1123" s="26">
        <f t="shared" si="87"/>
        <v>22.006219115835389</v>
      </c>
      <c r="L1123" s="31">
        <f t="shared" si="88"/>
        <v>43.821643916234393</v>
      </c>
      <c r="M1123" s="4">
        <f>2.721*K1123*(H1123+VLOOKUP(B1123,Summary!$A$34:C$39,3,0))</f>
        <v>9.5764024565781654</v>
      </c>
      <c r="N1123" t="s">
        <v>104</v>
      </c>
      <c r="P1123">
        <f t="shared" si="89"/>
        <v>1000</v>
      </c>
    </row>
    <row r="1124" spans="1:16">
      <c r="A1124" t="s">
        <v>12</v>
      </c>
      <c r="B1124" t="s">
        <v>95</v>
      </c>
      <c r="C1124" t="s">
        <v>17</v>
      </c>
      <c r="D1124" s="8">
        <v>6410</v>
      </c>
      <c r="E1124" t="str">
        <f>VLOOKUP(D1124,Conformity!$A$2:$C$116,2,0)</f>
        <v>Freshwater Marshes</v>
      </c>
      <c r="F1124" s="8" t="s">
        <v>5</v>
      </c>
      <c r="G1124" s="26">
        <f t="shared" si="90"/>
        <v>0.62640332935885068</v>
      </c>
      <c r="H1124" s="30">
        <f t="shared" si="91"/>
        <v>1.7869211096790915E-2</v>
      </c>
      <c r="I1124" s="30">
        <f>HLOOKUP(F1124,ROCs!$B$1:$F$17,MATCH(VLOOKUP(D1124,HROC,2,0),ROCs!$A$2:$A$17,0)+1,0)</f>
        <v>0.24869471632328805</v>
      </c>
      <c r="J1124" s="3">
        <v>21.19</v>
      </c>
      <c r="K1124" s="26">
        <f t="shared" si="87"/>
        <v>21.962062529576048</v>
      </c>
      <c r="L1124" s="31">
        <f t="shared" si="88"/>
        <v>37.433093828757372</v>
      </c>
      <c r="M1124" s="4">
        <f>2.721*K1124*(H1124+VLOOKUP(B1124,Summary!$A$34:C$39,3,0))</f>
        <v>1.0678421143078742</v>
      </c>
      <c r="N1124" t="s">
        <v>17</v>
      </c>
      <c r="O1124" t="s">
        <v>36</v>
      </c>
      <c r="P1124">
        <f t="shared" si="89"/>
        <v>6000</v>
      </c>
    </row>
    <row r="1125" spans="1:16" hidden="1">
      <c r="A1125" t="s">
        <v>12</v>
      </c>
      <c r="B1125" t="s">
        <v>95</v>
      </c>
      <c r="C1125" t="s">
        <v>86</v>
      </c>
      <c r="D1125" s="8">
        <v>3200</v>
      </c>
      <c r="E1125" t="str">
        <f>VLOOKUP(D1125,Conformity!$A$2:$C$116,2,0)</f>
        <v>Shrub and Brushland</v>
      </c>
      <c r="F1125" s="8" t="s">
        <v>5</v>
      </c>
      <c r="G1125" s="26">
        <f t="shared" si="90"/>
        <v>0.80616023176279095</v>
      </c>
      <c r="H1125" s="30">
        <f t="shared" si="91"/>
        <v>4.9140330516175015E-2</v>
      </c>
      <c r="I1125" s="30">
        <f>HLOOKUP(F1125,ROCs!$B$1:$F$17,MATCH(VLOOKUP(D1125,HROC,2,0),ROCs!$A$2:$A$17,0)+1,0)</f>
        <v>0.28292799795311729</v>
      </c>
      <c r="J1125" s="3">
        <v>21.18</v>
      </c>
      <c r="K1125" s="26">
        <f t="shared" si="87"/>
        <v>24.973389498526473</v>
      </c>
      <c r="L1125" s="31">
        <f t="shared" si="88"/>
        <v>54.780677981080018</v>
      </c>
      <c r="M1125" s="4">
        <f>2.721*K1125*(H1125+VLOOKUP(B1125,Summary!$A$34:C$39,3,0))</f>
        <v>3.3392128708756683</v>
      </c>
      <c r="N1125" t="s">
        <v>109</v>
      </c>
      <c r="P1125">
        <f t="shared" si="89"/>
        <v>3000</v>
      </c>
    </row>
    <row r="1126" spans="1:16" hidden="1">
      <c r="A1126" t="s">
        <v>8</v>
      </c>
      <c r="B1126" t="s">
        <v>8</v>
      </c>
      <c r="C1126" t="s">
        <v>86</v>
      </c>
      <c r="D1126" s="8">
        <v>6410</v>
      </c>
      <c r="E1126" t="str">
        <f>VLOOKUP(D1126,Conformity!$A$2:$C$116,2,0)</f>
        <v>Freshwater Marshes</v>
      </c>
      <c r="F1126" s="8" t="s">
        <v>5</v>
      </c>
      <c r="G1126" s="26">
        <f t="shared" si="90"/>
        <v>0.62640332935885068</v>
      </c>
      <c r="H1126" s="30">
        <f t="shared" si="91"/>
        <v>1.7869211096790915E-2</v>
      </c>
      <c r="I1126" s="30">
        <f>HLOOKUP(F1126,ROCs!$B$1:$F$17,MATCH(VLOOKUP(D1126,HROC,2,0),ROCs!$A$2:$A$17,0)+1,0)</f>
        <v>0.24869471632328805</v>
      </c>
      <c r="J1126" s="3">
        <v>21.17</v>
      </c>
      <c r="K1126" s="26">
        <f t="shared" si="87"/>
        <v>21.941333824970503</v>
      </c>
      <c r="L1126" s="31">
        <f t="shared" si="88"/>
        <v>37.397762923775069</v>
      </c>
      <c r="M1126" s="4">
        <f>2.721*K1126*(H1126+VLOOKUP(B1126,Summary!$A$34:C$39,3,0))</f>
        <v>12.410284414846238</v>
      </c>
      <c r="N1126" t="s">
        <v>109</v>
      </c>
      <c r="P1126">
        <f t="shared" si="89"/>
        <v>6000</v>
      </c>
    </row>
    <row r="1127" spans="1:16" hidden="1">
      <c r="A1127" t="s">
        <v>2</v>
      </c>
      <c r="B1127" t="s">
        <v>94</v>
      </c>
      <c r="C1127" t="s">
        <v>71</v>
      </c>
      <c r="D1127" s="8">
        <v>4110</v>
      </c>
      <c r="E1127" t="str">
        <f>VLOOKUP(D1127,Conformity!$A$2:$C$116,2,0)</f>
        <v>Pine Flatwoods</v>
      </c>
      <c r="F1127" s="8" t="s">
        <v>3</v>
      </c>
      <c r="G1127" s="26">
        <f t="shared" si="90"/>
        <v>0.80616023176279095</v>
      </c>
      <c r="H1127" s="30">
        <f t="shared" si="91"/>
        <v>4.9140330516175015E-2</v>
      </c>
      <c r="I1127" s="30">
        <f>HLOOKUP(F1127,ROCs!$B$1:$F$17,MATCH(VLOOKUP(D1127,HROC,2,0),ROCs!$A$2:$A$17,0)+1,0)</f>
        <v>2.0887301862310671E-2</v>
      </c>
      <c r="J1127" s="3">
        <v>21.17</v>
      </c>
      <c r="K1127" s="26">
        <f t="shared" si="87"/>
        <v>1.842802571921675</v>
      </c>
      <c r="L1127" s="31">
        <f t="shared" si="88"/>
        <v>4.0423016779962433</v>
      </c>
      <c r="M1127" s="4">
        <f>2.721*K1127*(H1127+VLOOKUP(B1127,Summary!$A$34:C$39,3,0))</f>
        <v>0.49711596852938889</v>
      </c>
      <c r="N1127" t="s">
        <v>104</v>
      </c>
      <c r="P1127">
        <f t="shared" si="89"/>
        <v>4000</v>
      </c>
    </row>
    <row r="1128" spans="1:16">
      <c r="A1128" t="s">
        <v>14</v>
      </c>
      <c r="B1128" t="s">
        <v>96</v>
      </c>
      <c r="C1128" t="s">
        <v>17</v>
      </c>
      <c r="D1128" s="8">
        <v>5110</v>
      </c>
      <c r="E1128" t="str">
        <f>VLOOKUP(D1128,Conformity!$A$2:$C$116,2,0)</f>
        <v xml:space="preserve"> Natural River, Stream, Waterway</v>
      </c>
      <c r="F1128" s="8" t="s">
        <v>5</v>
      </c>
      <c r="G1128" s="26">
        <f t="shared" si="90"/>
        <v>0.52096910560538079</v>
      </c>
      <c r="H1128" s="30">
        <f t="shared" si="91"/>
        <v>9.3813358258152305E-2</v>
      </c>
      <c r="I1128" s="30">
        <f>HLOOKUP(F1128,ROCs!$B$1:$F$17,MATCH(VLOOKUP(D1128,HROC,2,0),ROCs!$A$2:$A$17,0)+1,0)</f>
        <v>0.2984336595879456</v>
      </c>
      <c r="J1128" s="3">
        <v>21.11</v>
      </c>
      <c r="K1128" s="26">
        <f t="shared" si="87"/>
        <v>26.254977253384627</v>
      </c>
      <c r="L1128" s="31">
        <f t="shared" si="88"/>
        <v>37.21792511930569</v>
      </c>
      <c r="M1128" s="4">
        <f>2.721*K1128*(H1128+VLOOKUP(B1128,Summary!$A$34:C$39,3,0))</f>
        <v>12.417190353101338</v>
      </c>
      <c r="N1128" t="s">
        <v>17</v>
      </c>
      <c r="O1128" t="s">
        <v>38</v>
      </c>
      <c r="P1128">
        <f t="shared" si="89"/>
        <v>5000</v>
      </c>
    </row>
    <row r="1129" spans="1:16" hidden="1">
      <c r="A1129" t="s">
        <v>11</v>
      </c>
      <c r="B1129" t="s">
        <v>11</v>
      </c>
      <c r="C1129" t="s">
        <v>83</v>
      </c>
      <c r="D1129" s="8">
        <v>4271</v>
      </c>
      <c r="E1129" t="e">
        <f>VLOOKUP(D1129,Conformity!$A$2:$C$116,2,0)</f>
        <v>#N/A</v>
      </c>
      <c r="F1129" s="8" t="s">
        <v>5</v>
      </c>
      <c r="G1129" s="26">
        <f t="shared" si="90"/>
        <v>0.80616023176279095</v>
      </c>
      <c r="H1129" s="30">
        <f t="shared" si="91"/>
        <v>4.9140330516175015E-2</v>
      </c>
      <c r="I1129" s="30">
        <f>HLOOKUP(F1129,ROCs!$B$1:$F$17,MATCH(VLOOKUP(D1129,HROC,2,0),ROCs!$A$2:$A$17,0)+1,0)</f>
        <v>0.28292799795311729</v>
      </c>
      <c r="J1129" s="3">
        <v>21.04</v>
      </c>
      <c r="K1129" s="26">
        <f t="shared" si="87"/>
        <v>24.808315158120724</v>
      </c>
      <c r="L1129" s="31">
        <f t="shared" si="88"/>
        <v>54.418577182338218</v>
      </c>
      <c r="M1129" s="4">
        <f>2.721*K1129*(H1129+VLOOKUP(B1129,Summary!$A$34:C$39,3,0))</f>
        <v>10.742517452244538</v>
      </c>
      <c r="N1129" t="s">
        <v>111</v>
      </c>
      <c r="O1129" t="s">
        <v>82</v>
      </c>
      <c r="P1129">
        <f t="shared" si="89"/>
        <v>4000</v>
      </c>
    </row>
    <row r="1130" spans="1:16" hidden="1">
      <c r="A1130" t="s">
        <v>14</v>
      </c>
      <c r="B1130" t="s">
        <v>96</v>
      </c>
      <c r="C1130" t="s">
        <v>77</v>
      </c>
      <c r="D1130" s="8">
        <v>1700</v>
      </c>
      <c r="E1130" t="str">
        <f>VLOOKUP(D1130,Conformity!$A$2:$C$116,2,0)</f>
        <v>Institutional</v>
      </c>
      <c r="F1130" s="8" t="s">
        <v>5</v>
      </c>
      <c r="G1130" s="26">
        <f t="shared" si="90"/>
        <v>0.96739227811534922</v>
      </c>
      <c r="H1130" s="30">
        <f t="shared" si="91"/>
        <v>0.17065096597435325</v>
      </c>
      <c r="I1130" s="30">
        <f>HLOOKUP(F1130,ROCs!$B$1:$F$17,MATCH(VLOOKUP(D1130,HROC,2,0),ROCs!$A$2:$A$17,0)+1,0)</f>
        <v>0.24052044568721381</v>
      </c>
      <c r="J1130" s="3">
        <v>21.04</v>
      </c>
      <c r="K1130" s="26">
        <f t="shared" si="87"/>
        <v>21.089842863726794</v>
      </c>
      <c r="L1130" s="31">
        <f t="shared" si="88"/>
        <v>55.514253232989333</v>
      </c>
      <c r="M1130" s="4">
        <f>2.721*K1130*(H1130+VLOOKUP(B1130,Summary!$A$34:C$39,3,0))</f>
        <v>14.383721591516043</v>
      </c>
      <c r="N1130" t="s">
        <v>112</v>
      </c>
      <c r="P1130">
        <f t="shared" si="89"/>
        <v>1000</v>
      </c>
    </row>
    <row r="1131" spans="1:16" hidden="1">
      <c r="A1131" t="s">
        <v>2</v>
      </c>
      <c r="B1131" t="s">
        <v>94</v>
      </c>
      <c r="C1131" t="s">
        <v>71</v>
      </c>
      <c r="D1131" s="8">
        <v>1920</v>
      </c>
      <c r="E1131" t="str">
        <f>VLOOKUP(D1131,Conformity!$A$2:$C$116,2,0)</f>
        <v>Inactive Land with street pattern but without structures</v>
      </c>
      <c r="F1131" s="8" t="s">
        <v>3</v>
      </c>
      <c r="G1131" s="26">
        <f t="shared" si="90"/>
        <v>0.80616023176279095</v>
      </c>
      <c r="H1131" s="30">
        <f t="shared" si="91"/>
        <v>4.9140330516175015E-2</v>
      </c>
      <c r="I1131" s="30">
        <f>HLOOKUP(F1131,ROCs!$B$1:$F$17,MATCH(VLOOKUP(D1131,HROC,2,0),ROCs!$A$2:$A$17,0)+1,0)</f>
        <v>8.3338224602148639E-2</v>
      </c>
      <c r="J1131" s="3">
        <v>20.98</v>
      </c>
      <c r="K1131" s="26">
        <f t="shared" si="87"/>
        <v>7.2866068305979539</v>
      </c>
      <c r="L1131" s="31">
        <f t="shared" si="88"/>
        <v>15.983623784239496</v>
      </c>
      <c r="M1131" s="4">
        <f>2.721*K1131*(H1131+VLOOKUP(B1131,Summary!$A$34:C$39,3,0))</f>
        <v>1.965641174522694</v>
      </c>
      <c r="N1131" t="s">
        <v>104</v>
      </c>
      <c r="P1131">
        <f t="shared" si="89"/>
        <v>1000</v>
      </c>
    </row>
    <row r="1132" spans="1:16" hidden="1">
      <c r="A1132" t="s">
        <v>11</v>
      </c>
      <c r="B1132" t="s">
        <v>11</v>
      </c>
      <c r="C1132" t="s">
        <v>90</v>
      </c>
      <c r="D1132" s="8">
        <v>6430</v>
      </c>
      <c r="E1132" t="str">
        <f>VLOOKUP(D1132,Conformity!$A$2:$C$116,2,0)</f>
        <v>Wet Prairies</v>
      </c>
      <c r="F1132" s="8" t="s">
        <v>5</v>
      </c>
      <c r="G1132" s="26">
        <f t="shared" si="90"/>
        <v>0.62640332935885068</v>
      </c>
      <c r="H1132" s="30">
        <f t="shared" si="91"/>
        <v>1.7869211096790915E-2</v>
      </c>
      <c r="I1132" s="30">
        <f>HLOOKUP(F1132,ROCs!$B$1:$F$17,MATCH(VLOOKUP(D1132,HROC,2,0),ROCs!$A$2:$A$17,0)+1,0)</f>
        <v>0.24869471632328805</v>
      </c>
      <c r="J1132" s="3">
        <v>20.88</v>
      </c>
      <c r="K1132" s="26">
        <f t="shared" si="87"/>
        <v>21.640767608190085</v>
      </c>
      <c r="L1132" s="31">
        <f t="shared" si="88"/>
        <v>36.885464801531569</v>
      </c>
      <c r="M1132" s="4">
        <f>2.721*K1132*(H1132+VLOOKUP(B1132,Summary!$A$34:C$39,3,0))</f>
        <v>7.5295182258016373</v>
      </c>
      <c r="N1132" t="s">
        <v>105</v>
      </c>
      <c r="O1132" t="s">
        <v>89</v>
      </c>
      <c r="P1132">
        <f t="shared" si="89"/>
        <v>6000</v>
      </c>
    </row>
    <row r="1133" spans="1:16" hidden="1">
      <c r="A1133" t="s">
        <v>12</v>
      </c>
      <c r="B1133" t="s">
        <v>95</v>
      </c>
      <c r="C1133" t="s">
        <v>88</v>
      </c>
      <c r="D1133" s="8">
        <v>4200</v>
      </c>
      <c r="E1133" t="str">
        <f>VLOOKUP(D1133,Conformity!$A$2:$C$116,2,0)</f>
        <v>Upland Hardwood Forests</v>
      </c>
      <c r="F1133" s="8" t="s">
        <v>5</v>
      </c>
      <c r="G1133" s="26">
        <f t="shared" si="90"/>
        <v>0.80616023176279095</v>
      </c>
      <c r="H1133" s="30">
        <f t="shared" si="91"/>
        <v>4.9140330516175015E-2</v>
      </c>
      <c r="I1133" s="30">
        <f>HLOOKUP(F1133,ROCs!$B$1:$F$17,MATCH(VLOOKUP(D1133,HROC,2,0),ROCs!$A$2:$A$17,0)+1,0)</f>
        <v>0.28292799795311729</v>
      </c>
      <c r="J1133" s="3">
        <v>20.85</v>
      </c>
      <c r="K1133" s="26">
        <f t="shared" si="87"/>
        <v>24.584285696141503</v>
      </c>
      <c r="L1133" s="31">
        <f t="shared" si="88"/>
        <v>53.927154669760085</v>
      </c>
      <c r="M1133" s="4">
        <f>2.721*K1133*(H1133+VLOOKUP(B1133,Summary!$A$34:C$39,3,0))</f>
        <v>3.2871854748705238</v>
      </c>
      <c r="N1133" t="s">
        <v>116</v>
      </c>
      <c r="O1133" t="s">
        <v>89</v>
      </c>
      <c r="P1133">
        <f t="shared" si="89"/>
        <v>4000</v>
      </c>
    </row>
    <row r="1134" spans="1:16">
      <c r="A1134" t="s">
        <v>14</v>
      </c>
      <c r="B1134" t="s">
        <v>96</v>
      </c>
      <c r="C1134" t="s">
        <v>17</v>
      </c>
      <c r="D1134" s="8">
        <v>6172</v>
      </c>
      <c r="E1134" t="str">
        <f>VLOOKUP(D1134,Conformity!$A$2:$C$116,2,0)</f>
        <v>Mixed Shrubs</v>
      </c>
      <c r="F1134" s="8" t="s">
        <v>10</v>
      </c>
      <c r="G1134" s="26">
        <f t="shared" si="90"/>
        <v>0.62640332935885068</v>
      </c>
      <c r="H1134" s="30">
        <f t="shared" si="91"/>
        <v>1.7869211096790915E-2</v>
      </c>
      <c r="I1134" s="30">
        <f>HLOOKUP(F1134,ROCs!$B$1:$F$17,MATCH(VLOOKUP(D1134,HROC,2,0),ROCs!$A$2:$A$17,0)+1,0)</f>
        <v>0.24869471632328805</v>
      </c>
      <c r="J1134" s="3">
        <v>20.84</v>
      </c>
      <c r="K1134" s="26">
        <f t="shared" si="87"/>
        <v>21.599310198978994</v>
      </c>
      <c r="L1134" s="31">
        <f t="shared" si="88"/>
        <v>36.814802991566957</v>
      </c>
      <c r="M1134" s="4">
        <f>2.721*K1134*(H1134+VLOOKUP(B1134,Summary!$A$34:C$39,3,0))</f>
        <v>5.7519421698417377</v>
      </c>
      <c r="N1134" t="s">
        <v>17</v>
      </c>
      <c r="O1134" t="s">
        <v>38</v>
      </c>
      <c r="P1134">
        <f t="shared" si="89"/>
        <v>6000</v>
      </c>
    </row>
    <row r="1135" spans="1:16" hidden="1">
      <c r="A1135" t="s">
        <v>7</v>
      </c>
      <c r="B1135" t="s">
        <v>94</v>
      </c>
      <c r="C1135" t="s">
        <v>71</v>
      </c>
      <c r="D1135" s="8">
        <v>1330</v>
      </c>
      <c r="E1135" t="str">
        <f>VLOOKUP(D1135,Conformity!$A$2:$C$116,2,0)</f>
        <v>Multiple Dwelling Units, Low Rise &lt;Two stories or less&gt;</v>
      </c>
      <c r="F1135" s="8" t="s">
        <v>5</v>
      </c>
      <c r="G1135" s="26">
        <f t="shared" si="90"/>
        <v>1.6728075169398335</v>
      </c>
      <c r="H1135" s="30">
        <f t="shared" si="91"/>
        <v>0.4645994885165638</v>
      </c>
      <c r="I1135" s="30">
        <f>HLOOKUP(F1135,ROCs!$B$1:$F$17,MATCH(VLOOKUP(D1135,HROC,2,0),ROCs!$A$2:$A$17,0)+1,0)</f>
        <v>0.45902383655933859</v>
      </c>
      <c r="J1135" s="3">
        <v>20.74</v>
      </c>
      <c r="K1135" s="26">
        <f t="shared" si="87"/>
        <v>39.675243337978038</v>
      </c>
      <c r="L1135" s="31">
        <f t="shared" si="88"/>
        <v>180.59017224004006</v>
      </c>
      <c r="M1135" s="4">
        <f>2.721*K1135*(H1135+VLOOKUP(B1135,Summary!$A$34:C$39,3,0))</f>
        <v>55.554275865431372</v>
      </c>
      <c r="N1135" t="s">
        <v>104</v>
      </c>
      <c r="P1135">
        <f t="shared" si="89"/>
        <v>1000</v>
      </c>
    </row>
    <row r="1136" spans="1:16" hidden="1">
      <c r="A1136" t="s">
        <v>16</v>
      </c>
      <c r="B1136" t="s">
        <v>97</v>
      </c>
      <c r="C1136" t="s">
        <v>4</v>
      </c>
      <c r="D1136" s="8">
        <v>2210</v>
      </c>
      <c r="E1136" t="str">
        <f>VLOOKUP(D1136,Conformity!$A$2:$C$116,2,0)</f>
        <v>Citrus Groves</v>
      </c>
      <c r="F1136" s="8" t="s">
        <v>10</v>
      </c>
      <c r="G1136" s="26">
        <f t="shared" si="90"/>
        <v>1.6671011379372187</v>
      </c>
      <c r="H1136" s="30">
        <f t="shared" si="91"/>
        <v>0.16490862031309303</v>
      </c>
      <c r="I1136" s="30">
        <f>HLOOKUP(F1136,ROCs!$B$1:$F$17,MATCH(VLOOKUP(D1136,HROC,2,0),ROCs!$A$2:$A$17,0)+1,0)</f>
        <v>0.32696578480774496</v>
      </c>
      <c r="J1136" s="3">
        <v>20.68</v>
      </c>
      <c r="K1136" s="26">
        <f t="shared" si="87"/>
        <v>28.179186501292211</v>
      </c>
      <c r="L1136" s="31">
        <f t="shared" si="88"/>
        <v>127.82592411414471</v>
      </c>
      <c r="M1136" s="4">
        <f>2.721*K1136*(H1136+VLOOKUP(B1136,Summary!$A$34:C$39,3,0))</f>
        <v>15.711484537095858</v>
      </c>
      <c r="N1136" t="s">
        <v>4</v>
      </c>
      <c r="P1136">
        <f t="shared" si="89"/>
        <v>2000</v>
      </c>
    </row>
    <row r="1137" spans="1:16" hidden="1">
      <c r="A1137" t="s">
        <v>6</v>
      </c>
      <c r="B1137" t="s">
        <v>94</v>
      </c>
      <c r="C1137" t="s">
        <v>4</v>
      </c>
      <c r="D1137" s="8">
        <v>2430</v>
      </c>
      <c r="E1137" t="str">
        <f>VLOOKUP(D1137,Conformity!$A$2:$C$116,2,0)</f>
        <v>Ornamentals</v>
      </c>
      <c r="F1137" s="8" t="s">
        <v>5</v>
      </c>
      <c r="G1137" s="26">
        <f t="shared" si="90"/>
        <v>1.7303616721893005</v>
      </c>
      <c r="H1137" s="30">
        <f t="shared" si="91"/>
        <v>0.38508149913584422</v>
      </c>
      <c r="I1137" s="30">
        <f>HLOOKUP(F1137,ROCs!$B$1:$F$17,MATCH(VLOOKUP(D1137,HROC,2,0),ROCs!$A$2:$A$17,0)+1,0)</f>
        <v>0.30381529981542799</v>
      </c>
      <c r="J1137" s="3">
        <v>20.58</v>
      </c>
      <c r="K1137" s="26">
        <f t="shared" si="87"/>
        <v>26.057372391564783</v>
      </c>
      <c r="L1137" s="31">
        <f t="shared" si="88"/>
        <v>122.68629410143473</v>
      </c>
      <c r="M1137" s="4">
        <f>2.721*K1137*(H1137+VLOOKUP(B1137,Summary!$A$34:C$39,3,0))</f>
        <v>30.848196431406926</v>
      </c>
      <c r="N1137" t="s">
        <v>4</v>
      </c>
      <c r="P1137">
        <f t="shared" si="89"/>
        <v>2000</v>
      </c>
    </row>
    <row r="1138" spans="1:16" hidden="1">
      <c r="A1138" t="s">
        <v>16</v>
      </c>
      <c r="B1138" t="s">
        <v>97</v>
      </c>
      <c r="C1138" t="s">
        <v>71</v>
      </c>
      <c r="D1138" s="8">
        <v>1820</v>
      </c>
      <c r="E1138" t="str">
        <f>VLOOKUP(D1138,Conformity!$A$2:$C$116,2,0)</f>
        <v>Golf Courses</v>
      </c>
      <c r="F1138" s="8" t="s">
        <v>10</v>
      </c>
      <c r="G1138" s="26">
        <f t="shared" si="90"/>
        <v>1.8765006736361713</v>
      </c>
      <c r="H1138" s="30">
        <f t="shared" si="91"/>
        <v>0.3700681607026059</v>
      </c>
      <c r="I1138" s="30">
        <f>HLOOKUP(F1138,ROCs!$B$1:$F$17,MATCH(VLOOKUP(D1138,HROC,2,0),ROCs!$A$2:$A$17,0)+1,0)</f>
        <v>0.24895975957097566</v>
      </c>
      <c r="J1138" s="3">
        <v>20.49</v>
      </c>
      <c r="K1138" s="26">
        <f t="shared" si="87"/>
        <v>21.259190461266716</v>
      </c>
      <c r="L1138" s="31">
        <f t="shared" si="88"/>
        <v>108.54854068777405</v>
      </c>
      <c r="M1138" s="4">
        <f>2.721*K1138*(H1138+VLOOKUP(B1138,Summary!$A$34:C$39,3,0))</f>
        <v>23.720908312030708</v>
      </c>
      <c r="N1138" t="s">
        <v>104</v>
      </c>
      <c r="P1138">
        <f t="shared" si="89"/>
        <v>1000</v>
      </c>
    </row>
    <row r="1139" spans="1:16">
      <c r="A1139" t="s">
        <v>16</v>
      </c>
      <c r="B1139" t="s">
        <v>97</v>
      </c>
      <c r="C1139" t="s">
        <v>17</v>
      </c>
      <c r="D1139" s="8">
        <v>3300</v>
      </c>
      <c r="E1139" t="str">
        <f>VLOOKUP(D1139,Conformity!$A$2:$C$116,2,0)</f>
        <v>Mixed Rangeland</v>
      </c>
      <c r="F1139" s="8" t="s">
        <v>10</v>
      </c>
      <c r="G1139" s="26">
        <f t="shared" si="90"/>
        <v>0.80616023176279095</v>
      </c>
      <c r="H1139" s="30">
        <f t="shared" si="91"/>
        <v>4.9140330516175015E-2</v>
      </c>
      <c r="I1139" s="30">
        <f>HLOOKUP(F1139,ROCs!$B$1:$F$17,MATCH(VLOOKUP(D1139,HROC,2,0),ROCs!$A$2:$A$17,0)+1,0)</f>
        <v>0.24115339422849597</v>
      </c>
      <c r="J1139" s="3">
        <v>20.48</v>
      </c>
      <c r="K1139" s="26">
        <f t="shared" si="87"/>
        <v>20.582538658759823</v>
      </c>
      <c r="L1139" s="31">
        <f t="shared" si="88"/>
        <v>45.149074472457208</v>
      </c>
      <c r="M1139" s="4">
        <f>2.721*K1139*(H1139+VLOOKUP(B1139,Summary!$A$34:C$39,3,0))</f>
        <v>4.9923120273172401</v>
      </c>
      <c r="N1139" t="s">
        <v>17</v>
      </c>
      <c r="O1139" t="s">
        <v>61</v>
      </c>
      <c r="P1139">
        <f t="shared" si="89"/>
        <v>3000</v>
      </c>
    </row>
    <row r="1140" spans="1:16" hidden="1">
      <c r="A1140" t="s">
        <v>12</v>
      </c>
      <c r="B1140" t="s">
        <v>95</v>
      </c>
      <c r="C1140" t="s">
        <v>86</v>
      </c>
      <c r="D1140" s="8">
        <v>2210</v>
      </c>
      <c r="E1140" t="str">
        <f>VLOOKUP(D1140,Conformity!$A$2:$C$116,2,0)</f>
        <v>Citrus Groves</v>
      </c>
      <c r="F1140" s="8" t="s">
        <v>10</v>
      </c>
      <c r="G1140" s="26">
        <f t="shared" si="90"/>
        <v>1.6671011379372187</v>
      </c>
      <c r="H1140" s="30">
        <f t="shared" si="91"/>
        <v>0.16490862031309303</v>
      </c>
      <c r="I1140" s="30">
        <f>HLOOKUP(F1140,ROCs!$B$1:$F$17,MATCH(VLOOKUP(D1140,HROC,2,0),ROCs!$A$2:$A$17,0)+1,0)</f>
        <v>0.32696578480774496</v>
      </c>
      <c r="J1140" s="3">
        <v>20.46</v>
      </c>
      <c r="K1140" s="26">
        <f t="shared" si="87"/>
        <v>27.879407921491232</v>
      </c>
      <c r="L1140" s="31">
        <f t="shared" si="88"/>
        <v>126.46607385761126</v>
      </c>
      <c r="M1140" s="4">
        <f>2.721*K1140*(H1140+VLOOKUP(B1140,Summary!$A$34:C$39,3,0))</f>
        <v>12.509946326398456</v>
      </c>
      <c r="N1140" t="s">
        <v>109</v>
      </c>
      <c r="P1140">
        <f t="shared" si="89"/>
        <v>2000</v>
      </c>
    </row>
    <row r="1141" spans="1:16" hidden="1">
      <c r="A1141" t="s">
        <v>14</v>
      </c>
      <c r="B1141" t="s">
        <v>96</v>
      </c>
      <c r="C1141" t="s">
        <v>77</v>
      </c>
      <c r="D1141" s="8">
        <v>1110</v>
      </c>
      <c r="E1141" t="str">
        <f>VLOOKUP(D1141,Conformity!$A$2:$C$116,2,0)</f>
        <v>Fixed Single Family Units</v>
      </c>
      <c r="F1141" s="8" t="s">
        <v>3</v>
      </c>
      <c r="G1141" s="26">
        <f t="shared" si="90"/>
        <v>0.96739227811534922</v>
      </c>
      <c r="H1141" s="30">
        <f t="shared" si="91"/>
        <v>0.17065096597435325</v>
      </c>
      <c r="I1141" s="30">
        <f>HLOOKUP(F1141,ROCs!$B$1:$F$17,MATCH(VLOOKUP(D1141,HROC,2,0),ROCs!$A$2:$A$17,0)+1,0)</f>
        <v>8.3338224602148639E-2</v>
      </c>
      <c r="J1141" s="3">
        <v>20.39</v>
      </c>
      <c r="K1141" s="26">
        <f t="shared" si="87"/>
        <v>7.081692720490576</v>
      </c>
      <c r="L1141" s="31">
        <f t="shared" si="88"/>
        <v>18.640958377157865</v>
      </c>
      <c r="M1141" s="4">
        <f>2.721*K1141*(H1141+VLOOKUP(B1141,Summary!$A$34:C$39,3,0))</f>
        <v>4.829865122579788</v>
      </c>
      <c r="N1141" t="s">
        <v>112</v>
      </c>
      <c r="P1141">
        <f t="shared" si="89"/>
        <v>1000</v>
      </c>
    </row>
    <row r="1142" spans="1:16">
      <c r="A1142" t="s">
        <v>11</v>
      </c>
      <c r="B1142" t="s">
        <v>11</v>
      </c>
      <c r="C1142" t="s">
        <v>17</v>
      </c>
      <c r="D1142" s="8">
        <v>6170</v>
      </c>
      <c r="E1142" t="str">
        <f>VLOOKUP(D1142,Conformity!$A$2:$C$116,2,0)</f>
        <v>Mixed Wetland Hardwoods</v>
      </c>
      <c r="F1142" s="8" t="s">
        <v>5</v>
      </c>
      <c r="G1142" s="26">
        <f t="shared" si="90"/>
        <v>0.62640332935885068</v>
      </c>
      <c r="H1142" s="30">
        <f t="shared" si="91"/>
        <v>1.7869211096790915E-2</v>
      </c>
      <c r="I1142" s="30">
        <f>HLOOKUP(F1142,ROCs!$B$1:$F$17,MATCH(VLOOKUP(D1142,HROC,2,0),ROCs!$A$2:$A$17,0)+1,0)</f>
        <v>0.24869471632328805</v>
      </c>
      <c r="J1142" s="3">
        <v>20.34</v>
      </c>
      <c r="K1142" s="26">
        <f t="shared" si="87"/>
        <v>21.081092583840341</v>
      </c>
      <c r="L1142" s="31">
        <f t="shared" si="88"/>
        <v>35.931530367009202</v>
      </c>
      <c r="M1142" s="4">
        <f>2.721*K1142*(H1142+VLOOKUP(B1142,Summary!$A$34:C$39,3,0))</f>
        <v>7.3347893061688367</v>
      </c>
      <c r="N1142" t="s">
        <v>17</v>
      </c>
      <c r="O1142" t="s">
        <v>28</v>
      </c>
      <c r="P1142">
        <f t="shared" si="89"/>
        <v>6000</v>
      </c>
    </row>
    <row r="1143" spans="1:16" hidden="1">
      <c r="A1143" t="s">
        <v>11</v>
      </c>
      <c r="B1143" t="s">
        <v>11</v>
      </c>
      <c r="C1143" t="s">
        <v>90</v>
      </c>
      <c r="D1143" s="8">
        <v>8115</v>
      </c>
      <c r="E1143" t="str">
        <f>VLOOKUP(D1143,Conformity!$A$2:$C$116,2,0)</f>
        <v xml:space="preserve"> Grass airports</v>
      </c>
      <c r="F1143" s="8" t="s">
        <v>5</v>
      </c>
      <c r="G1143" s="26">
        <f t="shared" si="90"/>
        <v>0.96739227811534922</v>
      </c>
      <c r="H1143" s="30">
        <f t="shared" si="91"/>
        <v>0.17065096597435325</v>
      </c>
      <c r="I1143" s="30">
        <f>HLOOKUP(F1143,ROCs!$B$1:$F$17,MATCH(VLOOKUP(D1143,HROC,2,0),ROCs!$A$2:$A$17,0)+1,0)</f>
        <v>0.24052044568721381</v>
      </c>
      <c r="J1143" s="3">
        <v>20.309999999999999</v>
      </c>
      <c r="K1143" s="26">
        <f t="shared" si="87"/>
        <v>20.358113524823725</v>
      </c>
      <c r="L1143" s="31">
        <f t="shared" si="88"/>
        <v>53.588140834696453</v>
      </c>
      <c r="M1143" s="4">
        <f>2.721*K1143*(H1143+VLOOKUP(B1143,Summary!$A$34:C$39,3,0))</f>
        <v>15.546499419374078</v>
      </c>
      <c r="N1143" t="s">
        <v>105</v>
      </c>
      <c r="O1143" t="s">
        <v>89</v>
      </c>
      <c r="P1143">
        <f t="shared" si="89"/>
        <v>8000</v>
      </c>
    </row>
    <row r="1144" spans="1:16" hidden="1">
      <c r="A1144" t="s">
        <v>14</v>
      </c>
      <c r="B1144" t="s">
        <v>96</v>
      </c>
      <c r="C1144" t="s">
        <v>72</v>
      </c>
      <c r="D1144" s="8">
        <v>6200</v>
      </c>
      <c r="E1144" t="str">
        <f>VLOOKUP(D1144,Conformity!$A$2:$C$116,2,0)</f>
        <v>Wetland Coniferous Forests</v>
      </c>
      <c r="F1144" s="8" t="s">
        <v>5</v>
      </c>
      <c r="G1144" s="26">
        <f t="shared" si="90"/>
        <v>0.62640332935885068</v>
      </c>
      <c r="H1144" s="30">
        <f t="shared" si="91"/>
        <v>1.7869211096790915E-2</v>
      </c>
      <c r="I1144" s="30">
        <f>HLOOKUP(F1144,ROCs!$B$1:$F$17,MATCH(VLOOKUP(D1144,HROC,2,0),ROCs!$A$2:$A$17,0)+1,0)</f>
        <v>0.24869471632328805</v>
      </c>
      <c r="J1144" s="3">
        <v>20.239999999999998</v>
      </c>
      <c r="K1144" s="26">
        <f t="shared" si="87"/>
        <v>20.977449060812607</v>
      </c>
      <c r="L1144" s="31">
        <f t="shared" si="88"/>
        <v>35.754875842097647</v>
      </c>
      <c r="M1144" s="4">
        <f>2.721*K1144*(H1144+VLOOKUP(B1144,Summary!$A$34:C$39,3,0))</f>
        <v>5.5863392282915898</v>
      </c>
      <c r="N1144" t="s">
        <v>99</v>
      </c>
      <c r="P1144">
        <f t="shared" si="89"/>
        <v>6000</v>
      </c>
    </row>
    <row r="1145" spans="1:16" hidden="1">
      <c r="A1145" t="s">
        <v>16</v>
      </c>
      <c r="B1145" t="s">
        <v>97</v>
      </c>
      <c r="C1145" t="s">
        <v>71</v>
      </c>
      <c r="D1145" s="8">
        <v>1110</v>
      </c>
      <c r="E1145" t="str">
        <f>VLOOKUP(D1145,Conformity!$A$2:$C$116,2,0)</f>
        <v>Fixed Single Family Units</v>
      </c>
      <c r="F1145" s="8" t="s">
        <v>9</v>
      </c>
      <c r="G1145" s="26">
        <f t="shared" si="90"/>
        <v>0.96739227811534922</v>
      </c>
      <c r="H1145" s="30">
        <f t="shared" si="91"/>
        <v>0.17065096597435325</v>
      </c>
      <c r="I1145" s="30">
        <f>HLOOKUP(F1145,ROCs!$B$1:$F$17,MATCH(VLOOKUP(D1145,HROC,2,0),ROCs!$A$2:$A$17,0)+1,0)</f>
        <v>0.22153198944874952</v>
      </c>
      <c r="J1145" s="3">
        <v>20.22</v>
      </c>
      <c r="K1145" s="26">
        <f t="shared" si="87"/>
        <v>18.667802925079357</v>
      </c>
      <c r="L1145" s="31">
        <f t="shared" si="88"/>
        <v>49.138779533953546</v>
      </c>
      <c r="M1145" s="4">
        <f>2.721*K1145*(H1145+VLOOKUP(B1145,Summary!$A$34:C$39,3,0))</f>
        <v>10.700035145818948</v>
      </c>
      <c r="N1145" t="s">
        <v>104</v>
      </c>
      <c r="P1145">
        <f t="shared" si="89"/>
        <v>1000</v>
      </c>
    </row>
    <row r="1146" spans="1:16" hidden="1">
      <c r="A1146" t="s">
        <v>16</v>
      </c>
      <c r="B1146" t="s">
        <v>97</v>
      </c>
      <c r="C1146" t="s">
        <v>71</v>
      </c>
      <c r="D1146" s="8">
        <v>1400</v>
      </c>
      <c r="E1146" t="str">
        <f>VLOOKUP(D1146,Conformity!$A$2:$C$116,2,0)</f>
        <v>Commercial and Services</v>
      </c>
      <c r="F1146" s="8" t="s">
        <v>13</v>
      </c>
      <c r="G1146" s="26">
        <f t="shared" si="90"/>
        <v>0.73183755311232057</v>
      </c>
      <c r="H1146" s="30">
        <f t="shared" si="91"/>
        <v>0.15992943931627868</v>
      </c>
      <c r="I1146" s="30">
        <f>HLOOKUP(F1146,ROCs!$B$1:$F$17,MATCH(VLOOKUP(D1146,HROC,2,0),ROCs!$A$2:$A$17,0)+1,0)</f>
        <v>0.55707618727995345</v>
      </c>
      <c r="J1146" s="3">
        <v>20.190000000000001</v>
      </c>
      <c r="K1146" s="26">
        <f t="shared" si="87"/>
        <v>46.873407061777066</v>
      </c>
      <c r="L1146" s="31">
        <f t="shared" si="88"/>
        <v>93.340420841480181</v>
      </c>
      <c r="M1146" s="4">
        <f>2.721*K1146*(H1146+VLOOKUP(B1146,Summary!$A$34:C$39,3,0))</f>
        <v>25.499508634149727</v>
      </c>
      <c r="N1146" t="s">
        <v>104</v>
      </c>
      <c r="P1146">
        <f t="shared" si="89"/>
        <v>1000</v>
      </c>
    </row>
    <row r="1147" spans="1:16" hidden="1">
      <c r="A1147" t="s">
        <v>12</v>
      </c>
      <c r="B1147" t="s">
        <v>95</v>
      </c>
      <c r="C1147" t="s">
        <v>91</v>
      </c>
      <c r="D1147" s="8">
        <v>5120</v>
      </c>
      <c r="E1147" t="str">
        <f>VLOOKUP(D1147,Conformity!$A$2:$C$116,2,0)</f>
        <v xml:space="preserve"> Channelized Waterways, Canals</v>
      </c>
      <c r="F1147" s="8" t="s">
        <v>10</v>
      </c>
      <c r="G1147" s="26">
        <f t="shared" si="90"/>
        <v>0.52096910560538079</v>
      </c>
      <c r="H1147" s="30">
        <f t="shared" si="91"/>
        <v>9.3813358258152305E-2</v>
      </c>
      <c r="I1147" s="30">
        <f>HLOOKUP(F1147,ROCs!$B$1:$F$17,MATCH(VLOOKUP(D1147,HROC,2,0),ROCs!$A$2:$A$17,0)+1,0)</f>
        <v>0.2984336595879456</v>
      </c>
      <c r="J1147" s="3">
        <v>20.190000000000001</v>
      </c>
      <c r="K1147" s="26">
        <f t="shared" si="87"/>
        <v>25.11075275915849</v>
      </c>
      <c r="L1147" s="31">
        <f t="shared" si="88"/>
        <v>35.595921750771296</v>
      </c>
      <c r="M1147" s="4">
        <f>2.721*K1147*(H1147+VLOOKUP(B1147,Summary!$A$34:C$39,3,0))</f>
        <v>6.4099251257016823</v>
      </c>
      <c r="N1147" t="s">
        <v>107</v>
      </c>
      <c r="O1147" t="s">
        <v>89</v>
      </c>
      <c r="P1147">
        <f t="shared" si="89"/>
        <v>5000</v>
      </c>
    </row>
    <row r="1148" spans="1:16" hidden="1">
      <c r="A1148" t="s">
        <v>14</v>
      </c>
      <c r="B1148" t="s">
        <v>96</v>
      </c>
      <c r="C1148" t="s">
        <v>90</v>
      </c>
      <c r="D1148" s="8">
        <v>1180</v>
      </c>
      <c r="E1148" t="str">
        <f>VLOOKUP(D1148,Conformity!$A$2:$C$116,2,0)</f>
        <v>Rural Residential</v>
      </c>
      <c r="F1148" s="8" t="s">
        <v>10</v>
      </c>
      <c r="G1148" s="26">
        <f t="shared" si="90"/>
        <v>0.96739227811534922</v>
      </c>
      <c r="H1148" s="30">
        <f t="shared" si="91"/>
        <v>0.17065096597435325</v>
      </c>
      <c r="I1148" s="30">
        <f>HLOOKUP(F1148,ROCs!$B$1:$F$17,MATCH(VLOOKUP(D1148,HROC,2,0),ROCs!$A$2:$A$17,0)+1,0)</f>
        <v>0.24895975957097566</v>
      </c>
      <c r="J1148" s="3">
        <v>20.13</v>
      </c>
      <c r="K1148" s="26">
        <f t="shared" si="87"/>
        <v>20.885676133982383</v>
      </c>
      <c r="L1148" s="31">
        <f t="shared" si="88"/>
        <v>54.976830379247893</v>
      </c>
      <c r="M1148" s="4">
        <f>2.721*K1148*(H1148+VLOOKUP(B1148,Summary!$A$34:C$39,3,0))</f>
        <v>14.244475537485702</v>
      </c>
      <c r="N1148" t="s">
        <v>105</v>
      </c>
      <c r="O1148" t="s">
        <v>89</v>
      </c>
      <c r="P1148">
        <f t="shared" si="89"/>
        <v>1000</v>
      </c>
    </row>
    <row r="1149" spans="1:16" hidden="1">
      <c r="A1149" t="s">
        <v>14</v>
      </c>
      <c r="B1149" t="s">
        <v>96</v>
      </c>
      <c r="C1149" t="s">
        <v>72</v>
      </c>
      <c r="D1149" s="8">
        <v>1340</v>
      </c>
      <c r="E1149" t="str">
        <f>VLOOKUP(D1149,Conformity!$A$2:$C$116,2,0)</f>
        <v>Multiple Dwelling Units, High Rise &lt;Three stories or more&gt;</v>
      </c>
      <c r="F1149" s="8" t="s">
        <v>5</v>
      </c>
      <c r="G1149" s="26">
        <f t="shared" si="90"/>
        <v>1.6728075169398335</v>
      </c>
      <c r="H1149" s="30">
        <f t="shared" si="91"/>
        <v>0.4645994885165638</v>
      </c>
      <c r="I1149" s="30">
        <f>HLOOKUP(F1149,ROCs!$B$1:$F$17,MATCH(VLOOKUP(D1149,HROC,2,0),ROCs!$A$2:$A$17,0)+1,0)</f>
        <v>0.45902383655933859</v>
      </c>
      <c r="J1149" s="3">
        <v>20.13</v>
      </c>
      <c r="K1149" s="26">
        <f t="shared" si="87"/>
        <v>38.508324416272806</v>
      </c>
      <c r="L1149" s="31">
        <f t="shared" si="88"/>
        <v>175.27869658592127</v>
      </c>
      <c r="M1149" s="4">
        <f>2.721*K1149*(H1149+VLOOKUP(B1149,Summary!$A$34:C$39,3,0))</f>
        <v>57.06376109737198</v>
      </c>
      <c r="N1149" t="s">
        <v>99</v>
      </c>
      <c r="P1149">
        <f t="shared" si="89"/>
        <v>1000</v>
      </c>
    </row>
    <row r="1150" spans="1:16">
      <c r="A1150" t="s">
        <v>16</v>
      </c>
      <c r="B1150" t="s">
        <v>97</v>
      </c>
      <c r="C1150" t="s">
        <v>17</v>
      </c>
      <c r="D1150" s="8">
        <v>4200</v>
      </c>
      <c r="E1150" t="str">
        <f>VLOOKUP(D1150,Conformity!$A$2:$C$116,2,0)</f>
        <v>Upland Hardwood Forests</v>
      </c>
      <c r="F1150" s="8" t="s">
        <v>5</v>
      </c>
      <c r="G1150" s="26">
        <f t="shared" si="90"/>
        <v>0.80616023176279095</v>
      </c>
      <c r="H1150" s="30">
        <f t="shared" si="91"/>
        <v>4.9140330516175015E-2</v>
      </c>
      <c r="I1150" s="30">
        <f>HLOOKUP(F1150,ROCs!$B$1:$F$17,MATCH(VLOOKUP(D1150,HROC,2,0),ROCs!$A$2:$A$17,0)+1,0)</f>
        <v>0.28292799795311729</v>
      </c>
      <c r="J1150" s="3">
        <v>20.07</v>
      </c>
      <c r="K1150" s="26">
        <f t="shared" si="87"/>
        <v>23.664585799595198</v>
      </c>
      <c r="L1150" s="31">
        <f t="shared" si="88"/>
        <v>51.909735933912934</v>
      </c>
      <c r="M1150" s="4">
        <f>2.721*K1150*(H1150+VLOOKUP(B1150,Summary!$A$34:C$39,3,0))</f>
        <v>5.7398651481953937</v>
      </c>
      <c r="N1150" t="s">
        <v>17</v>
      </c>
      <c r="O1150" t="s">
        <v>62</v>
      </c>
      <c r="P1150">
        <f t="shared" si="89"/>
        <v>4000</v>
      </c>
    </row>
    <row r="1151" spans="1:16" hidden="1">
      <c r="A1151" t="s">
        <v>14</v>
      </c>
      <c r="B1151" t="s">
        <v>96</v>
      </c>
      <c r="C1151" t="s">
        <v>71</v>
      </c>
      <c r="D1151" s="8">
        <v>8340</v>
      </c>
      <c r="E1151" t="str">
        <f>VLOOKUP(D1151,Conformity!$A$2:$C$116,2,0)</f>
        <v>Sewage Treatment</v>
      </c>
      <c r="F1151" s="8" t="s">
        <v>5</v>
      </c>
      <c r="G1151" s="26">
        <f t="shared" si="90"/>
        <v>1.2017295380314896</v>
      </c>
      <c r="H1151" s="30">
        <f t="shared" si="91"/>
        <v>0.2322997442582819</v>
      </c>
      <c r="I1151" s="30">
        <f>HLOOKUP(F1151,ROCs!$B$1:$F$17,MATCH(VLOOKUP(D1151,HROC,2,0),ROCs!$A$2:$A$17,0)+1,0)</f>
        <v>0.58224006489851832</v>
      </c>
      <c r="J1151" s="3">
        <v>20.07</v>
      </c>
      <c r="K1151" s="26">
        <f t="shared" si="87"/>
        <v>48.699563392224015</v>
      </c>
      <c r="L1151" s="31">
        <f t="shared" si="88"/>
        <v>159.24299808788717</v>
      </c>
      <c r="M1151" s="4">
        <f>2.721*K1151*(H1151+VLOOKUP(B1151,Summary!$A$34:C$39,3,0))</f>
        <v>41.383311305830695</v>
      </c>
      <c r="N1151" t="s">
        <v>104</v>
      </c>
      <c r="P1151">
        <f t="shared" si="89"/>
        <v>8000</v>
      </c>
    </row>
    <row r="1152" spans="1:16" hidden="1">
      <c r="A1152" t="s">
        <v>2</v>
      </c>
      <c r="B1152" t="s">
        <v>94</v>
      </c>
      <c r="C1152" t="s">
        <v>71</v>
      </c>
      <c r="D1152" s="8">
        <v>5300</v>
      </c>
      <c r="E1152" t="str">
        <f>VLOOKUP(D1152,Conformity!$A$2:$C$116,2,0)</f>
        <v>Reservoirs</v>
      </c>
      <c r="F1152" s="8" t="s">
        <v>10</v>
      </c>
      <c r="G1152" s="26">
        <f t="shared" si="90"/>
        <v>0.52096910560538079</v>
      </c>
      <c r="H1152" s="30">
        <f t="shared" si="91"/>
        <v>9.3813358258152305E-2</v>
      </c>
      <c r="I1152" s="30">
        <f>HLOOKUP(F1152,ROCs!$B$1:$F$17,MATCH(VLOOKUP(D1152,HROC,2,0),ROCs!$A$2:$A$17,0)+1,0)</f>
        <v>0.2984336595879456</v>
      </c>
      <c r="J1152" s="3">
        <v>20.03</v>
      </c>
      <c r="K1152" s="26">
        <f t="shared" si="87"/>
        <v>24.911757194945249</v>
      </c>
      <c r="L1152" s="31">
        <f t="shared" si="88"/>
        <v>35.313834208417489</v>
      </c>
      <c r="M1152" s="4">
        <f>2.721*K1152*(H1152+VLOOKUP(B1152,Summary!$A$34:C$39,3,0))</f>
        <v>9.7483728609639151</v>
      </c>
      <c r="N1152" t="s">
        <v>104</v>
      </c>
      <c r="P1152">
        <f t="shared" si="89"/>
        <v>5000</v>
      </c>
    </row>
    <row r="1153" spans="1:16" hidden="1">
      <c r="A1153" t="s">
        <v>12</v>
      </c>
      <c r="B1153" t="s">
        <v>95</v>
      </c>
      <c r="C1153" t="s">
        <v>71</v>
      </c>
      <c r="D1153" s="8">
        <v>4200</v>
      </c>
      <c r="E1153" t="str">
        <f>VLOOKUP(D1153,Conformity!$A$2:$C$116,2,0)</f>
        <v>Upland Hardwood Forests</v>
      </c>
      <c r="F1153" s="8" t="s">
        <v>10</v>
      </c>
      <c r="G1153" s="26">
        <f t="shared" si="90"/>
        <v>0.80616023176279095</v>
      </c>
      <c r="H1153" s="30">
        <f t="shared" si="91"/>
        <v>4.9140330516175015E-2</v>
      </c>
      <c r="I1153" s="30">
        <f>HLOOKUP(F1153,ROCs!$B$1:$F$17,MATCH(VLOOKUP(D1153,HROC,2,0),ROCs!$A$2:$A$17,0)+1,0)</f>
        <v>0.24115339422849597</v>
      </c>
      <c r="J1153" s="3">
        <v>20</v>
      </c>
      <c r="K1153" s="26">
        <f t="shared" si="87"/>
        <v>20.100135408945139</v>
      </c>
      <c r="L1153" s="31">
        <f t="shared" si="88"/>
        <v>44.090893039508991</v>
      </c>
      <c r="M1153" s="4">
        <f>2.721*K1153*(H1153+VLOOKUP(B1153,Summary!$A$34:C$39,3,0))</f>
        <v>2.6876059762674038</v>
      </c>
      <c r="N1153" t="s">
        <v>104</v>
      </c>
      <c r="P1153">
        <f t="shared" si="89"/>
        <v>4000</v>
      </c>
    </row>
    <row r="1154" spans="1:16" hidden="1">
      <c r="A1154" t="s">
        <v>14</v>
      </c>
      <c r="B1154" t="s">
        <v>96</v>
      </c>
      <c r="C1154" t="s">
        <v>83</v>
      </c>
      <c r="D1154" s="8">
        <v>1710</v>
      </c>
      <c r="E1154" t="str">
        <f>VLOOKUP(D1154,Conformity!$A$2:$C$116,2,0)</f>
        <v>Educational Facilities</v>
      </c>
      <c r="F1154" s="8" t="s">
        <v>5</v>
      </c>
      <c r="G1154" s="26">
        <f t="shared" si="90"/>
        <v>0.96739227811534922</v>
      </c>
      <c r="H1154" s="30">
        <f t="shared" si="91"/>
        <v>0.17065096597435325</v>
      </c>
      <c r="I1154" s="30">
        <f>HLOOKUP(F1154,ROCs!$B$1:$F$17,MATCH(VLOOKUP(D1154,HROC,2,0),ROCs!$A$2:$A$17,0)+1,0)</f>
        <v>0.24052044568721381</v>
      </c>
      <c r="J1154" s="3">
        <v>19.989999999999998</v>
      </c>
      <c r="K1154" s="26">
        <f t="shared" ref="K1154:K1217" si="92">Rain*I1154*J1154/12</f>
        <v>20.037355458455256</v>
      </c>
      <c r="L1154" s="31">
        <f t="shared" ref="L1154:L1217" si="93">2.721*G1154*K1154</f>
        <v>52.743817591609158</v>
      </c>
      <c r="M1154" s="4">
        <f>2.721*K1154*(H1154+VLOOKUP(B1154,Summary!$A$34:C$39,3,0))</f>
        <v>13.665902785855783</v>
      </c>
      <c r="N1154" t="s">
        <v>111</v>
      </c>
      <c r="O1154" t="s">
        <v>82</v>
      </c>
      <c r="P1154">
        <f t="shared" si="89"/>
        <v>1000</v>
      </c>
    </row>
    <row r="1155" spans="1:16" hidden="1">
      <c r="A1155" t="s">
        <v>16</v>
      </c>
      <c r="B1155" t="s">
        <v>97</v>
      </c>
      <c r="C1155" t="s">
        <v>71</v>
      </c>
      <c r="D1155" s="8">
        <v>1800</v>
      </c>
      <c r="E1155" t="str">
        <f>VLOOKUP(D1155,Conformity!$A$2:$C$116,2,0)</f>
        <v>Recreational</v>
      </c>
      <c r="F1155" s="8" t="s">
        <v>10</v>
      </c>
      <c r="G1155" s="26">
        <f t="shared" si="90"/>
        <v>1.3474392445178078</v>
      </c>
      <c r="H1155" s="30">
        <f t="shared" si="91"/>
        <v>0.2921616014325315</v>
      </c>
      <c r="I1155" s="30">
        <f>HLOOKUP(F1155,ROCs!$B$1:$F$17,MATCH(VLOOKUP(D1155,HROC,2,0),ROCs!$A$2:$A$17,0)+1,0)</f>
        <v>0.24895975957097566</v>
      </c>
      <c r="J1155" s="3">
        <v>19.97</v>
      </c>
      <c r="K1155" s="26">
        <f t="shared" si="92"/>
        <v>20.719669766300456</v>
      </c>
      <c r="L1155" s="31">
        <f t="shared" si="93"/>
        <v>75.96622809642615</v>
      </c>
      <c r="M1155" s="4">
        <f>2.721*K1155*(H1155+VLOOKUP(B1155,Summary!$A$34:C$39,3,0))</f>
        <v>18.726680317469704</v>
      </c>
      <c r="N1155" t="s">
        <v>104</v>
      </c>
      <c r="P1155">
        <f t="shared" ref="P1155:P1218" si="94">INT(D1155/1000)*1000</f>
        <v>1000</v>
      </c>
    </row>
    <row r="1156" spans="1:16">
      <c r="A1156" t="s">
        <v>16</v>
      </c>
      <c r="B1156" t="s">
        <v>97</v>
      </c>
      <c r="C1156" t="s">
        <v>17</v>
      </c>
      <c r="D1156" s="8">
        <v>5250</v>
      </c>
      <c r="E1156" t="str">
        <f>VLOOKUP(D1156,Conformity!$A$2:$C$116,2,0)</f>
        <v>Marshy Lakes</v>
      </c>
      <c r="F1156" s="8" t="s">
        <v>5</v>
      </c>
      <c r="G1156" s="26">
        <f t="shared" si="90"/>
        <v>0.52096910560538079</v>
      </c>
      <c r="H1156" s="30">
        <f t="shared" si="91"/>
        <v>9.3813358258152305E-2</v>
      </c>
      <c r="I1156" s="30">
        <f>HLOOKUP(F1156,ROCs!$B$1:$F$17,MATCH(VLOOKUP(D1156,HROC,2,0),ROCs!$A$2:$A$17,0)+1,0)</f>
        <v>0.2984336595879456</v>
      </c>
      <c r="J1156" s="3">
        <v>19.96</v>
      </c>
      <c r="K1156" s="26">
        <f t="shared" si="92"/>
        <v>24.824696635601953</v>
      </c>
      <c r="L1156" s="31">
        <f t="shared" si="93"/>
        <v>35.190420908637691</v>
      </c>
      <c r="M1156" s="4">
        <f>2.721*K1156*(H1156+VLOOKUP(B1156,Summary!$A$34:C$39,3,0))</f>
        <v>9.0388246627998772</v>
      </c>
      <c r="N1156" t="s">
        <v>17</v>
      </c>
      <c r="O1156" t="s">
        <v>31</v>
      </c>
      <c r="P1156">
        <f t="shared" si="94"/>
        <v>5000</v>
      </c>
    </row>
    <row r="1157" spans="1:16" hidden="1">
      <c r="A1157" t="s">
        <v>14</v>
      </c>
      <c r="B1157" t="s">
        <v>96</v>
      </c>
      <c r="C1157" t="s">
        <v>83</v>
      </c>
      <c r="D1157" s="8">
        <v>5120</v>
      </c>
      <c r="E1157" t="str">
        <f>VLOOKUP(D1157,Conformity!$A$2:$C$116,2,0)</f>
        <v xml:space="preserve"> Channelized Waterways, Canals</v>
      </c>
      <c r="F1157" s="8" t="s">
        <v>10</v>
      </c>
      <c r="G1157" s="26">
        <f t="shared" si="90"/>
        <v>0.52096910560538079</v>
      </c>
      <c r="H1157" s="30">
        <f t="shared" si="91"/>
        <v>9.3813358258152305E-2</v>
      </c>
      <c r="I1157" s="30">
        <f>HLOOKUP(F1157,ROCs!$B$1:$F$17,MATCH(VLOOKUP(D1157,HROC,2,0),ROCs!$A$2:$A$17,0)+1,0)</f>
        <v>0.2984336595879456</v>
      </c>
      <c r="J1157" s="3">
        <v>19.91</v>
      </c>
      <c r="K1157" s="26">
        <f t="shared" si="92"/>
        <v>24.762510521785316</v>
      </c>
      <c r="L1157" s="31">
        <f t="shared" si="93"/>
        <v>35.102268551652131</v>
      </c>
      <c r="M1157" s="4">
        <f>2.721*K1157*(H1157+VLOOKUP(B1157,Summary!$A$34:C$39,3,0))</f>
        <v>11.711333961641293</v>
      </c>
      <c r="N1157" t="s">
        <v>111</v>
      </c>
      <c r="O1157" t="s">
        <v>82</v>
      </c>
      <c r="P1157">
        <f t="shared" si="94"/>
        <v>5000</v>
      </c>
    </row>
    <row r="1158" spans="1:16">
      <c r="A1158" t="s">
        <v>14</v>
      </c>
      <c r="B1158" t="s">
        <v>96</v>
      </c>
      <c r="C1158" t="s">
        <v>17</v>
      </c>
      <c r="D1158" s="8">
        <v>4130</v>
      </c>
      <c r="E1158" t="str">
        <f>VLOOKUP(D1158,Conformity!$A$2:$C$116,2,0)</f>
        <v>Sand Pine</v>
      </c>
      <c r="F1158" s="8" t="s">
        <v>5</v>
      </c>
      <c r="G1158" s="26">
        <f t="shared" si="90"/>
        <v>0.80616023176279095</v>
      </c>
      <c r="H1158" s="30">
        <f t="shared" si="91"/>
        <v>4.9140330516175015E-2</v>
      </c>
      <c r="I1158" s="30">
        <f>HLOOKUP(F1158,ROCs!$B$1:$F$17,MATCH(VLOOKUP(D1158,HROC,2,0),ROCs!$A$2:$A$17,0)+1,0)</f>
        <v>0.28292799795311729</v>
      </c>
      <c r="J1158" s="3">
        <v>19.7</v>
      </c>
      <c r="K1158" s="26">
        <f t="shared" si="92"/>
        <v>23.228317899951438</v>
      </c>
      <c r="L1158" s="31">
        <f t="shared" si="93"/>
        <v>50.952755251523904</v>
      </c>
      <c r="M1158" s="4">
        <f>2.721*K1158*(H1158+VLOOKUP(B1158,Summary!$A$34:C$39,3,0))</f>
        <v>8.1622181231928099</v>
      </c>
      <c r="N1158" t="s">
        <v>17</v>
      </c>
      <c r="O1158" t="s">
        <v>38</v>
      </c>
      <c r="P1158">
        <f t="shared" si="94"/>
        <v>4000</v>
      </c>
    </row>
    <row r="1159" spans="1:16" hidden="1">
      <c r="A1159" t="s">
        <v>16</v>
      </c>
      <c r="B1159" t="s">
        <v>97</v>
      </c>
      <c r="C1159" t="s">
        <v>79</v>
      </c>
      <c r="D1159" s="8">
        <v>1330</v>
      </c>
      <c r="E1159" t="str">
        <f>VLOOKUP(D1159,Conformity!$A$2:$C$116,2,0)</f>
        <v>Multiple Dwelling Units, Low Rise &lt;Two stories or less&gt;</v>
      </c>
      <c r="F1159" s="8" t="s">
        <v>13</v>
      </c>
      <c r="G1159" s="26">
        <f t="shared" si="90"/>
        <v>1.6728075169398335</v>
      </c>
      <c r="H1159" s="30">
        <f t="shared" si="91"/>
        <v>0.4645994885165638</v>
      </c>
      <c r="I1159" s="30">
        <f>HLOOKUP(F1159,ROCs!$B$1:$F$17,MATCH(VLOOKUP(D1159,HROC,2,0),ROCs!$A$2:$A$17,0)+1,0)</f>
        <v>0.40522520165068265</v>
      </c>
      <c r="J1159" s="3">
        <v>19.690000000000001</v>
      </c>
      <c r="K1159" s="26">
        <f t="shared" si="92"/>
        <v>33.25199998894184</v>
      </c>
      <c r="L1159" s="31">
        <f t="shared" si="93"/>
        <v>151.35343605015046</v>
      </c>
      <c r="M1159" s="4">
        <f>2.721*K1159*(H1159+VLOOKUP(B1159,Summary!$A$34:C$39,3,0))</f>
        <v>45.655501689664696</v>
      </c>
      <c r="N1159" t="s">
        <v>113</v>
      </c>
      <c r="P1159">
        <f t="shared" si="94"/>
        <v>1000</v>
      </c>
    </row>
    <row r="1160" spans="1:16" hidden="1">
      <c r="A1160" t="s">
        <v>12</v>
      </c>
      <c r="B1160" t="s">
        <v>95</v>
      </c>
      <c r="C1160" t="s">
        <v>85</v>
      </c>
      <c r="D1160" s="8">
        <v>6250</v>
      </c>
      <c r="E1160" t="str">
        <f>VLOOKUP(D1160,Conformity!$A$2:$C$116,2,0)</f>
        <v>Hydric Pine Flatwoods</v>
      </c>
      <c r="F1160" s="8" t="s">
        <v>5</v>
      </c>
      <c r="G1160" s="26">
        <f t="shared" si="90"/>
        <v>0.62640332935885068</v>
      </c>
      <c r="H1160" s="30">
        <f t="shared" si="91"/>
        <v>1.7869211096790915E-2</v>
      </c>
      <c r="I1160" s="30">
        <f>HLOOKUP(F1160,ROCs!$B$1:$F$17,MATCH(VLOOKUP(D1160,HROC,2,0),ROCs!$A$2:$A$17,0)+1,0)</f>
        <v>0.24869471632328805</v>
      </c>
      <c r="J1160" s="3">
        <v>19.66</v>
      </c>
      <c r="K1160" s="26">
        <f t="shared" si="92"/>
        <v>20.376316627251775</v>
      </c>
      <c r="L1160" s="31">
        <f t="shared" si="93"/>
        <v>34.730279597610668</v>
      </c>
      <c r="M1160" s="4">
        <f>2.721*K1160*(H1160+VLOOKUP(B1160,Summary!$A$34:C$39,3,0))</f>
        <v>0.99073978137294982</v>
      </c>
      <c r="N1160" t="s">
        <v>108</v>
      </c>
      <c r="O1160" t="s">
        <v>82</v>
      </c>
      <c r="P1160">
        <f t="shared" si="94"/>
        <v>6000</v>
      </c>
    </row>
    <row r="1161" spans="1:16" hidden="1">
      <c r="A1161" t="s">
        <v>14</v>
      </c>
      <c r="B1161" t="s">
        <v>96</v>
      </c>
      <c r="C1161" t="s">
        <v>78</v>
      </c>
      <c r="D1161" s="8">
        <v>4200</v>
      </c>
      <c r="E1161" t="str">
        <f>VLOOKUP(D1161,Conformity!$A$2:$C$116,2,0)</f>
        <v>Upland Hardwood Forests</v>
      </c>
      <c r="F1161" s="8" t="s">
        <v>5</v>
      </c>
      <c r="G1161" s="26">
        <f t="shared" si="90"/>
        <v>0.80616023176279095</v>
      </c>
      <c r="H1161" s="30">
        <f t="shared" si="91"/>
        <v>4.9140330516175015E-2</v>
      </c>
      <c r="I1161" s="30">
        <f>HLOOKUP(F1161,ROCs!$B$1:$F$17,MATCH(VLOOKUP(D1161,HROC,2,0),ROCs!$A$2:$A$17,0)+1,0)</f>
        <v>0.28292799795311729</v>
      </c>
      <c r="J1161" s="3">
        <v>19.559999999999999</v>
      </c>
      <c r="K1161" s="26">
        <f t="shared" si="92"/>
        <v>23.063243559545693</v>
      </c>
      <c r="L1161" s="31">
        <f t="shared" si="93"/>
        <v>50.590654452782111</v>
      </c>
      <c r="M1161" s="4">
        <f>2.721*K1161*(H1161+VLOOKUP(B1161,Summary!$A$34:C$39,3,0))</f>
        <v>8.104212512165045</v>
      </c>
      <c r="N1161" t="s">
        <v>100</v>
      </c>
      <c r="P1161">
        <f t="shared" si="94"/>
        <v>4000</v>
      </c>
    </row>
    <row r="1162" spans="1:16" hidden="1">
      <c r="A1162" t="s">
        <v>14</v>
      </c>
      <c r="B1162" t="s">
        <v>96</v>
      </c>
      <c r="C1162" t="s">
        <v>71</v>
      </c>
      <c r="D1162" s="8">
        <v>1700</v>
      </c>
      <c r="E1162" t="str">
        <f>VLOOKUP(D1162,Conformity!$A$2:$C$116,2,0)</f>
        <v>Institutional</v>
      </c>
      <c r="F1162" s="8" t="s">
        <v>5</v>
      </c>
      <c r="G1162" s="26">
        <f t="shared" si="90"/>
        <v>0.96739227811534922</v>
      </c>
      <c r="H1162" s="30">
        <f t="shared" si="91"/>
        <v>0.17065096597435325</v>
      </c>
      <c r="I1162" s="30">
        <f>HLOOKUP(F1162,ROCs!$B$1:$F$17,MATCH(VLOOKUP(D1162,HROC,2,0),ROCs!$A$2:$A$17,0)+1,0)</f>
        <v>0.24052044568721381</v>
      </c>
      <c r="J1162" s="3">
        <v>19.54</v>
      </c>
      <c r="K1162" s="26">
        <f t="shared" si="92"/>
        <v>19.586289427624596</v>
      </c>
      <c r="L1162" s="31">
        <f t="shared" si="93"/>
        <v>51.556488031017651</v>
      </c>
      <c r="M1162" s="4">
        <f>2.721*K1162*(H1162+VLOOKUP(B1162,Summary!$A$34:C$39,3,0))</f>
        <v>13.358266154858528</v>
      </c>
      <c r="N1162" t="s">
        <v>104</v>
      </c>
      <c r="P1162">
        <f t="shared" si="94"/>
        <v>1000</v>
      </c>
    </row>
    <row r="1163" spans="1:16" hidden="1">
      <c r="A1163" t="s">
        <v>16</v>
      </c>
      <c r="B1163" t="s">
        <v>97</v>
      </c>
      <c r="C1163" t="s">
        <v>71</v>
      </c>
      <c r="D1163" s="8">
        <v>1400</v>
      </c>
      <c r="E1163" t="str">
        <f>VLOOKUP(D1163,Conformity!$A$2:$C$116,2,0)</f>
        <v>Commercial and Services</v>
      </c>
      <c r="F1163" s="8" t="s">
        <v>3</v>
      </c>
      <c r="G1163" s="26">
        <f t="shared" si="90"/>
        <v>0.73183755311232057</v>
      </c>
      <c r="H1163" s="30">
        <f t="shared" si="91"/>
        <v>0.15992943931627868</v>
      </c>
      <c r="I1163" s="30">
        <f>HLOOKUP(F1163,ROCs!$B$1:$F$17,MATCH(VLOOKUP(D1163,HROC,2,0),ROCs!$A$2:$A$17,0)+1,0)</f>
        <v>0.5449281084296117</v>
      </c>
      <c r="J1163" s="3">
        <v>19.43</v>
      </c>
      <c r="K1163" s="26">
        <f t="shared" si="92"/>
        <v>44.125294739236303</v>
      </c>
      <c r="L1163" s="31">
        <f t="shared" si="93"/>
        <v>87.868022379649929</v>
      </c>
      <c r="M1163" s="4">
        <f>2.721*K1163*(H1163+VLOOKUP(B1163,Summary!$A$34:C$39,3,0))</f>
        <v>24.004513533753354</v>
      </c>
      <c r="N1163" t="s">
        <v>104</v>
      </c>
      <c r="P1163">
        <f t="shared" si="94"/>
        <v>1000</v>
      </c>
    </row>
    <row r="1164" spans="1:16" hidden="1">
      <c r="A1164" t="s">
        <v>8</v>
      </c>
      <c r="B1164" t="s">
        <v>8</v>
      </c>
      <c r="C1164" t="s">
        <v>83</v>
      </c>
      <c r="D1164" s="8">
        <v>7400</v>
      </c>
      <c r="E1164" t="str">
        <f>VLOOKUP(D1164,Conformity!$A$2:$C$116,2,0)</f>
        <v>Disturbed Land</v>
      </c>
      <c r="F1164" s="8" t="s">
        <v>5</v>
      </c>
      <c r="G1164" s="26">
        <f t="shared" si="90"/>
        <v>0.73183755311232057</v>
      </c>
      <c r="H1164" s="30">
        <f t="shared" si="91"/>
        <v>0.13401908322593187</v>
      </c>
      <c r="I1164" s="30">
        <f>HLOOKUP(F1164,ROCs!$B$1:$F$17,MATCH(VLOOKUP(D1164,HROC,2,0),ROCs!$A$2:$A$17,0)+1,0)</f>
        <v>0.28292799795311729</v>
      </c>
      <c r="J1164" s="3">
        <v>19.43</v>
      </c>
      <c r="K1164" s="26">
        <f t="shared" si="92"/>
        <v>22.909960243454645</v>
      </c>
      <c r="L1164" s="31">
        <f t="shared" si="93"/>
        <v>45.621290719645934</v>
      </c>
      <c r="M1164" s="4">
        <f>2.721*K1164*(H1164+VLOOKUP(B1164,Summary!$A$34:C$39,3,0))</f>
        <v>20.19870220064351</v>
      </c>
      <c r="N1164" t="s">
        <v>111</v>
      </c>
      <c r="O1164" t="s">
        <v>82</v>
      </c>
      <c r="P1164">
        <f t="shared" si="94"/>
        <v>7000</v>
      </c>
    </row>
    <row r="1165" spans="1:16" hidden="1">
      <c r="A1165" t="s">
        <v>7</v>
      </c>
      <c r="B1165" t="s">
        <v>94</v>
      </c>
      <c r="C1165" t="s">
        <v>71</v>
      </c>
      <c r="D1165" s="8">
        <v>1330</v>
      </c>
      <c r="E1165" t="str">
        <f>VLOOKUP(D1165,Conformity!$A$2:$C$116,2,0)</f>
        <v>Multiple Dwelling Units, Low Rise &lt;Two stories or less&gt;</v>
      </c>
      <c r="F1165" s="8" t="s">
        <v>3</v>
      </c>
      <c r="G1165" s="26">
        <f t="shared" si="90"/>
        <v>1.6728075169398335</v>
      </c>
      <c r="H1165" s="30">
        <f t="shared" si="91"/>
        <v>0.4645994885165638</v>
      </c>
      <c r="I1165" s="30">
        <f>HLOOKUP(F1165,ROCs!$B$1:$F$17,MATCH(VLOOKUP(D1165,HROC,2,0),ROCs!$A$2:$A$17,0)+1,0)</f>
        <v>0.37832588419635466</v>
      </c>
      <c r="J1165" s="3">
        <v>19.399999999999999</v>
      </c>
      <c r="K1165" s="26">
        <f t="shared" si="92"/>
        <v>30.587458574333169</v>
      </c>
      <c r="L1165" s="31">
        <f t="shared" si="93"/>
        <v>139.22521823669362</v>
      </c>
      <c r="M1165" s="4">
        <f>2.721*K1165*(H1165+VLOOKUP(B1165,Summary!$A$34:C$39,3,0))</f>
        <v>42.829330552193106</v>
      </c>
      <c r="N1165" t="s">
        <v>104</v>
      </c>
      <c r="P1165">
        <f t="shared" si="94"/>
        <v>1000</v>
      </c>
    </row>
    <row r="1166" spans="1:16" hidden="1">
      <c r="A1166" t="s">
        <v>12</v>
      </c>
      <c r="B1166" t="s">
        <v>95</v>
      </c>
      <c r="C1166" t="s">
        <v>88</v>
      </c>
      <c r="D1166" s="8">
        <v>5120</v>
      </c>
      <c r="E1166" t="str">
        <f>VLOOKUP(D1166,Conformity!$A$2:$C$116,2,0)</f>
        <v xml:space="preserve"> Channelized Waterways, Canals</v>
      </c>
      <c r="F1166" s="8" t="s">
        <v>5</v>
      </c>
      <c r="G1166" s="26">
        <f t="shared" si="90"/>
        <v>0.52096910560538079</v>
      </c>
      <c r="H1166" s="30">
        <f t="shared" si="91"/>
        <v>9.3813358258152305E-2</v>
      </c>
      <c r="I1166" s="30">
        <f>HLOOKUP(F1166,ROCs!$B$1:$F$17,MATCH(VLOOKUP(D1166,HROC,2,0),ROCs!$A$2:$A$17,0)+1,0)</f>
        <v>0.2984336595879456</v>
      </c>
      <c r="J1166" s="3">
        <v>19.399999999999999</v>
      </c>
      <c r="K1166" s="26">
        <f t="shared" si="92"/>
        <v>24.128212160855607</v>
      </c>
      <c r="L1166" s="31">
        <f t="shared" si="93"/>
        <v>34.203114510399359</v>
      </c>
      <c r="M1166" s="4">
        <f>2.721*K1166*(H1166+VLOOKUP(B1166,Summary!$A$34:C$39,3,0))</f>
        <v>6.1591157720957224</v>
      </c>
      <c r="N1166" t="s">
        <v>116</v>
      </c>
      <c r="O1166" t="s">
        <v>89</v>
      </c>
      <c r="P1166">
        <f t="shared" si="94"/>
        <v>5000</v>
      </c>
    </row>
    <row r="1167" spans="1:16" hidden="1">
      <c r="A1167" t="s">
        <v>11</v>
      </c>
      <c r="B1167" t="s">
        <v>11</v>
      </c>
      <c r="C1167" t="s">
        <v>83</v>
      </c>
      <c r="D1167" s="8">
        <v>8115</v>
      </c>
      <c r="E1167" t="str">
        <f>VLOOKUP(D1167,Conformity!$A$2:$C$116,2,0)</f>
        <v xml:space="preserve"> Grass airports</v>
      </c>
      <c r="F1167" s="8" t="s">
        <v>5</v>
      </c>
      <c r="G1167" s="26">
        <f t="shared" ref="G1167:G1230" si="95">VLOOKUP(VLOOKUP(D1167,HEMC,2,0),EMCN,2,0)</f>
        <v>0.96739227811534922</v>
      </c>
      <c r="H1167" s="30">
        <f t="shared" ref="H1167:H1230" si="96">VLOOKUP(VLOOKUP(D1167,HEMC,2,0),EMCP,3,0)</f>
        <v>0.17065096597435325</v>
      </c>
      <c r="I1167" s="30">
        <f>HLOOKUP(F1167,ROCs!$B$1:$F$17,MATCH(VLOOKUP(D1167,HROC,2,0),ROCs!$A$2:$A$17,0)+1,0)</f>
        <v>0.24052044568721381</v>
      </c>
      <c r="J1167" s="3">
        <v>19.37</v>
      </c>
      <c r="K1167" s="26">
        <f t="shared" si="92"/>
        <v>19.415886704866349</v>
      </c>
      <c r="L1167" s="31">
        <f t="shared" si="93"/>
        <v>51.107941308127536</v>
      </c>
      <c r="M1167" s="4">
        <f>2.721*K1167*(H1167+VLOOKUP(B1167,Summary!$A$34:C$39,3,0))</f>
        <v>14.826966703755582</v>
      </c>
      <c r="N1167" t="s">
        <v>111</v>
      </c>
      <c r="O1167" t="s">
        <v>82</v>
      </c>
      <c r="P1167">
        <f t="shared" si="94"/>
        <v>8000</v>
      </c>
    </row>
    <row r="1168" spans="1:16" hidden="1">
      <c r="A1168" t="s">
        <v>14</v>
      </c>
      <c r="B1168" t="s">
        <v>96</v>
      </c>
      <c r="C1168" t="s">
        <v>83</v>
      </c>
      <c r="D1168" s="8">
        <v>8140</v>
      </c>
      <c r="E1168" t="str">
        <f>VLOOKUP(D1168,Conformity!$A$2:$C$116,2,0)</f>
        <v>Roads and Highways</v>
      </c>
      <c r="F1168" s="8" t="s">
        <v>5</v>
      </c>
      <c r="G1168" s="26">
        <f t="shared" si="95"/>
        <v>1.0171301585628862</v>
      </c>
      <c r="H1168" s="30">
        <f t="shared" si="96"/>
        <v>0.19656132206470006</v>
      </c>
      <c r="I1168" s="30">
        <f>HLOOKUP(F1168,ROCs!$B$1:$F$17,MATCH(VLOOKUP(D1168,HROC,2,0),ROCs!$A$2:$A$17,0)+1,0)</f>
        <v>0.45034663738052311</v>
      </c>
      <c r="J1168" s="3">
        <v>19.32</v>
      </c>
      <c r="K1168" s="26">
        <f t="shared" si="92"/>
        <v>36.260154889993935</v>
      </c>
      <c r="L1168" s="31">
        <f t="shared" si="93"/>
        <v>100.354009389439</v>
      </c>
      <c r="M1168" s="4">
        <f>2.721*K1168*(H1168+VLOOKUP(B1168,Summary!$A$34:C$39,3,0))</f>
        <v>27.28661349541591</v>
      </c>
      <c r="N1168" t="s">
        <v>111</v>
      </c>
      <c r="O1168" t="s">
        <v>82</v>
      </c>
      <c r="P1168">
        <f t="shared" si="94"/>
        <v>8000</v>
      </c>
    </row>
    <row r="1169" spans="1:16">
      <c r="A1169" t="s">
        <v>11</v>
      </c>
      <c r="B1169" t="s">
        <v>11</v>
      </c>
      <c r="C1169" t="s">
        <v>17</v>
      </c>
      <c r="D1169" s="8">
        <v>6410</v>
      </c>
      <c r="E1169" t="str">
        <f>VLOOKUP(D1169,Conformity!$A$2:$C$116,2,0)</f>
        <v>Freshwater Marshes</v>
      </c>
      <c r="F1169" s="8" t="s">
        <v>5</v>
      </c>
      <c r="G1169" s="26">
        <f t="shared" si="95"/>
        <v>0.62640332935885068</v>
      </c>
      <c r="H1169" s="30">
        <f t="shared" si="96"/>
        <v>1.7869211096790915E-2</v>
      </c>
      <c r="I1169" s="30">
        <f>HLOOKUP(F1169,ROCs!$B$1:$F$17,MATCH(VLOOKUP(D1169,HROC,2,0),ROCs!$A$2:$A$17,0)+1,0)</f>
        <v>0.24869471632328805</v>
      </c>
      <c r="J1169" s="3">
        <v>19.21</v>
      </c>
      <c r="K1169" s="26">
        <f t="shared" si="92"/>
        <v>19.90992077362699</v>
      </c>
      <c r="L1169" s="31">
        <f t="shared" si="93"/>
        <v>33.935334235508691</v>
      </c>
      <c r="M1169" s="4">
        <f>2.721*K1169*(H1169+VLOOKUP(B1169,Summary!$A$34:C$39,3,0))</f>
        <v>6.9273010113816786</v>
      </c>
      <c r="N1169" t="s">
        <v>17</v>
      </c>
      <c r="O1169" t="s">
        <v>28</v>
      </c>
      <c r="P1169">
        <f t="shared" si="94"/>
        <v>6000</v>
      </c>
    </row>
    <row r="1170" spans="1:16">
      <c r="A1170" t="s">
        <v>14</v>
      </c>
      <c r="B1170" t="s">
        <v>96</v>
      </c>
      <c r="C1170" t="s">
        <v>17</v>
      </c>
      <c r="D1170" s="8">
        <v>6172</v>
      </c>
      <c r="E1170" t="str">
        <f>VLOOKUP(D1170,Conformity!$A$2:$C$116,2,0)</f>
        <v>Mixed Shrubs</v>
      </c>
      <c r="F1170" s="8" t="s">
        <v>9</v>
      </c>
      <c r="G1170" s="26">
        <f t="shared" si="95"/>
        <v>0.62640332935885068</v>
      </c>
      <c r="H1170" s="30">
        <f t="shared" si="96"/>
        <v>1.7869211096790915E-2</v>
      </c>
      <c r="I1170" s="30">
        <f>HLOOKUP(F1170,ROCs!$B$1:$F$17,MATCH(VLOOKUP(D1170,HROC,2,0),ROCs!$A$2:$A$17,0)+1,0)</f>
        <v>0.24869471632328805</v>
      </c>
      <c r="J1170" s="3">
        <v>19.18</v>
      </c>
      <c r="K1170" s="26">
        <f t="shared" si="92"/>
        <v>19.878827716718668</v>
      </c>
      <c r="L1170" s="31">
        <f t="shared" si="93"/>
        <v>33.882337878035223</v>
      </c>
      <c r="M1170" s="4">
        <f>2.721*K1170*(H1170+VLOOKUP(B1170,Summary!$A$34:C$39,3,0))</f>
        <v>5.2937740315529993</v>
      </c>
      <c r="N1170" t="s">
        <v>17</v>
      </c>
      <c r="O1170" t="s">
        <v>38</v>
      </c>
      <c r="P1170">
        <f t="shared" si="94"/>
        <v>6000</v>
      </c>
    </row>
    <row r="1171" spans="1:16" hidden="1">
      <c r="A1171" t="s">
        <v>6</v>
      </c>
      <c r="B1171" t="s">
        <v>94</v>
      </c>
      <c r="C1171" t="s">
        <v>81</v>
      </c>
      <c r="D1171" s="8">
        <v>1120</v>
      </c>
      <c r="E1171" t="str">
        <f>VLOOKUP(D1171,Conformity!$A$2:$C$116,2,0)</f>
        <v>Mobile Home Units</v>
      </c>
      <c r="F1171" s="8" t="s">
        <v>5</v>
      </c>
      <c r="G1171" s="26">
        <f t="shared" si="95"/>
        <v>0.96739227811534922</v>
      </c>
      <c r="H1171" s="30">
        <f t="shared" si="96"/>
        <v>0.17065096597435325</v>
      </c>
      <c r="I1171" s="30">
        <f>HLOOKUP(F1171,ROCs!$B$1:$F$17,MATCH(VLOOKUP(D1171,HROC,2,0),ROCs!$A$2:$A$17,0)+1,0)</f>
        <v>0.27638752969320179</v>
      </c>
      <c r="J1171" s="3">
        <v>19.16</v>
      </c>
      <c r="K1171" s="26">
        <f t="shared" si="92"/>
        <v>22.069350774731376</v>
      </c>
      <c r="L1171" s="31">
        <f t="shared" si="93"/>
        <v>58.092586820706536</v>
      </c>
      <c r="M1171" s="4">
        <f>2.721*K1171*(H1171+VLOOKUP(B1171,Summary!$A$34:C$39,3,0))</f>
        <v>13.25024572545686</v>
      </c>
      <c r="N1171" t="s">
        <v>103</v>
      </c>
      <c r="O1171" t="s">
        <v>82</v>
      </c>
      <c r="P1171">
        <f t="shared" si="94"/>
        <v>1000</v>
      </c>
    </row>
    <row r="1172" spans="1:16" hidden="1">
      <c r="A1172" t="s">
        <v>16</v>
      </c>
      <c r="B1172" t="s">
        <v>97</v>
      </c>
      <c r="C1172" t="s">
        <v>81</v>
      </c>
      <c r="D1172" s="8">
        <v>4110</v>
      </c>
      <c r="E1172" t="str">
        <f>VLOOKUP(D1172,Conformity!$A$2:$C$116,2,0)</f>
        <v>Pine Flatwoods</v>
      </c>
      <c r="F1172" s="8" t="s">
        <v>10</v>
      </c>
      <c r="G1172" s="26">
        <f t="shared" si="95"/>
        <v>0.80616023176279095</v>
      </c>
      <c r="H1172" s="30">
        <f t="shared" si="96"/>
        <v>4.9140330516175015E-2</v>
      </c>
      <c r="I1172" s="30">
        <f>HLOOKUP(F1172,ROCs!$B$1:$F$17,MATCH(VLOOKUP(D1172,HROC,2,0),ROCs!$A$2:$A$17,0)+1,0)</f>
        <v>0.24115339422849597</v>
      </c>
      <c r="J1172" s="3">
        <v>18.93</v>
      </c>
      <c r="K1172" s="26">
        <f t="shared" si="92"/>
        <v>19.024778164566573</v>
      </c>
      <c r="L1172" s="31">
        <f t="shared" si="93"/>
        <v>41.732030261895261</v>
      </c>
      <c r="M1172" s="4">
        <f>2.721*K1172*(H1172+VLOOKUP(B1172,Summary!$A$34:C$39,3,0))</f>
        <v>4.6144759119685226</v>
      </c>
      <c r="N1172" t="s">
        <v>103</v>
      </c>
      <c r="O1172" t="s">
        <v>82</v>
      </c>
      <c r="P1172">
        <f t="shared" si="94"/>
        <v>4000</v>
      </c>
    </row>
    <row r="1173" spans="1:16" hidden="1">
      <c r="A1173" t="s">
        <v>14</v>
      </c>
      <c r="B1173" t="s">
        <v>96</v>
      </c>
      <c r="C1173" t="s">
        <v>72</v>
      </c>
      <c r="D1173" s="8">
        <v>1820</v>
      </c>
      <c r="E1173" t="str">
        <f>VLOOKUP(D1173,Conformity!$A$2:$C$116,2,0)</f>
        <v>Golf Courses</v>
      </c>
      <c r="F1173" s="8" t="s">
        <v>3</v>
      </c>
      <c r="G1173" s="26">
        <f t="shared" si="95"/>
        <v>1.8765006736361713</v>
      </c>
      <c r="H1173" s="30">
        <f t="shared" si="96"/>
        <v>0.3700681607026059</v>
      </c>
      <c r="I1173" s="30">
        <f>HLOOKUP(F1173,ROCs!$B$1:$F$17,MATCH(VLOOKUP(D1173,HROC,2,0),ROCs!$A$2:$A$17,0)+1,0)</f>
        <v>8.3338224602148639E-2</v>
      </c>
      <c r="J1173" s="3">
        <v>18.89</v>
      </c>
      <c r="K1173" s="26">
        <f t="shared" si="92"/>
        <v>6.5607246439463944</v>
      </c>
      <c r="L1173" s="31">
        <f t="shared" si="93"/>
        <v>33.498786666040516</v>
      </c>
      <c r="M1173" s="4">
        <f>2.721*K1173*(H1173+VLOOKUP(B1173,Summary!$A$34:C$39,3,0))</f>
        <v>8.034496076859396</v>
      </c>
      <c r="N1173" t="s">
        <v>99</v>
      </c>
      <c r="P1173">
        <f t="shared" si="94"/>
        <v>1000</v>
      </c>
    </row>
    <row r="1174" spans="1:16" hidden="1">
      <c r="A1174" t="s">
        <v>14</v>
      </c>
      <c r="B1174" t="s">
        <v>96</v>
      </c>
      <c r="C1174" t="s">
        <v>71</v>
      </c>
      <c r="D1174" s="8">
        <v>1490</v>
      </c>
      <c r="E1174" t="str">
        <f>VLOOKUP(D1174,Conformity!$A$2:$C$116,2,0)</f>
        <v>Commercial and Services Under Construction</v>
      </c>
      <c r="F1174" s="8" t="s">
        <v>13</v>
      </c>
      <c r="G1174" s="26">
        <f t="shared" si="95"/>
        <v>1.4884831588725165</v>
      </c>
      <c r="H1174" s="30">
        <f t="shared" si="96"/>
        <v>0.30824389141964326</v>
      </c>
      <c r="I1174" s="30">
        <f>HLOOKUP(F1174,ROCs!$B$1:$F$17,MATCH(VLOOKUP(D1174,HROC,2,0),ROCs!$A$2:$A$17,0)+1,0)</f>
        <v>0.55707618727995345</v>
      </c>
      <c r="J1174" s="3">
        <v>18.8</v>
      </c>
      <c r="K1174" s="26">
        <f t="shared" si="92"/>
        <v>43.646362197197071</v>
      </c>
      <c r="L1174" s="31">
        <f t="shared" si="93"/>
        <v>176.77486708336843</v>
      </c>
      <c r="M1174" s="4">
        <f>2.721*K1174*(H1174+VLOOKUP(B1174,Summary!$A$34:C$39,3,0))</f>
        <v>46.108524569148479</v>
      </c>
      <c r="N1174" t="s">
        <v>104</v>
      </c>
      <c r="P1174">
        <f t="shared" si="94"/>
        <v>1000</v>
      </c>
    </row>
    <row r="1175" spans="1:16">
      <c r="A1175" t="s">
        <v>12</v>
      </c>
      <c r="B1175" t="s">
        <v>95</v>
      </c>
      <c r="C1175" t="s">
        <v>17</v>
      </c>
      <c r="D1175" s="8">
        <v>1700</v>
      </c>
      <c r="E1175" t="str">
        <f>VLOOKUP(D1175,Conformity!$A$2:$C$116,2,0)</f>
        <v>Institutional</v>
      </c>
      <c r="F1175" s="8" t="s">
        <v>5</v>
      </c>
      <c r="G1175" s="26">
        <f t="shared" si="95"/>
        <v>0.96739227811534922</v>
      </c>
      <c r="H1175" s="30">
        <f t="shared" si="96"/>
        <v>0.17065096597435325</v>
      </c>
      <c r="I1175" s="30">
        <f>HLOOKUP(F1175,ROCs!$B$1:$F$17,MATCH(VLOOKUP(D1175,HROC,2,0),ROCs!$A$2:$A$17,0)+1,0)</f>
        <v>0.24052044568721381</v>
      </c>
      <c r="J1175" s="3">
        <v>18.79</v>
      </c>
      <c r="K1175" s="26">
        <f t="shared" si="92"/>
        <v>18.834512709573499</v>
      </c>
      <c r="L1175" s="31">
        <f t="shared" si="93"/>
        <v>49.577605430031817</v>
      </c>
      <c r="M1175" s="4">
        <f>2.721*K1175*(H1175+VLOOKUP(B1175,Summary!$A$34:C$39,3,0))</f>
        <v>8.7456417099098118</v>
      </c>
      <c r="N1175" t="s">
        <v>17</v>
      </c>
      <c r="O1175" t="s">
        <v>32</v>
      </c>
      <c r="P1175">
        <f t="shared" si="94"/>
        <v>1000</v>
      </c>
    </row>
    <row r="1176" spans="1:16" hidden="1">
      <c r="A1176" t="s">
        <v>14</v>
      </c>
      <c r="B1176" t="s">
        <v>96</v>
      </c>
      <c r="C1176" t="s">
        <v>71</v>
      </c>
      <c r="D1176" s="8">
        <v>6440</v>
      </c>
      <c r="E1176" t="str">
        <f>VLOOKUP(D1176,Conformity!$A$2:$C$116,2,0)</f>
        <v>Emergent Aquatic Vegetation</v>
      </c>
      <c r="F1176" s="8" t="s">
        <v>5</v>
      </c>
      <c r="G1176" s="26">
        <f t="shared" si="95"/>
        <v>0.62640332935885068</v>
      </c>
      <c r="H1176" s="30">
        <f t="shared" si="96"/>
        <v>1.7869211096790915E-2</v>
      </c>
      <c r="I1176" s="30">
        <f>HLOOKUP(F1176,ROCs!$B$1:$F$17,MATCH(VLOOKUP(D1176,HROC,2,0),ROCs!$A$2:$A$17,0)+1,0)</f>
        <v>0.24869471632328805</v>
      </c>
      <c r="J1176" s="3">
        <v>18.79</v>
      </c>
      <c r="K1176" s="26">
        <f t="shared" si="92"/>
        <v>19.474617976910519</v>
      </c>
      <c r="L1176" s="31">
        <f t="shared" si="93"/>
        <v>33.193385230880182</v>
      </c>
      <c r="M1176" s="4">
        <f>2.721*K1176*(H1176+VLOOKUP(B1176,Summary!$A$34:C$39,3,0))</f>
        <v>5.1861321195454044</v>
      </c>
      <c r="N1176" t="s">
        <v>104</v>
      </c>
      <c r="P1176">
        <f t="shared" si="94"/>
        <v>6000</v>
      </c>
    </row>
    <row r="1177" spans="1:16" hidden="1">
      <c r="A1177" t="s">
        <v>11</v>
      </c>
      <c r="B1177" t="s">
        <v>11</v>
      </c>
      <c r="C1177" t="s">
        <v>73</v>
      </c>
      <c r="D1177" s="8">
        <v>5300</v>
      </c>
      <c r="E1177" t="str">
        <f>VLOOKUP(D1177,Conformity!$A$2:$C$116,2,0)</f>
        <v>Reservoirs</v>
      </c>
      <c r="F1177" s="8" t="s">
        <v>10</v>
      </c>
      <c r="G1177" s="26">
        <f t="shared" si="95"/>
        <v>0.52096910560538079</v>
      </c>
      <c r="H1177" s="30">
        <f t="shared" si="96"/>
        <v>9.3813358258152305E-2</v>
      </c>
      <c r="I1177" s="30">
        <f>HLOOKUP(F1177,ROCs!$B$1:$F$17,MATCH(VLOOKUP(D1177,HROC,2,0),ROCs!$A$2:$A$17,0)+1,0)</f>
        <v>0.2984336595879456</v>
      </c>
      <c r="J1177" s="3">
        <v>18.760000000000002</v>
      </c>
      <c r="K1177" s="26">
        <f t="shared" si="92"/>
        <v>23.332229904002642</v>
      </c>
      <c r="L1177" s="31">
        <f t="shared" si="93"/>
        <v>33.074764340984132</v>
      </c>
      <c r="M1177" s="4">
        <f>2.721*K1177*(H1177+VLOOKUP(B1177,Summary!$A$34:C$39,3,0))</f>
        <v>12.939498180222483</v>
      </c>
      <c r="N1177" t="s">
        <v>110</v>
      </c>
      <c r="P1177">
        <f t="shared" si="94"/>
        <v>5000</v>
      </c>
    </row>
    <row r="1178" spans="1:16" hidden="1">
      <c r="A1178" t="s">
        <v>12</v>
      </c>
      <c r="B1178" t="s">
        <v>95</v>
      </c>
      <c r="C1178" t="s">
        <v>71</v>
      </c>
      <c r="D1178" s="8">
        <v>7430</v>
      </c>
      <c r="E1178" t="str">
        <f>VLOOKUP(D1178,Conformity!$A$2:$C$116,2,0)</f>
        <v>Spoil Areas</v>
      </c>
      <c r="F1178" s="8" t="s">
        <v>5</v>
      </c>
      <c r="G1178" s="26">
        <f t="shared" si="95"/>
        <v>0.73183755311232057</v>
      </c>
      <c r="H1178" s="30">
        <f t="shared" si="96"/>
        <v>0.13401908322593187</v>
      </c>
      <c r="I1178" s="30">
        <f>HLOOKUP(F1178,ROCs!$B$1:$F$17,MATCH(VLOOKUP(D1178,HROC,2,0),ROCs!$A$2:$A$17,0)+1,0)</f>
        <v>0.28292799795311729</v>
      </c>
      <c r="J1178" s="3">
        <v>18.739999999999998</v>
      </c>
      <c r="K1178" s="26">
        <f t="shared" si="92"/>
        <v>22.096379565740605</v>
      </c>
      <c r="L1178" s="31">
        <f t="shared" si="93"/>
        <v>44.001183123322939</v>
      </c>
      <c r="M1178" s="4">
        <f>2.721*K1178*(H1178+VLOOKUP(B1178,Summary!$A$34:C$39,3,0))</f>
        <v>8.0577967036067477</v>
      </c>
      <c r="N1178" t="s">
        <v>104</v>
      </c>
      <c r="P1178">
        <f t="shared" si="94"/>
        <v>7000</v>
      </c>
    </row>
    <row r="1179" spans="1:16" hidden="1">
      <c r="A1179" t="s">
        <v>14</v>
      </c>
      <c r="B1179" t="s">
        <v>96</v>
      </c>
      <c r="C1179" t="s">
        <v>71</v>
      </c>
      <c r="D1179" s="8">
        <v>3100</v>
      </c>
      <c r="E1179" t="str">
        <f>VLOOKUP(D1179,Conformity!$A$2:$C$116,2,0)</f>
        <v>Herbaceous (Dry Prairie)</v>
      </c>
      <c r="F1179" s="8" t="s">
        <v>13</v>
      </c>
      <c r="G1179" s="26">
        <f t="shared" si="95"/>
        <v>0.80616023176279095</v>
      </c>
      <c r="H1179" s="30">
        <f t="shared" si="96"/>
        <v>4.9140330516175015E-2</v>
      </c>
      <c r="I1179" s="30">
        <f>HLOOKUP(F1179,ROCs!$B$1:$F$17,MATCH(VLOOKUP(D1179,HROC,2,0),ROCs!$A$2:$A$17,0)+1,0)</f>
        <v>9.4942281192321246E-2</v>
      </c>
      <c r="J1179" s="3">
        <v>18.670000000000002</v>
      </c>
      <c r="K1179" s="26">
        <f t="shared" si="92"/>
        <v>7.3871954347442079</v>
      </c>
      <c r="L1179" s="31">
        <f t="shared" si="93"/>
        <v>16.204271122984899</v>
      </c>
      <c r="M1179" s="4">
        <f>2.721*K1179*(H1179+VLOOKUP(B1179,Summary!$A$34:C$39,3,0))</f>
        <v>2.5957928041428442</v>
      </c>
      <c r="N1179" t="s">
        <v>104</v>
      </c>
      <c r="P1179">
        <f t="shared" si="94"/>
        <v>3000</v>
      </c>
    </row>
    <row r="1180" spans="1:16">
      <c r="A1180" t="s">
        <v>14</v>
      </c>
      <c r="B1180" t="s">
        <v>96</v>
      </c>
      <c r="C1180" t="s">
        <v>17</v>
      </c>
      <c r="D1180" s="8">
        <v>4340</v>
      </c>
      <c r="E1180" t="str">
        <f>VLOOKUP(D1180,Conformity!$A$2:$C$116,2,0)</f>
        <v>Hardwood - Coniferous Mixed</v>
      </c>
      <c r="F1180" s="8" t="s">
        <v>13</v>
      </c>
      <c r="G1180" s="26">
        <f t="shared" si="95"/>
        <v>0.80616023176279095</v>
      </c>
      <c r="H1180" s="30">
        <f t="shared" si="96"/>
        <v>4.9140330516175015E-2</v>
      </c>
      <c r="I1180" s="30">
        <f>HLOOKUP(F1180,ROCs!$B$1:$F$17,MATCH(VLOOKUP(D1180,HROC,2,0),ROCs!$A$2:$A$17,0)+1,0)</f>
        <v>9.4942281192321246E-2</v>
      </c>
      <c r="J1180" s="3">
        <v>18.63</v>
      </c>
      <c r="K1180" s="26">
        <f t="shared" si="92"/>
        <v>7.3713685564694478</v>
      </c>
      <c r="L1180" s="31">
        <f t="shared" si="93"/>
        <v>16.169553884371112</v>
      </c>
      <c r="M1180" s="4">
        <f>2.721*K1180*(H1180+VLOOKUP(B1180,Summary!$A$34:C$39,3,0))</f>
        <v>2.590231384101831</v>
      </c>
      <c r="N1180" t="s">
        <v>17</v>
      </c>
      <c r="O1180" t="s">
        <v>49</v>
      </c>
      <c r="P1180">
        <f t="shared" si="94"/>
        <v>4000</v>
      </c>
    </row>
    <row r="1181" spans="1:16" hidden="1">
      <c r="A1181" t="s">
        <v>7</v>
      </c>
      <c r="B1181" t="s">
        <v>94</v>
      </c>
      <c r="C1181" t="s">
        <v>81</v>
      </c>
      <c r="D1181" s="8">
        <v>3200</v>
      </c>
      <c r="E1181" t="str">
        <f>VLOOKUP(D1181,Conformity!$A$2:$C$116,2,0)</f>
        <v>Shrub and Brushland</v>
      </c>
      <c r="F1181" s="8" t="s">
        <v>5</v>
      </c>
      <c r="G1181" s="26">
        <f t="shared" si="95"/>
        <v>0.80616023176279095</v>
      </c>
      <c r="H1181" s="30">
        <f t="shared" si="96"/>
        <v>4.9140330516175015E-2</v>
      </c>
      <c r="I1181" s="30">
        <f>HLOOKUP(F1181,ROCs!$B$1:$F$17,MATCH(VLOOKUP(D1181,HROC,2,0),ROCs!$A$2:$A$17,0)+1,0)</f>
        <v>0.28292799795311729</v>
      </c>
      <c r="J1181" s="3">
        <v>18.62</v>
      </c>
      <c r="K1181" s="26">
        <f t="shared" si="92"/>
        <v>21.954887273964257</v>
      </c>
      <c r="L1181" s="31">
        <f t="shared" si="93"/>
        <v>48.15940623265864</v>
      </c>
      <c r="M1181" s="4">
        <f>2.721*K1181*(H1181+VLOOKUP(B1181,Summary!$A$34:C$39,3,0))</f>
        <v>5.9225688185191991</v>
      </c>
      <c r="N1181" t="s">
        <v>103</v>
      </c>
      <c r="O1181" t="s">
        <v>82</v>
      </c>
      <c r="P1181">
        <f t="shared" si="94"/>
        <v>3000</v>
      </c>
    </row>
    <row r="1182" spans="1:16">
      <c r="A1182" t="s">
        <v>12</v>
      </c>
      <c r="B1182" t="s">
        <v>95</v>
      </c>
      <c r="C1182" t="s">
        <v>17</v>
      </c>
      <c r="D1182" s="8">
        <v>7430</v>
      </c>
      <c r="E1182" t="str">
        <f>VLOOKUP(D1182,Conformity!$A$2:$C$116,2,0)</f>
        <v>Spoil Areas</v>
      </c>
      <c r="F1182" s="8" t="s">
        <v>5</v>
      </c>
      <c r="G1182" s="26">
        <f t="shared" si="95"/>
        <v>0.73183755311232057</v>
      </c>
      <c r="H1182" s="30">
        <f t="shared" si="96"/>
        <v>0.13401908322593187</v>
      </c>
      <c r="I1182" s="30">
        <f>HLOOKUP(F1182,ROCs!$B$1:$F$17,MATCH(VLOOKUP(D1182,HROC,2,0),ROCs!$A$2:$A$17,0)+1,0)</f>
        <v>0.28292799795311729</v>
      </c>
      <c r="J1182" s="3">
        <v>18.600000000000001</v>
      </c>
      <c r="K1182" s="26">
        <f t="shared" si="92"/>
        <v>21.931305225334864</v>
      </c>
      <c r="L1182" s="31">
        <f t="shared" si="93"/>
        <v>43.672465640011033</v>
      </c>
      <c r="M1182" s="4">
        <f>2.721*K1182*(H1182+VLOOKUP(B1182,Summary!$A$34:C$39,3,0))</f>
        <v>7.9975997164933599</v>
      </c>
      <c r="N1182" t="s">
        <v>17</v>
      </c>
      <c r="O1182" t="s">
        <v>35</v>
      </c>
      <c r="P1182">
        <f t="shared" si="94"/>
        <v>7000</v>
      </c>
    </row>
    <row r="1183" spans="1:16" hidden="1">
      <c r="A1183" t="s">
        <v>16</v>
      </c>
      <c r="B1183" t="s">
        <v>97</v>
      </c>
      <c r="C1183" t="s">
        <v>71</v>
      </c>
      <c r="D1183" s="8">
        <v>1840</v>
      </c>
      <c r="E1183" t="str">
        <f>VLOOKUP(D1183,Conformity!$A$2:$C$116,2,0)</f>
        <v>Marinas and Fish Camps</v>
      </c>
      <c r="F1183" s="8" t="s">
        <v>10</v>
      </c>
      <c r="G1183" s="26">
        <f t="shared" si="95"/>
        <v>0.73183755311232057</v>
      </c>
      <c r="H1183" s="30">
        <f t="shared" si="96"/>
        <v>0.15992943931627868</v>
      </c>
      <c r="I1183" s="30">
        <f>HLOOKUP(F1183,ROCs!$B$1:$F$17,MATCH(VLOOKUP(D1183,HROC,2,0),ROCs!$A$2:$A$17,0)+1,0)</f>
        <v>0.24895975957097566</v>
      </c>
      <c r="J1183" s="3">
        <v>18.48</v>
      </c>
      <c r="K1183" s="26">
        <f t="shared" si="92"/>
        <v>19.173735467262517</v>
      </c>
      <c r="L1183" s="31">
        <f t="shared" si="93"/>
        <v>38.181234303253731</v>
      </c>
      <c r="M1183" s="4">
        <f>2.721*K1183*(H1183+VLOOKUP(B1183,Summary!$A$34:C$39,3,0))</f>
        <v>10.430665568047731</v>
      </c>
      <c r="N1183" t="s">
        <v>104</v>
      </c>
      <c r="P1183">
        <f t="shared" si="94"/>
        <v>1000</v>
      </c>
    </row>
    <row r="1184" spans="1:16" hidden="1">
      <c r="A1184" t="s">
        <v>14</v>
      </c>
      <c r="B1184" t="s">
        <v>96</v>
      </c>
      <c r="C1184" t="s">
        <v>71</v>
      </c>
      <c r="D1184" s="8">
        <v>1490</v>
      </c>
      <c r="E1184" t="str">
        <f>VLOOKUP(D1184,Conformity!$A$2:$C$116,2,0)</f>
        <v>Commercial and Services Under Construction</v>
      </c>
      <c r="F1184" s="8" t="s">
        <v>5</v>
      </c>
      <c r="G1184" s="26">
        <f t="shared" si="95"/>
        <v>1.4884831588725165</v>
      </c>
      <c r="H1184" s="30">
        <f t="shared" si="96"/>
        <v>0.30824389141964326</v>
      </c>
      <c r="I1184" s="30">
        <f>HLOOKUP(F1184,ROCs!$B$1:$F$17,MATCH(VLOOKUP(D1184,HROC,2,0),ROCs!$A$2:$A$17,0)+1,0)</f>
        <v>0.58224006489851832</v>
      </c>
      <c r="J1184" s="3">
        <v>18.46</v>
      </c>
      <c r="K1184" s="26">
        <f t="shared" si="92"/>
        <v>44.792921784776063</v>
      </c>
      <c r="L1184" s="31">
        <f t="shared" si="93"/>
        <v>181.4186199299792</v>
      </c>
      <c r="M1184" s="4">
        <f>2.721*K1184*(H1184+VLOOKUP(B1184,Summary!$A$34:C$39,3,0))</f>
        <v>47.319763450295682</v>
      </c>
      <c r="N1184" t="s">
        <v>104</v>
      </c>
      <c r="P1184">
        <f t="shared" si="94"/>
        <v>1000</v>
      </c>
    </row>
    <row r="1185" spans="1:16" hidden="1">
      <c r="A1185" t="s">
        <v>16</v>
      </c>
      <c r="B1185" t="s">
        <v>97</v>
      </c>
      <c r="C1185" t="s">
        <v>71</v>
      </c>
      <c r="D1185" s="8">
        <v>2130</v>
      </c>
      <c r="E1185" t="str">
        <f>VLOOKUP(D1185,Conformity!$A$2:$C$116,2,0)</f>
        <v>Woodland Pastures</v>
      </c>
      <c r="F1185" s="8" t="s">
        <v>9</v>
      </c>
      <c r="G1185" s="26">
        <f t="shared" si="95"/>
        <v>0.95337210017164864</v>
      </c>
      <c r="H1185" s="30">
        <f t="shared" si="96"/>
        <v>0.22938109134459039</v>
      </c>
      <c r="I1185" s="30">
        <f>HLOOKUP(F1185,ROCs!$B$1:$F$17,MATCH(VLOOKUP(D1185,HROC,2,0),ROCs!$A$2:$A$17,0)+1,0)</f>
        <v>0.2</v>
      </c>
      <c r="J1185" s="3">
        <v>18.46</v>
      </c>
      <c r="K1185" s="26">
        <f t="shared" si="92"/>
        <v>15.386410000000003</v>
      </c>
      <c r="L1185" s="31">
        <f t="shared" si="93"/>
        <v>39.914278296997402</v>
      </c>
      <c r="M1185" s="4">
        <f>2.721*K1185*(H1185+VLOOKUP(B1185,Summary!$A$34:C$39,3,0))</f>
        <v>11.278022343994545</v>
      </c>
      <c r="N1185" t="s">
        <v>104</v>
      </c>
      <c r="P1185">
        <f t="shared" si="94"/>
        <v>2000</v>
      </c>
    </row>
    <row r="1186" spans="1:16" hidden="1">
      <c r="A1186" t="s">
        <v>14</v>
      </c>
      <c r="B1186" t="s">
        <v>96</v>
      </c>
      <c r="C1186" t="s">
        <v>72</v>
      </c>
      <c r="D1186" s="8">
        <v>6172</v>
      </c>
      <c r="E1186" t="str">
        <f>VLOOKUP(D1186,Conformity!$A$2:$C$116,2,0)</f>
        <v>Mixed Shrubs</v>
      </c>
      <c r="F1186" s="8" t="s">
        <v>10</v>
      </c>
      <c r="G1186" s="26">
        <f t="shared" si="95"/>
        <v>0.62640332935885068</v>
      </c>
      <c r="H1186" s="30">
        <f t="shared" si="96"/>
        <v>1.7869211096790915E-2</v>
      </c>
      <c r="I1186" s="30">
        <f>HLOOKUP(F1186,ROCs!$B$1:$F$17,MATCH(VLOOKUP(D1186,HROC,2,0),ROCs!$A$2:$A$17,0)+1,0)</f>
        <v>0.24869471632328805</v>
      </c>
      <c r="J1186" s="3">
        <v>18.46</v>
      </c>
      <c r="K1186" s="26">
        <f t="shared" si="92"/>
        <v>19.13259435091901</v>
      </c>
      <c r="L1186" s="31">
        <f t="shared" si="93"/>
        <v>32.61042529867207</v>
      </c>
      <c r="M1186" s="4">
        <f>2.721*K1186*(H1186+VLOOKUP(B1186,Summary!$A$34:C$39,3,0))</f>
        <v>5.0950505016928238</v>
      </c>
      <c r="N1186" t="s">
        <v>99</v>
      </c>
      <c r="P1186">
        <f t="shared" si="94"/>
        <v>6000</v>
      </c>
    </row>
    <row r="1187" spans="1:16" hidden="1">
      <c r="A1187" t="s">
        <v>11</v>
      </c>
      <c r="B1187" t="s">
        <v>11</v>
      </c>
      <c r="C1187" t="s">
        <v>84</v>
      </c>
      <c r="D1187" s="8">
        <v>5300</v>
      </c>
      <c r="E1187" t="str">
        <f>VLOOKUP(D1187,Conformity!$A$2:$C$116,2,0)</f>
        <v>Reservoirs</v>
      </c>
      <c r="F1187" s="8" t="s">
        <v>5</v>
      </c>
      <c r="G1187" s="26">
        <f t="shared" si="95"/>
        <v>0.52096910560538079</v>
      </c>
      <c r="H1187" s="30">
        <f t="shared" si="96"/>
        <v>9.3813358258152305E-2</v>
      </c>
      <c r="I1187" s="30">
        <f>HLOOKUP(F1187,ROCs!$B$1:$F$17,MATCH(VLOOKUP(D1187,HROC,2,0),ROCs!$A$2:$A$17,0)+1,0)</f>
        <v>0.2984336595879456</v>
      </c>
      <c r="J1187" s="3">
        <v>18.440000000000001</v>
      </c>
      <c r="K1187" s="26">
        <f t="shared" si="92"/>
        <v>22.934238775576151</v>
      </c>
      <c r="L1187" s="31">
        <f t="shared" si="93"/>
        <v>32.510589256276504</v>
      </c>
      <c r="M1187" s="4">
        <f>2.721*K1187*(H1187+VLOOKUP(B1187,Summary!$A$34:C$39,3,0))</f>
        <v>12.718781793353013</v>
      </c>
      <c r="N1187" t="s">
        <v>106</v>
      </c>
      <c r="O1187" t="s">
        <v>82</v>
      </c>
      <c r="P1187">
        <f t="shared" si="94"/>
        <v>5000</v>
      </c>
    </row>
    <row r="1188" spans="1:16" hidden="1">
      <c r="A1188" t="s">
        <v>14</v>
      </c>
      <c r="B1188" t="s">
        <v>96</v>
      </c>
      <c r="C1188" t="s">
        <v>78</v>
      </c>
      <c r="D1188" s="8">
        <v>1411</v>
      </c>
      <c r="E1188" t="str">
        <f>VLOOKUP(D1188,Conformity!$A$2:$C$116,2,0)</f>
        <v>Shopping Centers (Plazas, Malls)</v>
      </c>
      <c r="F1188" s="8" t="s">
        <v>10</v>
      </c>
      <c r="G1188" s="26">
        <f t="shared" si="95"/>
        <v>1.4884831588725165</v>
      </c>
      <c r="H1188" s="30">
        <f t="shared" si="96"/>
        <v>0.30824389141964326</v>
      </c>
      <c r="I1188" s="30">
        <f>HLOOKUP(F1188,ROCs!$B$1:$F$17,MATCH(VLOOKUP(D1188,HROC,2,0),ROCs!$A$2:$A$17,0)+1,0)</f>
        <v>0.57659988543228824</v>
      </c>
      <c r="J1188" s="3">
        <v>18.399999999999999</v>
      </c>
      <c r="K1188" s="26">
        <f t="shared" si="92"/>
        <v>44.214832414718721</v>
      </c>
      <c r="L1188" s="31">
        <f t="shared" si="93"/>
        <v>179.07726394038983</v>
      </c>
      <c r="M1188" s="4">
        <f>2.721*K1188*(H1188+VLOOKUP(B1188,Summary!$A$34:C$39,3,0))</f>
        <v>46.709063117424321</v>
      </c>
      <c r="N1188" t="s">
        <v>100</v>
      </c>
      <c r="P1188">
        <f t="shared" si="94"/>
        <v>1000</v>
      </c>
    </row>
    <row r="1189" spans="1:16">
      <c r="A1189" t="s">
        <v>14</v>
      </c>
      <c r="B1189" t="s">
        <v>96</v>
      </c>
      <c r="C1189" t="s">
        <v>17</v>
      </c>
      <c r="D1189" s="8">
        <v>4110</v>
      </c>
      <c r="E1189" t="str">
        <f>VLOOKUP(D1189,Conformity!$A$2:$C$116,2,0)</f>
        <v>Pine Flatwoods</v>
      </c>
      <c r="F1189" s="8" t="s">
        <v>5</v>
      </c>
      <c r="G1189" s="26">
        <f t="shared" si="95"/>
        <v>0.80616023176279095</v>
      </c>
      <c r="H1189" s="30">
        <f t="shared" si="96"/>
        <v>4.9140330516175015E-2</v>
      </c>
      <c r="I1189" s="30">
        <f>HLOOKUP(F1189,ROCs!$B$1:$F$17,MATCH(VLOOKUP(D1189,HROC,2,0),ROCs!$A$2:$A$17,0)+1,0)</f>
        <v>0.28292799795311729</v>
      </c>
      <c r="J1189" s="3">
        <v>18.350000000000001</v>
      </c>
      <c r="K1189" s="26">
        <f t="shared" si="92"/>
        <v>21.63652961746746</v>
      </c>
      <c r="L1189" s="31">
        <f t="shared" si="93"/>
        <v>47.461068977942325</v>
      </c>
      <c r="M1189" s="4">
        <f>2.721*K1189*(H1189+VLOOKUP(B1189,Summary!$A$34:C$39,3,0))</f>
        <v>7.6028783025679232</v>
      </c>
      <c r="N1189" t="s">
        <v>17</v>
      </c>
      <c r="O1189" t="s">
        <v>47</v>
      </c>
      <c r="P1189">
        <f t="shared" si="94"/>
        <v>4000</v>
      </c>
    </row>
    <row r="1190" spans="1:16" hidden="1">
      <c r="A1190" t="s">
        <v>14</v>
      </c>
      <c r="B1190" t="s">
        <v>96</v>
      </c>
      <c r="C1190" t="s">
        <v>71</v>
      </c>
      <c r="D1190" s="8">
        <v>1820</v>
      </c>
      <c r="E1190" t="str">
        <f>VLOOKUP(D1190,Conformity!$A$2:$C$116,2,0)</f>
        <v>Golf Courses</v>
      </c>
      <c r="F1190" s="8" t="s">
        <v>3</v>
      </c>
      <c r="G1190" s="26">
        <f t="shared" si="95"/>
        <v>1.8765006736361713</v>
      </c>
      <c r="H1190" s="30">
        <f t="shared" si="96"/>
        <v>0.3700681607026059</v>
      </c>
      <c r="I1190" s="30">
        <f>HLOOKUP(F1190,ROCs!$B$1:$F$17,MATCH(VLOOKUP(D1190,HROC,2,0),ROCs!$A$2:$A$17,0)+1,0)</f>
        <v>8.3338224602148639E-2</v>
      </c>
      <c r="J1190" s="3">
        <v>18.329999999999998</v>
      </c>
      <c r="K1190" s="26">
        <f t="shared" si="92"/>
        <v>6.3662298953698988</v>
      </c>
      <c r="L1190" s="31">
        <f t="shared" si="93"/>
        <v>32.505704583828617</v>
      </c>
      <c r="M1190" s="4">
        <f>2.721*K1190*(H1190+VLOOKUP(B1190,Summary!$A$34:C$39,3,0))</f>
        <v>7.7963109099434993</v>
      </c>
      <c r="N1190" t="s">
        <v>104</v>
      </c>
      <c r="P1190">
        <f t="shared" si="94"/>
        <v>1000</v>
      </c>
    </row>
    <row r="1191" spans="1:16" hidden="1">
      <c r="A1191" t="s">
        <v>16</v>
      </c>
      <c r="B1191" t="s">
        <v>97</v>
      </c>
      <c r="C1191" t="s">
        <v>79</v>
      </c>
      <c r="D1191" s="8">
        <v>3100</v>
      </c>
      <c r="E1191" t="str">
        <f>VLOOKUP(D1191,Conformity!$A$2:$C$116,2,0)</f>
        <v>Herbaceous (Dry Prairie)</v>
      </c>
      <c r="F1191" s="8" t="s">
        <v>5</v>
      </c>
      <c r="G1191" s="26">
        <f t="shared" si="95"/>
        <v>0.80616023176279095</v>
      </c>
      <c r="H1191" s="30">
        <f t="shared" si="96"/>
        <v>4.9140330516175015E-2</v>
      </c>
      <c r="I1191" s="30">
        <f>HLOOKUP(F1191,ROCs!$B$1:$F$17,MATCH(VLOOKUP(D1191,HROC,2,0),ROCs!$A$2:$A$17,0)+1,0)</f>
        <v>0.28292799795311729</v>
      </c>
      <c r="J1191" s="3">
        <v>18.329999999999998</v>
      </c>
      <c r="K1191" s="26">
        <f t="shared" si="92"/>
        <v>21.612947568838063</v>
      </c>
      <c r="L1191" s="31">
        <f t="shared" si="93"/>
        <v>47.409340292407769</v>
      </c>
      <c r="M1191" s="4">
        <f>2.721*K1191*(H1191+VLOOKUP(B1191,Summary!$A$34:C$39,3,0))</f>
        <v>5.2422385733144772</v>
      </c>
      <c r="N1191" t="s">
        <v>113</v>
      </c>
      <c r="P1191">
        <f t="shared" si="94"/>
        <v>3000</v>
      </c>
    </row>
    <row r="1192" spans="1:16">
      <c r="A1192" t="s">
        <v>14</v>
      </c>
      <c r="B1192" t="s">
        <v>96</v>
      </c>
      <c r="C1192" t="s">
        <v>17</v>
      </c>
      <c r="D1192" s="8">
        <v>6170</v>
      </c>
      <c r="E1192" t="str">
        <f>VLOOKUP(D1192,Conformity!$A$2:$C$116,2,0)</f>
        <v>Mixed Wetland Hardwoods</v>
      </c>
      <c r="F1192" s="8" t="s">
        <v>10</v>
      </c>
      <c r="G1192" s="26">
        <f t="shared" si="95"/>
        <v>0.62640332935885068</v>
      </c>
      <c r="H1192" s="30">
        <f t="shared" si="96"/>
        <v>1.7869211096790915E-2</v>
      </c>
      <c r="I1192" s="30">
        <f>HLOOKUP(F1192,ROCs!$B$1:$F$17,MATCH(VLOOKUP(D1192,HROC,2,0),ROCs!$A$2:$A$17,0)+1,0)</f>
        <v>0.24869471632328805</v>
      </c>
      <c r="J1192" s="3">
        <v>18.32</v>
      </c>
      <c r="K1192" s="26">
        <f t="shared" si="92"/>
        <v>18.987493418680188</v>
      </c>
      <c r="L1192" s="31">
        <f t="shared" si="93"/>
        <v>32.363108963795895</v>
      </c>
      <c r="M1192" s="4">
        <f>2.721*K1192*(H1192+VLOOKUP(B1192,Summary!$A$34:C$39,3,0))</f>
        <v>5.0564098153311239</v>
      </c>
      <c r="N1192" t="s">
        <v>17</v>
      </c>
      <c r="O1192" t="s">
        <v>38</v>
      </c>
      <c r="P1192">
        <f t="shared" si="94"/>
        <v>6000</v>
      </c>
    </row>
    <row r="1193" spans="1:16" hidden="1">
      <c r="A1193" t="s">
        <v>14</v>
      </c>
      <c r="B1193" t="s">
        <v>96</v>
      </c>
      <c r="C1193" t="s">
        <v>71</v>
      </c>
      <c r="D1193" s="8">
        <v>5200</v>
      </c>
      <c r="E1193" t="str">
        <f>VLOOKUP(D1193,Conformity!$A$2:$C$116,2,0)</f>
        <v>Lakes</v>
      </c>
      <c r="F1193" s="8" t="s">
        <v>10</v>
      </c>
      <c r="G1193" s="26">
        <f t="shared" si="95"/>
        <v>0.52096910560538079</v>
      </c>
      <c r="H1193" s="30">
        <f t="shared" si="96"/>
        <v>9.3813358258152305E-2</v>
      </c>
      <c r="I1193" s="30">
        <f>HLOOKUP(F1193,ROCs!$B$1:$F$17,MATCH(VLOOKUP(D1193,HROC,2,0),ROCs!$A$2:$A$17,0)+1,0)</f>
        <v>0.2984336595879456</v>
      </c>
      <c r="J1193" s="3">
        <v>18.2</v>
      </c>
      <c r="K1193" s="26">
        <f t="shared" si="92"/>
        <v>22.635745429256289</v>
      </c>
      <c r="L1193" s="31">
        <f t="shared" si="93"/>
        <v>32.087457942745793</v>
      </c>
      <c r="M1193" s="4">
        <f>2.721*K1193*(H1193+VLOOKUP(B1193,Summary!$A$34:C$39,3,0))</f>
        <v>10.705488603810723</v>
      </c>
      <c r="N1193" t="s">
        <v>104</v>
      </c>
      <c r="P1193">
        <f t="shared" si="94"/>
        <v>5000</v>
      </c>
    </row>
    <row r="1194" spans="1:16" hidden="1">
      <c r="A1194" t="s">
        <v>16</v>
      </c>
      <c r="B1194" t="s">
        <v>97</v>
      </c>
      <c r="C1194" t="s">
        <v>4</v>
      </c>
      <c r="D1194" s="8">
        <v>2140</v>
      </c>
      <c r="E1194" t="str">
        <f>VLOOKUP(D1194,Conformity!$A$2:$C$116,2,0)</f>
        <v>Row Crops</v>
      </c>
      <c r="F1194" s="8" t="s">
        <v>3</v>
      </c>
      <c r="G1194" s="26">
        <f t="shared" si="95"/>
        <v>1.1942187284187931</v>
      </c>
      <c r="H1194" s="30">
        <f t="shared" si="96"/>
        <v>0.52982210901985061</v>
      </c>
      <c r="I1194" s="30">
        <f>HLOOKUP(F1194,ROCs!$B$1:$F$17,MATCH(VLOOKUP(D1194,HROC,2,0),ROCs!$A$2:$A$17,0)+1,0)</f>
        <v>0.25824300484311374</v>
      </c>
      <c r="J1194" s="3">
        <v>18.16</v>
      </c>
      <c r="K1194" s="26">
        <f t="shared" si="92"/>
        <v>19.544295443935564</v>
      </c>
      <c r="L1194" s="31">
        <f t="shared" si="93"/>
        <v>63.508585299535298</v>
      </c>
      <c r="M1194" s="4">
        <f>2.721*K1194*(H1194+VLOOKUP(B1194,Summary!$A$34:C$39,3,0))</f>
        <v>30.303155657392718</v>
      </c>
      <c r="N1194" t="s">
        <v>4</v>
      </c>
      <c r="P1194">
        <f t="shared" si="94"/>
        <v>2000</v>
      </c>
    </row>
    <row r="1195" spans="1:16" hidden="1">
      <c r="A1195" t="s">
        <v>8</v>
      </c>
      <c r="B1195" t="s">
        <v>8</v>
      </c>
      <c r="C1195" t="s">
        <v>4</v>
      </c>
      <c r="D1195" s="8">
        <v>2510</v>
      </c>
      <c r="E1195" t="str">
        <f>VLOOKUP(D1195,Conformity!$A$2:$C$116,2,0)</f>
        <v>Horse Farms</v>
      </c>
      <c r="F1195" s="8" t="s">
        <v>5</v>
      </c>
      <c r="G1195" s="26">
        <f t="shared" si="95"/>
        <v>1.8765006736361713</v>
      </c>
      <c r="H1195" s="30">
        <f t="shared" si="96"/>
        <v>0.3700681607026059</v>
      </c>
      <c r="I1195" s="30">
        <f>HLOOKUP(F1195,ROCs!$B$1:$F$17,MATCH(VLOOKUP(D1195,HROC,2,0),ROCs!$A$2:$A$17,0)+1,0)</f>
        <v>0.58663586860269046</v>
      </c>
      <c r="J1195" s="3">
        <v>18.14</v>
      </c>
      <c r="K1195" s="26">
        <f t="shared" si="92"/>
        <v>44.348762380767063</v>
      </c>
      <c r="L1195" s="31">
        <f t="shared" si="93"/>
        <v>226.44293283471896</v>
      </c>
      <c r="M1195" s="4">
        <f>2.721*K1195*(H1195+VLOOKUP(B1195,Summary!$A$34:C$39,3,0))</f>
        <v>67.585095320586149</v>
      </c>
      <c r="N1195" t="s">
        <v>4</v>
      </c>
      <c r="P1195">
        <f t="shared" si="94"/>
        <v>2000</v>
      </c>
    </row>
    <row r="1196" spans="1:16" hidden="1">
      <c r="A1196" t="s">
        <v>8</v>
      </c>
      <c r="B1196" t="s">
        <v>8</v>
      </c>
      <c r="C1196" t="s">
        <v>81</v>
      </c>
      <c r="D1196" s="8">
        <v>3100</v>
      </c>
      <c r="E1196" t="str">
        <f>VLOOKUP(D1196,Conformity!$A$2:$C$116,2,0)</f>
        <v>Herbaceous (Dry Prairie)</v>
      </c>
      <c r="F1196" s="8" t="s">
        <v>10</v>
      </c>
      <c r="G1196" s="26">
        <f t="shared" si="95"/>
        <v>0.80616023176279095</v>
      </c>
      <c r="H1196" s="30">
        <f t="shared" si="96"/>
        <v>4.9140330516175015E-2</v>
      </c>
      <c r="I1196" s="30">
        <f>HLOOKUP(F1196,ROCs!$B$1:$F$17,MATCH(VLOOKUP(D1196,HROC,2,0),ROCs!$A$2:$A$17,0)+1,0)</f>
        <v>0.24115339422849597</v>
      </c>
      <c r="J1196" s="3">
        <v>18.100000000000001</v>
      </c>
      <c r="K1196" s="26">
        <f t="shared" si="92"/>
        <v>18.190622545095351</v>
      </c>
      <c r="L1196" s="31">
        <f t="shared" si="93"/>
        <v>39.902258200755639</v>
      </c>
      <c r="M1196" s="4">
        <f>2.721*K1196*(H1196+VLOOKUP(B1196,Summary!$A$34:C$39,3,0))</f>
        <v>11.836653358110846</v>
      </c>
      <c r="N1196" t="s">
        <v>103</v>
      </c>
      <c r="O1196" t="s">
        <v>82</v>
      </c>
      <c r="P1196">
        <f t="shared" si="94"/>
        <v>3000</v>
      </c>
    </row>
    <row r="1197" spans="1:16">
      <c r="A1197" t="s">
        <v>16</v>
      </c>
      <c r="B1197" t="s">
        <v>97</v>
      </c>
      <c r="C1197" t="s">
        <v>17</v>
      </c>
      <c r="D1197" s="8">
        <v>4110</v>
      </c>
      <c r="E1197" t="str">
        <f>VLOOKUP(D1197,Conformity!$A$2:$C$116,2,0)</f>
        <v>Pine Flatwoods</v>
      </c>
      <c r="F1197" s="8" t="s">
        <v>3</v>
      </c>
      <c r="G1197" s="26">
        <f t="shared" si="95"/>
        <v>0.80616023176279095</v>
      </c>
      <c r="H1197" s="30">
        <f t="shared" si="96"/>
        <v>4.9140330516175015E-2</v>
      </c>
      <c r="I1197" s="30">
        <f>HLOOKUP(F1197,ROCs!$B$1:$F$17,MATCH(VLOOKUP(D1197,HROC,2,0),ROCs!$A$2:$A$17,0)+1,0)</f>
        <v>2.0887301862310671E-2</v>
      </c>
      <c r="J1197" s="3">
        <v>17.989999999999998</v>
      </c>
      <c r="K1197" s="26">
        <f t="shared" si="92"/>
        <v>1.565990470896123</v>
      </c>
      <c r="L1197" s="31">
        <f t="shared" si="93"/>
        <v>3.4350971746411147</v>
      </c>
      <c r="M1197" s="4">
        <f>2.721*K1197*(H1197+VLOOKUP(B1197,Summary!$A$34:C$39,3,0))</f>
        <v>0.37983230310570265</v>
      </c>
      <c r="N1197" t="s">
        <v>17</v>
      </c>
      <c r="O1197" t="s">
        <v>67</v>
      </c>
      <c r="P1197">
        <f t="shared" si="94"/>
        <v>4000</v>
      </c>
    </row>
    <row r="1198" spans="1:16">
      <c r="A1198" t="s">
        <v>12</v>
      </c>
      <c r="B1198" t="s">
        <v>95</v>
      </c>
      <c r="C1198" t="s">
        <v>17</v>
      </c>
      <c r="D1198" s="8">
        <v>6170</v>
      </c>
      <c r="E1198" t="str">
        <f>VLOOKUP(D1198,Conformity!$A$2:$C$116,2,0)</f>
        <v>Mixed Wetland Hardwoods</v>
      </c>
      <c r="F1198" s="8" t="s">
        <v>5</v>
      </c>
      <c r="G1198" s="26">
        <f t="shared" si="95"/>
        <v>0.62640332935885068</v>
      </c>
      <c r="H1198" s="30">
        <f t="shared" si="96"/>
        <v>1.7869211096790915E-2</v>
      </c>
      <c r="I1198" s="30">
        <f>HLOOKUP(F1198,ROCs!$B$1:$F$17,MATCH(VLOOKUP(D1198,HROC,2,0),ROCs!$A$2:$A$17,0)+1,0)</f>
        <v>0.24869471632328805</v>
      </c>
      <c r="J1198" s="3">
        <v>17.899999999999999</v>
      </c>
      <c r="K1198" s="26">
        <f t="shared" si="92"/>
        <v>18.552190621963721</v>
      </c>
      <c r="L1198" s="31">
        <f t="shared" si="93"/>
        <v>31.62115995916739</v>
      </c>
      <c r="M1198" s="4">
        <f>2.721*K1198*(H1198+VLOOKUP(B1198,Summary!$A$34:C$39,3,0))</f>
        <v>0.90204690165695844</v>
      </c>
      <c r="N1198" t="s">
        <v>17</v>
      </c>
      <c r="O1198" t="s">
        <v>19</v>
      </c>
      <c r="P1198">
        <f t="shared" si="94"/>
        <v>6000</v>
      </c>
    </row>
    <row r="1199" spans="1:16" hidden="1">
      <c r="A1199" t="s">
        <v>11</v>
      </c>
      <c r="B1199" t="s">
        <v>11</v>
      </c>
      <c r="C1199" t="s">
        <v>84</v>
      </c>
      <c r="D1199" s="8">
        <v>6111</v>
      </c>
      <c r="E1199" t="e">
        <f>VLOOKUP(D1199,Conformity!$A$2:$C$116,2,0)</f>
        <v>#N/A</v>
      </c>
      <c r="F1199" s="8" t="s">
        <v>5</v>
      </c>
      <c r="G1199" s="26">
        <f t="shared" si="95"/>
        <v>0.62640332935885068</v>
      </c>
      <c r="H1199" s="30">
        <f t="shared" si="96"/>
        <v>1.7869211096790915E-2</v>
      </c>
      <c r="I1199" s="30">
        <f>HLOOKUP(F1199,ROCs!$B$1:$F$17,MATCH(VLOOKUP(D1199,HROC,2,0),ROCs!$A$2:$A$17,0)+1,0)</f>
        <v>0.24869471632328805</v>
      </c>
      <c r="J1199" s="3">
        <v>17.75</v>
      </c>
      <c r="K1199" s="26">
        <f t="shared" si="92"/>
        <v>18.396725337422126</v>
      </c>
      <c r="L1199" s="31">
        <f t="shared" si="93"/>
        <v>31.356178171800064</v>
      </c>
      <c r="M1199" s="4">
        <f>2.721*K1199*(H1199+VLOOKUP(B1199,Summary!$A$34:C$39,3,0))</f>
        <v>6.4008117101522535</v>
      </c>
      <c r="N1199" t="s">
        <v>106</v>
      </c>
      <c r="O1199" t="s">
        <v>82</v>
      </c>
      <c r="P1199">
        <f t="shared" si="94"/>
        <v>6000</v>
      </c>
    </row>
    <row r="1200" spans="1:16" hidden="1">
      <c r="A1200" t="s">
        <v>16</v>
      </c>
      <c r="B1200" t="s">
        <v>97</v>
      </c>
      <c r="C1200" t="s">
        <v>71</v>
      </c>
      <c r="D1200" s="8">
        <v>4280</v>
      </c>
      <c r="E1200" t="str">
        <f>VLOOKUP(D1200,Conformity!$A$2:$C$116,2,0)</f>
        <v>Cabbage Palm</v>
      </c>
      <c r="F1200" s="8" t="s">
        <v>5</v>
      </c>
      <c r="G1200" s="26">
        <f t="shared" si="95"/>
        <v>0.80616023176279095</v>
      </c>
      <c r="H1200" s="30">
        <f t="shared" si="96"/>
        <v>4.9140330516175015E-2</v>
      </c>
      <c r="I1200" s="30">
        <f>HLOOKUP(F1200,ROCs!$B$1:$F$17,MATCH(VLOOKUP(D1200,HROC,2,0),ROCs!$A$2:$A$17,0)+1,0)</f>
        <v>0.28292799795311729</v>
      </c>
      <c r="J1200" s="3">
        <v>17.739999999999998</v>
      </c>
      <c r="K1200" s="26">
        <f t="shared" si="92"/>
        <v>20.917277134270989</v>
      </c>
      <c r="L1200" s="31">
        <f t="shared" si="93"/>
        <v>45.883344069138779</v>
      </c>
      <c r="M1200" s="4">
        <f>2.721*K1200*(H1200+VLOOKUP(B1200,Summary!$A$34:C$39,3,0))</f>
        <v>5.0735031255100287</v>
      </c>
      <c r="N1200" t="s">
        <v>104</v>
      </c>
      <c r="P1200">
        <f t="shared" si="94"/>
        <v>4000</v>
      </c>
    </row>
    <row r="1201" spans="1:16" hidden="1">
      <c r="A1201" t="s">
        <v>12</v>
      </c>
      <c r="B1201" t="s">
        <v>95</v>
      </c>
      <c r="C1201" t="s">
        <v>71</v>
      </c>
      <c r="D1201" s="8">
        <v>1500</v>
      </c>
      <c r="E1201" t="str">
        <f>VLOOKUP(D1201,Conformity!$A$2:$C$116,2,0)</f>
        <v>Industrial</v>
      </c>
      <c r="F1201" s="8" t="s">
        <v>10</v>
      </c>
      <c r="G1201" s="26">
        <f t="shared" si="95"/>
        <v>1.4884831588725165</v>
      </c>
      <c r="H1201" s="30">
        <f t="shared" si="96"/>
        <v>0.30824389141964326</v>
      </c>
      <c r="I1201" s="30">
        <f>HLOOKUP(F1201,ROCs!$B$1:$F$17,MATCH(VLOOKUP(D1201,HROC,2,0),ROCs!$A$2:$A$17,0)+1,0)</f>
        <v>0.57659988543228824</v>
      </c>
      <c r="J1201" s="3">
        <v>17.72</v>
      </c>
      <c r="K1201" s="26">
        <f t="shared" si="92"/>
        <v>42.580805999392162</v>
      </c>
      <c r="L1201" s="31">
        <f t="shared" si="93"/>
        <v>172.4591911425928</v>
      </c>
      <c r="M1201" s="4">
        <f>2.721*K1201*(H1201+VLOOKUP(B1201,Summary!$A$34:C$39,3,0))</f>
        <v>35.713868760963123</v>
      </c>
      <c r="N1201" t="s">
        <v>104</v>
      </c>
      <c r="P1201">
        <f t="shared" si="94"/>
        <v>1000</v>
      </c>
    </row>
    <row r="1202" spans="1:16" hidden="1">
      <c r="A1202" t="s">
        <v>14</v>
      </c>
      <c r="B1202" t="s">
        <v>96</v>
      </c>
      <c r="C1202" t="s">
        <v>78</v>
      </c>
      <c r="D1202" s="8">
        <v>4220</v>
      </c>
      <c r="E1202" t="str">
        <f>VLOOKUP(D1202,Conformity!$A$2:$C$116,2,0)</f>
        <v>Brazilian Pepper</v>
      </c>
      <c r="F1202" s="8" t="s">
        <v>10</v>
      </c>
      <c r="G1202" s="26">
        <f t="shared" si="95"/>
        <v>0.80616023176279095</v>
      </c>
      <c r="H1202" s="30">
        <f t="shared" si="96"/>
        <v>4.9140330516175015E-2</v>
      </c>
      <c r="I1202" s="30">
        <f>HLOOKUP(F1202,ROCs!$B$1:$F$17,MATCH(VLOOKUP(D1202,HROC,2,0),ROCs!$A$2:$A$17,0)+1,0)</f>
        <v>0.24115339422849597</v>
      </c>
      <c r="J1202" s="3">
        <v>17.7</v>
      </c>
      <c r="K1202" s="26">
        <f t="shared" si="92"/>
        <v>17.788619836916446</v>
      </c>
      <c r="L1202" s="31">
        <f t="shared" si="93"/>
        <v>39.020440339965454</v>
      </c>
      <c r="M1202" s="4">
        <f>2.721*K1202*(H1202+VLOOKUP(B1202,Summary!$A$34:C$39,3,0))</f>
        <v>6.2507580550966244</v>
      </c>
      <c r="N1202" t="s">
        <v>100</v>
      </c>
      <c r="P1202">
        <f t="shared" si="94"/>
        <v>4000</v>
      </c>
    </row>
    <row r="1203" spans="1:16" hidden="1">
      <c r="A1203" t="s">
        <v>11</v>
      </c>
      <c r="B1203" t="s">
        <v>11</v>
      </c>
      <c r="C1203" t="s">
        <v>72</v>
      </c>
      <c r="D1203" s="8">
        <v>2210</v>
      </c>
      <c r="E1203" t="str">
        <f>VLOOKUP(D1203,Conformity!$A$2:$C$116,2,0)</f>
        <v>Citrus Groves</v>
      </c>
      <c r="F1203" s="8" t="s">
        <v>10</v>
      </c>
      <c r="G1203" s="26">
        <f t="shared" si="95"/>
        <v>1.6671011379372187</v>
      </c>
      <c r="H1203" s="30">
        <f t="shared" si="96"/>
        <v>0.16490862031309303</v>
      </c>
      <c r="I1203" s="30">
        <f>HLOOKUP(F1203,ROCs!$B$1:$F$17,MATCH(VLOOKUP(D1203,HROC,2,0),ROCs!$A$2:$A$17,0)+1,0)</f>
        <v>0.32696578480774496</v>
      </c>
      <c r="J1203" s="3">
        <v>17.670000000000002</v>
      </c>
      <c r="K1203" s="26">
        <f t="shared" si="92"/>
        <v>24.07767047765152</v>
      </c>
      <c r="L1203" s="31">
        <f t="shared" si="93"/>
        <v>109.22070014975519</v>
      </c>
      <c r="M1203" s="4">
        <f>2.721*K1203*(H1203+VLOOKUP(B1203,Summary!$A$34:C$39,3,0))</f>
        <v>18.010732105282727</v>
      </c>
      <c r="N1203" t="s">
        <v>99</v>
      </c>
      <c r="P1203">
        <f t="shared" si="94"/>
        <v>2000</v>
      </c>
    </row>
    <row r="1204" spans="1:16" hidden="1">
      <c r="A1204" t="s">
        <v>14</v>
      </c>
      <c r="B1204" t="s">
        <v>96</v>
      </c>
      <c r="C1204" t="s">
        <v>79</v>
      </c>
      <c r="D1204" s="8">
        <v>1210</v>
      </c>
      <c r="E1204" t="str">
        <f>VLOOKUP(D1204,Conformity!$A$2:$C$116,2,0)</f>
        <v>Fixed Single Family Units</v>
      </c>
      <c r="F1204" s="8" t="s">
        <v>5</v>
      </c>
      <c r="G1204" s="26">
        <f t="shared" si="95"/>
        <v>1.3474392445178078</v>
      </c>
      <c r="H1204" s="30">
        <f t="shared" si="96"/>
        <v>0.2921616014325315</v>
      </c>
      <c r="I1204" s="30">
        <f>HLOOKUP(F1204,ROCs!$B$1:$F$17,MATCH(VLOOKUP(D1204,HROC,2,0),ROCs!$A$2:$A$17,0)+1,0)</f>
        <v>0.24052044568721381</v>
      </c>
      <c r="J1204" s="3">
        <v>17.579999999999998</v>
      </c>
      <c r="K1204" s="26">
        <f t="shared" si="92"/>
        <v>17.621646271117729</v>
      </c>
      <c r="L1204" s="31">
        <f t="shared" si="93"/>
        <v>64.607689947043298</v>
      </c>
      <c r="M1204" s="4">
        <f>2.721*K1204*(H1204+VLOOKUP(B1204,Summary!$A$34:C$39,3,0))</f>
        <v>17.844590361588157</v>
      </c>
      <c r="N1204" t="s">
        <v>113</v>
      </c>
      <c r="P1204">
        <f t="shared" si="94"/>
        <v>1000</v>
      </c>
    </row>
    <row r="1205" spans="1:16">
      <c r="A1205" t="s">
        <v>11</v>
      </c>
      <c r="B1205" t="s">
        <v>11</v>
      </c>
      <c r="C1205" t="s">
        <v>17</v>
      </c>
      <c r="D1205" s="8">
        <v>4200</v>
      </c>
      <c r="E1205" t="str">
        <f>VLOOKUP(D1205,Conformity!$A$2:$C$116,2,0)</f>
        <v>Upland Hardwood Forests</v>
      </c>
      <c r="F1205" s="8" t="s">
        <v>5</v>
      </c>
      <c r="G1205" s="26">
        <f t="shared" si="95"/>
        <v>0.80616023176279095</v>
      </c>
      <c r="H1205" s="30">
        <f t="shared" si="96"/>
        <v>4.9140330516175015E-2</v>
      </c>
      <c r="I1205" s="30">
        <f>HLOOKUP(F1205,ROCs!$B$1:$F$17,MATCH(VLOOKUP(D1205,HROC,2,0),ROCs!$A$2:$A$17,0)+1,0)</f>
        <v>0.28292799795311729</v>
      </c>
      <c r="J1205" s="3">
        <v>17.559999999999999</v>
      </c>
      <c r="K1205" s="26">
        <f t="shared" si="92"/>
        <v>20.705038696606458</v>
      </c>
      <c r="L1205" s="31">
        <f t="shared" si="93"/>
        <v>45.417785899327903</v>
      </c>
      <c r="M1205" s="4">
        <f>2.721*K1205*(H1205+VLOOKUP(B1205,Summary!$A$34:C$39,3,0))</f>
        <v>8.9657132348580841</v>
      </c>
      <c r="N1205" t="s">
        <v>17</v>
      </c>
      <c r="O1205" t="s">
        <v>28</v>
      </c>
      <c r="P1205">
        <f t="shared" si="94"/>
        <v>4000</v>
      </c>
    </row>
    <row r="1206" spans="1:16" hidden="1">
      <c r="A1206" t="s">
        <v>14</v>
      </c>
      <c r="B1206" t="s">
        <v>96</v>
      </c>
      <c r="C1206" t="s">
        <v>72</v>
      </c>
      <c r="D1206" s="8">
        <v>1820</v>
      </c>
      <c r="E1206" t="str">
        <f>VLOOKUP(D1206,Conformity!$A$2:$C$116,2,0)</f>
        <v>Golf Courses</v>
      </c>
      <c r="F1206" s="8" t="s">
        <v>13</v>
      </c>
      <c r="G1206" s="26">
        <f t="shared" si="95"/>
        <v>1.8765006736361713</v>
      </c>
      <c r="H1206" s="30">
        <f t="shared" si="96"/>
        <v>0.3700681607026059</v>
      </c>
      <c r="I1206" s="30">
        <f>HLOOKUP(F1206,ROCs!$B$1:$F$17,MATCH(VLOOKUP(D1206,HROC,2,0),ROCs!$A$2:$A$17,0)+1,0)</f>
        <v>0.15190764990771397</v>
      </c>
      <c r="J1206" s="3">
        <v>17.53</v>
      </c>
      <c r="K1206" s="26">
        <f t="shared" si="92"/>
        <v>11.097807046261677</v>
      </c>
      <c r="L1206" s="31">
        <f t="shared" si="93"/>
        <v>56.664940365486657</v>
      </c>
      <c r="M1206" s="4">
        <f>2.721*K1206*(H1206+VLOOKUP(B1206,Summary!$A$34:C$39,3,0))</f>
        <v>13.590768095595227</v>
      </c>
      <c r="N1206" t="s">
        <v>99</v>
      </c>
      <c r="P1206">
        <f t="shared" si="94"/>
        <v>1000</v>
      </c>
    </row>
    <row r="1207" spans="1:16" hidden="1">
      <c r="A1207" t="s">
        <v>14</v>
      </c>
      <c r="B1207" t="s">
        <v>96</v>
      </c>
      <c r="C1207" t="s">
        <v>4</v>
      </c>
      <c r="D1207" s="8">
        <v>3300</v>
      </c>
      <c r="E1207" t="str">
        <f>VLOOKUP(D1207,Conformity!$A$2:$C$116,2,0)</f>
        <v>Mixed Rangeland</v>
      </c>
      <c r="F1207" s="8" t="s">
        <v>5</v>
      </c>
      <c r="G1207" s="26">
        <f t="shared" si="95"/>
        <v>0.80616023176279095</v>
      </c>
      <c r="H1207" s="30">
        <f t="shared" si="96"/>
        <v>4.9140330516175015E-2</v>
      </c>
      <c r="I1207" s="30">
        <f>HLOOKUP(F1207,ROCs!$B$1:$F$17,MATCH(VLOOKUP(D1207,HROC,2,0),ROCs!$A$2:$A$17,0)+1,0)</f>
        <v>0.28292799795311729</v>
      </c>
      <c r="J1207" s="3">
        <v>17.510000000000002</v>
      </c>
      <c r="K1207" s="26">
        <f t="shared" si="92"/>
        <v>20.646083575032982</v>
      </c>
      <c r="L1207" s="31">
        <f t="shared" si="93"/>
        <v>45.288464185491556</v>
      </c>
      <c r="M1207" s="4">
        <f>2.721*K1207*(H1207+VLOOKUP(B1207,Summary!$A$34:C$39,3,0))</f>
        <v>7.2548446364013266</v>
      </c>
      <c r="N1207" t="s">
        <v>4</v>
      </c>
      <c r="P1207">
        <f t="shared" si="94"/>
        <v>3000</v>
      </c>
    </row>
    <row r="1208" spans="1:16" hidden="1">
      <c r="A1208" t="s">
        <v>14</v>
      </c>
      <c r="B1208" t="s">
        <v>96</v>
      </c>
      <c r="C1208" t="s">
        <v>83</v>
      </c>
      <c r="D1208" s="8">
        <v>1210</v>
      </c>
      <c r="E1208" t="str">
        <f>VLOOKUP(D1208,Conformity!$A$2:$C$116,2,0)</f>
        <v>Fixed Single Family Units</v>
      </c>
      <c r="F1208" s="8" t="s">
        <v>3</v>
      </c>
      <c r="G1208" s="26">
        <f t="shared" si="95"/>
        <v>1.3474392445178078</v>
      </c>
      <c r="H1208" s="30">
        <f t="shared" si="96"/>
        <v>0.2921616014325315</v>
      </c>
      <c r="I1208" s="30">
        <f>HLOOKUP(F1208,ROCs!$B$1:$F$17,MATCH(VLOOKUP(D1208,HROC,2,0),ROCs!$A$2:$A$17,0)+1,0)</f>
        <v>0.12152611992617118</v>
      </c>
      <c r="J1208" s="3">
        <v>17.5</v>
      </c>
      <c r="K1208" s="26">
        <f t="shared" si="92"/>
        <v>8.8630518338655708</v>
      </c>
      <c r="L1208" s="31">
        <f t="shared" si="93"/>
        <v>32.495335342504255</v>
      </c>
      <c r="M1208" s="4">
        <f>2.721*K1208*(H1208+VLOOKUP(B1208,Summary!$A$34:C$39,3,0))</f>
        <v>8.9751846618370443</v>
      </c>
      <c r="N1208" t="s">
        <v>111</v>
      </c>
      <c r="O1208" t="s">
        <v>82</v>
      </c>
      <c r="P1208">
        <f t="shared" si="94"/>
        <v>1000</v>
      </c>
    </row>
    <row r="1209" spans="1:16">
      <c r="A1209" t="s">
        <v>11</v>
      </c>
      <c r="B1209" t="s">
        <v>11</v>
      </c>
      <c r="C1209" t="s">
        <v>17</v>
      </c>
      <c r="D1209" s="8">
        <v>2210</v>
      </c>
      <c r="E1209" t="str">
        <f>VLOOKUP(D1209,Conformity!$A$2:$C$116,2,0)</f>
        <v>Citrus Groves</v>
      </c>
      <c r="F1209" s="8" t="s">
        <v>5</v>
      </c>
      <c r="G1209" s="26">
        <f t="shared" si="95"/>
        <v>1.6671011379372187</v>
      </c>
      <c r="H1209" s="30">
        <f t="shared" si="96"/>
        <v>0.16490862031309303</v>
      </c>
      <c r="I1209" s="30">
        <f>HLOOKUP(F1209,ROCs!$B$1:$F$17,MATCH(VLOOKUP(D1209,HROC,2,0),ROCs!$A$2:$A$17,0)+1,0)</f>
        <v>0.32696578480774496</v>
      </c>
      <c r="J1209" s="3">
        <v>17.47</v>
      </c>
      <c r="K1209" s="26">
        <f t="shared" si="92"/>
        <v>23.805144496014261</v>
      </c>
      <c r="L1209" s="31">
        <f t="shared" si="93"/>
        <v>107.98447264381568</v>
      </c>
      <c r="M1209" s="4">
        <f>2.721*K1209*(H1209+VLOOKUP(B1209,Summary!$A$34:C$39,3,0))</f>
        <v>17.806875488358191</v>
      </c>
      <c r="N1209" t="s">
        <v>17</v>
      </c>
      <c r="O1209" t="s">
        <v>29</v>
      </c>
      <c r="P1209">
        <f t="shared" si="94"/>
        <v>2000</v>
      </c>
    </row>
    <row r="1210" spans="1:16" hidden="1">
      <c r="A1210" t="s">
        <v>14</v>
      </c>
      <c r="B1210" t="s">
        <v>96</v>
      </c>
      <c r="C1210" t="s">
        <v>71</v>
      </c>
      <c r="D1210" s="8">
        <v>1710</v>
      </c>
      <c r="E1210" t="str">
        <f>VLOOKUP(D1210,Conformity!$A$2:$C$116,2,0)</f>
        <v>Educational Facilities</v>
      </c>
      <c r="F1210" s="8" t="s">
        <v>5</v>
      </c>
      <c r="G1210" s="26">
        <f t="shared" si="95"/>
        <v>0.96739227811534922</v>
      </c>
      <c r="H1210" s="30">
        <f t="shared" si="96"/>
        <v>0.17065096597435325</v>
      </c>
      <c r="I1210" s="30">
        <f>HLOOKUP(F1210,ROCs!$B$1:$F$17,MATCH(VLOOKUP(D1210,HROC,2,0),ROCs!$A$2:$A$17,0)+1,0)</f>
        <v>0.24052044568721381</v>
      </c>
      <c r="J1210" s="3">
        <v>17.43</v>
      </c>
      <c r="K1210" s="26">
        <f t="shared" si="92"/>
        <v>17.471290927507511</v>
      </c>
      <c r="L1210" s="31">
        <f t="shared" si="93"/>
        <v>45.989231646910838</v>
      </c>
      <c r="M1210" s="4">
        <f>2.721*K1210*(H1210+VLOOKUP(B1210,Summary!$A$34:C$39,3,0))</f>
        <v>11.915792173960297</v>
      </c>
      <c r="N1210" t="s">
        <v>104</v>
      </c>
      <c r="P1210">
        <f t="shared" si="94"/>
        <v>1000</v>
      </c>
    </row>
    <row r="1211" spans="1:16">
      <c r="A1211" t="s">
        <v>14</v>
      </c>
      <c r="B1211" t="s">
        <v>96</v>
      </c>
      <c r="C1211" t="s">
        <v>17</v>
      </c>
      <c r="D1211" s="8">
        <v>4340</v>
      </c>
      <c r="E1211" t="str">
        <f>VLOOKUP(D1211,Conformity!$A$2:$C$116,2,0)</f>
        <v>Hardwood - Coniferous Mixed</v>
      </c>
      <c r="F1211" s="8" t="s">
        <v>3</v>
      </c>
      <c r="G1211" s="26">
        <f t="shared" si="95"/>
        <v>0.80616023176279095</v>
      </c>
      <c r="H1211" s="30">
        <f t="shared" si="96"/>
        <v>4.9140330516175015E-2</v>
      </c>
      <c r="I1211" s="30">
        <f>HLOOKUP(F1211,ROCs!$B$1:$F$17,MATCH(VLOOKUP(D1211,HROC,2,0),ROCs!$A$2:$A$17,0)+1,0)</f>
        <v>2.0887301862310671E-2</v>
      </c>
      <c r="J1211" s="3">
        <v>17.420000000000002</v>
      </c>
      <c r="K1211" s="26">
        <f t="shared" si="92"/>
        <v>1.5163732075047509</v>
      </c>
      <c r="L1211" s="31">
        <f t="shared" si="93"/>
        <v>3.3262586315868945</v>
      </c>
      <c r="M1211" s="4">
        <f>2.721*K1211*(H1211+VLOOKUP(B1211,Summary!$A$34:C$39,3,0))</f>
        <v>0.53283965412946088</v>
      </c>
      <c r="N1211" t="s">
        <v>17</v>
      </c>
      <c r="O1211" t="s">
        <v>38</v>
      </c>
      <c r="P1211">
        <f t="shared" si="94"/>
        <v>4000</v>
      </c>
    </row>
    <row r="1212" spans="1:16" hidden="1">
      <c r="A1212" t="s">
        <v>16</v>
      </c>
      <c r="B1212" t="s">
        <v>97</v>
      </c>
      <c r="C1212" t="s">
        <v>71</v>
      </c>
      <c r="D1212" s="8">
        <v>1820</v>
      </c>
      <c r="E1212" t="str">
        <f>VLOOKUP(D1212,Conformity!$A$2:$C$116,2,0)</f>
        <v>Golf Courses</v>
      </c>
      <c r="F1212" s="8" t="s">
        <v>3</v>
      </c>
      <c r="G1212" s="26">
        <f t="shared" si="95"/>
        <v>1.8765006736361713</v>
      </c>
      <c r="H1212" s="30">
        <f t="shared" si="96"/>
        <v>0.3700681607026059</v>
      </c>
      <c r="I1212" s="30">
        <f>HLOOKUP(F1212,ROCs!$B$1:$F$17,MATCH(VLOOKUP(D1212,HROC,2,0),ROCs!$A$2:$A$17,0)+1,0)</f>
        <v>8.3338224602148639E-2</v>
      </c>
      <c r="J1212" s="3">
        <v>17.38</v>
      </c>
      <c r="K1212" s="26">
        <f t="shared" si="92"/>
        <v>6.0362834468919182</v>
      </c>
      <c r="L1212" s="31">
        <f t="shared" si="93"/>
        <v>30.821011765790583</v>
      </c>
      <c r="M1212" s="4">
        <f>2.721*K1212*(H1212+VLOOKUP(B1212,Summary!$A$34:C$39,3,0))</f>
        <v>6.7352576971371754</v>
      </c>
      <c r="N1212" t="s">
        <v>104</v>
      </c>
      <c r="P1212">
        <f t="shared" si="94"/>
        <v>1000</v>
      </c>
    </row>
    <row r="1213" spans="1:16" hidden="1">
      <c r="A1213" t="s">
        <v>14</v>
      </c>
      <c r="B1213" t="s">
        <v>96</v>
      </c>
      <c r="C1213" t="s">
        <v>77</v>
      </c>
      <c r="D1213" s="8">
        <v>1900</v>
      </c>
      <c r="E1213" t="str">
        <f>VLOOKUP(D1213,Conformity!$A$2:$C$116,2,0)</f>
        <v>Open Land</v>
      </c>
      <c r="F1213" s="8" t="s">
        <v>9</v>
      </c>
      <c r="G1213" s="26">
        <f t="shared" si="95"/>
        <v>0.80616023176279095</v>
      </c>
      <c r="H1213" s="30">
        <f t="shared" si="96"/>
        <v>4.9140330516175015E-2</v>
      </c>
      <c r="I1213" s="30">
        <f>HLOOKUP(F1213,ROCs!$B$1:$F$17,MATCH(VLOOKUP(D1213,HROC,2,0),ROCs!$A$2:$A$17,0)+1,0)</f>
        <v>0.19937879050387461</v>
      </c>
      <c r="J1213" s="3">
        <v>17.38</v>
      </c>
      <c r="K1213" s="26">
        <f t="shared" si="92"/>
        <v>14.441235081804715</v>
      </c>
      <c r="L1213" s="31">
        <f t="shared" si="93"/>
        <v>31.677744373149583</v>
      </c>
      <c r="M1213" s="4">
        <f>2.721*K1213*(H1213+VLOOKUP(B1213,Summary!$A$34:C$39,3,0))</f>
        <v>5.0745177164223616</v>
      </c>
      <c r="N1213" t="s">
        <v>112</v>
      </c>
      <c r="P1213">
        <f t="shared" si="94"/>
        <v>1000</v>
      </c>
    </row>
    <row r="1214" spans="1:16" hidden="1">
      <c r="A1214" t="s">
        <v>16</v>
      </c>
      <c r="B1214" t="s">
        <v>97</v>
      </c>
      <c r="C1214" t="s">
        <v>92</v>
      </c>
      <c r="D1214" s="8">
        <v>3100</v>
      </c>
      <c r="E1214" t="str">
        <f>VLOOKUP(D1214,Conformity!$A$2:$C$116,2,0)</f>
        <v>Herbaceous (Dry Prairie)</v>
      </c>
      <c r="F1214" s="8" t="s">
        <v>5</v>
      </c>
      <c r="G1214" s="26">
        <f t="shared" si="95"/>
        <v>0.80616023176279095</v>
      </c>
      <c r="H1214" s="30">
        <f t="shared" si="96"/>
        <v>4.9140330516175015E-2</v>
      </c>
      <c r="I1214" s="30">
        <f>HLOOKUP(F1214,ROCs!$B$1:$F$17,MATCH(VLOOKUP(D1214,HROC,2,0),ROCs!$A$2:$A$17,0)+1,0)</f>
        <v>0.28292799795311729</v>
      </c>
      <c r="J1214" s="3">
        <v>17.36</v>
      </c>
      <c r="K1214" s="26">
        <f t="shared" si="92"/>
        <v>20.469218210312537</v>
      </c>
      <c r="L1214" s="31">
        <f t="shared" si="93"/>
        <v>44.900499043982485</v>
      </c>
      <c r="M1214" s="4">
        <f>2.721*K1214*(H1214+VLOOKUP(B1214,Summary!$A$34:C$39,3,0))</f>
        <v>4.9648260574325871</v>
      </c>
      <c r="N1214" t="s">
        <v>102</v>
      </c>
      <c r="O1214" t="s">
        <v>89</v>
      </c>
      <c r="P1214">
        <f t="shared" si="94"/>
        <v>3000</v>
      </c>
    </row>
    <row r="1215" spans="1:16">
      <c r="A1215" t="s">
        <v>14</v>
      </c>
      <c r="B1215" t="s">
        <v>96</v>
      </c>
      <c r="C1215" t="s">
        <v>17</v>
      </c>
      <c r="D1215" s="8">
        <v>1900</v>
      </c>
      <c r="E1215" t="str">
        <f>VLOOKUP(D1215,Conformity!$A$2:$C$116,2,0)</f>
        <v>Open Land</v>
      </c>
      <c r="F1215" s="8" t="s">
        <v>10</v>
      </c>
      <c r="G1215" s="26">
        <f t="shared" si="95"/>
        <v>0.80616023176279095</v>
      </c>
      <c r="H1215" s="30">
        <f t="shared" si="96"/>
        <v>4.9140330516175015E-2</v>
      </c>
      <c r="I1215" s="30">
        <f>HLOOKUP(F1215,ROCs!$B$1:$F$17,MATCH(VLOOKUP(D1215,HROC,2,0),ROCs!$A$2:$A$17,0)+1,0)</f>
        <v>0.24115339422849597</v>
      </c>
      <c r="J1215" s="3">
        <v>17.329999999999998</v>
      </c>
      <c r="K1215" s="26">
        <f t="shared" si="92"/>
        <v>17.416767331850959</v>
      </c>
      <c r="L1215" s="31">
        <f t="shared" si="93"/>
        <v>38.204758818734533</v>
      </c>
      <c r="M1215" s="4">
        <f>2.721*K1215*(H1215+VLOOKUP(B1215,Summary!$A$34:C$39,3,0))</f>
        <v>6.1200924912330219</v>
      </c>
      <c r="N1215" t="s">
        <v>17</v>
      </c>
      <c r="O1215" t="s">
        <v>38</v>
      </c>
      <c r="P1215">
        <f t="shared" si="94"/>
        <v>1000</v>
      </c>
    </row>
    <row r="1216" spans="1:16" hidden="1">
      <c r="A1216" t="s">
        <v>14</v>
      </c>
      <c r="B1216" t="s">
        <v>96</v>
      </c>
      <c r="C1216" t="s">
        <v>71</v>
      </c>
      <c r="D1216" s="8">
        <v>1550</v>
      </c>
      <c r="E1216" t="str">
        <f>VLOOKUP(D1216,Conformity!$A$2:$C$116,2,0)</f>
        <v>Other Light Industrial</v>
      </c>
      <c r="F1216" s="8" t="s">
        <v>3</v>
      </c>
      <c r="G1216" s="26">
        <f t="shared" si="95"/>
        <v>1.2017295380314896</v>
      </c>
      <c r="H1216" s="30">
        <f t="shared" si="96"/>
        <v>0.2322997442582819</v>
      </c>
      <c r="I1216" s="30">
        <f>HLOOKUP(F1216,ROCs!$B$1:$F$17,MATCH(VLOOKUP(D1216,HROC,2,0),ROCs!$A$2:$A$17,0)+1,0)</f>
        <v>0.21931666955426207</v>
      </c>
      <c r="J1216" s="3">
        <v>17.2</v>
      </c>
      <c r="K1216" s="26">
        <f t="shared" si="92"/>
        <v>15.720838190319057</v>
      </c>
      <c r="L1216" s="31">
        <f t="shared" si="93"/>
        <v>51.405664270918102</v>
      </c>
      <c r="M1216" s="4">
        <f>2.721*K1216*(H1216+VLOOKUP(B1216,Summary!$A$34:C$39,3,0))</f>
        <v>13.359059003852288</v>
      </c>
      <c r="N1216" t="s">
        <v>104</v>
      </c>
      <c r="P1216">
        <f t="shared" si="94"/>
        <v>1000</v>
      </c>
    </row>
    <row r="1217" spans="1:16" hidden="1">
      <c r="A1217" t="s">
        <v>8</v>
      </c>
      <c r="B1217" t="s">
        <v>8</v>
      </c>
      <c r="C1217" t="s">
        <v>4</v>
      </c>
      <c r="D1217" s="8">
        <v>2230</v>
      </c>
      <c r="E1217" t="str">
        <f>VLOOKUP(D1217,Conformity!$A$2:$C$116,2,0)</f>
        <v>Other Groves</v>
      </c>
      <c r="F1217" s="8" t="s">
        <v>5</v>
      </c>
      <c r="G1217" s="26">
        <f t="shared" si="95"/>
        <v>1.6671011379372187</v>
      </c>
      <c r="H1217" s="30">
        <f t="shared" si="96"/>
        <v>0.16490862031309303</v>
      </c>
      <c r="I1217" s="30">
        <f>HLOOKUP(F1217,ROCs!$B$1:$F$17,MATCH(VLOOKUP(D1217,HROC,2,0),ROCs!$A$2:$A$17,0)+1,0)</f>
        <v>0.32696578480774496</v>
      </c>
      <c r="J1217" s="3">
        <v>17.149999999999999</v>
      </c>
      <c r="K1217" s="26">
        <f t="shared" si="92"/>
        <v>23.369102925394653</v>
      </c>
      <c r="L1217" s="31">
        <f t="shared" si="93"/>
        <v>106.00650863431247</v>
      </c>
      <c r="M1217" s="4">
        <f>2.721*K1217*(H1217+VLOOKUP(B1217,Summary!$A$34:C$39,3,0))</f>
        <v>22.567691226078836</v>
      </c>
      <c r="N1217" t="s">
        <v>4</v>
      </c>
      <c r="P1217">
        <f t="shared" si="94"/>
        <v>2000</v>
      </c>
    </row>
    <row r="1218" spans="1:16" hidden="1">
      <c r="A1218" t="s">
        <v>16</v>
      </c>
      <c r="B1218" t="s">
        <v>97</v>
      </c>
      <c r="C1218" t="s">
        <v>79</v>
      </c>
      <c r="D1218" s="8">
        <v>1210</v>
      </c>
      <c r="E1218" t="str">
        <f>VLOOKUP(D1218,Conformity!$A$2:$C$116,2,0)</f>
        <v>Fixed Single Family Units</v>
      </c>
      <c r="F1218" s="8" t="s">
        <v>9</v>
      </c>
      <c r="G1218" s="26">
        <f t="shared" si="95"/>
        <v>1.3474392445178078</v>
      </c>
      <c r="H1218" s="30">
        <f t="shared" si="96"/>
        <v>0.2921616014325315</v>
      </c>
      <c r="I1218" s="30">
        <f>HLOOKUP(F1218,ROCs!$B$1:$F$17,MATCH(VLOOKUP(D1218,HROC,2,0),ROCs!$A$2:$A$17,0)+1,0)</f>
        <v>0.2050753273754139</v>
      </c>
      <c r="J1218" s="3">
        <v>17.11</v>
      </c>
      <c r="K1218" s="26">
        <f t="shared" ref="K1218:K1281" si="97">Rain*I1218*J1218/12</f>
        <v>14.623085913181709</v>
      </c>
      <c r="L1218" s="31">
        <f t="shared" ref="L1218:L1281" si="98">2.721*G1218*K1218</f>
        <v>53.613821672059622</v>
      </c>
      <c r="M1218" s="4">
        <f>2.721*K1218*(H1218+VLOOKUP(B1218,Summary!$A$34:C$39,3,0))</f>
        <v>13.216516394312375</v>
      </c>
      <c r="N1218" t="s">
        <v>113</v>
      </c>
      <c r="P1218">
        <f t="shared" si="94"/>
        <v>1000</v>
      </c>
    </row>
    <row r="1219" spans="1:16" hidden="1">
      <c r="A1219" t="s">
        <v>16</v>
      </c>
      <c r="B1219" t="s">
        <v>97</v>
      </c>
      <c r="C1219" t="s">
        <v>86</v>
      </c>
      <c r="D1219" s="8">
        <v>8140</v>
      </c>
      <c r="E1219" t="str">
        <f>VLOOKUP(D1219,Conformity!$A$2:$C$116,2,0)</f>
        <v>Roads and Highways</v>
      </c>
      <c r="F1219" s="8" t="s">
        <v>3</v>
      </c>
      <c r="G1219" s="26">
        <f t="shared" si="95"/>
        <v>1.0171301585628862</v>
      </c>
      <c r="H1219" s="30">
        <f t="shared" si="96"/>
        <v>0.19656132206470006</v>
      </c>
      <c r="I1219" s="30">
        <f>HLOOKUP(F1219,ROCs!$B$1:$F$17,MATCH(VLOOKUP(D1219,HROC,2,0),ROCs!$A$2:$A$17,0)+1,0)</f>
        <v>0.37051640493542071</v>
      </c>
      <c r="J1219" s="3">
        <v>17.05</v>
      </c>
      <c r="K1219" s="26">
        <f t="shared" si="97"/>
        <v>26.327367354540637</v>
      </c>
      <c r="L1219" s="31">
        <f t="shared" si="98"/>
        <v>72.86391574201086</v>
      </c>
      <c r="M1219" s="4">
        <f>2.721*K1219*(H1219+VLOOKUP(B1219,Summary!$A$34:C$39,3,0))</f>
        <v>16.946488208642865</v>
      </c>
      <c r="N1219" t="s">
        <v>109</v>
      </c>
      <c r="P1219">
        <f t="shared" ref="P1219:P1282" si="99">INT(D1219/1000)*1000</f>
        <v>8000</v>
      </c>
    </row>
    <row r="1220" spans="1:16" hidden="1">
      <c r="A1220" t="s">
        <v>14</v>
      </c>
      <c r="B1220" t="s">
        <v>96</v>
      </c>
      <c r="C1220" t="s">
        <v>79</v>
      </c>
      <c r="D1220" s="8">
        <v>1550</v>
      </c>
      <c r="E1220" t="str">
        <f>VLOOKUP(D1220,Conformity!$A$2:$C$116,2,0)</f>
        <v>Other Light Industrial</v>
      </c>
      <c r="F1220" s="8" t="s">
        <v>5</v>
      </c>
      <c r="G1220" s="26">
        <f t="shared" si="95"/>
        <v>1.2017295380314896</v>
      </c>
      <c r="H1220" s="30">
        <f t="shared" si="96"/>
        <v>0.2322997442582819</v>
      </c>
      <c r="I1220" s="30">
        <f>HLOOKUP(F1220,ROCs!$B$1:$F$17,MATCH(VLOOKUP(D1220,HROC,2,0),ROCs!$A$2:$A$17,0)+1,0)</f>
        <v>0.34369105791620291</v>
      </c>
      <c r="J1220" s="3">
        <v>17</v>
      </c>
      <c r="K1220" s="26">
        <f t="shared" si="97"/>
        <v>24.349652225718184</v>
      </c>
      <c r="L1220" s="31">
        <f t="shared" si="98"/>
        <v>79.621075687916559</v>
      </c>
      <c r="M1220" s="4">
        <f>2.721*K1220*(H1220+VLOOKUP(B1220,Summary!$A$34:C$39,3,0))</f>
        <v>20.691545633168978</v>
      </c>
      <c r="N1220" t="s">
        <v>113</v>
      </c>
      <c r="P1220">
        <f t="shared" si="99"/>
        <v>1000</v>
      </c>
    </row>
    <row r="1221" spans="1:16" hidden="1">
      <c r="A1221" t="s">
        <v>14</v>
      </c>
      <c r="B1221" t="s">
        <v>96</v>
      </c>
      <c r="C1221" t="s">
        <v>72</v>
      </c>
      <c r="D1221" s="8">
        <v>1330</v>
      </c>
      <c r="E1221" t="str">
        <f>VLOOKUP(D1221,Conformity!$A$2:$C$116,2,0)</f>
        <v>Multiple Dwelling Units, Low Rise &lt;Two stories or less&gt;</v>
      </c>
      <c r="F1221" s="8" t="s">
        <v>9</v>
      </c>
      <c r="G1221" s="26">
        <f t="shared" si="95"/>
        <v>1.6728075169398335</v>
      </c>
      <c r="H1221" s="30">
        <f t="shared" si="96"/>
        <v>0.4645994885165638</v>
      </c>
      <c r="I1221" s="30">
        <f>HLOOKUP(F1221,ROCs!$B$1:$F$17,MATCH(VLOOKUP(D1221,HROC,2,0),ROCs!$A$2:$A$17,0)+1,0)</f>
        <v>0.43646311869441834</v>
      </c>
      <c r="J1221" s="3">
        <v>16.940000000000001</v>
      </c>
      <c r="K1221" s="26">
        <f t="shared" si="97"/>
        <v>30.813183198873265</v>
      </c>
      <c r="L1221" s="31">
        <f t="shared" si="98"/>
        <v>140.25265109897666</v>
      </c>
      <c r="M1221" s="4">
        <f>2.721*K1221*(H1221+VLOOKUP(B1221,Summary!$A$34:C$39,3,0))</f>
        <v>45.660676006121754</v>
      </c>
      <c r="N1221" t="s">
        <v>99</v>
      </c>
      <c r="P1221">
        <f t="shared" si="99"/>
        <v>1000</v>
      </c>
    </row>
    <row r="1222" spans="1:16" hidden="1">
      <c r="A1222" t="s">
        <v>11</v>
      </c>
      <c r="B1222" t="s">
        <v>11</v>
      </c>
      <c r="C1222" t="s">
        <v>90</v>
      </c>
      <c r="D1222" s="8">
        <v>1110</v>
      </c>
      <c r="E1222" t="str">
        <f>VLOOKUP(D1222,Conformity!$A$2:$C$116,2,0)</f>
        <v>Fixed Single Family Units</v>
      </c>
      <c r="F1222" s="8" t="s">
        <v>10</v>
      </c>
      <c r="G1222" s="26">
        <f t="shared" si="95"/>
        <v>0.96739227811534922</v>
      </c>
      <c r="H1222" s="30">
        <f t="shared" si="96"/>
        <v>0.17065096597435325</v>
      </c>
      <c r="I1222" s="30">
        <f>HLOOKUP(F1222,ROCs!$B$1:$F$17,MATCH(VLOOKUP(D1222,HROC,2,0),ROCs!$A$2:$A$17,0)+1,0)</f>
        <v>0.24895975957097566</v>
      </c>
      <c r="J1222" s="3">
        <v>16.89</v>
      </c>
      <c r="K1222" s="26">
        <f t="shared" si="97"/>
        <v>17.524047188423371</v>
      </c>
      <c r="L1222" s="31">
        <f t="shared" si="98"/>
        <v>46.128100601365972</v>
      </c>
      <c r="M1222" s="4">
        <f>2.721*K1222*(H1222+VLOOKUP(B1222,Summary!$A$34:C$39,3,0))</f>
        <v>13.382261038465588</v>
      </c>
      <c r="N1222" t="s">
        <v>105</v>
      </c>
      <c r="O1222" t="s">
        <v>89</v>
      </c>
      <c r="P1222">
        <f t="shared" si="99"/>
        <v>1000</v>
      </c>
    </row>
    <row r="1223" spans="1:16" hidden="1">
      <c r="A1223" t="s">
        <v>14</v>
      </c>
      <c r="B1223" t="s">
        <v>96</v>
      </c>
      <c r="C1223" t="s">
        <v>72</v>
      </c>
      <c r="D1223" s="8">
        <v>2430</v>
      </c>
      <c r="E1223" t="str">
        <f>VLOOKUP(D1223,Conformity!$A$2:$C$116,2,0)</f>
        <v>Ornamentals</v>
      </c>
      <c r="F1223" s="8" t="s">
        <v>5</v>
      </c>
      <c r="G1223" s="26">
        <f t="shared" si="95"/>
        <v>1.7303616721893005</v>
      </c>
      <c r="H1223" s="30">
        <f t="shared" si="96"/>
        <v>0.38508149913584422</v>
      </c>
      <c r="I1223" s="30">
        <f>HLOOKUP(F1223,ROCs!$B$1:$F$17,MATCH(VLOOKUP(D1223,HROC,2,0),ROCs!$A$2:$A$17,0)+1,0)</f>
        <v>0.30381529981542799</v>
      </c>
      <c r="J1223" s="3">
        <v>16.86</v>
      </c>
      <c r="K1223" s="26">
        <f t="shared" si="97"/>
        <v>21.347293416996223</v>
      </c>
      <c r="L1223" s="31">
        <f t="shared" si="98"/>
        <v>100.50976280613166</v>
      </c>
      <c r="M1223" s="4">
        <f>2.721*K1223*(H1223+VLOOKUP(B1223,Summary!$A$34:C$39,3,0))</f>
        <v>27.014717162869481</v>
      </c>
      <c r="N1223" t="s">
        <v>99</v>
      </c>
      <c r="P1223">
        <f t="shared" si="99"/>
        <v>2000</v>
      </c>
    </row>
    <row r="1224" spans="1:16" hidden="1">
      <c r="A1224" t="s">
        <v>14</v>
      </c>
      <c r="B1224" t="s">
        <v>96</v>
      </c>
      <c r="C1224" t="s">
        <v>90</v>
      </c>
      <c r="D1224" s="8">
        <v>1210</v>
      </c>
      <c r="E1224" t="str">
        <f>VLOOKUP(D1224,Conformity!$A$2:$C$116,2,0)</f>
        <v>Fixed Single Family Units</v>
      </c>
      <c r="F1224" s="8" t="s">
        <v>9</v>
      </c>
      <c r="G1224" s="26">
        <f t="shared" si="95"/>
        <v>1.3474392445178078</v>
      </c>
      <c r="H1224" s="30">
        <f t="shared" si="96"/>
        <v>0.2921616014325315</v>
      </c>
      <c r="I1224" s="30">
        <f>HLOOKUP(F1224,ROCs!$B$1:$F$17,MATCH(VLOOKUP(D1224,HROC,2,0),ROCs!$A$2:$A$17,0)+1,0)</f>
        <v>0.2050753273754139</v>
      </c>
      <c r="J1224" s="3">
        <v>16.829999999999998</v>
      </c>
      <c r="K1224" s="26">
        <f t="shared" si="97"/>
        <v>14.383783513667337</v>
      </c>
      <c r="L1224" s="31">
        <f t="shared" si="98"/>
        <v>52.736447617812004</v>
      </c>
      <c r="M1224" s="4">
        <f>2.721*K1224*(H1224+VLOOKUP(B1224,Summary!$A$34:C$39,3,0))</f>
        <v>14.56576307923347</v>
      </c>
      <c r="N1224" t="s">
        <v>105</v>
      </c>
      <c r="O1224" t="s">
        <v>89</v>
      </c>
      <c r="P1224">
        <f t="shared" si="99"/>
        <v>1000</v>
      </c>
    </row>
    <row r="1225" spans="1:16" hidden="1">
      <c r="A1225" t="s">
        <v>8</v>
      </c>
      <c r="B1225" t="s">
        <v>8</v>
      </c>
      <c r="C1225" t="s">
        <v>4</v>
      </c>
      <c r="D1225" s="8">
        <v>2120</v>
      </c>
      <c r="E1225" t="str">
        <f>VLOOKUP(D1225,Conformity!$A$2:$C$116,2,0)</f>
        <v>Unimproved Pastures</v>
      </c>
      <c r="F1225" s="8" t="s">
        <v>9</v>
      </c>
      <c r="G1225" s="26">
        <f t="shared" si="95"/>
        <v>0.95337210017164864</v>
      </c>
      <c r="H1225" s="30">
        <f t="shared" si="96"/>
        <v>0.22938109134459039</v>
      </c>
      <c r="I1225" s="30">
        <f>HLOOKUP(F1225,ROCs!$B$1:$F$17,MATCH(VLOOKUP(D1225,HROC,2,0),ROCs!$A$2:$A$17,0)+1,0)</f>
        <v>0.2</v>
      </c>
      <c r="J1225" s="3">
        <v>16.8</v>
      </c>
      <c r="K1225" s="26">
        <f t="shared" si="97"/>
        <v>14.002800000000001</v>
      </c>
      <c r="L1225" s="31">
        <f t="shared" si="98"/>
        <v>36.325020335295569</v>
      </c>
      <c r="M1225" s="4">
        <f>2.721*K1225*(H1225+VLOOKUP(B1225,Summary!$A$34:C$39,3,0))</f>
        <v>15.979098474339564</v>
      </c>
      <c r="N1225" t="s">
        <v>4</v>
      </c>
      <c r="P1225">
        <f t="shared" si="99"/>
        <v>2000</v>
      </c>
    </row>
    <row r="1226" spans="1:16">
      <c r="A1226" t="s">
        <v>14</v>
      </c>
      <c r="B1226" t="s">
        <v>96</v>
      </c>
      <c r="C1226" t="s">
        <v>17</v>
      </c>
      <c r="D1226" s="8">
        <v>6172</v>
      </c>
      <c r="E1226" t="str">
        <f>VLOOKUP(D1226,Conformity!$A$2:$C$116,2,0)</f>
        <v>Mixed Shrubs</v>
      </c>
      <c r="F1226" s="8" t="s">
        <v>5</v>
      </c>
      <c r="G1226" s="26">
        <f t="shared" si="95"/>
        <v>0.62640332935885068</v>
      </c>
      <c r="H1226" s="30">
        <f t="shared" si="96"/>
        <v>1.7869211096790915E-2</v>
      </c>
      <c r="I1226" s="30">
        <f>HLOOKUP(F1226,ROCs!$B$1:$F$17,MATCH(VLOOKUP(D1226,HROC,2,0),ROCs!$A$2:$A$17,0)+1,0)</f>
        <v>0.24869471632328805</v>
      </c>
      <c r="J1226" s="3">
        <v>16.8</v>
      </c>
      <c r="K1226" s="26">
        <f t="shared" si="97"/>
        <v>17.412111868658688</v>
      </c>
      <c r="L1226" s="31">
        <f t="shared" si="98"/>
        <v>29.677960185140343</v>
      </c>
      <c r="M1226" s="4">
        <f>2.721*K1226*(H1226+VLOOKUP(B1226,Summary!$A$34:C$39,3,0))</f>
        <v>4.6368823634040872</v>
      </c>
      <c r="N1226" t="s">
        <v>17</v>
      </c>
      <c r="O1226" t="s">
        <v>43</v>
      </c>
      <c r="P1226">
        <f t="shared" si="99"/>
        <v>6000</v>
      </c>
    </row>
    <row r="1227" spans="1:16" hidden="1">
      <c r="A1227" t="s">
        <v>14</v>
      </c>
      <c r="B1227" t="s">
        <v>96</v>
      </c>
      <c r="C1227" t="s">
        <v>77</v>
      </c>
      <c r="D1227" s="8">
        <v>1411</v>
      </c>
      <c r="E1227" t="str">
        <f>VLOOKUP(D1227,Conformity!$A$2:$C$116,2,0)</f>
        <v>Shopping Centers (Plazas, Malls)</v>
      </c>
      <c r="F1227" s="8" t="s">
        <v>10</v>
      </c>
      <c r="G1227" s="26">
        <f t="shared" si="95"/>
        <v>1.4884831588725165</v>
      </c>
      <c r="H1227" s="30">
        <f t="shared" si="96"/>
        <v>0.30824389141964326</v>
      </c>
      <c r="I1227" s="30">
        <f>HLOOKUP(F1227,ROCs!$B$1:$F$17,MATCH(VLOOKUP(D1227,HROC,2,0),ROCs!$A$2:$A$17,0)+1,0)</f>
        <v>0.57659988543228824</v>
      </c>
      <c r="J1227" s="3">
        <v>16.79</v>
      </c>
      <c r="K1227" s="26">
        <f t="shared" si="97"/>
        <v>40.346034578430832</v>
      </c>
      <c r="L1227" s="31">
        <f t="shared" si="98"/>
        <v>163.40800334560569</v>
      </c>
      <c r="M1227" s="4">
        <f>2.721*K1227*(H1227+VLOOKUP(B1227,Summary!$A$34:C$39,3,0))</f>
        <v>42.622020094649685</v>
      </c>
      <c r="N1227" t="s">
        <v>112</v>
      </c>
      <c r="P1227">
        <f t="shared" si="99"/>
        <v>1000</v>
      </c>
    </row>
    <row r="1228" spans="1:16" hidden="1">
      <c r="A1228" t="s">
        <v>12</v>
      </c>
      <c r="B1228" t="s">
        <v>95</v>
      </c>
      <c r="C1228" t="s">
        <v>81</v>
      </c>
      <c r="D1228" s="8">
        <v>6410</v>
      </c>
      <c r="E1228" t="str">
        <f>VLOOKUP(D1228,Conformity!$A$2:$C$116,2,0)</f>
        <v>Freshwater Marshes</v>
      </c>
      <c r="F1228" s="8" t="s">
        <v>10</v>
      </c>
      <c r="G1228" s="26">
        <f t="shared" si="95"/>
        <v>0.62640332935885068</v>
      </c>
      <c r="H1228" s="30">
        <f t="shared" si="96"/>
        <v>1.7869211096790915E-2</v>
      </c>
      <c r="I1228" s="30">
        <f>HLOOKUP(F1228,ROCs!$B$1:$F$17,MATCH(VLOOKUP(D1228,HROC,2,0),ROCs!$A$2:$A$17,0)+1,0)</f>
        <v>0.24869471632328805</v>
      </c>
      <c r="J1228" s="3">
        <v>16.73</v>
      </c>
      <c r="K1228" s="26">
        <f t="shared" si="97"/>
        <v>17.339561402539278</v>
      </c>
      <c r="L1228" s="31">
        <f t="shared" si="98"/>
        <v>29.554302017702259</v>
      </c>
      <c r="M1228" s="4">
        <f>2.721*K1228*(H1228+VLOOKUP(B1228,Summary!$A$34:C$39,3,0))</f>
        <v>0.84308629411848679</v>
      </c>
      <c r="N1228" t="s">
        <v>103</v>
      </c>
      <c r="O1228" t="s">
        <v>82</v>
      </c>
      <c r="P1228">
        <f t="shared" si="99"/>
        <v>6000</v>
      </c>
    </row>
    <row r="1229" spans="1:16" hidden="1">
      <c r="A1229" t="s">
        <v>7</v>
      </c>
      <c r="B1229" t="s">
        <v>94</v>
      </c>
      <c r="C1229" t="s">
        <v>71</v>
      </c>
      <c r="D1229" s="8">
        <v>6430</v>
      </c>
      <c r="E1229" t="str">
        <f>VLOOKUP(D1229,Conformity!$A$2:$C$116,2,0)</f>
        <v>Wet Prairies</v>
      </c>
      <c r="F1229" s="8" t="s">
        <v>5</v>
      </c>
      <c r="G1229" s="26">
        <f t="shared" si="95"/>
        <v>0.62640332935885068</v>
      </c>
      <c r="H1229" s="30">
        <f t="shared" si="96"/>
        <v>1.7869211096790915E-2</v>
      </c>
      <c r="I1229" s="30">
        <f>HLOOKUP(F1229,ROCs!$B$1:$F$17,MATCH(VLOOKUP(D1229,HROC,2,0),ROCs!$A$2:$A$17,0)+1,0)</f>
        <v>0.24869471632328805</v>
      </c>
      <c r="J1229" s="3">
        <v>16.7</v>
      </c>
      <c r="K1229" s="26">
        <f t="shared" si="97"/>
        <v>17.308468345630956</v>
      </c>
      <c r="L1229" s="31">
        <f t="shared" si="98"/>
        <v>29.501305660228791</v>
      </c>
      <c r="M1229" s="4">
        <f>2.721*K1229*(H1229+VLOOKUP(B1229,Summary!$A$34:C$39,3,0))</f>
        <v>3.1963916020918743</v>
      </c>
      <c r="N1229" t="s">
        <v>104</v>
      </c>
      <c r="P1229">
        <f t="shared" si="99"/>
        <v>6000</v>
      </c>
    </row>
    <row r="1230" spans="1:16" hidden="1">
      <c r="A1230" t="s">
        <v>12</v>
      </c>
      <c r="B1230" t="s">
        <v>95</v>
      </c>
      <c r="C1230" t="s">
        <v>71</v>
      </c>
      <c r="D1230" s="8">
        <v>2210</v>
      </c>
      <c r="E1230" t="str">
        <f>VLOOKUP(D1230,Conformity!$A$2:$C$116,2,0)</f>
        <v>Citrus Groves</v>
      </c>
      <c r="F1230" s="8" t="s">
        <v>10</v>
      </c>
      <c r="G1230" s="26">
        <f t="shared" si="95"/>
        <v>1.6671011379372187</v>
      </c>
      <c r="H1230" s="30">
        <f t="shared" si="96"/>
        <v>0.16490862031309303</v>
      </c>
      <c r="I1230" s="30">
        <f>HLOOKUP(F1230,ROCs!$B$1:$F$17,MATCH(VLOOKUP(D1230,HROC,2,0),ROCs!$A$2:$A$17,0)+1,0)</f>
        <v>0.32696578480774496</v>
      </c>
      <c r="J1230" s="3">
        <v>16.7</v>
      </c>
      <c r="K1230" s="26">
        <f t="shared" si="97"/>
        <v>22.755919466710825</v>
      </c>
      <c r="L1230" s="31">
        <f t="shared" si="98"/>
        <v>103.22499674594857</v>
      </c>
      <c r="M1230" s="4">
        <f>2.721*K1230*(H1230+VLOOKUP(B1230,Summary!$A$34:C$39,3,0))</f>
        <v>10.210953257617506</v>
      </c>
      <c r="N1230" t="s">
        <v>104</v>
      </c>
      <c r="P1230">
        <f t="shared" si="99"/>
        <v>2000</v>
      </c>
    </row>
    <row r="1231" spans="1:16" hidden="1">
      <c r="A1231" t="s">
        <v>14</v>
      </c>
      <c r="B1231" t="s">
        <v>96</v>
      </c>
      <c r="C1231" t="s">
        <v>71</v>
      </c>
      <c r="D1231" s="8">
        <v>6430</v>
      </c>
      <c r="E1231" t="str">
        <f>VLOOKUP(D1231,Conformity!$A$2:$C$116,2,0)</f>
        <v>Wet Prairies</v>
      </c>
      <c r="F1231" s="8" t="s">
        <v>5</v>
      </c>
      <c r="G1231" s="26">
        <f t="shared" ref="G1231:G1294" si="100">VLOOKUP(VLOOKUP(D1231,HEMC,2,0),EMCN,2,0)</f>
        <v>0.62640332935885068</v>
      </c>
      <c r="H1231" s="30">
        <f t="shared" ref="H1231:H1294" si="101">VLOOKUP(VLOOKUP(D1231,HEMC,2,0),EMCP,3,0)</f>
        <v>1.7869211096790915E-2</v>
      </c>
      <c r="I1231" s="30">
        <f>HLOOKUP(F1231,ROCs!$B$1:$F$17,MATCH(VLOOKUP(D1231,HROC,2,0),ROCs!$A$2:$A$17,0)+1,0)</f>
        <v>0.24869471632328805</v>
      </c>
      <c r="J1231" s="3">
        <v>16.7</v>
      </c>
      <c r="K1231" s="26">
        <f t="shared" si="97"/>
        <v>17.308468345630956</v>
      </c>
      <c r="L1231" s="31">
        <f t="shared" si="98"/>
        <v>29.501305660228791</v>
      </c>
      <c r="M1231" s="4">
        <f>2.721*K1231*(H1231+VLOOKUP(B1231,Summary!$A$34:C$39,3,0))</f>
        <v>4.6092818731457292</v>
      </c>
      <c r="N1231" t="s">
        <v>104</v>
      </c>
      <c r="P1231">
        <f t="shared" si="99"/>
        <v>6000</v>
      </c>
    </row>
    <row r="1232" spans="1:16" hidden="1">
      <c r="A1232" t="s">
        <v>14</v>
      </c>
      <c r="B1232" t="s">
        <v>96</v>
      </c>
      <c r="C1232" t="s">
        <v>72</v>
      </c>
      <c r="D1232" s="8">
        <v>4130</v>
      </c>
      <c r="E1232" t="str">
        <f>VLOOKUP(D1232,Conformity!$A$2:$C$116,2,0)</f>
        <v>Sand Pine</v>
      </c>
      <c r="F1232" s="8" t="s">
        <v>3</v>
      </c>
      <c r="G1232" s="26">
        <f t="shared" si="100"/>
        <v>0.80616023176279095</v>
      </c>
      <c r="H1232" s="30">
        <f t="shared" si="101"/>
        <v>4.9140330516175015E-2</v>
      </c>
      <c r="I1232" s="30">
        <f>HLOOKUP(F1232,ROCs!$B$1:$F$17,MATCH(VLOOKUP(D1232,HROC,2,0),ROCs!$A$2:$A$17,0)+1,0)</f>
        <v>2.0887301862310671E-2</v>
      </c>
      <c r="J1232" s="3">
        <v>16.63</v>
      </c>
      <c r="K1232" s="26">
        <f t="shared" si="97"/>
        <v>1.4476054214009186</v>
      </c>
      <c r="L1232" s="31">
        <f t="shared" si="98"/>
        <v>3.1754122298099912</v>
      </c>
      <c r="M1232" s="4">
        <f>2.721*K1232*(H1232+VLOOKUP(B1232,Summary!$A$34:C$39,3,0))</f>
        <v>0.50867528405125906</v>
      </c>
      <c r="N1232" t="s">
        <v>99</v>
      </c>
      <c r="P1232">
        <f t="shared" si="99"/>
        <v>4000</v>
      </c>
    </row>
    <row r="1233" spans="1:16" hidden="1">
      <c r="A1233" t="s">
        <v>14</v>
      </c>
      <c r="B1233" t="s">
        <v>96</v>
      </c>
      <c r="C1233" t="s">
        <v>72</v>
      </c>
      <c r="D1233" s="8">
        <v>2120</v>
      </c>
      <c r="E1233" t="str">
        <f>VLOOKUP(D1233,Conformity!$A$2:$C$116,2,0)</f>
        <v>Unimproved Pastures</v>
      </c>
      <c r="F1233" s="8" t="s">
        <v>5</v>
      </c>
      <c r="G1233" s="26">
        <f t="shared" si="100"/>
        <v>0.95337210017164864</v>
      </c>
      <c r="H1233" s="30">
        <f t="shared" si="101"/>
        <v>0.22938109134459039</v>
      </c>
      <c r="I1233" s="30">
        <f>HLOOKUP(F1233,ROCs!$B$1:$F$17,MATCH(VLOOKUP(D1233,HROC,2,0),ROCs!$A$2:$A$17,0)+1,0)</f>
        <v>0.2</v>
      </c>
      <c r="J1233" s="3">
        <v>16.62</v>
      </c>
      <c r="K1233" s="26">
        <f t="shared" si="97"/>
        <v>13.852770000000001</v>
      </c>
      <c r="L1233" s="31">
        <f t="shared" si="98"/>
        <v>35.935823688845979</v>
      </c>
      <c r="M1233" s="4">
        <f>2.721*K1233*(H1233+VLOOKUP(B1233,Summary!$A$34:C$39,3,0))</f>
        <v>11.661621259128784</v>
      </c>
      <c r="N1233" t="s">
        <v>99</v>
      </c>
      <c r="P1233">
        <f t="shared" si="99"/>
        <v>2000</v>
      </c>
    </row>
    <row r="1234" spans="1:16" hidden="1">
      <c r="A1234" t="s">
        <v>14</v>
      </c>
      <c r="B1234" t="s">
        <v>96</v>
      </c>
      <c r="C1234" t="s">
        <v>77</v>
      </c>
      <c r="D1234" s="8">
        <v>1550</v>
      </c>
      <c r="E1234" t="str">
        <f>VLOOKUP(D1234,Conformity!$A$2:$C$116,2,0)</f>
        <v>Other Light Industrial</v>
      </c>
      <c r="F1234" s="8" t="s">
        <v>10</v>
      </c>
      <c r="G1234" s="26">
        <f t="shared" si="100"/>
        <v>1.2017295380314896</v>
      </c>
      <c r="H1234" s="30">
        <f t="shared" si="101"/>
        <v>0.2322997442582819</v>
      </c>
      <c r="I1234" s="30">
        <f>HLOOKUP(F1234,ROCs!$B$1:$F$17,MATCH(VLOOKUP(D1234,HROC,2,0),ROCs!$A$2:$A$17,0)+1,0)</f>
        <v>0.32565202448966185</v>
      </c>
      <c r="J1234" s="3">
        <v>16.61</v>
      </c>
      <c r="K1234" s="26">
        <f t="shared" si="97"/>
        <v>22.542341428327656</v>
      </c>
      <c r="L1234" s="31">
        <f t="shared" si="98"/>
        <v>73.711339135760284</v>
      </c>
      <c r="M1234" s="4">
        <f>2.721*K1234*(H1234+VLOOKUP(B1234,Summary!$A$34:C$39,3,0))</f>
        <v>19.155751466957962</v>
      </c>
      <c r="N1234" t="s">
        <v>112</v>
      </c>
      <c r="P1234">
        <f t="shared" si="99"/>
        <v>1000</v>
      </c>
    </row>
    <row r="1235" spans="1:16" hidden="1">
      <c r="A1235" t="s">
        <v>14</v>
      </c>
      <c r="B1235" t="s">
        <v>96</v>
      </c>
      <c r="C1235" t="s">
        <v>71</v>
      </c>
      <c r="D1235" s="8">
        <v>1390</v>
      </c>
      <c r="E1235" t="str">
        <f>VLOOKUP(D1235,Conformity!$A$2:$C$116,2,0)</f>
        <v>High Density Under Construction</v>
      </c>
      <c r="F1235" s="8" t="s">
        <v>5</v>
      </c>
      <c r="G1235" s="26">
        <f t="shared" si="100"/>
        <v>1.6728075169398335</v>
      </c>
      <c r="H1235" s="30">
        <f t="shared" si="101"/>
        <v>0.4645994885165638</v>
      </c>
      <c r="I1235" s="30">
        <f>HLOOKUP(F1235,ROCs!$B$1:$F$17,MATCH(VLOOKUP(D1235,HROC,2,0),ROCs!$A$2:$A$17,0)+1,0)</f>
        <v>0.45902383655933859</v>
      </c>
      <c r="J1235" s="3">
        <v>16.579999999999998</v>
      </c>
      <c r="K1235" s="26">
        <f t="shared" si="97"/>
        <v>31.7172388883161</v>
      </c>
      <c r="L1235" s="31">
        <f t="shared" si="98"/>
        <v>144.36764974637725</v>
      </c>
      <c r="M1235" s="4">
        <f>2.721*K1235*(H1235+VLOOKUP(B1235,Summary!$A$34:C$39,3,0))</f>
        <v>47.000355638073891</v>
      </c>
      <c r="N1235" t="s">
        <v>104</v>
      </c>
      <c r="P1235">
        <f t="shared" si="99"/>
        <v>1000</v>
      </c>
    </row>
    <row r="1236" spans="1:16" hidden="1">
      <c r="A1236" t="s">
        <v>16</v>
      </c>
      <c r="B1236" t="s">
        <v>97</v>
      </c>
      <c r="C1236" t="s">
        <v>79</v>
      </c>
      <c r="D1236" s="8">
        <v>1550</v>
      </c>
      <c r="E1236" t="str">
        <f>VLOOKUP(D1236,Conformity!$A$2:$C$116,2,0)</f>
        <v>Other Light Industrial</v>
      </c>
      <c r="F1236" s="8" t="s">
        <v>10</v>
      </c>
      <c r="G1236" s="26">
        <f t="shared" si="100"/>
        <v>1.2017295380314896</v>
      </c>
      <c r="H1236" s="30">
        <f t="shared" si="101"/>
        <v>0.2322997442582819</v>
      </c>
      <c r="I1236" s="30">
        <f>HLOOKUP(F1236,ROCs!$B$1:$F$17,MATCH(VLOOKUP(D1236,HROC,2,0),ROCs!$A$2:$A$17,0)+1,0)</f>
        <v>0.32565202448966185</v>
      </c>
      <c r="J1236" s="3">
        <v>16.54</v>
      </c>
      <c r="K1236" s="26">
        <f t="shared" si="97"/>
        <v>22.44734059148341</v>
      </c>
      <c r="L1236" s="31">
        <f t="shared" si="98"/>
        <v>73.400695322424752</v>
      </c>
      <c r="M1236" s="4">
        <f>2.721*K1236*(H1236+VLOOKUP(B1236,Summary!$A$34:C$39,3,0))</f>
        <v>16.631854283465735</v>
      </c>
      <c r="N1236" t="s">
        <v>113</v>
      </c>
      <c r="P1236">
        <f t="shared" si="99"/>
        <v>1000</v>
      </c>
    </row>
    <row r="1237" spans="1:16" hidden="1">
      <c r="A1237" t="s">
        <v>12</v>
      </c>
      <c r="B1237" t="s">
        <v>95</v>
      </c>
      <c r="C1237" t="s">
        <v>71</v>
      </c>
      <c r="D1237" s="8">
        <v>1110</v>
      </c>
      <c r="E1237" t="str">
        <f>VLOOKUP(D1237,Conformity!$A$2:$C$116,2,0)</f>
        <v>Fixed Single Family Units</v>
      </c>
      <c r="F1237" s="8" t="s">
        <v>5</v>
      </c>
      <c r="G1237" s="26">
        <f t="shared" si="100"/>
        <v>0.96739227811534922</v>
      </c>
      <c r="H1237" s="30">
        <f t="shared" si="101"/>
        <v>0.17065096597435325</v>
      </c>
      <c r="I1237" s="30">
        <f>HLOOKUP(F1237,ROCs!$B$1:$F$17,MATCH(VLOOKUP(D1237,HROC,2,0),ROCs!$A$2:$A$17,0)+1,0)</f>
        <v>0.27638752969320179</v>
      </c>
      <c r="J1237" s="3">
        <v>16.5</v>
      </c>
      <c r="K1237" s="26">
        <f t="shared" si="97"/>
        <v>19.005442994940903</v>
      </c>
      <c r="L1237" s="31">
        <f t="shared" si="98"/>
        <v>50.027540842466486</v>
      </c>
      <c r="M1237" s="4">
        <f>2.721*K1237*(H1237+VLOOKUP(B1237,Summary!$A$34:C$39,3,0))</f>
        <v>8.8250116971373611</v>
      </c>
      <c r="N1237" t="s">
        <v>104</v>
      </c>
      <c r="P1237">
        <f t="shared" si="99"/>
        <v>1000</v>
      </c>
    </row>
    <row r="1238" spans="1:16" hidden="1">
      <c r="A1238" t="s">
        <v>14</v>
      </c>
      <c r="B1238" t="s">
        <v>96</v>
      </c>
      <c r="C1238" t="s">
        <v>79</v>
      </c>
      <c r="D1238" s="8">
        <v>1210</v>
      </c>
      <c r="E1238" t="str">
        <f>VLOOKUP(D1238,Conformity!$A$2:$C$116,2,0)</f>
        <v>Fixed Single Family Units</v>
      </c>
      <c r="F1238" s="8" t="s">
        <v>10</v>
      </c>
      <c r="G1238" s="26">
        <f t="shared" si="100"/>
        <v>1.3474392445178078</v>
      </c>
      <c r="H1238" s="30">
        <f t="shared" si="101"/>
        <v>0.2921616014325315</v>
      </c>
      <c r="I1238" s="30">
        <f>HLOOKUP(F1238,ROCs!$B$1:$F$17,MATCH(VLOOKUP(D1238,HROC,2,0),ROCs!$A$2:$A$17,0)+1,0)</f>
        <v>0.22279788653131388</v>
      </c>
      <c r="J1238" s="3">
        <v>16.47</v>
      </c>
      <c r="K1238" s="26">
        <f t="shared" si="97"/>
        <v>15.292562864204056</v>
      </c>
      <c r="L1238" s="31">
        <f t="shared" si="98"/>
        <v>56.068380038109503</v>
      </c>
      <c r="M1238" s="4">
        <f>2.721*K1238*(H1238+VLOOKUP(B1238,Summary!$A$34:C$39,3,0))</f>
        <v>15.486040049381121</v>
      </c>
      <c r="N1238" t="s">
        <v>113</v>
      </c>
      <c r="P1238">
        <f t="shared" si="99"/>
        <v>1000</v>
      </c>
    </row>
    <row r="1239" spans="1:16">
      <c r="A1239" t="s">
        <v>8</v>
      </c>
      <c r="B1239" t="s">
        <v>8</v>
      </c>
      <c r="C1239" t="s">
        <v>17</v>
      </c>
      <c r="D1239" s="8">
        <v>2210</v>
      </c>
      <c r="E1239" t="str">
        <f>VLOOKUP(D1239,Conformity!$A$2:$C$116,2,0)</f>
        <v>Citrus Groves</v>
      </c>
      <c r="F1239" s="8" t="s">
        <v>10</v>
      </c>
      <c r="G1239" s="26">
        <f t="shared" si="100"/>
        <v>1.6671011379372187</v>
      </c>
      <c r="H1239" s="30">
        <f t="shared" si="101"/>
        <v>0.16490862031309303</v>
      </c>
      <c r="I1239" s="30">
        <f>HLOOKUP(F1239,ROCs!$B$1:$F$17,MATCH(VLOOKUP(D1239,HROC,2,0),ROCs!$A$2:$A$17,0)+1,0)</f>
        <v>0.32696578480774496</v>
      </c>
      <c r="J1239" s="3">
        <v>16.420000000000002</v>
      </c>
      <c r="K1239" s="26">
        <f t="shared" si="97"/>
        <v>22.374383092418672</v>
      </c>
      <c r="L1239" s="31">
        <f t="shared" si="98"/>
        <v>101.49427823763328</v>
      </c>
      <c r="M1239" s="4">
        <f>2.721*K1239*(H1239+VLOOKUP(B1239,Summary!$A$34:C$39,3,0))</f>
        <v>21.607083961062074</v>
      </c>
      <c r="N1239" t="s">
        <v>17</v>
      </c>
      <c r="O1239" t="s">
        <v>22</v>
      </c>
      <c r="P1239">
        <f t="shared" si="99"/>
        <v>2000</v>
      </c>
    </row>
    <row r="1240" spans="1:16" hidden="1">
      <c r="A1240" t="s">
        <v>8</v>
      </c>
      <c r="B1240" t="s">
        <v>8</v>
      </c>
      <c r="C1240" t="s">
        <v>84</v>
      </c>
      <c r="D1240" s="8">
        <v>5250</v>
      </c>
      <c r="E1240" t="str">
        <f>VLOOKUP(D1240,Conformity!$A$2:$C$116,2,0)</f>
        <v>Marshy Lakes</v>
      </c>
      <c r="F1240" s="8" t="s">
        <v>5</v>
      </c>
      <c r="G1240" s="26">
        <f t="shared" si="100"/>
        <v>0.52096910560538079</v>
      </c>
      <c r="H1240" s="30">
        <f t="shared" si="101"/>
        <v>9.3813358258152305E-2</v>
      </c>
      <c r="I1240" s="30">
        <f>HLOOKUP(F1240,ROCs!$B$1:$F$17,MATCH(VLOOKUP(D1240,HROC,2,0),ROCs!$A$2:$A$17,0)+1,0)</f>
        <v>0.2984336595879456</v>
      </c>
      <c r="J1240" s="3">
        <v>16.41</v>
      </c>
      <c r="K1240" s="26">
        <f t="shared" si="97"/>
        <v>20.409482554620645</v>
      </c>
      <c r="L1240" s="31">
        <f t="shared" si="98"/>
        <v>28.931603562662552</v>
      </c>
      <c r="M1240" s="4">
        <f>2.721*K1240*(H1240+VLOOKUP(B1240,Summary!$A$34:C$39,3,0))</f>
        <v>15.761348376639656</v>
      </c>
      <c r="N1240" t="s">
        <v>106</v>
      </c>
      <c r="O1240" t="s">
        <v>82</v>
      </c>
      <c r="P1240">
        <f t="shared" si="99"/>
        <v>5000</v>
      </c>
    </row>
    <row r="1241" spans="1:16" hidden="1">
      <c r="A1241" t="s">
        <v>16</v>
      </c>
      <c r="B1241" t="s">
        <v>97</v>
      </c>
      <c r="C1241" t="s">
        <v>71</v>
      </c>
      <c r="D1241" s="8">
        <v>5300</v>
      </c>
      <c r="E1241" t="str">
        <f>VLOOKUP(D1241,Conformity!$A$2:$C$116,2,0)</f>
        <v>Reservoirs</v>
      </c>
      <c r="F1241" s="8" t="s">
        <v>3</v>
      </c>
      <c r="G1241" s="26">
        <f t="shared" si="100"/>
        <v>0.52096910560538079</v>
      </c>
      <c r="H1241" s="30">
        <f t="shared" si="101"/>
        <v>9.3813358258152305E-2</v>
      </c>
      <c r="I1241" s="30">
        <f>HLOOKUP(F1241,ROCs!$B$1:$F$17,MATCH(VLOOKUP(D1241,HROC,2,0),ROCs!$A$2:$A$17,0)+1,0)</f>
        <v>0.2984336595879456</v>
      </c>
      <c r="J1241" s="3">
        <v>16.37</v>
      </c>
      <c r="K1241" s="26">
        <f t="shared" si="97"/>
        <v>20.359733663567336</v>
      </c>
      <c r="L1241" s="31">
        <f t="shared" si="98"/>
        <v>28.861081677074104</v>
      </c>
      <c r="M1241" s="4">
        <f>2.721*K1241*(H1241+VLOOKUP(B1241,Summary!$A$34:C$39,3,0))</f>
        <v>7.4131041948914822</v>
      </c>
      <c r="N1241" t="s">
        <v>104</v>
      </c>
      <c r="P1241">
        <f t="shared" si="99"/>
        <v>5000</v>
      </c>
    </row>
    <row r="1242" spans="1:16" hidden="1">
      <c r="A1242" t="s">
        <v>6</v>
      </c>
      <c r="B1242" t="s">
        <v>94</v>
      </c>
      <c r="C1242" t="s">
        <v>81</v>
      </c>
      <c r="D1242" s="8">
        <v>1110</v>
      </c>
      <c r="E1242" t="str">
        <f>VLOOKUP(D1242,Conformity!$A$2:$C$116,2,0)</f>
        <v>Fixed Single Family Units</v>
      </c>
      <c r="F1242" s="8" t="s">
        <v>5</v>
      </c>
      <c r="G1242" s="26">
        <f t="shared" si="100"/>
        <v>0.96739227811534922</v>
      </c>
      <c r="H1242" s="30">
        <f t="shared" si="101"/>
        <v>0.17065096597435325</v>
      </c>
      <c r="I1242" s="30">
        <f>HLOOKUP(F1242,ROCs!$B$1:$F$17,MATCH(VLOOKUP(D1242,HROC,2,0),ROCs!$A$2:$A$17,0)+1,0)</f>
        <v>0.27638752969320179</v>
      </c>
      <c r="J1242" s="3">
        <v>16.34</v>
      </c>
      <c r="K1242" s="26">
        <f t="shared" si="97"/>
        <v>18.821147790141477</v>
      </c>
      <c r="L1242" s="31">
        <f t="shared" si="98"/>
        <v>49.542425294903175</v>
      </c>
      <c r="M1242" s="4">
        <f>2.721*K1242*(H1242+VLOOKUP(B1242,Summary!$A$34:C$39,3,0))</f>
        <v>11.300052982983564</v>
      </c>
      <c r="N1242" t="s">
        <v>103</v>
      </c>
      <c r="O1242" t="s">
        <v>82</v>
      </c>
      <c r="P1242">
        <f t="shared" si="99"/>
        <v>1000</v>
      </c>
    </row>
    <row r="1243" spans="1:16" hidden="1">
      <c r="A1243" t="s">
        <v>14</v>
      </c>
      <c r="B1243" t="s">
        <v>96</v>
      </c>
      <c r="C1243" t="s">
        <v>71</v>
      </c>
      <c r="D1243" s="8">
        <v>6300</v>
      </c>
      <c r="E1243" t="str">
        <f>VLOOKUP(D1243,Conformity!$A$2:$C$116,2,0)</f>
        <v>Wetland Forested Mixed</v>
      </c>
      <c r="F1243" s="8" t="s">
        <v>5</v>
      </c>
      <c r="G1243" s="26">
        <f t="shared" si="100"/>
        <v>0.62640332935885068</v>
      </c>
      <c r="H1243" s="30">
        <f t="shared" si="101"/>
        <v>1.7869211096790915E-2</v>
      </c>
      <c r="I1243" s="30">
        <f>HLOOKUP(F1243,ROCs!$B$1:$F$17,MATCH(VLOOKUP(D1243,HROC,2,0),ROCs!$A$2:$A$17,0)+1,0)</f>
        <v>0.24869471632328805</v>
      </c>
      <c r="J1243" s="3">
        <v>16.32</v>
      </c>
      <c r="K1243" s="26">
        <f t="shared" si="97"/>
        <v>16.914622958125584</v>
      </c>
      <c r="L1243" s="31">
        <f t="shared" si="98"/>
        <v>28.830018465564908</v>
      </c>
      <c r="M1243" s="4">
        <f>2.721*K1243*(H1243+VLOOKUP(B1243,Summary!$A$34:C$39,3,0))</f>
        <v>4.5044000101639714</v>
      </c>
      <c r="N1243" t="s">
        <v>104</v>
      </c>
      <c r="P1243">
        <f t="shared" si="99"/>
        <v>6000</v>
      </c>
    </row>
    <row r="1244" spans="1:16">
      <c r="A1244" t="s">
        <v>11</v>
      </c>
      <c r="B1244" t="s">
        <v>11</v>
      </c>
      <c r="C1244" t="s">
        <v>17</v>
      </c>
      <c r="D1244" s="8">
        <v>5300</v>
      </c>
      <c r="E1244" t="str">
        <f>VLOOKUP(D1244,Conformity!$A$2:$C$116,2,0)</f>
        <v>Reservoirs</v>
      </c>
      <c r="F1244" s="8" t="s">
        <v>5</v>
      </c>
      <c r="G1244" s="26">
        <f t="shared" si="100"/>
        <v>0.52096910560538079</v>
      </c>
      <c r="H1244" s="30">
        <f t="shared" si="101"/>
        <v>9.3813358258152305E-2</v>
      </c>
      <c r="I1244" s="30">
        <f>HLOOKUP(F1244,ROCs!$B$1:$F$17,MATCH(VLOOKUP(D1244,HROC,2,0),ROCs!$A$2:$A$17,0)+1,0)</f>
        <v>0.2984336595879456</v>
      </c>
      <c r="J1244" s="3">
        <v>16.260000000000002</v>
      </c>
      <c r="K1244" s="26">
        <f t="shared" si="97"/>
        <v>20.222924213170732</v>
      </c>
      <c r="L1244" s="31">
        <f t="shared" si="98"/>
        <v>28.667146491705857</v>
      </c>
      <c r="M1244" s="4">
        <f>2.721*K1244*(H1244+VLOOKUP(B1244,Summary!$A$34:C$39,3,0))</f>
        <v>11.215151407804775</v>
      </c>
      <c r="N1244" t="s">
        <v>17</v>
      </c>
      <c r="O1244" t="s">
        <v>22</v>
      </c>
      <c r="P1244">
        <f t="shared" si="99"/>
        <v>5000</v>
      </c>
    </row>
    <row r="1245" spans="1:16" hidden="1">
      <c r="A1245" t="s">
        <v>8</v>
      </c>
      <c r="B1245" t="s">
        <v>8</v>
      </c>
      <c r="C1245" t="s">
        <v>71</v>
      </c>
      <c r="D1245" s="8">
        <v>6430</v>
      </c>
      <c r="E1245" t="str">
        <f>VLOOKUP(D1245,Conformity!$A$2:$C$116,2,0)</f>
        <v>Wet Prairies</v>
      </c>
      <c r="F1245" s="8" t="s">
        <v>5</v>
      </c>
      <c r="G1245" s="26">
        <f t="shared" si="100"/>
        <v>0.62640332935885068</v>
      </c>
      <c r="H1245" s="30">
        <f t="shared" si="101"/>
        <v>1.7869211096790915E-2</v>
      </c>
      <c r="I1245" s="30">
        <f>HLOOKUP(F1245,ROCs!$B$1:$F$17,MATCH(VLOOKUP(D1245,HROC,2,0),ROCs!$A$2:$A$17,0)+1,0)</f>
        <v>0.24869471632328805</v>
      </c>
      <c r="J1245" s="3">
        <v>16.170000000000002</v>
      </c>
      <c r="K1245" s="26">
        <f t="shared" si="97"/>
        <v>16.759157673583989</v>
      </c>
      <c r="L1245" s="31">
        <f t="shared" si="98"/>
        <v>28.565036678197583</v>
      </c>
      <c r="M1245" s="4">
        <f>2.721*K1245*(H1245+VLOOKUP(B1245,Summary!$A$34:C$39,3,0))</f>
        <v>9.4791827580568579</v>
      </c>
      <c r="N1245" t="s">
        <v>104</v>
      </c>
      <c r="P1245">
        <f t="shared" si="99"/>
        <v>6000</v>
      </c>
    </row>
    <row r="1246" spans="1:16" hidden="1">
      <c r="A1246" t="s">
        <v>14</v>
      </c>
      <c r="B1246" t="s">
        <v>96</v>
      </c>
      <c r="C1246" t="s">
        <v>77</v>
      </c>
      <c r="D1246" s="8">
        <v>1330</v>
      </c>
      <c r="E1246" t="str">
        <f>VLOOKUP(D1246,Conformity!$A$2:$C$116,2,0)</f>
        <v>Multiple Dwelling Units, Low Rise &lt;Two stories or less&gt;</v>
      </c>
      <c r="F1246" s="8" t="s">
        <v>10</v>
      </c>
      <c r="G1246" s="26">
        <f t="shared" si="100"/>
        <v>1.6728075169398335</v>
      </c>
      <c r="H1246" s="30">
        <f t="shared" si="101"/>
        <v>0.4645994885165638</v>
      </c>
      <c r="I1246" s="30">
        <f>HLOOKUP(F1246,ROCs!$B$1:$F$17,MATCH(VLOOKUP(D1246,HROC,2,0),ROCs!$A$2:$A$17,0)+1,0)</f>
        <v>0.44774347762687844</v>
      </c>
      <c r="J1246" s="3">
        <v>16.149999999999999</v>
      </c>
      <c r="K1246" s="26">
        <f t="shared" si="97"/>
        <v>30.135430729611752</v>
      </c>
      <c r="L1246" s="31">
        <f t="shared" si="98"/>
        <v>137.16771891299334</v>
      </c>
      <c r="M1246" s="4">
        <f>2.721*K1246*(H1246+VLOOKUP(B1246,Summary!$A$34:C$39,3,0))</f>
        <v>44.656344979639861</v>
      </c>
      <c r="N1246" t="s">
        <v>112</v>
      </c>
      <c r="P1246">
        <f t="shared" si="99"/>
        <v>1000</v>
      </c>
    </row>
    <row r="1247" spans="1:16" hidden="1">
      <c r="A1247" t="s">
        <v>11</v>
      </c>
      <c r="B1247" t="s">
        <v>11</v>
      </c>
      <c r="C1247" t="s">
        <v>4</v>
      </c>
      <c r="D1247" s="8">
        <v>2430</v>
      </c>
      <c r="E1247" t="str">
        <f>VLOOKUP(D1247,Conformity!$A$2:$C$116,2,0)</f>
        <v>Ornamentals</v>
      </c>
      <c r="F1247" s="8" t="s">
        <v>5</v>
      </c>
      <c r="G1247" s="26">
        <f t="shared" si="100"/>
        <v>1.7303616721893005</v>
      </c>
      <c r="H1247" s="30">
        <f t="shared" si="101"/>
        <v>0.38508149913584422</v>
      </c>
      <c r="I1247" s="30">
        <f>HLOOKUP(F1247,ROCs!$B$1:$F$17,MATCH(VLOOKUP(D1247,HROC,2,0),ROCs!$A$2:$A$17,0)+1,0)</f>
        <v>0.30381529981542799</v>
      </c>
      <c r="J1247" s="3">
        <v>16.12</v>
      </c>
      <c r="K1247" s="26">
        <f t="shared" si="97"/>
        <v>20.410342223130435</v>
      </c>
      <c r="L1247" s="31">
        <f t="shared" si="98"/>
        <v>96.098302279646646</v>
      </c>
      <c r="M1247" s="4">
        <f>2.721*K1247*(H1247+VLOOKUP(B1247,Summary!$A$34:C$39,3,0))</f>
        <v>27.495114068737958</v>
      </c>
      <c r="N1247" t="s">
        <v>4</v>
      </c>
      <c r="P1247">
        <f t="shared" si="99"/>
        <v>2000</v>
      </c>
    </row>
    <row r="1248" spans="1:16" hidden="1">
      <c r="A1248" t="s">
        <v>16</v>
      </c>
      <c r="B1248" t="s">
        <v>97</v>
      </c>
      <c r="C1248" t="s">
        <v>81</v>
      </c>
      <c r="D1248" s="8">
        <v>6430</v>
      </c>
      <c r="E1248" t="str">
        <f>VLOOKUP(D1248,Conformity!$A$2:$C$116,2,0)</f>
        <v>Wet Prairies</v>
      </c>
      <c r="F1248" s="8" t="s">
        <v>10</v>
      </c>
      <c r="G1248" s="26">
        <f t="shared" si="100"/>
        <v>0.62640332935885068</v>
      </c>
      <c r="H1248" s="30">
        <f t="shared" si="101"/>
        <v>1.7869211096790915E-2</v>
      </c>
      <c r="I1248" s="30">
        <f>HLOOKUP(F1248,ROCs!$B$1:$F$17,MATCH(VLOOKUP(D1248,HROC,2,0),ROCs!$A$2:$A$17,0)+1,0)</f>
        <v>0.24869471632328805</v>
      </c>
      <c r="J1248" s="3">
        <v>16.12</v>
      </c>
      <c r="K1248" s="26">
        <f t="shared" si="97"/>
        <v>16.707335912070125</v>
      </c>
      <c r="L1248" s="31">
        <f t="shared" si="98"/>
        <v>28.476709415741809</v>
      </c>
      <c r="M1248" s="4">
        <f>2.721*K1248*(H1248+VLOOKUP(B1248,Summary!$A$34:C$39,3,0))</f>
        <v>2.6307725889775431</v>
      </c>
      <c r="N1248" t="s">
        <v>103</v>
      </c>
      <c r="O1248" t="s">
        <v>82</v>
      </c>
      <c r="P1248">
        <f t="shared" si="99"/>
        <v>6000</v>
      </c>
    </row>
    <row r="1249" spans="1:16" hidden="1">
      <c r="A1249" t="s">
        <v>14</v>
      </c>
      <c r="B1249" t="s">
        <v>96</v>
      </c>
      <c r="C1249" t="s">
        <v>90</v>
      </c>
      <c r="D1249" s="8">
        <v>2130</v>
      </c>
      <c r="E1249" t="str">
        <f>VLOOKUP(D1249,Conformity!$A$2:$C$116,2,0)</f>
        <v>Woodland Pastures</v>
      </c>
      <c r="F1249" s="8" t="s">
        <v>10</v>
      </c>
      <c r="G1249" s="26">
        <f t="shared" si="100"/>
        <v>0.95337210017164864</v>
      </c>
      <c r="H1249" s="30">
        <f t="shared" si="101"/>
        <v>0.22938109134459039</v>
      </c>
      <c r="I1249" s="30">
        <f>HLOOKUP(F1249,ROCs!$B$1:$F$17,MATCH(VLOOKUP(D1249,HROC,2,0),ROCs!$A$2:$A$17,0)+1,0)</f>
        <v>0.2</v>
      </c>
      <c r="J1249" s="3">
        <v>16.059999999999999</v>
      </c>
      <c r="K1249" s="26">
        <f t="shared" si="97"/>
        <v>13.386009999999999</v>
      </c>
      <c r="L1249" s="31">
        <f t="shared" si="98"/>
        <v>34.724989677669456</v>
      </c>
      <c r="M1249" s="4">
        <f>2.721*K1249*(H1249+VLOOKUP(B1249,Summary!$A$34:C$39,3,0))</f>
        <v>11.268690578917463</v>
      </c>
      <c r="N1249" t="s">
        <v>105</v>
      </c>
      <c r="O1249" t="s">
        <v>89</v>
      </c>
      <c r="P1249">
        <f t="shared" si="99"/>
        <v>2000</v>
      </c>
    </row>
    <row r="1250" spans="1:16">
      <c r="A1250" t="s">
        <v>12</v>
      </c>
      <c r="B1250" t="s">
        <v>95</v>
      </c>
      <c r="C1250" t="s">
        <v>17</v>
      </c>
      <c r="D1250" s="8">
        <v>4110</v>
      </c>
      <c r="E1250" t="str">
        <f>VLOOKUP(D1250,Conformity!$A$2:$C$116,2,0)</f>
        <v>Pine Flatwoods</v>
      </c>
      <c r="F1250" s="8" t="s">
        <v>5</v>
      </c>
      <c r="G1250" s="26">
        <f t="shared" si="100"/>
        <v>0.80616023176279095</v>
      </c>
      <c r="H1250" s="30">
        <f t="shared" si="101"/>
        <v>4.9140330516175015E-2</v>
      </c>
      <c r="I1250" s="30">
        <f>HLOOKUP(F1250,ROCs!$B$1:$F$17,MATCH(VLOOKUP(D1250,HROC,2,0),ROCs!$A$2:$A$17,0)+1,0)</f>
        <v>0.28292799795311729</v>
      </c>
      <c r="J1250" s="3">
        <v>16.04</v>
      </c>
      <c r="K1250" s="26">
        <f t="shared" si="97"/>
        <v>18.912803000772644</v>
      </c>
      <c r="L1250" s="31">
        <f t="shared" si="98"/>
        <v>41.486405798702712</v>
      </c>
      <c r="M1250" s="4">
        <f>2.721*K1250*(H1250+VLOOKUP(B1250,Summary!$A$34:C$39,3,0))</f>
        <v>2.5288467634015919</v>
      </c>
      <c r="N1250" t="s">
        <v>17</v>
      </c>
      <c r="O1250" t="s">
        <v>36</v>
      </c>
      <c r="P1250">
        <f t="shared" si="99"/>
        <v>4000</v>
      </c>
    </row>
    <row r="1251" spans="1:16" hidden="1">
      <c r="A1251" t="s">
        <v>14</v>
      </c>
      <c r="B1251" t="s">
        <v>96</v>
      </c>
      <c r="C1251" t="s">
        <v>86</v>
      </c>
      <c r="D1251" s="8">
        <v>8320</v>
      </c>
      <c r="E1251" t="str">
        <f>VLOOKUP(D1251,Conformity!$A$2:$C$116,2,0)</f>
        <v>Electrical Power Transmission Lines</v>
      </c>
      <c r="F1251" s="8" t="s">
        <v>5</v>
      </c>
      <c r="G1251" s="26">
        <f t="shared" si="100"/>
        <v>0.73183755311232057</v>
      </c>
      <c r="H1251" s="30">
        <f t="shared" si="101"/>
        <v>0.15992943931627868</v>
      </c>
      <c r="I1251" s="30">
        <f>HLOOKUP(F1251,ROCs!$B$1:$F$17,MATCH(VLOOKUP(D1251,HROC,2,0),ROCs!$A$2:$A$17,0)+1,0)</f>
        <v>0.28292799795311729</v>
      </c>
      <c r="J1251" s="3">
        <v>16.010000000000002</v>
      </c>
      <c r="K1251" s="26">
        <f t="shared" si="97"/>
        <v>18.877429927828558</v>
      </c>
      <c r="L1251" s="31">
        <f t="shared" si="98"/>
        <v>37.591192198740686</v>
      </c>
      <c r="M1251" s="4">
        <f>2.721*K1251*(H1251+VLOOKUP(B1251,Summary!$A$34:C$39,3,0))</f>
        <v>12.324092456198505</v>
      </c>
      <c r="N1251" t="s">
        <v>109</v>
      </c>
      <c r="P1251">
        <f t="shared" si="99"/>
        <v>8000</v>
      </c>
    </row>
    <row r="1252" spans="1:16" hidden="1">
      <c r="A1252" t="s">
        <v>14</v>
      </c>
      <c r="B1252" t="s">
        <v>96</v>
      </c>
      <c r="C1252" t="s">
        <v>78</v>
      </c>
      <c r="D1252" s="8">
        <v>1110</v>
      </c>
      <c r="E1252" t="str">
        <f>VLOOKUP(D1252,Conformity!$A$2:$C$116,2,0)</f>
        <v>Fixed Single Family Units</v>
      </c>
      <c r="F1252" s="8" t="s">
        <v>5</v>
      </c>
      <c r="G1252" s="26">
        <f t="shared" si="100"/>
        <v>0.96739227811534922</v>
      </c>
      <c r="H1252" s="30">
        <f t="shared" si="101"/>
        <v>0.17065096597435325</v>
      </c>
      <c r="I1252" s="30">
        <f>HLOOKUP(F1252,ROCs!$B$1:$F$17,MATCH(VLOOKUP(D1252,HROC,2,0),ROCs!$A$2:$A$17,0)+1,0)</f>
        <v>0.27638752969320179</v>
      </c>
      <c r="J1252" s="3">
        <v>15.99</v>
      </c>
      <c r="K1252" s="26">
        <f t="shared" si="97"/>
        <v>18.418002029642732</v>
      </c>
      <c r="L1252" s="31">
        <f t="shared" si="98"/>
        <v>48.481235034608432</v>
      </c>
      <c r="M1252" s="4">
        <f>2.721*K1252*(H1252+VLOOKUP(B1252,Summary!$A$34:C$39,3,0))</f>
        <v>12.561469290129384</v>
      </c>
      <c r="N1252" t="s">
        <v>100</v>
      </c>
      <c r="P1252">
        <f t="shared" si="99"/>
        <v>1000</v>
      </c>
    </row>
    <row r="1253" spans="1:16" hidden="1">
      <c r="A1253" t="s">
        <v>14</v>
      </c>
      <c r="B1253" t="s">
        <v>96</v>
      </c>
      <c r="C1253" t="s">
        <v>90</v>
      </c>
      <c r="D1253" s="8">
        <v>4110</v>
      </c>
      <c r="E1253" t="str">
        <f>VLOOKUP(D1253,Conformity!$A$2:$C$116,2,0)</f>
        <v>Pine Flatwoods</v>
      </c>
      <c r="F1253" s="8" t="s">
        <v>10</v>
      </c>
      <c r="G1253" s="26">
        <f t="shared" si="100"/>
        <v>0.80616023176279095</v>
      </c>
      <c r="H1253" s="30">
        <f t="shared" si="101"/>
        <v>4.9140330516175015E-2</v>
      </c>
      <c r="I1253" s="30">
        <f>HLOOKUP(F1253,ROCs!$B$1:$F$17,MATCH(VLOOKUP(D1253,HROC,2,0),ROCs!$A$2:$A$17,0)+1,0)</f>
        <v>0.24115339422849597</v>
      </c>
      <c r="J1253" s="3">
        <v>15.99</v>
      </c>
      <c r="K1253" s="26">
        <f t="shared" si="97"/>
        <v>16.070058259451638</v>
      </c>
      <c r="L1253" s="31">
        <f t="shared" si="98"/>
        <v>35.250668985087437</v>
      </c>
      <c r="M1253" s="4">
        <f>2.721*K1253*(H1253+VLOOKUP(B1253,Summary!$A$34:C$39,3,0))</f>
        <v>5.6468712599432225</v>
      </c>
      <c r="N1253" t="s">
        <v>105</v>
      </c>
      <c r="O1253" t="s">
        <v>89</v>
      </c>
      <c r="P1253">
        <f t="shared" si="99"/>
        <v>4000</v>
      </c>
    </row>
    <row r="1254" spans="1:16" hidden="1">
      <c r="A1254" t="s">
        <v>8</v>
      </c>
      <c r="B1254" t="s">
        <v>8</v>
      </c>
      <c r="C1254" t="s">
        <v>72</v>
      </c>
      <c r="D1254" s="8">
        <v>5250</v>
      </c>
      <c r="E1254" t="str">
        <f>VLOOKUP(D1254,Conformity!$A$2:$C$116,2,0)</f>
        <v>Marshy Lakes</v>
      </c>
      <c r="F1254" s="8" t="s">
        <v>5</v>
      </c>
      <c r="G1254" s="26">
        <f t="shared" si="100"/>
        <v>0.52096910560538079</v>
      </c>
      <c r="H1254" s="30">
        <f t="shared" si="101"/>
        <v>9.3813358258152305E-2</v>
      </c>
      <c r="I1254" s="30">
        <f>HLOOKUP(F1254,ROCs!$B$1:$F$17,MATCH(VLOOKUP(D1254,HROC,2,0),ROCs!$A$2:$A$17,0)+1,0)</f>
        <v>0.2984336595879456</v>
      </c>
      <c r="J1254" s="3">
        <v>15.99</v>
      </c>
      <c r="K1254" s="26">
        <f t="shared" si="97"/>
        <v>19.887119198560885</v>
      </c>
      <c r="L1254" s="31">
        <f t="shared" si="98"/>
        <v>28.191123763983803</v>
      </c>
      <c r="M1254" s="4">
        <f>2.721*K1254*(H1254+VLOOKUP(B1254,Summary!$A$34:C$39,3,0))</f>
        <v>15.357950063526394</v>
      </c>
      <c r="N1254" t="s">
        <v>99</v>
      </c>
      <c r="P1254">
        <f t="shared" si="99"/>
        <v>5000</v>
      </c>
    </row>
    <row r="1255" spans="1:16">
      <c r="A1255" t="s">
        <v>11</v>
      </c>
      <c r="B1255" t="s">
        <v>11</v>
      </c>
      <c r="C1255" t="s">
        <v>17</v>
      </c>
      <c r="D1255" s="8">
        <v>6210</v>
      </c>
      <c r="E1255" t="str">
        <f>VLOOKUP(D1255,Conformity!$A$2:$C$116,2,0)</f>
        <v>Cypress</v>
      </c>
      <c r="F1255" s="8" t="s">
        <v>5</v>
      </c>
      <c r="G1255" s="26">
        <f t="shared" si="100"/>
        <v>0.62640332935885068</v>
      </c>
      <c r="H1255" s="30">
        <f t="shared" si="101"/>
        <v>1.7869211096790915E-2</v>
      </c>
      <c r="I1255" s="30">
        <f>HLOOKUP(F1255,ROCs!$B$1:$F$17,MATCH(VLOOKUP(D1255,HROC,2,0),ROCs!$A$2:$A$17,0)+1,0)</f>
        <v>0.24869471632328805</v>
      </c>
      <c r="J1255" s="3">
        <v>15.98</v>
      </c>
      <c r="K1255" s="26">
        <f t="shared" si="97"/>
        <v>16.562234979831299</v>
      </c>
      <c r="L1255" s="31">
        <f t="shared" si="98"/>
        <v>28.229393080865634</v>
      </c>
      <c r="M1255" s="4">
        <f>2.721*K1255*(H1255+VLOOKUP(B1255,Summary!$A$34:C$39,3,0))</f>
        <v>5.7625335846891828</v>
      </c>
      <c r="N1255" t="s">
        <v>17</v>
      </c>
      <c r="O1255" t="s">
        <v>28</v>
      </c>
      <c r="P1255">
        <f t="shared" si="99"/>
        <v>6000</v>
      </c>
    </row>
    <row r="1256" spans="1:16">
      <c r="A1256" t="s">
        <v>14</v>
      </c>
      <c r="B1256" t="s">
        <v>96</v>
      </c>
      <c r="C1256" t="s">
        <v>17</v>
      </c>
      <c r="D1256" s="8">
        <v>4340</v>
      </c>
      <c r="E1256" t="str">
        <f>VLOOKUP(D1256,Conformity!$A$2:$C$116,2,0)</f>
        <v>Hardwood - Coniferous Mixed</v>
      </c>
      <c r="F1256" s="8" t="s">
        <v>5</v>
      </c>
      <c r="G1256" s="26">
        <f t="shared" si="100"/>
        <v>0.80616023176279095</v>
      </c>
      <c r="H1256" s="30">
        <f t="shared" si="101"/>
        <v>4.9140330516175015E-2</v>
      </c>
      <c r="I1256" s="30">
        <f>HLOOKUP(F1256,ROCs!$B$1:$F$17,MATCH(VLOOKUP(D1256,HROC,2,0),ROCs!$A$2:$A$17,0)+1,0)</f>
        <v>0.28292799795311729</v>
      </c>
      <c r="J1256" s="3">
        <v>15.98</v>
      </c>
      <c r="K1256" s="26">
        <f t="shared" si="97"/>
        <v>18.842056854884468</v>
      </c>
      <c r="L1256" s="31">
        <f t="shared" si="98"/>
        <v>41.331219742099087</v>
      </c>
      <c r="M1256" s="4">
        <f>2.721*K1256*(H1256+VLOOKUP(B1256,Summary!$A$34:C$39,3,0))</f>
        <v>6.6209261730264526</v>
      </c>
      <c r="N1256" t="s">
        <v>17</v>
      </c>
      <c r="O1256" t="s">
        <v>49</v>
      </c>
      <c r="P1256">
        <f t="shared" si="99"/>
        <v>4000</v>
      </c>
    </row>
    <row r="1257" spans="1:16" hidden="1">
      <c r="A1257" t="s">
        <v>14</v>
      </c>
      <c r="B1257" t="s">
        <v>96</v>
      </c>
      <c r="C1257" t="s">
        <v>72</v>
      </c>
      <c r="D1257" s="8">
        <v>6250</v>
      </c>
      <c r="E1257" t="str">
        <f>VLOOKUP(D1257,Conformity!$A$2:$C$116,2,0)</f>
        <v>Hydric Pine Flatwoods</v>
      </c>
      <c r="F1257" s="8" t="s">
        <v>3</v>
      </c>
      <c r="G1257" s="26">
        <f t="shared" si="100"/>
        <v>0.62640332935885068</v>
      </c>
      <c r="H1257" s="30">
        <f t="shared" si="101"/>
        <v>1.7869211096790915E-2</v>
      </c>
      <c r="I1257" s="30">
        <f>HLOOKUP(F1257,ROCs!$B$1:$F$17,MATCH(VLOOKUP(D1257,HROC,2,0),ROCs!$A$2:$A$17,0)+1,0)</f>
        <v>0.24869471632328805</v>
      </c>
      <c r="J1257" s="3">
        <v>15.97</v>
      </c>
      <c r="K1257" s="26">
        <f t="shared" si="97"/>
        <v>16.551870627528526</v>
      </c>
      <c r="L1257" s="31">
        <f t="shared" si="98"/>
        <v>28.211727628374479</v>
      </c>
      <c r="M1257" s="4">
        <f>2.721*K1257*(H1257+VLOOKUP(B1257,Summary!$A$34:C$39,3,0))</f>
        <v>4.4077982942597185</v>
      </c>
      <c r="N1257" t="s">
        <v>99</v>
      </c>
      <c r="P1257">
        <f t="shared" si="99"/>
        <v>6000</v>
      </c>
    </row>
    <row r="1258" spans="1:16" hidden="1">
      <c r="A1258" t="s">
        <v>16</v>
      </c>
      <c r="B1258" t="s">
        <v>97</v>
      </c>
      <c r="C1258" t="s">
        <v>81</v>
      </c>
      <c r="D1258" s="8">
        <v>6200</v>
      </c>
      <c r="E1258" t="str">
        <f>VLOOKUP(D1258,Conformity!$A$2:$C$116,2,0)</f>
        <v>Wetland Coniferous Forests</v>
      </c>
      <c r="F1258" s="8" t="s">
        <v>5</v>
      </c>
      <c r="G1258" s="26">
        <f t="shared" si="100"/>
        <v>0.62640332935885068</v>
      </c>
      <c r="H1258" s="30">
        <f t="shared" si="101"/>
        <v>1.7869211096790915E-2</v>
      </c>
      <c r="I1258" s="30">
        <f>HLOOKUP(F1258,ROCs!$B$1:$F$17,MATCH(VLOOKUP(D1258,HROC,2,0),ROCs!$A$2:$A$17,0)+1,0)</f>
        <v>0.24869471632328805</v>
      </c>
      <c r="J1258" s="3">
        <v>15.93</v>
      </c>
      <c r="K1258" s="26">
        <f t="shared" si="97"/>
        <v>16.510413218317435</v>
      </c>
      <c r="L1258" s="31">
        <f t="shared" si="98"/>
        <v>28.141065818409864</v>
      </c>
      <c r="M1258" s="4">
        <f>2.721*K1258*(H1258+VLOOKUP(B1258,Summary!$A$34:C$39,3,0))</f>
        <v>2.5997647234747054</v>
      </c>
      <c r="N1258" t="s">
        <v>103</v>
      </c>
      <c r="O1258" t="s">
        <v>82</v>
      </c>
      <c r="P1258">
        <f t="shared" si="99"/>
        <v>6000</v>
      </c>
    </row>
    <row r="1259" spans="1:16">
      <c r="A1259" t="s">
        <v>14</v>
      </c>
      <c r="B1259" t="s">
        <v>96</v>
      </c>
      <c r="C1259" t="s">
        <v>17</v>
      </c>
      <c r="D1259" s="8">
        <v>6170</v>
      </c>
      <c r="E1259" t="str">
        <f>VLOOKUP(D1259,Conformity!$A$2:$C$116,2,0)</f>
        <v>Mixed Wetland Hardwoods</v>
      </c>
      <c r="F1259" s="8" t="s">
        <v>5</v>
      </c>
      <c r="G1259" s="26">
        <f t="shared" si="100"/>
        <v>0.62640332935885068</v>
      </c>
      <c r="H1259" s="30">
        <f t="shared" si="101"/>
        <v>1.7869211096790915E-2</v>
      </c>
      <c r="I1259" s="30">
        <f>HLOOKUP(F1259,ROCs!$B$1:$F$17,MATCH(VLOOKUP(D1259,HROC,2,0),ROCs!$A$2:$A$17,0)+1,0)</f>
        <v>0.24869471632328805</v>
      </c>
      <c r="J1259" s="3">
        <v>15.91</v>
      </c>
      <c r="K1259" s="26">
        <f t="shared" si="97"/>
        <v>16.489684513711889</v>
      </c>
      <c r="L1259" s="31">
        <f t="shared" si="98"/>
        <v>28.105734913427554</v>
      </c>
      <c r="M1259" s="4">
        <f>2.721*K1259*(H1259+VLOOKUP(B1259,Summary!$A$34:C$39,3,0))</f>
        <v>4.3912380001047042</v>
      </c>
      <c r="N1259" t="s">
        <v>17</v>
      </c>
      <c r="O1259" t="s">
        <v>41</v>
      </c>
      <c r="P1259">
        <f t="shared" si="99"/>
        <v>6000</v>
      </c>
    </row>
    <row r="1260" spans="1:16" hidden="1">
      <c r="A1260" t="s">
        <v>14</v>
      </c>
      <c r="B1260" t="s">
        <v>96</v>
      </c>
      <c r="C1260" t="s">
        <v>77</v>
      </c>
      <c r="D1260" s="8">
        <v>1310</v>
      </c>
      <c r="E1260" t="str">
        <f>VLOOKUP(D1260,Conformity!$A$2:$C$116,2,0)</f>
        <v>Fixed Single Family Units &lt;Six or more dwelling units per acre&gt;</v>
      </c>
      <c r="F1260" s="8" t="s">
        <v>5</v>
      </c>
      <c r="G1260" s="26">
        <f t="shared" si="100"/>
        <v>1.3474392445178078</v>
      </c>
      <c r="H1260" s="30">
        <f t="shared" si="101"/>
        <v>0.2921616014325315</v>
      </c>
      <c r="I1260" s="30">
        <f>HLOOKUP(F1260,ROCs!$B$1:$F$17,MATCH(VLOOKUP(D1260,HROC,2,0),ROCs!$A$2:$A$17,0)+1,0)</f>
        <v>0.45902383655933859</v>
      </c>
      <c r="J1260" s="3">
        <v>15.89</v>
      </c>
      <c r="K1260" s="26">
        <f t="shared" si="97"/>
        <v>30.397281419501979</v>
      </c>
      <c r="L1260" s="31">
        <f t="shared" si="98"/>
        <v>111.44805104861722</v>
      </c>
      <c r="M1260" s="4">
        <f>2.721*K1260*(H1260+VLOOKUP(B1260,Summary!$A$34:C$39,3,0))</f>
        <v>30.781859236726238</v>
      </c>
      <c r="N1260" t="s">
        <v>112</v>
      </c>
      <c r="P1260">
        <f t="shared" si="99"/>
        <v>1000</v>
      </c>
    </row>
    <row r="1261" spans="1:16" hidden="1">
      <c r="A1261" t="s">
        <v>16</v>
      </c>
      <c r="B1261" t="s">
        <v>97</v>
      </c>
      <c r="C1261" t="s">
        <v>79</v>
      </c>
      <c r="D1261" s="8">
        <v>5300</v>
      </c>
      <c r="E1261" t="str">
        <f>VLOOKUP(D1261,Conformity!$A$2:$C$116,2,0)</f>
        <v>Reservoirs</v>
      </c>
      <c r="F1261" s="8" t="s">
        <v>5</v>
      </c>
      <c r="G1261" s="26">
        <f t="shared" si="100"/>
        <v>0.52096910560538079</v>
      </c>
      <c r="H1261" s="30">
        <f t="shared" si="101"/>
        <v>9.3813358258152305E-2</v>
      </c>
      <c r="I1261" s="30">
        <f>HLOOKUP(F1261,ROCs!$B$1:$F$17,MATCH(VLOOKUP(D1261,HROC,2,0),ROCs!$A$2:$A$17,0)+1,0)</f>
        <v>0.2984336595879456</v>
      </c>
      <c r="J1261" s="3">
        <v>15.88</v>
      </c>
      <c r="K1261" s="26">
        <f t="shared" si="97"/>
        <v>19.75030974816428</v>
      </c>
      <c r="L1261" s="31">
        <f t="shared" si="98"/>
        <v>27.99718857861556</v>
      </c>
      <c r="M1261" s="4">
        <f>2.721*K1261*(H1261+VLOOKUP(B1261,Summary!$A$34:C$39,3,0))</f>
        <v>7.1912092006644315</v>
      </c>
      <c r="N1261" t="s">
        <v>113</v>
      </c>
      <c r="P1261">
        <f t="shared" si="99"/>
        <v>5000</v>
      </c>
    </row>
    <row r="1262" spans="1:16">
      <c r="A1262" t="s">
        <v>8</v>
      </c>
      <c r="B1262" t="s">
        <v>8</v>
      </c>
      <c r="C1262" t="s">
        <v>17</v>
      </c>
      <c r="D1262" s="8">
        <v>3200</v>
      </c>
      <c r="E1262" t="str">
        <f>VLOOKUP(D1262,Conformity!$A$2:$C$116,2,0)</f>
        <v>Shrub and Brushland</v>
      </c>
      <c r="F1262" s="8" t="s">
        <v>5</v>
      </c>
      <c r="G1262" s="26">
        <f t="shared" si="100"/>
        <v>0.80616023176279095</v>
      </c>
      <c r="H1262" s="30">
        <f t="shared" si="101"/>
        <v>4.9140330516175015E-2</v>
      </c>
      <c r="I1262" s="30">
        <f>HLOOKUP(F1262,ROCs!$B$1:$F$17,MATCH(VLOOKUP(D1262,HROC,2,0),ROCs!$A$2:$A$17,0)+1,0)</f>
        <v>0.28292799795311729</v>
      </c>
      <c r="J1262" s="3">
        <v>15.85</v>
      </c>
      <c r="K1262" s="26">
        <f t="shared" si="97"/>
        <v>18.688773538793416</v>
      </c>
      <c r="L1262" s="31">
        <f t="shared" si="98"/>
        <v>40.994983286124565</v>
      </c>
      <c r="M1262" s="4">
        <f>2.721*K1262*(H1262+VLOOKUP(B1262,Summary!$A$34:C$39,3,0))</f>
        <v>12.160800627825498</v>
      </c>
      <c r="N1262" t="s">
        <v>17</v>
      </c>
      <c r="O1262" t="s">
        <v>19</v>
      </c>
      <c r="P1262">
        <f t="shared" si="99"/>
        <v>3000</v>
      </c>
    </row>
    <row r="1263" spans="1:16">
      <c r="A1263" t="s">
        <v>14</v>
      </c>
      <c r="B1263" t="s">
        <v>96</v>
      </c>
      <c r="C1263" t="s">
        <v>17</v>
      </c>
      <c r="D1263" s="8">
        <v>6210</v>
      </c>
      <c r="E1263" t="str">
        <f>VLOOKUP(D1263,Conformity!$A$2:$C$116,2,0)</f>
        <v>Cypress</v>
      </c>
      <c r="F1263" s="8" t="s">
        <v>5</v>
      </c>
      <c r="G1263" s="26">
        <f t="shared" si="100"/>
        <v>0.62640332935885068</v>
      </c>
      <c r="H1263" s="30">
        <f t="shared" si="101"/>
        <v>1.7869211096790915E-2</v>
      </c>
      <c r="I1263" s="30">
        <f>HLOOKUP(F1263,ROCs!$B$1:$F$17,MATCH(VLOOKUP(D1263,HROC,2,0),ROCs!$A$2:$A$17,0)+1,0)</f>
        <v>0.24869471632328805</v>
      </c>
      <c r="J1263" s="3">
        <v>15.85</v>
      </c>
      <c r="K1263" s="26">
        <f t="shared" si="97"/>
        <v>16.427498399895249</v>
      </c>
      <c r="L1263" s="31">
        <f t="shared" si="98"/>
        <v>27.999742198480618</v>
      </c>
      <c r="M1263" s="4">
        <f>2.721*K1263*(H1263+VLOOKUP(B1263,Summary!$A$34:C$39,3,0))</f>
        <v>4.3746777059496891</v>
      </c>
      <c r="N1263" t="s">
        <v>17</v>
      </c>
      <c r="O1263" t="s">
        <v>50</v>
      </c>
      <c r="P1263">
        <f t="shared" si="99"/>
        <v>6000</v>
      </c>
    </row>
    <row r="1264" spans="1:16" hidden="1">
      <c r="A1264" t="s">
        <v>16</v>
      </c>
      <c r="B1264" t="s">
        <v>97</v>
      </c>
      <c r="C1264" t="s">
        <v>81</v>
      </c>
      <c r="D1264" s="8">
        <v>1210</v>
      </c>
      <c r="E1264" t="str">
        <f>VLOOKUP(D1264,Conformity!$A$2:$C$116,2,0)</f>
        <v>Fixed Single Family Units</v>
      </c>
      <c r="F1264" s="8" t="s">
        <v>5</v>
      </c>
      <c r="G1264" s="26">
        <f t="shared" si="100"/>
        <v>1.3474392445178078</v>
      </c>
      <c r="H1264" s="30">
        <f t="shared" si="101"/>
        <v>0.2921616014325315</v>
      </c>
      <c r="I1264" s="30">
        <f>HLOOKUP(F1264,ROCs!$B$1:$F$17,MATCH(VLOOKUP(D1264,HROC,2,0),ROCs!$A$2:$A$17,0)+1,0)</f>
        <v>0.24052044568721381</v>
      </c>
      <c r="J1264" s="3">
        <v>15.82</v>
      </c>
      <c r="K1264" s="26">
        <f t="shared" si="97"/>
        <v>15.857476906091156</v>
      </c>
      <c r="L1264" s="31">
        <f t="shared" si="98"/>
        <v>58.139570816963882</v>
      </c>
      <c r="M1264" s="4">
        <f>2.721*K1264*(H1264+VLOOKUP(B1264,Summary!$A$34:C$39,3,0))</f>
        <v>14.332173437677822</v>
      </c>
      <c r="N1264" t="s">
        <v>103</v>
      </c>
      <c r="O1264" t="s">
        <v>82</v>
      </c>
      <c r="P1264">
        <f t="shared" si="99"/>
        <v>1000</v>
      </c>
    </row>
    <row r="1265" spans="1:16" hidden="1">
      <c r="A1265" t="s">
        <v>14</v>
      </c>
      <c r="B1265" t="s">
        <v>96</v>
      </c>
      <c r="C1265" t="s">
        <v>71</v>
      </c>
      <c r="D1265" s="8">
        <v>7430</v>
      </c>
      <c r="E1265" t="str">
        <f>VLOOKUP(D1265,Conformity!$A$2:$C$116,2,0)</f>
        <v>Spoil Areas</v>
      </c>
      <c r="F1265" s="8" t="s">
        <v>10</v>
      </c>
      <c r="G1265" s="26">
        <f t="shared" si="100"/>
        <v>0.73183755311232057</v>
      </c>
      <c r="H1265" s="30">
        <f t="shared" si="101"/>
        <v>0.13401908322593187</v>
      </c>
      <c r="I1265" s="30">
        <f>HLOOKUP(F1265,ROCs!$B$1:$F$17,MATCH(VLOOKUP(D1265,HROC,2,0),ROCs!$A$2:$A$17,0)+1,0)</f>
        <v>0.24115339422849597</v>
      </c>
      <c r="J1265" s="3">
        <v>15.74</v>
      </c>
      <c r="K1265" s="26">
        <f t="shared" si="97"/>
        <v>15.818806566839825</v>
      </c>
      <c r="L1265" s="31">
        <f t="shared" si="98"/>
        <v>31.500463796301247</v>
      </c>
      <c r="M1265" s="4">
        <f>2.721*K1265*(H1265+VLOOKUP(B1265,Summary!$A$34:C$39,3,0))</f>
        <v>9.2120175498036385</v>
      </c>
      <c r="N1265" t="s">
        <v>104</v>
      </c>
      <c r="P1265">
        <f t="shared" si="99"/>
        <v>7000</v>
      </c>
    </row>
    <row r="1266" spans="1:16" hidden="1">
      <c r="A1266" t="s">
        <v>2</v>
      </c>
      <c r="B1266" t="s">
        <v>94</v>
      </c>
      <c r="C1266" t="s">
        <v>81</v>
      </c>
      <c r="D1266" s="8">
        <v>6170</v>
      </c>
      <c r="E1266" t="str">
        <f>VLOOKUP(D1266,Conformity!$A$2:$C$116,2,0)</f>
        <v>Mixed Wetland Hardwoods</v>
      </c>
      <c r="F1266" s="8" t="s">
        <v>5</v>
      </c>
      <c r="G1266" s="26">
        <f t="shared" si="100"/>
        <v>0.62640332935885068</v>
      </c>
      <c r="H1266" s="30">
        <f t="shared" si="101"/>
        <v>1.7869211096790915E-2</v>
      </c>
      <c r="I1266" s="30">
        <f>HLOOKUP(F1266,ROCs!$B$1:$F$17,MATCH(VLOOKUP(D1266,HROC,2,0),ROCs!$A$2:$A$17,0)+1,0)</f>
        <v>0.24869471632328805</v>
      </c>
      <c r="J1266" s="3">
        <v>15.71</v>
      </c>
      <c r="K1266" s="26">
        <f t="shared" si="97"/>
        <v>16.282397467656427</v>
      </c>
      <c r="L1266" s="31">
        <f t="shared" si="98"/>
        <v>27.752425863604451</v>
      </c>
      <c r="M1266" s="4">
        <f>2.721*K1266*(H1266+VLOOKUP(B1266,Summary!$A$34:C$39,3,0))</f>
        <v>3.0069049143031945</v>
      </c>
      <c r="N1266" t="s">
        <v>103</v>
      </c>
      <c r="O1266" t="s">
        <v>82</v>
      </c>
      <c r="P1266">
        <f t="shared" si="99"/>
        <v>6000</v>
      </c>
    </row>
    <row r="1267" spans="1:16" hidden="1">
      <c r="A1267" t="s">
        <v>14</v>
      </c>
      <c r="B1267" t="s">
        <v>96</v>
      </c>
      <c r="C1267" t="s">
        <v>4</v>
      </c>
      <c r="D1267" s="8">
        <v>2110</v>
      </c>
      <c r="E1267" t="str">
        <f>VLOOKUP(D1267,Conformity!$A$2:$C$116,2,0)</f>
        <v>Improved Pastures</v>
      </c>
      <c r="F1267" s="8" t="s">
        <v>5</v>
      </c>
      <c r="G1267" s="26">
        <f t="shared" si="100"/>
        <v>1.8765006736361713</v>
      </c>
      <c r="H1267" s="30">
        <f t="shared" si="101"/>
        <v>0.3700681607026059</v>
      </c>
      <c r="I1267" s="30">
        <f>HLOOKUP(F1267,ROCs!$B$1:$F$17,MATCH(VLOOKUP(D1267,HROC,2,0),ROCs!$A$2:$A$17,0)+1,0)</f>
        <v>0.58663586860269046</v>
      </c>
      <c r="J1267" s="3">
        <v>15.7</v>
      </c>
      <c r="K1267" s="26">
        <f t="shared" si="97"/>
        <v>38.383438223706882</v>
      </c>
      <c r="L1267" s="31">
        <f t="shared" si="98"/>
        <v>195.98423624614594</v>
      </c>
      <c r="M1267" s="4">
        <f>2.721*K1267*(H1267+VLOOKUP(B1267,Summary!$A$34:C$39,3,0))</f>
        <v>47.005719727820313</v>
      </c>
      <c r="N1267" t="s">
        <v>4</v>
      </c>
      <c r="P1267">
        <f t="shared" si="99"/>
        <v>2000</v>
      </c>
    </row>
    <row r="1268" spans="1:16" hidden="1">
      <c r="A1268" t="s">
        <v>16</v>
      </c>
      <c r="B1268" t="s">
        <v>97</v>
      </c>
      <c r="C1268" t="s">
        <v>71</v>
      </c>
      <c r="D1268" s="8">
        <v>4130</v>
      </c>
      <c r="E1268" t="str">
        <f>VLOOKUP(D1268,Conformity!$A$2:$C$116,2,0)</f>
        <v>Sand Pine</v>
      </c>
      <c r="F1268" s="8" t="s">
        <v>3</v>
      </c>
      <c r="G1268" s="26">
        <f t="shared" si="100"/>
        <v>0.80616023176279095</v>
      </c>
      <c r="H1268" s="30">
        <f t="shared" si="101"/>
        <v>4.9140330516175015E-2</v>
      </c>
      <c r="I1268" s="30">
        <f>HLOOKUP(F1268,ROCs!$B$1:$F$17,MATCH(VLOOKUP(D1268,HROC,2,0),ROCs!$A$2:$A$17,0)+1,0)</f>
        <v>2.0887301862310671E-2</v>
      </c>
      <c r="J1268" s="3">
        <v>15.55</v>
      </c>
      <c r="K1268" s="26">
        <f t="shared" si="97"/>
        <v>1.3535937644488447</v>
      </c>
      <c r="L1268" s="31">
        <f t="shared" si="98"/>
        <v>2.9691918324440993</v>
      </c>
      <c r="M1268" s="4">
        <f>2.721*K1268*(H1268+VLOOKUP(B1268,Summary!$A$34:C$39,3,0))</f>
        <v>0.32831530368502931</v>
      </c>
      <c r="N1268" t="s">
        <v>104</v>
      </c>
      <c r="P1268">
        <f t="shared" si="99"/>
        <v>4000</v>
      </c>
    </row>
    <row r="1269" spans="1:16" hidden="1">
      <c r="A1269" t="s">
        <v>16</v>
      </c>
      <c r="B1269" t="s">
        <v>97</v>
      </c>
      <c r="C1269" t="s">
        <v>79</v>
      </c>
      <c r="D1269" s="8">
        <v>1850</v>
      </c>
      <c r="E1269" t="str">
        <f>VLOOKUP(D1269,Conformity!$A$2:$C$116,2,0)</f>
        <v>Parks and Zoos</v>
      </c>
      <c r="F1269" s="8" t="s">
        <v>9</v>
      </c>
      <c r="G1269" s="26">
        <f t="shared" si="100"/>
        <v>0.96739227811534922</v>
      </c>
      <c r="H1269" s="30">
        <f t="shared" si="101"/>
        <v>0.17065096597435325</v>
      </c>
      <c r="I1269" s="30">
        <f>HLOOKUP(F1269,ROCs!$B$1:$F$17,MATCH(VLOOKUP(D1269,HROC,2,0),ROCs!$A$2:$A$17,0)+1,0)</f>
        <v>0.22153198944874952</v>
      </c>
      <c r="J1269" s="3">
        <v>15.55</v>
      </c>
      <c r="K1269" s="26">
        <f t="shared" si="97"/>
        <v>14.35629750173017</v>
      </c>
      <c r="L1269" s="31">
        <f t="shared" si="98"/>
        <v>37.789714231106714</v>
      </c>
      <c r="M1269" s="4">
        <f>2.721*K1269*(H1269+VLOOKUP(B1269,Summary!$A$34:C$39,3,0))</f>
        <v>8.2287609553652157</v>
      </c>
      <c r="N1269" t="s">
        <v>113</v>
      </c>
      <c r="P1269">
        <f t="shared" si="99"/>
        <v>1000</v>
      </c>
    </row>
    <row r="1270" spans="1:16" hidden="1">
      <c r="A1270" t="s">
        <v>14</v>
      </c>
      <c r="B1270" t="s">
        <v>96</v>
      </c>
      <c r="C1270" t="s">
        <v>72</v>
      </c>
      <c r="D1270" s="8">
        <v>4220</v>
      </c>
      <c r="E1270" t="str">
        <f>VLOOKUP(D1270,Conformity!$A$2:$C$116,2,0)</f>
        <v>Brazilian Pepper</v>
      </c>
      <c r="F1270" s="8" t="s">
        <v>9</v>
      </c>
      <c r="G1270" s="26">
        <f t="shared" si="100"/>
        <v>0.80616023176279095</v>
      </c>
      <c r="H1270" s="30">
        <f t="shared" si="101"/>
        <v>4.9140330516175015E-2</v>
      </c>
      <c r="I1270" s="30">
        <f>HLOOKUP(F1270,ROCs!$B$1:$F$17,MATCH(VLOOKUP(D1270,HROC,2,0),ROCs!$A$2:$A$17,0)+1,0)</f>
        <v>0.19937879050387461</v>
      </c>
      <c r="J1270" s="3">
        <v>15.52</v>
      </c>
      <c r="K1270" s="26">
        <f t="shared" si="97"/>
        <v>12.895740418274407</v>
      </c>
      <c r="L1270" s="31">
        <f t="shared" si="98"/>
        <v>28.287606022513323</v>
      </c>
      <c r="M1270" s="4">
        <f>2.721*K1270*(H1270+VLOOKUP(B1270,Summary!$A$34:C$39,3,0))</f>
        <v>4.5314450494174379</v>
      </c>
      <c r="N1270" t="s">
        <v>99</v>
      </c>
      <c r="P1270">
        <f t="shared" si="99"/>
        <v>4000</v>
      </c>
    </row>
    <row r="1271" spans="1:16" hidden="1">
      <c r="A1271" t="s">
        <v>14</v>
      </c>
      <c r="B1271" t="s">
        <v>96</v>
      </c>
      <c r="C1271" t="s">
        <v>72</v>
      </c>
      <c r="D1271" s="8">
        <v>6170</v>
      </c>
      <c r="E1271" t="str">
        <f>VLOOKUP(D1271,Conformity!$A$2:$C$116,2,0)</f>
        <v>Mixed Wetland Hardwoods</v>
      </c>
      <c r="F1271" s="8" t="s">
        <v>10</v>
      </c>
      <c r="G1271" s="26">
        <f t="shared" si="100"/>
        <v>0.62640332935885068</v>
      </c>
      <c r="H1271" s="30">
        <f t="shared" si="101"/>
        <v>1.7869211096790915E-2</v>
      </c>
      <c r="I1271" s="30">
        <f>HLOOKUP(F1271,ROCs!$B$1:$F$17,MATCH(VLOOKUP(D1271,HROC,2,0),ROCs!$A$2:$A$17,0)+1,0)</f>
        <v>0.24869471632328805</v>
      </c>
      <c r="J1271" s="3">
        <v>15.47</v>
      </c>
      <c r="K1271" s="26">
        <f t="shared" si="97"/>
        <v>16.033653012389877</v>
      </c>
      <c r="L1271" s="31">
        <f t="shared" si="98"/>
        <v>27.328455003816735</v>
      </c>
      <c r="M1271" s="4">
        <f>2.721*K1271*(H1271+VLOOKUP(B1271,Summary!$A$34:C$39,3,0))</f>
        <v>4.2697958429679312</v>
      </c>
      <c r="N1271" t="s">
        <v>99</v>
      </c>
      <c r="P1271">
        <f t="shared" si="99"/>
        <v>6000</v>
      </c>
    </row>
    <row r="1272" spans="1:16" hidden="1">
      <c r="A1272" t="s">
        <v>2</v>
      </c>
      <c r="B1272" t="s">
        <v>94</v>
      </c>
      <c r="C1272" t="s">
        <v>81</v>
      </c>
      <c r="D1272" s="8">
        <v>5110</v>
      </c>
      <c r="E1272" t="str">
        <f>VLOOKUP(D1272,Conformity!$A$2:$C$116,2,0)</f>
        <v xml:space="preserve"> Natural River, Stream, Waterway</v>
      </c>
      <c r="F1272" s="8" t="s">
        <v>10</v>
      </c>
      <c r="G1272" s="26">
        <f t="shared" si="100"/>
        <v>0.52096910560538079</v>
      </c>
      <c r="H1272" s="30">
        <f t="shared" si="101"/>
        <v>9.3813358258152305E-2</v>
      </c>
      <c r="I1272" s="30">
        <f>HLOOKUP(F1272,ROCs!$B$1:$F$17,MATCH(VLOOKUP(D1272,HROC,2,0),ROCs!$A$2:$A$17,0)+1,0)</f>
        <v>0.2984336595879456</v>
      </c>
      <c r="J1272" s="3">
        <v>15.44</v>
      </c>
      <c r="K1272" s="26">
        <f t="shared" si="97"/>
        <v>19.203071946577861</v>
      </c>
      <c r="L1272" s="31">
        <f t="shared" si="98"/>
        <v>27.221447837142581</v>
      </c>
      <c r="M1272" s="4">
        <f>2.721*K1272*(H1272+VLOOKUP(B1272,Summary!$A$34:C$39,3,0))</f>
        <v>7.5144721404534618</v>
      </c>
      <c r="N1272" t="s">
        <v>103</v>
      </c>
      <c r="O1272" t="s">
        <v>82</v>
      </c>
      <c r="P1272">
        <f t="shared" si="99"/>
        <v>5000</v>
      </c>
    </row>
    <row r="1273" spans="1:16" hidden="1">
      <c r="A1273" t="s">
        <v>2</v>
      </c>
      <c r="B1273" t="s">
        <v>94</v>
      </c>
      <c r="C1273" t="s">
        <v>71</v>
      </c>
      <c r="D1273" s="8">
        <v>1290</v>
      </c>
      <c r="E1273" t="str">
        <f>VLOOKUP(D1273,Conformity!$A$2:$C$116,2,0)</f>
        <v>Medium Density Under Construction</v>
      </c>
      <c r="F1273" s="8" t="s">
        <v>3</v>
      </c>
      <c r="G1273" s="26">
        <f t="shared" si="100"/>
        <v>1.3474392445178078</v>
      </c>
      <c r="H1273" s="30">
        <f t="shared" si="101"/>
        <v>0.2921616014325315</v>
      </c>
      <c r="I1273" s="30">
        <f>HLOOKUP(F1273,ROCs!$B$1:$F$17,MATCH(VLOOKUP(D1273,HROC,2,0),ROCs!$A$2:$A$17,0)+1,0)</f>
        <v>0.21931666955426207</v>
      </c>
      <c r="J1273" s="3">
        <v>15.44</v>
      </c>
      <c r="K1273" s="26">
        <f t="shared" si="97"/>
        <v>14.112194282472457</v>
      </c>
      <c r="L1273" s="31">
        <f t="shared" si="98"/>
        <v>51.740697699102405</v>
      </c>
      <c r="M1273" s="4">
        <f>2.721*K1273*(H1273+VLOOKUP(B1273,Summary!$A$34:C$39,3,0))</f>
        <v>13.138759358531809</v>
      </c>
      <c r="N1273" t="s">
        <v>104</v>
      </c>
      <c r="P1273">
        <f t="shared" si="99"/>
        <v>1000</v>
      </c>
    </row>
    <row r="1274" spans="1:16" hidden="1">
      <c r="A1274" t="s">
        <v>2</v>
      </c>
      <c r="B1274" t="s">
        <v>94</v>
      </c>
      <c r="C1274" t="s">
        <v>71</v>
      </c>
      <c r="D1274" s="8">
        <v>1920</v>
      </c>
      <c r="E1274" t="str">
        <f>VLOOKUP(D1274,Conformity!$A$2:$C$116,2,0)</f>
        <v>Inactive Land with street pattern but without structures</v>
      </c>
      <c r="F1274" s="8" t="s">
        <v>5</v>
      </c>
      <c r="G1274" s="26">
        <f t="shared" si="100"/>
        <v>0.80616023176279095</v>
      </c>
      <c r="H1274" s="30">
        <f t="shared" si="101"/>
        <v>4.9140330516175015E-2</v>
      </c>
      <c r="I1274" s="30">
        <f>HLOOKUP(F1274,ROCs!$B$1:$F$17,MATCH(VLOOKUP(D1274,HROC,2,0),ROCs!$A$2:$A$17,0)+1,0)</f>
        <v>0.27638752969320179</v>
      </c>
      <c r="J1274" s="3">
        <v>15.36</v>
      </c>
      <c r="K1274" s="26">
        <f t="shared" si="97"/>
        <v>17.692339660744988</v>
      </c>
      <c r="L1274" s="31">
        <f t="shared" si="98"/>
        <v>38.809243805064916</v>
      </c>
      <c r="M1274" s="4">
        <f>2.721*K1274*(H1274+VLOOKUP(B1274,Summary!$A$34:C$39,3,0))</f>
        <v>4.7727003966738479</v>
      </c>
      <c r="N1274" t="s">
        <v>104</v>
      </c>
      <c r="P1274">
        <f t="shared" si="99"/>
        <v>1000</v>
      </c>
    </row>
    <row r="1275" spans="1:16" hidden="1">
      <c r="A1275" t="s">
        <v>14</v>
      </c>
      <c r="B1275" t="s">
        <v>96</v>
      </c>
      <c r="C1275" t="s">
        <v>72</v>
      </c>
      <c r="D1275" s="8">
        <v>6120</v>
      </c>
      <c r="E1275" t="str">
        <f>VLOOKUP(D1275,Conformity!$A$2:$C$116,2,0)</f>
        <v>Mangrove Swamps</v>
      </c>
      <c r="F1275" s="8" t="s">
        <v>10</v>
      </c>
      <c r="G1275" s="26">
        <f t="shared" si="100"/>
        <v>0.62640332935885068</v>
      </c>
      <c r="H1275" s="30">
        <f t="shared" si="101"/>
        <v>1.7869211096790915E-2</v>
      </c>
      <c r="I1275" s="30">
        <f>HLOOKUP(F1275,ROCs!$B$1:$F$17,MATCH(VLOOKUP(D1275,HROC,2,0),ROCs!$A$2:$A$17,0)+1,0)</f>
        <v>0.24869471632328805</v>
      </c>
      <c r="J1275" s="3">
        <v>15.34</v>
      </c>
      <c r="K1275" s="26">
        <f t="shared" si="97"/>
        <v>15.898916432453825</v>
      </c>
      <c r="L1275" s="31">
        <f t="shared" si="98"/>
        <v>27.098804121431716</v>
      </c>
      <c r="M1275" s="4">
        <f>2.721*K1275*(H1275+VLOOKUP(B1275,Summary!$A$34:C$39,3,0))</f>
        <v>4.2339152056320657</v>
      </c>
      <c r="N1275" t="s">
        <v>99</v>
      </c>
      <c r="P1275">
        <f t="shared" si="99"/>
        <v>6000</v>
      </c>
    </row>
    <row r="1276" spans="1:16">
      <c r="A1276" t="s">
        <v>14</v>
      </c>
      <c r="B1276" t="s">
        <v>96</v>
      </c>
      <c r="C1276" t="s">
        <v>17</v>
      </c>
      <c r="D1276" s="8">
        <v>6410</v>
      </c>
      <c r="E1276" t="str">
        <f>VLOOKUP(D1276,Conformity!$A$2:$C$116,2,0)</f>
        <v>Freshwater Marshes</v>
      </c>
      <c r="F1276" s="8" t="s">
        <v>5</v>
      </c>
      <c r="G1276" s="26">
        <f t="shared" si="100"/>
        <v>0.62640332935885068</v>
      </c>
      <c r="H1276" s="30">
        <f t="shared" si="101"/>
        <v>1.7869211096790915E-2</v>
      </c>
      <c r="I1276" s="30">
        <f>HLOOKUP(F1276,ROCs!$B$1:$F$17,MATCH(VLOOKUP(D1276,HROC,2,0),ROCs!$A$2:$A$17,0)+1,0)</f>
        <v>0.24869471632328805</v>
      </c>
      <c r="J1276" s="3">
        <v>15.33</v>
      </c>
      <c r="K1276" s="26">
        <f t="shared" si="97"/>
        <v>15.888552080151053</v>
      </c>
      <c r="L1276" s="31">
        <f t="shared" si="98"/>
        <v>27.081138668940564</v>
      </c>
      <c r="M1276" s="4">
        <f>2.721*K1276*(H1276+VLOOKUP(B1276,Summary!$A$34:C$39,3,0))</f>
        <v>4.2311551566062295</v>
      </c>
      <c r="N1276" t="s">
        <v>17</v>
      </c>
      <c r="O1276" t="s">
        <v>51</v>
      </c>
      <c r="P1276">
        <f t="shared" si="99"/>
        <v>6000</v>
      </c>
    </row>
    <row r="1277" spans="1:16" hidden="1">
      <c r="A1277" t="s">
        <v>14</v>
      </c>
      <c r="B1277" t="s">
        <v>96</v>
      </c>
      <c r="C1277" t="s">
        <v>72</v>
      </c>
      <c r="D1277" s="8">
        <v>1490</v>
      </c>
      <c r="E1277" t="str">
        <f>VLOOKUP(D1277,Conformity!$A$2:$C$116,2,0)</f>
        <v>Commercial and Services Under Construction</v>
      </c>
      <c r="F1277" s="8" t="s">
        <v>5</v>
      </c>
      <c r="G1277" s="26">
        <f t="shared" si="100"/>
        <v>1.4884831588725165</v>
      </c>
      <c r="H1277" s="30">
        <f t="shared" si="101"/>
        <v>0.30824389141964326</v>
      </c>
      <c r="I1277" s="30">
        <f>HLOOKUP(F1277,ROCs!$B$1:$F$17,MATCH(VLOOKUP(D1277,HROC,2,0),ROCs!$A$2:$A$17,0)+1,0)</f>
        <v>0.58224006489851832</v>
      </c>
      <c r="J1277" s="3">
        <v>15.33</v>
      </c>
      <c r="K1277" s="26">
        <f t="shared" si="97"/>
        <v>37.198022262221933</v>
      </c>
      <c r="L1277" s="31">
        <f t="shared" si="98"/>
        <v>150.65804136113653</v>
      </c>
      <c r="M1277" s="4">
        <f>2.721*K1277*(H1277+VLOOKUP(B1277,Summary!$A$34:C$39,3,0))</f>
        <v>39.29642327697902</v>
      </c>
      <c r="N1277" t="s">
        <v>99</v>
      </c>
      <c r="P1277">
        <f t="shared" si="99"/>
        <v>1000</v>
      </c>
    </row>
    <row r="1278" spans="1:16" hidden="1">
      <c r="A1278" t="s">
        <v>16</v>
      </c>
      <c r="B1278" t="s">
        <v>97</v>
      </c>
      <c r="C1278" t="s">
        <v>71</v>
      </c>
      <c r="D1278" s="8">
        <v>7400</v>
      </c>
      <c r="E1278" t="str">
        <f>VLOOKUP(D1278,Conformity!$A$2:$C$116,2,0)</f>
        <v>Disturbed Land</v>
      </c>
      <c r="F1278" s="8" t="s">
        <v>3</v>
      </c>
      <c r="G1278" s="26">
        <f t="shared" si="100"/>
        <v>0.73183755311232057</v>
      </c>
      <c r="H1278" s="30">
        <f t="shared" si="101"/>
        <v>0.13401908322593187</v>
      </c>
      <c r="I1278" s="30">
        <f>HLOOKUP(F1278,ROCs!$B$1:$F$17,MATCH(VLOOKUP(D1278,HROC,2,0),ROCs!$A$2:$A$17,0)+1,0)</f>
        <v>2.0887301862310671E-2</v>
      </c>
      <c r="J1278" s="3">
        <v>15.25</v>
      </c>
      <c r="K1278" s="26">
        <f t="shared" si="97"/>
        <v>1.3274794152954907</v>
      </c>
      <c r="L1278" s="31">
        <f t="shared" si="98"/>
        <v>2.6434495601904633</v>
      </c>
      <c r="M1278" s="4">
        <f>2.721*K1278*(H1278+VLOOKUP(B1278,Summary!$A$34:C$39,3,0))</f>
        <v>0.62856936906561833</v>
      </c>
      <c r="N1278" t="s">
        <v>104</v>
      </c>
      <c r="P1278">
        <f t="shared" si="99"/>
        <v>7000</v>
      </c>
    </row>
    <row r="1279" spans="1:16" hidden="1">
      <c r="A1279" t="s">
        <v>14</v>
      </c>
      <c r="B1279" t="s">
        <v>96</v>
      </c>
      <c r="C1279" t="s">
        <v>71</v>
      </c>
      <c r="D1279" s="8">
        <v>1550</v>
      </c>
      <c r="E1279" t="str">
        <f>VLOOKUP(D1279,Conformity!$A$2:$C$116,2,0)</f>
        <v>Other Light Industrial</v>
      </c>
      <c r="F1279" s="8" t="s">
        <v>5</v>
      </c>
      <c r="G1279" s="26">
        <f t="shared" si="100"/>
        <v>1.2017295380314896</v>
      </c>
      <c r="H1279" s="30">
        <f t="shared" si="101"/>
        <v>0.2322997442582819</v>
      </c>
      <c r="I1279" s="30">
        <f>HLOOKUP(F1279,ROCs!$B$1:$F$17,MATCH(VLOOKUP(D1279,HROC,2,0),ROCs!$A$2:$A$17,0)+1,0)</f>
        <v>0.34369105791620291</v>
      </c>
      <c r="J1279" s="3">
        <v>15.16</v>
      </c>
      <c r="K1279" s="26">
        <f t="shared" si="97"/>
        <v>21.71416045540516</v>
      </c>
      <c r="L1279" s="31">
        <f t="shared" si="98"/>
        <v>71.00326514287147</v>
      </c>
      <c r="M1279" s="4">
        <f>2.721*K1279*(H1279+VLOOKUP(B1279,Summary!$A$34:C$39,3,0))</f>
        <v>18.451990105814222</v>
      </c>
      <c r="N1279" t="s">
        <v>104</v>
      </c>
      <c r="P1279">
        <f t="shared" si="99"/>
        <v>1000</v>
      </c>
    </row>
    <row r="1280" spans="1:16" hidden="1">
      <c r="A1280" t="s">
        <v>14</v>
      </c>
      <c r="B1280" t="s">
        <v>96</v>
      </c>
      <c r="C1280" t="s">
        <v>90</v>
      </c>
      <c r="D1280" s="8">
        <v>1180</v>
      </c>
      <c r="E1280" t="str">
        <f>VLOOKUP(D1280,Conformity!$A$2:$C$116,2,0)</f>
        <v>Rural Residential</v>
      </c>
      <c r="F1280" s="8" t="s">
        <v>9</v>
      </c>
      <c r="G1280" s="26">
        <f t="shared" si="100"/>
        <v>0.96739227811534922</v>
      </c>
      <c r="H1280" s="30">
        <f t="shared" si="101"/>
        <v>0.17065096597435325</v>
      </c>
      <c r="I1280" s="30">
        <f>HLOOKUP(F1280,ROCs!$B$1:$F$17,MATCH(VLOOKUP(D1280,HROC,2,0),ROCs!$A$2:$A$17,0)+1,0)</f>
        <v>0.22153198944874952</v>
      </c>
      <c r="J1280" s="3">
        <v>15.13</v>
      </c>
      <c r="K1280" s="26">
        <f t="shared" si="97"/>
        <v>13.968538983998551</v>
      </c>
      <c r="L1280" s="31">
        <f t="shared" si="98"/>
        <v>36.769027415861387</v>
      </c>
      <c r="M1280" s="4">
        <f>2.721*K1280*(H1280+VLOOKUP(B1280,Summary!$A$34:C$39,3,0))</f>
        <v>9.5268408154734328</v>
      </c>
      <c r="N1280" t="s">
        <v>105</v>
      </c>
      <c r="O1280" t="s">
        <v>89</v>
      </c>
      <c r="P1280">
        <f t="shared" si="99"/>
        <v>1000</v>
      </c>
    </row>
    <row r="1281" spans="1:16" hidden="1">
      <c r="A1281" t="s">
        <v>14</v>
      </c>
      <c r="B1281" t="s">
        <v>96</v>
      </c>
      <c r="C1281" t="s">
        <v>83</v>
      </c>
      <c r="D1281" s="8">
        <v>4200</v>
      </c>
      <c r="E1281" t="str">
        <f>VLOOKUP(D1281,Conformity!$A$2:$C$116,2,0)</f>
        <v>Upland Hardwood Forests</v>
      </c>
      <c r="F1281" s="8" t="s">
        <v>5</v>
      </c>
      <c r="G1281" s="26">
        <f t="shared" si="100"/>
        <v>0.80616023176279095</v>
      </c>
      <c r="H1281" s="30">
        <f t="shared" si="101"/>
        <v>4.9140330516175015E-2</v>
      </c>
      <c r="I1281" s="30">
        <f>HLOOKUP(F1281,ROCs!$B$1:$F$17,MATCH(VLOOKUP(D1281,HROC,2,0),ROCs!$A$2:$A$17,0)+1,0)</f>
        <v>0.28292799795311729</v>
      </c>
      <c r="J1281" s="3">
        <v>15.12</v>
      </c>
      <c r="K1281" s="26">
        <f t="shared" si="97"/>
        <v>17.828028763820594</v>
      </c>
      <c r="L1281" s="31">
        <f t="shared" si="98"/>
        <v>39.106886264113776</v>
      </c>
      <c r="M1281" s="4">
        <f>2.721*K1281*(H1281+VLOOKUP(B1281,Summary!$A$34:C$39,3,0))</f>
        <v>6.2646059909987448</v>
      </c>
      <c r="N1281" t="s">
        <v>111</v>
      </c>
      <c r="O1281" t="s">
        <v>82</v>
      </c>
      <c r="P1281">
        <f t="shared" si="99"/>
        <v>4000</v>
      </c>
    </row>
    <row r="1282" spans="1:16">
      <c r="A1282" t="s">
        <v>14</v>
      </c>
      <c r="B1282" t="s">
        <v>96</v>
      </c>
      <c r="C1282" t="s">
        <v>17</v>
      </c>
      <c r="D1282" s="8">
        <v>1850</v>
      </c>
      <c r="E1282" t="str">
        <f>VLOOKUP(D1282,Conformity!$A$2:$C$116,2,0)</f>
        <v>Parks and Zoos</v>
      </c>
      <c r="F1282" s="8" t="s">
        <v>5</v>
      </c>
      <c r="G1282" s="26">
        <f t="shared" si="100"/>
        <v>0.96739227811534922</v>
      </c>
      <c r="H1282" s="30">
        <f t="shared" si="101"/>
        <v>0.17065096597435325</v>
      </c>
      <c r="I1282" s="30">
        <f>HLOOKUP(F1282,ROCs!$B$1:$F$17,MATCH(VLOOKUP(D1282,HROC,2,0),ROCs!$A$2:$A$17,0)+1,0)</f>
        <v>0.27638752969320179</v>
      </c>
      <c r="J1282" s="3">
        <v>14.75</v>
      </c>
      <c r="K1282" s="26">
        <f t="shared" ref="K1282:K1345" si="102">Rain*I1282*J1282/12</f>
        <v>16.98971419244717</v>
      </c>
      <c r="L1282" s="31">
        <f t="shared" ref="L1282:L1345" si="103">2.721*G1282*K1282</f>
        <v>44.721589540992767</v>
      </c>
      <c r="M1282" s="4">
        <f>2.721*K1282*(H1282+VLOOKUP(B1282,Summary!$A$34:C$39,3,0))</f>
        <v>11.587346593458935</v>
      </c>
      <c r="N1282" t="s">
        <v>17</v>
      </c>
      <c r="O1282" t="s">
        <v>37</v>
      </c>
      <c r="P1282">
        <f t="shared" si="99"/>
        <v>1000</v>
      </c>
    </row>
    <row r="1283" spans="1:16" hidden="1">
      <c r="A1283" t="s">
        <v>16</v>
      </c>
      <c r="B1283" t="s">
        <v>97</v>
      </c>
      <c r="C1283" t="s">
        <v>79</v>
      </c>
      <c r="D1283" s="8">
        <v>1480</v>
      </c>
      <c r="E1283" t="str">
        <f>VLOOKUP(D1283,Conformity!$A$2:$C$116,2,0)</f>
        <v>Cemeteries</v>
      </c>
      <c r="F1283" s="8" t="s">
        <v>13</v>
      </c>
      <c r="G1283" s="26">
        <f t="shared" si="100"/>
        <v>1.3474392445178078</v>
      </c>
      <c r="H1283" s="30">
        <f t="shared" si="101"/>
        <v>0.2921616014325315</v>
      </c>
      <c r="I1283" s="30">
        <f>HLOOKUP(F1283,ROCs!$B$1:$F$17,MATCH(VLOOKUP(D1283,HROC,2,0),ROCs!$A$2:$A$17,0)+1,0)</f>
        <v>0.15190764990771397</v>
      </c>
      <c r="J1283" s="3">
        <v>14.75</v>
      </c>
      <c r="K1283" s="26">
        <f t="shared" si="102"/>
        <v>9.3378581821083682</v>
      </c>
      <c r="L1283" s="31">
        <f t="shared" si="103"/>
        <v>34.236156878709835</v>
      </c>
      <c r="M1283" s="4">
        <f>2.721*K1283*(H1283+VLOOKUP(B1283,Summary!$A$34:C$39,3,0))</f>
        <v>8.4396656413233533</v>
      </c>
      <c r="N1283" t="s">
        <v>113</v>
      </c>
      <c r="P1283">
        <f t="shared" ref="P1283:P1346" si="104">INT(D1283/1000)*1000</f>
        <v>1000</v>
      </c>
    </row>
    <row r="1284" spans="1:16" hidden="1">
      <c r="A1284" t="s">
        <v>11</v>
      </c>
      <c r="B1284" t="s">
        <v>11</v>
      </c>
      <c r="C1284" t="s">
        <v>74</v>
      </c>
      <c r="D1284" s="8">
        <v>6172</v>
      </c>
      <c r="E1284" t="str">
        <f>VLOOKUP(D1284,Conformity!$A$2:$C$116,2,0)</f>
        <v>Mixed Shrubs</v>
      </c>
      <c r="F1284" s="8" t="s">
        <v>5</v>
      </c>
      <c r="G1284" s="26">
        <f t="shared" si="100"/>
        <v>0.62640332935885068</v>
      </c>
      <c r="H1284" s="30">
        <f t="shared" si="101"/>
        <v>1.7869211096790915E-2</v>
      </c>
      <c r="I1284" s="30">
        <f>HLOOKUP(F1284,ROCs!$B$1:$F$17,MATCH(VLOOKUP(D1284,HROC,2,0),ROCs!$A$2:$A$17,0)+1,0)</f>
        <v>0.24869471632328805</v>
      </c>
      <c r="J1284" s="3">
        <v>14.73</v>
      </c>
      <c r="K1284" s="26">
        <f t="shared" si="102"/>
        <v>15.26669094198467</v>
      </c>
      <c r="L1284" s="31">
        <f t="shared" si="103"/>
        <v>26.021211519471265</v>
      </c>
      <c r="M1284" s="4">
        <f>2.721*K1284*(H1284+VLOOKUP(B1284,Summary!$A$34:C$39,3,0))</f>
        <v>5.3117721966502929</v>
      </c>
      <c r="N1284" t="s">
        <v>115</v>
      </c>
      <c r="P1284">
        <f t="shared" si="104"/>
        <v>6000</v>
      </c>
    </row>
    <row r="1285" spans="1:16">
      <c r="A1285" t="s">
        <v>11</v>
      </c>
      <c r="B1285" t="s">
        <v>11</v>
      </c>
      <c r="C1285" t="s">
        <v>17</v>
      </c>
      <c r="D1285" s="8">
        <v>4220</v>
      </c>
      <c r="E1285" t="str">
        <f>VLOOKUP(D1285,Conformity!$A$2:$C$116,2,0)</f>
        <v>Brazilian Pepper</v>
      </c>
      <c r="F1285" s="8" t="s">
        <v>5</v>
      </c>
      <c r="G1285" s="26">
        <f t="shared" si="100"/>
        <v>0.80616023176279095</v>
      </c>
      <c r="H1285" s="30">
        <f t="shared" si="101"/>
        <v>4.9140330516175015E-2</v>
      </c>
      <c r="I1285" s="30">
        <f>HLOOKUP(F1285,ROCs!$B$1:$F$17,MATCH(VLOOKUP(D1285,HROC,2,0),ROCs!$A$2:$A$17,0)+1,0)</f>
        <v>0.28292799795311729</v>
      </c>
      <c r="J1285" s="3">
        <v>14.7</v>
      </c>
      <c r="K1285" s="26">
        <f t="shared" si="102"/>
        <v>17.332805742603359</v>
      </c>
      <c r="L1285" s="31">
        <f t="shared" si="103"/>
        <v>38.020583867888398</v>
      </c>
      <c r="M1285" s="4">
        <f>2.721*K1285*(H1285+VLOOKUP(B1285,Summary!$A$34:C$39,3,0))</f>
        <v>7.5054660906841599</v>
      </c>
      <c r="N1285" t="s">
        <v>17</v>
      </c>
      <c r="O1285" t="s">
        <v>28</v>
      </c>
      <c r="P1285">
        <f t="shared" si="104"/>
        <v>4000</v>
      </c>
    </row>
    <row r="1286" spans="1:16">
      <c r="A1286" t="s">
        <v>14</v>
      </c>
      <c r="B1286" t="s">
        <v>96</v>
      </c>
      <c r="C1286" t="s">
        <v>17</v>
      </c>
      <c r="D1286" s="8">
        <v>6410</v>
      </c>
      <c r="E1286" t="str">
        <f>VLOOKUP(D1286,Conformity!$A$2:$C$116,2,0)</f>
        <v>Freshwater Marshes</v>
      </c>
      <c r="F1286" s="8" t="s">
        <v>5</v>
      </c>
      <c r="G1286" s="26">
        <f t="shared" si="100"/>
        <v>0.62640332935885068</v>
      </c>
      <c r="H1286" s="30">
        <f t="shared" si="101"/>
        <v>1.7869211096790915E-2</v>
      </c>
      <c r="I1286" s="30">
        <f>HLOOKUP(F1286,ROCs!$B$1:$F$17,MATCH(VLOOKUP(D1286,HROC,2,0),ROCs!$A$2:$A$17,0)+1,0)</f>
        <v>0.24869471632328805</v>
      </c>
      <c r="J1286" s="3">
        <v>14.7</v>
      </c>
      <c r="K1286" s="26">
        <f t="shared" si="102"/>
        <v>15.235597885076352</v>
      </c>
      <c r="L1286" s="31">
        <f t="shared" si="103"/>
        <v>25.968215161997801</v>
      </c>
      <c r="M1286" s="4">
        <f>2.721*K1286*(H1286+VLOOKUP(B1286,Summary!$A$34:C$39,3,0))</f>
        <v>4.0572720679785768</v>
      </c>
      <c r="N1286" t="s">
        <v>17</v>
      </c>
      <c r="O1286" t="s">
        <v>39</v>
      </c>
      <c r="P1286">
        <f t="shared" si="104"/>
        <v>6000</v>
      </c>
    </row>
    <row r="1287" spans="1:16" hidden="1">
      <c r="A1287" t="s">
        <v>14</v>
      </c>
      <c r="B1287" t="s">
        <v>96</v>
      </c>
      <c r="C1287" t="s">
        <v>83</v>
      </c>
      <c r="D1287" s="8">
        <v>1400</v>
      </c>
      <c r="E1287" t="str">
        <f>VLOOKUP(D1287,Conformity!$A$2:$C$116,2,0)</f>
        <v>Commercial and Services</v>
      </c>
      <c r="F1287" s="8" t="s">
        <v>10</v>
      </c>
      <c r="G1287" s="26">
        <f t="shared" si="100"/>
        <v>0.73183755311232057</v>
      </c>
      <c r="H1287" s="30">
        <f t="shared" si="101"/>
        <v>0.15992943931627868</v>
      </c>
      <c r="I1287" s="30">
        <f>HLOOKUP(F1287,ROCs!$B$1:$F$17,MATCH(VLOOKUP(D1287,HROC,2,0),ROCs!$A$2:$A$17,0)+1,0)</f>
        <v>0.57659988543228824</v>
      </c>
      <c r="J1287" s="3">
        <v>14.69</v>
      </c>
      <c r="K1287" s="26">
        <f t="shared" si="102"/>
        <v>35.299776531098807</v>
      </c>
      <c r="L1287" s="31">
        <f t="shared" si="103"/>
        <v>70.293503364934438</v>
      </c>
      <c r="M1287" s="4">
        <f>2.721*K1287*(H1287+VLOOKUP(B1287,Summary!$A$34:C$39,3,0))</f>
        <v>23.045388663373494</v>
      </c>
      <c r="N1287" t="s">
        <v>111</v>
      </c>
      <c r="O1287" t="s">
        <v>82</v>
      </c>
      <c r="P1287">
        <f t="shared" si="104"/>
        <v>1000</v>
      </c>
    </row>
    <row r="1288" spans="1:16" hidden="1">
      <c r="A1288" t="s">
        <v>14</v>
      </c>
      <c r="B1288" t="s">
        <v>96</v>
      </c>
      <c r="C1288" t="s">
        <v>83</v>
      </c>
      <c r="D1288" s="8">
        <v>6191</v>
      </c>
      <c r="E1288" t="e">
        <f>VLOOKUP(D1288,Conformity!$A$2:$C$116,2,0)</f>
        <v>#N/A</v>
      </c>
      <c r="F1288" s="8" t="s">
        <v>5</v>
      </c>
      <c r="G1288" s="26">
        <f t="shared" si="100"/>
        <v>0.62640332935885068</v>
      </c>
      <c r="H1288" s="30">
        <f t="shared" si="101"/>
        <v>1.7869211096790915E-2</v>
      </c>
      <c r="I1288" s="30">
        <f>HLOOKUP(F1288,ROCs!$B$1:$F$17,MATCH(VLOOKUP(D1288,HROC,2,0),ROCs!$A$2:$A$17,0)+1,0)</f>
        <v>0.24869471632328805</v>
      </c>
      <c r="J1288" s="3">
        <v>14.67</v>
      </c>
      <c r="K1288" s="26">
        <f t="shared" si="102"/>
        <v>15.204504828168034</v>
      </c>
      <c r="L1288" s="31">
        <f t="shared" si="103"/>
        <v>25.915218804524336</v>
      </c>
      <c r="M1288" s="4">
        <f>2.721*K1288*(H1288+VLOOKUP(B1288,Summary!$A$34:C$39,3,0))</f>
        <v>4.0489919209010692</v>
      </c>
      <c r="N1288" t="s">
        <v>111</v>
      </c>
      <c r="O1288" t="s">
        <v>82</v>
      </c>
      <c r="P1288">
        <f t="shared" si="104"/>
        <v>6000</v>
      </c>
    </row>
    <row r="1289" spans="1:16" hidden="1">
      <c r="A1289" t="s">
        <v>14</v>
      </c>
      <c r="B1289" t="s">
        <v>96</v>
      </c>
      <c r="C1289" t="s">
        <v>77</v>
      </c>
      <c r="D1289" s="8">
        <v>5200</v>
      </c>
      <c r="E1289" t="str">
        <f>VLOOKUP(D1289,Conformity!$A$2:$C$116,2,0)</f>
        <v>Lakes</v>
      </c>
      <c r="F1289" s="8" t="s">
        <v>10</v>
      </c>
      <c r="G1289" s="26">
        <f t="shared" si="100"/>
        <v>0.52096910560538079</v>
      </c>
      <c r="H1289" s="30">
        <f t="shared" si="101"/>
        <v>9.3813358258152305E-2</v>
      </c>
      <c r="I1289" s="30">
        <f>HLOOKUP(F1289,ROCs!$B$1:$F$17,MATCH(VLOOKUP(D1289,HROC,2,0),ROCs!$A$2:$A$17,0)+1,0)</f>
        <v>0.2984336595879456</v>
      </c>
      <c r="J1289" s="3">
        <v>14.66</v>
      </c>
      <c r="K1289" s="26">
        <f t="shared" si="102"/>
        <v>18.23296857103831</v>
      </c>
      <c r="L1289" s="31">
        <f t="shared" si="103"/>
        <v>25.846271068167766</v>
      </c>
      <c r="M1289" s="4">
        <f>2.721*K1289*(H1289+VLOOKUP(B1289,Summary!$A$34:C$39,3,0))</f>
        <v>8.6232122490035827</v>
      </c>
      <c r="N1289" t="s">
        <v>112</v>
      </c>
      <c r="P1289">
        <f t="shared" si="104"/>
        <v>5000</v>
      </c>
    </row>
    <row r="1290" spans="1:16" hidden="1">
      <c r="A1290" t="s">
        <v>15</v>
      </c>
      <c r="B1290" t="s">
        <v>95</v>
      </c>
      <c r="C1290" t="s">
        <v>4</v>
      </c>
      <c r="D1290" s="8">
        <v>2500</v>
      </c>
      <c r="E1290" t="str">
        <f>VLOOKUP(D1290,Conformity!$A$2:$C$116,2,0)</f>
        <v>Specialty Farms</v>
      </c>
      <c r="F1290" s="8" t="s">
        <v>5</v>
      </c>
      <c r="G1290" s="26">
        <f t="shared" si="100"/>
        <v>1.7303616721893005</v>
      </c>
      <c r="H1290" s="30">
        <f t="shared" si="101"/>
        <v>0.38508149913584422</v>
      </c>
      <c r="I1290" s="30">
        <f>HLOOKUP(F1290,ROCs!$B$1:$F$17,MATCH(VLOOKUP(D1290,HROC,2,0),ROCs!$A$2:$A$17,0)+1,0)</f>
        <v>0.30381529981542799</v>
      </c>
      <c r="J1290" s="3">
        <v>14.62</v>
      </c>
      <c r="K1290" s="26">
        <f t="shared" si="102"/>
        <v>18.511116830159239</v>
      </c>
      <c r="L1290" s="31">
        <f t="shared" si="103"/>
        <v>87.156152563798628</v>
      </c>
      <c r="M1290" s="4">
        <f>2.721*K1290*(H1290+VLOOKUP(B1290,Summary!$A$34:C$39,3,0))</f>
        <v>19.396073334030852</v>
      </c>
      <c r="N1290" t="s">
        <v>4</v>
      </c>
      <c r="P1290">
        <f t="shared" si="104"/>
        <v>2000</v>
      </c>
    </row>
    <row r="1291" spans="1:16" hidden="1">
      <c r="A1291" t="s">
        <v>12</v>
      </c>
      <c r="B1291" t="s">
        <v>95</v>
      </c>
      <c r="C1291" t="s">
        <v>81</v>
      </c>
      <c r="D1291" s="8">
        <v>7400</v>
      </c>
      <c r="E1291" t="str">
        <f>VLOOKUP(D1291,Conformity!$A$2:$C$116,2,0)</f>
        <v>Disturbed Land</v>
      </c>
      <c r="F1291" s="8" t="s">
        <v>3</v>
      </c>
      <c r="G1291" s="26">
        <f t="shared" si="100"/>
        <v>0.73183755311232057</v>
      </c>
      <c r="H1291" s="30">
        <f t="shared" si="101"/>
        <v>0.13401908322593187</v>
      </c>
      <c r="I1291" s="30">
        <f>HLOOKUP(F1291,ROCs!$B$1:$F$17,MATCH(VLOOKUP(D1291,HROC,2,0),ROCs!$A$2:$A$17,0)+1,0)</f>
        <v>2.0887301862310671E-2</v>
      </c>
      <c r="J1291" s="3">
        <v>14.61</v>
      </c>
      <c r="K1291" s="26">
        <f t="shared" si="102"/>
        <v>1.2717688037683357</v>
      </c>
      <c r="L1291" s="31">
        <f t="shared" si="103"/>
        <v>2.5325113491398472</v>
      </c>
      <c r="M1291" s="4">
        <f>2.721*K1291*(H1291+VLOOKUP(B1291,Summary!$A$34:C$39,3,0))</f>
        <v>0.46377074779448929</v>
      </c>
      <c r="N1291" t="s">
        <v>103</v>
      </c>
      <c r="O1291" t="s">
        <v>82</v>
      </c>
      <c r="P1291">
        <f t="shared" si="104"/>
        <v>7000</v>
      </c>
    </row>
    <row r="1292" spans="1:16" hidden="1">
      <c r="A1292" t="s">
        <v>2</v>
      </c>
      <c r="B1292" t="s">
        <v>94</v>
      </c>
      <c r="C1292" t="s">
        <v>71</v>
      </c>
      <c r="D1292" s="8">
        <v>6300</v>
      </c>
      <c r="E1292" t="str">
        <f>VLOOKUP(D1292,Conformity!$A$2:$C$116,2,0)</f>
        <v>Wetland Forested Mixed</v>
      </c>
      <c r="F1292" s="8" t="s">
        <v>10</v>
      </c>
      <c r="G1292" s="26">
        <f t="shared" si="100"/>
        <v>0.62640332935885068</v>
      </c>
      <c r="H1292" s="30">
        <f t="shared" si="101"/>
        <v>1.7869211096790915E-2</v>
      </c>
      <c r="I1292" s="30">
        <f>HLOOKUP(F1292,ROCs!$B$1:$F$17,MATCH(VLOOKUP(D1292,HROC,2,0),ROCs!$A$2:$A$17,0)+1,0)</f>
        <v>0.24869471632328805</v>
      </c>
      <c r="J1292" s="3">
        <v>14.59</v>
      </c>
      <c r="K1292" s="26">
        <f t="shared" si="102"/>
        <v>15.12159000974585</v>
      </c>
      <c r="L1292" s="31">
        <f t="shared" si="103"/>
        <v>25.773895184595098</v>
      </c>
      <c r="M1292" s="4">
        <f>2.721*K1292*(H1292+VLOOKUP(B1292,Summary!$A$34:C$39,3,0))</f>
        <v>2.7925361361988297</v>
      </c>
      <c r="N1292" t="s">
        <v>104</v>
      </c>
      <c r="P1292">
        <f t="shared" si="104"/>
        <v>6000</v>
      </c>
    </row>
    <row r="1293" spans="1:16" hidden="1">
      <c r="A1293" t="s">
        <v>14</v>
      </c>
      <c r="B1293" t="s">
        <v>96</v>
      </c>
      <c r="C1293" t="s">
        <v>90</v>
      </c>
      <c r="D1293" s="8">
        <v>2140</v>
      </c>
      <c r="E1293" t="str">
        <f>VLOOKUP(D1293,Conformity!$A$2:$C$116,2,0)</f>
        <v>Row Crops</v>
      </c>
      <c r="F1293" s="8" t="s">
        <v>10</v>
      </c>
      <c r="G1293" s="26">
        <f t="shared" si="100"/>
        <v>1.1942187284187931</v>
      </c>
      <c r="H1293" s="30">
        <f t="shared" si="101"/>
        <v>0.52982210901985061</v>
      </c>
      <c r="I1293" s="30">
        <f>HLOOKUP(F1293,ROCs!$B$1:$F$17,MATCH(VLOOKUP(D1293,HROC,2,0),ROCs!$A$2:$A$17,0)+1,0)</f>
        <v>0.25824300484311374</v>
      </c>
      <c r="J1293" s="3">
        <v>14.59</v>
      </c>
      <c r="K1293" s="26">
        <f t="shared" si="102"/>
        <v>15.702162473954838</v>
      </c>
      <c r="L1293" s="31">
        <f t="shared" si="103"/>
        <v>51.023692704857922</v>
      </c>
      <c r="M1293" s="4">
        <f>2.721*K1293*(H1293+VLOOKUP(B1293,Summary!$A$34:C$39,3,0))</f>
        <v>26.055005799863462</v>
      </c>
      <c r="N1293" t="s">
        <v>105</v>
      </c>
      <c r="O1293" t="s">
        <v>89</v>
      </c>
      <c r="P1293">
        <f t="shared" si="104"/>
        <v>2000</v>
      </c>
    </row>
    <row r="1294" spans="1:16" hidden="1">
      <c r="A1294" t="s">
        <v>14</v>
      </c>
      <c r="B1294" t="s">
        <v>96</v>
      </c>
      <c r="C1294" t="s">
        <v>4</v>
      </c>
      <c r="D1294" s="8">
        <v>2430</v>
      </c>
      <c r="E1294" t="str">
        <f>VLOOKUP(D1294,Conformity!$A$2:$C$116,2,0)</f>
        <v>Ornamentals</v>
      </c>
      <c r="F1294" s="8" t="s">
        <v>5</v>
      </c>
      <c r="G1294" s="26">
        <f t="shared" si="100"/>
        <v>1.7303616721893005</v>
      </c>
      <c r="H1294" s="30">
        <f t="shared" si="101"/>
        <v>0.38508149913584422</v>
      </c>
      <c r="I1294" s="30">
        <f>HLOOKUP(F1294,ROCs!$B$1:$F$17,MATCH(VLOOKUP(D1294,HROC,2,0),ROCs!$A$2:$A$17,0)+1,0)</f>
        <v>0.30381529981542799</v>
      </c>
      <c r="J1294" s="3">
        <v>14.54</v>
      </c>
      <c r="K1294" s="26">
        <f t="shared" si="102"/>
        <v>18.409824809200774</v>
      </c>
      <c r="L1294" s="31">
        <f t="shared" si="103"/>
        <v>86.679237912286723</v>
      </c>
      <c r="M1294" s="4">
        <f>2.721*K1294*(H1294+VLOOKUP(B1294,Summary!$A$34:C$39,3,0))</f>
        <v>23.297389534289575</v>
      </c>
      <c r="N1294" t="s">
        <v>4</v>
      </c>
      <c r="P1294">
        <f t="shared" si="104"/>
        <v>2000</v>
      </c>
    </row>
    <row r="1295" spans="1:16" hidden="1">
      <c r="A1295" t="s">
        <v>16</v>
      </c>
      <c r="B1295" t="s">
        <v>97</v>
      </c>
      <c r="C1295" t="s">
        <v>79</v>
      </c>
      <c r="D1295" s="8">
        <v>4110</v>
      </c>
      <c r="E1295" t="str">
        <f>VLOOKUP(D1295,Conformity!$A$2:$C$116,2,0)</f>
        <v>Pine Flatwoods</v>
      </c>
      <c r="F1295" s="8" t="s">
        <v>3</v>
      </c>
      <c r="G1295" s="26">
        <f t="shared" ref="G1295:G1358" si="105">VLOOKUP(VLOOKUP(D1295,HEMC,2,0),EMCN,2,0)</f>
        <v>0.80616023176279095</v>
      </c>
      <c r="H1295" s="30">
        <f t="shared" ref="H1295:H1358" si="106">VLOOKUP(VLOOKUP(D1295,HEMC,2,0),EMCP,3,0)</f>
        <v>4.9140330516175015E-2</v>
      </c>
      <c r="I1295" s="30">
        <f>HLOOKUP(F1295,ROCs!$B$1:$F$17,MATCH(VLOOKUP(D1295,HROC,2,0),ROCs!$A$2:$A$17,0)+1,0)</f>
        <v>2.0887301862310671E-2</v>
      </c>
      <c r="J1295" s="3">
        <v>14.54</v>
      </c>
      <c r="K1295" s="26">
        <f t="shared" si="102"/>
        <v>1.2656754556325531</v>
      </c>
      <c r="L1295" s="31">
        <f t="shared" si="103"/>
        <v>2.7763375719445147</v>
      </c>
      <c r="M1295" s="4">
        <f>2.721*K1295*(H1295+VLOOKUP(B1295,Summary!$A$34:C$39,3,0))</f>
        <v>0.30699064408876692</v>
      </c>
      <c r="N1295" t="s">
        <v>113</v>
      </c>
      <c r="P1295">
        <f t="shared" si="104"/>
        <v>4000</v>
      </c>
    </row>
    <row r="1296" spans="1:16" hidden="1">
      <c r="A1296" t="s">
        <v>14</v>
      </c>
      <c r="B1296" t="s">
        <v>96</v>
      </c>
      <c r="C1296" t="s">
        <v>90</v>
      </c>
      <c r="D1296" s="8">
        <v>1550</v>
      </c>
      <c r="E1296" t="str">
        <f>VLOOKUP(D1296,Conformity!$A$2:$C$116,2,0)</f>
        <v>Other Light Industrial</v>
      </c>
      <c r="F1296" s="8" t="s">
        <v>9</v>
      </c>
      <c r="G1296" s="26">
        <f t="shared" si="105"/>
        <v>1.2017295380314896</v>
      </c>
      <c r="H1296" s="30">
        <f t="shared" si="106"/>
        <v>0.2322997442582819</v>
      </c>
      <c r="I1296" s="30">
        <f>HLOOKUP(F1296,ROCs!$B$1:$F$17,MATCH(VLOOKUP(D1296,HROC,2,0),ROCs!$A$2:$A$17,0)+1,0)</f>
        <v>0.30761299106312084</v>
      </c>
      <c r="J1296" s="3">
        <v>14.52</v>
      </c>
      <c r="K1296" s="26">
        <f t="shared" si="102"/>
        <v>18.614308076510675</v>
      </c>
      <c r="L1296" s="31">
        <f t="shared" si="103"/>
        <v>60.867039023771483</v>
      </c>
      <c r="M1296" s="4">
        <f>2.721*K1296*(H1296+VLOOKUP(B1296,Summary!$A$34:C$39,3,0))</f>
        <v>15.81783597665434</v>
      </c>
      <c r="N1296" t="s">
        <v>105</v>
      </c>
      <c r="O1296" t="s">
        <v>89</v>
      </c>
      <c r="P1296">
        <f t="shared" si="104"/>
        <v>1000</v>
      </c>
    </row>
    <row r="1297" spans="1:16" hidden="1">
      <c r="A1297" t="s">
        <v>11</v>
      </c>
      <c r="B1297" t="s">
        <v>11</v>
      </c>
      <c r="C1297" t="s">
        <v>75</v>
      </c>
      <c r="D1297" s="8">
        <v>8320</v>
      </c>
      <c r="E1297" t="str">
        <f>VLOOKUP(D1297,Conformity!$A$2:$C$116,2,0)</f>
        <v>Electrical Power Transmission Lines</v>
      </c>
      <c r="F1297" s="8" t="s">
        <v>5</v>
      </c>
      <c r="G1297" s="26">
        <f t="shared" si="105"/>
        <v>0.73183755311232057</v>
      </c>
      <c r="H1297" s="30">
        <f t="shared" si="106"/>
        <v>0.15992943931627868</v>
      </c>
      <c r="I1297" s="30">
        <f>HLOOKUP(F1297,ROCs!$B$1:$F$17,MATCH(VLOOKUP(D1297,HROC,2,0),ROCs!$A$2:$A$17,0)+1,0)</f>
        <v>0.28292799795311729</v>
      </c>
      <c r="J1297" s="3">
        <v>14.52</v>
      </c>
      <c r="K1297" s="26">
        <f t="shared" si="102"/>
        <v>17.120567304938827</v>
      </c>
      <c r="L1297" s="31">
        <f t="shared" si="103"/>
        <v>34.092698983492483</v>
      </c>
      <c r="M1297" s="4">
        <f>2.721*K1297*(H1297+VLOOKUP(B1297,Summary!$A$34:C$39,3,0))</f>
        <v>12.574680107977999</v>
      </c>
      <c r="N1297" t="s">
        <v>117</v>
      </c>
      <c r="P1297">
        <f t="shared" si="104"/>
        <v>8000</v>
      </c>
    </row>
    <row r="1298" spans="1:16" hidden="1">
      <c r="A1298" t="s">
        <v>11</v>
      </c>
      <c r="B1298" t="s">
        <v>11</v>
      </c>
      <c r="C1298" t="s">
        <v>83</v>
      </c>
      <c r="D1298" s="8">
        <v>5250</v>
      </c>
      <c r="E1298" t="str">
        <f>VLOOKUP(D1298,Conformity!$A$2:$C$116,2,0)</f>
        <v>Marshy Lakes</v>
      </c>
      <c r="F1298" s="8" t="s">
        <v>5</v>
      </c>
      <c r="G1298" s="26">
        <f t="shared" si="105"/>
        <v>0.52096910560538079</v>
      </c>
      <c r="H1298" s="30">
        <f t="shared" si="106"/>
        <v>9.3813358258152305E-2</v>
      </c>
      <c r="I1298" s="30">
        <f>HLOOKUP(F1298,ROCs!$B$1:$F$17,MATCH(VLOOKUP(D1298,HROC,2,0),ROCs!$A$2:$A$17,0)+1,0)</f>
        <v>0.2984336595879456</v>
      </c>
      <c r="J1298" s="3">
        <v>14.49</v>
      </c>
      <c r="K1298" s="26">
        <f t="shared" si="102"/>
        <v>18.021535784061737</v>
      </c>
      <c r="L1298" s="31">
        <f t="shared" si="103"/>
        <v>25.54655305441684</v>
      </c>
      <c r="M1298" s="4">
        <f>2.721*K1298*(H1298+VLOOKUP(B1298,Summary!$A$34:C$39,3,0))</f>
        <v>9.9943138929330342</v>
      </c>
      <c r="N1298" t="s">
        <v>111</v>
      </c>
      <c r="O1298" t="s">
        <v>82</v>
      </c>
      <c r="P1298">
        <f t="shared" si="104"/>
        <v>5000</v>
      </c>
    </row>
    <row r="1299" spans="1:16" hidden="1">
      <c r="A1299" t="s">
        <v>7</v>
      </c>
      <c r="B1299" t="s">
        <v>94</v>
      </c>
      <c r="C1299" t="s">
        <v>81</v>
      </c>
      <c r="D1299" s="8">
        <v>4340</v>
      </c>
      <c r="E1299" t="str">
        <f>VLOOKUP(D1299,Conformity!$A$2:$C$116,2,0)</f>
        <v>Hardwood - Coniferous Mixed</v>
      </c>
      <c r="F1299" s="8" t="s">
        <v>5</v>
      </c>
      <c r="G1299" s="26">
        <f t="shared" si="105"/>
        <v>0.80616023176279095</v>
      </c>
      <c r="H1299" s="30">
        <f t="shared" si="106"/>
        <v>4.9140330516175015E-2</v>
      </c>
      <c r="I1299" s="30">
        <f>HLOOKUP(F1299,ROCs!$B$1:$F$17,MATCH(VLOOKUP(D1299,HROC,2,0),ROCs!$A$2:$A$17,0)+1,0)</f>
        <v>0.28292799795311729</v>
      </c>
      <c r="J1299" s="3">
        <v>14.39</v>
      </c>
      <c r="K1299" s="26">
        <f t="shared" si="102"/>
        <v>16.967283988847779</v>
      </c>
      <c r="L1299" s="31">
        <f t="shared" si="103"/>
        <v>37.218789242103</v>
      </c>
      <c r="M1299" s="4">
        <f>2.721*K1299*(H1299+VLOOKUP(B1299,Summary!$A$34:C$39,3,0))</f>
        <v>4.5771087700586079</v>
      </c>
      <c r="N1299" t="s">
        <v>103</v>
      </c>
      <c r="O1299" t="s">
        <v>82</v>
      </c>
      <c r="P1299">
        <f t="shared" si="104"/>
        <v>4000</v>
      </c>
    </row>
    <row r="1300" spans="1:16">
      <c r="A1300" t="s">
        <v>16</v>
      </c>
      <c r="B1300" t="s">
        <v>97</v>
      </c>
      <c r="C1300" t="s">
        <v>17</v>
      </c>
      <c r="D1300" s="8">
        <v>6250</v>
      </c>
      <c r="E1300" t="str">
        <f>VLOOKUP(D1300,Conformity!$A$2:$C$116,2,0)</f>
        <v>Hydric Pine Flatwoods</v>
      </c>
      <c r="F1300" s="8" t="s">
        <v>5</v>
      </c>
      <c r="G1300" s="26">
        <f t="shared" si="105"/>
        <v>0.62640332935885068</v>
      </c>
      <c r="H1300" s="30">
        <f t="shared" si="106"/>
        <v>1.7869211096790915E-2</v>
      </c>
      <c r="I1300" s="30">
        <f>HLOOKUP(F1300,ROCs!$B$1:$F$17,MATCH(VLOOKUP(D1300,HROC,2,0),ROCs!$A$2:$A$17,0)+1,0)</f>
        <v>0.24869471632328805</v>
      </c>
      <c r="J1300" s="3">
        <v>14.34</v>
      </c>
      <c r="K1300" s="26">
        <f t="shared" si="102"/>
        <v>14.862481202176523</v>
      </c>
      <c r="L1300" s="31">
        <f t="shared" si="103"/>
        <v>25.332258872316221</v>
      </c>
      <c r="M1300" s="4">
        <f>2.721*K1300*(H1300+VLOOKUP(B1300,Summary!$A$34:C$39,3,0))</f>
        <v>2.3402778490035958</v>
      </c>
      <c r="N1300" t="s">
        <v>17</v>
      </c>
      <c r="O1300" t="s">
        <v>62</v>
      </c>
      <c r="P1300">
        <f t="shared" si="104"/>
        <v>6000</v>
      </c>
    </row>
    <row r="1301" spans="1:16" hidden="1">
      <c r="A1301" t="s">
        <v>11</v>
      </c>
      <c r="B1301" t="s">
        <v>11</v>
      </c>
      <c r="C1301" t="s">
        <v>83</v>
      </c>
      <c r="D1301" s="8">
        <v>4240</v>
      </c>
      <c r="E1301" t="str">
        <f>VLOOKUP(D1301,Conformity!$A$2:$C$116,2,0)</f>
        <v>Melaleuca</v>
      </c>
      <c r="F1301" s="8" t="s">
        <v>5</v>
      </c>
      <c r="G1301" s="26">
        <f t="shared" si="105"/>
        <v>0.80616023176279095</v>
      </c>
      <c r="H1301" s="30">
        <f t="shared" si="106"/>
        <v>4.9140330516175015E-2</v>
      </c>
      <c r="I1301" s="30">
        <f>HLOOKUP(F1301,ROCs!$B$1:$F$17,MATCH(VLOOKUP(D1301,HROC,2,0),ROCs!$A$2:$A$17,0)+1,0)</f>
        <v>0.28292799795311729</v>
      </c>
      <c r="J1301" s="3">
        <v>14.33</v>
      </c>
      <c r="K1301" s="26">
        <f t="shared" si="102"/>
        <v>16.896537842959599</v>
      </c>
      <c r="L1301" s="31">
        <f t="shared" si="103"/>
        <v>37.063603185499367</v>
      </c>
      <c r="M1301" s="4">
        <f>2.721*K1301*(H1301+VLOOKUP(B1301,Summary!$A$34:C$39,3,0))</f>
        <v>7.3165529986057152</v>
      </c>
      <c r="N1301" t="s">
        <v>111</v>
      </c>
      <c r="O1301" t="s">
        <v>82</v>
      </c>
      <c r="P1301">
        <f t="shared" si="104"/>
        <v>4000</v>
      </c>
    </row>
    <row r="1302" spans="1:16">
      <c r="A1302" t="s">
        <v>14</v>
      </c>
      <c r="B1302" t="s">
        <v>96</v>
      </c>
      <c r="C1302" t="s">
        <v>17</v>
      </c>
      <c r="D1302" s="8">
        <v>5200</v>
      </c>
      <c r="E1302" t="str">
        <f>VLOOKUP(D1302,Conformity!$A$2:$C$116,2,0)</f>
        <v>Lakes</v>
      </c>
      <c r="F1302" s="8" t="s">
        <v>5</v>
      </c>
      <c r="G1302" s="26">
        <f t="shared" si="105"/>
        <v>0.52096910560538079</v>
      </c>
      <c r="H1302" s="30">
        <f t="shared" si="106"/>
        <v>9.3813358258152305E-2</v>
      </c>
      <c r="I1302" s="30">
        <f>HLOOKUP(F1302,ROCs!$B$1:$F$17,MATCH(VLOOKUP(D1302,HROC,2,0),ROCs!$A$2:$A$17,0)+1,0)</f>
        <v>0.2984336595879456</v>
      </c>
      <c r="J1302" s="3">
        <v>14.32</v>
      </c>
      <c r="K1302" s="26">
        <f t="shared" si="102"/>
        <v>17.810102997085171</v>
      </c>
      <c r="L1302" s="31">
        <f t="shared" si="103"/>
        <v>25.246835040665921</v>
      </c>
      <c r="M1302" s="4">
        <f>2.721*K1302*(H1302+VLOOKUP(B1302,Summary!$A$34:C$39,3,0))</f>
        <v>8.4232196047565697</v>
      </c>
      <c r="N1302" t="s">
        <v>17</v>
      </c>
      <c r="O1302" t="s">
        <v>38</v>
      </c>
      <c r="P1302">
        <f t="shared" si="104"/>
        <v>5000</v>
      </c>
    </row>
    <row r="1303" spans="1:16" hidden="1">
      <c r="A1303" t="s">
        <v>8</v>
      </c>
      <c r="B1303" t="s">
        <v>8</v>
      </c>
      <c r="C1303" t="s">
        <v>73</v>
      </c>
      <c r="D1303" s="8">
        <v>4340</v>
      </c>
      <c r="E1303" t="str">
        <f>VLOOKUP(D1303,Conformity!$A$2:$C$116,2,0)</f>
        <v>Hardwood - Coniferous Mixed</v>
      </c>
      <c r="F1303" s="8" t="s">
        <v>5</v>
      </c>
      <c r="G1303" s="26">
        <f t="shared" si="105"/>
        <v>0.80616023176279095</v>
      </c>
      <c r="H1303" s="30">
        <f t="shared" si="106"/>
        <v>4.9140330516175015E-2</v>
      </c>
      <c r="I1303" s="30">
        <f>HLOOKUP(F1303,ROCs!$B$1:$F$17,MATCH(VLOOKUP(D1303,HROC,2,0),ROCs!$A$2:$A$17,0)+1,0)</f>
        <v>0.28292799795311729</v>
      </c>
      <c r="J1303" s="3">
        <v>14.31</v>
      </c>
      <c r="K1303" s="26">
        <f t="shared" si="102"/>
        <v>16.872955794330206</v>
      </c>
      <c r="L1303" s="31">
        <f t="shared" si="103"/>
        <v>37.011874499964826</v>
      </c>
      <c r="M1303" s="4">
        <f>2.721*K1303*(H1303+VLOOKUP(B1303,Summary!$A$34:C$39,3,0))</f>
        <v>10.979246497424786</v>
      </c>
      <c r="N1303" t="s">
        <v>110</v>
      </c>
      <c r="P1303">
        <f t="shared" si="104"/>
        <v>4000</v>
      </c>
    </row>
    <row r="1304" spans="1:16" hidden="1">
      <c r="A1304" t="s">
        <v>12</v>
      </c>
      <c r="B1304" t="s">
        <v>95</v>
      </c>
      <c r="C1304" t="s">
        <v>86</v>
      </c>
      <c r="D1304" s="8">
        <v>4200</v>
      </c>
      <c r="E1304" t="str">
        <f>VLOOKUP(D1304,Conformity!$A$2:$C$116,2,0)</f>
        <v>Upland Hardwood Forests</v>
      </c>
      <c r="F1304" s="8" t="s">
        <v>10</v>
      </c>
      <c r="G1304" s="26">
        <f t="shared" si="105"/>
        <v>0.80616023176279095</v>
      </c>
      <c r="H1304" s="30">
        <f t="shared" si="106"/>
        <v>4.9140330516175015E-2</v>
      </c>
      <c r="I1304" s="30">
        <f>HLOOKUP(F1304,ROCs!$B$1:$F$17,MATCH(VLOOKUP(D1304,HROC,2,0),ROCs!$A$2:$A$17,0)+1,0)</f>
        <v>0.24115339422849597</v>
      </c>
      <c r="J1304" s="3">
        <v>14.3</v>
      </c>
      <c r="K1304" s="26">
        <f t="shared" si="102"/>
        <v>14.371596817395776</v>
      </c>
      <c r="L1304" s="31">
        <f t="shared" si="103"/>
        <v>31.524988523248933</v>
      </c>
      <c r="M1304" s="4">
        <f>2.721*K1304*(H1304+VLOOKUP(B1304,Summary!$A$34:C$39,3,0))</f>
        <v>1.9216382730311938</v>
      </c>
      <c r="N1304" t="s">
        <v>109</v>
      </c>
      <c r="P1304">
        <f t="shared" si="104"/>
        <v>4000</v>
      </c>
    </row>
    <row r="1305" spans="1:16" hidden="1">
      <c r="A1305" t="s">
        <v>16</v>
      </c>
      <c r="B1305" t="s">
        <v>97</v>
      </c>
      <c r="C1305" t="s">
        <v>79</v>
      </c>
      <c r="D1305" s="8">
        <v>6120</v>
      </c>
      <c r="E1305" t="str">
        <f>VLOOKUP(D1305,Conformity!$A$2:$C$116,2,0)</f>
        <v>Mangrove Swamps</v>
      </c>
      <c r="F1305" s="8" t="s">
        <v>5</v>
      </c>
      <c r="G1305" s="26">
        <f t="shared" si="105"/>
        <v>0.62640332935885068</v>
      </c>
      <c r="H1305" s="30">
        <f t="shared" si="106"/>
        <v>1.7869211096790915E-2</v>
      </c>
      <c r="I1305" s="30">
        <f>HLOOKUP(F1305,ROCs!$B$1:$F$17,MATCH(VLOOKUP(D1305,HROC,2,0),ROCs!$A$2:$A$17,0)+1,0)</f>
        <v>0.24869471632328805</v>
      </c>
      <c r="J1305" s="3">
        <v>14.26</v>
      </c>
      <c r="K1305" s="26">
        <f t="shared" si="102"/>
        <v>14.779566383754338</v>
      </c>
      <c r="L1305" s="31">
        <f t="shared" si="103"/>
        <v>25.190935252386979</v>
      </c>
      <c r="M1305" s="4">
        <f>2.721*K1305*(H1305+VLOOKUP(B1305,Summary!$A$34:C$39,3,0))</f>
        <v>2.32722190563398</v>
      </c>
      <c r="N1305" t="s">
        <v>113</v>
      </c>
      <c r="P1305">
        <f t="shared" si="104"/>
        <v>6000</v>
      </c>
    </row>
    <row r="1306" spans="1:16" hidden="1">
      <c r="A1306" t="s">
        <v>14</v>
      </c>
      <c r="B1306" t="s">
        <v>96</v>
      </c>
      <c r="C1306" t="s">
        <v>71</v>
      </c>
      <c r="D1306" s="8">
        <v>1920</v>
      </c>
      <c r="E1306" t="str">
        <f>VLOOKUP(D1306,Conformity!$A$2:$C$116,2,0)</f>
        <v>Inactive Land with street pattern but without structures</v>
      </c>
      <c r="F1306" s="8" t="s">
        <v>3</v>
      </c>
      <c r="G1306" s="26">
        <f t="shared" si="105"/>
        <v>0.80616023176279095</v>
      </c>
      <c r="H1306" s="30">
        <f t="shared" si="106"/>
        <v>4.9140330516175015E-2</v>
      </c>
      <c r="I1306" s="30">
        <f>HLOOKUP(F1306,ROCs!$B$1:$F$17,MATCH(VLOOKUP(D1306,HROC,2,0),ROCs!$A$2:$A$17,0)+1,0)</f>
        <v>8.3338224602148639E-2</v>
      </c>
      <c r="J1306" s="3">
        <v>14.24</v>
      </c>
      <c r="K1306" s="26">
        <f t="shared" si="102"/>
        <v>4.9457236066594312</v>
      </c>
      <c r="L1306" s="31">
        <f t="shared" si="103"/>
        <v>10.848751319712605</v>
      </c>
      <c r="M1306" s="4">
        <f>2.721*K1306*(H1306+VLOOKUP(B1306,Summary!$A$34:C$39,3,0))</f>
        <v>1.7378819692605685</v>
      </c>
      <c r="N1306" t="s">
        <v>104</v>
      </c>
      <c r="P1306">
        <f t="shared" si="104"/>
        <v>1000</v>
      </c>
    </row>
    <row r="1307" spans="1:16" hidden="1">
      <c r="A1307" t="s">
        <v>8</v>
      </c>
      <c r="B1307" t="s">
        <v>8</v>
      </c>
      <c r="C1307" t="s">
        <v>86</v>
      </c>
      <c r="D1307" s="8">
        <v>2120</v>
      </c>
      <c r="E1307" t="str">
        <f>VLOOKUP(D1307,Conformity!$A$2:$C$116,2,0)</f>
        <v>Unimproved Pastures</v>
      </c>
      <c r="F1307" s="8" t="s">
        <v>5</v>
      </c>
      <c r="G1307" s="26">
        <f t="shared" si="105"/>
        <v>0.95337210017164864</v>
      </c>
      <c r="H1307" s="30">
        <f t="shared" si="106"/>
        <v>0.22938109134459039</v>
      </c>
      <c r="I1307" s="30">
        <f>HLOOKUP(F1307,ROCs!$B$1:$F$17,MATCH(VLOOKUP(D1307,HROC,2,0),ROCs!$A$2:$A$17,0)+1,0)</f>
        <v>0.2</v>
      </c>
      <c r="J1307" s="3">
        <v>14.23</v>
      </c>
      <c r="K1307" s="26">
        <f t="shared" si="102"/>
        <v>11.860705000000001</v>
      </c>
      <c r="L1307" s="31">
        <f t="shared" si="103"/>
        <v>30.768157105431904</v>
      </c>
      <c r="M1307" s="4">
        <f>2.721*K1307*(H1307+VLOOKUP(B1307,Summary!$A$34:C$39,3,0))</f>
        <v>13.534676862491191</v>
      </c>
      <c r="N1307" t="s">
        <v>109</v>
      </c>
      <c r="P1307">
        <f t="shared" si="104"/>
        <v>2000</v>
      </c>
    </row>
    <row r="1308" spans="1:16" hidden="1">
      <c r="A1308" t="s">
        <v>12</v>
      </c>
      <c r="B1308" t="s">
        <v>95</v>
      </c>
      <c r="C1308" t="s">
        <v>4</v>
      </c>
      <c r="D1308" s="8">
        <v>2120</v>
      </c>
      <c r="E1308" t="str">
        <f>VLOOKUP(D1308,Conformity!$A$2:$C$116,2,0)</f>
        <v>Unimproved Pastures</v>
      </c>
      <c r="F1308" s="8" t="s">
        <v>3</v>
      </c>
      <c r="G1308" s="26">
        <f t="shared" si="105"/>
        <v>0.95337210017164864</v>
      </c>
      <c r="H1308" s="30">
        <f t="shared" si="106"/>
        <v>0.22938109134459039</v>
      </c>
      <c r="I1308" s="30">
        <f>HLOOKUP(F1308,ROCs!$B$1:$F$17,MATCH(VLOOKUP(D1308,HROC,2,0),ROCs!$A$2:$A$17,0)+1,0)</f>
        <v>0.2</v>
      </c>
      <c r="J1308" s="3">
        <v>14.21</v>
      </c>
      <c r="K1308" s="26">
        <f t="shared" si="102"/>
        <v>11.844035</v>
      </c>
      <c r="L1308" s="31">
        <f t="shared" si="103"/>
        <v>30.724913033604167</v>
      </c>
      <c r="M1308" s="4">
        <f>2.721*K1308*(H1308+VLOOKUP(B1308,Summary!$A$34:C$39,3,0))</f>
        <v>7.3924064715622135</v>
      </c>
      <c r="N1308" t="s">
        <v>4</v>
      </c>
      <c r="P1308">
        <f t="shared" si="104"/>
        <v>2000</v>
      </c>
    </row>
    <row r="1309" spans="1:16" hidden="1">
      <c r="A1309" t="s">
        <v>2</v>
      </c>
      <c r="B1309" t="s">
        <v>94</v>
      </c>
      <c r="C1309" t="s">
        <v>81</v>
      </c>
      <c r="D1309" s="8">
        <v>1110</v>
      </c>
      <c r="E1309" t="str">
        <f>VLOOKUP(D1309,Conformity!$A$2:$C$116,2,0)</f>
        <v>Fixed Single Family Units</v>
      </c>
      <c r="F1309" s="8" t="s">
        <v>5</v>
      </c>
      <c r="G1309" s="26">
        <f t="shared" si="105"/>
        <v>0.96739227811534922</v>
      </c>
      <c r="H1309" s="30">
        <f t="shared" si="106"/>
        <v>0.17065096597435325</v>
      </c>
      <c r="I1309" s="30">
        <f>HLOOKUP(F1309,ROCs!$B$1:$F$17,MATCH(VLOOKUP(D1309,HROC,2,0),ROCs!$A$2:$A$17,0)+1,0)</f>
        <v>0.27638752969320179</v>
      </c>
      <c r="J1309" s="3">
        <v>14.17</v>
      </c>
      <c r="K1309" s="26">
        <f t="shared" si="102"/>
        <v>16.32164407504925</v>
      </c>
      <c r="L1309" s="31">
        <f t="shared" si="103"/>
        <v>42.963045681075762</v>
      </c>
      <c r="M1309" s="4">
        <f>2.721*K1309*(H1309+VLOOKUP(B1309,Summary!$A$34:C$39,3,0))</f>
        <v>9.7993727520732641</v>
      </c>
      <c r="N1309" t="s">
        <v>103</v>
      </c>
      <c r="O1309" t="s">
        <v>82</v>
      </c>
      <c r="P1309">
        <f t="shared" si="104"/>
        <v>1000</v>
      </c>
    </row>
    <row r="1310" spans="1:16" hidden="1">
      <c r="A1310" t="s">
        <v>14</v>
      </c>
      <c r="B1310" t="s">
        <v>96</v>
      </c>
      <c r="C1310" t="s">
        <v>79</v>
      </c>
      <c r="D1310" s="8">
        <v>1400</v>
      </c>
      <c r="E1310" t="str">
        <f>VLOOKUP(D1310,Conformity!$A$2:$C$116,2,0)</f>
        <v>Commercial and Services</v>
      </c>
      <c r="F1310" s="8" t="s">
        <v>13</v>
      </c>
      <c r="G1310" s="26">
        <f t="shared" si="105"/>
        <v>0.73183755311232057</v>
      </c>
      <c r="H1310" s="30">
        <f t="shared" si="106"/>
        <v>0.15992943931627868</v>
      </c>
      <c r="I1310" s="30">
        <f>HLOOKUP(F1310,ROCs!$B$1:$F$17,MATCH(VLOOKUP(D1310,HROC,2,0),ROCs!$A$2:$A$17,0)+1,0)</f>
        <v>0.55707618727995345</v>
      </c>
      <c r="J1310" s="3">
        <v>14.14</v>
      </c>
      <c r="K1310" s="26">
        <f t="shared" si="102"/>
        <v>32.827636248317368</v>
      </c>
      <c r="L1310" s="31">
        <f t="shared" si="103"/>
        <v>65.370656300075765</v>
      </c>
      <c r="M1310" s="4">
        <f>2.721*K1310*(H1310+VLOOKUP(B1310,Summary!$A$34:C$39,3,0))</f>
        <v>21.431456813213227</v>
      </c>
      <c r="N1310" t="s">
        <v>113</v>
      </c>
      <c r="P1310">
        <f t="shared" si="104"/>
        <v>1000</v>
      </c>
    </row>
    <row r="1311" spans="1:16" hidden="1">
      <c r="A1311" t="s">
        <v>12</v>
      </c>
      <c r="B1311" t="s">
        <v>95</v>
      </c>
      <c r="C1311" t="s">
        <v>71</v>
      </c>
      <c r="D1311" s="8">
        <v>6210</v>
      </c>
      <c r="E1311" t="str">
        <f>VLOOKUP(D1311,Conformity!$A$2:$C$116,2,0)</f>
        <v>Cypress</v>
      </c>
      <c r="F1311" s="8" t="s">
        <v>5</v>
      </c>
      <c r="G1311" s="26">
        <f t="shared" si="105"/>
        <v>0.62640332935885068</v>
      </c>
      <c r="H1311" s="30">
        <f t="shared" si="106"/>
        <v>1.7869211096790915E-2</v>
      </c>
      <c r="I1311" s="30">
        <f>HLOOKUP(F1311,ROCs!$B$1:$F$17,MATCH(VLOOKUP(D1311,HROC,2,0),ROCs!$A$2:$A$17,0)+1,0)</f>
        <v>0.24869471632328805</v>
      </c>
      <c r="J1311" s="3">
        <v>14.13</v>
      </c>
      <c r="K1311" s="26">
        <f t="shared" si="102"/>
        <v>14.64482980381829</v>
      </c>
      <c r="L1311" s="31">
        <f t="shared" si="103"/>
        <v>24.96128437000197</v>
      </c>
      <c r="M1311" s="4">
        <f>2.721*K1311*(H1311+VLOOKUP(B1311,Summary!$A$34:C$39,3,0))</f>
        <v>0.71206272181077213</v>
      </c>
      <c r="N1311" t="s">
        <v>104</v>
      </c>
      <c r="P1311">
        <f t="shared" si="104"/>
        <v>6000</v>
      </c>
    </row>
    <row r="1312" spans="1:16" hidden="1">
      <c r="A1312" t="s">
        <v>12</v>
      </c>
      <c r="B1312" t="s">
        <v>95</v>
      </c>
      <c r="C1312" t="s">
        <v>4</v>
      </c>
      <c r="D1312" s="8">
        <v>2500</v>
      </c>
      <c r="E1312" t="str">
        <f>VLOOKUP(D1312,Conformity!$A$2:$C$116,2,0)</f>
        <v>Specialty Farms</v>
      </c>
      <c r="F1312" s="8" t="s">
        <v>5</v>
      </c>
      <c r="G1312" s="26">
        <f t="shared" si="105"/>
        <v>1.7303616721893005</v>
      </c>
      <c r="H1312" s="30">
        <f t="shared" si="106"/>
        <v>0.38508149913584422</v>
      </c>
      <c r="I1312" s="30">
        <f>HLOOKUP(F1312,ROCs!$B$1:$F$17,MATCH(VLOOKUP(D1312,HROC,2,0),ROCs!$A$2:$A$17,0)+1,0)</f>
        <v>0.30381529981542799</v>
      </c>
      <c r="J1312" s="3">
        <v>14.12</v>
      </c>
      <c r="K1312" s="26">
        <f t="shared" si="102"/>
        <v>17.87804169916884</v>
      </c>
      <c r="L1312" s="31">
        <f t="shared" si="103"/>
        <v>84.175435991849284</v>
      </c>
      <c r="M1312" s="4">
        <f>2.721*K1312*(H1312+VLOOKUP(B1312,Summary!$A$34:C$39,3,0))</f>
        <v>18.732732932730208</v>
      </c>
      <c r="N1312" t="s">
        <v>4</v>
      </c>
      <c r="P1312">
        <f t="shared" si="104"/>
        <v>2000</v>
      </c>
    </row>
    <row r="1313" spans="1:16" hidden="1">
      <c r="A1313" t="s">
        <v>14</v>
      </c>
      <c r="B1313" t="s">
        <v>96</v>
      </c>
      <c r="C1313" t="s">
        <v>77</v>
      </c>
      <c r="D1313" s="8">
        <v>4340</v>
      </c>
      <c r="E1313" t="str">
        <f>VLOOKUP(D1313,Conformity!$A$2:$C$116,2,0)</f>
        <v>Hardwood - Coniferous Mixed</v>
      </c>
      <c r="F1313" s="8" t="s">
        <v>5</v>
      </c>
      <c r="G1313" s="26">
        <f t="shared" si="105"/>
        <v>0.80616023176279095</v>
      </c>
      <c r="H1313" s="30">
        <f t="shared" si="106"/>
        <v>4.9140330516175015E-2</v>
      </c>
      <c r="I1313" s="30">
        <f>HLOOKUP(F1313,ROCs!$B$1:$F$17,MATCH(VLOOKUP(D1313,HROC,2,0),ROCs!$A$2:$A$17,0)+1,0)</f>
        <v>0.28292799795311729</v>
      </c>
      <c r="J1313" s="3">
        <v>14.09</v>
      </c>
      <c r="K1313" s="26">
        <f t="shared" si="102"/>
        <v>16.613553259406892</v>
      </c>
      <c r="L1313" s="31">
        <f t="shared" si="103"/>
        <v>36.442858959084866</v>
      </c>
      <c r="M1313" s="4">
        <f>2.721*K1313*(H1313+VLOOKUP(B1313,Summary!$A$34:C$39,3,0))</f>
        <v>5.8378504241516094</v>
      </c>
      <c r="N1313" t="s">
        <v>112</v>
      </c>
      <c r="P1313">
        <f t="shared" si="104"/>
        <v>4000</v>
      </c>
    </row>
    <row r="1314" spans="1:16">
      <c r="A1314" t="s">
        <v>11</v>
      </c>
      <c r="B1314" t="s">
        <v>11</v>
      </c>
      <c r="C1314" t="s">
        <v>17</v>
      </c>
      <c r="D1314" s="8">
        <v>6430</v>
      </c>
      <c r="E1314" t="str">
        <f>VLOOKUP(D1314,Conformity!$A$2:$C$116,2,0)</f>
        <v>Wet Prairies</v>
      </c>
      <c r="F1314" s="8" t="s">
        <v>5</v>
      </c>
      <c r="G1314" s="26">
        <f t="shared" si="105"/>
        <v>0.62640332935885068</v>
      </c>
      <c r="H1314" s="30">
        <f t="shared" si="106"/>
        <v>1.7869211096790915E-2</v>
      </c>
      <c r="I1314" s="30">
        <f>HLOOKUP(F1314,ROCs!$B$1:$F$17,MATCH(VLOOKUP(D1314,HROC,2,0),ROCs!$A$2:$A$17,0)+1,0)</f>
        <v>0.24869471632328805</v>
      </c>
      <c r="J1314" s="3">
        <v>14</v>
      </c>
      <c r="K1314" s="26">
        <f t="shared" si="102"/>
        <v>14.510093223882238</v>
      </c>
      <c r="L1314" s="31">
        <f t="shared" si="103"/>
        <v>24.73163348761695</v>
      </c>
      <c r="M1314" s="4">
        <f>2.721*K1314*(H1314+VLOOKUP(B1314,Summary!$A$34:C$39,3,0))</f>
        <v>5.0485275460355794</v>
      </c>
      <c r="N1314" t="s">
        <v>17</v>
      </c>
      <c r="O1314" t="s">
        <v>25</v>
      </c>
      <c r="P1314">
        <f t="shared" si="104"/>
        <v>6000</v>
      </c>
    </row>
    <row r="1315" spans="1:16" hidden="1">
      <c r="A1315" t="s">
        <v>14</v>
      </c>
      <c r="B1315" t="s">
        <v>96</v>
      </c>
      <c r="C1315" t="s">
        <v>72</v>
      </c>
      <c r="D1315" s="8">
        <v>6170</v>
      </c>
      <c r="E1315" t="str">
        <f>VLOOKUP(D1315,Conformity!$A$2:$C$116,2,0)</f>
        <v>Mixed Wetland Hardwoods</v>
      </c>
      <c r="F1315" s="8" t="s">
        <v>3</v>
      </c>
      <c r="G1315" s="26">
        <f t="shared" si="105"/>
        <v>0.62640332935885068</v>
      </c>
      <c r="H1315" s="30">
        <f t="shared" si="106"/>
        <v>1.7869211096790915E-2</v>
      </c>
      <c r="I1315" s="30">
        <f>HLOOKUP(F1315,ROCs!$B$1:$F$17,MATCH(VLOOKUP(D1315,HROC,2,0),ROCs!$A$2:$A$17,0)+1,0)</f>
        <v>0.24869471632328805</v>
      </c>
      <c r="J1315" s="3">
        <v>13.99</v>
      </c>
      <c r="K1315" s="26">
        <f t="shared" si="102"/>
        <v>14.499728871579466</v>
      </c>
      <c r="L1315" s="31">
        <f t="shared" si="103"/>
        <v>24.713968035125795</v>
      </c>
      <c r="M1315" s="4">
        <f>2.721*K1315*(H1315+VLOOKUP(B1315,Summary!$A$34:C$39,3,0))</f>
        <v>3.8613085871442365</v>
      </c>
      <c r="N1315" t="s">
        <v>99</v>
      </c>
      <c r="P1315">
        <f t="shared" si="104"/>
        <v>6000</v>
      </c>
    </row>
    <row r="1316" spans="1:16" hidden="1">
      <c r="A1316" t="s">
        <v>12</v>
      </c>
      <c r="B1316" t="s">
        <v>95</v>
      </c>
      <c r="C1316" t="s">
        <v>86</v>
      </c>
      <c r="D1316" s="8">
        <v>2130</v>
      </c>
      <c r="E1316" t="str">
        <f>VLOOKUP(D1316,Conformity!$A$2:$C$116,2,0)</f>
        <v>Woodland Pastures</v>
      </c>
      <c r="F1316" s="8" t="s">
        <v>5</v>
      </c>
      <c r="G1316" s="26">
        <f t="shared" si="105"/>
        <v>0.95337210017164864</v>
      </c>
      <c r="H1316" s="30">
        <f t="shared" si="106"/>
        <v>0.22938109134459039</v>
      </c>
      <c r="I1316" s="30">
        <f>HLOOKUP(F1316,ROCs!$B$1:$F$17,MATCH(VLOOKUP(D1316,HROC,2,0),ROCs!$A$2:$A$17,0)+1,0)</f>
        <v>0.2</v>
      </c>
      <c r="J1316" s="3">
        <v>13.95</v>
      </c>
      <c r="K1316" s="26">
        <f t="shared" si="102"/>
        <v>11.627324999999999</v>
      </c>
      <c r="L1316" s="31">
        <f t="shared" si="103"/>
        <v>30.162740099843639</v>
      </c>
      <c r="M1316" s="4">
        <f>2.721*K1316*(H1316+VLOOKUP(B1316,Summary!$A$34:C$39,3,0))</f>
        <v>7.2571478028355294</v>
      </c>
      <c r="N1316" t="s">
        <v>109</v>
      </c>
      <c r="P1316">
        <f t="shared" si="104"/>
        <v>2000</v>
      </c>
    </row>
    <row r="1317" spans="1:16" hidden="1">
      <c r="A1317" t="s">
        <v>8</v>
      </c>
      <c r="B1317" t="s">
        <v>8</v>
      </c>
      <c r="C1317" t="s">
        <v>81</v>
      </c>
      <c r="D1317" s="8">
        <v>6210</v>
      </c>
      <c r="E1317" t="str">
        <f>VLOOKUP(D1317,Conformity!$A$2:$C$116,2,0)</f>
        <v>Cypress</v>
      </c>
      <c r="F1317" s="8" t="s">
        <v>5</v>
      </c>
      <c r="G1317" s="26">
        <f t="shared" si="105"/>
        <v>0.62640332935885068</v>
      </c>
      <c r="H1317" s="30">
        <f t="shared" si="106"/>
        <v>1.7869211096790915E-2</v>
      </c>
      <c r="I1317" s="30">
        <f>HLOOKUP(F1317,ROCs!$B$1:$F$17,MATCH(VLOOKUP(D1317,HROC,2,0),ROCs!$A$2:$A$17,0)+1,0)</f>
        <v>0.24869471632328805</v>
      </c>
      <c r="J1317" s="3">
        <v>13.92</v>
      </c>
      <c r="K1317" s="26">
        <f t="shared" si="102"/>
        <v>14.427178405460054</v>
      </c>
      <c r="L1317" s="31">
        <f t="shared" si="103"/>
        <v>24.590309867687711</v>
      </c>
      <c r="M1317" s="4">
        <f>2.721*K1317*(H1317+VLOOKUP(B1317,Summary!$A$34:C$39,3,0))</f>
        <v>8.160187012501634</v>
      </c>
      <c r="N1317" t="s">
        <v>103</v>
      </c>
      <c r="O1317" t="s">
        <v>82</v>
      </c>
      <c r="P1317">
        <f t="shared" si="104"/>
        <v>6000</v>
      </c>
    </row>
    <row r="1318" spans="1:16" hidden="1">
      <c r="A1318" t="s">
        <v>2</v>
      </c>
      <c r="B1318" t="s">
        <v>94</v>
      </c>
      <c r="C1318" t="s">
        <v>71</v>
      </c>
      <c r="D1318" s="8">
        <v>6300</v>
      </c>
      <c r="E1318" t="str">
        <f>VLOOKUP(D1318,Conformity!$A$2:$C$116,2,0)</f>
        <v>Wetland Forested Mixed</v>
      </c>
      <c r="F1318" s="8" t="s">
        <v>3</v>
      </c>
      <c r="G1318" s="26">
        <f t="shared" si="105"/>
        <v>0.62640332935885068</v>
      </c>
      <c r="H1318" s="30">
        <f t="shared" si="106"/>
        <v>1.7869211096790915E-2</v>
      </c>
      <c r="I1318" s="30">
        <f>HLOOKUP(F1318,ROCs!$B$1:$F$17,MATCH(VLOOKUP(D1318,HROC,2,0),ROCs!$A$2:$A$17,0)+1,0)</f>
        <v>0.24869471632328805</v>
      </c>
      <c r="J1318" s="3">
        <v>13.91</v>
      </c>
      <c r="K1318" s="26">
        <f t="shared" si="102"/>
        <v>14.416814053157282</v>
      </c>
      <c r="L1318" s="31">
        <f t="shared" si="103"/>
        <v>24.572644415196557</v>
      </c>
      <c r="M1318" s="4">
        <f>2.721*K1318*(H1318+VLOOKUP(B1318,Summary!$A$34:C$39,3,0))</f>
        <v>2.6623836637783218</v>
      </c>
      <c r="N1318" t="s">
        <v>104</v>
      </c>
      <c r="P1318">
        <f t="shared" si="104"/>
        <v>6000</v>
      </c>
    </row>
    <row r="1319" spans="1:16">
      <c r="A1319" t="s">
        <v>11</v>
      </c>
      <c r="B1319" t="s">
        <v>11</v>
      </c>
      <c r="C1319" t="s">
        <v>17</v>
      </c>
      <c r="D1319" s="8">
        <v>2110</v>
      </c>
      <c r="E1319" t="str">
        <f>VLOOKUP(D1319,Conformity!$A$2:$C$116,2,0)</f>
        <v>Improved Pastures</v>
      </c>
      <c r="F1319" s="8" t="s">
        <v>5</v>
      </c>
      <c r="G1319" s="26">
        <f t="shared" si="105"/>
        <v>1.8765006736361713</v>
      </c>
      <c r="H1319" s="30">
        <f t="shared" si="106"/>
        <v>0.3700681607026059</v>
      </c>
      <c r="I1319" s="30">
        <f>HLOOKUP(F1319,ROCs!$B$1:$F$17,MATCH(VLOOKUP(D1319,HROC,2,0),ROCs!$A$2:$A$17,0)+1,0)</f>
        <v>0.58663586860269046</v>
      </c>
      <c r="J1319" s="3">
        <v>13.9</v>
      </c>
      <c r="K1319" s="26">
        <f t="shared" si="102"/>
        <v>33.9827892553838</v>
      </c>
      <c r="L1319" s="31">
        <f t="shared" si="103"/>
        <v>173.51470597588718</v>
      </c>
      <c r="M1319" s="4">
        <f>2.721*K1319*(H1319+VLOOKUP(B1319,Summary!$A$34:C$39,3,0))</f>
        <v>44.390544017917122</v>
      </c>
      <c r="N1319" t="s">
        <v>17</v>
      </c>
      <c r="O1319" t="s">
        <v>22</v>
      </c>
      <c r="P1319">
        <f t="shared" si="104"/>
        <v>2000</v>
      </c>
    </row>
    <row r="1320" spans="1:16">
      <c r="A1320" t="s">
        <v>12</v>
      </c>
      <c r="B1320" t="s">
        <v>95</v>
      </c>
      <c r="C1320" t="s">
        <v>17</v>
      </c>
      <c r="D1320" s="8">
        <v>4100</v>
      </c>
      <c r="E1320" t="str">
        <f>VLOOKUP(D1320,Conformity!$A$2:$C$116,2,0)</f>
        <v>Upland Coniferous Forests</v>
      </c>
      <c r="F1320" s="8" t="s">
        <v>10</v>
      </c>
      <c r="G1320" s="26">
        <f t="shared" si="105"/>
        <v>0.80616023176279095</v>
      </c>
      <c r="H1320" s="30">
        <f t="shared" si="106"/>
        <v>4.9140330516175015E-2</v>
      </c>
      <c r="I1320" s="30">
        <f>HLOOKUP(F1320,ROCs!$B$1:$F$17,MATCH(VLOOKUP(D1320,HROC,2,0),ROCs!$A$2:$A$17,0)+1,0)</f>
        <v>0.24115339422849597</v>
      </c>
      <c r="J1320" s="3">
        <v>13.88</v>
      </c>
      <c r="K1320" s="26">
        <f t="shared" si="102"/>
        <v>13.949493973807927</v>
      </c>
      <c r="L1320" s="31">
        <f t="shared" si="103"/>
        <v>30.599079769419241</v>
      </c>
      <c r="M1320" s="4">
        <f>2.721*K1320*(H1320+VLOOKUP(B1320,Summary!$A$34:C$39,3,0))</f>
        <v>1.865198547529578</v>
      </c>
      <c r="N1320" t="s">
        <v>17</v>
      </c>
      <c r="O1320" t="s">
        <v>35</v>
      </c>
      <c r="P1320">
        <f t="shared" si="104"/>
        <v>4000</v>
      </c>
    </row>
    <row r="1321" spans="1:16" hidden="1">
      <c r="A1321" t="s">
        <v>14</v>
      </c>
      <c r="B1321" t="s">
        <v>96</v>
      </c>
      <c r="C1321" t="s">
        <v>90</v>
      </c>
      <c r="D1321" s="8">
        <v>7430</v>
      </c>
      <c r="E1321" t="str">
        <f>VLOOKUP(D1321,Conformity!$A$2:$C$116,2,0)</f>
        <v>Spoil Areas</v>
      </c>
      <c r="F1321" s="8" t="s">
        <v>5</v>
      </c>
      <c r="G1321" s="26">
        <f t="shared" si="105"/>
        <v>0.73183755311232057</v>
      </c>
      <c r="H1321" s="30">
        <f t="shared" si="106"/>
        <v>0.13401908322593187</v>
      </c>
      <c r="I1321" s="30">
        <f>HLOOKUP(F1321,ROCs!$B$1:$F$17,MATCH(VLOOKUP(D1321,HROC,2,0),ROCs!$A$2:$A$17,0)+1,0)</f>
        <v>0.28292799795311729</v>
      </c>
      <c r="J1321" s="3">
        <v>13.87</v>
      </c>
      <c r="K1321" s="26">
        <f t="shared" si="102"/>
        <v>16.354150724483578</v>
      </c>
      <c r="L1321" s="31">
        <f t="shared" si="103"/>
        <v>32.566510668115754</v>
      </c>
      <c r="M1321" s="4">
        <f>2.721*K1321*(H1321+VLOOKUP(B1321,Summary!$A$34:C$39,3,0))</f>
        <v>9.5237730387250963</v>
      </c>
      <c r="N1321" t="s">
        <v>105</v>
      </c>
      <c r="O1321" t="s">
        <v>89</v>
      </c>
      <c r="P1321">
        <f t="shared" si="104"/>
        <v>7000</v>
      </c>
    </row>
    <row r="1322" spans="1:16">
      <c r="A1322" t="s">
        <v>16</v>
      </c>
      <c r="B1322" t="s">
        <v>97</v>
      </c>
      <c r="C1322" t="s">
        <v>17</v>
      </c>
      <c r="D1322" s="8">
        <v>4340</v>
      </c>
      <c r="E1322" t="str">
        <f>VLOOKUP(D1322,Conformity!$A$2:$C$116,2,0)</f>
        <v>Hardwood - Coniferous Mixed</v>
      </c>
      <c r="F1322" s="8" t="s">
        <v>5</v>
      </c>
      <c r="G1322" s="26">
        <f t="shared" si="105"/>
        <v>0.80616023176279095</v>
      </c>
      <c r="H1322" s="30">
        <f t="shared" si="106"/>
        <v>4.9140330516175015E-2</v>
      </c>
      <c r="I1322" s="30">
        <f>HLOOKUP(F1322,ROCs!$B$1:$F$17,MATCH(VLOOKUP(D1322,HROC,2,0),ROCs!$A$2:$A$17,0)+1,0)</f>
        <v>0.28292799795311729</v>
      </c>
      <c r="J1322" s="3">
        <v>13.84</v>
      </c>
      <c r="K1322" s="26">
        <f t="shared" si="102"/>
        <v>16.318777651539488</v>
      </c>
      <c r="L1322" s="31">
        <f t="shared" si="103"/>
        <v>35.796250389903086</v>
      </c>
      <c r="M1322" s="4">
        <f>2.721*K1322*(H1322+VLOOKUP(B1322,Summary!$A$34:C$39,3,0))</f>
        <v>3.9581332162941827</v>
      </c>
      <c r="N1322" t="s">
        <v>17</v>
      </c>
      <c r="O1322" t="s">
        <v>60</v>
      </c>
      <c r="P1322">
        <f t="shared" si="104"/>
        <v>4000</v>
      </c>
    </row>
    <row r="1323" spans="1:16">
      <c r="A1323" t="s">
        <v>14</v>
      </c>
      <c r="B1323" t="s">
        <v>96</v>
      </c>
      <c r="C1323" t="s">
        <v>17</v>
      </c>
      <c r="D1323" s="8">
        <v>4110</v>
      </c>
      <c r="E1323" t="str">
        <f>VLOOKUP(D1323,Conformity!$A$2:$C$116,2,0)</f>
        <v>Pine Flatwoods</v>
      </c>
      <c r="F1323" s="8" t="s">
        <v>10</v>
      </c>
      <c r="G1323" s="26">
        <f t="shared" si="105"/>
        <v>0.80616023176279095</v>
      </c>
      <c r="H1323" s="30">
        <f t="shared" si="106"/>
        <v>4.9140330516175015E-2</v>
      </c>
      <c r="I1323" s="30">
        <f>HLOOKUP(F1323,ROCs!$B$1:$F$17,MATCH(VLOOKUP(D1323,HROC,2,0),ROCs!$A$2:$A$17,0)+1,0)</f>
        <v>0.24115339422849597</v>
      </c>
      <c r="J1323" s="3">
        <v>13.81</v>
      </c>
      <c r="K1323" s="26">
        <f t="shared" si="102"/>
        <v>13.879143499876619</v>
      </c>
      <c r="L1323" s="31">
        <f t="shared" si="103"/>
        <v>30.444761643780961</v>
      </c>
      <c r="M1323" s="4">
        <f>2.721*K1323*(H1323+VLOOKUP(B1323,Summary!$A$34:C$39,3,0))</f>
        <v>4.8770038836657852</v>
      </c>
      <c r="N1323" t="s">
        <v>17</v>
      </c>
      <c r="O1323" t="s">
        <v>38</v>
      </c>
      <c r="P1323">
        <f t="shared" si="104"/>
        <v>4000</v>
      </c>
    </row>
    <row r="1324" spans="1:16" hidden="1">
      <c r="A1324" t="s">
        <v>11</v>
      </c>
      <c r="B1324" t="s">
        <v>11</v>
      </c>
      <c r="C1324" t="s">
        <v>76</v>
      </c>
      <c r="D1324" s="8">
        <v>7430</v>
      </c>
      <c r="E1324" t="str">
        <f>VLOOKUP(D1324,Conformity!$A$2:$C$116,2,0)</f>
        <v>Spoil Areas</v>
      </c>
      <c r="F1324" s="8" t="s">
        <v>5</v>
      </c>
      <c r="G1324" s="26">
        <f t="shared" si="105"/>
        <v>0.73183755311232057</v>
      </c>
      <c r="H1324" s="30">
        <f t="shared" si="106"/>
        <v>0.13401908322593187</v>
      </c>
      <c r="I1324" s="30">
        <f>HLOOKUP(F1324,ROCs!$B$1:$F$17,MATCH(VLOOKUP(D1324,HROC,2,0),ROCs!$A$2:$A$17,0)+1,0)</f>
        <v>0.28292799795311729</v>
      </c>
      <c r="J1324" s="3">
        <v>13.8</v>
      </c>
      <c r="K1324" s="26">
        <f t="shared" si="102"/>
        <v>16.271613554280705</v>
      </c>
      <c r="L1324" s="31">
        <f t="shared" si="103"/>
        <v>32.402151926459801</v>
      </c>
      <c r="M1324" s="4">
        <f>2.721*K1324*(H1324+VLOOKUP(B1324,Summary!$A$34:C$39,3,0))</f>
        <v>10.803959668394572</v>
      </c>
      <c r="N1324" t="s">
        <v>101</v>
      </c>
      <c r="P1324">
        <f t="shared" si="104"/>
        <v>7000</v>
      </c>
    </row>
    <row r="1325" spans="1:16" hidden="1">
      <c r="A1325" t="s">
        <v>11</v>
      </c>
      <c r="B1325" t="s">
        <v>11</v>
      </c>
      <c r="C1325" t="s">
        <v>83</v>
      </c>
      <c r="D1325" s="8">
        <v>1210</v>
      </c>
      <c r="E1325" t="str">
        <f>VLOOKUP(D1325,Conformity!$A$2:$C$116,2,0)</f>
        <v>Fixed Single Family Units</v>
      </c>
      <c r="F1325" s="8" t="s">
        <v>10</v>
      </c>
      <c r="G1325" s="26">
        <f t="shared" si="105"/>
        <v>1.3474392445178078</v>
      </c>
      <c r="H1325" s="30">
        <f t="shared" si="106"/>
        <v>0.2921616014325315</v>
      </c>
      <c r="I1325" s="30">
        <f>HLOOKUP(F1325,ROCs!$B$1:$F$17,MATCH(VLOOKUP(D1325,HROC,2,0),ROCs!$A$2:$A$17,0)+1,0)</f>
        <v>0.22279788653131388</v>
      </c>
      <c r="J1325" s="3">
        <v>13.79</v>
      </c>
      <c r="K1325" s="26">
        <f t="shared" si="102"/>
        <v>12.804155549324465</v>
      </c>
      <c r="L1325" s="31">
        <f t="shared" si="103"/>
        <v>46.944927791471159</v>
      </c>
      <c r="M1325" s="4">
        <f>2.721*K1325*(H1325+VLOOKUP(B1325,Summary!$A$34:C$39,3,0))</f>
        <v>14.011353325625276</v>
      </c>
      <c r="N1325" t="s">
        <v>111</v>
      </c>
      <c r="O1325" t="s">
        <v>82</v>
      </c>
      <c r="P1325">
        <f t="shared" si="104"/>
        <v>1000</v>
      </c>
    </row>
    <row r="1326" spans="1:16" hidden="1">
      <c r="A1326" t="s">
        <v>7</v>
      </c>
      <c r="B1326" t="s">
        <v>94</v>
      </c>
      <c r="C1326" t="s">
        <v>71</v>
      </c>
      <c r="D1326" s="8">
        <v>6170</v>
      </c>
      <c r="E1326" t="str">
        <f>VLOOKUP(D1326,Conformity!$A$2:$C$116,2,0)</f>
        <v>Mixed Wetland Hardwoods</v>
      </c>
      <c r="F1326" s="8" t="s">
        <v>5</v>
      </c>
      <c r="G1326" s="26">
        <f t="shared" si="105"/>
        <v>0.62640332935885068</v>
      </c>
      <c r="H1326" s="30">
        <f t="shared" si="106"/>
        <v>1.7869211096790915E-2</v>
      </c>
      <c r="I1326" s="30">
        <f>HLOOKUP(F1326,ROCs!$B$1:$F$17,MATCH(VLOOKUP(D1326,HROC,2,0),ROCs!$A$2:$A$17,0)+1,0)</f>
        <v>0.24869471632328805</v>
      </c>
      <c r="J1326" s="3">
        <v>13.73</v>
      </c>
      <c r="K1326" s="26">
        <f t="shared" si="102"/>
        <v>14.23025571170737</v>
      </c>
      <c r="L1326" s="31">
        <f t="shared" si="103"/>
        <v>24.25466627035577</v>
      </c>
      <c r="M1326" s="4">
        <f>2.721*K1326*(H1326+VLOOKUP(B1326,Summary!$A$34:C$39,3,0))</f>
        <v>2.6279315387258353</v>
      </c>
      <c r="N1326" t="s">
        <v>104</v>
      </c>
      <c r="P1326">
        <f t="shared" si="104"/>
        <v>6000</v>
      </c>
    </row>
    <row r="1327" spans="1:16" hidden="1">
      <c r="A1327" t="s">
        <v>16</v>
      </c>
      <c r="B1327" t="s">
        <v>97</v>
      </c>
      <c r="C1327" t="s">
        <v>71</v>
      </c>
      <c r="D1327" s="8">
        <v>1800</v>
      </c>
      <c r="E1327" t="str">
        <f>VLOOKUP(D1327,Conformity!$A$2:$C$116,2,0)</f>
        <v>Recreational</v>
      </c>
      <c r="F1327" s="8" t="s">
        <v>5</v>
      </c>
      <c r="G1327" s="26">
        <f t="shared" si="105"/>
        <v>1.3474392445178078</v>
      </c>
      <c r="H1327" s="30">
        <f t="shared" si="106"/>
        <v>0.2921616014325315</v>
      </c>
      <c r="I1327" s="30">
        <f>HLOOKUP(F1327,ROCs!$B$1:$F$17,MATCH(VLOOKUP(D1327,HROC,2,0),ROCs!$A$2:$A$17,0)+1,0)</f>
        <v>0.27638752969320179</v>
      </c>
      <c r="J1327" s="3">
        <v>13.73</v>
      </c>
      <c r="K1327" s="26">
        <f t="shared" si="102"/>
        <v>15.814832261850826</v>
      </c>
      <c r="L1327" s="31">
        <f t="shared" si="103"/>
        <v>57.983219253063922</v>
      </c>
      <c r="M1327" s="4">
        <f>2.721*K1327*(H1327+VLOOKUP(B1327,Summary!$A$34:C$39,3,0))</f>
        <v>14.293630708524882</v>
      </c>
      <c r="N1327" t="s">
        <v>104</v>
      </c>
      <c r="P1327">
        <f t="shared" si="104"/>
        <v>1000</v>
      </c>
    </row>
    <row r="1328" spans="1:16" hidden="1">
      <c r="A1328" t="s">
        <v>14</v>
      </c>
      <c r="B1328" t="s">
        <v>96</v>
      </c>
      <c r="C1328" t="s">
        <v>72</v>
      </c>
      <c r="D1328" s="8">
        <v>1550</v>
      </c>
      <c r="E1328" t="str">
        <f>VLOOKUP(D1328,Conformity!$A$2:$C$116,2,0)</f>
        <v>Other Light Industrial</v>
      </c>
      <c r="F1328" s="8" t="s">
        <v>10</v>
      </c>
      <c r="G1328" s="26">
        <f t="shared" si="105"/>
        <v>1.2017295380314896</v>
      </c>
      <c r="H1328" s="30">
        <f t="shared" si="106"/>
        <v>0.2322997442582819</v>
      </c>
      <c r="I1328" s="30">
        <f>HLOOKUP(F1328,ROCs!$B$1:$F$17,MATCH(VLOOKUP(D1328,HROC,2,0),ROCs!$A$2:$A$17,0)+1,0)</f>
        <v>0.32565202448966185</v>
      </c>
      <c r="J1328" s="3">
        <v>13.69</v>
      </c>
      <c r="K1328" s="26">
        <f t="shared" si="102"/>
        <v>18.57944937711051</v>
      </c>
      <c r="L1328" s="31">
        <f t="shared" si="103"/>
        <v>60.753054350906567</v>
      </c>
      <c r="M1328" s="4">
        <f>2.721*K1328*(H1328+VLOOKUP(B1328,Summary!$A$34:C$39,3,0))</f>
        <v>15.788214183182086</v>
      </c>
      <c r="N1328" t="s">
        <v>99</v>
      </c>
      <c r="P1328">
        <f t="shared" si="104"/>
        <v>1000</v>
      </c>
    </row>
    <row r="1329" spans="1:16" hidden="1">
      <c r="A1329" t="s">
        <v>14</v>
      </c>
      <c r="B1329" t="s">
        <v>96</v>
      </c>
      <c r="C1329" t="s">
        <v>71</v>
      </c>
      <c r="D1329" s="8">
        <v>4110</v>
      </c>
      <c r="E1329" t="str">
        <f>VLOOKUP(D1329,Conformity!$A$2:$C$116,2,0)</f>
        <v>Pine Flatwoods</v>
      </c>
      <c r="F1329" s="8" t="s">
        <v>9</v>
      </c>
      <c r="G1329" s="26">
        <f t="shared" si="105"/>
        <v>0.80616023176279095</v>
      </c>
      <c r="H1329" s="30">
        <f t="shared" si="106"/>
        <v>4.9140330516175015E-2</v>
      </c>
      <c r="I1329" s="30">
        <f>HLOOKUP(F1329,ROCs!$B$1:$F$17,MATCH(VLOOKUP(D1329,HROC,2,0),ROCs!$A$2:$A$17,0)+1,0)</f>
        <v>0.19937879050387461</v>
      </c>
      <c r="J1329" s="3">
        <v>13.68</v>
      </c>
      <c r="K1329" s="26">
        <f t="shared" si="102"/>
        <v>11.366863976932597</v>
      </c>
      <c r="L1329" s="31">
        <f t="shared" si="103"/>
        <v>24.933920772421541</v>
      </c>
      <c r="M1329" s="4">
        <f>2.721*K1329*(H1329+VLOOKUP(B1329,Summary!$A$34:C$39,3,0))</f>
        <v>3.9942118734555772</v>
      </c>
      <c r="N1329" t="s">
        <v>104</v>
      </c>
      <c r="P1329">
        <f t="shared" si="104"/>
        <v>4000</v>
      </c>
    </row>
    <row r="1330" spans="1:16">
      <c r="A1330" t="s">
        <v>16</v>
      </c>
      <c r="B1330" t="s">
        <v>97</v>
      </c>
      <c r="C1330" t="s">
        <v>17</v>
      </c>
      <c r="D1330" s="8">
        <v>6430</v>
      </c>
      <c r="E1330" t="str">
        <f>VLOOKUP(D1330,Conformity!$A$2:$C$116,2,0)</f>
        <v>Wet Prairies</v>
      </c>
      <c r="F1330" s="8" t="s">
        <v>5</v>
      </c>
      <c r="G1330" s="26">
        <f t="shared" si="105"/>
        <v>0.62640332935885068</v>
      </c>
      <c r="H1330" s="30">
        <f t="shared" si="106"/>
        <v>1.7869211096790915E-2</v>
      </c>
      <c r="I1330" s="30">
        <f>HLOOKUP(F1330,ROCs!$B$1:$F$17,MATCH(VLOOKUP(D1330,HROC,2,0),ROCs!$A$2:$A$17,0)+1,0)</f>
        <v>0.24869471632328805</v>
      </c>
      <c r="J1330" s="3">
        <v>13.67</v>
      </c>
      <c r="K1330" s="26">
        <f t="shared" si="102"/>
        <v>14.16806959789073</v>
      </c>
      <c r="L1330" s="31">
        <f t="shared" si="103"/>
        <v>24.148673555408838</v>
      </c>
      <c r="M1330" s="4">
        <f>2.721*K1330*(H1330+VLOOKUP(B1330,Summary!$A$34:C$39,3,0))</f>
        <v>2.2309343232830652</v>
      </c>
      <c r="N1330" t="s">
        <v>17</v>
      </c>
      <c r="O1330" t="s">
        <v>31</v>
      </c>
      <c r="P1330">
        <f t="shared" si="104"/>
        <v>6000</v>
      </c>
    </row>
    <row r="1331" spans="1:16" hidden="1">
      <c r="A1331" t="s">
        <v>8</v>
      </c>
      <c r="B1331" t="s">
        <v>8</v>
      </c>
      <c r="C1331" t="s">
        <v>83</v>
      </c>
      <c r="D1331" s="8">
        <v>6411</v>
      </c>
      <c r="E1331" t="str">
        <f>VLOOKUP(D1331,Conformity!$A$2:$C$116,2,0)</f>
        <v>Sawgrass</v>
      </c>
      <c r="F1331" s="8" t="s">
        <v>5</v>
      </c>
      <c r="G1331" s="26">
        <f t="shared" si="105"/>
        <v>0.62640332935885068</v>
      </c>
      <c r="H1331" s="30">
        <f t="shared" si="106"/>
        <v>1.7869211096790915E-2</v>
      </c>
      <c r="I1331" s="30">
        <f>HLOOKUP(F1331,ROCs!$B$1:$F$17,MATCH(VLOOKUP(D1331,HROC,2,0),ROCs!$A$2:$A$17,0)+1,0)</f>
        <v>0.24869471632328805</v>
      </c>
      <c r="J1331" s="3">
        <v>13.67</v>
      </c>
      <c r="K1331" s="26">
        <f t="shared" si="102"/>
        <v>14.16806959789073</v>
      </c>
      <c r="L1331" s="31">
        <f t="shared" si="103"/>
        <v>24.148673555408838</v>
      </c>
      <c r="M1331" s="4">
        <f>2.721*K1331*(H1331+VLOOKUP(B1331,Summary!$A$34:C$39,3,0))</f>
        <v>8.0136319296621661</v>
      </c>
      <c r="N1331" t="s">
        <v>111</v>
      </c>
      <c r="O1331" t="s">
        <v>82</v>
      </c>
      <c r="P1331">
        <f t="shared" si="104"/>
        <v>6000</v>
      </c>
    </row>
    <row r="1332" spans="1:16">
      <c r="A1332" t="s">
        <v>8</v>
      </c>
      <c r="B1332" t="s">
        <v>8</v>
      </c>
      <c r="C1332" t="s">
        <v>17</v>
      </c>
      <c r="D1332" s="8">
        <v>2110</v>
      </c>
      <c r="E1332" t="str">
        <f>VLOOKUP(D1332,Conformity!$A$2:$C$116,2,0)</f>
        <v>Improved Pastures</v>
      </c>
      <c r="F1332" s="8" t="s">
        <v>5</v>
      </c>
      <c r="G1332" s="26">
        <f t="shared" si="105"/>
        <v>1.8765006736361713</v>
      </c>
      <c r="H1332" s="30">
        <f t="shared" si="106"/>
        <v>0.3700681607026059</v>
      </c>
      <c r="I1332" s="30">
        <f>HLOOKUP(F1332,ROCs!$B$1:$F$17,MATCH(VLOOKUP(D1332,HROC,2,0),ROCs!$A$2:$A$17,0)+1,0)</f>
        <v>0.58663586860269046</v>
      </c>
      <c r="J1332" s="3">
        <v>13.64</v>
      </c>
      <c r="K1332" s="26">
        <f t="shared" si="102"/>
        <v>33.347139959959357</v>
      </c>
      <c r="L1332" s="31">
        <f t="shared" si="103"/>
        <v>170.26910715907204</v>
      </c>
      <c r="M1332" s="4">
        <f>2.721*K1332*(H1332+VLOOKUP(B1332,Summary!$A$34:C$39,3,0))</f>
        <v>50.819222721763786</v>
      </c>
      <c r="N1332" t="s">
        <v>17</v>
      </c>
      <c r="O1332" t="s">
        <v>25</v>
      </c>
      <c r="P1332">
        <f t="shared" si="104"/>
        <v>2000</v>
      </c>
    </row>
    <row r="1333" spans="1:16" hidden="1">
      <c r="A1333" t="s">
        <v>14</v>
      </c>
      <c r="B1333" t="s">
        <v>96</v>
      </c>
      <c r="C1333" t="s">
        <v>77</v>
      </c>
      <c r="D1333" s="8">
        <v>2110</v>
      </c>
      <c r="E1333" t="str">
        <f>VLOOKUP(D1333,Conformity!$A$2:$C$116,2,0)</f>
        <v>Improved Pastures</v>
      </c>
      <c r="F1333" s="8" t="s">
        <v>5</v>
      </c>
      <c r="G1333" s="26">
        <f t="shared" si="105"/>
        <v>1.8765006736361713</v>
      </c>
      <c r="H1333" s="30">
        <f t="shared" si="106"/>
        <v>0.3700681607026059</v>
      </c>
      <c r="I1333" s="30">
        <f>HLOOKUP(F1333,ROCs!$B$1:$F$17,MATCH(VLOOKUP(D1333,HROC,2,0),ROCs!$A$2:$A$17,0)+1,0)</f>
        <v>0.58663586860269046</v>
      </c>
      <c r="J1333" s="3">
        <v>13.64</v>
      </c>
      <c r="K1333" s="26">
        <f t="shared" si="102"/>
        <v>33.347139959959357</v>
      </c>
      <c r="L1333" s="31">
        <f t="shared" si="103"/>
        <v>170.26910715907204</v>
      </c>
      <c r="M1333" s="4">
        <f>2.721*K1333*(H1333+VLOOKUP(B1333,Summary!$A$34:C$39,3,0))</f>
        <v>40.838090260348352</v>
      </c>
      <c r="N1333" t="s">
        <v>112</v>
      </c>
      <c r="P1333">
        <f t="shared" si="104"/>
        <v>2000</v>
      </c>
    </row>
    <row r="1334" spans="1:16">
      <c r="A1334" t="s">
        <v>8</v>
      </c>
      <c r="B1334" t="s">
        <v>8</v>
      </c>
      <c r="C1334" t="s">
        <v>17</v>
      </c>
      <c r="D1334" s="8">
        <v>2210</v>
      </c>
      <c r="E1334" t="str">
        <f>VLOOKUP(D1334,Conformity!$A$2:$C$116,2,0)</f>
        <v>Citrus Groves</v>
      </c>
      <c r="F1334" s="8" t="s">
        <v>10</v>
      </c>
      <c r="G1334" s="26">
        <f t="shared" si="105"/>
        <v>1.6671011379372187</v>
      </c>
      <c r="H1334" s="30">
        <f t="shared" si="106"/>
        <v>0.16490862031309303</v>
      </c>
      <c r="I1334" s="30">
        <f>HLOOKUP(F1334,ROCs!$B$1:$F$17,MATCH(VLOOKUP(D1334,HROC,2,0),ROCs!$A$2:$A$17,0)+1,0)</f>
        <v>0.32696578480774496</v>
      </c>
      <c r="J1334" s="3">
        <v>13.61</v>
      </c>
      <c r="K1334" s="26">
        <f t="shared" si="102"/>
        <v>18.545393050415232</v>
      </c>
      <c r="L1334" s="31">
        <f t="shared" si="103"/>
        <v>84.12528177918324</v>
      </c>
      <c r="M1334" s="4">
        <f>2.721*K1334*(H1334+VLOOKUP(B1334,Summary!$A$34:C$39,3,0))</f>
        <v>17.909403940929035</v>
      </c>
      <c r="N1334" t="s">
        <v>17</v>
      </c>
      <c r="O1334" t="s">
        <v>23</v>
      </c>
      <c r="P1334">
        <f t="shared" si="104"/>
        <v>2000</v>
      </c>
    </row>
    <row r="1335" spans="1:16">
      <c r="A1335" t="s">
        <v>8</v>
      </c>
      <c r="B1335" t="s">
        <v>8</v>
      </c>
      <c r="C1335" t="s">
        <v>17</v>
      </c>
      <c r="D1335" s="8">
        <v>6110</v>
      </c>
      <c r="E1335" t="str">
        <f>VLOOKUP(D1335,Conformity!$A$2:$C$116,2,0)</f>
        <v>Bay Swamps</v>
      </c>
      <c r="F1335" s="8" t="s">
        <v>5</v>
      </c>
      <c r="G1335" s="26">
        <f t="shared" si="105"/>
        <v>0.62640332935885068</v>
      </c>
      <c r="H1335" s="30">
        <f t="shared" si="106"/>
        <v>1.7869211096790915E-2</v>
      </c>
      <c r="I1335" s="30">
        <f>HLOOKUP(F1335,ROCs!$B$1:$F$17,MATCH(VLOOKUP(D1335,HROC,2,0),ROCs!$A$2:$A$17,0)+1,0)</f>
        <v>0.24869471632328805</v>
      </c>
      <c r="J1335" s="3">
        <v>13.61</v>
      </c>
      <c r="K1335" s="26">
        <f t="shared" si="102"/>
        <v>14.105883484074091</v>
      </c>
      <c r="L1335" s="31">
        <f t="shared" si="103"/>
        <v>24.042680840461909</v>
      </c>
      <c r="M1335" s="4">
        <f>2.721*K1335*(H1335+VLOOKUP(B1335,Summary!$A$34:C$39,3,0))</f>
        <v>7.9784587097806936</v>
      </c>
      <c r="N1335" t="s">
        <v>17</v>
      </c>
      <c r="O1335" t="s">
        <v>19</v>
      </c>
      <c r="P1335">
        <f t="shared" si="104"/>
        <v>6000</v>
      </c>
    </row>
    <row r="1336" spans="1:16" hidden="1">
      <c r="A1336" t="s">
        <v>15</v>
      </c>
      <c r="B1336" t="s">
        <v>95</v>
      </c>
      <c r="C1336" t="s">
        <v>81</v>
      </c>
      <c r="D1336" s="8">
        <v>8113</v>
      </c>
      <c r="E1336" t="str">
        <f>VLOOKUP(D1336,Conformity!$A$2:$C$116,2,0)</f>
        <v>Private Airports</v>
      </c>
      <c r="F1336" s="8" t="s">
        <v>5</v>
      </c>
      <c r="G1336" s="26">
        <f t="shared" si="105"/>
        <v>0.96739227811534922</v>
      </c>
      <c r="H1336" s="30">
        <f t="shared" si="106"/>
        <v>0.17065096597435325</v>
      </c>
      <c r="I1336" s="30">
        <f>HLOOKUP(F1336,ROCs!$B$1:$F$17,MATCH(VLOOKUP(D1336,HROC,2,0),ROCs!$A$2:$A$17,0)+1,0)</f>
        <v>0.24052044568721381</v>
      </c>
      <c r="J1336" s="3">
        <v>13.6</v>
      </c>
      <c r="K1336" s="26">
        <f t="shared" si="102"/>
        <v>13.632217820659903</v>
      </c>
      <c r="L1336" s="31">
        <f t="shared" si="103"/>
        <v>35.883737831209828</v>
      </c>
      <c r="M1336" s="4">
        <f>2.721*K1336*(H1336+VLOOKUP(B1336,Summary!$A$34:C$39,3,0))</f>
        <v>6.3300014504935316</v>
      </c>
      <c r="N1336" t="s">
        <v>103</v>
      </c>
      <c r="O1336" t="s">
        <v>82</v>
      </c>
      <c r="P1336">
        <f t="shared" si="104"/>
        <v>8000</v>
      </c>
    </row>
    <row r="1337" spans="1:16" hidden="1">
      <c r="A1337" t="s">
        <v>14</v>
      </c>
      <c r="B1337" t="s">
        <v>96</v>
      </c>
      <c r="C1337" t="s">
        <v>71</v>
      </c>
      <c r="D1337" s="8">
        <v>3200</v>
      </c>
      <c r="E1337" t="str">
        <f>VLOOKUP(D1337,Conformity!$A$2:$C$116,2,0)</f>
        <v>Shrub and Brushland</v>
      </c>
      <c r="F1337" s="8" t="s">
        <v>3</v>
      </c>
      <c r="G1337" s="26">
        <f t="shared" si="105"/>
        <v>0.80616023176279095</v>
      </c>
      <c r="H1337" s="30">
        <f t="shared" si="106"/>
        <v>4.9140330516175015E-2</v>
      </c>
      <c r="I1337" s="30">
        <f>HLOOKUP(F1337,ROCs!$B$1:$F$17,MATCH(VLOOKUP(D1337,HROC,2,0),ROCs!$A$2:$A$17,0)+1,0)</f>
        <v>2.0887301862310671E-2</v>
      </c>
      <c r="J1337" s="3">
        <v>13.58</v>
      </c>
      <c r="K1337" s="26">
        <f t="shared" si="102"/>
        <v>1.1821095383418208</v>
      </c>
      <c r="L1337" s="31">
        <f t="shared" si="103"/>
        <v>2.5930305520637216</v>
      </c>
      <c r="M1337" s="4">
        <f>2.721*K1337*(H1337+VLOOKUP(B1337,Summary!$A$34:C$39,3,0))</f>
        <v>0.41538246286326519</v>
      </c>
      <c r="N1337" t="s">
        <v>104</v>
      </c>
      <c r="P1337">
        <f t="shared" si="104"/>
        <v>3000</v>
      </c>
    </row>
    <row r="1338" spans="1:16" hidden="1">
      <c r="A1338" t="s">
        <v>16</v>
      </c>
      <c r="B1338" t="s">
        <v>97</v>
      </c>
      <c r="C1338" t="s">
        <v>71</v>
      </c>
      <c r="D1338" s="8">
        <v>4110</v>
      </c>
      <c r="E1338" t="str">
        <f>VLOOKUP(D1338,Conformity!$A$2:$C$116,2,0)</f>
        <v>Pine Flatwoods</v>
      </c>
      <c r="F1338" s="8" t="s">
        <v>13</v>
      </c>
      <c r="G1338" s="26">
        <f t="shared" si="105"/>
        <v>0.80616023176279095</v>
      </c>
      <c r="H1338" s="30">
        <f t="shared" si="106"/>
        <v>4.9140330516175015E-2</v>
      </c>
      <c r="I1338" s="30">
        <f>HLOOKUP(F1338,ROCs!$B$1:$F$17,MATCH(VLOOKUP(D1338,HROC,2,0),ROCs!$A$2:$A$17,0)+1,0)</f>
        <v>9.4942281192321246E-2</v>
      </c>
      <c r="J1338" s="3">
        <v>13.55</v>
      </c>
      <c r="K1338" s="26">
        <f t="shared" si="102"/>
        <v>5.3613550155749339</v>
      </c>
      <c r="L1338" s="31">
        <f t="shared" si="103"/>
        <v>11.760464580420214</v>
      </c>
      <c r="M1338" s="4">
        <f>2.721*K1338*(H1338+VLOOKUP(B1338,Summary!$A$34:C$39,3,0))</f>
        <v>1.3004011589979969</v>
      </c>
      <c r="N1338" t="s">
        <v>104</v>
      </c>
      <c r="P1338">
        <f t="shared" si="104"/>
        <v>4000</v>
      </c>
    </row>
    <row r="1339" spans="1:16" hidden="1">
      <c r="A1339" t="s">
        <v>16</v>
      </c>
      <c r="B1339" t="s">
        <v>97</v>
      </c>
      <c r="C1339" t="s">
        <v>81</v>
      </c>
      <c r="D1339" s="8">
        <v>8310</v>
      </c>
      <c r="E1339" t="str">
        <f>VLOOKUP(D1339,Conformity!$A$2:$C$116,2,0)</f>
        <v>Electric Power Facilities</v>
      </c>
      <c r="F1339" s="8" t="s">
        <v>5</v>
      </c>
      <c r="G1339" s="26">
        <f t="shared" si="105"/>
        <v>1.2017295380314896</v>
      </c>
      <c r="H1339" s="30">
        <f t="shared" si="106"/>
        <v>0.2322997442582819</v>
      </c>
      <c r="I1339" s="30">
        <f>HLOOKUP(F1339,ROCs!$B$1:$F$17,MATCH(VLOOKUP(D1339,HROC,2,0),ROCs!$A$2:$A$17,0)+1,0)</f>
        <v>0.58224006489851832</v>
      </c>
      <c r="J1339" s="3">
        <v>13.48</v>
      </c>
      <c r="K1339" s="26">
        <f t="shared" si="102"/>
        <v>32.709024141862471</v>
      </c>
      <c r="L1339" s="31">
        <f t="shared" si="103"/>
        <v>106.955436682846</v>
      </c>
      <c r="M1339" s="4">
        <f>2.721*K1339*(H1339+VLOOKUP(B1339,Summary!$A$34:C$39,3,0))</f>
        <v>24.235018890755331</v>
      </c>
      <c r="N1339" t="s">
        <v>103</v>
      </c>
      <c r="O1339" t="s">
        <v>82</v>
      </c>
      <c r="P1339">
        <f t="shared" si="104"/>
        <v>8000</v>
      </c>
    </row>
    <row r="1340" spans="1:16" hidden="1">
      <c r="A1340" t="s">
        <v>16</v>
      </c>
      <c r="B1340" t="s">
        <v>97</v>
      </c>
      <c r="C1340" t="s">
        <v>71</v>
      </c>
      <c r="D1340" s="8">
        <v>6430</v>
      </c>
      <c r="E1340" t="str">
        <f>VLOOKUP(D1340,Conformity!$A$2:$C$116,2,0)</f>
        <v>Wet Prairies</v>
      </c>
      <c r="F1340" s="8" t="s">
        <v>5</v>
      </c>
      <c r="G1340" s="26">
        <f t="shared" si="105"/>
        <v>0.62640332935885068</v>
      </c>
      <c r="H1340" s="30">
        <f t="shared" si="106"/>
        <v>1.7869211096790915E-2</v>
      </c>
      <c r="I1340" s="30">
        <f>HLOOKUP(F1340,ROCs!$B$1:$F$17,MATCH(VLOOKUP(D1340,HROC,2,0),ROCs!$A$2:$A$17,0)+1,0)</f>
        <v>0.24869471632328805</v>
      </c>
      <c r="J1340" s="3">
        <v>13.43</v>
      </c>
      <c r="K1340" s="26">
        <f t="shared" si="102"/>
        <v>13.919325142624176</v>
      </c>
      <c r="L1340" s="31">
        <f t="shared" si="103"/>
        <v>23.724702695621119</v>
      </c>
      <c r="M1340" s="4">
        <f>2.721*K1340*(H1340+VLOOKUP(B1340,Summary!$A$34:C$39,3,0))</f>
        <v>2.1917664931742182</v>
      </c>
      <c r="N1340" t="s">
        <v>104</v>
      </c>
      <c r="P1340">
        <f t="shared" si="104"/>
        <v>6000</v>
      </c>
    </row>
    <row r="1341" spans="1:16" hidden="1">
      <c r="A1341" t="s">
        <v>16</v>
      </c>
      <c r="B1341" t="s">
        <v>97</v>
      </c>
      <c r="C1341" t="s">
        <v>71</v>
      </c>
      <c r="D1341" s="8">
        <v>1920</v>
      </c>
      <c r="E1341" t="str">
        <f>VLOOKUP(D1341,Conformity!$A$2:$C$116,2,0)</f>
        <v>Inactive Land with street pattern but without structures</v>
      </c>
      <c r="F1341" s="8" t="s">
        <v>3</v>
      </c>
      <c r="G1341" s="26">
        <f t="shared" si="105"/>
        <v>0.80616023176279095</v>
      </c>
      <c r="H1341" s="30">
        <f t="shared" si="106"/>
        <v>4.9140330516175015E-2</v>
      </c>
      <c r="I1341" s="30">
        <f>HLOOKUP(F1341,ROCs!$B$1:$F$17,MATCH(VLOOKUP(D1341,HROC,2,0),ROCs!$A$2:$A$17,0)+1,0)</f>
        <v>8.3338224602148639E-2</v>
      </c>
      <c r="J1341" s="3">
        <v>13.37</v>
      </c>
      <c r="K1341" s="26">
        <f t="shared" si="102"/>
        <v>4.6435621222638055</v>
      </c>
      <c r="L1341" s="31">
        <f t="shared" si="103"/>
        <v>10.185941372511062</v>
      </c>
      <c r="M1341" s="4">
        <f>2.721*K1341*(H1341+VLOOKUP(B1341,Summary!$A$34:C$39,3,0))</f>
        <v>1.1262998902570349</v>
      </c>
      <c r="N1341" t="s">
        <v>104</v>
      </c>
      <c r="P1341">
        <f t="shared" si="104"/>
        <v>1000</v>
      </c>
    </row>
    <row r="1342" spans="1:16" hidden="1">
      <c r="A1342" t="s">
        <v>14</v>
      </c>
      <c r="B1342" t="s">
        <v>96</v>
      </c>
      <c r="C1342" t="s">
        <v>71</v>
      </c>
      <c r="D1342" s="8">
        <v>4240</v>
      </c>
      <c r="E1342" t="str">
        <f>VLOOKUP(D1342,Conformity!$A$2:$C$116,2,0)</f>
        <v>Melaleuca</v>
      </c>
      <c r="F1342" s="8" t="s">
        <v>3</v>
      </c>
      <c r="G1342" s="26">
        <f t="shared" si="105"/>
        <v>0.80616023176279095</v>
      </c>
      <c r="H1342" s="30">
        <f t="shared" si="106"/>
        <v>4.9140330516175015E-2</v>
      </c>
      <c r="I1342" s="30">
        <f>HLOOKUP(F1342,ROCs!$B$1:$F$17,MATCH(VLOOKUP(D1342,HROC,2,0),ROCs!$A$2:$A$17,0)+1,0)</f>
        <v>2.0887301862310671E-2</v>
      </c>
      <c r="J1342" s="3">
        <v>13.33</v>
      </c>
      <c r="K1342" s="26">
        <f t="shared" si="102"/>
        <v>1.1603475807140258</v>
      </c>
      <c r="L1342" s="31">
        <f t="shared" si="103"/>
        <v>2.5452943489697648</v>
      </c>
      <c r="M1342" s="4">
        <f>2.721*K1342*(H1342+VLOOKUP(B1342,Summary!$A$34:C$39,3,0))</f>
        <v>0.40773551030687222</v>
      </c>
      <c r="N1342" t="s">
        <v>104</v>
      </c>
      <c r="P1342">
        <f t="shared" si="104"/>
        <v>4000</v>
      </c>
    </row>
    <row r="1343" spans="1:16">
      <c r="A1343" t="s">
        <v>14</v>
      </c>
      <c r="B1343" t="s">
        <v>96</v>
      </c>
      <c r="C1343" t="s">
        <v>17</v>
      </c>
      <c r="D1343" s="8">
        <v>3300</v>
      </c>
      <c r="E1343" t="str">
        <f>VLOOKUP(D1343,Conformity!$A$2:$C$116,2,0)</f>
        <v>Mixed Rangeland</v>
      </c>
      <c r="F1343" s="8" t="s">
        <v>9</v>
      </c>
      <c r="G1343" s="26">
        <f t="shared" si="105"/>
        <v>0.80616023176279095</v>
      </c>
      <c r="H1343" s="30">
        <f t="shared" si="106"/>
        <v>4.9140330516175015E-2</v>
      </c>
      <c r="I1343" s="30">
        <f>HLOOKUP(F1343,ROCs!$B$1:$F$17,MATCH(VLOOKUP(D1343,HROC,2,0),ROCs!$A$2:$A$17,0)+1,0)</f>
        <v>0.19937879050387461</v>
      </c>
      <c r="J1343" s="3">
        <v>13.3</v>
      </c>
      <c r="K1343" s="26">
        <f t="shared" si="102"/>
        <v>11.051117755351136</v>
      </c>
      <c r="L1343" s="31">
        <f t="shared" si="103"/>
        <v>24.241311862076497</v>
      </c>
      <c r="M1343" s="4">
        <f>2.721*K1343*(H1343+VLOOKUP(B1343,Summary!$A$34:C$39,3,0))</f>
        <v>3.8832615436373668</v>
      </c>
      <c r="N1343" t="s">
        <v>17</v>
      </c>
      <c r="O1343" t="s">
        <v>48</v>
      </c>
      <c r="P1343">
        <f t="shared" si="104"/>
        <v>3000</v>
      </c>
    </row>
    <row r="1344" spans="1:16" hidden="1">
      <c r="A1344" t="s">
        <v>7</v>
      </c>
      <c r="B1344" t="s">
        <v>94</v>
      </c>
      <c r="C1344" t="s">
        <v>81</v>
      </c>
      <c r="D1344" s="8">
        <v>6430</v>
      </c>
      <c r="E1344" t="str">
        <f>VLOOKUP(D1344,Conformity!$A$2:$C$116,2,0)</f>
        <v>Wet Prairies</v>
      </c>
      <c r="F1344" s="8" t="s">
        <v>5</v>
      </c>
      <c r="G1344" s="26">
        <f t="shared" si="105"/>
        <v>0.62640332935885068</v>
      </c>
      <c r="H1344" s="30">
        <f t="shared" si="106"/>
        <v>1.7869211096790915E-2</v>
      </c>
      <c r="I1344" s="30">
        <f>HLOOKUP(F1344,ROCs!$B$1:$F$17,MATCH(VLOOKUP(D1344,HROC,2,0),ROCs!$A$2:$A$17,0)+1,0)</f>
        <v>0.24869471632328805</v>
      </c>
      <c r="J1344" s="3">
        <v>13.3</v>
      </c>
      <c r="K1344" s="26">
        <f t="shared" si="102"/>
        <v>13.784588562688128</v>
      </c>
      <c r="L1344" s="31">
        <f t="shared" si="103"/>
        <v>23.495051813236106</v>
      </c>
      <c r="M1344" s="4">
        <f>2.721*K1344*(H1344+VLOOKUP(B1344,Summary!$A$34:C$39,3,0))</f>
        <v>2.5456292399893372</v>
      </c>
      <c r="N1344" t="s">
        <v>103</v>
      </c>
      <c r="O1344" t="s">
        <v>82</v>
      </c>
      <c r="P1344">
        <f t="shared" si="104"/>
        <v>6000</v>
      </c>
    </row>
    <row r="1345" spans="1:16" hidden="1">
      <c r="A1345" t="s">
        <v>8</v>
      </c>
      <c r="B1345" t="s">
        <v>8</v>
      </c>
      <c r="C1345" t="s">
        <v>81</v>
      </c>
      <c r="D1345" s="8">
        <v>3220</v>
      </c>
      <c r="E1345" t="str">
        <f>VLOOKUP(D1345,Conformity!$A$2:$C$116,2,0)</f>
        <v>Coastal Scrub</v>
      </c>
      <c r="F1345" s="8" t="s">
        <v>5</v>
      </c>
      <c r="G1345" s="26">
        <f t="shared" si="105"/>
        <v>0.80616023176279095</v>
      </c>
      <c r="H1345" s="30">
        <f t="shared" si="106"/>
        <v>4.9140330516175015E-2</v>
      </c>
      <c r="I1345" s="30">
        <f>HLOOKUP(F1345,ROCs!$B$1:$F$17,MATCH(VLOOKUP(D1345,HROC,2,0),ROCs!$A$2:$A$17,0)+1,0)</f>
        <v>0.28292799795311729</v>
      </c>
      <c r="J1345" s="3">
        <v>13.23</v>
      </c>
      <c r="K1345" s="26">
        <f t="shared" si="102"/>
        <v>15.599525168343023</v>
      </c>
      <c r="L1345" s="31">
        <f t="shared" si="103"/>
        <v>34.218525481099562</v>
      </c>
      <c r="M1345" s="4">
        <f>2.721*K1345*(H1345+VLOOKUP(B1345,Summary!$A$34:C$39,3,0))</f>
        <v>10.150624120260654</v>
      </c>
      <c r="N1345" t="s">
        <v>103</v>
      </c>
      <c r="O1345" t="s">
        <v>82</v>
      </c>
      <c r="P1345">
        <f t="shared" si="104"/>
        <v>3000</v>
      </c>
    </row>
    <row r="1346" spans="1:16">
      <c r="A1346" t="s">
        <v>16</v>
      </c>
      <c r="B1346" t="s">
        <v>97</v>
      </c>
      <c r="C1346" t="s">
        <v>17</v>
      </c>
      <c r="D1346" s="8">
        <v>6300</v>
      </c>
      <c r="E1346" t="str">
        <f>VLOOKUP(D1346,Conformity!$A$2:$C$116,2,0)</f>
        <v>Wetland Forested Mixed</v>
      </c>
      <c r="F1346" s="8" t="s">
        <v>5</v>
      </c>
      <c r="G1346" s="26">
        <f t="shared" si="105"/>
        <v>0.62640332935885068</v>
      </c>
      <c r="H1346" s="30">
        <f t="shared" si="106"/>
        <v>1.7869211096790915E-2</v>
      </c>
      <c r="I1346" s="30">
        <f>HLOOKUP(F1346,ROCs!$B$1:$F$17,MATCH(VLOOKUP(D1346,HROC,2,0),ROCs!$A$2:$A$17,0)+1,0)</f>
        <v>0.24869471632328805</v>
      </c>
      <c r="J1346" s="3">
        <v>13.16</v>
      </c>
      <c r="K1346" s="26">
        <f t="shared" ref="K1346:K1409" si="107">Rain*I1346*J1346/12</f>
        <v>13.639487630449304</v>
      </c>
      <c r="L1346" s="31">
        <f t="shared" ref="L1346:L1409" si="108">2.721*G1346*K1346</f>
        <v>23.247735478359932</v>
      </c>
      <c r="M1346" s="4">
        <f>2.721*K1346*(H1346+VLOOKUP(B1346,Summary!$A$34:C$39,3,0))</f>
        <v>2.1477026843017653</v>
      </c>
      <c r="N1346" t="s">
        <v>17</v>
      </c>
      <c r="O1346" t="s">
        <v>62</v>
      </c>
      <c r="P1346">
        <f t="shared" si="104"/>
        <v>6000</v>
      </c>
    </row>
    <row r="1347" spans="1:16" hidden="1">
      <c r="A1347" t="s">
        <v>11</v>
      </c>
      <c r="B1347" t="s">
        <v>11</v>
      </c>
      <c r="C1347" t="s">
        <v>75</v>
      </c>
      <c r="D1347" s="8">
        <v>2110</v>
      </c>
      <c r="E1347" t="str">
        <f>VLOOKUP(D1347,Conformity!$A$2:$C$116,2,0)</f>
        <v>Improved Pastures</v>
      </c>
      <c r="F1347" s="8" t="s">
        <v>5</v>
      </c>
      <c r="G1347" s="26">
        <f t="shared" si="105"/>
        <v>1.8765006736361713</v>
      </c>
      <c r="H1347" s="30">
        <f t="shared" si="106"/>
        <v>0.3700681607026059</v>
      </c>
      <c r="I1347" s="30">
        <f>HLOOKUP(F1347,ROCs!$B$1:$F$17,MATCH(VLOOKUP(D1347,HROC,2,0),ROCs!$A$2:$A$17,0)+1,0)</f>
        <v>0.58663586860269046</v>
      </c>
      <c r="J1347" s="3">
        <v>13.12</v>
      </c>
      <c r="K1347" s="26">
        <f t="shared" si="107"/>
        <v>32.075841369110464</v>
      </c>
      <c r="L1347" s="31">
        <f t="shared" si="108"/>
        <v>163.77790952544171</v>
      </c>
      <c r="M1347" s="4">
        <f>2.721*K1347*(H1347+VLOOKUP(B1347,Summary!$A$34:C$39,3,0))</f>
        <v>41.899563850005229</v>
      </c>
      <c r="N1347" t="s">
        <v>117</v>
      </c>
      <c r="P1347">
        <f t="shared" ref="P1347:P1410" si="109">INT(D1347/1000)*1000</f>
        <v>2000</v>
      </c>
    </row>
    <row r="1348" spans="1:16" hidden="1">
      <c r="A1348" t="s">
        <v>14</v>
      </c>
      <c r="B1348" t="s">
        <v>96</v>
      </c>
      <c r="C1348" t="s">
        <v>4</v>
      </c>
      <c r="D1348" s="8">
        <v>2140</v>
      </c>
      <c r="E1348" t="str">
        <f>VLOOKUP(D1348,Conformity!$A$2:$C$116,2,0)</f>
        <v>Row Crops</v>
      </c>
      <c r="F1348" s="8" t="s">
        <v>5</v>
      </c>
      <c r="G1348" s="26">
        <f t="shared" si="105"/>
        <v>1.1942187284187931</v>
      </c>
      <c r="H1348" s="30">
        <f t="shared" si="106"/>
        <v>0.52982210901985061</v>
      </c>
      <c r="I1348" s="30">
        <f>HLOOKUP(F1348,ROCs!$B$1:$F$17,MATCH(VLOOKUP(D1348,HROC,2,0),ROCs!$A$2:$A$17,0)+1,0)</f>
        <v>0.25824300484311374</v>
      </c>
      <c r="J1348" s="3">
        <v>13.07</v>
      </c>
      <c r="K1348" s="26">
        <f t="shared" si="107"/>
        <v>14.06629633547565</v>
      </c>
      <c r="L1348" s="31">
        <f t="shared" si="108"/>
        <v>45.707996137936469</v>
      </c>
      <c r="M1348" s="4">
        <f>2.721*K1348*(H1348+VLOOKUP(B1348,Summary!$A$34:C$39,3,0))</f>
        <v>23.340570651419839</v>
      </c>
      <c r="N1348" t="s">
        <v>4</v>
      </c>
      <c r="P1348">
        <f t="shared" si="109"/>
        <v>2000</v>
      </c>
    </row>
    <row r="1349" spans="1:16" hidden="1">
      <c r="A1349" t="s">
        <v>12</v>
      </c>
      <c r="B1349" t="s">
        <v>95</v>
      </c>
      <c r="C1349" t="s">
        <v>81</v>
      </c>
      <c r="D1349" s="8">
        <v>5200</v>
      </c>
      <c r="E1349" t="str">
        <f>VLOOKUP(D1349,Conformity!$A$2:$C$116,2,0)</f>
        <v>Lakes</v>
      </c>
      <c r="F1349" s="8" t="s">
        <v>5</v>
      </c>
      <c r="G1349" s="26">
        <f t="shared" si="105"/>
        <v>0.52096910560538079</v>
      </c>
      <c r="H1349" s="30">
        <f t="shared" si="106"/>
        <v>9.3813358258152305E-2</v>
      </c>
      <c r="I1349" s="30">
        <f>HLOOKUP(F1349,ROCs!$B$1:$F$17,MATCH(VLOOKUP(D1349,HROC,2,0),ROCs!$A$2:$A$17,0)+1,0)</f>
        <v>0.2984336595879456</v>
      </c>
      <c r="J1349" s="3">
        <v>12.99</v>
      </c>
      <c r="K1349" s="26">
        <f t="shared" si="107"/>
        <v>16.155952369562595</v>
      </c>
      <c r="L1349" s="31">
        <f t="shared" si="108"/>
        <v>22.901982344849884</v>
      </c>
      <c r="M1349" s="4">
        <f>2.721*K1349*(H1349+VLOOKUP(B1349,Summary!$A$34:C$39,3,0))</f>
        <v>4.1240677257486302</v>
      </c>
      <c r="N1349" t="s">
        <v>103</v>
      </c>
      <c r="O1349" t="s">
        <v>82</v>
      </c>
      <c r="P1349">
        <f t="shared" si="109"/>
        <v>5000</v>
      </c>
    </row>
    <row r="1350" spans="1:16" hidden="1">
      <c r="A1350" t="s">
        <v>14</v>
      </c>
      <c r="B1350" t="s">
        <v>96</v>
      </c>
      <c r="C1350" t="s">
        <v>83</v>
      </c>
      <c r="D1350" s="8">
        <v>7430</v>
      </c>
      <c r="E1350" t="str">
        <f>VLOOKUP(D1350,Conformity!$A$2:$C$116,2,0)</f>
        <v>Spoil Areas</v>
      </c>
      <c r="F1350" s="8" t="s">
        <v>10</v>
      </c>
      <c r="G1350" s="26">
        <f t="shared" si="105"/>
        <v>0.73183755311232057</v>
      </c>
      <c r="H1350" s="30">
        <f t="shared" si="106"/>
        <v>0.13401908322593187</v>
      </c>
      <c r="I1350" s="30">
        <f>HLOOKUP(F1350,ROCs!$B$1:$F$17,MATCH(VLOOKUP(D1350,HROC,2,0),ROCs!$A$2:$A$17,0)+1,0)</f>
        <v>0.24115339422849597</v>
      </c>
      <c r="J1350" s="3">
        <v>12.98</v>
      </c>
      <c r="K1350" s="26">
        <f t="shared" si="107"/>
        <v>13.044987880405396</v>
      </c>
      <c r="L1350" s="31">
        <f t="shared" si="108"/>
        <v>25.97687548132085</v>
      </c>
      <c r="M1350" s="4">
        <f>2.721*K1350*(H1350+VLOOKUP(B1350,Summary!$A$34:C$39,3,0))</f>
        <v>7.5966955397999518</v>
      </c>
      <c r="N1350" t="s">
        <v>111</v>
      </c>
      <c r="O1350" t="s">
        <v>82</v>
      </c>
      <c r="P1350">
        <f t="shared" si="109"/>
        <v>7000</v>
      </c>
    </row>
    <row r="1351" spans="1:16" hidden="1">
      <c r="A1351" t="s">
        <v>16</v>
      </c>
      <c r="B1351" t="s">
        <v>97</v>
      </c>
      <c r="C1351" t="s">
        <v>86</v>
      </c>
      <c r="D1351" s="8">
        <v>8140</v>
      </c>
      <c r="E1351" t="str">
        <f>VLOOKUP(D1351,Conformity!$A$2:$C$116,2,0)</f>
        <v>Roads and Highways</v>
      </c>
      <c r="F1351" s="8" t="s">
        <v>13</v>
      </c>
      <c r="G1351" s="26">
        <f t="shared" si="105"/>
        <v>1.0171301585628862</v>
      </c>
      <c r="H1351" s="30">
        <f t="shared" si="106"/>
        <v>0.19656132206470006</v>
      </c>
      <c r="I1351" s="30">
        <f>HLOOKUP(F1351,ROCs!$B$1:$F$17,MATCH(VLOOKUP(D1351,HROC,2,0),ROCs!$A$2:$A$17,0)+1,0)</f>
        <v>0.39828344230763024</v>
      </c>
      <c r="J1351" s="3">
        <v>12.97</v>
      </c>
      <c r="K1351" s="26">
        <f t="shared" si="107"/>
        <v>21.528205808247126</v>
      </c>
      <c r="L1351" s="31">
        <f t="shared" si="108"/>
        <v>59.581702680889151</v>
      </c>
      <c r="M1351" s="4">
        <f>2.721*K1351*(H1351+VLOOKUP(B1351,Summary!$A$34:C$39,3,0))</f>
        <v>13.857347792116995</v>
      </c>
      <c r="N1351" t="s">
        <v>109</v>
      </c>
      <c r="P1351">
        <f t="shared" si="109"/>
        <v>8000</v>
      </c>
    </row>
    <row r="1352" spans="1:16" hidden="1">
      <c r="A1352" t="s">
        <v>14</v>
      </c>
      <c r="B1352" t="s">
        <v>96</v>
      </c>
      <c r="C1352" t="s">
        <v>90</v>
      </c>
      <c r="D1352" s="8">
        <v>8300</v>
      </c>
      <c r="E1352" t="str">
        <f>VLOOKUP(D1352,Conformity!$A$2:$C$116,2,0)</f>
        <v>Utilities</v>
      </c>
      <c r="F1352" s="8" t="s">
        <v>5</v>
      </c>
      <c r="G1352" s="26">
        <f t="shared" si="105"/>
        <v>1.2017295380314896</v>
      </c>
      <c r="H1352" s="30">
        <f t="shared" si="106"/>
        <v>0.2322997442582819</v>
      </c>
      <c r="I1352" s="30">
        <f>HLOOKUP(F1352,ROCs!$B$1:$F$17,MATCH(VLOOKUP(D1352,HROC,2,0),ROCs!$A$2:$A$17,0)+1,0)</f>
        <v>0.58224006489851832</v>
      </c>
      <c r="J1352" s="3">
        <v>12.95</v>
      </c>
      <c r="K1352" s="26">
        <f t="shared" si="107"/>
        <v>31.422986842516242</v>
      </c>
      <c r="L1352" s="31">
        <f t="shared" si="108"/>
        <v>102.75021550763023</v>
      </c>
      <c r="M1352" s="4">
        <f>2.721*K1352*(H1352+VLOOKUP(B1352,Summary!$A$34:C$39,3,0))</f>
        <v>26.702236243672516</v>
      </c>
      <c r="N1352" t="s">
        <v>105</v>
      </c>
      <c r="O1352" t="s">
        <v>89</v>
      </c>
      <c r="P1352">
        <f t="shared" si="109"/>
        <v>8000</v>
      </c>
    </row>
    <row r="1353" spans="1:16" hidden="1">
      <c r="A1353" t="s">
        <v>14</v>
      </c>
      <c r="B1353" t="s">
        <v>96</v>
      </c>
      <c r="C1353" t="s">
        <v>77</v>
      </c>
      <c r="D1353" s="8">
        <v>1400</v>
      </c>
      <c r="E1353" t="str">
        <f>VLOOKUP(D1353,Conformity!$A$2:$C$116,2,0)</f>
        <v>Commercial and Services</v>
      </c>
      <c r="F1353" s="8" t="s">
        <v>9</v>
      </c>
      <c r="G1353" s="26">
        <f t="shared" si="105"/>
        <v>0.73183755311232057</v>
      </c>
      <c r="H1353" s="30">
        <f t="shared" si="106"/>
        <v>0.15992943931627868</v>
      </c>
      <c r="I1353" s="30">
        <f>HLOOKUP(F1353,ROCs!$B$1:$F$17,MATCH(VLOOKUP(D1353,HROC,2,0),ROCs!$A$2:$A$17,0)+1,0)</f>
        <v>0.57095970596605816</v>
      </c>
      <c r="J1353" s="3">
        <v>12.94</v>
      </c>
      <c r="K1353" s="26">
        <f t="shared" si="107"/>
        <v>30.790400995499301</v>
      </c>
      <c r="L1353" s="31">
        <f t="shared" si="108"/>
        <v>61.313848660713852</v>
      </c>
      <c r="M1353" s="4">
        <f>2.721*K1353*(H1353+VLOOKUP(B1353,Summary!$A$34:C$39,3,0))</f>
        <v>20.101451843959193</v>
      </c>
      <c r="N1353" t="s">
        <v>112</v>
      </c>
      <c r="P1353">
        <f t="shared" si="109"/>
        <v>1000</v>
      </c>
    </row>
    <row r="1354" spans="1:16" hidden="1">
      <c r="A1354" t="s">
        <v>16</v>
      </c>
      <c r="B1354" t="s">
        <v>97</v>
      </c>
      <c r="C1354" t="s">
        <v>81</v>
      </c>
      <c r="D1354" s="8">
        <v>4110</v>
      </c>
      <c r="E1354" t="str">
        <f>VLOOKUP(D1354,Conformity!$A$2:$C$116,2,0)</f>
        <v>Pine Flatwoods</v>
      </c>
      <c r="F1354" s="8" t="s">
        <v>3</v>
      </c>
      <c r="G1354" s="26">
        <f t="shared" si="105"/>
        <v>0.80616023176279095</v>
      </c>
      <c r="H1354" s="30">
        <f t="shared" si="106"/>
        <v>4.9140330516175015E-2</v>
      </c>
      <c r="I1354" s="30">
        <f>HLOOKUP(F1354,ROCs!$B$1:$F$17,MATCH(VLOOKUP(D1354,HROC,2,0),ROCs!$A$2:$A$17,0)+1,0)</f>
        <v>2.0887301862310671E-2</v>
      </c>
      <c r="J1354" s="3">
        <v>12.93</v>
      </c>
      <c r="K1354" s="26">
        <f t="shared" si="107"/>
        <v>1.1255284485095538</v>
      </c>
      <c r="L1354" s="31">
        <f t="shared" si="108"/>
        <v>2.4689164240194343</v>
      </c>
      <c r="M1354" s="4">
        <f>2.721*K1354*(H1354+VLOOKUP(B1354,Summary!$A$34:C$39,3,0))</f>
        <v>0.27299786988086355</v>
      </c>
      <c r="N1354" t="s">
        <v>103</v>
      </c>
      <c r="O1354" t="s">
        <v>82</v>
      </c>
      <c r="P1354">
        <f t="shared" si="109"/>
        <v>4000</v>
      </c>
    </row>
    <row r="1355" spans="1:16" hidden="1">
      <c r="A1355" t="s">
        <v>14</v>
      </c>
      <c r="B1355" t="s">
        <v>96</v>
      </c>
      <c r="C1355" t="s">
        <v>83</v>
      </c>
      <c r="D1355" s="8">
        <v>1210</v>
      </c>
      <c r="E1355" t="str">
        <f>VLOOKUP(D1355,Conformity!$A$2:$C$116,2,0)</f>
        <v>Fixed Single Family Units</v>
      </c>
      <c r="F1355" s="8" t="s">
        <v>10</v>
      </c>
      <c r="G1355" s="26">
        <f t="shared" si="105"/>
        <v>1.3474392445178078</v>
      </c>
      <c r="H1355" s="30">
        <f t="shared" si="106"/>
        <v>0.2921616014325315</v>
      </c>
      <c r="I1355" s="30">
        <f>HLOOKUP(F1355,ROCs!$B$1:$F$17,MATCH(VLOOKUP(D1355,HROC,2,0),ROCs!$A$2:$A$17,0)+1,0)</f>
        <v>0.22279788653131388</v>
      </c>
      <c r="J1355" s="3">
        <v>12.91</v>
      </c>
      <c r="K1355" s="26">
        <f t="shared" si="107"/>
        <v>11.987066580259524</v>
      </c>
      <c r="L1355" s="31">
        <f t="shared" si="108"/>
        <v>43.949167352276483</v>
      </c>
      <c r="M1355" s="4">
        <f>2.721*K1355*(H1355+VLOOKUP(B1355,Summary!$A$34:C$39,3,0))</f>
        <v>12.138723560261704</v>
      </c>
      <c r="N1355" t="s">
        <v>111</v>
      </c>
      <c r="O1355" t="s">
        <v>82</v>
      </c>
      <c r="P1355">
        <f t="shared" si="109"/>
        <v>1000</v>
      </c>
    </row>
    <row r="1356" spans="1:16" hidden="1">
      <c r="A1356" t="s">
        <v>11</v>
      </c>
      <c r="B1356" t="s">
        <v>11</v>
      </c>
      <c r="C1356" t="s">
        <v>84</v>
      </c>
      <c r="D1356" s="8">
        <v>1760</v>
      </c>
      <c r="E1356" t="str">
        <f>VLOOKUP(D1356,Conformity!$A$2:$C$116,2,0)</f>
        <v>Correctional</v>
      </c>
      <c r="F1356" s="8" t="s">
        <v>5</v>
      </c>
      <c r="G1356" s="26">
        <f t="shared" si="105"/>
        <v>0.73183755311232057</v>
      </c>
      <c r="H1356" s="30">
        <f t="shared" si="106"/>
        <v>0.15992943931627868</v>
      </c>
      <c r="I1356" s="30">
        <f>HLOOKUP(F1356,ROCs!$B$1:$F$17,MATCH(VLOOKUP(D1356,HROC,2,0),ROCs!$A$2:$A$17,0)+1,0)</f>
        <v>0.34369105791620291</v>
      </c>
      <c r="J1356" s="3">
        <v>12.9</v>
      </c>
      <c r="K1356" s="26">
        <f t="shared" si="107"/>
        <v>18.477089041868506</v>
      </c>
      <c r="L1356" s="31">
        <f t="shared" si="108"/>
        <v>36.79398138950053</v>
      </c>
      <c r="M1356" s="4">
        <f>2.721*K1356*(H1356+VLOOKUP(B1356,Summary!$A$34:C$39,3,0))</f>
        <v>13.57101548621565</v>
      </c>
      <c r="N1356" t="s">
        <v>106</v>
      </c>
      <c r="O1356" t="s">
        <v>82</v>
      </c>
      <c r="P1356">
        <f t="shared" si="109"/>
        <v>1000</v>
      </c>
    </row>
    <row r="1357" spans="1:16">
      <c r="A1357" t="s">
        <v>8</v>
      </c>
      <c r="B1357" t="s">
        <v>8</v>
      </c>
      <c r="C1357" t="s">
        <v>17</v>
      </c>
      <c r="D1357" s="8">
        <v>7430</v>
      </c>
      <c r="E1357" t="str">
        <f>VLOOKUP(D1357,Conformity!$A$2:$C$116,2,0)</f>
        <v>Spoil Areas</v>
      </c>
      <c r="F1357" s="8" t="s">
        <v>10</v>
      </c>
      <c r="G1357" s="26">
        <f t="shared" si="105"/>
        <v>0.73183755311232057</v>
      </c>
      <c r="H1357" s="30">
        <f t="shared" si="106"/>
        <v>0.13401908322593187</v>
      </c>
      <c r="I1357" s="30">
        <f>HLOOKUP(F1357,ROCs!$B$1:$F$17,MATCH(VLOOKUP(D1357,HROC,2,0),ROCs!$A$2:$A$17,0)+1,0)</f>
        <v>0.24115339422849597</v>
      </c>
      <c r="J1357" s="3">
        <v>12.87</v>
      </c>
      <c r="K1357" s="26">
        <f t="shared" si="107"/>
        <v>12.934437135656196</v>
      </c>
      <c r="L1357" s="31">
        <f t="shared" si="108"/>
        <v>25.756732468767279</v>
      </c>
      <c r="M1357" s="4">
        <f>2.721*K1357*(H1357+VLOOKUP(B1357,Summary!$A$34:C$39,3,0))</f>
        <v>11.40372314311219</v>
      </c>
      <c r="N1357" t="s">
        <v>17</v>
      </c>
      <c r="O1357" t="s">
        <v>22</v>
      </c>
      <c r="P1357">
        <f t="shared" si="109"/>
        <v>7000</v>
      </c>
    </row>
    <row r="1358" spans="1:16" hidden="1">
      <c r="A1358" t="s">
        <v>15</v>
      </c>
      <c r="B1358" t="s">
        <v>95</v>
      </c>
      <c r="C1358" t="s">
        <v>81</v>
      </c>
      <c r="D1358" s="8">
        <v>1180</v>
      </c>
      <c r="E1358" t="str">
        <f>VLOOKUP(D1358,Conformity!$A$2:$C$116,2,0)</f>
        <v>Rural Residential</v>
      </c>
      <c r="F1358" s="8" t="s">
        <v>10</v>
      </c>
      <c r="G1358" s="26">
        <f t="shared" si="105"/>
        <v>0.96739227811534922</v>
      </c>
      <c r="H1358" s="30">
        <f t="shared" si="106"/>
        <v>0.17065096597435325</v>
      </c>
      <c r="I1358" s="30">
        <f>HLOOKUP(F1358,ROCs!$B$1:$F$17,MATCH(VLOOKUP(D1358,HROC,2,0),ROCs!$A$2:$A$17,0)+1,0)</f>
        <v>0.24895975957097566</v>
      </c>
      <c r="J1358" s="3">
        <v>12.84</v>
      </c>
      <c r="K1358" s="26">
        <f t="shared" si="107"/>
        <v>13.322011006474606</v>
      </c>
      <c r="L1358" s="31">
        <f t="shared" si="108"/>
        <v>35.067188379013565</v>
      </c>
      <c r="M1358" s="4">
        <f>2.721*K1358*(H1358+VLOOKUP(B1358,Summary!$A$34:C$39,3,0))</f>
        <v>6.1859596218213078</v>
      </c>
      <c r="N1358" t="s">
        <v>103</v>
      </c>
      <c r="O1358" t="s">
        <v>82</v>
      </c>
      <c r="P1358">
        <f t="shared" si="109"/>
        <v>1000</v>
      </c>
    </row>
    <row r="1359" spans="1:16">
      <c r="A1359" t="s">
        <v>14</v>
      </c>
      <c r="B1359" t="s">
        <v>96</v>
      </c>
      <c r="C1359" t="s">
        <v>17</v>
      </c>
      <c r="D1359" s="8">
        <v>1210</v>
      </c>
      <c r="E1359" t="str">
        <f>VLOOKUP(D1359,Conformity!$A$2:$C$116,2,0)</f>
        <v>Fixed Single Family Units</v>
      </c>
      <c r="F1359" s="8" t="s">
        <v>5</v>
      </c>
      <c r="G1359" s="26">
        <f t="shared" ref="G1359:G1422" si="110">VLOOKUP(VLOOKUP(D1359,HEMC,2,0),EMCN,2,0)</f>
        <v>1.3474392445178078</v>
      </c>
      <c r="H1359" s="30">
        <f t="shared" ref="H1359:H1422" si="111">VLOOKUP(VLOOKUP(D1359,HEMC,2,0),EMCP,3,0)</f>
        <v>0.2921616014325315</v>
      </c>
      <c r="I1359" s="30">
        <f>HLOOKUP(F1359,ROCs!$B$1:$F$17,MATCH(VLOOKUP(D1359,HROC,2,0),ROCs!$A$2:$A$17,0)+1,0)</f>
        <v>0.24052044568721381</v>
      </c>
      <c r="J1359" s="3">
        <v>12.82</v>
      </c>
      <c r="K1359" s="26">
        <f t="shared" si="107"/>
        <v>12.850370033886763</v>
      </c>
      <c r="L1359" s="31">
        <f t="shared" si="108"/>
        <v>47.114367754328505</v>
      </c>
      <c r="M1359" s="4">
        <f>2.721*K1359*(H1359+VLOOKUP(B1359,Summary!$A$34:C$39,3,0))</f>
        <v>13.012949285299213</v>
      </c>
      <c r="N1359" t="s">
        <v>17</v>
      </c>
      <c r="O1359" t="s">
        <v>38</v>
      </c>
      <c r="P1359">
        <f t="shared" si="109"/>
        <v>1000</v>
      </c>
    </row>
    <row r="1360" spans="1:16" hidden="1">
      <c r="A1360" t="s">
        <v>14</v>
      </c>
      <c r="B1360" t="s">
        <v>96</v>
      </c>
      <c r="C1360" t="s">
        <v>90</v>
      </c>
      <c r="D1360" s="8">
        <v>1423</v>
      </c>
      <c r="E1360" t="str">
        <f>VLOOKUP(D1360,Conformity!$A$2:$C$116,2,0)</f>
        <v>Junk Yards</v>
      </c>
      <c r="F1360" s="8" t="s">
        <v>5</v>
      </c>
      <c r="G1360" s="26">
        <f t="shared" si="110"/>
        <v>1.4884831588725165</v>
      </c>
      <c r="H1360" s="30">
        <f t="shared" si="111"/>
        <v>0.30824389141964326</v>
      </c>
      <c r="I1360" s="30">
        <f>HLOOKUP(F1360,ROCs!$B$1:$F$17,MATCH(VLOOKUP(D1360,HROC,2,0),ROCs!$A$2:$A$17,0)+1,0)</f>
        <v>0.58224006489851832</v>
      </c>
      <c r="J1360" s="3">
        <v>12.8</v>
      </c>
      <c r="K1360" s="26">
        <f t="shared" si="107"/>
        <v>31.059014021946563</v>
      </c>
      <c r="L1360" s="31">
        <f t="shared" si="108"/>
        <v>125.79405932306248</v>
      </c>
      <c r="M1360" s="4">
        <f>2.721*K1360*(H1360+VLOOKUP(B1360,Summary!$A$34:C$39,3,0))</f>
        <v>32.811103584170354</v>
      </c>
      <c r="N1360" t="s">
        <v>105</v>
      </c>
      <c r="O1360" t="s">
        <v>89</v>
      </c>
      <c r="P1360">
        <f t="shared" si="109"/>
        <v>1000</v>
      </c>
    </row>
    <row r="1361" spans="1:16" hidden="1">
      <c r="A1361" t="s">
        <v>2</v>
      </c>
      <c r="B1361" t="s">
        <v>94</v>
      </c>
      <c r="C1361" t="s">
        <v>81</v>
      </c>
      <c r="D1361" s="8">
        <v>5110</v>
      </c>
      <c r="E1361" t="str">
        <f>VLOOKUP(D1361,Conformity!$A$2:$C$116,2,0)</f>
        <v xml:space="preserve"> Natural River, Stream, Waterway</v>
      </c>
      <c r="F1361" s="8" t="s">
        <v>5</v>
      </c>
      <c r="G1361" s="26">
        <f t="shared" si="110"/>
        <v>0.52096910560538079</v>
      </c>
      <c r="H1361" s="30">
        <f t="shared" si="111"/>
        <v>9.3813358258152305E-2</v>
      </c>
      <c r="I1361" s="30">
        <f>HLOOKUP(F1361,ROCs!$B$1:$F$17,MATCH(VLOOKUP(D1361,HROC,2,0),ROCs!$A$2:$A$17,0)+1,0)</f>
        <v>0.2984336595879456</v>
      </c>
      <c r="J1361" s="3">
        <v>12.79</v>
      </c>
      <c r="K1361" s="26">
        <f t="shared" si="107"/>
        <v>15.907207914296039</v>
      </c>
      <c r="L1361" s="31">
        <f t="shared" si="108"/>
        <v>22.549372916907618</v>
      </c>
      <c r="M1361" s="4">
        <f>2.721*K1361*(H1361+VLOOKUP(B1361,Summary!$A$34:C$39,3,0))</f>
        <v>6.2247473236010213</v>
      </c>
      <c r="N1361" t="s">
        <v>103</v>
      </c>
      <c r="O1361" t="s">
        <v>82</v>
      </c>
      <c r="P1361">
        <f t="shared" si="109"/>
        <v>5000</v>
      </c>
    </row>
    <row r="1362" spans="1:16">
      <c r="A1362" t="s">
        <v>12</v>
      </c>
      <c r="B1362" t="s">
        <v>95</v>
      </c>
      <c r="C1362" t="s">
        <v>17</v>
      </c>
      <c r="D1362" s="8">
        <v>3100</v>
      </c>
      <c r="E1362" t="str">
        <f>VLOOKUP(D1362,Conformity!$A$2:$C$116,2,0)</f>
        <v>Herbaceous (Dry Prairie)</v>
      </c>
      <c r="F1362" s="8" t="s">
        <v>5</v>
      </c>
      <c r="G1362" s="26">
        <f t="shared" si="110"/>
        <v>0.80616023176279095</v>
      </c>
      <c r="H1362" s="30">
        <f t="shared" si="111"/>
        <v>4.9140330516175015E-2</v>
      </c>
      <c r="I1362" s="30">
        <f>HLOOKUP(F1362,ROCs!$B$1:$F$17,MATCH(VLOOKUP(D1362,HROC,2,0),ROCs!$A$2:$A$17,0)+1,0)</f>
        <v>0.28292799795311729</v>
      </c>
      <c r="J1362" s="3">
        <v>12.77</v>
      </c>
      <c r="K1362" s="26">
        <f t="shared" si="107"/>
        <v>15.057138049867</v>
      </c>
      <c r="L1362" s="31">
        <f t="shared" si="108"/>
        <v>33.028765713805093</v>
      </c>
      <c r="M1362" s="4">
        <f>2.721*K1362*(H1362+VLOOKUP(B1362,Summary!$A$34:C$39,3,0))</f>
        <v>2.0133025666233371</v>
      </c>
      <c r="N1362" t="s">
        <v>17</v>
      </c>
      <c r="O1362" t="s">
        <v>35</v>
      </c>
      <c r="P1362">
        <f t="shared" si="109"/>
        <v>3000</v>
      </c>
    </row>
    <row r="1363" spans="1:16" hidden="1">
      <c r="A1363" t="s">
        <v>14</v>
      </c>
      <c r="B1363" t="s">
        <v>96</v>
      </c>
      <c r="C1363" t="s">
        <v>71</v>
      </c>
      <c r="D1363" s="8">
        <v>1820</v>
      </c>
      <c r="E1363" t="str">
        <f>VLOOKUP(D1363,Conformity!$A$2:$C$116,2,0)</f>
        <v>Golf Courses</v>
      </c>
      <c r="F1363" s="8" t="s">
        <v>13</v>
      </c>
      <c r="G1363" s="26">
        <f t="shared" si="110"/>
        <v>1.8765006736361713</v>
      </c>
      <c r="H1363" s="30">
        <f t="shared" si="111"/>
        <v>0.3700681607026059</v>
      </c>
      <c r="I1363" s="30">
        <f>HLOOKUP(F1363,ROCs!$B$1:$F$17,MATCH(VLOOKUP(D1363,HROC,2,0),ROCs!$A$2:$A$17,0)+1,0)</f>
        <v>0.15190764990771397</v>
      </c>
      <c r="J1363" s="3">
        <v>12.76</v>
      </c>
      <c r="K1363" s="26">
        <f t="shared" si="107"/>
        <v>8.0780386714374774</v>
      </c>
      <c r="L1363" s="31">
        <f t="shared" si="108"/>
        <v>41.246128868431811</v>
      </c>
      <c r="M1363" s="4">
        <f>2.721*K1363*(H1363+VLOOKUP(B1363,Summary!$A$34:C$39,3,0))</f>
        <v>9.8926526468793519</v>
      </c>
      <c r="N1363" t="s">
        <v>104</v>
      </c>
      <c r="P1363">
        <f t="shared" si="109"/>
        <v>1000</v>
      </c>
    </row>
    <row r="1364" spans="1:16" hidden="1">
      <c r="A1364" t="s">
        <v>16</v>
      </c>
      <c r="B1364" t="s">
        <v>97</v>
      </c>
      <c r="C1364" t="s">
        <v>71</v>
      </c>
      <c r="D1364" s="8">
        <v>1180</v>
      </c>
      <c r="E1364" t="str">
        <f>VLOOKUP(D1364,Conformity!$A$2:$C$116,2,0)</f>
        <v>Rural Residential</v>
      </c>
      <c r="F1364" s="8" t="s">
        <v>9</v>
      </c>
      <c r="G1364" s="26">
        <f t="shared" si="110"/>
        <v>0.96739227811534922</v>
      </c>
      <c r="H1364" s="30">
        <f t="shared" si="111"/>
        <v>0.17065096597435325</v>
      </c>
      <c r="I1364" s="30">
        <f>HLOOKUP(F1364,ROCs!$B$1:$F$17,MATCH(VLOOKUP(D1364,HROC,2,0),ROCs!$A$2:$A$17,0)+1,0)</f>
        <v>0.22153198944874952</v>
      </c>
      <c r="J1364" s="3">
        <v>12.74</v>
      </c>
      <c r="K1364" s="26">
        <f t="shared" si="107"/>
        <v>11.762008371192435</v>
      </c>
      <c r="L1364" s="31">
        <f t="shared" si="108"/>
        <v>30.960833395774888</v>
      </c>
      <c r="M1364" s="4">
        <f>2.721*K1364*(H1364+VLOOKUP(B1364,Summary!$A$34:C$39,3,0))</f>
        <v>6.741762994942305</v>
      </c>
      <c r="N1364" t="s">
        <v>104</v>
      </c>
      <c r="P1364">
        <f t="shared" si="109"/>
        <v>1000</v>
      </c>
    </row>
    <row r="1365" spans="1:16" hidden="1">
      <c r="A1365" t="s">
        <v>14</v>
      </c>
      <c r="B1365" t="s">
        <v>96</v>
      </c>
      <c r="C1365" t="s">
        <v>77</v>
      </c>
      <c r="D1365" s="8">
        <v>1850</v>
      </c>
      <c r="E1365" t="str">
        <f>VLOOKUP(D1365,Conformity!$A$2:$C$116,2,0)</f>
        <v>Parks and Zoos</v>
      </c>
      <c r="F1365" s="8" t="s">
        <v>10</v>
      </c>
      <c r="G1365" s="26">
        <f t="shared" si="110"/>
        <v>0.96739227811534922</v>
      </c>
      <c r="H1365" s="30">
        <f t="shared" si="111"/>
        <v>0.17065096597435325</v>
      </c>
      <c r="I1365" s="30">
        <f>HLOOKUP(F1365,ROCs!$B$1:$F$17,MATCH(VLOOKUP(D1365,HROC,2,0),ROCs!$A$2:$A$17,0)+1,0)</f>
        <v>0.24895975957097566</v>
      </c>
      <c r="J1365" s="3">
        <v>12.73</v>
      </c>
      <c r="K1365" s="26">
        <f t="shared" si="107"/>
        <v>13.207881628693281</v>
      </c>
      <c r="L1365" s="31">
        <f t="shared" si="108"/>
        <v>34.766768540875596</v>
      </c>
      <c r="M1365" s="4">
        <f>2.721*K1365*(H1365+VLOOKUP(B1365,Summary!$A$34:C$39,3,0))</f>
        <v>9.0080563135714353</v>
      </c>
      <c r="N1365" t="s">
        <v>112</v>
      </c>
      <c r="P1365">
        <f t="shared" si="109"/>
        <v>1000</v>
      </c>
    </row>
    <row r="1366" spans="1:16" hidden="1">
      <c r="A1366" t="s">
        <v>12</v>
      </c>
      <c r="B1366" t="s">
        <v>95</v>
      </c>
      <c r="C1366" t="s">
        <v>71</v>
      </c>
      <c r="D1366" s="8">
        <v>2130</v>
      </c>
      <c r="E1366" t="str">
        <f>VLOOKUP(D1366,Conformity!$A$2:$C$116,2,0)</f>
        <v>Woodland Pastures</v>
      </c>
      <c r="F1366" s="8" t="s">
        <v>3</v>
      </c>
      <c r="G1366" s="26">
        <f t="shared" si="110"/>
        <v>0.95337210017164864</v>
      </c>
      <c r="H1366" s="30">
        <f t="shared" si="111"/>
        <v>0.22938109134459039</v>
      </c>
      <c r="I1366" s="30">
        <f>HLOOKUP(F1366,ROCs!$B$1:$F$17,MATCH(VLOOKUP(D1366,HROC,2,0),ROCs!$A$2:$A$17,0)+1,0)</f>
        <v>0.2</v>
      </c>
      <c r="J1366" s="3">
        <v>12.72</v>
      </c>
      <c r="K1366" s="26">
        <f t="shared" si="107"/>
        <v>10.602120000000001</v>
      </c>
      <c r="L1366" s="31">
        <f t="shared" si="108"/>
        <v>27.503229682438075</v>
      </c>
      <c r="M1366" s="4">
        <f>2.721*K1366*(H1366+VLOOKUP(B1366,Summary!$A$34:C$39,3,0))</f>
        <v>6.6172702546285267</v>
      </c>
      <c r="N1366" t="s">
        <v>104</v>
      </c>
      <c r="P1366">
        <f t="shared" si="109"/>
        <v>2000</v>
      </c>
    </row>
    <row r="1367" spans="1:16">
      <c r="A1367" t="s">
        <v>12</v>
      </c>
      <c r="B1367" t="s">
        <v>95</v>
      </c>
      <c r="C1367" t="s">
        <v>17</v>
      </c>
      <c r="D1367" s="8">
        <v>6172</v>
      </c>
      <c r="E1367" t="str">
        <f>VLOOKUP(D1367,Conformity!$A$2:$C$116,2,0)</f>
        <v>Mixed Shrubs</v>
      </c>
      <c r="F1367" s="8" t="s">
        <v>5</v>
      </c>
      <c r="G1367" s="26">
        <f t="shared" si="110"/>
        <v>0.62640332935885068</v>
      </c>
      <c r="H1367" s="30">
        <f t="shared" si="111"/>
        <v>1.7869211096790915E-2</v>
      </c>
      <c r="I1367" s="30">
        <f>HLOOKUP(F1367,ROCs!$B$1:$F$17,MATCH(VLOOKUP(D1367,HROC,2,0),ROCs!$A$2:$A$17,0)+1,0)</f>
        <v>0.24869471632328805</v>
      </c>
      <c r="J1367" s="3">
        <v>12.68</v>
      </c>
      <c r="K1367" s="26">
        <f t="shared" si="107"/>
        <v>13.1419987199162</v>
      </c>
      <c r="L1367" s="31">
        <f t="shared" si="108"/>
        <v>22.399793758784497</v>
      </c>
      <c r="M1367" s="4">
        <f>2.721*K1367*(H1367+VLOOKUP(B1367,Summary!$A$34:C$39,3,0))</f>
        <v>0.63899188340839286</v>
      </c>
      <c r="N1367" t="s">
        <v>17</v>
      </c>
      <c r="O1367" t="s">
        <v>33</v>
      </c>
      <c r="P1367">
        <f t="shared" si="109"/>
        <v>6000</v>
      </c>
    </row>
    <row r="1368" spans="1:16" hidden="1">
      <c r="A1368" t="s">
        <v>16</v>
      </c>
      <c r="B1368" t="s">
        <v>97</v>
      </c>
      <c r="C1368" t="s">
        <v>86</v>
      </c>
      <c r="D1368" s="8">
        <v>1180</v>
      </c>
      <c r="E1368" t="str">
        <f>VLOOKUP(D1368,Conformity!$A$2:$C$116,2,0)</f>
        <v>Rural Residential</v>
      </c>
      <c r="F1368" s="8" t="s">
        <v>5</v>
      </c>
      <c r="G1368" s="26">
        <f t="shared" si="110"/>
        <v>0.96739227811534922</v>
      </c>
      <c r="H1368" s="30">
        <f t="shared" si="111"/>
        <v>0.17065096597435325</v>
      </c>
      <c r="I1368" s="30">
        <f>HLOOKUP(F1368,ROCs!$B$1:$F$17,MATCH(VLOOKUP(D1368,HROC,2,0),ROCs!$A$2:$A$17,0)+1,0)</f>
        <v>0.27638752969320179</v>
      </c>
      <c r="J1368" s="3">
        <v>12.65</v>
      </c>
      <c r="K1368" s="26">
        <f t="shared" si="107"/>
        <v>14.570839629454694</v>
      </c>
      <c r="L1368" s="31">
        <f t="shared" si="108"/>
        <v>38.354447979224311</v>
      </c>
      <c r="M1368" s="4">
        <f>2.721*K1368*(H1368+VLOOKUP(B1368,Summary!$A$34:C$39,3,0))</f>
        <v>8.3517324864084923</v>
      </c>
      <c r="N1368" t="s">
        <v>109</v>
      </c>
      <c r="P1368">
        <f t="shared" si="109"/>
        <v>1000</v>
      </c>
    </row>
    <row r="1369" spans="1:16" hidden="1">
      <c r="A1369" t="s">
        <v>12</v>
      </c>
      <c r="B1369" t="s">
        <v>95</v>
      </c>
      <c r="C1369" t="s">
        <v>81</v>
      </c>
      <c r="D1369" s="8">
        <v>1220</v>
      </c>
      <c r="E1369" t="str">
        <f>VLOOKUP(D1369,Conformity!$A$2:$C$116,2,0)</f>
        <v>Mobile Home Units</v>
      </c>
      <c r="F1369" s="8" t="s">
        <v>5</v>
      </c>
      <c r="G1369" s="26">
        <f t="shared" si="110"/>
        <v>1.3474392445178078</v>
      </c>
      <c r="H1369" s="30">
        <f t="shared" si="111"/>
        <v>0.2921616014325315</v>
      </c>
      <c r="I1369" s="30">
        <f>HLOOKUP(F1369,ROCs!$B$1:$F$17,MATCH(VLOOKUP(D1369,HROC,2,0),ROCs!$A$2:$A$17,0)+1,0)</f>
        <v>0.24052044568721381</v>
      </c>
      <c r="J1369" s="3">
        <v>12.65</v>
      </c>
      <c r="K1369" s="26">
        <f t="shared" si="107"/>
        <v>12.679967311128514</v>
      </c>
      <c r="L1369" s="31">
        <f t="shared" si="108"/>
        <v>46.489606247445828</v>
      </c>
      <c r="M1369" s="4">
        <f>2.721*K1369*(H1369+VLOOKUP(B1369,Summary!$A$34:C$39,3,0))</f>
        <v>10.080215391145295</v>
      </c>
      <c r="N1369" t="s">
        <v>103</v>
      </c>
      <c r="O1369" t="s">
        <v>82</v>
      </c>
      <c r="P1369">
        <f t="shared" si="109"/>
        <v>1000</v>
      </c>
    </row>
    <row r="1370" spans="1:16" hidden="1">
      <c r="A1370" t="s">
        <v>14</v>
      </c>
      <c r="B1370" t="s">
        <v>96</v>
      </c>
      <c r="C1370" t="s">
        <v>71</v>
      </c>
      <c r="D1370" s="8">
        <v>1800</v>
      </c>
      <c r="E1370" t="str">
        <f>VLOOKUP(D1370,Conformity!$A$2:$C$116,2,0)</f>
        <v>Recreational</v>
      </c>
      <c r="F1370" s="8" t="s">
        <v>5</v>
      </c>
      <c r="G1370" s="26">
        <f t="shared" si="110"/>
        <v>1.3474392445178078</v>
      </c>
      <c r="H1370" s="30">
        <f t="shared" si="111"/>
        <v>0.2921616014325315</v>
      </c>
      <c r="I1370" s="30">
        <f>HLOOKUP(F1370,ROCs!$B$1:$F$17,MATCH(VLOOKUP(D1370,HROC,2,0),ROCs!$A$2:$A$17,0)+1,0)</f>
        <v>0.27638752969320179</v>
      </c>
      <c r="J1370" s="3">
        <v>12.63</v>
      </c>
      <c r="K1370" s="26">
        <f t="shared" si="107"/>
        <v>14.547802728854768</v>
      </c>
      <c r="L1370" s="31">
        <f t="shared" si="108"/>
        <v>53.337804746263465</v>
      </c>
      <c r="M1370" s="4">
        <f>2.721*K1370*(H1370+VLOOKUP(B1370,Summary!$A$34:C$39,3,0))</f>
        <v>14.731857419195682</v>
      </c>
      <c r="N1370" t="s">
        <v>104</v>
      </c>
      <c r="P1370">
        <f t="shared" si="109"/>
        <v>1000</v>
      </c>
    </row>
    <row r="1371" spans="1:16">
      <c r="A1371" t="s">
        <v>16</v>
      </c>
      <c r="B1371" t="s">
        <v>97</v>
      </c>
      <c r="C1371" t="s">
        <v>17</v>
      </c>
      <c r="D1371" s="8">
        <v>4110</v>
      </c>
      <c r="E1371" t="str">
        <f>VLOOKUP(D1371,Conformity!$A$2:$C$116,2,0)</f>
        <v>Pine Flatwoods</v>
      </c>
      <c r="F1371" s="8" t="s">
        <v>9</v>
      </c>
      <c r="G1371" s="26">
        <f t="shared" si="110"/>
        <v>0.80616023176279095</v>
      </c>
      <c r="H1371" s="30">
        <f t="shared" si="111"/>
        <v>4.9140330516175015E-2</v>
      </c>
      <c r="I1371" s="30">
        <f>HLOOKUP(F1371,ROCs!$B$1:$F$17,MATCH(VLOOKUP(D1371,HROC,2,0),ROCs!$A$2:$A$17,0)+1,0)</f>
        <v>0.19937879050387461</v>
      </c>
      <c r="J1371" s="3">
        <v>12.61</v>
      </c>
      <c r="K1371" s="26">
        <f t="shared" si="107"/>
        <v>10.477789089847956</v>
      </c>
      <c r="L1371" s="31">
        <f t="shared" si="108"/>
        <v>22.983679893292077</v>
      </c>
      <c r="M1371" s="4">
        <f>2.721*K1371*(H1371+VLOOKUP(B1371,Summary!$A$34:C$39,3,0))</f>
        <v>2.5413965381126165</v>
      </c>
      <c r="N1371" t="s">
        <v>17</v>
      </c>
      <c r="O1371" t="s">
        <v>62</v>
      </c>
      <c r="P1371">
        <f t="shared" si="109"/>
        <v>4000</v>
      </c>
    </row>
    <row r="1372" spans="1:16">
      <c r="A1372" t="s">
        <v>14</v>
      </c>
      <c r="B1372" t="s">
        <v>96</v>
      </c>
      <c r="C1372" t="s">
        <v>17</v>
      </c>
      <c r="D1372" s="8">
        <v>5110</v>
      </c>
      <c r="E1372" t="str">
        <f>VLOOKUP(D1372,Conformity!$A$2:$C$116,2,0)</f>
        <v xml:space="preserve"> Natural River, Stream, Waterway</v>
      </c>
      <c r="F1372" s="8" t="s">
        <v>10</v>
      </c>
      <c r="G1372" s="26">
        <f t="shared" si="110"/>
        <v>0.52096910560538079</v>
      </c>
      <c r="H1372" s="30">
        <f t="shared" si="111"/>
        <v>9.3813358258152305E-2</v>
      </c>
      <c r="I1372" s="30">
        <f>HLOOKUP(F1372,ROCs!$B$1:$F$17,MATCH(VLOOKUP(D1372,HROC,2,0),ROCs!$A$2:$A$17,0)+1,0)</f>
        <v>0.2984336595879456</v>
      </c>
      <c r="J1372" s="3">
        <v>12.6</v>
      </c>
      <c r="K1372" s="26">
        <f t="shared" si="107"/>
        <v>15.670900681792816</v>
      </c>
      <c r="L1372" s="31">
        <f t="shared" si="108"/>
        <v>22.214393960362472</v>
      </c>
      <c r="M1372" s="4">
        <f>2.721*K1372*(H1372+VLOOKUP(B1372,Summary!$A$34:C$39,3,0))</f>
        <v>7.4114921103305003</v>
      </c>
      <c r="N1372" t="s">
        <v>17</v>
      </c>
      <c r="O1372" t="s">
        <v>38</v>
      </c>
      <c r="P1372">
        <f t="shared" si="109"/>
        <v>5000</v>
      </c>
    </row>
    <row r="1373" spans="1:16">
      <c r="A1373" t="s">
        <v>14</v>
      </c>
      <c r="B1373" t="s">
        <v>96</v>
      </c>
      <c r="C1373" t="s">
        <v>17</v>
      </c>
      <c r="D1373" s="8">
        <v>6170</v>
      </c>
      <c r="E1373" t="str">
        <f>VLOOKUP(D1373,Conformity!$A$2:$C$116,2,0)</f>
        <v>Mixed Wetland Hardwoods</v>
      </c>
      <c r="F1373" s="8" t="s">
        <v>5</v>
      </c>
      <c r="G1373" s="26">
        <f t="shared" si="110"/>
        <v>0.62640332935885068</v>
      </c>
      <c r="H1373" s="30">
        <f t="shared" si="111"/>
        <v>1.7869211096790915E-2</v>
      </c>
      <c r="I1373" s="30">
        <f>HLOOKUP(F1373,ROCs!$B$1:$F$17,MATCH(VLOOKUP(D1373,HROC,2,0),ROCs!$A$2:$A$17,0)+1,0)</f>
        <v>0.24869471632328805</v>
      </c>
      <c r="J1373" s="3">
        <v>12.6</v>
      </c>
      <c r="K1373" s="26">
        <f t="shared" si="107"/>
        <v>13.059083901494015</v>
      </c>
      <c r="L1373" s="31">
        <f t="shared" si="108"/>
        <v>22.258470138855255</v>
      </c>
      <c r="M1373" s="4">
        <f>2.721*K1373*(H1373+VLOOKUP(B1373,Summary!$A$34:C$39,3,0))</f>
        <v>3.477661772553065</v>
      </c>
      <c r="N1373" t="s">
        <v>17</v>
      </c>
      <c r="O1373" t="s">
        <v>54</v>
      </c>
      <c r="P1373">
        <f t="shared" si="109"/>
        <v>6000</v>
      </c>
    </row>
    <row r="1374" spans="1:16" hidden="1">
      <c r="A1374" t="s">
        <v>14</v>
      </c>
      <c r="B1374" t="s">
        <v>96</v>
      </c>
      <c r="C1374" t="s">
        <v>72</v>
      </c>
      <c r="D1374" s="8">
        <v>1411</v>
      </c>
      <c r="E1374" t="str">
        <f>VLOOKUP(D1374,Conformity!$A$2:$C$116,2,0)</f>
        <v>Shopping Centers (Plazas, Malls)</v>
      </c>
      <c r="F1374" s="8" t="s">
        <v>10</v>
      </c>
      <c r="G1374" s="26">
        <f t="shared" si="110"/>
        <v>1.4884831588725165</v>
      </c>
      <c r="H1374" s="30">
        <f t="shared" si="111"/>
        <v>0.30824389141964326</v>
      </c>
      <c r="I1374" s="30">
        <f>HLOOKUP(F1374,ROCs!$B$1:$F$17,MATCH(VLOOKUP(D1374,HROC,2,0),ROCs!$A$2:$A$17,0)+1,0)</f>
        <v>0.57659988543228824</v>
      </c>
      <c r="J1374" s="3">
        <v>12.59</v>
      </c>
      <c r="K1374" s="26">
        <f t="shared" si="107"/>
        <v>30.253518483766779</v>
      </c>
      <c r="L1374" s="31">
        <f t="shared" si="108"/>
        <v>122.53167135921238</v>
      </c>
      <c r="M1374" s="4">
        <f>2.721*K1374*(H1374+VLOOKUP(B1374,Summary!$A$34:C$39,3,0))</f>
        <v>31.960168730889794</v>
      </c>
      <c r="N1374" t="s">
        <v>99</v>
      </c>
      <c r="P1374">
        <f t="shared" si="109"/>
        <v>1000</v>
      </c>
    </row>
    <row r="1375" spans="1:16">
      <c r="A1375" t="s">
        <v>11</v>
      </c>
      <c r="B1375" t="s">
        <v>11</v>
      </c>
      <c r="C1375" t="s">
        <v>17</v>
      </c>
      <c r="D1375" s="8">
        <v>6410</v>
      </c>
      <c r="E1375" t="str">
        <f>VLOOKUP(D1375,Conformity!$A$2:$C$116,2,0)</f>
        <v>Freshwater Marshes</v>
      </c>
      <c r="F1375" s="8" t="s">
        <v>5</v>
      </c>
      <c r="G1375" s="26">
        <f t="shared" si="110"/>
        <v>0.62640332935885068</v>
      </c>
      <c r="H1375" s="30">
        <f t="shared" si="111"/>
        <v>1.7869211096790915E-2</v>
      </c>
      <c r="I1375" s="30">
        <f>HLOOKUP(F1375,ROCs!$B$1:$F$17,MATCH(VLOOKUP(D1375,HROC,2,0),ROCs!$A$2:$A$17,0)+1,0)</f>
        <v>0.24869471632328805</v>
      </c>
      <c r="J1375" s="3">
        <v>12.58</v>
      </c>
      <c r="K1375" s="26">
        <f t="shared" si="107"/>
        <v>13.038355196888469</v>
      </c>
      <c r="L1375" s="31">
        <f t="shared" si="108"/>
        <v>22.223139233872946</v>
      </c>
      <c r="M1375" s="4">
        <f>2.721*K1375*(H1375+VLOOKUP(B1375,Summary!$A$34:C$39,3,0))</f>
        <v>4.5364626092233999</v>
      </c>
      <c r="N1375" t="s">
        <v>17</v>
      </c>
      <c r="O1375" t="s">
        <v>22</v>
      </c>
      <c r="P1375">
        <f t="shared" si="109"/>
        <v>6000</v>
      </c>
    </row>
    <row r="1376" spans="1:16" hidden="1">
      <c r="A1376" t="s">
        <v>8</v>
      </c>
      <c r="B1376" t="s">
        <v>8</v>
      </c>
      <c r="C1376" t="s">
        <v>83</v>
      </c>
      <c r="D1376" s="8">
        <v>4200</v>
      </c>
      <c r="E1376" t="str">
        <f>VLOOKUP(D1376,Conformity!$A$2:$C$116,2,0)</f>
        <v>Upland Hardwood Forests</v>
      </c>
      <c r="F1376" s="8" t="s">
        <v>10</v>
      </c>
      <c r="G1376" s="26">
        <f t="shared" si="110"/>
        <v>0.80616023176279095</v>
      </c>
      <c r="H1376" s="30">
        <f t="shared" si="111"/>
        <v>4.9140330516175015E-2</v>
      </c>
      <c r="I1376" s="30">
        <f>HLOOKUP(F1376,ROCs!$B$1:$F$17,MATCH(VLOOKUP(D1376,HROC,2,0),ROCs!$A$2:$A$17,0)+1,0)</f>
        <v>0.24115339422849597</v>
      </c>
      <c r="J1376" s="3">
        <v>12.58</v>
      </c>
      <c r="K1376" s="26">
        <f t="shared" si="107"/>
        <v>12.642985172226494</v>
      </c>
      <c r="L1376" s="31">
        <f t="shared" si="108"/>
        <v>27.733171721851161</v>
      </c>
      <c r="M1376" s="4">
        <f>2.721*K1376*(H1376+VLOOKUP(B1376,Summary!$A$34:C$39,3,0))</f>
        <v>8.226801063261572</v>
      </c>
      <c r="N1376" t="s">
        <v>111</v>
      </c>
      <c r="O1376" t="s">
        <v>82</v>
      </c>
      <c r="P1376">
        <f t="shared" si="109"/>
        <v>4000</v>
      </c>
    </row>
    <row r="1377" spans="1:16" hidden="1">
      <c r="A1377" t="s">
        <v>2</v>
      </c>
      <c r="B1377" t="s">
        <v>94</v>
      </c>
      <c r="C1377" t="s">
        <v>81</v>
      </c>
      <c r="D1377" s="8">
        <v>4220</v>
      </c>
      <c r="E1377" t="str">
        <f>VLOOKUP(D1377,Conformity!$A$2:$C$116,2,0)</f>
        <v>Brazilian Pepper</v>
      </c>
      <c r="F1377" s="8" t="s">
        <v>5</v>
      </c>
      <c r="G1377" s="26">
        <f t="shared" si="110"/>
        <v>0.80616023176279095</v>
      </c>
      <c r="H1377" s="30">
        <f t="shared" si="111"/>
        <v>4.9140330516175015E-2</v>
      </c>
      <c r="I1377" s="30">
        <f>HLOOKUP(F1377,ROCs!$B$1:$F$17,MATCH(VLOOKUP(D1377,HROC,2,0),ROCs!$A$2:$A$17,0)+1,0)</f>
        <v>0.28292799795311729</v>
      </c>
      <c r="J1377" s="3">
        <v>12.55</v>
      </c>
      <c r="K1377" s="26">
        <f t="shared" si="107"/>
        <v>14.797735514943684</v>
      </c>
      <c r="L1377" s="31">
        <f t="shared" si="108"/>
        <v>32.459750172925126</v>
      </c>
      <c r="M1377" s="4">
        <f>2.721*K1377*(H1377+VLOOKUP(B1377,Summary!$A$34:C$39,3,0))</f>
        <v>3.9918495527613289</v>
      </c>
      <c r="N1377" t="s">
        <v>103</v>
      </c>
      <c r="O1377" t="s">
        <v>82</v>
      </c>
      <c r="P1377">
        <f t="shared" si="109"/>
        <v>4000</v>
      </c>
    </row>
    <row r="1378" spans="1:16" hidden="1">
      <c r="A1378" t="s">
        <v>14</v>
      </c>
      <c r="B1378" t="s">
        <v>96</v>
      </c>
      <c r="C1378" t="s">
        <v>78</v>
      </c>
      <c r="D1378" s="8">
        <v>8340</v>
      </c>
      <c r="E1378" t="str">
        <f>VLOOKUP(D1378,Conformity!$A$2:$C$116,2,0)</f>
        <v>Sewage Treatment</v>
      </c>
      <c r="F1378" s="8" t="s">
        <v>5</v>
      </c>
      <c r="G1378" s="26">
        <f t="shared" si="110"/>
        <v>1.2017295380314896</v>
      </c>
      <c r="H1378" s="30">
        <f t="shared" si="111"/>
        <v>0.2322997442582819</v>
      </c>
      <c r="I1378" s="30">
        <f>HLOOKUP(F1378,ROCs!$B$1:$F$17,MATCH(VLOOKUP(D1378,HROC,2,0),ROCs!$A$2:$A$17,0)+1,0)</f>
        <v>0.58224006489851832</v>
      </c>
      <c r="J1378" s="3">
        <v>12.5</v>
      </c>
      <c r="K1378" s="26">
        <f t="shared" si="107"/>
        <v>30.331068380807185</v>
      </c>
      <c r="L1378" s="31">
        <f t="shared" si="108"/>
        <v>99.179744698484782</v>
      </c>
      <c r="M1378" s="4">
        <f>2.721*K1378*(H1378+VLOOKUP(B1378,Summary!$A$34:C$39,3,0))</f>
        <v>25.774359308564208</v>
      </c>
      <c r="N1378" t="s">
        <v>100</v>
      </c>
      <c r="P1378">
        <f t="shared" si="109"/>
        <v>8000</v>
      </c>
    </row>
    <row r="1379" spans="1:16" hidden="1">
      <c r="A1379" t="s">
        <v>14</v>
      </c>
      <c r="B1379" t="s">
        <v>96</v>
      </c>
      <c r="C1379" t="s">
        <v>86</v>
      </c>
      <c r="D1379" s="8">
        <v>1411</v>
      </c>
      <c r="E1379" t="str">
        <f>VLOOKUP(D1379,Conformity!$A$2:$C$116,2,0)</f>
        <v>Shopping Centers (Plazas, Malls)</v>
      </c>
      <c r="F1379" s="8" t="s">
        <v>5</v>
      </c>
      <c r="G1379" s="26">
        <f t="shared" si="110"/>
        <v>1.4884831588725165</v>
      </c>
      <c r="H1379" s="30">
        <f t="shared" si="111"/>
        <v>0.30824389141964326</v>
      </c>
      <c r="I1379" s="30">
        <f>HLOOKUP(F1379,ROCs!$B$1:$F$17,MATCH(VLOOKUP(D1379,HROC,2,0),ROCs!$A$2:$A$17,0)+1,0)</f>
        <v>0.58224006489851832</v>
      </c>
      <c r="J1379" s="3">
        <v>12.49</v>
      </c>
      <c r="K1379" s="26">
        <f t="shared" si="107"/>
        <v>30.306803526102541</v>
      </c>
      <c r="L1379" s="31">
        <f t="shared" si="108"/>
        <v>122.74748444883205</v>
      </c>
      <c r="M1379" s="4">
        <f>2.721*K1379*(H1379+VLOOKUP(B1379,Summary!$A$34:C$39,3,0))</f>
        <v>32.016459669241222</v>
      </c>
      <c r="N1379" t="s">
        <v>109</v>
      </c>
      <c r="P1379">
        <f t="shared" si="109"/>
        <v>1000</v>
      </c>
    </row>
    <row r="1380" spans="1:16">
      <c r="A1380" t="s">
        <v>12</v>
      </c>
      <c r="B1380" t="s">
        <v>95</v>
      </c>
      <c r="C1380" t="s">
        <v>17</v>
      </c>
      <c r="D1380" s="8">
        <v>2120</v>
      </c>
      <c r="E1380" t="str">
        <f>VLOOKUP(D1380,Conformity!$A$2:$C$116,2,0)</f>
        <v>Unimproved Pastures</v>
      </c>
      <c r="F1380" s="8" t="s">
        <v>5</v>
      </c>
      <c r="G1380" s="26">
        <f t="shared" si="110"/>
        <v>0.95337210017164864</v>
      </c>
      <c r="H1380" s="30">
        <f t="shared" si="111"/>
        <v>0.22938109134459039</v>
      </c>
      <c r="I1380" s="30">
        <f>HLOOKUP(F1380,ROCs!$B$1:$F$17,MATCH(VLOOKUP(D1380,HROC,2,0),ROCs!$A$2:$A$17,0)+1,0)</f>
        <v>0.2</v>
      </c>
      <c r="J1380" s="3">
        <v>12.46</v>
      </c>
      <c r="K1380" s="26">
        <f t="shared" si="107"/>
        <v>10.385410000000002</v>
      </c>
      <c r="L1380" s="31">
        <f t="shared" si="108"/>
        <v>26.941056748677553</v>
      </c>
      <c r="M1380" s="4">
        <f>2.721*K1380*(H1380+VLOOKUP(B1380,Summary!$A$34:C$39,3,0))</f>
        <v>6.4820115859018435</v>
      </c>
      <c r="N1380" t="s">
        <v>17</v>
      </c>
      <c r="O1380" t="s">
        <v>33</v>
      </c>
      <c r="P1380">
        <f t="shared" si="109"/>
        <v>2000</v>
      </c>
    </row>
    <row r="1381" spans="1:16" hidden="1">
      <c r="A1381" t="s">
        <v>11</v>
      </c>
      <c r="B1381" t="s">
        <v>11</v>
      </c>
      <c r="C1381" t="s">
        <v>75</v>
      </c>
      <c r="D1381" s="8">
        <v>6172</v>
      </c>
      <c r="E1381" t="str">
        <f>VLOOKUP(D1381,Conformity!$A$2:$C$116,2,0)</f>
        <v>Mixed Shrubs</v>
      </c>
      <c r="F1381" s="8" t="s">
        <v>5</v>
      </c>
      <c r="G1381" s="26">
        <f t="shared" si="110"/>
        <v>0.62640332935885068</v>
      </c>
      <c r="H1381" s="30">
        <f t="shared" si="111"/>
        <v>1.7869211096790915E-2</v>
      </c>
      <c r="I1381" s="30">
        <f>HLOOKUP(F1381,ROCs!$B$1:$F$17,MATCH(VLOOKUP(D1381,HROC,2,0),ROCs!$A$2:$A$17,0)+1,0)</f>
        <v>0.24869471632328805</v>
      </c>
      <c r="J1381" s="3">
        <v>12.46</v>
      </c>
      <c r="K1381" s="26">
        <f t="shared" si="107"/>
        <v>12.913982969255194</v>
      </c>
      <c r="L1381" s="31">
        <f t="shared" si="108"/>
        <v>22.011153803979088</v>
      </c>
      <c r="M1381" s="4">
        <f>2.721*K1381*(H1381+VLOOKUP(B1381,Summary!$A$34:C$39,3,0))</f>
        <v>4.4931895159716664</v>
      </c>
      <c r="N1381" t="s">
        <v>117</v>
      </c>
      <c r="P1381">
        <f t="shared" si="109"/>
        <v>6000</v>
      </c>
    </row>
    <row r="1382" spans="1:16">
      <c r="A1382" t="s">
        <v>14</v>
      </c>
      <c r="B1382" t="s">
        <v>96</v>
      </c>
      <c r="C1382" t="s">
        <v>17</v>
      </c>
      <c r="D1382" s="8">
        <v>6440</v>
      </c>
      <c r="E1382" t="str">
        <f>VLOOKUP(D1382,Conformity!$A$2:$C$116,2,0)</f>
        <v>Emergent Aquatic Vegetation</v>
      </c>
      <c r="F1382" s="8" t="s">
        <v>10</v>
      </c>
      <c r="G1382" s="26">
        <f t="shared" si="110"/>
        <v>0.62640332935885068</v>
      </c>
      <c r="H1382" s="30">
        <f t="shared" si="111"/>
        <v>1.7869211096790915E-2</v>
      </c>
      <c r="I1382" s="30">
        <f>HLOOKUP(F1382,ROCs!$B$1:$F$17,MATCH(VLOOKUP(D1382,HROC,2,0),ROCs!$A$2:$A$17,0)+1,0)</f>
        <v>0.24869471632328805</v>
      </c>
      <c r="J1382" s="3">
        <v>12.45</v>
      </c>
      <c r="K1382" s="26">
        <f t="shared" si="107"/>
        <v>12.90361861695242</v>
      </c>
      <c r="L1382" s="31">
        <f t="shared" si="108"/>
        <v>21.99348835148793</v>
      </c>
      <c r="M1382" s="4">
        <f>2.721*K1382*(H1382+VLOOKUP(B1382,Summary!$A$34:C$39,3,0))</f>
        <v>3.4362610371655289</v>
      </c>
      <c r="N1382" t="s">
        <v>17</v>
      </c>
      <c r="O1382" t="s">
        <v>37</v>
      </c>
      <c r="P1382">
        <f t="shared" si="109"/>
        <v>6000</v>
      </c>
    </row>
    <row r="1383" spans="1:16" hidden="1">
      <c r="A1383" t="s">
        <v>14</v>
      </c>
      <c r="B1383" t="s">
        <v>96</v>
      </c>
      <c r="C1383" t="s">
        <v>77</v>
      </c>
      <c r="D1383" s="8">
        <v>6120</v>
      </c>
      <c r="E1383" t="str">
        <f>VLOOKUP(D1383,Conformity!$A$2:$C$116,2,0)</f>
        <v>Mangrove Swamps</v>
      </c>
      <c r="F1383" s="8" t="s">
        <v>5</v>
      </c>
      <c r="G1383" s="26">
        <f t="shared" si="110"/>
        <v>0.62640332935885068</v>
      </c>
      <c r="H1383" s="30">
        <f t="shared" si="111"/>
        <v>1.7869211096790915E-2</v>
      </c>
      <c r="I1383" s="30">
        <f>HLOOKUP(F1383,ROCs!$B$1:$F$17,MATCH(VLOOKUP(D1383,HROC,2,0),ROCs!$A$2:$A$17,0)+1,0)</f>
        <v>0.24869471632328805</v>
      </c>
      <c r="J1383" s="3">
        <v>12.45</v>
      </c>
      <c r="K1383" s="26">
        <f t="shared" si="107"/>
        <v>12.90361861695242</v>
      </c>
      <c r="L1383" s="31">
        <f t="shared" si="108"/>
        <v>21.99348835148793</v>
      </c>
      <c r="M1383" s="4">
        <f>2.721*K1383*(H1383+VLOOKUP(B1383,Summary!$A$34:C$39,3,0))</f>
        <v>3.4362610371655289</v>
      </c>
      <c r="N1383" t="s">
        <v>112</v>
      </c>
      <c r="P1383">
        <f t="shared" si="109"/>
        <v>6000</v>
      </c>
    </row>
    <row r="1384" spans="1:16" hidden="1">
      <c r="A1384" t="s">
        <v>12</v>
      </c>
      <c r="B1384" t="s">
        <v>95</v>
      </c>
      <c r="C1384" t="s">
        <v>86</v>
      </c>
      <c r="D1384" s="8">
        <v>3100</v>
      </c>
      <c r="E1384" t="str">
        <f>VLOOKUP(D1384,Conformity!$A$2:$C$116,2,0)</f>
        <v>Herbaceous (Dry Prairie)</v>
      </c>
      <c r="F1384" s="8" t="s">
        <v>5</v>
      </c>
      <c r="G1384" s="26">
        <f t="shared" si="110"/>
        <v>0.80616023176279095</v>
      </c>
      <c r="H1384" s="30">
        <f t="shared" si="111"/>
        <v>4.9140330516175015E-2</v>
      </c>
      <c r="I1384" s="30">
        <f>HLOOKUP(F1384,ROCs!$B$1:$F$17,MATCH(VLOOKUP(D1384,HROC,2,0),ROCs!$A$2:$A$17,0)+1,0)</f>
        <v>0.28292799795311729</v>
      </c>
      <c r="J1384" s="3">
        <v>12.42</v>
      </c>
      <c r="K1384" s="26">
        <f t="shared" si="107"/>
        <v>14.644452198852633</v>
      </c>
      <c r="L1384" s="31">
        <f t="shared" si="108"/>
        <v>32.123513716950605</v>
      </c>
      <c r="M1384" s="4">
        <f>2.721*K1384*(H1384+VLOOKUP(B1384,Summary!$A$34:C$39,3,0))</f>
        <v>1.9581219951027287</v>
      </c>
      <c r="N1384" t="s">
        <v>109</v>
      </c>
      <c r="P1384">
        <f t="shared" si="109"/>
        <v>3000</v>
      </c>
    </row>
    <row r="1385" spans="1:16" hidden="1">
      <c r="A1385" t="s">
        <v>11</v>
      </c>
      <c r="B1385" t="s">
        <v>11</v>
      </c>
      <c r="C1385" t="s">
        <v>72</v>
      </c>
      <c r="D1385" s="8">
        <v>4240</v>
      </c>
      <c r="E1385" t="str">
        <f>VLOOKUP(D1385,Conformity!$A$2:$C$116,2,0)</f>
        <v>Melaleuca</v>
      </c>
      <c r="F1385" s="8" t="s">
        <v>5</v>
      </c>
      <c r="G1385" s="26">
        <f t="shared" si="110"/>
        <v>0.80616023176279095</v>
      </c>
      <c r="H1385" s="30">
        <f t="shared" si="111"/>
        <v>4.9140330516175015E-2</v>
      </c>
      <c r="I1385" s="30">
        <f>HLOOKUP(F1385,ROCs!$B$1:$F$17,MATCH(VLOOKUP(D1385,HROC,2,0),ROCs!$A$2:$A$17,0)+1,0)</f>
        <v>0.28292799795311729</v>
      </c>
      <c r="J1385" s="3">
        <v>12.4</v>
      </c>
      <c r="K1385" s="26">
        <f t="shared" si="107"/>
        <v>14.620870150223242</v>
      </c>
      <c r="L1385" s="31">
        <f t="shared" si="108"/>
        <v>32.071785031416063</v>
      </c>
      <c r="M1385" s="4">
        <f>2.721*K1385*(H1385+VLOOKUP(B1385,Summary!$A$34:C$39,3,0))</f>
        <v>6.3311414642505843</v>
      </c>
      <c r="N1385" t="s">
        <v>99</v>
      </c>
      <c r="P1385">
        <f t="shared" si="109"/>
        <v>4000</v>
      </c>
    </row>
    <row r="1386" spans="1:16" hidden="1">
      <c r="A1386" t="s">
        <v>12</v>
      </c>
      <c r="B1386" t="s">
        <v>95</v>
      </c>
      <c r="C1386" t="s">
        <v>86</v>
      </c>
      <c r="D1386" s="8">
        <v>4340</v>
      </c>
      <c r="E1386" t="str">
        <f>VLOOKUP(D1386,Conformity!$A$2:$C$116,2,0)</f>
        <v>Hardwood - Coniferous Mixed</v>
      </c>
      <c r="F1386" s="8" t="s">
        <v>5</v>
      </c>
      <c r="G1386" s="26">
        <f t="shared" si="110"/>
        <v>0.80616023176279095</v>
      </c>
      <c r="H1386" s="30">
        <f t="shared" si="111"/>
        <v>4.9140330516175015E-2</v>
      </c>
      <c r="I1386" s="30">
        <f>HLOOKUP(F1386,ROCs!$B$1:$F$17,MATCH(VLOOKUP(D1386,HROC,2,0),ROCs!$A$2:$A$17,0)+1,0)</f>
        <v>0.28292799795311729</v>
      </c>
      <c r="J1386" s="3">
        <v>12.38</v>
      </c>
      <c r="K1386" s="26">
        <f t="shared" si="107"/>
        <v>14.597288101593849</v>
      </c>
      <c r="L1386" s="31">
        <f t="shared" si="108"/>
        <v>32.020056345881521</v>
      </c>
      <c r="M1386" s="4">
        <f>2.721*K1386*(H1386+VLOOKUP(B1386,Summary!$A$34:C$39,3,0))</f>
        <v>1.951815644071802</v>
      </c>
      <c r="N1386" t="s">
        <v>109</v>
      </c>
      <c r="P1386">
        <f t="shared" si="109"/>
        <v>4000</v>
      </c>
    </row>
    <row r="1387" spans="1:16" hidden="1">
      <c r="A1387" t="s">
        <v>8</v>
      </c>
      <c r="B1387" t="s">
        <v>8</v>
      </c>
      <c r="C1387" t="s">
        <v>83</v>
      </c>
      <c r="D1387" s="8">
        <v>6440</v>
      </c>
      <c r="E1387" t="str">
        <f>VLOOKUP(D1387,Conformity!$A$2:$C$116,2,0)</f>
        <v>Emergent Aquatic Vegetation</v>
      </c>
      <c r="F1387" s="8" t="s">
        <v>10</v>
      </c>
      <c r="G1387" s="26">
        <f t="shared" si="110"/>
        <v>0.62640332935885068</v>
      </c>
      <c r="H1387" s="30">
        <f t="shared" si="111"/>
        <v>1.7869211096790915E-2</v>
      </c>
      <c r="I1387" s="30">
        <f>HLOOKUP(F1387,ROCs!$B$1:$F$17,MATCH(VLOOKUP(D1387,HROC,2,0),ROCs!$A$2:$A$17,0)+1,0)</f>
        <v>0.24869471632328805</v>
      </c>
      <c r="J1387" s="3">
        <v>12.35</v>
      </c>
      <c r="K1387" s="26">
        <f t="shared" si="107"/>
        <v>12.799975093924688</v>
      </c>
      <c r="L1387" s="31">
        <f t="shared" si="108"/>
        <v>21.816833826576381</v>
      </c>
      <c r="M1387" s="4">
        <f>2.721*K1387*(H1387+VLOOKUP(B1387,Summary!$A$34:C$39,3,0))</f>
        <v>7.2398210922697697</v>
      </c>
      <c r="N1387" t="s">
        <v>111</v>
      </c>
      <c r="O1387" t="s">
        <v>82</v>
      </c>
      <c r="P1387">
        <f t="shared" si="109"/>
        <v>6000</v>
      </c>
    </row>
    <row r="1388" spans="1:16">
      <c r="A1388" t="s">
        <v>14</v>
      </c>
      <c r="B1388" t="s">
        <v>96</v>
      </c>
      <c r="C1388" t="s">
        <v>17</v>
      </c>
      <c r="D1388" s="8">
        <v>4110</v>
      </c>
      <c r="E1388" t="str">
        <f>VLOOKUP(D1388,Conformity!$A$2:$C$116,2,0)</f>
        <v>Pine Flatwoods</v>
      </c>
      <c r="F1388" s="8" t="s">
        <v>5</v>
      </c>
      <c r="G1388" s="26">
        <f t="shared" si="110"/>
        <v>0.80616023176279095</v>
      </c>
      <c r="H1388" s="30">
        <f t="shared" si="111"/>
        <v>4.9140330516175015E-2</v>
      </c>
      <c r="I1388" s="30">
        <f>HLOOKUP(F1388,ROCs!$B$1:$F$17,MATCH(VLOOKUP(D1388,HROC,2,0),ROCs!$A$2:$A$17,0)+1,0)</f>
        <v>0.28292799795311729</v>
      </c>
      <c r="J1388" s="3">
        <v>12.34</v>
      </c>
      <c r="K1388" s="26">
        <f t="shared" si="107"/>
        <v>14.550124004335062</v>
      </c>
      <c r="L1388" s="31">
        <f t="shared" si="108"/>
        <v>31.916598974812434</v>
      </c>
      <c r="M1388" s="4">
        <f>2.721*K1388*(H1388+VLOOKUP(B1388,Summary!$A$34:C$39,3,0))</f>
        <v>5.112780286304532</v>
      </c>
      <c r="N1388" t="s">
        <v>17</v>
      </c>
      <c r="O1388" t="s">
        <v>42</v>
      </c>
      <c r="P1388">
        <f t="shared" si="109"/>
        <v>4000</v>
      </c>
    </row>
    <row r="1389" spans="1:16">
      <c r="A1389" t="s">
        <v>16</v>
      </c>
      <c r="B1389" t="s">
        <v>97</v>
      </c>
      <c r="C1389" t="s">
        <v>17</v>
      </c>
      <c r="D1389" s="8">
        <v>6410</v>
      </c>
      <c r="E1389" t="str">
        <f>VLOOKUP(D1389,Conformity!$A$2:$C$116,2,0)</f>
        <v>Freshwater Marshes</v>
      </c>
      <c r="F1389" s="8" t="s">
        <v>5</v>
      </c>
      <c r="G1389" s="26">
        <f t="shared" si="110"/>
        <v>0.62640332935885068</v>
      </c>
      <c r="H1389" s="30">
        <f t="shared" si="111"/>
        <v>1.7869211096790915E-2</v>
      </c>
      <c r="I1389" s="30">
        <f>HLOOKUP(F1389,ROCs!$B$1:$F$17,MATCH(VLOOKUP(D1389,HROC,2,0),ROCs!$A$2:$A$17,0)+1,0)</f>
        <v>0.24869471632328805</v>
      </c>
      <c r="J1389" s="3">
        <v>12.34</v>
      </c>
      <c r="K1389" s="26">
        <f t="shared" si="107"/>
        <v>12.789610741621916</v>
      </c>
      <c r="L1389" s="31">
        <f t="shared" si="108"/>
        <v>21.799168374085227</v>
      </c>
      <c r="M1389" s="4">
        <f>2.721*K1389*(H1389+VLOOKUP(B1389,Summary!$A$34:C$39,3,0))</f>
        <v>2.0138792647632053</v>
      </c>
      <c r="N1389" t="s">
        <v>17</v>
      </c>
      <c r="O1389" t="s">
        <v>67</v>
      </c>
      <c r="P1389">
        <f t="shared" si="109"/>
        <v>6000</v>
      </c>
    </row>
    <row r="1390" spans="1:16" hidden="1">
      <c r="A1390" t="s">
        <v>14</v>
      </c>
      <c r="B1390" t="s">
        <v>96</v>
      </c>
      <c r="C1390" t="s">
        <v>72</v>
      </c>
      <c r="D1390" s="8">
        <v>5120</v>
      </c>
      <c r="E1390" t="str">
        <f>VLOOKUP(D1390,Conformity!$A$2:$C$116,2,0)</f>
        <v xml:space="preserve"> Channelized Waterways, Canals</v>
      </c>
      <c r="F1390" s="8" t="s">
        <v>9</v>
      </c>
      <c r="G1390" s="26">
        <f t="shared" si="110"/>
        <v>0.52096910560538079</v>
      </c>
      <c r="H1390" s="30">
        <f t="shared" si="111"/>
        <v>9.3813358258152305E-2</v>
      </c>
      <c r="I1390" s="30">
        <f>HLOOKUP(F1390,ROCs!$B$1:$F$17,MATCH(VLOOKUP(D1390,HROC,2,0),ROCs!$A$2:$A$17,0)+1,0)</f>
        <v>0.2984336595879456</v>
      </c>
      <c r="J1390" s="3">
        <v>12.34</v>
      </c>
      <c r="K1390" s="26">
        <f t="shared" si="107"/>
        <v>15.347532889946299</v>
      </c>
      <c r="L1390" s="31">
        <f t="shared" si="108"/>
        <v>21.756001704037534</v>
      </c>
      <c r="M1390" s="4">
        <f>2.721*K1390*(H1390+VLOOKUP(B1390,Summary!$A$34:C$39,3,0))</f>
        <v>7.2585565588474914</v>
      </c>
      <c r="N1390" t="s">
        <v>99</v>
      </c>
      <c r="P1390">
        <f t="shared" si="109"/>
        <v>5000</v>
      </c>
    </row>
    <row r="1391" spans="1:16" hidden="1">
      <c r="A1391" t="s">
        <v>8</v>
      </c>
      <c r="B1391" t="s">
        <v>8</v>
      </c>
      <c r="C1391" t="s">
        <v>83</v>
      </c>
      <c r="D1391" s="8">
        <v>6215</v>
      </c>
      <c r="E1391" t="e">
        <f>VLOOKUP(D1391,Conformity!$A$2:$C$116,2,0)</f>
        <v>#N/A</v>
      </c>
      <c r="F1391" s="8" t="s">
        <v>10</v>
      </c>
      <c r="G1391" s="26">
        <f t="shared" si="110"/>
        <v>0.62640332935885068</v>
      </c>
      <c r="H1391" s="30">
        <f t="shared" si="111"/>
        <v>1.7869211096790915E-2</v>
      </c>
      <c r="I1391" s="30">
        <f>HLOOKUP(F1391,ROCs!$B$1:$F$17,MATCH(VLOOKUP(D1391,HROC,2,0),ROCs!$A$2:$A$17,0)+1,0)</f>
        <v>0.24869471632328805</v>
      </c>
      <c r="J1391" s="3">
        <v>12.34</v>
      </c>
      <c r="K1391" s="26">
        <f t="shared" si="107"/>
        <v>12.789610741621916</v>
      </c>
      <c r="L1391" s="31">
        <f t="shared" si="108"/>
        <v>21.799168374085227</v>
      </c>
      <c r="M1391" s="4">
        <f>2.721*K1391*(H1391+VLOOKUP(B1391,Summary!$A$34:C$39,3,0))</f>
        <v>7.2339588889561899</v>
      </c>
      <c r="N1391" t="s">
        <v>111</v>
      </c>
      <c r="O1391" t="s">
        <v>82</v>
      </c>
      <c r="P1391">
        <f t="shared" si="109"/>
        <v>6000</v>
      </c>
    </row>
    <row r="1392" spans="1:16" hidden="1">
      <c r="A1392" t="s">
        <v>8</v>
      </c>
      <c r="B1392" t="s">
        <v>8</v>
      </c>
      <c r="C1392" t="s">
        <v>86</v>
      </c>
      <c r="D1392" s="8">
        <v>2520</v>
      </c>
      <c r="E1392" t="str">
        <f>VLOOKUP(D1392,Conformity!$A$2:$C$116,2,0)</f>
        <v>Dairies</v>
      </c>
      <c r="F1392" s="8" t="s">
        <v>9</v>
      </c>
      <c r="G1392" s="26">
        <f t="shared" si="110"/>
        <v>1.8765006736361713</v>
      </c>
      <c r="H1392" s="30">
        <f t="shared" si="111"/>
        <v>0.3700681607026059</v>
      </c>
      <c r="I1392" s="30">
        <f>HLOOKUP(F1392,ROCs!$B$1:$F$17,MATCH(VLOOKUP(D1392,HROC,2,0),ROCs!$A$2:$A$17,0)+1,0)</f>
        <v>0.58663586860269046</v>
      </c>
      <c r="J1392" s="3">
        <v>12.29</v>
      </c>
      <c r="K1392" s="26">
        <f t="shared" si="107"/>
        <v>30.046653233717041</v>
      </c>
      <c r="L1392" s="31">
        <f t="shared" si="108"/>
        <v>153.41695945637792</v>
      </c>
      <c r="M1392" s="4">
        <f>2.721*K1392*(H1392+VLOOKUP(B1392,Summary!$A$34:C$39,3,0))</f>
        <v>45.789460942117067</v>
      </c>
      <c r="N1392" t="s">
        <v>109</v>
      </c>
      <c r="P1392">
        <f t="shared" si="109"/>
        <v>2000</v>
      </c>
    </row>
    <row r="1393" spans="1:16" hidden="1">
      <c r="A1393" t="s">
        <v>16</v>
      </c>
      <c r="B1393" t="s">
        <v>97</v>
      </c>
      <c r="C1393" t="s">
        <v>86</v>
      </c>
      <c r="D1393" s="8">
        <v>6172</v>
      </c>
      <c r="E1393" t="str">
        <f>VLOOKUP(D1393,Conformity!$A$2:$C$116,2,0)</f>
        <v>Mixed Shrubs</v>
      </c>
      <c r="F1393" s="8" t="s">
        <v>5</v>
      </c>
      <c r="G1393" s="26">
        <f t="shared" si="110"/>
        <v>0.62640332935885068</v>
      </c>
      <c r="H1393" s="30">
        <f t="shared" si="111"/>
        <v>1.7869211096790915E-2</v>
      </c>
      <c r="I1393" s="30">
        <f>HLOOKUP(F1393,ROCs!$B$1:$F$17,MATCH(VLOOKUP(D1393,HROC,2,0),ROCs!$A$2:$A$17,0)+1,0)</f>
        <v>0.24869471632328805</v>
      </c>
      <c r="J1393" s="3">
        <v>12.29</v>
      </c>
      <c r="K1393" s="26">
        <f t="shared" si="107"/>
        <v>12.737788980108052</v>
      </c>
      <c r="L1393" s="31">
        <f t="shared" si="108"/>
        <v>21.710841111629453</v>
      </c>
      <c r="M1393" s="4">
        <f>2.721*K1393*(H1393+VLOOKUP(B1393,Summary!$A$34:C$39,3,0))</f>
        <v>2.0057193001571956</v>
      </c>
      <c r="N1393" t="s">
        <v>109</v>
      </c>
      <c r="P1393">
        <f t="shared" si="109"/>
        <v>6000</v>
      </c>
    </row>
    <row r="1394" spans="1:16" hidden="1">
      <c r="A1394" t="s">
        <v>8</v>
      </c>
      <c r="B1394" t="s">
        <v>8</v>
      </c>
      <c r="C1394" t="s">
        <v>72</v>
      </c>
      <c r="D1394" s="8">
        <v>6430</v>
      </c>
      <c r="E1394" t="str">
        <f>VLOOKUP(D1394,Conformity!$A$2:$C$116,2,0)</f>
        <v>Wet Prairies</v>
      </c>
      <c r="F1394" s="8" t="s">
        <v>5</v>
      </c>
      <c r="G1394" s="26">
        <f t="shared" si="110"/>
        <v>0.62640332935885068</v>
      </c>
      <c r="H1394" s="30">
        <f t="shared" si="111"/>
        <v>1.7869211096790915E-2</v>
      </c>
      <c r="I1394" s="30">
        <f>HLOOKUP(F1394,ROCs!$B$1:$F$17,MATCH(VLOOKUP(D1394,HROC,2,0),ROCs!$A$2:$A$17,0)+1,0)</f>
        <v>0.24869471632328805</v>
      </c>
      <c r="J1394" s="3">
        <v>12.28</v>
      </c>
      <c r="K1394" s="26">
        <f t="shared" si="107"/>
        <v>12.727424627805277</v>
      </c>
      <c r="L1394" s="31">
        <f t="shared" si="108"/>
        <v>21.693175659138294</v>
      </c>
      <c r="M1394" s="4">
        <f>2.721*K1394*(H1394+VLOOKUP(B1394,Summary!$A$34:C$39,3,0))</f>
        <v>7.1987856690747174</v>
      </c>
      <c r="N1394" t="s">
        <v>99</v>
      </c>
      <c r="P1394">
        <f t="shared" si="109"/>
        <v>6000</v>
      </c>
    </row>
    <row r="1395" spans="1:16" hidden="1">
      <c r="A1395" t="s">
        <v>11</v>
      </c>
      <c r="B1395" t="s">
        <v>11</v>
      </c>
      <c r="C1395" t="s">
        <v>72</v>
      </c>
      <c r="D1395" s="8">
        <v>5250</v>
      </c>
      <c r="E1395" t="str">
        <f>VLOOKUP(D1395,Conformity!$A$2:$C$116,2,0)</f>
        <v>Marshy Lakes</v>
      </c>
      <c r="F1395" s="8" t="s">
        <v>5</v>
      </c>
      <c r="G1395" s="26">
        <f t="shared" si="110"/>
        <v>0.52096910560538079</v>
      </c>
      <c r="H1395" s="30">
        <f t="shared" si="111"/>
        <v>9.3813358258152305E-2</v>
      </c>
      <c r="I1395" s="30">
        <f>HLOOKUP(F1395,ROCs!$B$1:$F$17,MATCH(VLOOKUP(D1395,HROC,2,0),ROCs!$A$2:$A$17,0)+1,0)</f>
        <v>0.2984336595879456</v>
      </c>
      <c r="J1395" s="3">
        <v>12.24</v>
      </c>
      <c r="K1395" s="26">
        <f t="shared" si="107"/>
        <v>15.223160662313022</v>
      </c>
      <c r="L1395" s="31">
        <f t="shared" si="108"/>
        <v>21.579696990066402</v>
      </c>
      <c r="M1395" s="4">
        <f>2.721*K1395*(H1395+VLOOKUP(B1395,Summary!$A$34:C$39,3,0))</f>
        <v>8.4424017977570998</v>
      </c>
      <c r="N1395" t="s">
        <v>99</v>
      </c>
      <c r="P1395">
        <f t="shared" si="109"/>
        <v>5000</v>
      </c>
    </row>
    <row r="1396" spans="1:16">
      <c r="A1396" t="s">
        <v>14</v>
      </c>
      <c r="B1396" t="s">
        <v>96</v>
      </c>
      <c r="C1396" t="s">
        <v>17</v>
      </c>
      <c r="D1396" s="8">
        <v>5250</v>
      </c>
      <c r="E1396" t="str">
        <f>VLOOKUP(D1396,Conformity!$A$2:$C$116,2,0)</f>
        <v>Marshy Lakes</v>
      </c>
      <c r="F1396" s="8" t="s">
        <v>10</v>
      </c>
      <c r="G1396" s="26">
        <f t="shared" si="110"/>
        <v>0.52096910560538079</v>
      </c>
      <c r="H1396" s="30">
        <f t="shared" si="111"/>
        <v>9.3813358258152305E-2</v>
      </c>
      <c r="I1396" s="30">
        <f>HLOOKUP(F1396,ROCs!$B$1:$F$17,MATCH(VLOOKUP(D1396,HROC,2,0),ROCs!$A$2:$A$17,0)+1,0)</f>
        <v>0.2984336595879456</v>
      </c>
      <c r="J1396" s="3">
        <v>12.21</v>
      </c>
      <c r="K1396" s="26">
        <f t="shared" si="107"/>
        <v>15.18584899402304</v>
      </c>
      <c r="L1396" s="31">
        <f t="shared" si="108"/>
        <v>21.526805575875063</v>
      </c>
      <c r="M1396" s="4">
        <f>2.721*K1396*(H1396+VLOOKUP(B1396,Summary!$A$34:C$39,3,0))</f>
        <v>7.1820887831059856</v>
      </c>
      <c r="N1396" t="s">
        <v>17</v>
      </c>
      <c r="O1396" t="s">
        <v>37</v>
      </c>
      <c r="P1396">
        <f t="shared" si="109"/>
        <v>5000</v>
      </c>
    </row>
    <row r="1397" spans="1:16">
      <c r="A1397" t="s">
        <v>14</v>
      </c>
      <c r="B1397" t="s">
        <v>96</v>
      </c>
      <c r="C1397" t="s">
        <v>17</v>
      </c>
      <c r="D1397" s="8">
        <v>6172</v>
      </c>
      <c r="E1397" t="str">
        <f>VLOOKUP(D1397,Conformity!$A$2:$C$116,2,0)</f>
        <v>Mixed Shrubs</v>
      </c>
      <c r="F1397" s="8" t="s">
        <v>10</v>
      </c>
      <c r="G1397" s="26">
        <f t="shared" si="110"/>
        <v>0.62640332935885068</v>
      </c>
      <c r="H1397" s="30">
        <f t="shared" si="111"/>
        <v>1.7869211096790915E-2</v>
      </c>
      <c r="I1397" s="30">
        <f>HLOOKUP(F1397,ROCs!$B$1:$F$17,MATCH(VLOOKUP(D1397,HROC,2,0),ROCs!$A$2:$A$17,0)+1,0)</f>
        <v>0.24869471632328805</v>
      </c>
      <c r="J1397" s="3">
        <v>12.19</v>
      </c>
      <c r="K1397" s="26">
        <f t="shared" si="107"/>
        <v>12.634145457080322</v>
      </c>
      <c r="L1397" s="31">
        <f t="shared" si="108"/>
        <v>21.534186586717905</v>
      </c>
      <c r="M1397" s="4">
        <f>2.721*K1397*(H1397+VLOOKUP(B1397,Summary!$A$34:C$39,3,0))</f>
        <v>3.3644997624937991</v>
      </c>
      <c r="N1397" t="s">
        <v>17</v>
      </c>
      <c r="O1397" t="s">
        <v>37</v>
      </c>
      <c r="P1397">
        <f t="shared" si="109"/>
        <v>6000</v>
      </c>
    </row>
    <row r="1398" spans="1:16" hidden="1">
      <c r="A1398" t="s">
        <v>2</v>
      </c>
      <c r="B1398" t="s">
        <v>94</v>
      </c>
      <c r="C1398" t="s">
        <v>71</v>
      </c>
      <c r="D1398" s="8">
        <v>6172</v>
      </c>
      <c r="E1398" t="str">
        <f>VLOOKUP(D1398,Conformity!$A$2:$C$116,2,0)</f>
        <v>Mixed Shrubs</v>
      </c>
      <c r="F1398" s="8" t="s">
        <v>10</v>
      </c>
      <c r="G1398" s="26">
        <f t="shared" si="110"/>
        <v>0.62640332935885068</v>
      </c>
      <c r="H1398" s="30">
        <f t="shared" si="111"/>
        <v>1.7869211096790915E-2</v>
      </c>
      <c r="I1398" s="30">
        <f>HLOOKUP(F1398,ROCs!$B$1:$F$17,MATCH(VLOOKUP(D1398,HROC,2,0),ROCs!$A$2:$A$17,0)+1,0)</f>
        <v>0.24869471632328805</v>
      </c>
      <c r="J1398" s="3">
        <v>12.19</v>
      </c>
      <c r="K1398" s="26">
        <f t="shared" si="107"/>
        <v>12.634145457080322</v>
      </c>
      <c r="L1398" s="31">
        <f t="shared" si="108"/>
        <v>21.534186586717905</v>
      </c>
      <c r="M1398" s="4">
        <f>2.721*K1398*(H1398+VLOOKUP(B1398,Summary!$A$34:C$39,3,0))</f>
        <v>2.3331744688323326</v>
      </c>
      <c r="N1398" t="s">
        <v>104</v>
      </c>
      <c r="P1398">
        <f t="shared" si="109"/>
        <v>6000</v>
      </c>
    </row>
    <row r="1399" spans="1:16" hidden="1">
      <c r="A1399" t="s">
        <v>11</v>
      </c>
      <c r="B1399" t="s">
        <v>11</v>
      </c>
      <c r="C1399" t="s">
        <v>74</v>
      </c>
      <c r="D1399" s="8">
        <v>2120</v>
      </c>
      <c r="E1399" t="str">
        <f>VLOOKUP(D1399,Conformity!$A$2:$C$116,2,0)</f>
        <v>Unimproved Pastures</v>
      </c>
      <c r="F1399" s="8" t="s">
        <v>9</v>
      </c>
      <c r="G1399" s="26">
        <f t="shared" si="110"/>
        <v>0.95337210017164864</v>
      </c>
      <c r="H1399" s="30">
        <f t="shared" si="111"/>
        <v>0.22938109134459039</v>
      </c>
      <c r="I1399" s="30">
        <f>HLOOKUP(F1399,ROCs!$B$1:$F$17,MATCH(VLOOKUP(D1399,HROC,2,0),ROCs!$A$2:$A$17,0)+1,0)</f>
        <v>0.2</v>
      </c>
      <c r="J1399" s="3">
        <v>12.18</v>
      </c>
      <c r="K1399" s="26">
        <f t="shared" si="107"/>
        <v>10.15203</v>
      </c>
      <c r="L1399" s="31">
        <f t="shared" si="108"/>
        <v>26.335639743089288</v>
      </c>
      <c r="M1399" s="4">
        <f>2.721*K1399*(H1399+VLOOKUP(B1399,Summary!$A$34:C$39,3,0))</f>
        <v>9.374952503496182</v>
      </c>
      <c r="N1399" t="s">
        <v>115</v>
      </c>
      <c r="P1399">
        <f t="shared" si="109"/>
        <v>2000</v>
      </c>
    </row>
    <row r="1400" spans="1:16" hidden="1">
      <c r="A1400" t="s">
        <v>2</v>
      </c>
      <c r="B1400" t="s">
        <v>94</v>
      </c>
      <c r="C1400" t="s">
        <v>81</v>
      </c>
      <c r="D1400" s="8">
        <v>6120</v>
      </c>
      <c r="E1400" t="str">
        <f>VLOOKUP(D1400,Conformity!$A$2:$C$116,2,0)</f>
        <v>Mangrove Swamps</v>
      </c>
      <c r="F1400" s="8" t="s">
        <v>5</v>
      </c>
      <c r="G1400" s="26">
        <f t="shared" si="110"/>
        <v>0.62640332935885068</v>
      </c>
      <c r="H1400" s="30">
        <f t="shared" si="111"/>
        <v>1.7869211096790915E-2</v>
      </c>
      <c r="I1400" s="30">
        <f>HLOOKUP(F1400,ROCs!$B$1:$F$17,MATCH(VLOOKUP(D1400,HROC,2,0),ROCs!$A$2:$A$17,0)+1,0)</f>
        <v>0.24869471632328805</v>
      </c>
      <c r="J1400" s="3">
        <v>12.15</v>
      </c>
      <c r="K1400" s="26">
        <f t="shared" si="107"/>
        <v>12.592688047869231</v>
      </c>
      <c r="L1400" s="31">
        <f t="shared" si="108"/>
        <v>21.463524776753285</v>
      </c>
      <c r="M1400" s="4">
        <f>2.721*K1400*(H1400+VLOOKUP(B1400,Summary!$A$34:C$39,3,0))</f>
        <v>2.3255184410428913</v>
      </c>
      <c r="N1400" t="s">
        <v>103</v>
      </c>
      <c r="O1400" t="s">
        <v>82</v>
      </c>
      <c r="P1400">
        <f t="shared" si="109"/>
        <v>6000</v>
      </c>
    </row>
    <row r="1401" spans="1:16" hidden="1">
      <c r="A1401" t="s">
        <v>14</v>
      </c>
      <c r="B1401" t="s">
        <v>96</v>
      </c>
      <c r="C1401" t="s">
        <v>83</v>
      </c>
      <c r="D1401" s="8">
        <v>1310</v>
      </c>
      <c r="E1401" t="str">
        <f>VLOOKUP(D1401,Conformity!$A$2:$C$116,2,0)</f>
        <v>Fixed Single Family Units &lt;Six or more dwelling units per acre&gt;</v>
      </c>
      <c r="F1401" s="8" t="s">
        <v>5</v>
      </c>
      <c r="G1401" s="26">
        <f t="shared" si="110"/>
        <v>1.3474392445178078</v>
      </c>
      <c r="H1401" s="30">
        <f t="shared" si="111"/>
        <v>0.2921616014325315</v>
      </c>
      <c r="I1401" s="30">
        <f>HLOOKUP(F1401,ROCs!$B$1:$F$17,MATCH(VLOOKUP(D1401,HROC,2,0),ROCs!$A$2:$A$17,0)+1,0)</f>
        <v>0.45902383655933859</v>
      </c>
      <c r="J1401" s="3">
        <v>12.14</v>
      </c>
      <c r="K1401" s="26">
        <f t="shared" si="107"/>
        <v>23.223599523773071</v>
      </c>
      <c r="L1401" s="31">
        <f t="shared" si="108"/>
        <v>85.146591550044889</v>
      </c>
      <c r="M1401" s="4">
        <f>2.721*K1401*(H1401+VLOOKUP(B1401,Summary!$A$34:C$39,3,0))</f>
        <v>23.517417944232637</v>
      </c>
      <c r="N1401" t="s">
        <v>111</v>
      </c>
      <c r="O1401" t="s">
        <v>82</v>
      </c>
      <c r="P1401">
        <f t="shared" si="109"/>
        <v>1000</v>
      </c>
    </row>
    <row r="1402" spans="1:16" hidden="1">
      <c r="A1402" t="s">
        <v>14</v>
      </c>
      <c r="B1402" t="s">
        <v>96</v>
      </c>
      <c r="C1402" t="s">
        <v>79</v>
      </c>
      <c r="D1402" s="8">
        <v>1330</v>
      </c>
      <c r="E1402" t="str">
        <f>VLOOKUP(D1402,Conformity!$A$2:$C$116,2,0)</f>
        <v>Multiple Dwelling Units, Low Rise &lt;Two stories or less&gt;</v>
      </c>
      <c r="F1402" s="8" t="s">
        <v>10</v>
      </c>
      <c r="G1402" s="26">
        <f t="shared" si="110"/>
        <v>1.6728075169398335</v>
      </c>
      <c r="H1402" s="30">
        <f t="shared" si="111"/>
        <v>0.4645994885165638</v>
      </c>
      <c r="I1402" s="30">
        <f>HLOOKUP(F1402,ROCs!$B$1:$F$17,MATCH(VLOOKUP(D1402,HROC,2,0),ROCs!$A$2:$A$17,0)+1,0)</f>
        <v>0.44774347762687844</v>
      </c>
      <c r="J1402" s="3">
        <v>12.11</v>
      </c>
      <c r="K1402" s="26">
        <f t="shared" si="107"/>
        <v>22.596908119851289</v>
      </c>
      <c r="L1402" s="31">
        <f t="shared" si="108"/>
        <v>102.85455579172441</v>
      </c>
      <c r="M1402" s="4">
        <f>2.721*K1402*(H1402+VLOOKUP(B1402,Summary!$A$34:C$39,3,0))</f>
        <v>33.485345987829021</v>
      </c>
      <c r="N1402" t="s">
        <v>113</v>
      </c>
      <c r="P1402">
        <f t="shared" si="109"/>
        <v>1000</v>
      </c>
    </row>
    <row r="1403" spans="1:16" hidden="1">
      <c r="A1403" t="s">
        <v>14</v>
      </c>
      <c r="B1403" t="s">
        <v>96</v>
      </c>
      <c r="C1403" t="s">
        <v>79</v>
      </c>
      <c r="D1403" s="8">
        <v>4340</v>
      </c>
      <c r="E1403" t="str">
        <f>VLOOKUP(D1403,Conformity!$A$2:$C$116,2,0)</f>
        <v>Hardwood - Coniferous Mixed</v>
      </c>
      <c r="F1403" s="8" t="s">
        <v>3</v>
      </c>
      <c r="G1403" s="26">
        <f t="shared" si="110"/>
        <v>0.80616023176279095</v>
      </c>
      <c r="H1403" s="30">
        <f t="shared" si="111"/>
        <v>4.9140330516175015E-2</v>
      </c>
      <c r="I1403" s="30">
        <f>HLOOKUP(F1403,ROCs!$B$1:$F$17,MATCH(VLOOKUP(D1403,HROC,2,0),ROCs!$A$2:$A$17,0)+1,0)</f>
        <v>2.0887301862310671E-2</v>
      </c>
      <c r="J1403" s="3">
        <v>12.05</v>
      </c>
      <c r="K1403" s="26">
        <f t="shared" si="107"/>
        <v>1.0489263576597156</v>
      </c>
      <c r="L1403" s="31">
        <f t="shared" si="108"/>
        <v>2.3008849891287069</v>
      </c>
      <c r="M1403" s="4">
        <f>2.721*K1403*(H1403+VLOOKUP(B1403,Summary!$A$34:C$39,3,0))</f>
        <v>0.36858311321814025</v>
      </c>
      <c r="N1403" t="s">
        <v>113</v>
      </c>
      <c r="P1403">
        <f t="shared" si="109"/>
        <v>4000</v>
      </c>
    </row>
    <row r="1404" spans="1:16" hidden="1">
      <c r="A1404" t="s">
        <v>14</v>
      </c>
      <c r="B1404" t="s">
        <v>96</v>
      </c>
      <c r="C1404" t="s">
        <v>79</v>
      </c>
      <c r="D1404" s="8">
        <v>1310</v>
      </c>
      <c r="E1404" t="str">
        <f>VLOOKUP(D1404,Conformity!$A$2:$C$116,2,0)</f>
        <v>Fixed Single Family Units &lt;Six or more dwelling units per acre&gt;</v>
      </c>
      <c r="F1404" s="8" t="s">
        <v>5</v>
      </c>
      <c r="G1404" s="26">
        <f t="shared" si="110"/>
        <v>1.3474392445178078</v>
      </c>
      <c r="H1404" s="30">
        <f t="shared" si="111"/>
        <v>0.2921616014325315</v>
      </c>
      <c r="I1404" s="30">
        <f>HLOOKUP(F1404,ROCs!$B$1:$F$17,MATCH(VLOOKUP(D1404,HROC,2,0),ROCs!$A$2:$A$17,0)+1,0)</f>
        <v>0.45902383655933859</v>
      </c>
      <c r="J1404" s="3">
        <v>12.04</v>
      </c>
      <c r="K1404" s="26">
        <f t="shared" si="107"/>
        <v>23.03230133988696</v>
      </c>
      <c r="L1404" s="31">
        <f t="shared" si="108"/>
        <v>84.445219296749599</v>
      </c>
      <c r="M1404" s="4">
        <f>2.721*K1404*(H1404+VLOOKUP(B1404,Summary!$A$34:C$39,3,0))</f>
        <v>23.323699509766136</v>
      </c>
      <c r="N1404" t="s">
        <v>113</v>
      </c>
      <c r="P1404">
        <f t="shared" si="109"/>
        <v>1000</v>
      </c>
    </row>
    <row r="1405" spans="1:16" hidden="1">
      <c r="A1405" t="s">
        <v>14</v>
      </c>
      <c r="B1405" t="s">
        <v>96</v>
      </c>
      <c r="C1405" t="s">
        <v>90</v>
      </c>
      <c r="D1405" s="8">
        <v>8115</v>
      </c>
      <c r="E1405" t="str">
        <f>VLOOKUP(D1405,Conformity!$A$2:$C$116,2,0)</f>
        <v xml:space="preserve"> Grass airports</v>
      </c>
      <c r="F1405" s="8" t="s">
        <v>5</v>
      </c>
      <c r="G1405" s="26">
        <f t="shared" si="110"/>
        <v>0.96739227811534922</v>
      </c>
      <c r="H1405" s="30">
        <f t="shared" si="111"/>
        <v>0.17065096597435325</v>
      </c>
      <c r="I1405" s="30">
        <f>HLOOKUP(F1405,ROCs!$B$1:$F$17,MATCH(VLOOKUP(D1405,HROC,2,0),ROCs!$A$2:$A$17,0)+1,0)</f>
        <v>0.24052044568721381</v>
      </c>
      <c r="J1405" s="3">
        <v>12.03</v>
      </c>
      <c r="K1405" s="26">
        <f t="shared" si="107"/>
        <v>12.058498557539606</v>
      </c>
      <c r="L1405" s="31">
        <f t="shared" si="108"/>
        <v>31.741276919812812</v>
      </c>
      <c r="M1405" s="4">
        <f>2.721*K1405*(H1405+VLOOKUP(B1405,Summary!$A$34:C$39,3,0))</f>
        <v>8.2241526019932483</v>
      </c>
      <c r="N1405" t="s">
        <v>105</v>
      </c>
      <c r="O1405" t="s">
        <v>89</v>
      </c>
      <c r="P1405">
        <f t="shared" si="109"/>
        <v>8000</v>
      </c>
    </row>
    <row r="1406" spans="1:16" hidden="1">
      <c r="A1406" t="s">
        <v>16</v>
      </c>
      <c r="B1406" t="s">
        <v>97</v>
      </c>
      <c r="C1406" t="s">
        <v>71</v>
      </c>
      <c r="D1406" s="8">
        <v>4240</v>
      </c>
      <c r="E1406" t="str">
        <f>VLOOKUP(D1406,Conformity!$A$2:$C$116,2,0)</f>
        <v>Melaleuca</v>
      </c>
      <c r="F1406" s="8" t="s">
        <v>5</v>
      </c>
      <c r="G1406" s="26">
        <f t="shared" si="110"/>
        <v>0.80616023176279095</v>
      </c>
      <c r="H1406" s="30">
        <f t="shared" si="111"/>
        <v>4.9140330516175015E-2</v>
      </c>
      <c r="I1406" s="30">
        <f>HLOOKUP(F1406,ROCs!$B$1:$F$17,MATCH(VLOOKUP(D1406,HROC,2,0),ROCs!$A$2:$A$17,0)+1,0)</f>
        <v>0.28292799795311729</v>
      </c>
      <c r="J1406" s="3">
        <v>12.01</v>
      </c>
      <c r="K1406" s="26">
        <f t="shared" si="107"/>
        <v>14.161020201950089</v>
      </c>
      <c r="L1406" s="31">
        <f t="shared" si="108"/>
        <v>31.063075663492491</v>
      </c>
      <c r="M1406" s="4">
        <f>2.721*K1406*(H1406+VLOOKUP(B1406,Summary!$A$34:C$39,3,0))</f>
        <v>3.4347673358159776</v>
      </c>
      <c r="N1406" t="s">
        <v>104</v>
      </c>
      <c r="P1406">
        <f t="shared" si="109"/>
        <v>4000</v>
      </c>
    </row>
    <row r="1407" spans="1:16" hidden="1">
      <c r="A1407" t="s">
        <v>14</v>
      </c>
      <c r="B1407" t="s">
        <v>96</v>
      </c>
      <c r="C1407" t="s">
        <v>86</v>
      </c>
      <c r="D1407" s="8">
        <v>6170</v>
      </c>
      <c r="E1407" t="str">
        <f>VLOOKUP(D1407,Conformity!$A$2:$C$116,2,0)</f>
        <v>Mixed Wetland Hardwoods</v>
      </c>
      <c r="F1407" s="8" t="s">
        <v>5</v>
      </c>
      <c r="G1407" s="26">
        <f t="shared" si="110"/>
        <v>0.62640332935885068</v>
      </c>
      <c r="H1407" s="30">
        <f t="shared" si="111"/>
        <v>1.7869211096790915E-2</v>
      </c>
      <c r="I1407" s="30">
        <f>HLOOKUP(F1407,ROCs!$B$1:$F$17,MATCH(VLOOKUP(D1407,HROC,2,0),ROCs!$A$2:$A$17,0)+1,0)</f>
        <v>0.24869471632328805</v>
      </c>
      <c r="J1407" s="3">
        <v>11.99</v>
      </c>
      <c r="K1407" s="26">
        <f t="shared" si="107"/>
        <v>12.426858411024861</v>
      </c>
      <c r="L1407" s="31">
        <f t="shared" si="108"/>
        <v>21.180877536894805</v>
      </c>
      <c r="M1407" s="4">
        <f>2.721*K1407*(H1407+VLOOKUP(B1407,Summary!$A$34:C$39,3,0))</f>
        <v>3.309298781977084</v>
      </c>
      <c r="N1407" t="s">
        <v>109</v>
      </c>
      <c r="P1407">
        <f t="shared" si="109"/>
        <v>6000</v>
      </c>
    </row>
    <row r="1408" spans="1:16">
      <c r="A1408" t="s">
        <v>12</v>
      </c>
      <c r="B1408" t="s">
        <v>95</v>
      </c>
      <c r="C1408" t="s">
        <v>17</v>
      </c>
      <c r="D1408" s="8">
        <v>6172</v>
      </c>
      <c r="E1408" t="str">
        <f>VLOOKUP(D1408,Conformity!$A$2:$C$116,2,0)</f>
        <v>Mixed Shrubs</v>
      </c>
      <c r="F1408" s="8" t="s">
        <v>5</v>
      </c>
      <c r="G1408" s="26">
        <f t="shared" si="110"/>
        <v>0.62640332935885068</v>
      </c>
      <c r="H1408" s="30">
        <f t="shared" si="111"/>
        <v>1.7869211096790915E-2</v>
      </c>
      <c r="I1408" s="30">
        <f>HLOOKUP(F1408,ROCs!$B$1:$F$17,MATCH(VLOOKUP(D1408,HROC,2,0),ROCs!$A$2:$A$17,0)+1,0)</f>
        <v>0.24869471632328805</v>
      </c>
      <c r="J1408" s="3">
        <v>11.97</v>
      </c>
      <c r="K1408" s="26">
        <f t="shared" si="107"/>
        <v>12.406129706419316</v>
      </c>
      <c r="L1408" s="31">
        <f t="shared" si="108"/>
        <v>21.145546631912495</v>
      </c>
      <c r="M1408" s="4">
        <f>2.721*K1408*(H1408+VLOOKUP(B1408,Summary!$A$34:C$39,3,0))</f>
        <v>0.60321236943205536</v>
      </c>
      <c r="N1408" t="s">
        <v>17</v>
      </c>
      <c r="O1408" t="s">
        <v>18</v>
      </c>
      <c r="P1408">
        <f t="shared" si="109"/>
        <v>6000</v>
      </c>
    </row>
    <row r="1409" spans="1:16" hidden="1">
      <c r="A1409" t="s">
        <v>8</v>
      </c>
      <c r="B1409" t="s">
        <v>8</v>
      </c>
      <c r="C1409" t="s">
        <v>81</v>
      </c>
      <c r="D1409" s="8">
        <v>6300</v>
      </c>
      <c r="E1409" t="str">
        <f>VLOOKUP(D1409,Conformity!$A$2:$C$116,2,0)</f>
        <v>Wetland Forested Mixed</v>
      </c>
      <c r="F1409" s="8" t="s">
        <v>5</v>
      </c>
      <c r="G1409" s="26">
        <f t="shared" si="110"/>
        <v>0.62640332935885068</v>
      </c>
      <c r="H1409" s="30">
        <f t="shared" si="111"/>
        <v>1.7869211096790915E-2</v>
      </c>
      <c r="I1409" s="30">
        <f>HLOOKUP(F1409,ROCs!$B$1:$F$17,MATCH(VLOOKUP(D1409,HROC,2,0),ROCs!$A$2:$A$17,0)+1,0)</f>
        <v>0.24869471632328805</v>
      </c>
      <c r="J1409" s="3">
        <v>11.97</v>
      </c>
      <c r="K1409" s="26">
        <f t="shared" si="107"/>
        <v>12.406129706419316</v>
      </c>
      <c r="L1409" s="31">
        <f t="shared" si="108"/>
        <v>21.145546631912495</v>
      </c>
      <c r="M1409" s="4">
        <f>2.721*K1409*(H1409+VLOOKUP(B1409,Summary!$A$34:C$39,3,0))</f>
        <v>7.017057366353777</v>
      </c>
      <c r="N1409" t="s">
        <v>103</v>
      </c>
      <c r="O1409" t="s">
        <v>82</v>
      </c>
      <c r="P1409">
        <f t="shared" si="109"/>
        <v>6000</v>
      </c>
    </row>
    <row r="1410" spans="1:16">
      <c r="A1410" t="s">
        <v>12</v>
      </c>
      <c r="B1410" t="s">
        <v>95</v>
      </c>
      <c r="C1410" t="s">
        <v>17</v>
      </c>
      <c r="D1410" s="8">
        <v>5250</v>
      </c>
      <c r="E1410" t="str">
        <f>VLOOKUP(D1410,Conformity!$A$2:$C$116,2,0)</f>
        <v>Marshy Lakes</v>
      </c>
      <c r="F1410" s="8" t="s">
        <v>5</v>
      </c>
      <c r="G1410" s="26">
        <f t="shared" si="110"/>
        <v>0.52096910560538079</v>
      </c>
      <c r="H1410" s="30">
        <f t="shared" si="111"/>
        <v>9.3813358258152305E-2</v>
      </c>
      <c r="I1410" s="30">
        <f>HLOOKUP(F1410,ROCs!$B$1:$F$17,MATCH(VLOOKUP(D1410,HROC,2,0),ROCs!$A$2:$A$17,0)+1,0)</f>
        <v>0.2984336595879456</v>
      </c>
      <c r="J1410" s="3">
        <v>11.93</v>
      </c>
      <c r="K1410" s="26">
        <f t="shared" ref="K1410:K1473" si="112">Rain*I1410*J1410/12</f>
        <v>14.837606756649864</v>
      </c>
      <c r="L1410" s="31">
        <f t="shared" ref="L1410:L1473" si="113">2.721*G1410*K1410</f>
        <v>21.033152376755893</v>
      </c>
      <c r="M1410" s="4">
        <f>2.721*K1410*(H1410+VLOOKUP(B1410,Summary!$A$34:C$39,3,0))</f>
        <v>3.7875387196444312</v>
      </c>
      <c r="N1410" t="s">
        <v>17</v>
      </c>
      <c r="O1410" t="s">
        <v>36</v>
      </c>
      <c r="P1410">
        <f t="shared" si="109"/>
        <v>5000</v>
      </c>
    </row>
    <row r="1411" spans="1:16">
      <c r="A1411" t="s">
        <v>16</v>
      </c>
      <c r="B1411" t="s">
        <v>97</v>
      </c>
      <c r="C1411" t="s">
        <v>17</v>
      </c>
      <c r="D1411" s="8">
        <v>6120</v>
      </c>
      <c r="E1411" t="str">
        <f>VLOOKUP(D1411,Conformity!$A$2:$C$116,2,0)</f>
        <v>Mangrove Swamps</v>
      </c>
      <c r="F1411" s="8" t="s">
        <v>5</v>
      </c>
      <c r="G1411" s="26">
        <f t="shared" si="110"/>
        <v>0.62640332935885068</v>
      </c>
      <c r="H1411" s="30">
        <f t="shared" si="111"/>
        <v>1.7869211096790915E-2</v>
      </c>
      <c r="I1411" s="30">
        <f>HLOOKUP(F1411,ROCs!$B$1:$F$17,MATCH(VLOOKUP(D1411,HROC,2,0),ROCs!$A$2:$A$17,0)+1,0)</f>
        <v>0.24869471632328805</v>
      </c>
      <c r="J1411" s="3">
        <v>11.93</v>
      </c>
      <c r="K1411" s="26">
        <f t="shared" si="112"/>
        <v>12.364672297208223</v>
      </c>
      <c r="L1411" s="31">
        <f t="shared" si="113"/>
        <v>21.074884821947876</v>
      </c>
      <c r="M1411" s="4">
        <f>2.721*K1411*(H1411+VLOOKUP(B1411,Summary!$A$34:C$39,3,0))</f>
        <v>1.9469675549939258</v>
      </c>
      <c r="N1411" t="s">
        <v>17</v>
      </c>
      <c r="O1411" t="s">
        <v>60</v>
      </c>
      <c r="P1411">
        <f t="shared" ref="P1411:P1474" si="114">INT(D1411/1000)*1000</f>
        <v>6000</v>
      </c>
    </row>
    <row r="1412" spans="1:16" hidden="1">
      <c r="A1412" t="s">
        <v>14</v>
      </c>
      <c r="B1412" t="s">
        <v>96</v>
      </c>
      <c r="C1412" t="s">
        <v>72</v>
      </c>
      <c r="D1412" s="8">
        <v>1630</v>
      </c>
      <c r="E1412" t="str">
        <f>VLOOKUP(D1412,Conformity!$A$2:$C$116,2,0)</f>
        <v>Rock Quarries</v>
      </c>
      <c r="F1412" s="8" t="s">
        <v>5</v>
      </c>
      <c r="G1412" s="26">
        <f t="shared" si="110"/>
        <v>0.73183755311232057</v>
      </c>
      <c r="H1412" s="30">
        <f t="shared" si="111"/>
        <v>0.13401908322593187</v>
      </c>
      <c r="I1412" s="30">
        <f>HLOOKUP(F1412,ROCs!$B$1:$F$17,MATCH(VLOOKUP(D1412,HROC,2,0),ROCs!$A$2:$A$17,0)+1,0)</f>
        <v>0.24052044568721381</v>
      </c>
      <c r="J1412" s="3">
        <v>11.84</v>
      </c>
      <c r="K1412" s="26">
        <f t="shared" si="112"/>
        <v>11.868048455633328</v>
      </c>
      <c r="L1412" s="31">
        <f t="shared" si="113"/>
        <v>23.633200717752477</v>
      </c>
      <c r="M1412" s="4">
        <f>2.721*K1412*(H1412+VLOOKUP(B1412,Summary!$A$34:C$39,3,0))</f>
        <v>6.9113096612733376</v>
      </c>
      <c r="N1412" t="s">
        <v>99</v>
      </c>
      <c r="P1412">
        <f t="shared" si="114"/>
        <v>1000</v>
      </c>
    </row>
    <row r="1413" spans="1:16" hidden="1">
      <c r="A1413" t="s">
        <v>14</v>
      </c>
      <c r="B1413" t="s">
        <v>96</v>
      </c>
      <c r="C1413" t="s">
        <v>77</v>
      </c>
      <c r="D1413" s="8">
        <v>1700</v>
      </c>
      <c r="E1413" t="str">
        <f>VLOOKUP(D1413,Conformity!$A$2:$C$116,2,0)</f>
        <v>Institutional</v>
      </c>
      <c r="F1413" s="8" t="s">
        <v>10</v>
      </c>
      <c r="G1413" s="26">
        <f t="shared" si="110"/>
        <v>0.96739227811534922</v>
      </c>
      <c r="H1413" s="30">
        <f t="shared" si="111"/>
        <v>0.17065096597435325</v>
      </c>
      <c r="I1413" s="30">
        <f>HLOOKUP(F1413,ROCs!$B$1:$F$17,MATCH(VLOOKUP(D1413,HROC,2,0),ROCs!$A$2:$A$17,0)+1,0)</f>
        <v>0.22279788653131388</v>
      </c>
      <c r="J1413" s="3">
        <v>11.83</v>
      </c>
      <c r="K1413" s="26">
        <f t="shared" si="112"/>
        <v>10.984275572770734</v>
      </c>
      <c r="L1413" s="31">
        <f t="shared" si="113"/>
        <v>28.913627269197129</v>
      </c>
      <c r="M1413" s="4">
        <f>2.721*K1413*(H1413+VLOOKUP(B1413,Summary!$A$34:C$39,3,0))</f>
        <v>7.4915096686171019</v>
      </c>
      <c r="N1413" t="s">
        <v>112</v>
      </c>
      <c r="P1413">
        <f t="shared" si="114"/>
        <v>1000</v>
      </c>
    </row>
    <row r="1414" spans="1:16" hidden="1">
      <c r="A1414" t="s">
        <v>16</v>
      </c>
      <c r="B1414" t="s">
        <v>97</v>
      </c>
      <c r="C1414" t="s">
        <v>79</v>
      </c>
      <c r="D1414" s="8">
        <v>1700</v>
      </c>
      <c r="E1414" t="str">
        <f>VLOOKUP(D1414,Conformity!$A$2:$C$116,2,0)</f>
        <v>Institutional</v>
      </c>
      <c r="F1414" s="8" t="s">
        <v>10</v>
      </c>
      <c r="G1414" s="26">
        <f t="shared" si="110"/>
        <v>0.96739227811534922</v>
      </c>
      <c r="H1414" s="30">
        <f t="shared" si="111"/>
        <v>0.17065096597435325</v>
      </c>
      <c r="I1414" s="30">
        <f>HLOOKUP(F1414,ROCs!$B$1:$F$17,MATCH(VLOOKUP(D1414,HROC,2,0),ROCs!$A$2:$A$17,0)+1,0)</f>
        <v>0.22279788653131388</v>
      </c>
      <c r="J1414" s="3">
        <v>11.83</v>
      </c>
      <c r="K1414" s="26">
        <f t="shared" si="112"/>
        <v>10.984275572770734</v>
      </c>
      <c r="L1414" s="31">
        <f t="shared" si="113"/>
        <v>28.913627269197129</v>
      </c>
      <c r="M1414" s="4">
        <f>2.721*K1414*(H1414+VLOOKUP(B1414,Summary!$A$34:C$39,3,0))</f>
        <v>6.2959811152767342</v>
      </c>
      <c r="N1414" t="s">
        <v>113</v>
      </c>
      <c r="P1414">
        <f t="shared" si="114"/>
        <v>1000</v>
      </c>
    </row>
    <row r="1415" spans="1:16" hidden="1">
      <c r="A1415" t="s">
        <v>16</v>
      </c>
      <c r="B1415" t="s">
        <v>97</v>
      </c>
      <c r="C1415" t="s">
        <v>71</v>
      </c>
      <c r="D1415" s="8">
        <v>1330</v>
      </c>
      <c r="E1415" t="str">
        <f>VLOOKUP(D1415,Conformity!$A$2:$C$116,2,0)</f>
        <v>Multiple Dwelling Units, Low Rise &lt;Two stories or less&gt;</v>
      </c>
      <c r="F1415" s="8" t="s">
        <v>3</v>
      </c>
      <c r="G1415" s="26">
        <f t="shared" si="110"/>
        <v>1.6728075169398335</v>
      </c>
      <c r="H1415" s="30">
        <f t="shared" si="111"/>
        <v>0.4645994885165638</v>
      </c>
      <c r="I1415" s="30">
        <f>HLOOKUP(F1415,ROCs!$B$1:$F$17,MATCH(VLOOKUP(D1415,HROC,2,0),ROCs!$A$2:$A$17,0)+1,0)</f>
        <v>0.37832588419635466</v>
      </c>
      <c r="J1415" s="3">
        <v>11.8</v>
      </c>
      <c r="K1415" s="26">
        <f t="shared" si="112"/>
        <v>18.604742844182034</v>
      </c>
      <c r="L1415" s="31">
        <f t="shared" si="113"/>
        <v>84.683380164586865</v>
      </c>
      <c r="M1415" s="4">
        <f>2.721*K1415*(H1415+VLOOKUP(B1415,Summary!$A$34:C$39,3,0))</f>
        <v>25.544594870708714</v>
      </c>
      <c r="N1415" t="s">
        <v>104</v>
      </c>
      <c r="P1415">
        <f t="shared" si="114"/>
        <v>1000</v>
      </c>
    </row>
    <row r="1416" spans="1:16">
      <c r="A1416" t="s">
        <v>14</v>
      </c>
      <c r="B1416" t="s">
        <v>96</v>
      </c>
      <c r="C1416" t="s">
        <v>17</v>
      </c>
      <c r="D1416" s="8">
        <v>3100</v>
      </c>
      <c r="E1416" t="str">
        <f>VLOOKUP(D1416,Conformity!$A$2:$C$116,2,0)</f>
        <v>Herbaceous (Dry Prairie)</v>
      </c>
      <c r="F1416" s="8" t="s">
        <v>5</v>
      </c>
      <c r="G1416" s="26">
        <f t="shared" si="110"/>
        <v>0.80616023176279095</v>
      </c>
      <c r="H1416" s="30">
        <f t="shared" si="111"/>
        <v>4.9140330516175015E-2</v>
      </c>
      <c r="I1416" s="30">
        <f>HLOOKUP(F1416,ROCs!$B$1:$F$17,MATCH(VLOOKUP(D1416,HROC,2,0),ROCs!$A$2:$A$17,0)+1,0)</f>
        <v>0.28292799795311729</v>
      </c>
      <c r="J1416" s="3">
        <v>11.77</v>
      </c>
      <c r="K1416" s="26">
        <f t="shared" si="112"/>
        <v>13.878035618397382</v>
      </c>
      <c r="L1416" s="31">
        <f t="shared" si="113"/>
        <v>30.442331437077986</v>
      </c>
      <c r="M1416" s="4">
        <f>2.721*K1416*(H1416+VLOOKUP(B1416,Summary!$A$34:C$39,3,0))</f>
        <v>4.8766145842629118</v>
      </c>
      <c r="N1416" t="s">
        <v>17</v>
      </c>
      <c r="O1416" t="s">
        <v>38</v>
      </c>
      <c r="P1416">
        <f t="shared" si="114"/>
        <v>3000</v>
      </c>
    </row>
    <row r="1417" spans="1:16" hidden="1">
      <c r="A1417" t="s">
        <v>8</v>
      </c>
      <c r="B1417" t="s">
        <v>8</v>
      </c>
      <c r="C1417" t="s">
        <v>83</v>
      </c>
      <c r="D1417" s="8">
        <v>8115</v>
      </c>
      <c r="E1417" t="str">
        <f>VLOOKUP(D1417,Conformity!$A$2:$C$116,2,0)</f>
        <v xml:space="preserve"> Grass airports</v>
      </c>
      <c r="F1417" s="8" t="s">
        <v>5</v>
      </c>
      <c r="G1417" s="26">
        <f t="shared" si="110"/>
        <v>0.96739227811534922</v>
      </c>
      <c r="H1417" s="30">
        <f t="shared" si="111"/>
        <v>0.17065096597435325</v>
      </c>
      <c r="I1417" s="30">
        <f>HLOOKUP(F1417,ROCs!$B$1:$F$17,MATCH(VLOOKUP(D1417,HROC,2,0),ROCs!$A$2:$A$17,0)+1,0)</f>
        <v>0.24052044568721381</v>
      </c>
      <c r="J1417" s="3">
        <v>11.77</v>
      </c>
      <c r="K1417" s="26">
        <f t="shared" si="112"/>
        <v>11.797882628615227</v>
      </c>
      <c r="L1417" s="31">
        <f t="shared" si="113"/>
        <v>31.055264284804394</v>
      </c>
      <c r="M1417" s="4">
        <f>2.721*K1417*(H1417+VLOOKUP(B1417,Summary!$A$34:C$39,3,0))</f>
        <v>11.577631242543438</v>
      </c>
      <c r="N1417" t="s">
        <v>111</v>
      </c>
      <c r="O1417" t="s">
        <v>82</v>
      </c>
      <c r="P1417">
        <f t="shared" si="114"/>
        <v>8000</v>
      </c>
    </row>
    <row r="1418" spans="1:16" hidden="1">
      <c r="A1418" t="s">
        <v>11</v>
      </c>
      <c r="B1418" t="s">
        <v>11</v>
      </c>
      <c r="C1418" t="s">
        <v>90</v>
      </c>
      <c r="D1418" s="8">
        <v>5120</v>
      </c>
      <c r="E1418" t="str">
        <f>VLOOKUP(D1418,Conformity!$A$2:$C$116,2,0)</f>
        <v xml:space="preserve"> Channelized Waterways, Canals</v>
      </c>
      <c r="F1418" s="8" t="s">
        <v>5</v>
      </c>
      <c r="G1418" s="26">
        <f t="shared" si="110"/>
        <v>0.52096910560538079</v>
      </c>
      <c r="H1418" s="30">
        <f t="shared" si="111"/>
        <v>9.3813358258152305E-2</v>
      </c>
      <c r="I1418" s="30">
        <f>HLOOKUP(F1418,ROCs!$B$1:$F$17,MATCH(VLOOKUP(D1418,HROC,2,0),ROCs!$A$2:$A$17,0)+1,0)</f>
        <v>0.2984336595879456</v>
      </c>
      <c r="J1418" s="3">
        <v>11.73</v>
      </c>
      <c r="K1418" s="26">
        <f t="shared" si="112"/>
        <v>14.588862301383314</v>
      </c>
      <c r="L1418" s="31">
        <f t="shared" si="113"/>
        <v>20.680542948813635</v>
      </c>
      <c r="M1418" s="4">
        <f>2.721*K1418*(H1418+VLOOKUP(B1418,Summary!$A$34:C$39,3,0))</f>
        <v>8.0906350561838867</v>
      </c>
      <c r="N1418" t="s">
        <v>105</v>
      </c>
      <c r="O1418" t="s">
        <v>89</v>
      </c>
      <c r="P1418">
        <f t="shared" si="114"/>
        <v>5000</v>
      </c>
    </row>
    <row r="1419" spans="1:16" hidden="1">
      <c r="A1419" t="s">
        <v>12</v>
      </c>
      <c r="B1419" t="s">
        <v>95</v>
      </c>
      <c r="C1419" t="s">
        <v>81</v>
      </c>
      <c r="D1419" s="8">
        <v>8320</v>
      </c>
      <c r="E1419" t="str">
        <f>VLOOKUP(D1419,Conformity!$A$2:$C$116,2,0)</f>
        <v>Electrical Power Transmission Lines</v>
      </c>
      <c r="F1419" s="8" t="s">
        <v>10</v>
      </c>
      <c r="G1419" s="26">
        <f t="shared" si="110"/>
        <v>0.73183755311232057</v>
      </c>
      <c r="H1419" s="30">
        <f t="shared" si="111"/>
        <v>0.15992943931627868</v>
      </c>
      <c r="I1419" s="30">
        <f>HLOOKUP(F1419,ROCs!$B$1:$F$17,MATCH(VLOOKUP(D1419,HROC,2,0),ROCs!$A$2:$A$17,0)+1,0)</f>
        <v>0.24115339422849597</v>
      </c>
      <c r="J1419" s="3">
        <v>11.72</v>
      </c>
      <c r="K1419" s="26">
        <f t="shared" si="112"/>
        <v>11.778679349641854</v>
      </c>
      <c r="L1419" s="31">
        <f t="shared" si="113"/>
        <v>23.455237337525453</v>
      </c>
      <c r="M1419" s="4">
        <f>2.721*K1419*(H1419+VLOOKUP(B1419,Summary!$A$34:C$39,3,0))</f>
        <v>5.1257043868107832</v>
      </c>
      <c r="N1419" t="s">
        <v>103</v>
      </c>
      <c r="O1419" t="s">
        <v>82</v>
      </c>
      <c r="P1419">
        <f t="shared" si="114"/>
        <v>8000</v>
      </c>
    </row>
    <row r="1420" spans="1:16" hidden="1">
      <c r="A1420" t="s">
        <v>16</v>
      </c>
      <c r="B1420" t="s">
        <v>97</v>
      </c>
      <c r="C1420" t="s">
        <v>4</v>
      </c>
      <c r="D1420" s="8">
        <v>2430</v>
      </c>
      <c r="E1420" t="str">
        <f>VLOOKUP(D1420,Conformity!$A$2:$C$116,2,0)</f>
        <v>Ornamentals</v>
      </c>
      <c r="F1420" s="8" t="s">
        <v>10</v>
      </c>
      <c r="G1420" s="26">
        <f t="shared" si="110"/>
        <v>1.7303616721893005</v>
      </c>
      <c r="H1420" s="30">
        <f t="shared" si="111"/>
        <v>0.38508149913584422</v>
      </c>
      <c r="I1420" s="30">
        <f>HLOOKUP(F1420,ROCs!$B$1:$F$17,MATCH(VLOOKUP(D1420,HROC,2,0),ROCs!$A$2:$A$17,0)+1,0)</f>
        <v>0.30381529981542799</v>
      </c>
      <c r="J1420" s="3">
        <v>11.69</v>
      </c>
      <c r="K1420" s="26">
        <f t="shared" si="112"/>
        <v>14.801296562555507</v>
      </c>
      <c r="L1420" s="31">
        <f t="shared" si="113"/>
        <v>69.689153452175503</v>
      </c>
      <c r="M1420" s="4">
        <f>2.721*K1420*(H1420+VLOOKUP(B1420,Summary!$A$34:C$39,3,0))</f>
        <v>17.119871700277614</v>
      </c>
      <c r="N1420" t="s">
        <v>4</v>
      </c>
      <c r="P1420">
        <f t="shared" si="114"/>
        <v>2000</v>
      </c>
    </row>
    <row r="1421" spans="1:16" hidden="1">
      <c r="A1421" t="s">
        <v>14</v>
      </c>
      <c r="B1421" t="s">
        <v>96</v>
      </c>
      <c r="C1421" t="s">
        <v>78</v>
      </c>
      <c r="D1421" s="8">
        <v>1320</v>
      </c>
      <c r="E1421" t="str">
        <f>VLOOKUP(D1421,Conformity!$A$2:$C$116,2,0)</f>
        <v>Mobile Home Units &lt;Six or more dwelling units per acre&gt;</v>
      </c>
      <c r="F1421" s="8" t="s">
        <v>10</v>
      </c>
      <c r="G1421" s="26">
        <f t="shared" si="110"/>
        <v>1.6728075169398335</v>
      </c>
      <c r="H1421" s="30">
        <f t="shared" si="111"/>
        <v>0.4645994885165638</v>
      </c>
      <c r="I1421" s="30">
        <f>HLOOKUP(F1421,ROCs!$B$1:$F$17,MATCH(VLOOKUP(D1421,HROC,2,0),ROCs!$A$2:$A$17,0)+1,0)</f>
        <v>0.44774347762687844</v>
      </c>
      <c r="J1421" s="3">
        <v>11.66</v>
      </c>
      <c r="K1421" s="26">
        <f t="shared" si="112"/>
        <v>21.757221195496783</v>
      </c>
      <c r="L1421" s="31">
        <f t="shared" si="113"/>
        <v>99.032545048018719</v>
      </c>
      <c r="M1421" s="4">
        <f>2.721*K1421*(H1421+VLOOKUP(B1421,Summary!$A$34:C$39,3,0))</f>
        <v>32.241051545671873</v>
      </c>
      <c r="N1421" t="s">
        <v>100</v>
      </c>
      <c r="P1421">
        <f t="shared" si="114"/>
        <v>1000</v>
      </c>
    </row>
    <row r="1422" spans="1:16" hidden="1">
      <c r="A1422" t="s">
        <v>16</v>
      </c>
      <c r="B1422" t="s">
        <v>97</v>
      </c>
      <c r="C1422" t="s">
        <v>81</v>
      </c>
      <c r="D1422" s="8">
        <v>6120</v>
      </c>
      <c r="E1422" t="str">
        <f>VLOOKUP(D1422,Conformity!$A$2:$C$116,2,0)</f>
        <v>Mangrove Swamps</v>
      </c>
      <c r="F1422" s="8" t="s">
        <v>5</v>
      </c>
      <c r="G1422" s="26">
        <f t="shared" si="110"/>
        <v>0.62640332935885068</v>
      </c>
      <c r="H1422" s="30">
        <f t="shared" si="111"/>
        <v>1.7869211096790915E-2</v>
      </c>
      <c r="I1422" s="30">
        <f>HLOOKUP(F1422,ROCs!$B$1:$F$17,MATCH(VLOOKUP(D1422,HROC,2,0),ROCs!$A$2:$A$17,0)+1,0)</f>
        <v>0.24869471632328805</v>
      </c>
      <c r="J1422" s="3">
        <v>11.66</v>
      </c>
      <c r="K1422" s="26">
        <f t="shared" si="112"/>
        <v>12.084834785033351</v>
      </c>
      <c r="L1422" s="31">
        <f t="shared" si="113"/>
        <v>20.597917604686689</v>
      </c>
      <c r="M1422" s="4">
        <f>2.721*K1422*(H1422+VLOOKUP(B1422,Summary!$A$34:C$39,3,0))</f>
        <v>1.9029037461214733</v>
      </c>
      <c r="N1422" t="s">
        <v>103</v>
      </c>
      <c r="O1422" t="s">
        <v>82</v>
      </c>
      <c r="P1422">
        <f t="shared" si="114"/>
        <v>6000</v>
      </c>
    </row>
    <row r="1423" spans="1:16" hidden="1">
      <c r="A1423" t="s">
        <v>2</v>
      </c>
      <c r="B1423" t="s">
        <v>94</v>
      </c>
      <c r="C1423" t="s">
        <v>81</v>
      </c>
      <c r="D1423" s="8">
        <v>5300</v>
      </c>
      <c r="E1423" t="str">
        <f>VLOOKUP(D1423,Conformity!$A$2:$C$116,2,0)</f>
        <v>Reservoirs</v>
      </c>
      <c r="F1423" s="8" t="s">
        <v>5</v>
      </c>
      <c r="G1423" s="26">
        <f t="shared" ref="G1423:G1486" si="115">VLOOKUP(VLOOKUP(D1423,HEMC,2,0),EMCN,2,0)</f>
        <v>0.52096910560538079</v>
      </c>
      <c r="H1423" s="30">
        <f t="shared" ref="H1423:H1486" si="116">VLOOKUP(VLOOKUP(D1423,HEMC,2,0),EMCP,3,0)</f>
        <v>9.3813358258152305E-2</v>
      </c>
      <c r="I1423" s="30">
        <f>HLOOKUP(F1423,ROCs!$B$1:$F$17,MATCH(VLOOKUP(D1423,HROC,2,0),ROCs!$A$2:$A$17,0)+1,0)</f>
        <v>0.2984336595879456</v>
      </c>
      <c r="J1423" s="3">
        <v>11.59</v>
      </c>
      <c r="K1423" s="26">
        <f t="shared" si="112"/>
        <v>14.414741182696725</v>
      </c>
      <c r="L1423" s="31">
        <f t="shared" si="113"/>
        <v>20.433716349254048</v>
      </c>
      <c r="M1423" s="4">
        <f>2.721*K1423*(H1423+VLOOKUP(B1423,Summary!$A$34:C$39,3,0))</f>
        <v>5.6407209914414267</v>
      </c>
      <c r="N1423" t="s">
        <v>103</v>
      </c>
      <c r="O1423" t="s">
        <v>82</v>
      </c>
      <c r="P1423">
        <f t="shared" si="114"/>
        <v>5000</v>
      </c>
    </row>
    <row r="1424" spans="1:16" hidden="1">
      <c r="A1424" t="s">
        <v>2</v>
      </c>
      <c r="B1424" t="s">
        <v>94</v>
      </c>
      <c r="C1424" t="s">
        <v>71</v>
      </c>
      <c r="D1424" s="8">
        <v>1800</v>
      </c>
      <c r="E1424" t="str">
        <f>VLOOKUP(D1424,Conformity!$A$2:$C$116,2,0)</f>
        <v>Recreational</v>
      </c>
      <c r="F1424" s="8" t="s">
        <v>5</v>
      </c>
      <c r="G1424" s="26">
        <f t="shared" si="115"/>
        <v>1.3474392445178078</v>
      </c>
      <c r="H1424" s="30">
        <f t="shared" si="116"/>
        <v>0.2921616014325315</v>
      </c>
      <c r="I1424" s="30">
        <f>HLOOKUP(F1424,ROCs!$B$1:$F$17,MATCH(VLOOKUP(D1424,HROC,2,0),ROCs!$A$2:$A$17,0)+1,0)</f>
        <v>0.27638752969320179</v>
      </c>
      <c r="J1424" s="3">
        <v>11.59</v>
      </c>
      <c r="K1424" s="26">
        <f t="shared" si="112"/>
        <v>13.349883897658488</v>
      </c>
      <c r="L1424" s="31">
        <f t="shared" si="113"/>
        <v>48.945776485288469</v>
      </c>
      <c r="M1424" s="4">
        <f>2.721*K1424*(H1424+VLOOKUP(B1424,Summary!$A$34:C$39,3,0))</f>
        <v>12.42903183479581</v>
      </c>
      <c r="N1424" t="s">
        <v>104</v>
      </c>
      <c r="P1424">
        <f t="shared" si="114"/>
        <v>1000</v>
      </c>
    </row>
    <row r="1425" spans="1:16">
      <c r="A1425" t="s">
        <v>12</v>
      </c>
      <c r="B1425" t="s">
        <v>95</v>
      </c>
      <c r="C1425" t="s">
        <v>17</v>
      </c>
      <c r="D1425" s="8">
        <v>6430</v>
      </c>
      <c r="E1425" t="str">
        <f>VLOOKUP(D1425,Conformity!$A$2:$C$116,2,0)</f>
        <v>Wet Prairies</v>
      </c>
      <c r="F1425" s="8" t="s">
        <v>5</v>
      </c>
      <c r="G1425" s="26">
        <f t="shared" si="115"/>
        <v>0.62640332935885068</v>
      </c>
      <c r="H1425" s="30">
        <f t="shared" si="116"/>
        <v>1.7869211096790915E-2</v>
      </c>
      <c r="I1425" s="30">
        <f>HLOOKUP(F1425,ROCs!$B$1:$F$17,MATCH(VLOOKUP(D1425,HROC,2,0),ROCs!$A$2:$A$17,0)+1,0)</f>
        <v>0.24869471632328805</v>
      </c>
      <c r="J1425" s="3">
        <v>11.52</v>
      </c>
      <c r="K1425" s="26">
        <f t="shared" si="112"/>
        <v>11.939733852794527</v>
      </c>
      <c r="L1425" s="31">
        <f t="shared" si="113"/>
        <v>20.350601269810518</v>
      </c>
      <c r="M1425" s="4">
        <f>2.721*K1425*(H1425+VLOOKUP(B1425,Summary!$A$34:C$39,3,0))</f>
        <v>0.58053521268648922</v>
      </c>
      <c r="N1425" t="s">
        <v>17</v>
      </c>
      <c r="O1425" t="s">
        <v>34</v>
      </c>
      <c r="P1425">
        <f t="shared" si="114"/>
        <v>6000</v>
      </c>
    </row>
    <row r="1426" spans="1:16">
      <c r="A1426" t="s">
        <v>14</v>
      </c>
      <c r="B1426" t="s">
        <v>96</v>
      </c>
      <c r="C1426" t="s">
        <v>17</v>
      </c>
      <c r="D1426" s="8">
        <v>1620</v>
      </c>
      <c r="E1426" t="str">
        <f>VLOOKUP(D1426,Conformity!$A$2:$C$116,2,0)</f>
        <v>Sand and Gravel Pits</v>
      </c>
      <c r="F1426" s="8" t="s">
        <v>5</v>
      </c>
      <c r="G1426" s="26">
        <f t="shared" si="115"/>
        <v>0.73183755311232057</v>
      </c>
      <c r="H1426" s="30">
        <f t="shared" si="116"/>
        <v>0.13401908322593187</v>
      </c>
      <c r="I1426" s="30">
        <f>HLOOKUP(F1426,ROCs!$B$1:$F$17,MATCH(VLOOKUP(D1426,HROC,2,0),ROCs!$A$2:$A$17,0)+1,0)</f>
        <v>0.24052044568721381</v>
      </c>
      <c r="J1426" s="3">
        <v>11.5</v>
      </c>
      <c r="K1426" s="26">
        <f t="shared" si="112"/>
        <v>11.527243010116832</v>
      </c>
      <c r="L1426" s="31">
        <f t="shared" si="113"/>
        <v>22.954544616060264</v>
      </c>
      <c r="M1426" s="4">
        <f>2.721*K1426*(H1426+VLOOKUP(B1426,Summary!$A$34:C$39,3,0))</f>
        <v>6.712842998702989</v>
      </c>
      <c r="N1426" t="s">
        <v>17</v>
      </c>
      <c r="O1426" t="s">
        <v>48</v>
      </c>
      <c r="P1426">
        <f t="shared" si="114"/>
        <v>1000</v>
      </c>
    </row>
    <row r="1427" spans="1:16" hidden="1">
      <c r="A1427" t="s">
        <v>12</v>
      </c>
      <c r="B1427" t="s">
        <v>95</v>
      </c>
      <c r="C1427" t="s">
        <v>86</v>
      </c>
      <c r="D1427" s="8">
        <v>2130</v>
      </c>
      <c r="E1427" t="str">
        <f>VLOOKUP(D1427,Conformity!$A$2:$C$116,2,0)</f>
        <v>Woodland Pastures</v>
      </c>
      <c r="F1427" s="8" t="s">
        <v>10</v>
      </c>
      <c r="G1427" s="26">
        <f t="shared" si="115"/>
        <v>0.95337210017164864</v>
      </c>
      <c r="H1427" s="30">
        <f t="shared" si="116"/>
        <v>0.22938109134459039</v>
      </c>
      <c r="I1427" s="30">
        <f>HLOOKUP(F1427,ROCs!$B$1:$F$17,MATCH(VLOOKUP(D1427,HROC,2,0),ROCs!$A$2:$A$17,0)+1,0)</f>
        <v>0.2</v>
      </c>
      <c r="J1427" s="3">
        <v>11.49</v>
      </c>
      <c r="K1427" s="26">
        <f t="shared" si="112"/>
        <v>9.5769150000000014</v>
      </c>
      <c r="L1427" s="31">
        <f t="shared" si="113"/>
        <v>24.843719265032508</v>
      </c>
      <c r="M1427" s="4">
        <f>2.721*K1427*(H1427+VLOOKUP(B1427,Summary!$A$34:C$39,3,0))</f>
        <v>5.977392706421524</v>
      </c>
      <c r="N1427" t="s">
        <v>109</v>
      </c>
      <c r="P1427">
        <f t="shared" si="114"/>
        <v>2000</v>
      </c>
    </row>
    <row r="1428" spans="1:16" hidden="1">
      <c r="A1428" t="s">
        <v>16</v>
      </c>
      <c r="B1428" t="s">
        <v>97</v>
      </c>
      <c r="C1428" t="s">
        <v>71</v>
      </c>
      <c r="D1428" s="8">
        <v>6120</v>
      </c>
      <c r="E1428" t="str">
        <f>VLOOKUP(D1428,Conformity!$A$2:$C$116,2,0)</f>
        <v>Mangrove Swamps</v>
      </c>
      <c r="F1428" s="8" t="s">
        <v>9</v>
      </c>
      <c r="G1428" s="26">
        <f t="shared" si="115"/>
        <v>0.62640332935885068</v>
      </c>
      <c r="H1428" s="30">
        <f t="shared" si="116"/>
        <v>1.7869211096790915E-2</v>
      </c>
      <c r="I1428" s="30">
        <f>HLOOKUP(F1428,ROCs!$B$1:$F$17,MATCH(VLOOKUP(D1428,HROC,2,0),ROCs!$A$2:$A$17,0)+1,0)</f>
        <v>0.24869471632328805</v>
      </c>
      <c r="J1428" s="3">
        <v>11.48</v>
      </c>
      <c r="K1428" s="26">
        <f t="shared" si="112"/>
        <v>11.898276443583436</v>
      </c>
      <c r="L1428" s="31">
        <f t="shared" si="113"/>
        <v>20.279939459845899</v>
      </c>
      <c r="M1428" s="4">
        <f>2.721*K1428*(H1428+VLOOKUP(B1428,Summary!$A$34:C$39,3,0))</f>
        <v>1.873527873539838</v>
      </c>
      <c r="N1428" t="s">
        <v>104</v>
      </c>
      <c r="P1428">
        <f t="shared" si="114"/>
        <v>6000</v>
      </c>
    </row>
    <row r="1429" spans="1:16" hidden="1">
      <c r="A1429" t="s">
        <v>16</v>
      </c>
      <c r="B1429" t="s">
        <v>97</v>
      </c>
      <c r="C1429" t="s">
        <v>79</v>
      </c>
      <c r="D1429" s="8">
        <v>4110</v>
      </c>
      <c r="E1429" t="str">
        <f>VLOOKUP(D1429,Conformity!$A$2:$C$116,2,0)</f>
        <v>Pine Flatwoods</v>
      </c>
      <c r="F1429" s="8" t="s">
        <v>13</v>
      </c>
      <c r="G1429" s="26">
        <f t="shared" si="115"/>
        <v>0.80616023176279095</v>
      </c>
      <c r="H1429" s="30">
        <f t="shared" si="116"/>
        <v>4.9140330516175015E-2</v>
      </c>
      <c r="I1429" s="30">
        <f>HLOOKUP(F1429,ROCs!$B$1:$F$17,MATCH(VLOOKUP(D1429,HROC,2,0),ROCs!$A$2:$A$17,0)+1,0)</f>
        <v>9.4942281192321246E-2</v>
      </c>
      <c r="J1429" s="3">
        <v>11.41</v>
      </c>
      <c r="K1429" s="26">
        <f t="shared" si="112"/>
        <v>4.5146170278752766</v>
      </c>
      <c r="L1429" s="31">
        <f t="shared" si="113"/>
        <v>9.9030923145826311</v>
      </c>
      <c r="M1429" s="4">
        <f>2.721*K1429*(H1429+VLOOKUP(B1429,Summary!$A$34:C$39,3,0))</f>
        <v>1.0950241493850292</v>
      </c>
      <c r="N1429" t="s">
        <v>113</v>
      </c>
      <c r="P1429">
        <f t="shared" si="114"/>
        <v>4000</v>
      </c>
    </row>
    <row r="1430" spans="1:16" hidden="1">
      <c r="A1430" t="s">
        <v>11</v>
      </c>
      <c r="B1430" t="s">
        <v>11</v>
      </c>
      <c r="C1430" t="s">
        <v>86</v>
      </c>
      <c r="D1430" s="8">
        <v>4110</v>
      </c>
      <c r="E1430" t="str">
        <f>VLOOKUP(D1430,Conformity!$A$2:$C$116,2,0)</f>
        <v>Pine Flatwoods</v>
      </c>
      <c r="F1430" s="8" t="s">
        <v>5</v>
      </c>
      <c r="G1430" s="26">
        <f t="shared" si="115"/>
        <v>0.80616023176279095</v>
      </c>
      <c r="H1430" s="30">
        <f t="shared" si="116"/>
        <v>4.9140330516175015E-2</v>
      </c>
      <c r="I1430" s="30">
        <f>HLOOKUP(F1430,ROCs!$B$1:$F$17,MATCH(VLOOKUP(D1430,HROC,2,0),ROCs!$A$2:$A$17,0)+1,0)</f>
        <v>0.28292799795311729</v>
      </c>
      <c r="J1430" s="3">
        <v>11.39</v>
      </c>
      <c r="K1430" s="26">
        <f t="shared" si="112"/>
        <v>13.429976694438929</v>
      </c>
      <c r="L1430" s="31">
        <f t="shared" si="113"/>
        <v>29.459486411921691</v>
      </c>
      <c r="M1430" s="4">
        <f>2.721*K1430*(H1430+VLOOKUP(B1430,Summary!$A$34:C$39,3,0))</f>
        <v>5.8154597804688839</v>
      </c>
      <c r="N1430" t="s">
        <v>109</v>
      </c>
      <c r="P1430">
        <f t="shared" si="114"/>
        <v>4000</v>
      </c>
    </row>
    <row r="1431" spans="1:16">
      <c r="A1431" t="s">
        <v>8</v>
      </c>
      <c r="B1431" t="s">
        <v>8</v>
      </c>
      <c r="C1431" t="s">
        <v>17</v>
      </c>
      <c r="D1431" s="8">
        <v>6170</v>
      </c>
      <c r="E1431" t="str">
        <f>VLOOKUP(D1431,Conformity!$A$2:$C$116,2,0)</f>
        <v>Mixed Wetland Hardwoods</v>
      </c>
      <c r="F1431" s="8" t="s">
        <v>5</v>
      </c>
      <c r="G1431" s="26">
        <f t="shared" si="115"/>
        <v>0.62640332935885068</v>
      </c>
      <c r="H1431" s="30">
        <f t="shared" si="116"/>
        <v>1.7869211096790915E-2</v>
      </c>
      <c r="I1431" s="30">
        <f>HLOOKUP(F1431,ROCs!$B$1:$F$17,MATCH(VLOOKUP(D1431,HROC,2,0),ROCs!$A$2:$A$17,0)+1,0)</f>
        <v>0.24869471632328805</v>
      </c>
      <c r="J1431" s="3">
        <v>11.38</v>
      </c>
      <c r="K1431" s="26">
        <f t="shared" si="112"/>
        <v>11.794632920555706</v>
      </c>
      <c r="L1431" s="31">
        <f t="shared" si="113"/>
        <v>20.103284934934351</v>
      </c>
      <c r="M1431" s="4">
        <f>2.721*K1431*(H1431+VLOOKUP(B1431,Summary!$A$34:C$39,3,0))</f>
        <v>6.671187370852631</v>
      </c>
      <c r="N1431" t="s">
        <v>17</v>
      </c>
      <c r="O1431" t="s">
        <v>22</v>
      </c>
      <c r="P1431">
        <f t="shared" si="114"/>
        <v>6000</v>
      </c>
    </row>
    <row r="1432" spans="1:16" hidden="1">
      <c r="A1432" t="s">
        <v>16</v>
      </c>
      <c r="B1432" t="s">
        <v>97</v>
      </c>
      <c r="C1432" t="s">
        <v>71</v>
      </c>
      <c r="D1432" s="8">
        <v>1900</v>
      </c>
      <c r="E1432" t="str">
        <f>VLOOKUP(D1432,Conformity!$A$2:$C$116,2,0)</f>
        <v>Open Land</v>
      </c>
      <c r="F1432" s="8" t="s">
        <v>10</v>
      </c>
      <c r="G1432" s="26">
        <f t="shared" si="115"/>
        <v>0.80616023176279095</v>
      </c>
      <c r="H1432" s="30">
        <f t="shared" si="116"/>
        <v>4.9140330516175015E-2</v>
      </c>
      <c r="I1432" s="30">
        <f>HLOOKUP(F1432,ROCs!$B$1:$F$17,MATCH(VLOOKUP(D1432,HROC,2,0),ROCs!$A$2:$A$17,0)+1,0)</f>
        <v>0.24115339422849597</v>
      </c>
      <c r="J1432" s="3">
        <v>11.37</v>
      </c>
      <c r="K1432" s="26">
        <f t="shared" si="112"/>
        <v>11.426926979985311</v>
      </c>
      <c r="L1432" s="31">
        <f t="shared" si="113"/>
        <v>25.06567269296086</v>
      </c>
      <c r="M1432" s="4">
        <f>2.721*K1432*(H1432+VLOOKUP(B1432,Summary!$A$34:C$39,3,0))</f>
        <v>2.7716107300096198</v>
      </c>
      <c r="N1432" t="s">
        <v>104</v>
      </c>
      <c r="P1432">
        <f t="shared" si="114"/>
        <v>1000</v>
      </c>
    </row>
    <row r="1433" spans="1:16" hidden="1">
      <c r="A1433" t="s">
        <v>11</v>
      </c>
      <c r="B1433" t="s">
        <v>11</v>
      </c>
      <c r="C1433" t="s">
        <v>72</v>
      </c>
      <c r="D1433" s="8">
        <v>8320</v>
      </c>
      <c r="E1433" t="str">
        <f>VLOOKUP(D1433,Conformity!$A$2:$C$116,2,0)</f>
        <v>Electrical Power Transmission Lines</v>
      </c>
      <c r="F1433" s="8" t="s">
        <v>5</v>
      </c>
      <c r="G1433" s="26">
        <f t="shared" si="115"/>
        <v>0.73183755311232057</v>
      </c>
      <c r="H1433" s="30">
        <f t="shared" si="116"/>
        <v>0.15992943931627868</v>
      </c>
      <c r="I1433" s="30">
        <f>HLOOKUP(F1433,ROCs!$B$1:$F$17,MATCH(VLOOKUP(D1433,HROC,2,0),ROCs!$A$2:$A$17,0)+1,0)</f>
        <v>0.28292799795311729</v>
      </c>
      <c r="J1433" s="3">
        <v>11.37</v>
      </c>
      <c r="K1433" s="26">
        <f t="shared" si="112"/>
        <v>13.406394645809534</v>
      </c>
      <c r="L1433" s="31">
        <f t="shared" si="113"/>
        <v>26.696555608974482</v>
      </c>
      <c r="M1433" s="4">
        <f>2.721*K1433*(H1433+VLOOKUP(B1433,Summary!$A$34:C$39,3,0))</f>
        <v>9.8467019853794628</v>
      </c>
      <c r="N1433" t="s">
        <v>99</v>
      </c>
      <c r="P1433">
        <f t="shared" si="114"/>
        <v>8000</v>
      </c>
    </row>
    <row r="1434" spans="1:16" hidden="1">
      <c r="A1434" t="s">
        <v>11</v>
      </c>
      <c r="B1434" t="s">
        <v>11</v>
      </c>
      <c r="C1434" t="s">
        <v>83</v>
      </c>
      <c r="D1434" s="8">
        <v>6240</v>
      </c>
      <c r="E1434" t="str">
        <f>VLOOKUP(D1434,Conformity!$A$2:$C$116,2,0)</f>
        <v>Cypress - Pine - Cabbage Palm</v>
      </c>
      <c r="F1434" s="8" t="s">
        <v>5</v>
      </c>
      <c r="G1434" s="26">
        <f t="shared" si="115"/>
        <v>0.62640332935885068</v>
      </c>
      <c r="H1434" s="30">
        <f t="shared" si="116"/>
        <v>1.7869211096790915E-2</v>
      </c>
      <c r="I1434" s="30">
        <f>HLOOKUP(F1434,ROCs!$B$1:$F$17,MATCH(VLOOKUP(D1434,HROC,2,0),ROCs!$A$2:$A$17,0)+1,0)</f>
        <v>0.24869471632328805</v>
      </c>
      <c r="J1434" s="3">
        <v>11.36</v>
      </c>
      <c r="K1434" s="26">
        <f t="shared" si="112"/>
        <v>11.773904215950161</v>
      </c>
      <c r="L1434" s="31">
        <f t="shared" si="113"/>
        <v>20.067954029952041</v>
      </c>
      <c r="M1434" s="4">
        <f>2.721*K1434*(H1434+VLOOKUP(B1434,Summary!$A$34:C$39,3,0))</f>
        <v>4.0965194944974419</v>
      </c>
      <c r="N1434" t="s">
        <v>111</v>
      </c>
      <c r="O1434" t="s">
        <v>82</v>
      </c>
      <c r="P1434">
        <f t="shared" si="114"/>
        <v>6000</v>
      </c>
    </row>
    <row r="1435" spans="1:16" hidden="1">
      <c r="A1435" t="s">
        <v>14</v>
      </c>
      <c r="B1435" t="s">
        <v>96</v>
      </c>
      <c r="C1435" t="s">
        <v>72</v>
      </c>
      <c r="D1435" s="8">
        <v>8200</v>
      </c>
      <c r="E1435" t="str">
        <f>VLOOKUP(D1435,Conformity!$A$2:$C$116,2,0)</f>
        <v>Communications</v>
      </c>
      <c r="F1435" s="8" t="s">
        <v>5</v>
      </c>
      <c r="G1435" s="26">
        <f t="shared" si="115"/>
        <v>1.2017295380314896</v>
      </c>
      <c r="H1435" s="30">
        <f t="shared" si="116"/>
        <v>0.2322997442582819</v>
      </c>
      <c r="I1435" s="30">
        <f>HLOOKUP(F1435,ROCs!$B$1:$F$17,MATCH(VLOOKUP(D1435,HROC,2,0),ROCs!$A$2:$A$17,0)+1,0)</f>
        <v>0.58224006489851832</v>
      </c>
      <c r="J1435" s="3">
        <v>11.33</v>
      </c>
      <c r="K1435" s="26">
        <f t="shared" si="112"/>
        <v>27.492080380363635</v>
      </c>
      <c r="L1435" s="31">
        <f t="shared" si="113"/>
        <v>89.896520594706615</v>
      </c>
      <c r="M1435" s="4">
        <f>2.721*K1435*(H1435+VLOOKUP(B1435,Summary!$A$34:C$39,3,0))</f>
        <v>23.3618792772826</v>
      </c>
      <c r="N1435" t="s">
        <v>99</v>
      </c>
      <c r="P1435">
        <f t="shared" si="114"/>
        <v>8000</v>
      </c>
    </row>
    <row r="1436" spans="1:16">
      <c r="A1436" t="s">
        <v>8</v>
      </c>
      <c r="B1436" t="s">
        <v>8</v>
      </c>
      <c r="C1436" t="s">
        <v>17</v>
      </c>
      <c r="D1436" s="8">
        <v>4200</v>
      </c>
      <c r="E1436" t="str">
        <f>VLOOKUP(D1436,Conformity!$A$2:$C$116,2,0)</f>
        <v>Upland Hardwood Forests</v>
      </c>
      <c r="F1436" s="8" t="s">
        <v>5</v>
      </c>
      <c r="G1436" s="26">
        <f t="shared" si="115"/>
        <v>0.80616023176279095</v>
      </c>
      <c r="H1436" s="30">
        <f t="shared" si="116"/>
        <v>4.9140330516175015E-2</v>
      </c>
      <c r="I1436" s="30">
        <f>HLOOKUP(F1436,ROCs!$B$1:$F$17,MATCH(VLOOKUP(D1436,HROC,2,0),ROCs!$A$2:$A$17,0)+1,0)</f>
        <v>0.28292799795311729</v>
      </c>
      <c r="J1436" s="3">
        <v>11.31</v>
      </c>
      <c r="K1436" s="26">
        <f t="shared" si="112"/>
        <v>13.33564849992136</v>
      </c>
      <c r="L1436" s="31">
        <f t="shared" si="113"/>
        <v>29.252571669783524</v>
      </c>
      <c r="M1436" s="4">
        <f>2.721*K1436*(H1436+VLOOKUP(B1436,Summary!$A$34:C$39,3,0))</f>
        <v>8.6775176719688591</v>
      </c>
      <c r="N1436" t="s">
        <v>17</v>
      </c>
      <c r="O1436" t="s">
        <v>22</v>
      </c>
      <c r="P1436">
        <f t="shared" si="114"/>
        <v>4000</v>
      </c>
    </row>
    <row r="1437" spans="1:16" hidden="1">
      <c r="A1437" t="s">
        <v>11</v>
      </c>
      <c r="B1437" t="s">
        <v>11</v>
      </c>
      <c r="C1437" t="s">
        <v>83</v>
      </c>
      <c r="D1437" s="8">
        <v>6110</v>
      </c>
      <c r="E1437" t="str">
        <f>VLOOKUP(D1437,Conformity!$A$2:$C$116,2,0)</f>
        <v>Bay Swamps</v>
      </c>
      <c r="F1437" s="8" t="s">
        <v>5</v>
      </c>
      <c r="G1437" s="26">
        <f t="shared" si="115"/>
        <v>0.62640332935885068</v>
      </c>
      <c r="H1437" s="30">
        <f t="shared" si="116"/>
        <v>1.7869211096790915E-2</v>
      </c>
      <c r="I1437" s="30">
        <f>HLOOKUP(F1437,ROCs!$B$1:$F$17,MATCH(VLOOKUP(D1437,HROC,2,0),ROCs!$A$2:$A$17,0)+1,0)</f>
        <v>0.24869471632328805</v>
      </c>
      <c r="J1437" s="3">
        <v>11.25</v>
      </c>
      <c r="K1437" s="26">
        <f t="shared" si="112"/>
        <v>11.659896340619659</v>
      </c>
      <c r="L1437" s="31">
        <f t="shared" si="113"/>
        <v>19.873634052549338</v>
      </c>
      <c r="M1437" s="4">
        <f>2.721*K1437*(H1437+VLOOKUP(B1437,Summary!$A$34:C$39,3,0))</f>
        <v>4.0568524923500204</v>
      </c>
      <c r="N1437" t="s">
        <v>111</v>
      </c>
      <c r="O1437" t="s">
        <v>82</v>
      </c>
      <c r="P1437">
        <f t="shared" si="114"/>
        <v>6000</v>
      </c>
    </row>
    <row r="1438" spans="1:16" hidden="1">
      <c r="A1438" t="s">
        <v>14</v>
      </c>
      <c r="B1438" t="s">
        <v>96</v>
      </c>
      <c r="C1438" t="s">
        <v>90</v>
      </c>
      <c r="D1438" s="8">
        <v>8110</v>
      </c>
      <c r="E1438" t="str">
        <f>VLOOKUP(D1438,Conformity!$A$2:$C$116,2,0)</f>
        <v>Airports</v>
      </c>
      <c r="F1438" s="8" t="s">
        <v>5</v>
      </c>
      <c r="G1438" s="26">
        <f t="shared" si="115"/>
        <v>1.4884831588725165</v>
      </c>
      <c r="H1438" s="30">
        <f t="shared" si="116"/>
        <v>0.30824389141964326</v>
      </c>
      <c r="I1438" s="30">
        <f>HLOOKUP(F1438,ROCs!$B$1:$F$17,MATCH(VLOOKUP(D1438,HROC,2,0),ROCs!$A$2:$A$17,0)+1,0)</f>
        <v>0.34369105791620291</v>
      </c>
      <c r="J1438" s="3">
        <v>11.22</v>
      </c>
      <c r="K1438" s="26">
        <f t="shared" si="112"/>
        <v>16.070770468974004</v>
      </c>
      <c r="L1438" s="31">
        <f t="shared" si="113"/>
        <v>65.089234716625313</v>
      </c>
      <c r="M1438" s="4">
        <f>2.721*K1438*(H1438+VLOOKUP(B1438,Summary!$A$34:C$39,3,0))</f>
        <v>16.977348803227866</v>
      </c>
      <c r="N1438" t="s">
        <v>105</v>
      </c>
      <c r="O1438" t="s">
        <v>89</v>
      </c>
      <c r="P1438">
        <f t="shared" si="114"/>
        <v>8000</v>
      </c>
    </row>
    <row r="1439" spans="1:16" hidden="1">
      <c r="A1439" t="s">
        <v>14</v>
      </c>
      <c r="B1439" t="s">
        <v>96</v>
      </c>
      <c r="C1439" t="s">
        <v>71</v>
      </c>
      <c r="D1439" s="8">
        <v>1411</v>
      </c>
      <c r="E1439" t="str">
        <f>VLOOKUP(D1439,Conformity!$A$2:$C$116,2,0)</f>
        <v>Shopping Centers (Plazas, Malls)</v>
      </c>
      <c r="F1439" s="8" t="s">
        <v>10</v>
      </c>
      <c r="G1439" s="26">
        <f t="shared" si="115"/>
        <v>1.4884831588725165</v>
      </c>
      <c r="H1439" s="30">
        <f t="shared" si="116"/>
        <v>0.30824389141964326</v>
      </c>
      <c r="I1439" s="30">
        <f>HLOOKUP(F1439,ROCs!$B$1:$F$17,MATCH(VLOOKUP(D1439,HROC,2,0),ROCs!$A$2:$A$17,0)+1,0)</f>
        <v>0.57659988543228824</v>
      </c>
      <c r="J1439" s="3">
        <v>11.19</v>
      </c>
      <c r="K1439" s="26">
        <f t="shared" si="112"/>
        <v>26.889346452212092</v>
      </c>
      <c r="L1439" s="31">
        <f t="shared" si="113"/>
        <v>108.90622736374793</v>
      </c>
      <c r="M1439" s="4">
        <f>2.721*K1439*(H1439+VLOOKUP(B1439,Summary!$A$34:C$39,3,0))</f>
        <v>28.406218276303161</v>
      </c>
      <c r="N1439" t="s">
        <v>104</v>
      </c>
      <c r="P1439">
        <f t="shared" si="114"/>
        <v>1000</v>
      </c>
    </row>
    <row r="1440" spans="1:16" hidden="1">
      <c r="A1440" t="s">
        <v>8</v>
      </c>
      <c r="B1440" t="s">
        <v>8</v>
      </c>
      <c r="C1440" t="s">
        <v>84</v>
      </c>
      <c r="D1440" s="8">
        <v>8350</v>
      </c>
      <c r="E1440" t="str">
        <f>VLOOKUP(D1440,Conformity!$A$2:$C$116,2,0)</f>
        <v>Solid Waste Disposal</v>
      </c>
      <c r="F1440" s="8" t="s">
        <v>9</v>
      </c>
      <c r="G1440" s="26">
        <f t="shared" si="115"/>
        <v>1.4884831588725165</v>
      </c>
      <c r="H1440" s="30">
        <f t="shared" si="116"/>
        <v>0.30824389141964326</v>
      </c>
      <c r="I1440" s="30">
        <f>HLOOKUP(F1440,ROCs!$B$1:$F$17,MATCH(VLOOKUP(D1440,HROC,2,0),ROCs!$A$2:$A$17,0)+1,0)</f>
        <v>0.57095970596605816</v>
      </c>
      <c r="J1440" s="3">
        <v>11.19</v>
      </c>
      <c r="K1440" s="26">
        <f t="shared" si="112"/>
        <v>26.626320489925593</v>
      </c>
      <c r="L1440" s="31">
        <f t="shared" si="113"/>
        <v>107.84092942866236</v>
      </c>
      <c r="M1440" s="4">
        <f>2.721*K1440*(H1440+VLOOKUP(B1440,Summary!$A$34:C$39,3,0))</f>
        <v>36.097878576972029</v>
      </c>
      <c r="N1440" t="s">
        <v>106</v>
      </c>
      <c r="O1440" t="s">
        <v>82</v>
      </c>
      <c r="P1440">
        <f t="shared" si="114"/>
        <v>8000</v>
      </c>
    </row>
    <row r="1441" spans="1:16">
      <c r="A1441" t="s">
        <v>11</v>
      </c>
      <c r="B1441" t="s">
        <v>11</v>
      </c>
      <c r="C1441" t="s">
        <v>17</v>
      </c>
      <c r="D1441" s="8">
        <v>6430</v>
      </c>
      <c r="E1441" t="str">
        <f>VLOOKUP(D1441,Conformity!$A$2:$C$116,2,0)</f>
        <v>Wet Prairies</v>
      </c>
      <c r="F1441" s="8" t="s">
        <v>5</v>
      </c>
      <c r="G1441" s="26">
        <f t="shared" si="115"/>
        <v>0.62640332935885068</v>
      </c>
      <c r="H1441" s="30">
        <f t="shared" si="116"/>
        <v>1.7869211096790915E-2</v>
      </c>
      <c r="I1441" s="30">
        <f>HLOOKUP(F1441,ROCs!$B$1:$F$17,MATCH(VLOOKUP(D1441,HROC,2,0),ROCs!$A$2:$A$17,0)+1,0)</f>
        <v>0.24869471632328805</v>
      </c>
      <c r="J1441" s="3">
        <v>11.18</v>
      </c>
      <c r="K1441" s="26">
        <f t="shared" si="112"/>
        <v>11.587345874500246</v>
      </c>
      <c r="L1441" s="31">
        <f t="shared" si="113"/>
        <v>19.749975885111251</v>
      </c>
      <c r="M1441" s="4">
        <f>2.721*K1441*(H1441+VLOOKUP(B1441,Summary!$A$34:C$39,3,0))</f>
        <v>4.031609854619842</v>
      </c>
      <c r="N1441" t="s">
        <v>17</v>
      </c>
      <c r="O1441" t="s">
        <v>26</v>
      </c>
      <c r="P1441">
        <f t="shared" si="114"/>
        <v>6000</v>
      </c>
    </row>
    <row r="1442" spans="1:16">
      <c r="A1442" t="s">
        <v>14</v>
      </c>
      <c r="B1442" t="s">
        <v>96</v>
      </c>
      <c r="C1442" t="s">
        <v>17</v>
      </c>
      <c r="D1442" s="8">
        <v>3200</v>
      </c>
      <c r="E1442" t="str">
        <f>VLOOKUP(D1442,Conformity!$A$2:$C$116,2,0)</f>
        <v>Shrub and Brushland</v>
      </c>
      <c r="F1442" s="8" t="s">
        <v>5</v>
      </c>
      <c r="G1442" s="26">
        <f t="shared" si="115"/>
        <v>0.80616023176279095</v>
      </c>
      <c r="H1442" s="30">
        <f t="shared" si="116"/>
        <v>4.9140330516175015E-2</v>
      </c>
      <c r="I1442" s="30">
        <f>HLOOKUP(F1442,ROCs!$B$1:$F$17,MATCH(VLOOKUP(D1442,HROC,2,0),ROCs!$A$2:$A$17,0)+1,0)</f>
        <v>0.28292799795311729</v>
      </c>
      <c r="J1442" s="3">
        <v>11.18</v>
      </c>
      <c r="K1442" s="26">
        <f t="shared" si="112"/>
        <v>13.182365183830308</v>
      </c>
      <c r="L1442" s="31">
        <f t="shared" si="113"/>
        <v>28.916335213808996</v>
      </c>
      <c r="M1442" s="4">
        <f>2.721*K1442*(H1442+VLOOKUP(B1442,Summary!$A$34:C$39,3,0))</f>
        <v>4.6321623663601832</v>
      </c>
      <c r="N1442" t="s">
        <v>17</v>
      </c>
      <c r="O1442" t="s">
        <v>38</v>
      </c>
      <c r="P1442">
        <f t="shared" si="114"/>
        <v>3000</v>
      </c>
    </row>
    <row r="1443" spans="1:16" hidden="1">
      <c r="A1443" t="s">
        <v>14</v>
      </c>
      <c r="B1443" t="s">
        <v>96</v>
      </c>
      <c r="C1443" t="s">
        <v>71</v>
      </c>
      <c r="D1443" s="8">
        <v>7400</v>
      </c>
      <c r="E1443" t="str">
        <f>VLOOKUP(D1443,Conformity!$A$2:$C$116,2,0)</f>
        <v>Disturbed Land</v>
      </c>
      <c r="F1443" s="8" t="s">
        <v>13</v>
      </c>
      <c r="G1443" s="26">
        <f t="shared" si="115"/>
        <v>0.73183755311232057</v>
      </c>
      <c r="H1443" s="30">
        <f t="shared" si="116"/>
        <v>0.13401908322593187</v>
      </c>
      <c r="I1443" s="30">
        <f>HLOOKUP(F1443,ROCs!$B$1:$F$17,MATCH(VLOOKUP(D1443,HROC,2,0),ROCs!$A$2:$A$17,0)+1,0)</f>
        <v>9.4942281192321246E-2</v>
      </c>
      <c r="J1443" s="3">
        <v>11.18</v>
      </c>
      <c r="K1443" s="26">
        <f t="shared" si="112"/>
        <v>4.4236124777954062</v>
      </c>
      <c r="L1443" s="31">
        <f t="shared" si="113"/>
        <v>8.8088721558656893</v>
      </c>
      <c r="M1443" s="4">
        <f>2.721*K1443*(H1443+VLOOKUP(B1443,Summary!$A$34:C$39,3,0))</f>
        <v>2.5760727022482635</v>
      </c>
      <c r="N1443" t="s">
        <v>104</v>
      </c>
      <c r="P1443">
        <f t="shared" si="114"/>
        <v>7000</v>
      </c>
    </row>
    <row r="1444" spans="1:16" hidden="1">
      <c r="A1444" t="s">
        <v>14</v>
      </c>
      <c r="B1444" t="s">
        <v>96</v>
      </c>
      <c r="C1444" t="s">
        <v>71</v>
      </c>
      <c r="D1444" s="8">
        <v>1550</v>
      </c>
      <c r="E1444" t="str">
        <f>VLOOKUP(D1444,Conformity!$A$2:$C$116,2,0)</f>
        <v>Other Light Industrial</v>
      </c>
      <c r="F1444" s="8" t="s">
        <v>13</v>
      </c>
      <c r="G1444" s="26">
        <f t="shared" si="115"/>
        <v>1.2017295380314896</v>
      </c>
      <c r="H1444" s="30">
        <f t="shared" si="116"/>
        <v>0.2322997442582819</v>
      </c>
      <c r="I1444" s="30">
        <f>HLOOKUP(F1444,ROCs!$B$1:$F$17,MATCH(VLOOKUP(D1444,HROC,2,0),ROCs!$A$2:$A$17,0)+1,0)</f>
        <v>0.25919242765503703</v>
      </c>
      <c r="J1444" s="3">
        <v>11.17</v>
      </c>
      <c r="K1444" s="26">
        <f t="shared" si="112"/>
        <v>12.065660219958936</v>
      </c>
      <c r="L1444" s="31">
        <f t="shared" si="113"/>
        <v>39.453575627801371</v>
      </c>
      <c r="M1444" s="4">
        <f>2.721*K1444*(H1444+VLOOKUP(B1444,Summary!$A$34:C$39,3,0))</f>
        <v>10.253007177322363</v>
      </c>
      <c r="N1444" t="s">
        <v>104</v>
      </c>
      <c r="P1444">
        <f t="shared" si="114"/>
        <v>1000</v>
      </c>
    </row>
    <row r="1445" spans="1:16" hidden="1">
      <c r="A1445" t="s">
        <v>15</v>
      </c>
      <c r="B1445" t="s">
        <v>95</v>
      </c>
      <c r="C1445" t="s">
        <v>4</v>
      </c>
      <c r="D1445" s="8">
        <v>2610</v>
      </c>
      <c r="E1445" t="str">
        <f>VLOOKUP(D1445,Conformity!$A$2:$C$116,2,0)</f>
        <v>Fallow Crop Land</v>
      </c>
      <c r="F1445" s="8" t="s">
        <v>5</v>
      </c>
      <c r="G1445" s="26">
        <f t="shared" si="115"/>
        <v>1.1942187284187931</v>
      </c>
      <c r="H1445" s="30">
        <f t="shared" si="116"/>
        <v>0.52982210901985061</v>
      </c>
      <c r="I1445" s="30">
        <f>HLOOKUP(F1445,ROCs!$B$1:$F$17,MATCH(VLOOKUP(D1445,HROC,2,0),ROCs!$A$2:$A$17,0)+1,0)</f>
        <v>0.28292799795311729</v>
      </c>
      <c r="J1445" s="3">
        <v>11.13</v>
      </c>
      <c r="K1445" s="26">
        <f t="shared" si="112"/>
        <v>13.123410062256829</v>
      </c>
      <c r="L1445" s="31">
        <f t="shared" si="113"/>
        <v>42.644116271698614</v>
      </c>
      <c r="M1445" s="4">
        <f>2.721*K1445*(H1445+VLOOKUP(B1445,Summary!$A$34:C$39,3,0))</f>
        <v>18.919311079867615</v>
      </c>
      <c r="N1445" t="s">
        <v>4</v>
      </c>
      <c r="P1445">
        <f t="shared" si="114"/>
        <v>2000</v>
      </c>
    </row>
    <row r="1446" spans="1:16" hidden="1">
      <c r="A1446" t="s">
        <v>14</v>
      </c>
      <c r="B1446" t="s">
        <v>96</v>
      </c>
      <c r="C1446" t="s">
        <v>81</v>
      </c>
      <c r="D1446" s="8">
        <v>1411</v>
      </c>
      <c r="E1446" t="str">
        <f>VLOOKUP(D1446,Conformity!$A$2:$C$116,2,0)</f>
        <v>Shopping Centers (Plazas, Malls)</v>
      </c>
      <c r="F1446" s="8" t="s">
        <v>3</v>
      </c>
      <c r="G1446" s="26">
        <f t="shared" si="115"/>
        <v>1.4884831588725165</v>
      </c>
      <c r="H1446" s="30">
        <f t="shared" si="116"/>
        <v>0.30824389141964326</v>
      </c>
      <c r="I1446" s="30">
        <f>HLOOKUP(F1446,ROCs!$B$1:$F$17,MATCH(VLOOKUP(D1446,HROC,2,0),ROCs!$A$2:$A$17,0)+1,0)</f>
        <v>0.5449281084296117</v>
      </c>
      <c r="J1446" s="3">
        <v>11.11</v>
      </c>
      <c r="K1446" s="26">
        <f t="shared" si="112"/>
        <v>25.230675478791316</v>
      </c>
      <c r="L1446" s="31">
        <f t="shared" si="113"/>
        <v>102.18834009660867</v>
      </c>
      <c r="M1446" s="4">
        <f>2.721*K1446*(H1446+VLOOKUP(B1446,Summary!$A$34:C$39,3,0))</f>
        <v>26.653978972038374</v>
      </c>
      <c r="N1446" t="s">
        <v>103</v>
      </c>
      <c r="O1446" t="s">
        <v>82</v>
      </c>
      <c r="P1446">
        <f t="shared" si="114"/>
        <v>1000</v>
      </c>
    </row>
    <row r="1447" spans="1:16" hidden="1">
      <c r="A1447" t="s">
        <v>14</v>
      </c>
      <c r="B1447" t="s">
        <v>96</v>
      </c>
      <c r="C1447" t="s">
        <v>72</v>
      </c>
      <c r="D1447" s="8">
        <v>1340</v>
      </c>
      <c r="E1447" t="str">
        <f>VLOOKUP(D1447,Conformity!$A$2:$C$116,2,0)</f>
        <v>Multiple Dwelling Units, High Rise &lt;Three stories or more&gt;</v>
      </c>
      <c r="F1447" s="8" t="s">
        <v>3</v>
      </c>
      <c r="G1447" s="26">
        <f t="shared" si="115"/>
        <v>1.6728075169398335</v>
      </c>
      <c r="H1447" s="30">
        <f t="shared" si="116"/>
        <v>0.4645994885165638</v>
      </c>
      <c r="I1447" s="30">
        <f>HLOOKUP(F1447,ROCs!$B$1:$F$17,MATCH(VLOOKUP(D1447,HROC,2,0),ROCs!$A$2:$A$17,0)+1,0)</f>
        <v>0.37832588419635466</v>
      </c>
      <c r="J1447" s="3">
        <v>11.09</v>
      </c>
      <c r="K1447" s="26">
        <f t="shared" si="112"/>
        <v>17.485304927286332</v>
      </c>
      <c r="L1447" s="31">
        <f t="shared" si="113"/>
        <v>79.588024239429501</v>
      </c>
      <c r="M1447" s="4">
        <f>2.721*K1447*(H1447+VLOOKUP(B1447,Summary!$A$34:C$39,3,0))</f>
        <v>25.910690174401065</v>
      </c>
      <c r="N1447" t="s">
        <v>99</v>
      </c>
      <c r="P1447">
        <f t="shared" si="114"/>
        <v>1000</v>
      </c>
    </row>
    <row r="1448" spans="1:16">
      <c r="A1448" t="s">
        <v>14</v>
      </c>
      <c r="B1448" t="s">
        <v>96</v>
      </c>
      <c r="C1448" t="s">
        <v>17</v>
      </c>
      <c r="D1448" s="8">
        <v>4280</v>
      </c>
      <c r="E1448" t="str">
        <f>VLOOKUP(D1448,Conformity!$A$2:$C$116,2,0)</f>
        <v>Cabbage Palm</v>
      </c>
      <c r="F1448" s="8" t="s">
        <v>5</v>
      </c>
      <c r="G1448" s="26">
        <f t="shared" si="115"/>
        <v>0.80616023176279095</v>
      </c>
      <c r="H1448" s="30">
        <f t="shared" si="116"/>
        <v>4.9140330516175015E-2</v>
      </c>
      <c r="I1448" s="30">
        <f>HLOOKUP(F1448,ROCs!$B$1:$F$17,MATCH(VLOOKUP(D1448,HROC,2,0),ROCs!$A$2:$A$17,0)+1,0)</f>
        <v>0.28292799795311729</v>
      </c>
      <c r="J1448" s="3">
        <v>11.04</v>
      </c>
      <c r="K1448" s="26">
        <f t="shared" si="112"/>
        <v>13.017290843424561</v>
      </c>
      <c r="L1448" s="31">
        <f t="shared" si="113"/>
        <v>28.554234415067199</v>
      </c>
      <c r="M1448" s="4">
        <f>2.721*K1448*(H1448+VLOOKUP(B1448,Summary!$A$34:C$39,3,0))</f>
        <v>4.5741567553324174</v>
      </c>
      <c r="N1448" t="s">
        <v>17</v>
      </c>
      <c r="O1448" t="s">
        <v>38</v>
      </c>
      <c r="P1448">
        <f t="shared" si="114"/>
        <v>4000</v>
      </c>
    </row>
    <row r="1449" spans="1:16" hidden="1">
      <c r="A1449" t="s">
        <v>14</v>
      </c>
      <c r="B1449" t="s">
        <v>96</v>
      </c>
      <c r="C1449" t="s">
        <v>86</v>
      </c>
      <c r="D1449" s="8">
        <v>6410</v>
      </c>
      <c r="E1449" t="str">
        <f>VLOOKUP(D1449,Conformity!$A$2:$C$116,2,0)</f>
        <v>Freshwater Marshes</v>
      </c>
      <c r="F1449" s="8" t="s">
        <v>10</v>
      </c>
      <c r="G1449" s="26">
        <f t="shared" si="115"/>
        <v>0.62640332935885068</v>
      </c>
      <c r="H1449" s="30">
        <f t="shared" si="116"/>
        <v>1.7869211096790915E-2</v>
      </c>
      <c r="I1449" s="30">
        <f>HLOOKUP(F1449,ROCs!$B$1:$F$17,MATCH(VLOOKUP(D1449,HROC,2,0),ROCs!$A$2:$A$17,0)+1,0)</f>
        <v>0.24869471632328805</v>
      </c>
      <c r="J1449" s="3">
        <v>11.02</v>
      </c>
      <c r="K1449" s="26">
        <f t="shared" si="112"/>
        <v>11.421516237655878</v>
      </c>
      <c r="L1449" s="31">
        <f t="shared" si="113"/>
        <v>19.467328645252774</v>
      </c>
      <c r="M1449" s="4">
        <f>2.721*K1449*(H1449+VLOOKUP(B1449,Summary!$A$34:C$39,3,0))</f>
        <v>3.0415740264710145</v>
      </c>
      <c r="N1449" t="s">
        <v>109</v>
      </c>
      <c r="P1449">
        <f t="shared" si="114"/>
        <v>6000</v>
      </c>
    </row>
    <row r="1450" spans="1:16" hidden="1">
      <c r="A1450" t="s">
        <v>14</v>
      </c>
      <c r="B1450" t="s">
        <v>96</v>
      </c>
      <c r="C1450" t="s">
        <v>83</v>
      </c>
      <c r="D1450" s="8">
        <v>1320</v>
      </c>
      <c r="E1450" t="str">
        <f>VLOOKUP(D1450,Conformity!$A$2:$C$116,2,0)</f>
        <v>Mobile Home Units &lt;Six or more dwelling units per acre&gt;</v>
      </c>
      <c r="F1450" s="8" t="s">
        <v>10</v>
      </c>
      <c r="G1450" s="26">
        <f t="shared" si="115"/>
        <v>1.6728075169398335</v>
      </c>
      <c r="H1450" s="30">
        <f t="shared" si="116"/>
        <v>0.4645994885165638</v>
      </c>
      <c r="I1450" s="30">
        <f>HLOOKUP(F1450,ROCs!$B$1:$F$17,MATCH(VLOOKUP(D1450,HROC,2,0),ROCs!$A$2:$A$17,0)+1,0)</f>
        <v>0.44774347762687844</v>
      </c>
      <c r="J1450" s="3">
        <v>11.02</v>
      </c>
      <c r="K1450" s="26">
        <f t="shared" si="112"/>
        <v>20.562999791970373</v>
      </c>
      <c r="L1450" s="31">
        <f t="shared" si="113"/>
        <v>93.596796434748398</v>
      </c>
      <c r="M1450" s="4">
        <f>2.721*K1450*(H1450+VLOOKUP(B1450,Summary!$A$34:C$39,3,0))</f>
        <v>30.471388339048378</v>
      </c>
      <c r="N1450" t="s">
        <v>111</v>
      </c>
      <c r="O1450" t="s">
        <v>82</v>
      </c>
      <c r="P1450">
        <f t="shared" si="114"/>
        <v>1000</v>
      </c>
    </row>
    <row r="1451" spans="1:16" hidden="1">
      <c r="A1451" t="s">
        <v>14</v>
      </c>
      <c r="B1451" t="s">
        <v>96</v>
      </c>
      <c r="C1451" t="s">
        <v>79</v>
      </c>
      <c r="D1451" s="8">
        <v>4130</v>
      </c>
      <c r="E1451" t="str">
        <f>VLOOKUP(D1451,Conformity!$A$2:$C$116,2,0)</f>
        <v>Sand Pine</v>
      </c>
      <c r="F1451" s="8" t="s">
        <v>3</v>
      </c>
      <c r="G1451" s="26">
        <f t="shared" si="115"/>
        <v>0.80616023176279095</v>
      </c>
      <c r="H1451" s="30">
        <f t="shared" si="116"/>
        <v>4.9140330516175015E-2</v>
      </c>
      <c r="I1451" s="30">
        <f>HLOOKUP(F1451,ROCs!$B$1:$F$17,MATCH(VLOOKUP(D1451,HROC,2,0),ROCs!$A$2:$A$17,0)+1,0)</f>
        <v>2.0887301862310671E-2</v>
      </c>
      <c r="J1451" s="3">
        <v>11.01</v>
      </c>
      <c r="K1451" s="26">
        <f t="shared" si="112"/>
        <v>0.95839661392808873</v>
      </c>
      <c r="L1451" s="31">
        <f t="shared" si="113"/>
        <v>2.1023023842578477</v>
      </c>
      <c r="M1451" s="4">
        <f>2.721*K1451*(H1451+VLOOKUP(B1451,Summary!$A$34:C$39,3,0))</f>
        <v>0.33677179058354556</v>
      </c>
      <c r="N1451" t="s">
        <v>113</v>
      </c>
      <c r="P1451">
        <f t="shared" si="114"/>
        <v>4000</v>
      </c>
    </row>
    <row r="1452" spans="1:16">
      <c r="A1452" t="s">
        <v>14</v>
      </c>
      <c r="B1452" t="s">
        <v>96</v>
      </c>
      <c r="C1452" t="s">
        <v>17</v>
      </c>
      <c r="D1452" s="8">
        <v>6170</v>
      </c>
      <c r="E1452" t="str">
        <f>VLOOKUP(D1452,Conformity!$A$2:$C$116,2,0)</f>
        <v>Mixed Wetland Hardwoods</v>
      </c>
      <c r="F1452" s="8" t="s">
        <v>10</v>
      </c>
      <c r="G1452" s="26">
        <f t="shared" si="115"/>
        <v>0.62640332935885068</v>
      </c>
      <c r="H1452" s="30">
        <f t="shared" si="116"/>
        <v>1.7869211096790915E-2</v>
      </c>
      <c r="I1452" s="30">
        <f>HLOOKUP(F1452,ROCs!$B$1:$F$17,MATCH(VLOOKUP(D1452,HROC,2,0),ROCs!$A$2:$A$17,0)+1,0)</f>
        <v>0.24869471632328805</v>
      </c>
      <c r="J1452" s="3">
        <v>11</v>
      </c>
      <c r="K1452" s="26">
        <f t="shared" si="112"/>
        <v>11.400787533050332</v>
      </c>
      <c r="L1452" s="31">
        <f t="shared" si="113"/>
        <v>19.431997740270464</v>
      </c>
      <c r="M1452" s="4">
        <f>2.721*K1452*(H1452+VLOOKUP(B1452,Summary!$A$34:C$39,3,0))</f>
        <v>3.0360539284193431</v>
      </c>
      <c r="N1452" t="s">
        <v>17</v>
      </c>
      <c r="O1452" t="s">
        <v>51</v>
      </c>
      <c r="P1452">
        <f t="shared" si="114"/>
        <v>6000</v>
      </c>
    </row>
    <row r="1453" spans="1:16">
      <c r="A1453" t="s">
        <v>16</v>
      </c>
      <c r="B1453" t="s">
        <v>97</v>
      </c>
      <c r="C1453" t="s">
        <v>17</v>
      </c>
      <c r="D1453" s="8">
        <v>3100</v>
      </c>
      <c r="E1453" t="str">
        <f>VLOOKUP(D1453,Conformity!$A$2:$C$116,2,0)</f>
        <v>Herbaceous (Dry Prairie)</v>
      </c>
      <c r="F1453" s="8" t="s">
        <v>5</v>
      </c>
      <c r="G1453" s="26">
        <f t="shared" si="115"/>
        <v>0.80616023176279095</v>
      </c>
      <c r="H1453" s="30">
        <f t="shared" si="116"/>
        <v>4.9140330516175015E-2</v>
      </c>
      <c r="I1453" s="30">
        <f>HLOOKUP(F1453,ROCs!$B$1:$F$17,MATCH(VLOOKUP(D1453,HROC,2,0),ROCs!$A$2:$A$17,0)+1,0)</f>
        <v>0.28292799795311729</v>
      </c>
      <c r="J1453" s="3">
        <v>11</v>
      </c>
      <c r="K1453" s="26">
        <f t="shared" si="112"/>
        <v>12.970126746165777</v>
      </c>
      <c r="L1453" s="31">
        <f t="shared" si="113"/>
        <v>28.450777043998116</v>
      </c>
      <c r="M1453" s="4">
        <f>2.721*K1453*(H1453+VLOOKUP(B1453,Summary!$A$34:C$39,3,0))</f>
        <v>3.1459151285575149</v>
      </c>
      <c r="N1453" t="s">
        <v>17</v>
      </c>
      <c r="O1453" t="s">
        <v>31</v>
      </c>
      <c r="P1453">
        <f t="shared" si="114"/>
        <v>3000</v>
      </c>
    </row>
    <row r="1454" spans="1:16" hidden="1">
      <c r="A1454" t="s">
        <v>14</v>
      </c>
      <c r="B1454" t="s">
        <v>96</v>
      </c>
      <c r="C1454" t="s">
        <v>90</v>
      </c>
      <c r="D1454" s="8">
        <v>6210</v>
      </c>
      <c r="E1454" t="str">
        <f>VLOOKUP(D1454,Conformity!$A$2:$C$116,2,0)</f>
        <v>Cypress</v>
      </c>
      <c r="F1454" s="8" t="s">
        <v>5</v>
      </c>
      <c r="G1454" s="26">
        <f t="shared" si="115"/>
        <v>0.62640332935885068</v>
      </c>
      <c r="H1454" s="30">
        <f t="shared" si="116"/>
        <v>1.7869211096790915E-2</v>
      </c>
      <c r="I1454" s="30">
        <f>HLOOKUP(F1454,ROCs!$B$1:$F$17,MATCH(VLOOKUP(D1454,HROC,2,0),ROCs!$A$2:$A$17,0)+1,0)</f>
        <v>0.24869471632328805</v>
      </c>
      <c r="J1454" s="3">
        <v>10.97</v>
      </c>
      <c r="K1454" s="26">
        <f t="shared" si="112"/>
        <v>11.369694476142014</v>
      </c>
      <c r="L1454" s="31">
        <f t="shared" si="113"/>
        <v>19.379001382797</v>
      </c>
      <c r="M1454" s="4">
        <f>2.721*K1454*(H1454+VLOOKUP(B1454,Summary!$A$34:C$39,3,0))</f>
        <v>3.0277737813418359</v>
      </c>
      <c r="N1454" t="s">
        <v>105</v>
      </c>
      <c r="O1454" t="s">
        <v>89</v>
      </c>
      <c r="P1454">
        <f t="shared" si="114"/>
        <v>6000</v>
      </c>
    </row>
    <row r="1455" spans="1:16" hidden="1">
      <c r="A1455" t="s">
        <v>14</v>
      </c>
      <c r="B1455" t="s">
        <v>96</v>
      </c>
      <c r="C1455" t="s">
        <v>72</v>
      </c>
      <c r="D1455" s="8">
        <v>1660</v>
      </c>
      <c r="E1455" t="str">
        <f>VLOOKUP(D1455,Conformity!$A$2:$C$116,2,0)</f>
        <v>Holding Ponds</v>
      </c>
      <c r="F1455" s="8" t="s">
        <v>5</v>
      </c>
      <c r="G1455" s="26">
        <f t="shared" si="115"/>
        <v>0.52096910560538079</v>
      </c>
      <c r="H1455" s="30">
        <f t="shared" si="116"/>
        <v>9.3813358258152305E-2</v>
      </c>
      <c r="I1455" s="30">
        <f>HLOOKUP(F1455,ROCs!$B$1:$F$17,MATCH(VLOOKUP(D1455,HROC,2,0),ROCs!$A$2:$A$17,0)+1,0)</f>
        <v>0.2984336595879456</v>
      </c>
      <c r="J1455" s="3">
        <v>10.94</v>
      </c>
      <c r="K1455" s="26">
        <f t="shared" si="112"/>
        <v>13.606321703080427</v>
      </c>
      <c r="L1455" s="31">
        <f t="shared" si="113"/>
        <v>19.287735708441698</v>
      </c>
      <c r="M1455" s="4">
        <f>2.721*K1455*(H1455+VLOOKUP(B1455,Summary!$A$34:C$39,3,0))</f>
        <v>6.4350574354774333</v>
      </c>
      <c r="N1455" t="s">
        <v>99</v>
      </c>
      <c r="P1455">
        <f t="shared" si="114"/>
        <v>1000</v>
      </c>
    </row>
    <row r="1456" spans="1:16">
      <c r="A1456" t="s">
        <v>8</v>
      </c>
      <c r="B1456" t="s">
        <v>8</v>
      </c>
      <c r="C1456" t="s">
        <v>17</v>
      </c>
      <c r="D1456" s="8">
        <v>2110</v>
      </c>
      <c r="E1456" t="str">
        <f>VLOOKUP(D1456,Conformity!$A$2:$C$116,2,0)</f>
        <v>Improved Pastures</v>
      </c>
      <c r="F1456" s="8" t="s">
        <v>10</v>
      </c>
      <c r="G1456" s="26">
        <f t="shared" si="115"/>
        <v>1.8765006736361713</v>
      </c>
      <c r="H1456" s="30">
        <f t="shared" si="116"/>
        <v>0.3700681607026059</v>
      </c>
      <c r="I1456" s="30">
        <f>HLOOKUP(F1456,ROCs!$B$1:$F$17,MATCH(VLOOKUP(D1456,HROC,2,0),ROCs!$A$2:$A$17,0)+1,0)</f>
        <v>0.58663586860269046</v>
      </c>
      <c r="J1456" s="3">
        <v>10.93</v>
      </c>
      <c r="K1456" s="26">
        <f t="shared" si="112"/>
        <v>26.721718457650713</v>
      </c>
      <c r="L1456" s="31">
        <f t="shared" si="113"/>
        <v>136.43998102996019</v>
      </c>
      <c r="M1456" s="4">
        <f>2.721*K1456*(H1456+VLOOKUP(B1456,Summary!$A$34:C$39,3,0))</f>
        <v>40.722441667806315</v>
      </c>
      <c r="N1456" t="s">
        <v>17</v>
      </c>
      <c r="O1456" t="s">
        <v>19</v>
      </c>
      <c r="P1456">
        <f t="shared" si="114"/>
        <v>2000</v>
      </c>
    </row>
    <row r="1457" spans="1:16" hidden="1">
      <c r="A1457" t="s">
        <v>16</v>
      </c>
      <c r="B1457" t="s">
        <v>97</v>
      </c>
      <c r="C1457" t="s">
        <v>81</v>
      </c>
      <c r="D1457" s="8">
        <v>7400</v>
      </c>
      <c r="E1457" t="str">
        <f>VLOOKUP(D1457,Conformity!$A$2:$C$116,2,0)</f>
        <v>Disturbed Land</v>
      </c>
      <c r="F1457" s="8" t="s">
        <v>5</v>
      </c>
      <c r="G1457" s="26">
        <f t="shared" si="115"/>
        <v>0.73183755311232057</v>
      </c>
      <c r="H1457" s="30">
        <f t="shared" si="116"/>
        <v>0.13401908322593187</v>
      </c>
      <c r="I1457" s="30">
        <f>HLOOKUP(F1457,ROCs!$B$1:$F$17,MATCH(VLOOKUP(D1457,HROC,2,0),ROCs!$A$2:$A$17,0)+1,0)</f>
        <v>0.28292799795311729</v>
      </c>
      <c r="J1457" s="3">
        <v>10.9</v>
      </c>
      <c r="K1457" s="26">
        <f t="shared" si="112"/>
        <v>12.852216503018816</v>
      </c>
      <c r="L1457" s="31">
        <f t="shared" si="113"/>
        <v>25.593004057855925</v>
      </c>
      <c r="M1457" s="4">
        <f>2.721*K1457*(H1457+VLOOKUP(B1457,Summary!$A$34:C$39,3,0))</f>
        <v>6.0856006694454292</v>
      </c>
      <c r="N1457" t="s">
        <v>103</v>
      </c>
      <c r="O1457" t="s">
        <v>82</v>
      </c>
      <c r="P1457">
        <f t="shared" si="114"/>
        <v>7000</v>
      </c>
    </row>
    <row r="1458" spans="1:16">
      <c r="A1458" t="s">
        <v>16</v>
      </c>
      <c r="B1458" t="s">
        <v>97</v>
      </c>
      <c r="C1458" t="s">
        <v>17</v>
      </c>
      <c r="D1458" s="8">
        <v>4340</v>
      </c>
      <c r="E1458" t="str">
        <f>VLOOKUP(D1458,Conformity!$A$2:$C$116,2,0)</f>
        <v>Hardwood - Coniferous Mixed</v>
      </c>
      <c r="F1458" s="8" t="s">
        <v>3</v>
      </c>
      <c r="G1458" s="26">
        <f t="shared" si="115"/>
        <v>0.80616023176279095</v>
      </c>
      <c r="H1458" s="30">
        <f t="shared" si="116"/>
        <v>4.9140330516175015E-2</v>
      </c>
      <c r="I1458" s="30">
        <f>HLOOKUP(F1458,ROCs!$B$1:$F$17,MATCH(VLOOKUP(D1458,HROC,2,0),ROCs!$A$2:$A$17,0)+1,0)</f>
        <v>2.0887301862310671E-2</v>
      </c>
      <c r="J1458" s="3">
        <v>10.88</v>
      </c>
      <c r="K1458" s="26">
        <f t="shared" si="112"/>
        <v>0.94708039596163551</v>
      </c>
      <c r="L1458" s="31">
        <f t="shared" si="113"/>
        <v>2.0774795586489905</v>
      </c>
      <c r="M1458" s="4">
        <f>2.721*K1458*(H1458+VLOOKUP(B1458,Summary!$A$34:C$39,3,0))</f>
        <v>0.22971514495775688</v>
      </c>
      <c r="N1458" t="s">
        <v>17</v>
      </c>
      <c r="O1458" t="s">
        <v>60</v>
      </c>
      <c r="P1458">
        <f t="shared" si="114"/>
        <v>4000</v>
      </c>
    </row>
    <row r="1459" spans="1:16">
      <c r="A1459" t="s">
        <v>11</v>
      </c>
      <c r="B1459" t="s">
        <v>11</v>
      </c>
      <c r="C1459" t="s">
        <v>17</v>
      </c>
      <c r="D1459" s="8">
        <v>5120</v>
      </c>
      <c r="E1459" t="str">
        <f>VLOOKUP(D1459,Conformity!$A$2:$C$116,2,0)</f>
        <v xml:space="preserve"> Channelized Waterways, Canals</v>
      </c>
      <c r="F1459" s="8" t="s">
        <v>5</v>
      </c>
      <c r="G1459" s="26">
        <f t="shared" si="115"/>
        <v>0.52096910560538079</v>
      </c>
      <c r="H1459" s="30">
        <f t="shared" si="116"/>
        <v>9.3813358258152305E-2</v>
      </c>
      <c r="I1459" s="30">
        <f>HLOOKUP(F1459,ROCs!$B$1:$F$17,MATCH(VLOOKUP(D1459,HROC,2,0),ROCs!$A$2:$A$17,0)+1,0)</f>
        <v>0.2984336595879456</v>
      </c>
      <c r="J1459" s="3">
        <v>10.87</v>
      </c>
      <c r="K1459" s="26">
        <f t="shared" si="112"/>
        <v>13.519261143737134</v>
      </c>
      <c r="L1459" s="31">
        <f t="shared" si="113"/>
        <v>19.164322408661906</v>
      </c>
      <c r="M1459" s="4">
        <f>2.721*K1459*(H1459+VLOOKUP(B1459,Summary!$A$34:C$39,3,0))</f>
        <v>7.4974597664721934</v>
      </c>
      <c r="N1459" t="s">
        <v>17</v>
      </c>
      <c r="O1459" t="s">
        <v>28</v>
      </c>
      <c r="P1459">
        <f t="shared" si="114"/>
        <v>5000</v>
      </c>
    </row>
    <row r="1460" spans="1:16">
      <c r="A1460" t="s">
        <v>16</v>
      </c>
      <c r="B1460" t="s">
        <v>97</v>
      </c>
      <c r="C1460" t="s">
        <v>17</v>
      </c>
      <c r="D1460" s="8">
        <v>6410</v>
      </c>
      <c r="E1460" t="str">
        <f>VLOOKUP(D1460,Conformity!$A$2:$C$116,2,0)</f>
        <v>Freshwater Marshes</v>
      </c>
      <c r="F1460" s="8" t="s">
        <v>5</v>
      </c>
      <c r="G1460" s="26">
        <f t="shared" si="115"/>
        <v>0.62640332935885068</v>
      </c>
      <c r="H1460" s="30">
        <f t="shared" si="116"/>
        <v>1.7869211096790915E-2</v>
      </c>
      <c r="I1460" s="30">
        <f>HLOOKUP(F1460,ROCs!$B$1:$F$17,MATCH(VLOOKUP(D1460,HROC,2,0),ROCs!$A$2:$A$17,0)+1,0)</f>
        <v>0.24869471632328805</v>
      </c>
      <c r="J1460" s="3">
        <v>10.87</v>
      </c>
      <c r="K1460" s="26">
        <f t="shared" si="112"/>
        <v>11.266050953114281</v>
      </c>
      <c r="L1460" s="31">
        <f t="shared" si="113"/>
        <v>19.202346857885445</v>
      </c>
      <c r="M1460" s="4">
        <f>2.721*K1460*(H1460+VLOOKUP(B1460,Summary!$A$34:C$39,3,0))</f>
        <v>1.773976305346519</v>
      </c>
      <c r="N1460" t="s">
        <v>17</v>
      </c>
      <c r="O1460" t="s">
        <v>64</v>
      </c>
      <c r="P1460">
        <f t="shared" si="114"/>
        <v>6000</v>
      </c>
    </row>
    <row r="1461" spans="1:16" hidden="1">
      <c r="A1461" t="s">
        <v>14</v>
      </c>
      <c r="B1461" t="s">
        <v>96</v>
      </c>
      <c r="C1461" t="s">
        <v>83</v>
      </c>
      <c r="D1461" s="8">
        <v>5250</v>
      </c>
      <c r="E1461" t="str">
        <f>VLOOKUP(D1461,Conformity!$A$2:$C$116,2,0)</f>
        <v>Marshy Lakes</v>
      </c>
      <c r="F1461" s="8" t="s">
        <v>5</v>
      </c>
      <c r="G1461" s="26">
        <f t="shared" si="115"/>
        <v>0.52096910560538079</v>
      </c>
      <c r="H1461" s="30">
        <f t="shared" si="116"/>
        <v>9.3813358258152305E-2</v>
      </c>
      <c r="I1461" s="30">
        <f>HLOOKUP(F1461,ROCs!$B$1:$F$17,MATCH(VLOOKUP(D1461,HROC,2,0),ROCs!$A$2:$A$17,0)+1,0)</f>
        <v>0.2984336595879456</v>
      </c>
      <c r="J1461" s="3">
        <v>10.87</v>
      </c>
      <c r="K1461" s="26">
        <f t="shared" si="112"/>
        <v>13.519261143737134</v>
      </c>
      <c r="L1461" s="31">
        <f t="shared" si="113"/>
        <v>19.164322408661906</v>
      </c>
      <c r="M1461" s="4">
        <f>2.721*K1461*(H1461+VLOOKUP(B1461,Summary!$A$34:C$39,3,0))</f>
        <v>6.3938824793089308</v>
      </c>
      <c r="N1461" t="s">
        <v>111</v>
      </c>
      <c r="O1461" t="s">
        <v>82</v>
      </c>
      <c r="P1461">
        <f t="shared" si="114"/>
        <v>5000</v>
      </c>
    </row>
    <row r="1462" spans="1:16" hidden="1">
      <c r="A1462" t="s">
        <v>6</v>
      </c>
      <c r="B1462" t="s">
        <v>94</v>
      </c>
      <c r="C1462" t="s">
        <v>86</v>
      </c>
      <c r="D1462" s="8">
        <v>4110</v>
      </c>
      <c r="E1462" t="str">
        <f>VLOOKUP(D1462,Conformity!$A$2:$C$116,2,0)</f>
        <v>Pine Flatwoods</v>
      </c>
      <c r="F1462" s="8" t="s">
        <v>5</v>
      </c>
      <c r="G1462" s="26">
        <f t="shared" si="115"/>
        <v>0.80616023176279095</v>
      </c>
      <c r="H1462" s="30">
        <f t="shared" si="116"/>
        <v>4.9140330516175015E-2</v>
      </c>
      <c r="I1462" s="30">
        <f>HLOOKUP(F1462,ROCs!$B$1:$F$17,MATCH(VLOOKUP(D1462,HROC,2,0),ROCs!$A$2:$A$17,0)+1,0)</f>
        <v>0.28292799795311729</v>
      </c>
      <c r="J1462" s="3">
        <v>10.86</v>
      </c>
      <c r="K1462" s="26">
        <f t="shared" si="112"/>
        <v>12.805052405760032</v>
      </c>
      <c r="L1462" s="31">
        <f t="shared" si="113"/>
        <v>28.088676245256323</v>
      </c>
      <c r="M1462" s="4">
        <f>2.721*K1462*(H1462+VLOOKUP(B1462,Summary!$A$34:C$39,3,0))</f>
        <v>3.454301684700241</v>
      </c>
      <c r="N1462" t="s">
        <v>109</v>
      </c>
      <c r="P1462">
        <f t="shared" si="114"/>
        <v>4000</v>
      </c>
    </row>
    <row r="1463" spans="1:16" hidden="1">
      <c r="A1463" t="s">
        <v>16</v>
      </c>
      <c r="B1463" t="s">
        <v>97</v>
      </c>
      <c r="C1463" t="s">
        <v>71</v>
      </c>
      <c r="D1463" s="8">
        <v>1423</v>
      </c>
      <c r="E1463" t="str">
        <f>VLOOKUP(D1463,Conformity!$A$2:$C$116,2,0)</f>
        <v>Junk Yards</v>
      </c>
      <c r="F1463" s="8" t="s">
        <v>5</v>
      </c>
      <c r="G1463" s="26">
        <f t="shared" si="115"/>
        <v>1.4884831588725165</v>
      </c>
      <c r="H1463" s="30">
        <f t="shared" si="116"/>
        <v>0.30824389141964326</v>
      </c>
      <c r="I1463" s="30">
        <f>HLOOKUP(F1463,ROCs!$B$1:$F$17,MATCH(VLOOKUP(D1463,HROC,2,0),ROCs!$A$2:$A$17,0)+1,0)</f>
        <v>0.58224006489851832</v>
      </c>
      <c r="J1463" s="3">
        <v>10.86</v>
      </c>
      <c r="K1463" s="26">
        <f t="shared" si="112"/>
        <v>26.351632209245281</v>
      </c>
      <c r="L1463" s="31">
        <f t="shared" si="113"/>
        <v>106.7283972069108</v>
      </c>
      <c r="M1463" s="4">
        <f>2.721*K1463*(H1463+VLOOKUP(B1463,Summary!$A$34:C$39,3,0))</f>
        <v>24.970059047540268</v>
      </c>
      <c r="N1463" t="s">
        <v>104</v>
      </c>
      <c r="P1463">
        <f t="shared" si="114"/>
        <v>1000</v>
      </c>
    </row>
    <row r="1464" spans="1:16" hidden="1">
      <c r="A1464" t="s">
        <v>2</v>
      </c>
      <c r="B1464" t="s">
        <v>94</v>
      </c>
      <c r="C1464" t="s">
        <v>71</v>
      </c>
      <c r="D1464" s="8">
        <v>1820</v>
      </c>
      <c r="E1464" t="str">
        <f>VLOOKUP(D1464,Conformity!$A$2:$C$116,2,0)</f>
        <v>Golf Courses</v>
      </c>
      <c r="F1464" s="8" t="s">
        <v>10</v>
      </c>
      <c r="G1464" s="26">
        <f t="shared" si="115"/>
        <v>1.8765006736361713</v>
      </c>
      <c r="H1464" s="30">
        <f t="shared" si="116"/>
        <v>0.3700681607026059</v>
      </c>
      <c r="I1464" s="30">
        <f>HLOOKUP(F1464,ROCs!$B$1:$F$17,MATCH(VLOOKUP(D1464,HROC,2,0),ROCs!$A$2:$A$17,0)+1,0)</f>
        <v>0.24895975957097566</v>
      </c>
      <c r="J1464" s="3">
        <v>10.82</v>
      </c>
      <c r="K1464" s="26">
        <f t="shared" si="112"/>
        <v>11.226180614490284</v>
      </c>
      <c r="L1464" s="31">
        <f t="shared" si="113"/>
        <v>57.320410455915841</v>
      </c>
      <c r="M1464" s="4">
        <f>2.721*K1464*(H1464+VLOOKUP(B1464,Summary!$A$34:C$39,3,0))</f>
        <v>12.831585796490623</v>
      </c>
      <c r="N1464" t="s">
        <v>104</v>
      </c>
      <c r="P1464">
        <f t="shared" si="114"/>
        <v>1000</v>
      </c>
    </row>
    <row r="1465" spans="1:16" hidden="1">
      <c r="A1465" t="s">
        <v>14</v>
      </c>
      <c r="B1465" t="s">
        <v>96</v>
      </c>
      <c r="C1465" t="s">
        <v>81</v>
      </c>
      <c r="D1465" s="8">
        <v>4130</v>
      </c>
      <c r="E1465" t="str">
        <f>VLOOKUP(D1465,Conformity!$A$2:$C$116,2,0)</f>
        <v>Sand Pine</v>
      </c>
      <c r="F1465" s="8" t="s">
        <v>3</v>
      </c>
      <c r="G1465" s="26">
        <f t="shared" si="115"/>
        <v>0.80616023176279095</v>
      </c>
      <c r="H1465" s="30">
        <f t="shared" si="116"/>
        <v>4.9140330516175015E-2</v>
      </c>
      <c r="I1465" s="30">
        <f>HLOOKUP(F1465,ROCs!$B$1:$F$17,MATCH(VLOOKUP(D1465,HROC,2,0),ROCs!$A$2:$A$17,0)+1,0)</f>
        <v>2.0887301862310671E-2</v>
      </c>
      <c r="J1465" s="3">
        <v>10.76</v>
      </c>
      <c r="K1465" s="26">
        <f t="shared" si="112"/>
        <v>0.93663465630029374</v>
      </c>
      <c r="L1465" s="31">
        <f t="shared" si="113"/>
        <v>2.0545661811638909</v>
      </c>
      <c r="M1465" s="4">
        <f>2.721*K1465*(H1465+VLOOKUP(B1465,Summary!$A$34:C$39,3,0))</f>
        <v>0.32912483802715259</v>
      </c>
      <c r="N1465" t="s">
        <v>103</v>
      </c>
      <c r="O1465" t="s">
        <v>82</v>
      </c>
      <c r="P1465">
        <f t="shared" si="114"/>
        <v>4000</v>
      </c>
    </row>
    <row r="1466" spans="1:16" hidden="1">
      <c r="A1466" t="s">
        <v>16</v>
      </c>
      <c r="B1466" t="s">
        <v>97</v>
      </c>
      <c r="C1466" t="s">
        <v>71</v>
      </c>
      <c r="D1466" s="8">
        <v>1700</v>
      </c>
      <c r="E1466" t="str">
        <f>VLOOKUP(D1466,Conformity!$A$2:$C$116,2,0)</f>
        <v>Institutional</v>
      </c>
      <c r="F1466" s="8" t="s">
        <v>3</v>
      </c>
      <c r="G1466" s="26">
        <f t="shared" si="115"/>
        <v>0.96739227811534922</v>
      </c>
      <c r="H1466" s="30">
        <f t="shared" si="116"/>
        <v>0.17065096597435325</v>
      </c>
      <c r="I1466" s="30">
        <f>HLOOKUP(F1466,ROCs!$B$1:$F$17,MATCH(VLOOKUP(D1466,HROC,2,0),ROCs!$A$2:$A$17,0)+1,0)</f>
        <v>0.12152611992617118</v>
      </c>
      <c r="J1466" s="3">
        <v>10.75</v>
      </c>
      <c r="K1466" s="26">
        <f t="shared" si="112"/>
        <v>5.4444461265174224</v>
      </c>
      <c r="L1466" s="31">
        <f t="shared" si="113"/>
        <v>14.331276099771108</v>
      </c>
      <c r="M1466" s="4">
        <f>2.721*K1466*(H1466+VLOOKUP(B1466,Summary!$A$34:C$39,3,0))</f>
        <v>3.1206545910654673</v>
      </c>
      <c r="N1466" t="s">
        <v>104</v>
      </c>
      <c r="P1466">
        <f t="shared" si="114"/>
        <v>1000</v>
      </c>
    </row>
    <row r="1467" spans="1:16">
      <c r="A1467" t="s">
        <v>11</v>
      </c>
      <c r="B1467" t="s">
        <v>11</v>
      </c>
      <c r="C1467" t="s">
        <v>17</v>
      </c>
      <c r="D1467" s="8">
        <v>6430</v>
      </c>
      <c r="E1467" t="str">
        <f>VLOOKUP(D1467,Conformity!$A$2:$C$116,2,0)</f>
        <v>Wet Prairies</v>
      </c>
      <c r="F1467" s="8" t="s">
        <v>5</v>
      </c>
      <c r="G1467" s="26">
        <f t="shared" si="115"/>
        <v>0.62640332935885068</v>
      </c>
      <c r="H1467" s="30">
        <f t="shared" si="116"/>
        <v>1.7869211096790915E-2</v>
      </c>
      <c r="I1467" s="30">
        <f>HLOOKUP(F1467,ROCs!$B$1:$F$17,MATCH(VLOOKUP(D1467,HROC,2,0),ROCs!$A$2:$A$17,0)+1,0)</f>
        <v>0.24869471632328805</v>
      </c>
      <c r="J1467" s="3">
        <v>10.73</v>
      </c>
      <c r="K1467" s="26">
        <f t="shared" si="112"/>
        <v>11.12095002087546</v>
      </c>
      <c r="L1467" s="31">
        <f t="shared" si="113"/>
        <v>18.955030523009281</v>
      </c>
      <c r="M1467" s="4">
        <f>2.721*K1467*(H1467+VLOOKUP(B1467,Summary!$A$34:C$39,3,0))</f>
        <v>3.8693357549258409</v>
      </c>
      <c r="N1467" t="s">
        <v>17</v>
      </c>
      <c r="O1467" t="s">
        <v>28</v>
      </c>
      <c r="P1467">
        <f t="shared" si="114"/>
        <v>6000</v>
      </c>
    </row>
    <row r="1468" spans="1:16">
      <c r="A1468" t="s">
        <v>8</v>
      </c>
      <c r="B1468" t="s">
        <v>8</v>
      </c>
      <c r="C1468" t="s">
        <v>17</v>
      </c>
      <c r="D1468" s="8">
        <v>6110</v>
      </c>
      <c r="E1468" t="str">
        <f>VLOOKUP(D1468,Conformity!$A$2:$C$116,2,0)</f>
        <v>Bay Swamps</v>
      </c>
      <c r="F1468" s="8" t="s">
        <v>5</v>
      </c>
      <c r="G1468" s="26">
        <f t="shared" si="115"/>
        <v>0.62640332935885068</v>
      </c>
      <c r="H1468" s="30">
        <f t="shared" si="116"/>
        <v>1.7869211096790915E-2</v>
      </c>
      <c r="I1468" s="30">
        <f>HLOOKUP(F1468,ROCs!$B$1:$F$17,MATCH(VLOOKUP(D1468,HROC,2,0),ROCs!$A$2:$A$17,0)+1,0)</f>
        <v>0.24869471632328805</v>
      </c>
      <c r="J1468" s="3">
        <v>10.7</v>
      </c>
      <c r="K1468" s="26">
        <f t="shared" si="112"/>
        <v>11.089856963967138</v>
      </c>
      <c r="L1468" s="31">
        <f t="shared" si="113"/>
        <v>18.90203416553581</v>
      </c>
      <c r="M1468" s="4">
        <f>2.721*K1468*(H1468+VLOOKUP(B1468,Summary!$A$34:C$39,3,0))</f>
        <v>6.2725575455292732</v>
      </c>
      <c r="N1468" t="s">
        <v>17</v>
      </c>
      <c r="O1468" t="s">
        <v>20</v>
      </c>
      <c r="P1468">
        <f t="shared" si="114"/>
        <v>6000</v>
      </c>
    </row>
    <row r="1469" spans="1:16">
      <c r="A1469" t="s">
        <v>14</v>
      </c>
      <c r="B1469" t="s">
        <v>96</v>
      </c>
      <c r="C1469" t="s">
        <v>17</v>
      </c>
      <c r="D1469" s="8">
        <v>6410</v>
      </c>
      <c r="E1469" t="str">
        <f>VLOOKUP(D1469,Conformity!$A$2:$C$116,2,0)</f>
        <v>Freshwater Marshes</v>
      </c>
      <c r="F1469" s="8" t="s">
        <v>5</v>
      </c>
      <c r="G1469" s="26">
        <f t="shared" si="115"/>
        <v>0.62640332935885068</v>
      </c>
      <c r="H1469" s="30">
        <f t="shared" si="116"/>
        <v>1.7869211096790915E-2</v>
      </c>
      <c r="I1469" s="30">
        <f>HLOOKUP(F1469,ROCs!$B$1:$F$17,MATCH(VLOOKUP(D1469,HROC,2,0),ROCs!$A$2:$A$17,0)+1,0)</f>
        <v>0.24869471632328805</v>
      </c>
      <c r="J1469" s="3">
        <v>10.7</v>
      </c>
      <c r="K1469" s="26">
        <f t="shared" si="112"/>
        <v>11.089856963967138</v>
      </c>
      <c r="L1469" s="31">
        <f t="shared" si="113"/>
        <v>18.90203416553581</v>
      </c>
      <c r="M1469" s="4">
        <f>2.721*K1469*(H1469+VLOOKUP(B1469,Summary!$A$34:C$39,3,0))</f>
        <v>2.9532524576442691</v>
      </c>
      <c r="N1469" t="s">
        <v>17</v>
      </c>
      <c r="O1469" t="s">
        <v>55</v>
      </c>
      <c r="P1469">
        <f t="shared" si="114"/>
        <v>6000</v>
      </c>
    </row>
    <row r="1470" spans="1:16" hidden="1">
      <c r="A1470" t="s">
        <v>14</v>
      </c>
      <c r="B1470" t="s">
        <v>96</v>
      </c>
      <c r="C1470" t="s">
        <v>72</v>
      </c>
      <c r="D1470" s="8">
        <v>1411</v>
      </c>
      <c r="E1470" t="str">
        <f>VLOOKUP(D1470,Conformity!$A$2:$C$116,2,0)</f>
        <v>Shopping Centers (Plazas, Malls)</v>
      </c>
      <c r="F1470" s="8" t="s">
        <v>3</v>
      </c>
      <c r="G1470" s="26">
        <f t="shared" si="115"/>
        <v>1.4884831588725165</v>
      </c>
      <c r="H1470" s="30">
        <f t="shared" si="116"/>
        <v>0.30824389141964326</v>
      </c>
      <c r="I1470" s="30">
        <f>HLOOKUP(F1470,ROCs!$B$1:$F$17,MATCH(VLOOKUP(D1470,HROC,2,0),ROCs!$A$2:$A$17,0)+1,0)</f>
        <v>0.5449281084296117</v>
      </c>
      <c r="J1470" s="3">
        <v>10.69</v>
      </c>
      <c r="K1470" s="26">
        <f t="shared" si="112"/>
        <v>24.276860564201545</v>
      </c>
      <c r="L1470" s="31">
        <f t="shared" si="113"/>
        <v>98.325234530400238</v>
      </c>
      <c r="M1470" s="4">
        <f>2.721*K1470*(H1470+VLOOKUP(B1470,Summary!$A$34:C$39,3,0))</f>
        <v>25.646357804778599</v>
      </c>
      <c r="N1470" t="s">
        <v>99</v>
      </c>
      <c r="P1470">
        <f t="shared" si="114"/>
        <v>1000</v>
      </c>
    </row>
    <row r="1471" spans="1:16" hidden="1">
      <c r="A1471" t="s">
        <v>14</v>
      </c>
      <c r="B1471" t="s">
        <v>96</v>
      </c>
      <c r="C1471" t="s">
        <v>90</v>
      </c>
      <c r="D1471" s="8">
        <v>8310</v>
      </c>
      <c r="E1471" t="str">
        <f>VLOOKUP(D1471,Conformity!$A$2:$C$116,2,0)</f>
        <v>Electric Power Facilities</v>
      </c>
      <c r="F1471" s="8" t="s">
        <v>5</v>
      </c>
      <c r="G1471" s="26">
        <f t="shared" si="115"/>
        <v>1.2017295380314896</v>
      </c>
      <c r="H1471" s="30">
        <f t="shared" si="116"/>
        <v>0.2322997442582819</v>
      </c>
      <c r="I1471" s="30">
        <f>HLOOKUP(F1471,ROCs!$B$1:$F$17,MATCH(VLOOKUP(D1471,HROC,2,0),ROCs!$A$2:$A$17,0)+1,0)</f>
        <v>0.58224006489851832</v>
      </c>
      <c r="J1471" s="3">
        <v>10.68</v>
      </c>
      <c r="K1471" s="26">
        <f t="shared" si="112"/>
        <v>25.914864824561661</v>
      </c>
      <c r="L1471" s="31">
        <f t="shared" si="113"/>
        <v>84.739173870385414</v>
      </c>
      <c r="M1471" s="4">
        <f>2.721*K1471*(H1471+VLOOKUP(B1471,Summary!$A$34:C$39,3,0))</f>
        <v>22.021612593237261</v>
      </c>
      <c r="N1471" t="s">
        <v>105</v>
      </c>
      <c r="O1471" t="s">
        <v>89</v>
      </c>
      <c r="P1471">
        <f t="shared" si="114"/>
        <v>8000</v>
      </c>
    </row>
    <row r="1472" spans="1:16" hidden="1">
      <c r="A1472" t="s">
        <v>8</v>
      </c>
      <c r="B1472" t="s">
        <v>8</v>
      </c>
      <c r="C1472" t="s">
        <v>72</v>
      </c>
      <c r="D1472" s="8">
        <v>6440</v>
      </c>
      <c r="E1472" t="str">
        <f>VLOOKUP(D1472,Conformity!$A$2:$C$116,2,0)</f>
        <v>Emergent Aquatic Vegetation</v>
      </c>
      <c r="F1472" s="8" t="s">
        <v>5</v>
      </c>
      <c r="G1472" s="26">
        <f t="shared" si="115"/>
        <v>0.62640332935885068</v>
      </c>
      <c r="H1472" s="30">
        <f t="shared" si="116"/>
        <v>1.7869211096790915E-2</v>
      </c>
      <c r="I1472" s="30">
        <f>HLOOKUP(F1472,ROCs!$B$1:$F$17,MATCH(VLOOKUP(D1472,HROC,2,0),ROCs!$A$2:$A$17,0)+1,0)</f>
        <v>0.24869471632328805</v>
      </c>
      <c r="J1472" s="3">
        <v>10.66</v>
      </c>
      <c r="K1472" s="26">
        <f t="shared" si="112"/>
        <v>11.048399554756047</v>
      </c>
      <c r="L1472" s="31">
        <f t="shared" si="113"/>
        <v>18.83137235557119</v>
      </c>
      <c r="M1472" s="4">
        <f>2.721*K1472*(H1472+VLOOKUP(B1472,Summary!$A$34:C$39,3,0))</f>
        <v>6.2491087322749586</v>
      </c>
      <c r="N1472" t="s">
        <v>99</v>
      </c>
      <c r="P1472">
        <f t="shared" si="114"/>
        <v>6000</v>
      </c>
    </row>
    <row r="1473" spans="1:16">
      <c r="A1473" t="s">
        <v>16</v>
      </c>
      <c r="B1473" t="s">
        <v>97</v>
      </c>
      <c r="C1473" t="s">
        <v>17</v>
      </c>
      <c r="D1473" s="8">
        <v>6250</v>
      </c>
      <c r="E1473" t="str">
        <f>VLOOKUP(D1473,Conformity!$A$2:$C$116,2,0)</f>
        <v>Hydric Pine Flatwoods</v>
      </c>
      <c r="F1473" s="8" t="s">
        <v>5</v>
      </c>
      <c r="G1473" s="26">
        <f t="shared" si="115"/>
        <v>0.62640332935885068</v>
      </c>
      <c r="H1473" s="30">
        <f t="shared" si="116"/>
        <v>1.7869211096790915E-2</v>
      </c>
      <c r="I1473" s="30">
        <f>HLOOKUP(F1473,ROCs!$B$1:$F$17,MATCH(VLOOKUP(D1473,HROC,2,0),ROCs!$A$2:$A$17,0)+1,0)</f>
        <v>0.24869471632328805</v>
      </c>
      <c r="J1473" s="3">
        <v>10.64</v>
      </c>
      <c r="K1473" s="26">
        <f t="shared" si="112"/>
        <v>11.027670850150502</v>
      </c>
      <c r="L1473" s="31">
        <f t="shared" si="113"/>
        <v>18.796041450588884</v>
      </c>
      <c r="M1473" s="4">
        <f>2.721*K1473*(H1473+VLOOKUP(B1473,Summary!$A$34:C$39,3,0))</f>
        <v>1.7364404681588743</v>
      </c>
      <c r="N1473" t="s">
        <v>17</v>
      </c>
      <c r="O1473" t="s">
        <v>64</v>
      </c>
      <c r="P1473">
        <f t="shared" si="114"/>
        <v>6000</v>
      </c>
    </row>
    <row r="1474" spans="1:16">
      <c r="A1474" t="s">
        <v>14</v>
      </c>
      <c r="B1474" t="s">
        <v>96</v>
      </c>
      <c r="C1474" t="s">
        <v>17</v>
      </c>
      <c r="D1474" s="8">
        <v>4220</v>
      </c>
      <c r="E1474" t="str">
        <f>VLOOKUP(D1474,Conformity!$A$2:$C$116,2,0)</f>
        <v>Brazilian Pepper</v>
      </c>
      <c r="F1474" s="8" t="s">
        <v>10</v>
      </c>
      <c r="G1474" s="26">
        <f t="shared" si="115"/>
        <v>0.80616023176279095</v>
      </c>
      <c r="H1474" s="30">
        <f t="shared" si="116"/>
        <v>4.9140330516175015E-2</v>
      </c>
      <c r="I1474" s="30">
        <f>HLOOKUP(F1474,ROCs!$B$1:$F$17,MATCH(VLOOKUP(D1474,HROC,2,0),ROCs!$A$2:$A$17,0)+1,0)</f>
        <v>0.24115339422849597</v>
      </c>
      <c r="J1474" s="3">
        <v>10.62</v>
      </c>
      <c r="K1474" s="26">
        <f t="shared" ref="K1474:K1537" si="117">Rain*I1474*J1474/12</f>
        <v>10.673171902149868</v>
      </c>
      <c r="L1474" s="31">
        <f t="shared" ref="L1474:L1537" si="118">2.721*G1474*K1474</f>
        <v>23.412264203979273</v>
      </c>
      <c r="M1474" s="4">
        <f>2.721*K1474*(H1474+VLOOKUP(B1474,Summary!$A$34:C$39,3,0))</f>
        <v>3.7504548330579741</v>
      </c>
      <c r="N1474" t="s">
        <v>17</v>
      </c>
      <c r="O1474" t="s">
        <v>37</v>
      </c>
      <c r="P1474">
        <f t="shared" si="114"/>
        <v>4000</v>
      </c>
    </row>
    <row r="1475" spans="1:16" hidden="1">
      <c r="A1475" t="s">
        <v>14</v>
      </c>
      <c r="B1475" t="s">
        <v>96</v>
      </c>
      <c r="C1475" t="s">
        <v>71</v>
      </c>
      <c r="D1475" s="8">
        <v>5300</v>
      </c>
      <c r="E1475" t="str">
        <f>VLOOKUP(D1475,Conformity!$A$2:$C$116,2,0)</f>
        <v>Reservoirs</v>
      </c>
      <c r="F1475" s="8" t="s">
        <v>3</v>
      </c>
      <c r="G1475" s="26">
        <f t="shared" si="115"/>
        <v>0.52096910560538079</v>
      </c>
      <c r="H1475" s="30">
        <f t="shared" si="116"/>
        <v>9.3813358258152305E-2</v>
      </c>
      <c r="I1475" s="30">
        <f>HLOOKUP(F1475,ROCs!$B$1:$F$17,MATCH(VLOOKUP(D1475,HROC,2,0),ROCs!$A$2:$A$17,0)+1,0)</f>
        <v>0.2984336595879456</v>
      </c>
      <c r="J1475" s="3">
        <v>10.6</v>
      </c>
      <c r="K1475" s="26">
        <f t="shared" si="117"/>
        <v>13.183456129127288</v>
      </c>
      <c r="L1475" s="31">
        <f t="shared" si="118"/>
        <v>18.688299680939853</v>
      </c>
      <c r="M1475" s="4">
        <f>2.721*K1475*(H1475+VLOOKUP(B1475,Summary!$A$34:C$39,3,0))</f>
        <v>6.2350647912304211</v>
      </c>
      <c r="N1475" t="s">
        <v>104</v>
      </c>
      <c r="P1475">
        <f t="shared" ref="P1475:P1538" si="119">INT(D1475/1000)*1000</f>
        <v>5000</v>
      </c>
    </row>
    <row r="1476" spans="1:16" hidden="1">
      <c r="A1476" t="s">
        <v>16</v>
      </c>
      <c r="B1476" t="s">
        <v>97</v>
      </c>
      <c r="C1476" t="s">
        <v>81</v>
      </c>
      <c r="D1476" s="8">
        <v>1330</v>
      </c>
      <c r="E1476" t="str">
        <f>VLOOKUP(D1476,Conformity!$A$2:$C$116,2,0)</f>
        <v>Multiple Dwelling Units, Low Rise &lt;Two stories or less&gt;</v>
      </c>
      <c r="F1476" s="8" t="s">
        <v>10</v>
      </c>
      <c r="G1476" s="26">
        <f t="shared" si="115"/>
        <v>1.6728075169398335</v>
      </c>
      <c r="H1476" s="30">
        <f t="shared" si="116"/>
        <v>0.4645994885165638</v>
      </c>
      <c r="I1476" s="30">
        <f>HLOOKUP(F1476,ROCs!$B$1:$F$17,MATCH(VLOOKUP(D1476,HROC,2,0),ROCs!$A$2:$A$17,0)+1,0)</f>
        <v>0.44774347762687844</v>
      </c>
      <c r="J1476" s="3">
        <v>10.54</v>
      </c>
      <c r="K1476" s="26">
        <f t="shared" si="117"/>
        <v>19.667333739325564</v>
      </c>
      <c r="L1476" s="31">
        <f t="shared" si="118"/>
        <v>89.519984974795648</v>
      </c>
      <c r="M1476" s="4">
        <f>2.721*K1476*(H1476+VLOOKUP(B1476,Summary!$A$34:C$39,3,0))</f>
        <v>27.003548329892553</v>
      </c>
      <c r="N1476" t="s">
        <v>103</v>
      </c>
      <c r="O1476" t="s">
        <v>82</v>
      </c>
      <c r="P1476">
        <f t="shared" si="119"/>
        <v>1000</v>
      </c>
    </row>
    <row r="1477" spans="1:16" hidden="1">
      <c r="A1477" t="s">
        <v>15</v>
      </c>
      <c r="B1477" t="s">
        <v>95</v>
      </c>
      <c r="C1477" t="s">
        <v>81</v>
      </c>
      <c r="D1477" s="8">
        <v>4110</v>
      </c>
      <c r="E1477" t="str">
        <f>VLOOKUP(D1477,Conformity!$A$2:$C$116,2,0)</f>
        <v>Pine Flatwoods</v>
      </c>
      <c r="F1477" s="8" t="s">
        <v>10</v>
      </c>
      <c r="G1477" s="26">
        <f t="shared" si="115"/>
        <v>0.80616023176279095</v>
      </c>
      <c r="H1477" s="30">
        <f t="shared" si="116"/>
        <v>4.9140330516175015E-2</v>
      </c>
      <c r="I1477" s="30">
        <f>HLOOKUP(F1477,ROCs!$B$1:$F$17,MATCH(VLOOKUP(D1477,HROC,2,0),ROCs!$A$2:$A$17,0)+1,0)</f>
        <v>0.24115339422849597</v>
      </c>
      <c r="J1477" s="3">
        <v>10.52</v>
      </c>
      <c r="K1477" s="26">
        <f t="shared" si="117"/>
        <v>10.572671225105143</v>
      </c>
      <c r="L1477" s="31">
        <f t="shared" si="118"/>
        <v>23.191809738781728</v>
      </c>
      <c r="M1477" s="4">
        <f>2.721*K1477*(H1477+VLOOKUP(B1477,Summary!$A$34:C$39,3,0))</f>
        <v>1.4136807435166543</v>
      </c>
      <c r="N1477" t="s">
        <v>103</v>
      </c>
      <c r="O1477" t="s">
        <v>82</v>
      </c>
      <c r="P1477">
        <f t="shared" si="119"/>
        <v>4000</v>
      </c>
    </row>
    <row r="1478" spans="1:16" hidden="1">
      <c r="A1478" t="s">
        <v>12</v>
      </c>
      <c r="B1478" t="s">
        <v>95</v>
      </c>
      <c r="C1478" t="s">
        <v>86</v>
      </c>
      <c r="D1478" s="8">
        <v>1400</v>
      </c>
      <c r="E1478" t="str">
        <f>VLOOKUP(D1478,Conformity!$A$2:$C$116,2,0)</f>
        <v>Commercial and Services</v>
      </c>
      <c r="F1478" s="8" t="s">
        <v>5</v>
      </c>
      <c r="G1478" s="26">
        <f t="shared" si="115"/>
        <v>0.73183755311232057</v>
      </c>
      <c r="H1478" s="30">
        <f t="shared" si="116"/>
        <v>0.15992943931627868</v>
      </c>
      <c r="I1478" s="30">
        <f>HLOOKUP(F1478,ROCs!$B$1:$F$17,MATCH(VLOOKUP(D1478,HROC,2,0),ROCs!$A$2:$A$17,0)+1,0)</f>
        <v>0.58224006489851832</v>
      </c>
      <c r="J1478" s="3">
        <v>10.48</v>
      </c>
      <c r="K1478" s="26">
        <f t="shared" si="117"/>
        <v>25.429567730468747</v>
      </c>
      <c r="L1478" s="31">
        <f t="shared" si="118"/>
        <v>50.638660651455723</v>
      </c>
      <c r="M1478" s="4">
        <f>2.721*K1478*(H1478+VLOOKUP(B1478,Summary!$A$34:C$39,3,0))</f>
        <v>11.066134241503812</v>
      </c>
      <c r="N1478" t="s">
        <v>109</v>
      </c>
      <c r="P1478">
        <f t="shared" si="119"/>
        <v>1000</v>
      </c>
    </row>
    <row r="1479" spans="1:16" hidden="1">
      <c r="A1479" t="s">
        <v>7</v>
      </c>
      <c r="B1479" t="s">
        <v>94</v>
      </c>
      <c r="C1479" t="s">
        <v>71</v>
      </c>
      <c r="D1479" s="8">
        <v>2430</v>
      </c>
      <c r="E1479" t="str">
        <f>VLOOKUP(D1479,Conformity!$A$2:$C$116,2,0)</f>
        <v>Ornamentals</v>
      </c>
      <c r="F1479" s="8" t="s">
        <v>5</v>
      </c>
      <c r="G1479" s="26">
        <f t="shared" si="115"/>
        <v>1.7303616721893005</v>
      </c>
      <c r="H1479" s="30">
        <f t="shared" si="116"/>
        <v>0.38508149913584422</v>
      </c>
      <c r="I1479" s="30">
        <f>HLOOKUP(F1479,ROCs!$B$1:$F$17,MATCH(VLOOKUP(D1479,HROC,2,0),ROCs!$A$2:$A$17,0)+1,0)</f>
        <v>0.30381529981542799</v>
      </c>
      <c r="J1479" s="3">
        <v>10.46</v>
      </c>
      <c r="K1479" s="26">
        <f t="shared" si="117"/>
        <v>13.243931740319129</v>
      </c>
      <c r="L1479" s="31">
        <f t="shared" si="118"/>
        <v>62.356590685180144</v>
      </c>
      <c r="M1479" s="4">
        <f>2.721*K1479*(H1479+VLOOKUP(B1479,Summary!$A$34:C$39,3,0))</f>
        <v>15.678918108479909</v>
      </c>
      <c r="N1479" t="s">
        <v>104</v>
      </c>
      <c r="P1479">
        <f t="shared" si="119"/>
        <v>2000</v>
      </c>
    </row>
    <row r="1480" spans="1:16">
      <c r="A1480" t="s">
        <v>14</v>
      </c>
      <c r="B1480" t="s">
        <v>96</v>
      </c>
      <c r="C1480" t="s">
        <v>17</v>
      </c>
      <c r="D1480" s="8">
        <v>4110</v>
      </c>
      <c r="E1480" t="str">
        <f>VLOOKUP(D1480,Conformity!$A$2:$C$116,2,0)</f>
        <v>Pine Flatwoods</v>
      </c>
      <c r="F1480" s="8" t="s">
        <v>3</v>
      </c>
      <c r="G1480" s="26">
        <f t="shared" si="115"/>
        <v>0.80616023176279095</v>
      </c>
      <c r="H1480" s="30">
        <f t="shared" si="116"/>
        <v>4.9140330516175015E-2</v>
      </c>
      <c r="I1480" s="30">
        <f>HLOOKUP(F1480,ROCs!$B$1:$F$17,MATCH(VLOOKUP(D1480,HROC,2,0),ROCs!$A$2:$A$17,0)+1,0)</f>
        <v>2.0887301862310671E-2</v>
      </c>
      <c r="J1480" s="3">
        <v>10.44</v>
      </c>
      <c r="K1480" s="26">
        <f t="shared" si="117"/>
        <v>0.90877935053671621</v>
      </c>
      <c r="L1480" s="31">
        <f t="shared" si="118"/>
        <v>1.9934638412036265</v>
      </c>
      <c r="M1480" s="4">
        <f>2.721*K1480*(H1480+VLOOKUP(B1480,Summary!$A$34:C$39,3,0))</f>
        <v>0.31933673875496965</v>
      </c>
      <c r="N1480" t="s">
        <v>17</v>
      </c>
      <c r="O1480" t="s">
        <v>47</v>
      </c>
      <c r="P1480">
        <f t="shared" si="119"/>
        <v>4000</v>
      </c>
    </row>
    <row r="1481" spans="1:16" hidden="1">
      <c r="A1481" t="s">
        <v>8</v>
      </c>
      <c r="B1481" t="s">
        <v>8</v>
      </c>
      <c r="C1481" t="s">
        <v>83</v>
      </c>
      <c r="D1481" s="8">
        <v>6215</v>
      </c>
      <c r="E1481" t="e">
        <f>VLOOKUP(D1481,Conformity!$A$2:$C$116,2,0)</f>
        <v>#N/A</v>
      </c>
      <c r="F1481" s="8" t="s">
        <v>5</v>
      </c>
      <c r="G1481" s="26">
        <f t="shared" si="115"/>
        <v>0.62640332935885068</v>
      </c>
      <c r="H1481" s="30">
        <f t="shared" si="116"/>
        <v>1.7869211096790915E-2</v>
      </c>
      <c r="I1481" s="30">
        <f>HLOOKUP(F1481,ROCs!$B$1:$F$17,MATCH(VLOOKUP(D1481,HROC,2,0),ROCs!$A$2:$A$17,0)+1,0)</f>
        <v>0.24869471632328805</v>
      </c>
      <c r="J1481" s="3">
        <v>10.44</v>
      </c>
      <c r="K1481" s="26">
        <f t="shared" si="117"/>
        <v>10.820383804095043</v>
      </c>
      <c r="L1481" s="31">
        <f t="shared" si="118"/>
        <v>18.442732400765784</v>
      </c>
      <c r="M1481" s="4">
        <f>2.721*K1481*(H1481+VLOOKUP(B1481,Summary!$A$34:C$39,3,0))</f>
        <v>6.1201402593762273</v>
      </c>
      <c r="N1481" t="s">
        <v>111</v>
      </c>
      <c r="O1481" t="s">
        <v>82</v>
      </c>
      <c r="P1481">
        <f t="shared" si="119"/>
        <v>6000</v>
      </c>
    </row>
    <row r="1482" spans="1:16">
      <c r="A1482" t="s">
        <v>16</v>
      </c>
      <c r="B1482" t="s">
        <v>97</v>
      </c>
      <c r="C1482" t="s">
        <v>17</v>
      </c>
      <c r="D1482" s="8">
        <v>6172</v>
      </c>
      <c r="E1482" t="str">
        <f>VLOOKUP(D1482,Conformity!$A$2:$C$116,2,0)</f>
        <v>Mixed Shrubs</v>
      </c>
      <c r="F1482" s="8" t="s">
        <v>5</v>
      </c>
      <c r="G1482" s="26">
        <f t="shared" si="115"/>
        <v>0.62640332935885068</v>
      </c>
      <c r="H1482" s="30">
        <f t="shared" si="116"/>
        <v>1.7869211096790915E-2</v>
      </c>
      <c r="I1482" s="30">
        <f>HLOOKUP(F1482,ROCs!$B$1:$F$17,MATCH(VLOOKUP(D1482,HROC,2,0),ROCs!$A$2:$A$17,0)+1,0)</f>
        <v>0.24869471632328805</v>
      </c>
      <c r="J1482" s="3">
        <v>10.43</v>
      </c>
      <c r="K1482" s="26">
        <f t="shared" si="117"/>
        <v>10.81001945179227</v>
      </c>
      <c r="L1482" s="31">
        <f t="shared" si="118"/>
        <v>18.425066948274633</v>
      </c>
      <c r="M1482" s="4">
        <f>2.721*K1482*(H1482+VLOOKUP(B1482,Summary!$A$34:C$39,3,0))</f>
        <v>1.7021686168136336</v>
      </c>
      <c r="N1482" t="s">
        <v>17</v>
      </c>
      <c r="O1482" t="s">
        <v>64</v>
      </c>
      <c r="P1482">
        <f t="shared" si="119"/>
        <v>6000</v>
      </c>
    </row>
    <row r="1483" spans="1:16" hidden="1">
      <c r="A1483" t="s">
        <v>14</v>
      </c>
      <c r="B1483" t="s">
        <v>96</v>
      </c>
      <c r="C1483" t="s">
        <v>71</v>
      </c>
      <c r="D1483" s="8">
        <v>4340</v>
      </c>
      <c r="E1483" t="str">
        <f>VLOOKUP(D1483,Conformity!$A$2:$C$116,2,0)</f>
        <v>Hardwood - Coniferous Mixed</v>
      </c>
      <c r="F1483" s="8" t="s">
        <v>3</v>
      </c>
      <c r="G1483" s="26">
        <f t="shared" si="115"/>
        <v>0.80616023176279095</v>
      </c>
      <c r="H1483" s="30">
        <f t="shared" si="116"/>
        <v>4.9140330516175015E-2</v>
      </c>
      <c r="I1483" s="30">
        <f>HLOOKUP(F1483,ROCs!$B$1:$F$17,MATCH(VLOOKUP(D1483,HROC,2,0),ROCs!$A$2:$A$17,0)+1,0)</f>
        <v>2.0887301862310671E-2</v>
      </c>
      <c r="J1483" s="3">
        <v>10.43</v>
      </c>
      <c r="K1483" s="26">
        <f t="shared" si="117"/>
        <v>0.90790887223160455</v>
      </c>
      <c r="L1483" s="31">
        <f t="shared" si="118"/>
        <v>1.9915543930798685</v>
      </c>
      <c r="M1483" s="4">
        <f>2.721*K1483*(H1483+VLOOKUP(B1483,Summary!$A$34:C$39,3,0))</f>
        <v>0.31903086065271397</v>
      </c>
      <c r="N1483" t="s">
        <v>104</v>
      </c>
      <c r="P1483">
        <f t="shared" si="119"/>
        <v>4000</v>
      </c>
    </row>
    <row r="1484" spans="1:16" hidden="1">
      <c r="A1484" t="s">
        <v>16</v>
      </c>
      <c r="B1484" t="s">
        <v>97</v>
      </c>
      <c r="C1484" t="s">
        <v>71</v>
      </c>
      <c r="D1484" s="8">
        <v>1220</v>
      </c>
      <c r="E1484" t="str">
        <f>VLOOKUP(D1484,Conformity!$A$2:$C$116,2,0)</f>
        <v>Mobile Home Units</v>
      </c>
      <c r="F1484" s="8" t="s">
        <v>5</v>
      </c>
      <c r="G1484" s="26">
        <f t="shared" si="115"/>
        <v>1.3474392445178078</v>
      </c>
      <c r="H1484" s="30">
        <f t="shared" si="116"/>
        <v>0.2921616014325315</v>
      </c>
      <c r="I1484" s="30">
        <f>HLOOKUP(F1484,ROCs!$B$1:$F$17,MATCH(VLOOKUP(D1484,HROC,2,0),ROCs!$A$2:$A$17,0)+1,0)</f>
        <v>0.24052044568721381</v>
      </c>
      <c r="J1484" s="3">
        <v>10.4</v>
      </c>
      <c r="K1484" s="26">
        <f t="shared" si="117"/>
        <v>10.424637156975221</v>
      </c>
      <c r="L1484" s="31">
        <f t="shared" si="118"/>
        <v>38.2207039504693</v>
      </c>
      <c r="M1484" s="4">
        <f>2.721*K1484*(H1484+VLOOKUP(B1484,Summary!$A$34:C$39,3,0))</f>
        <v>9.4219092131383899</v>
      </c>
      <c r="N1484" t="s">
        <v>104</v>
      </c>
      <c r="P1484">
        <f t="shared" si="119"/>
        <v>1000</v>
      </c>
    </row>
    <row r="1485" spans="1:16">
      <c r="A1485" t="s">
        <v>8</v>
      </c>
      <c r="B1485" t="s">
        <v>8</v>
      </c>
      <c r="C1485" t="s">
        <v>17</v>
      </c>
      <c r="D1485" s="8">
        <v>2130</v>
      </c>
      <c r="E1485" t="str">
        <f>VLOOKUP(D1485,Conformity!$A$2:$C$116,2,0)</f>
        <v>Woodland Pastures</v>
      </c>
      <c r="F1485" s="8" t="s">
        <v>3</v>
      </c>
      <c r="G1485" s="26">
        <f t="shared" si="115"/>
        <v>0.95337210017164864</v>
      </c>
      <c r="H1485" s="30">
        <f t="shared" si="116"/>
        <v>0.22938109134459039</v>
      </c>
      <c r="I1485" s="30">
        <f>HLOOKUP(F1485,ROCs!$B$1:$F$17,MATCH(VLOOKUP(D1485,HROC,2,0),ROCs!$A$2:$A$17,0)+1,0)</f>
        <v>0.2</v>
      </c>
      <c r="J1485" s="3">
        <v>10.38</v>
      </c>
      <c r="K1485" s="26">
        <f t="shared" si="117"/>
        <v>8.6517300000000024</v>
      </c>
      <c r="L1485" s="31">
        <f t="shared" si="118"/>
        <v>22.443673278593341</v>
      </c>
      <c r="M1485" s="4">
        <f>2.721*K1485*(H1485+VLOOKUP(B1485,Summary!$A$34:C$39,3,0))</f>
        <v>9.8728001287883753</v>
      </c>
      <c r="N1485" t="s">
        <v>17</v>
      </c>
      <c r="O1485" t="s">
        <v>19</v>
      </c>
      <c r="P1485">
        <f t="shared" si="119"/>
        <v>2000</v>
      </c>
    </row>
    <row r="1486" spans="1:16" hidden="1">
      <c r="A1486" t="s">
        <v>15</v>
      </c>
      <c r="B1486" t="s">
        <v>95</v>
      </c>
      <c r="C1486" t="s">
        <v>81</v>
      </c>
      <c r="D1486" s="8">
        <v>6215</v>
      </c>
      <c r="E1486" t="e">
        <f>VLOOKUP(D1486,Conformity!$A$2:$C$116,2,0)</f>
        <v>#N/A</v>
      </c>
      <c r="F1486" s="8" t="s">
        <v>5</v>
      </c>
      <c r="G1486" s="26">
        <f t="shared" si="115"/>
        <v>0.62640332935885068</v>
      </c>
      <c r="H1486" s="30">
        <f t="shared" si="116"/>
        <v>1.7869211096790915E-2</v>
      </c>
      <c r="I1486" s="30">
        <f>HLOOKUP(F1486,ROCs!$B$1:$F$17,MATCH(VLOOKUP(D1486,HROC,2,0),ROCs!$A$2:$A$17,0)+1,0)</f>
        <v>0.24869471632328805</v>
      </c>
      <c r="J1486" s="3">
        <v>10.38</v>
      </c>
      <c r="K1486" s="26">
        <f t="shared" si="117"/>
        <v>10.758197690278406</v>
      </c>
      <c r="L1486" s="31">
        <f t="shared" si="118"/>
        <v>18.336739685818859</v>
      </c>
      <c r="M1486" s="4">
        <f>2.721*K1486*(H1486+VLOOKUP(B1486,Summary!$A$34:C$39,3,0))</f>
        <v>0.52308641559772229</v>
      </c>
      <c r="N1486" t="s">
        <v>103</v>
      </c>
      <c r="O1486" t="s">
        <v>82</v>
      </c>
      <c r="P1486">
        <f t="shared" si="119"/>
        <v>6000</v>
      </c>
    </row>
    <row r="1487" spans="1:16" hidden="1">
      <c r="A1487" t="s">
        <v>14</v>
      </c>
      <c r="B1487" t="s">
        <v>96</v>
      </c>
      <c r="C1487" t="s">
        <v>71</v>
      </c>
      <c r="D1487" s="8">
        <v>1290</v>
      </c>
      <c r="E1487" t="str">
        <f>VLOOKUP(D1487,Conformity!$A$2:$C$116,2,0)</f>
        <v>Medium Density Under Construction</v>
      </c>
      <c r="F1487" s="8" t="s">
        <v>13</v>
      </c>
      <c r="G1487" s="26">
        <f t="shared" ref="G1487:G1550" si="120">VLOOKUP(VLOOKUP(D1487,HEMC,2,0),EMCN,2,0)</f>
        <v>1.3474392445178078</v>
      </c>
      <c r="H1487" s="30">
        <f t="shared" ref="H1487:H1550" si="121">VLOOKUP(VLOOKUP(D1487,HEMC,2,0),EMCP,3,0)</f>
        <v>0.2921616014325315</v>
      </c>
      <c r="I1487" s="30">
        <f>HLOOKUP(F1487,ROCs!$B$1:$F$17,MATCH(VLOOKUP(D1487,HROC,2,0),ROCs!$A$2:$A$17,0)+1,0)</f>
        <v>0.25919242765503703</v>
      </c>
      <c r="J1487" s="3">
        <v>10.37</v>
      </c>
      <c r="K1487" s="26">
        <f t="shared" si="117"/>
        <v>11.201512666157043</v>
      </c>
      <c r="L1487" s="31">
        <f t="shared" si="118"/>
        <v>41.069026476778127</v>
      </c>
      <c r="M1487" s="4">
        <f>2.721*K1487*(H1487+VLOOKUP(B1487,Summary!$A$34:C$39,3,0))</f>
        <v>11.343231039958615</v>
      </c>
      <c r="N1487" t="s">
        <v>104</v>
      </c>
      <c r="P1487">
        <f t="shared" si="119"/>
        <v>1000</v>
      </c>
    </row>
    <row r="1488" spans="1:16" hidden="1">
      <c r="A1488" t="s">
        <v>14</v>
      </c>
      <c r="B1488" t="s">
        <v>96</v>
      </c>
      <c r="C1488" t="s">
        <v>86</v>
      </c>
      <c r="D1488" s="8">
        <v>3200</v>
      </c>
      <c r="E1488" t="str">
        <f>VLOOKUP(D1488,Conformity!$A$2:$C$116,2,0)</f>
        <v>Shrub and Brushland</v>
      </c>
      <c r="F1488" s="8" t="s">
        <v>5</v>
      </c>
      <c r="G1488" s="26">
        <f t="shared" si="120"/>
        <v>0.80616023176279095</v>
      </c>
      <c r="H1488" s="30">
        <f t="shared" si="121"/>
        <v>4.9140330516175015E-2</v>
      </c>
      <c r="I1488" s="30">
        <f>HLOOKUP(F1488,ROCs!$B$1:$F$17,MATCH(VLOOKUP(D1488,HROC,2,0),ROCs!$A$2:$A$17,0)+1,0)</f>
        <v>0.28292799795311729</v>
      </c>
      <c r="J1488" s="3">
        <v>10.33</v>
      </c>
      <c r="K1488" s="26">
        <f t="shared" si="117"/>
        <v>12.180128117081134</v>
      </c>
      <c r="L1488" s="31">
        <f t="shared" si="118"/>
        <v>26.717866078590959</v>
      </c>
      <c r="M1488" s="4">
        <f>2.721*K1488*(H1488+VLOOKUP(B1488,Summary!$A$34:C$39,3,0))</f>
        <v>4.2799854422630315</v>
      </c>
      <c r="N1488" t="s">
        <v>109</v>
      </c>
      <c r="P1488">
        <f t="shared" si="119"/>
        <v>3000</v>
      </c>
    </row>
    <row r="1489" spans="1:16" hidden="1">
      <c r="A1489" t="s">
        <v>7</v>
      </c>
      <c r="B1489" t="s">
        <v>94</v>
      </c>
      <c r="C1489" t="s">
        <v>71</v>
      </c>
      <c r="D1489" s="8">
        <v>2210</v>
      </c>
      <c r="E1489" t="str">
        <f>VLOOKUP(D1489,Conformity!$A$2:$C$116,2,0)</f>
        <v>Citrus Groves</v>
      </c>
      <c r="F1489" s="8" t="s">
        <v>5</v>
      </c>
      <c r="G1489" s="26">
        <f t="shared" si="120"/>
        <v>1.6671011379372187</v>
      </c>
      <c r="H1489" s="30">
        <f t="shared" si="121"/>
        <v>0.16490862031309303</v>
      </c>
      <c r="I1489" s="30">
        <f>HLOOKUP(F1489,ROCs!$B$1:$F$17,MATCH(VLOOKUP(D1489,HROC,2,0),ROCs!$A$2:$A$17,0)+1,0)</f>
        <v>0.32696578480774496</v>
      </c>
      <c r="J1489" s="3">
        <v>10.32</v>
      </c>
      <c r="K1489" s="26">
        <f t="shared" si="117"/>
        <v>14.062340652482378</v>
      </c>
      <c r="L1489" s="31">
        <f t="shared" si="118"/>
        <v>63.789339306478396</v>
      </c>
      <c r="M1489" s="4">
        <f>2.721*K1489*(H1489+VLOOKUP(B1489,Summary!$A$34:C$39,3,0))</f>
        <v>8.2231836983817654</v>
      </c>
      <c r="N1489" t="s">
        <v>104</v>
      </c>
      <c r="P1489">
        <f t="shared" si="119"/>
        <v>2000</v>
      </c>
    </row>
    <row r="1490" spans="1:16" hidden="1">
      <c r="A1490" t="s">
        <v>12</v>
      </c>
      <c r="B1490" t="s">
        <v>95</v>
      </c>
      <c r="C1490" t="s">
        <v>86</v>
      </c>
      <c r="D1490" s="8">
        <v>2510</v>
      </c>
      <c r="E1490" t="str">
        <f>VLOOKUP(D1490,Conformity!$A$2:$C$116,2,0)</f>
        <v>Horse Farms</v>
      </c>
      <c r="F1490" s="8" t="s">
        <v>5</v>
      </c>
      <c r="G1490" s="26">
        <f t="shared" si="120"/>
        <v>1.8765006736361713</v>
      </c>
      <c r="H1490" s="30">
        <f t="shared" si="121"/>
        <v>0.3700681607026059</v>
      </c>
      <c r="I1490" s="30">
        <f>HLOOKUP(F1490,ROCs!$B$1:$F$17,MATCH(VLOOKUP(D1490,HROC,2,0),ROCs!$A$2:$A$17,0)+1,0)</f>
        <v>0.58663586860269046</v>
      </c>
      <c r="J1490" s="3">
        <v>10.31</v>
      </c>
      <c r="K1490" s="26">
        <f t="shared" si="117"/>
        <v>25.205939368561658</v>
      </c>
      <c r="L1490" s="31">
        <f t="shared" si="118"/>
        <v>128.70047615909331</v>
      </c>
      <c r="M1490" s="4">
        <f>2.721*K1490*(H1490+VLOOKUP(B1490,Summary!$A$34:C$39,3,0))</f>
        <v>25.381258404482548</v>
      </c>
      <c r="N1490" t="s">
        <v>109</v>
      </c>
      <c r="P1490">
        <f t="shared" si="119"/>
        <v>2000</v>
      </c>
    </row>
    <row r="1491" spans="1:16" hidden="1">
      <c r="A1491" t="s">
        <v>14</v>
      </c>
      <c r="B1491" t="s">
        <v>96</v>
      </c>
      <c r="C1491" t="s">
        <v>72</v>
      </c>
      <c r="D1491" s="8">
        <v>2130</v>
      </c>
      <c r="E1491" t="str">
        <f>VLOOKUP(D1491,Conformity!$A$2:$C$116,2,0)</f>
        <v>Woodland Pastures</v>
      </c>
      <c r="F1491" s="8" t="s">
        <v>5</v>
      </c>
      <c r="G1491" s="26">
        <f t="shared" si="120"/>
        <v>0.95337210017164864</v>
      </c>
      <c r="H1491" s="30">
        <f t="shared" si="121"/>
        <v>0.22938109134459039</v>
      </c>
      <c r="I1491" s="30">
        <f>HLOOKUP(F1491,ROCs!$B$1:$F$17,MATCH(VLOOKUP(D1491,HROC,2,0),ROCs!$A$2:$A$17,0)+1,0)</f>
        <v>0.2</v>
      </c>
      <c r="J1491" s="3">
        <v>10.29</v>
      </c>
      <c r="K1491" s="26">
        <f t="shared" si="117"/>
        <v>8.5767150000000001</v>
      </c>
      <c r="L1491" s="31">
        <f t="shared" si="118"/>
        <v>22.249074955368535</v>
      </c>
      <c r="M1491" s="4">
        <f>2.721*K1491*(H1491+VLOOKUP(B1491,Summary!$A$34:C$39,3,0))</f>
        <v>7.2201012488829832</v>
      </c>
      <c r="N1491" t="s">
        <v>99</v>
      </c>
      <c r="P1491">
        <f t="shared" si="119"/>
        <v>2000</v>
      </c>
    </row>
    <row r="1492" spans="1:16" hidden="1">
      <c r="A1492" t="s">
        <v>16</v>
      </c>
      <c r="B1492" t="s">
        <v>97</v>
      </c>
      <c r="C1492" t="s">
        <v>71</v>
      </c>
      <c r="D1492" s="8">
        <v>4340</v>
      </c>
      <c r="E1492" t="str">
        <f>VLOOKUP(D1492,Conformity!$A$2:$C$116,2,0)</f>
        <v>Hardwood - Coniferous Mixed</v>
      </c>
      <c r="F1492" s="8" t="s">
        <v>10</v>
      </c>
      <c r="G1492" s="26">
        <f t="shared" si="120"/>
        <v>0.80616023176279095</v>
      </c>
      <c r="H1492" s="30">
        <f t="shared" si="121"/>
        <v>4.9140330516175015E-2</v>
      </c>
      <c r="I1492" s="30">
        <f>HLOOKUP(F1492,ROCs!$B$1:$F$17,MATCH(VLOOKUP(D1492,HROC,2,0),ROCs!$A$2:$A$17,0)+1,0)</f>
        <v>0.24115339422849597</v>
      </c>
      <c r="J1492" s="3">
        <v>10.26</v>
      </c>
      <c r="K1492" s="26">
        <f t="shared" si="117"/>
        <v>10.311369464788855</v>
      </c>
      <c r="L1492" s="31">
        <f t="shared" si="118"/>
        <v>22.61862812926811</v>
      </c>
      <c r="M1492" s="4">
        <f>2.721*K1492*(H1492+VLOOKUP(B1492,Summary!$A$34:C$39,3,0))</f>
        <v>2.5010313183727968</v>
      </c>
      <c r="N1492" t="s">
        <v>104</v>
      </c>
      <c r="P1492">
        <f t="shared" si="119"/>
        <v>4000</v>
      </c>
    </row>
    <row r="1493" spans="1:16" hidden="1">
      <c r="A1493" t="s">
        <v>2</v>
      </c>
      <c r="B1493" t="s">
        <v>94</v>
      </c>
      <c r="C1493" t="s">
        <v>81</v>
      </c>
      <c r="D1493" s="8">
        <v>3100</v>
      </c>
      <c r="E1493" t="str">
        <f>VLOOKUP(D1493,Conformity!$A$2:$C$116,2,0)</f>
        <v>Herbaceous (Dry Prairie)</v>
      </c>
      <c r="F1493" s="8" t="s">
        <v>5</v>
      </c>
      <c r="G1493" s="26">
        <f t="shared" si="120"/>
        <v>0.80616023176279095</v>
      </c>
      <c r="H1493" s="30">
        <f t="shared" si="121"/>
        <v>4.9140330516175015E-2</v>
      </c>
      <c r="I1493" s="30">
        <f>HLOOKUP(F1493,ROCs!$B$1:$F$17,MATCH(VLOOKUP(D1493,HROC,2,0),ROCs!$A$2:$A$17,0)+1,0)</f>
        <v>0.28292799795311729</v>
      </c>
      <c r="J1493" s="3">
        <v>10.210000000000001</v>
      </c>
      <c r="K1493" s="26">
        <f t="shared" si="117"/>
        <v>12.038635825304782</v>
      </c>
      <c r="L1493" s="31">
        <f t="shared" si="118"/>
        <v>26.407493965383711</v>
      </c>
      <c r="M1493" s="4">
        <f>2.721*K1493*(H1493+VLOOKUP(B1493,Summary!$A$34:C$39,3,0))</f>
        <v>3.2475525046767464</v>
      </c>
      <c r="N1493" t="s">
        <v>103</v>
      </c>
      <c r="O1493" t="s">
        <v>82</v>
      </c>
      <c r="P1493">
        <f t="shared" si="119"/>
        <v>3000</v>
      </c>
    </row>
    <row r="1494" spans="1:16">
      <c r="A1494" t="s">
        <v>16</v>
      </c>
      <c r="B1494" t="s">
        <v>97</v>
      </c>
      <c r="C1494" t="s">
        <v>17</v>
      </c>
      <c r="D1494" s="8">
        <v>6410</v>
      </c>
      <c r="E1494" t="str">
        <f>VLOOKUP(D1494,Conformity!$A$2:$C$116,2,0)</f>
        <v>Freshwater Marshes</v>
      </c>
      <c r="F1494" s="8" t="s">
        <v>5</v>
      </c>
      <c r="G1494" s="26">
        <f t="shared" si="120"/>
        <v>0.62640332935885068</v>
      </c>
      <c r="H1494" s="30">
        <f t="shared" si="121"/>
        <v>1.7869211096790915E-2</v>
      </c>
      <c r="I1494" s="30">
        <f>HLOOKUP(F1494,ROCs!$B$1:$F$17,MATCH(VLOOKUP(D1494,HROC,2,0),ROCs!$A$2:$A$17,0)+1,0)</f>
        <v>0.24869471632328805</v>
      </c>
      <c r="J1494" s="3">
        <v>10.19</v>
      </c>
      <c r="K1494" s="26">
        <f t="shared" si="117"/>
        <v>10.561274996525716</v>
      </c>
      <c r="L1494" s="31">
        <f t="shared" si="118"/>
        <v>18.001096088486911</v>
      </c>
      <c r="M1494" s="4">
        <f>2.721*K1494*(H1494+VLOOKUP(B1494,Summary!$A$34:C$39,3,0))</f>
        <v>1.6630007867047867</v>
      </c>
      <c r="N1494" t="s">
        <v>17</v>
      </c>
      <c r="O1494" t="s">
        <v>66</v>
      </c>
      <c r="P1494">
        <f t="shared" si="119"/>
        <v>6000</v>
      </c>
    </row>
    <row r="1495" spans="1:16">
      <c r="A1495" t="s">
        <v>14</v>
      </c>
      <c r="B1495" t="s">
        <v>96</v>
      </c>
      <c r="C1495" t="s">
        <v>17</v>
      </c>
      <c r="D1495" s="8">
        <v>6170</v>
      </c>
      <c r="E1495" t="str">
        <f>VLOOKUP(D1495,Conformity!$A$2:$C$116,2,0)</f>
        <v>Mixed Wetland Hardwoods</v>
      </c>
      <c r="F1495" s="8" t="s">
        <v>5</v>
      </c>
      <c r="G1495" s="26">
        <f t="shared" si="120"/>
        <v>0.62640332935885068</v>
      </c>
      <c r="H1495" s="30">
        <f t="shared" si="121"/>
        <v>1.7869211096790915E-2</v>
      </c>
      <c r="I1495" s="30">
        <f>HLOOKUP(F1495,ROCs!$B$1:$F$17,MATCH(VLOOKUP(D1495,HROC,2,0),ROCs!$A$2:$A$17,0)+1,0)</f>
        <v>0.24869471632328805</v>
      </c>
      <c r="J1495" s="3">
        <v>10.18</v>
      </c>
      <c r="K1495" s="26">
        <f t="shared" si="117"/>
        <v>10.550910644222943</v>
      </c>
      <c r="L1495" s="31">
        <f t="shared" si="118"/>
        <v>17.983430635995756</v>
      </c>
      <c r="M1495" s="4">
        <f>2.721*K1495*(H1495+VLOOKUP(B1495,Summary!$A$34:C$39,3,0))</f>
        <v>2.80972990830081</v>
      </c>
      <c r="N1495" t="s">
        <v>17</v>
      </c>
      <c r="O1495" t="s">
        <v>48</v>
      </c>
      <c r="P1495">
        <f t="shared" si="119"/>
        <v>6000</v>
      </c>
    </row>
    <row r="1496" spans="1:16" hidden="1">
      <c r="A1496" t="s">
        <v>14</v>
      </c>
      <c r="B1496" t="s">
        <v>96</v>
      </c>
      <c r="C1496" t="s">
        <v>4</v>
      </c>
      <c r="D1496" s="8">
        <v>2410</v>
      </c>
      <c r="E1496" t="str">
        <f>VLOOKUP(D1496,Conformity!$A$2:$C$116,2,0)</f>
        <v>Tree Nurseries</v>
      </c>
      <c r="F1496" s="8" t="s">
        <v>5</v>
      </c>
      <c r="G1496" s="26">
        <f t="shared" si="120"/>
        <v>1.7303616721893005</v>
      </c>
      <c r="H1496" s="30">
        <f t="shared" si="121"/>
        <v>0.38508149913584422</v>
      </c>
      <c r="I1496" s="30">
        <f>HLOOKUP(F1496,ROCs!$B$1:$F$17,MATCH(VLOOKUP(D1496,HROC,2,0),ROCs!$A$2:$A$17,0)+1,0)</f>
        <v>0.30381529981542799</v>
      </c>
      <c r="J1496" s="3">
        <v>10.17</v>
      </c>
      <c r="K1496" s="26">
        <f t="shared" si="117"/>
        <v>12.876748164344697</v>
      </c>
      <c r="L1496" s="31">
        <f t="shared" si="118"/>
        <v>60.627775073449527</v>
      </c>
      <c r="M1496" s="4">
        <f>2.721*K1496*(H1496+VLOOKUP(B1496,Summary!$A$34:C$39,3,0))</f>
        <v>16.295354302869669</v>
      </c>
      <c r="N1496" t="s">
        <v>4</v>
      </c>
      <c r="P1496">
        <f t="shared" si="119"/>
        <v>2000</v>
      </c>
    </row>
    <row r="1497" spans="1:16" hidden="1">
      <c r="A1497" t="s">
        <v>14</v>
      </c>
      <c r="B1497" t="s">
        <v>96</v>
      </c>
      <c r="C1497" t="s">
        <v>86</v>
      </c>
      <c r="D1497" s="8">
        <v>1400</v>
      </c>
      <c r="E1497" t="str">
        <f>VLOOKUP(D1497,Conformity!$A$2:$C$116,2,0)</f>
        <v>Commercial and Services</v>
      </c>
      <c r="F1497" s="8" t="s">
        <v>9</v>
      </c>
      <c r="G1497" s="26">
        <f t="shared" si="120"/>
        <v>0.73183755311232057</v>
      </c>
      <c r="H1497" s="30">
        <f t="shared" si="121"/>
        <v>0.15992943931627868</v>
      </c>
      <c r="I1497" s="30">
        <f>HLOOKUP(F1497,ROCs!$B$1:$F$17,MATCH(VLOOKUP(D1497,HROC,2,0),ROCs!$A$2:$A$17,0)+1,0)</f>
        <v>0.57095970596605816</v>
      </c>
      <c r="J1497" s="3">
        <v>10.15</v>
      </c>
      <c r="K1497" s="26">
        <f t="shared" si="117"/>
        <v>24.151666932327505</v>
      </c>
      <c r="L1497" s="31">
        <f t="shared" si="118"/>
        <v>48.093938478071536</v>
      </c>
      <c r="M1497" s="4">
        <f>2.721*K1497*(H1497+VLOOKUP(B1497,Summary!$A$34:C$39,3,0))</f>
        <v>15.767367559210651</v>
      </c>
      <c r="N1497" t="s">
        <v>109</v>
      </c>
      <c r="P1497">
        <f t="shared" si="119"/>
        <v>1000</v>
      </c>
    </row>
    <row r="1498" spans="1:16" hidden="1">
      <c r="A1498" t="s">
        <v>7</v>
      </c>
      <c r="B1498" t="s">
        <v>94</v>
      </c>
      <c r="C1498" t="s">
        <v>71</v>
      </c>
      <c r="D1498" s="8">
        <v>4240</v>
      </c>
      <c r="E1498" t="str">
        <f>VLOOKUP(D1498,Conformity!$A$2:$C$116,2,0)</f>
        <v>Melaleuca</v>
      </c>
      <c r="F1498" s="8" t="s">
        <v>5</v>
      </c>
      <c r="G1498" s="26">
        <f t="shared" si="120"/>
        <v>0.80616023176279095</v>
      </c>
      <c r="H1498" s="30">
        <f t="shared" si="121"/>
        <v>4.9140330516175015E-2</v>
      </c>
      <c r="I1498" s="30">
        <f>HLOOKUP(F1498,ROCs!$B$1:$F$17,MATCH(VLOOKUP(D1498,HROC,2,0),ROCs!$A$2:$A$17,0)+1,0)</f>
        <v>0.28292799795311729</v>
      </c>
      <c r="J1498" s="3">
        <v>10.119999999999999</v>
      </c>
      <c r="K1498" s="26">
        <f t="shared" si="117"/>
        <v>11.932516606472516</v>
      </c>
      <c r="L1498" s="31">
        <f t="shared" si="118"/>
        <v>26.17471488047827</v>
      </c>
      <c r="M1498" s="4">
        <f>2.721*K1498*(H1498+VLOOKUP(B1498,Summary!$A$34:C$39,3,0))</f>
        <v>3.2189256951350314</v>
      </c>
      <c r="N1498" t="s">
        <v>104</v>
      </c>
      <c r="P1498">
        <f t="shared" si="119"/>
        <v>4000</v>
      </c>
    </row>
    <row r="1499" spans="1:16" hidden="1">
      <c r="A1499" t="s">
        <v>12</v>
      </c>
      <c r="B1499" t="s">
        <v>95</v>
      </c>
      <c r="C1499" t="s">
        <v>71</v>
      </c>
      <c r="D1499" s="8">
        <v>1400</v>
      </c>
      <c r="E1499" t="str">
        <f>VLOOKUP(D1499,Conformity!$A$2:$C$116,2,0)</f>
        <v>Commercial and Services</v>
      </c>
      <c r="F1499" s="8" t="s">
        <v>13</v>
      </c>
      <c r="G1499" s="26">
        <f t="shared" si="120"/>
        <v>0.73183755311232057</v>
      </c>
      <c r="H1499" s="30">
        <f t="shared" si="121"/>
        <v>0.15992943931627868</v>
      </c>
      <c r="I1499" s="30">
        <f>HLOOKUP(F1499,ROCs!$B$1:$F$17,MATCH(VLOOKUP(D1499,HROC,2,0),ROCs!$A$2:$A$17,0)+1,0)</f>
        <v>0.55707618727995345</v>
      </c>
      <c r="J1499" s="3">
        <v>10.039999999999999</v>
      </c>
      <c r="K1499" s="26">
        <f t="shared" si="117"/>
        <v>23.309014705311625</v>
      </c>
      <c r="L1499" s="31">
        <f t="shared" si="118"/>
        <v>46.415939834000049</v>
      </c>
      <c r="M1499" s="4">
        <f>2.721*K1499*(H1499+VLOOKUP(B1499,Summary!$A$34:C$39,3,0))</f>
        <v>10.143337413365076</v>
      </c>
      <c r="N1499" t="s">
        <v>104</v>
      </c>
      <c r="P1499">
        <f t="shared" si="119"/>
        <v>1000</v>
      </c>
    </row>
    <row r="1500" spans="1:16" hidden="1">
      <c r="A1500" t="s">
        <v>16</v>
      </c>
      <c r="B1500" t="s">
        <v>97</v>
      </c>
      <c r="C1500" t="s">
        <v>71</v>
      </c>
      <c r="D1500" s="8">
        <v>1310</v>
      </c>
      <c r="E1500" t="str">
        <f>VLOOKUP(D1500,Conformity!$A$2:$C$116,2,0)</f>
        <v>Fixed Single Family Units &lt;Six or more dwelling units per acre&gt;</v>
      </c>
      <c r="F1500" s="8" t="s">
        <v>3</v>
      </c>
      <c r="G1500" s="26">
        <f t="shared" si="120"/>
        <v>1.3474392445178078</v>
      </c>
      <c r="H1500" s="30">
        <f t="shared" si="121"/>
        <v>0.2921616014325315</v>
      </c>
      <c r="I1500" s="30">
        <f>HLOOKUP(F1500,ROCs!$B$1:$F$17,MATCH(VLOOKUP(D1500,HROC,2,0),ROCs!$A$2:$A$17,0)+1,0)</f>
        <v>0.37832588419635466</v>
      </c>
      <c r="J1500" s="3">
        <v>10.029999999999999</v>
      </c>
      <c r="K1500" s="26">
        <f t="shared" si="117"/>
        <v>15.814031417554729</v>
      </c>
      <c r="L1500" s="31">
        <f t="shared" si="118"/>
        <v>57.980283051804285</v>
      </c>
      <c r="M1500" s="4">
        <f>2.721*K1500*(H1500+VLOOKUP(B1500,Summary!$A$34:C$39,3,0))</f>
        <v>14.292906896066176</v>
      </c>
      <c r="N1500" t="s">
        <v>104</v>
      </c>
      <c r="P1500">
        <f t="shared" si="119"/>
        <v>1000</v>
      </c>
    </row>
    <row r="1501" spans="1:16">
      <c r="A1501" t="s">
        <v>14</v>
      </c>
      <c r="B1501" t="s">
        <v>96</v>
      </c>
      <c r="C1501" t="s">
        <v>17</v>
      </c>
      <c r="D1501" s="8">
        <v>4270</v>
      </c>
      <c r="E1501" t="str">
        <f>VLOOKUP(D1501,Conformity!$A$2:$C$116,2,0)</f>
        <v>Live Oak</v>
      </c>
      <c r="F1501" s="8" t="s">
        <v>5</v>
      </c>
      <c r="G1501" s="26">
        <f t="shared" si="120"/>
        <v>0.80616023176279095</v>
      </c>
      <c r="H1501" s="30">
        <f t="shared" si="121"/>
        <v>4.9140330516175015E-2</v>
      </c>
      <c r="I1501" s="30">
        <f>HLOOKUP(F1501,ROCs!$B$1:$F$17,MATCH(VLOOKUP(D1501,HROC,2,0),ROCs!$A$2:$A$17,0)+1,0)</f>
        <v>0.28292799795311729</v>
      </c>
      <c r="J1501" s="3">
        <v>9.99</v>
      </c>
      <c r="K1501" s="26">
        <f t="shared" si="117"/>
        <v>11.779233290381468</v>
      </c>
      <c r="L1501" s="31">
        <f t="shared" si="118"/>
        <v>25.838478424503752</v>
      </c>
      <c r="M1501" s="4">
        <f>2.721*K1501*(H1501+VLOOKUP(B1501,Summary!$A$34:C$39,3,0))</f>
        <v>4.1391146726241725</v>
      </c>
      <c r="N1501" t="s">
        <v>17</v>
      </c>
      <c r="O1501" t="s">
        <v>38</v>
      </c>
      <c r="P1501">
        <f t="shared" si="119"/>
        <v>4000</v>
      </c>
    </row>
    <row r="1502" spans="1:16" hidden="1">
      <c r="A1502" t="s">
        <v>16</v>
      </c>
      <c r="B1502" t="s">
        <v>97</v>
      </c>
      <c r="C1502" t="s">
        <v>86</v>
      </c>
      <c r="D1502" s="8">
        <v>1400</v>
      </c>
      <c r="E1502" t="str">
        <f>VLOOKUP(D1502,Conformity!$A$2:$C$116,2,0)</f>
        <v>Commercial and Services</v>
      </c>
      <c r="F1502" s="8" t="s">
        <v>5</v>
      </c>
      <c r="G1502" s="26">
        <f t="shared" si="120"/>
        <v>0.73183755311232057</v>
      </c>
      <c r="H1502" s="30">
        <f t="shared" si="121"/>
        <v>0.15992943931627868</v>
      </c>
      <c r="I1502" s="30">
        <f>HLOOKUP(F1502,ROCs!$B$1:$F$17,MATCH(VLOOKUP(D1502,HROC,2,0),ROCs!$A$2:$A$17,0)+1,0)</f>
        <v>0.58224006489851832</v>
      </c>
      <c r="J1502" s="3">
        <v>9.98</v>
      </c>
      <c r="K1502" s="26">
        <f t="shared" si="117"/>
        <v>24.216324995236459</v>
      </c>
      <c r="L1502" s="31">
        <f t="shared" si="118"/>
        <v>48.22269401732138</v>
      </c>
      <c r="M1502" s="4">
        <f>2.721*K1502*(H1502+VLOOKUP(B1502,Summary!$A$34:C$39,3,0))</f>
        <v>13.173874634066275</v>
      </c>
      <c r="N1502" t="s">
        <v>109</v>
      </c>
      <c r="P1502">
        <f t="shared" si="119"/>
        <v>1000</v>
      </c>
    </row>
    <row r="1503" spans="1:16" hidden="1">
      <c r="A1503" t="s">
        <v>12</v>
      </c>
      <c r="B1503" t="s">
        <v>95</v>
      </c>
      <c r="C1503" t="s">
        <v>81</v>
      </c>
      <c r="D1503" s="8">
        <v>8320</v>
      </c>
      <c r="E1503" t="str">
        <f>VLOOKUP(D1503,Conformity!$A$2:$C$116,2,0)</f>
        <v>Electrical Power Transmission Lines</v>
      </c>
      <c r="F1503" s="8" t="s">
        <v>3</v>
      </c>
      <c r="G1503" s="26">
        <f t="shared" si="120"/>
        <v>0.73183755311232057</v>
      </c>
      <c r="H1503" s="30">
        <f t="shared" si="121"/>
        <v>0.15992943931627868</v>
      </c>
      <c r="I1503" s="30">
        <f>HLOOKUP(F1503,ROCs!$B$1:$F$17,MATCH(VLOOKUP(D1503,HROC,2,0),ROCs!$A$2:$A$17,0)+1,0)</f>
        <v>2.0887301862310671E-2</v>
      </c>
      <c r="J1503" s="3">
        <v>9.9700000000000006</v>
      </c>
      <c r="K1503" s="26">
        <f t="shared" si="117"/>
        <v>0.8678668701964618</v>
      </c>
      <c r="L1503" s="31">
        <f t="shared" si="118"/>
        <v>1.72820931902288</v>
      </c>
      <c r="M1503" s="4">
        <f>2.721*K1503*(H1503+VLOOKUP(B1503,Summary!$A$34:C$39,3,0))</f>
        <v>0.37766789397055867</v>
      </c>
      <c r="N1503" t="s">
        <v>103</v>
      </c>
      <c r="O1503" t="s">
        <v>82</v>
      </c>
      <c r="P1503">
        <f t="shared" si="119"/>
        <v>8000</v>
      </c>
    </row>
    <row r="1504" spans="1:16">
      <c r="A1504" t="s">
        <v>16</v>
      </c>
      <c r="B1504" t="s">
        <v>97</v>
      </c>
      <c r="C1504" t="s">
        <v>17</v>
      </c>
      <c r="D1504" s="8">
        <v>6250</v>
      </c>
      <c r="E1504" t="str">
        <f>VLOOKUP(D1504,Conformity!$A$2:$C$116,2,0)</f>
        <v>Hydric Pine Flatwoods</v>
      </c>
      <c r="F1504" s="8" t="s">
        <v>10</v>
      </c>
      <c r="G1504" s="26">
        <f t="shared" si="120"/>
        <v>0.62640332935885068</v>
      </c>
      <c r="H1504" s="30">
        <f t="shared" si="121"/>
        <v>1.7869211096790915E-2</v>
      </c>
      <c r="I1504" s="30">
        <f>HLOOKUP(F1504,ROCs!$B$1:$F$17,MATCH(VLOOKUP(D1504,HROC,2,0),ROCs!$A$2:$A$17,0)+1,0)</f>
        <v>0.24869471632328805</v>
      </c>
      <c r="J1504" s="3">
        <v>9.9600000000000009</v>
      </c>
      <c r="K1504" s="26">
        <f t="shared" si="117"/>
        <v>10.322894893561937</v>
      </c>
      <c r="L1504" s="31">
        <f t="shared" si="118"/>
        <v>17.594790681190347</v>
      </c>
      <c r="M1504" s="4">
        <f>2.721*K1504*(H1504+VLOOKUP(B1504,Summary!$A$34:C$39,3,0))</f>
        <v>1.6254649495171418</v>
      </c>
      <c r="N1504" t="s">
        <v>17</v>
      </c>
      <c r="O1504" t="s">
        <v>60</v>
      </c>
      <c r="P1504">
        <f t="shared" si="119"/>
        <v>6000</v>
      </c>
    </row>
    <row r="1505" spans="1:16" hidden="1">
      <c r="A1505" t="s">
        <v>14</v>
      </c>
      <c r="B1505" t="s">
        <v>96</v>
      </c>
      <c r="C1505" t="s">
        <v>78</v>
      </c>
      <c r="D1505" s="8">
        <v>8100</v>
      </c>
      <c r="E1505" t="str">
        <f>VLOOKUP(D1505,Conformity!$A$2:$C$116,2,0)</f>
        <v>Transportation</v>
      </c>
      <c r="F1505" s="8" t="s">
        <v>5</v>
      </c>
      <c r="G1505" s="26">
        <f t="shared" si="120"/>
        <v>1.0171301585628862</v>
      </c>
      <c r="H1505" s="30">
        <f t="shared" si="121"/>
        <v>0.19656132206470006</v>
      </c>
      <c r="I1505" s="30">
        <f>HLOOKUP(F1505,ROCs!$B$1:$F$17,MATCH(VLOOKUP(D1505,HROC,2,0),ROCs!$A$2:$A$17,0)+1,0)</f>
        <v>0.45034663738052311</v>
      </c>
      <c r="J1505" s="3">
        <v>9.9499999999999993</v>
      </c>
      <c r="K1505" s="26">
        <f t="shared" si="117"/>
        <v>18.674355132269131</v>
      </c>
      <c r="L1505" s="31">
        <f t="shared" si="118"/>
        <v>51.683353696941921</v>
      </c>
      <c r="M1505" s="4">
        <f>2.721*K1505*(H1505+VLOOKUP(B1505,Summary!$A$34:C$39,3,0))</f>
        <v>14.05288842025819</v>
      </c>
      <c r="N1505" t="s">
        <v>100</v>
      </c>
      <c r="P1505">
        <f t="shared" si="119"/>
        <v>8000</v>
      </c>
    </row>
    <row r="1506" spans="1:16" hidden="1">
      <c r="A1506" t="s">
        <v>8</v>
      </c>
      <c r="B1506" t="s">
        <v>8</v>
      </c>
      <c r="C1506" t="s">
        <v>73</v>
      </c>
      <c r="D1506" s="8">
        <v>6440</v>
      </c>
      <c r="E1506" t="str">
        <f>VLOOKUP(D1506,Conformity!$A$2:$C$116,2,0)</f>
        <v>Emergent Aquatic Vegetation</v>
      </c>
      <c r="F1506" s="8" t="s">
        <v>10</v>
      </c>
      <c r="G1506" s="26">
        <f t="shared" si="120"/>
        <v>0.62640332935885068</v>
      </c>
      <c r="H1506" s="30">
        <f t="shared" si="121"/>
        <v>1.7869211096790915E-2</v>
      </c>
      <c r="I1506" s="30">
        <f>HLOOKUP(F1506,ROCs!$B$1:$F$17,MATCH(VLOOKUP(D1506,HROC,2,0),ROCs!$A$2:$A$17,0)+1,0)</f>
        <v>0.24869471632328805</v>
      </c>
      <c r="J1506" s="3">
        <v>9.94</v>
      </c>
      <c r="K1506" s="26">
        <f t="shared" si="117"/>
        <v>10.30216618895639</v>
      </c>
      <c r="L1506" s="31">
        <f t="shared" si="118"/>
        <v>17.559459776208037</v>
      </c>
      <c r="M1506" s="4">
        <f>2.721*K1506*(H1506+VLOOKUP(B1506,Summary!$A$34:C$39,3,0))</f>
        <v>5.8270300936972879</v>
      </c>
      <c r="N1506" t="s">
        <v>110</v>
      </c>
      <c r="P1506">
        <f t="shared" si="119"/>
        <v>6000</v>
      </c>
    </row>
    <row r="1507" spans="1:16" hidden="1">
      <c r="A1507" t="s">
        <v>14</v>
      </c>
      <c r="B1507" t="s">
        <v>96</v>
      </c>
      <c r="C1507" t="s">
        <v>72</v>
      </c>
      <c r="D1507" s="8">
        <v>4220</v>
      </c>
      <c r="E1507" t="str">
        <f>VLOOKUP(D1507,Conformity!$A$2:$C$116,2,0)</f>
        <v>Brazilian Pepper</v>
      </c>
      <c r="F1507" s="8" t="s">
        <v>10</v>
      </c>
      <c r="G1507" s="26">
        <f t="shared" si="120"/>
        <v>0.80616023176279095</v>
      </c>
      <c r="H1507" s="30">
        <f t="shared" si="121"/>
        <v>4.9140330516175015E-2</v>
      </c>
      <c r="I1507" s="30">
        <f>HLOOKUP(F1507,ROCs!$B$1:$F$17,MATCH(VLOOKUP(D1507,HROC,2,0),ROCs!$A$2:$A$17,0)+1,0)</f>
        <v>0.24115339422849597</v>
      </c>
      <c r="J1507" s="3">
        <v>9.89</v>
      </c>
      <c r="K1507" s="26">
        <f t="shared" si="117"/>
        <v>9.9395169597233721</v>
      </c>
      <c r="L1507" s="31">
        <f t="shared" si="118"/>
        <v>21.8029466080372</v>
      </c>
      <c r="M1507" s="4">
        <f>2.721*K1507*(H1507+VLOOKUP(B1507,Summary!$A$34:C$39,3,0))</f>
        <v>3.4926552070568149</v>
      </c>
      <c r="N1507" t="s">
        <v>99</v>
      </c>
      <c r="P1507">
        <f t="shared" si="119"/>
        <v>4000</v>
      </c>
    </row>
    <row r="1508" spans="1:16">
      <c r="A1508" t="s">
        <v>14</v>
      </c>
      <c r="B1508" t="s">
        <v>96</v>
      </c>
      <c r="C1508" t="s">
        <v>17</v>
      </c>
      <c r="D1508" s="8">
        <v>5120</v>
      </c>
      <c r="E1508" t="str">
        <f>VLOOKUP(D1508,Conformity!$A$2:$C$116,2,0)</f>
        <v xml:space="preserve"> Channelized Waterways, Canals</v>
      </c>
      <c r="F1508" s="8" t="s">
        <v>5</v>
      </c>
      <c r="G1508" s="26">
        <f t="shared" si="120"/>
        <v>0.52096910560538079</v>
      </c>
      <c r="H1508" s="30">
        <f t="shared" si="121"/>
        <v>9.3813358258152305E-2</v>
      </c>
      <c r="I1508" s="30">
        <f>HLOOKUP(F1508,ROCs!$B$1:$F$17,MATCH(VLOOKUP(D1508,HROC,2,0),ROCs!$A$2:$A$17,0)+1,0)</f>
        <v>0.2984336595879456</v>
      </c>
      <c r="J1508" s="3">
        <v>9.8800000000000008</v>
      </c>
      <c r="K1508" s="26">
        <f t="shared" si="117"/>
        <v>12.287976090167701</v>
      </c>
      <c r="L1508" s="31">
        <f t="shared" si="118"/>
        <v>17.418905740347718</v>
      </c>
      <c r="M1508" s="4">
        <f>2.721*K1508*(H1508+VLOOKUP(B1508,Summary!$A$34:C$39,3,0))</f>
        <v>5.8115509563543934</v>
      </c>
      <c r="N1508" t="s">
        <v>17</v>
      </c>
      <c r="O1508" t="s">
        <v>37</v>
      </c>
      <c r="P1508">
        <f t="shared" si="119"/>
        <v>5000</v>
      </c>
    </row>
    <row r="1509" spans="1:16" hidden="1">
      <c r="A1509" t="s">
        <v>14</v>
      </c>
      <c r="B1509" t="s">
        <v>96</v>
      </c>
      <c r="C1509" t="s">
        <v>71</v>
      </c>
      <c r="D1509" s="8">
        <v>3100</v>
      </c>
      <c r="E1509" t="str">
        <f>VLOOKUP(D1509,Conformity!$A$2:$C$116,2,0)</f>
        <v>Herbaceous (Dry Prairie)</v>
      </c>
      <c r="F1509" s="8" t="s">
        <v>5</v>
      </c>
      <c r="G1509" s="26">
        <f t="shared" si="120"/>
        <v>0.80616023176279095</v>
      </c>
      <c r="H1509" s="30">
        <f t="shared" si="121"/>
        <v>4.9140330516175015E-2</v>
      </c>
      <c r="I1509" s="30">
        <f>HLOOKUP(F1509,ROCs!$B$1:$F$17,MATCH(VLOOKUP(D1509,HROC,2,0),ROCs!$A$2:$A$17,0)+1,0)</f>
        <v>0.28292799795311729</v>
      </c>
      <c r="J1509" s="3">
        <v>9.8800000000000008</v>
      </c>
      <c r="K1509" s="26">
        <f t="shared" si="117"/>
        <v>11.649532022919809</v>
      </c>
      <c r="L1509" s="31">
        <f t="shared" si="118"/>
        <v>25.553970654063768</v>
      </c>
      <c r="M1509" s="4">
        <f>2.721*K1509*(H1509+VLOOKUP(B1509,Summary!$A$34:C$39,3,0))</f>
        <v>4.0935388353880704</v>
      </c>
      <c r="N1509" t="s">
        <v>104</v>
      </c>
      <c r="P1509">
        <f t="shared" si="119"/>
        <v>3000</v>
      </c>
    </row>
    <row r="1510" spans="1:16">
      <c r="A1510" t="s">
        <v>8</v>
      </c>
      <c r="B1510" t="s">
        <v>8</v>
      </c>
      <c r="C1510" t="s">
        <v>17</v>
      </c>
      <c r="D1510" s="8">
        <v>2120</v>
      </c>
      <c r="E1510" t="str">
        <f>VLOOKUP(D1510,Conformity!$A$2:$C$116,2,0)</f>
        <v>Unimproved Pastures</v>
      </c>
      <c r="F1510" s="8" t="s">
        <v>10</v>
      </c>
      <c r="G1510" s="26">
        <f t="shared" si="120"/>
        <v>0.95337210017164864</v>
      </c>
      <c r="H1510" s="30">
        <f t="shared" si="121"/>
        <v>0.22938109134459039</v>
      </c>
      <c r="I1510" s="30">
        <f>HLOOKUP(F1510,ROCs!$B$1:$F$17,MATCH(VLOOKUP(D1510,HROC,2,0),ROCs!$A$2:$A$17,0)+1,0)</f>
        <v>0.2</v>
      </c>
      <c r="J1510" s="3">
        <v>9.85</v>
      </c>
      <c r="K1510" s="26">
        <f t="shared" si="117"/>
        <v>8.209975</v>
      </c>
      <c r="L1510" s="31">
        <f t="shared" si="118"/>
        <v>21.297705375158415</v>
      </c>
      <c r="M1510" s="4">
        <f>2.721*K1510*(H1510+VLOOKUP(B1510,Summary!$A$34:C$39,3,0))</f>
        <v>9.368697617395517</v>
      </c>
      <c r="N1510" t="s">
        <v>17</v>
      </c>
      <c r="O1510" t="s">
        <v>23</v>
      </c>
      <c r="P1510">
        <f t="shared" si="119"/>
        <v>2000</v>
      </c>
    </row>
    <row r="1511" spans="1:16">
      <c r="A1511" t="s">
        <v>11</v>
      </c>
      <c r="B1511" t="s">
        <v>11</v>
      </c>
      <c r="C1511" t="s">
        <v>17</v>
      </c>
      <c r="D1511" s="8">
        <v>4271</v>
      </c>
      <c r="E1511" t="e">
        <f>VLOOKUP(D1511,Conformity!$A$2:$C$116,2,0)</f>
        <v>#N/A</v>
      </c>
      <c r="F1511" s="8" t="s">
        <v>10</v>
      </c>
      <c r="G1511" s="26">
        <f t="shared" si="120"/>
        <v>0.80616023176279095</v>
      </c>
      <c r="H1511" s="30">
        <f t="shared" si="121"/>
        <v>4.9140330516175015E-2</v>
      </c>
      <c r="I1511" s="30">
        <f>HLOOKUP(F1511,ROCs!$B$1:$F$17,MATCH(VLOOKUP(D1511,HROC,2,0),ROCs!$A$2:$A$17,0)+1,0)</f>
        <v>0.24115339422849597</v>
      </c>
      <c r="J1511" s="3">
        <v>9.85</v>
      </c>
      <c r="K1511" s="26">
        <f t="shared" si="117"/>
        <v>9.8993166889054809</v>
      </c>
      <c r="L1511" s="31">
        <f t="shared" si="118"/>
        <v>21.714764821958177</v>
      </c>
      <c r="M1511" s="4">
        <f>2.721*K1511*(H1511+VLOOKUP(B1511,Summary!$A$34:C$39,3,0))</f>
        <v>4.2866104214679961</v>
      </c>
      <c r="N1511" t="s">
        <v>17</v>
      </c>
      <c r="O1511" t="s">
        <v>27</v>
      </c>
      <c r="P1511">
        <f t="shared" si="119"/>
        <v>4000</v>
      </c>
    </row>
    <row r="1512" spans="1:16" hidden="1">
      <c r="A1512" t="s">
        <v>16</v>
      </c>
      <c r="B1512" t="s">
        <v>97</v>
      </c>
      <c r="C1512" t="s">
        <v>81</v>
      </c>
      <c r="D1512" s="8">
        <v>1411</v>
      </c>
      <c r="E1512" t="str">
        <f>VLOOKUP(D1512,Conformity!$A$2:$C$116,2,0)</f>
        <v>Shopping Centers (Plazas, Malls)</v>
      </c>
      <c r="F1512" s="8" t="s">
        <v>5</v>
      </c>
      <c r="G1512" s="26">
        <f t="shared" si="120"/>
        <v>1.4884831588725165</v>
      </c>
      <c r="H1512" s="30">
        <f t="shared" si="121"/>
        <v>0.30824389141964326</v>
      </c>
      <c r="I1512" s="30">
        <f>HLOOKUP(F1512,ROCs!$B$1:$F$17,MATCH(VLOOKUP(D1512,HROC,2,0),ROCs!$A$2:$A$17,0)+1,0)</f>
        <v>0.58224006489851832</v>
      </c>
      <c r="J1512" s="3">
        <v>9.82</v>
      </c>
      <c r="K1512" s="26">
        <f t="shared" si="117"/>
        <v>23.828087319962126</v>
      </c>
      <c r="L1512" s="31">
        <f t="shared" si="118"/>
        <v>96.507629886911985</v>
      </c>
      <c r="M1512" s="4">
        <f>2.721*K1512*(H1512+VLOOKUP(B1512,Summary!$A$34:C$39,3,0))</f>
        <v>22.578819507076009</v>
      </c>
      <c r="N1512" t="s">
        <v>103</v>
      </c>
      <c r="O1512" t="s">
        <v>82</v>
      </c>
      <c r="P1512">
        <f t="shared" si="119"/>
        <v>1000</v>
      </c>
    </row>
    <row r="1513" spans="1:16" hidden="1">
      <c r="A1513" t="s">
        <v>16</v>
      </c>
      <c r="B1513" t="s">
        <v>97</v>
      </c>
      <c r="C1513" t="s">
        <v>79</v>
      </c>
      <c r="D1513" s="8">
        <v>4110</v>
      </c>
      <c r="E1513" t="str">
        <f>VLOOKUP(D1513,Conformity!$A$2:$C$116,2,0)</f>
        <v>Pine Flatwoods</v>
      </c>
      <c r="F1513" s="8" t="s">
        <v>9</v>
      </c>
      <c r="G1513" s="26">
        <f t="shared" si="120"/>
        <v>0.80616023176279095</v>
      </c>
      <c r="H1513" s="30">
        <f t="shared" si="121"/>
        <v>4.9140330516175015E-2</v>
      </c>
      <c r="I1513" s="30">
        <f>HLOOKUP(F1513,ROCs!$B$1:$F$17,MATCH(VLOOKUP(D1513,HROC,2,0),ROCs!$A$2:$A$17,0)+1,0)</f>
        <v>0.19937879050387461</v>
      </c>
      <c r="J1513" s="3">
        <v>9.82</v>
      </c>
      <c r="K1513" s="26">
        <f t="shared" si="117"/>
        <v>8.1595470945524919</v>
      </c>
      <c r="L1513" s="31">
        <f t="shared" si="118"/>
        <v>17.898472367337682</v>
      </c>
      <c r="M1513" s="4">
        <f>2.721*K1513*(H1513+VLOOKUP(B1513,Summary!$A$34:C$39,3,0))</f>
        <v>1.9791049963731875</v>
      </c>
      <c r="N1513" t="s">
        <v>113</v>
      </c>
      <c r="P1513">
        <f t="shared" si="119"/>
        <v>4000</v>
      </c>
    </row>
    <row r="1514" spans="1:16" hidden="1">
      <c r="A1514" t="s">
        <v>16</v>
      </c>
      <c r="B1514" t="s">
        <v>97</v>
      </c>
      <c r="C1514" t="s">
        <v>86</v>
      </c>
      <c r="D1514" s="8">
        <v>3200</v>
      </c>
      <c r="E1514" t="str">
        <f>VLOOKUP(D1514,Conformity!$A$2:$C$116,2,0)</f>
        <v>Shrub and Brushland</v>
      </c>
      <c r="F1514" s="8" t="s">
        <v>5</v>
      </c>
      <c r="G1514" s="26">
        <f t="shared" si="120"/>
        <v>0.80616023176279095</v>
      </c>
      <c r="H1514" s="30">
        <f t="shared" si="121"/>
        <v>4.9140330516175015E-2</v>
      </c>
      <c r="I1514" s="30">
        <f>HLOOKUP(F1514,ROCs!$B$1:$F$17,MATCH(VLOOKUP(D1514,HROC,2,0),ROCs!$A$2:$A$17,0)+1,0)</f>
        <v>0.28292799795311729</v>
      </c>
      <c r="J1514" s="3">
        <v>9.8000000000000007</v>
      </c>
      <c r="K1514" s="26">
        <f t="shared" si="117"/>
        <v>11.55520382840224</v>
      </c>
      <c r="L1514" s="31">
        <f t="shared" si="118"/>
        <v>25.347055911925601</v>
      </c>
      <c r="M1514" s="4">
        <f>2.721*K1514*(H1514+VLOOKUP(B1514,Summary!$A$34:C$39,3,0))</f>
        <v>2.8027243872603318</v>
      </c>
      <c r="N1514" t="s">
        <v>109</v>
      </c>
      <c r="P1514">
        <f t="shared" si="119"/>
        <v>3000</v>
      </c>
    </row>
    <row r="1515" spans="1:16" hidden="1">
      <c r="A1515" t="s">
        <v>11</v>
      </c>
      <c r="B1515" t="s">
        <v>11</v>
      </c>
      <c r="C1515" t="s">
        <v>84</v>
      </c>
      <c r="D1515" s="8">
        <v>6440</v>
      </c>
      <c r="E1515" t="str">
        <f>VLOOKUP(D1515,Conformity!$A$2:$C$116,2,0)</f>
        <v>Emergent Aquatic Vegetation</v>
      </c>
      <c r="F1515" s="8" t="s">
        <v>5</v>
      </c>
      <c r="G1515" s="26">
        <f t="shared" si="120"/>
        <v>0.62640332935885068</v>
      </c>
      <c r="H1515" s="30">
        <f t="shared" si="121"/>
        <v>1.7869211096790915E-2</v>
      </c>
      <c r="I1515" s="30">
        <f>HLOOKUP(F1515,ROCs!$B$1:$F$17,MATCH(VLOOKUP(D1515,HROC,2,0),ROCs!$A$2:$A$17,0)+1,0)</f>
        <v>0.24869471632328805</v>
      </c>
      <c r="J1515" s="3">
        <v>9.7799999999999994</v>
      </c>
      <c r="K1515" s="26">
        <f t="shared" si="117"/>
        <v>10.136336552112022</v>
      </c>
      <c r="L1515" s="31">
        <f t="shared" si="118"/>
        <v>17.276812536349556</v>
      </c>
      <c r="M1515" s="4">
        <f>2.721*K1515*(H1515+VLOOKUP(B1515,Summary!$A$34:C$39,3,0))</f>
        <v>3.5267571000162836</v>
      </c>
      <c r="N1515" t="s">
        <v>106</v>
      </c>
      <c r="O1515" t="s">
        <v>82</v>
      </c>
      <c r="P1515">
        <f t="shared" si="119"/>
        <v>6000</v>
      </c>
    </row>
    <row r="1516" spans="1:16" hidden="1">
      <c r="A1516" t="s">
        <v>14</v>
      </c>
      <c r="B1516" t="s">
        <v>96</v>
      </c>
      <c r="C1516" t="s">
        <v>72</v>
      </c>
      <c r="D1516" s="8">
        <v>1850</v>
      </c>
      <c r="E1516" t="str">
        <f>VLOOKUP(D1516,Conformity!$A$2:$C$116,2,0)</f>
        <v>Parks and Zoos</v>
      </c>
      <c r="F1516" s="8" t="s">
        <v>3</v>
      </c>
      <c r="G1516" s="26">
        <f t="shared" si="120"/>
        <v>0.96739227811534922</v>
      </c>
      <c r="H1516" s="30">
        <f t="shared" si="121"/>
        <v>0.17065096597435325</v>
      </c>
      <c r="I1516" s="30">
        <f>HLOOKUP(F1516,ROCs!$B$1:$F$17,MATCH(VLOOKUP(D1516,HROC,2,0),ROCs!$A$2:$A$17,0)+1,0)</f>
        <v>8.3338224602148639E-2</v>
      </c>
      <c r="J1516" s="3">
        <v>9.7799999999999994</v>
      </c>
      <c r="K1516" s="26">
        <f t="shared" si="117"/>
        <v>3.3967118590680641</v>
      </c>
      <c r="L1516" s="31">
        <f t="shared" si="118"/>
        <v>8.9410776325946006</v>
      </c>
      <c r="M1516" s="4">
        <f>2.721*K1516*(H1516+VLOOKUP(B1516,Summary!$A$34:C$39,3,0))</f>
        <v>2.3166297645331202</v>
      </c>
      <c r="N1516" t="s">
        <v>99</v>
      </c>
      <c r="P1516">
        <f t="shared" si="119"/>
        <v>1000</v>
      </c>
    </row>
    <row r="1517" spans="1:16" hidden="1">
      <c r="A1517" t="s">
        <v>16</v>
      </c>
      <c r="B1517" t="s">
        <v>97</v>
      </c>
      <c r="C1517" t="s">
        <v>81</v>
      </c>
      <c r="D1517" s="8">
        <v>1330</v>
      </c>
      <c r="E1517" t="str">
        <f>VLOOKUP(D1517,Conformity!$A$2:$C$116,2,0)</f>
        <v>Multiple Dwelling Units, Low Rise &lt;Two stories or less&gt;</v>
      </c>
      <c r="F1517" s="8" t="s">
        <v>13</v>
      </c>
      <c r="G1517" s="26">
        <f t="shared" si="120"/>
        <v>1.6728075169398335</v>
      </c>
      <c r="H1517" s="30">
        <f t="shared" si="121"/>
        <v>0.4645994885165638</v>
      </c>
      <c r="I1517" s="30">
        <f>HLOOKUP(F1517,ROCs!$B$1:$F$17,MATCH(VLOOKUP(D1517,HROC,2,0),ROCs!$A$2:$A$17,0)+1,0)</f>
        <v>0.40522520165068265</v>
      </c>
      <c r="J1517" s="3">
        <v>9.68</v>
      </c>
      <c r="K1517" s="26">
        <f t="shared" si="117"/>
        <v>16.347351949870848</v>
      </c>
      <c r="L1517" s="31">
        <f t="shared" si="118"/>
        <v>74.408393141973406</v>
      </c>
      <c r="M1517" s="4">
        <f>2.721*K1517*(H1517+VLOOKUP(B1517,Summary!$A$34:C$39,3,0))</f>
        <v>22.445162841846326</v>
      </c>
      <c r="N1517" t="s">
        <v>103</v>
      </c>
      <c r="O1517" t="s">
        <v>82</v>
      </c>
      <c r="P1517">
        <f t="shared" si="119"/>
        <v>1000</v>
      </c>
    </row>
    <row r="1518" spans="1:16" hidden="1">
      <c r="A1518" t="s">
        <v>2</v>
      </c>
      <c r="B1518" t="s">
        <v>94</v>
      </c>
      <c r="C1518" t="s">
        <v>71</v>
      </c>
      <c r="D1518" s="8">
        <v>6170</v>
      </c>
      <c r="E1518" t="str">
        <f>VLOOKUP(D1518,Conformity!$A$2:$C$116,2,0)</f>
        <v>Mixed Wetland Hardwoods</v>
      </c>
      <c r="F1518" s="8" t="s">
        <v>10</v>
      </c>
      <c r="G1518" s="26">
        <f t="shared" si="120"/>
        <v>0.62640332935885068</v>
      </c>
      <c r="H1518" s="30">
        <f t="shared" si="121"/>
        <v>1.7869211096790915E-2</v>
      </c>
      <c r="I1518" s="30">
        <f>HLOOKUP(F1518,ROCs!$B$1:$F$17,MATCH(VLOOKUP(D1518,HROC,2,0),ROCs!$A$2:$A$17,0)+1,0)</f>
        <v>0.24869471632328805</v>
      </c>
      <c r="J1518" s="3">
        <v>9.65</v>
      </c>
      <c r="K1518" s="26">
        <f t="shared" si="117"/>
        <v>10.001599972175972</v>
      </c>
      <c r="L1518" s="31">
        <f t="shared" si="118"/>
        <v>17.04716165396454</v>
      </c>
      <c r="M1518" s="4">
        <f>2.721*K1518*(H1518+VLOOKUP(B1518,Summary!$A$34:C$39,3,0))</f>
        <v>1.8470167042027896</v>
      </c>
      <c r="N1518" t="s">
        <v>104</v>
      </c>
      <c r="P1518">
        <f t="shared" si="119"/>
        <v>6000</v>
      </c>
    </row>
    <row r="1519" spans="1:16" hidden="1">
      <c r="A1519" t="s">
        <v>8</v>
      </c>
      <c r="B1519" t="s">
        <v>8</v>
      </c>
      <c r="C1519" t="s">
        <v>86</v>
      </c>
      <c r="D1519" s="8">
        <v>6170</v>
      </c>
      <c r="E1519" t="str">
        <f>VLOOKUP(D1519,Conformity!$A$2:$C$116,2,0)</f>
        <v>Mixed Wetland Hardwoods</v>
      </c>
      <c r="F1519" s="8" t="s">
        <v>5</v>
      </c>
      <c r="G1519" s="26">
        <f t="shared" si="120"/>
        <v>0.62640332935885068</v>
      </c>
      <c r="H1519" s="30">
        <f t="shared" si="121"/>
        <v>1.7869211096790915E-2</v>
      </c>
      <c r="I1519" s="30">
        <f>HLOOKUP(F1519,ROCs!$B$1:$F$17,MATCH(VLOOKUP(D1519,HROC,2,0),ROCs!$A$2:$A$17,0)+1,0)</f>
        <v>0.24869471632328805</v>
      </c>
      <c r="J1519" s="3">
        <v>9.64</v>
      </c>
      <c r="K1519" s="26">
        <f t="shared" si="117"/>
        <v>9.9912356198731995</v>
      </c>
      <c r="L1519" s="31">
        <f t="shared" si="118"/>
        <v>17.029496201473389</v>
      </c>
      <c r="M1519" s="4">
        <f>2.721*K1519*(H1519+VLOOKUP(B1519,Summary!$A$34:C$39,3,0))</f>
        <v>5.6511639942899254</v>
      </c>
      <c r="N1519" t="s">
        <v>109</v>
      </c>
      <c r="P1519">
        <f t="shared" si="119"/>
        <v>6000</v>
      </c>
    </row>
    <row r="1520" spans="1:16" hidden="1">
      <c r="A1520" t="s">
        <v>14</v>
      </c>
      <c r="B1520" t="s">
        <v>96</v>
      </c>
      <c r="C1520" t="s">
        <v>72</v>
      </c>
      <c r="D1520" s="8">
        <v>5120</v>
      </c>
      <c r="E1520" t="str">
        <f>VLOOKUP(D1520,Conformity!$A$2:$C$116,2,0)</f>
        <v xml:space="preserve"> Channelized Waterways, Canals</v>
      </c>
      <c r="F1520" s="8" t="s">
        <v>3</v>
      </c>
      <c r="G1520" s="26">
        <f t="shared" si="120"/>
        <v>0.52096910560538079</v>
      </c>
      <c r="H1520" s="30">
        <f t="shared" si="121"/>
        <v>9.3813358258152305E-2</v>
      </c>
      <c r="I1520" s="30">
        <f>HLOOKUP(F1520,ROCs!$B$1:$F$17,MATCH(VLOOKUP(D1520,HROC,2,0),ROCs!$A$2:$A$17,0)+1,0)</f>
        <v>0.2984336595879456</v>
      </c>
      <c r="J1520" s="3">
        <v>9.64</v>
      </c>
      <c r="K1520" s="26">
        <f t="shared" si="117"/>
        <v>11.989482743847837</v>
      </c>
      <c r="L1520" s="31">
        <f t="shared" si="118"/>
        <v>16.995774426817</v>
      </c>
      <c r="M1520" s="4">
        <f>2.721*K1520*(H1520+VLOOKUP(B1520,Summary!$A$34:C$39,3,0))</f>
        <v>5.6703796780623827</v>
      </c>
      <c r="N1520" t="s">
        <v>99</v>
      </c>
      <c r="P1520">
        <f t="shared" si="119"/>
        <v>5000</v>
      </c>
    </row>
    <row r="1521" spans="1:16" hidden="1">
      <c r="A1521" t="s">
        <v>2</v>
      </c>
      <c r="B1521" t="s">
        <v>94</v>
      </c>
      <c r="C1521" t="s">
        <v>71</v>
      </c>
      <c r="D1521" s="8">
        <v>6172</v>
      </c>
      <c r="E1521" t="str">
        <f>VLOOKUP(D1521,Conformity!$A$2:$C$116,2,0)</f>
        <v>Mixed Shrubs</v>
      </c>
      <c r="F1521" s="8" t="s">
        <v>5</v>
      </c>
      <c r="G1521" s="26">
        <f t="shared" si="120"/>
        <v>0.62640332935885068</v>
      </c>
      <c r="H1521" s="30">
        <f t="shared" si="121"/>
        <v>1.7869211096790915E-2</v>
      </c>
      <c r="I1521" s="30">
        <f>HLOOKUP(F1521,ROCs!$B$1:$F$17,MATCH(VLOOKUP(D1521,HROC,2,0),ROCs!$A$2:$A$17,0)+1,0)</f>
        <v>0.24869471632328805</v>
      </c>
      <c r="J1521" s="3">
        <v>9.61</v>
      </c>
      <c r="K1521" s="26">
        <f t="shared" si="117"/>
        <v>9.9601425629648794</v>
      </c>
      <c r="L1521" s="31">
        <f t="shared" si="118"/>
        <v>16.976499843999921</v>
      </c>
      <c r="M1521" s="4">
        <f>2.721*K1521*(H1521+VLOOKUP(B1521,Summary!$A$34:C$39,3,0))</f>
        <v>1.8393606764133481</v>
      </c>
      <c r="N1521" t="s">
        <v>104</v>
      </c>
      <c r="P1521">
        <f t="shared" si="119"/>
        <v>6000</v>
      </c>
    </row>
    <row r="1522" spans="1:16" hidden="1">
      <c r="A1522" t="s">
        <v>14</v>
      </c>
      <c r="B1522" t="s">
        <v>96</v>
      </c>
      <c r="C1522" t="s">
        <v>86</v>
      </c>
      <c r="D1522" s="8">
        <v>1400</v>
      </c>
      <c r="E1522" t="str">
        <f>VLOOKUP(D1522,Conformity!$A$2:$C$116,2,0)</f>
        <v>Commercial and Services</v>
      </c>
      <c r="F1522" s="8" t="s">
        <v>10</v>
      </c>
      <c r="G1522" s="26">
        <f t="shared" si="120"/>
        <v>0.73183755311232057</v>
      </c>
      <c r="H1522" s="30">
        <f t="shared" si="121"/>
        <v>0.15992943931627868</v>
      </c>
      <c r="I1522" s="30">
        <f>HLOOKUP(F1522,ROCs!$B$1:$F$17,MATCH(VLOOKUP(D1522,HROC,2,0),ROCs!$A$2:$A$17,0)+1,0)</f>
        <v>0.57659988543228824</v>
      </c>
      <c r="J1522" s="3">
        <v>9.58</v>
      </c>
      <c r="K1522" s="26">
        <f t="shared" si="117"/>
        <v>23.020548615924202</v>
      </c>
      <c r="L1522" s="31">
        <f t="shared" si="118"/>
        <v>45.841508661407211</v>
      </c>
      <c r="M1522" s="4">
        <f>2.721*K1522*(H1522+VLOOKUP(B1522,Summary!$A$34:C$39,3,0))</f>
        <v>15.028919223629547</v>
      </c>
      <c r="N1522" t="s">
        <v>109</v>
      </c>
      <c r="P1522">
        <f t="shared" si="119"/>
        <v>1000</v>
      </c>
    </row>
    <row r="1523" spans="1:16" hidden="1">
      <c r="A1523" t="s">
        <v>14</v>
      </c>
      <c r="B1523" t="s">
        <v>96</v>
      </c>
      <c r="C1523" t="s">
        <v>86</v>
      </c>
      <c r="D1523" s="8">
        <v>1180</v>
      </c>
      <c r="E1523" t="str">
        <f>VLOOKUP(D1523,Conformity!$A$2:$C$116,2,0)</f>
        <v>Rural Residential</v>
      </c>
      <c r="F1523" s="8" t="s">
        <v>5</v>
      </c>
      <c r="G1523" s="26">
        <f t="shared" si="120"/>
        <v>0.96739227811534922</v>
      </c>
      <c r="H1523" s="30">
        <f t="shared" si="121"/>
        <v>0.17065096597435325</v>
      </c>
      <c r="I1523" s="30">
        <f>HLOOKUP(F1523,ROCs!$B$1:$F$17,MATCH(VLOOKUP(D1523,HROC,2,0),ROCs!$A$2:$A$17,0)+1,0)</f>
        <v>0.27638752969320179</v>
      </c>
      <c r="J1523" s="3">
        <v>9.57</v>
      </c>
      <c r="K1523" s="26">
        <f t="shared" si="117"/>
        <v>11.023156937065727</v>
      </c>
      <c r="L1523" s="31">
        <f t="shared" si="118"/>
        <v>29.015973688630567</v>
      </c>
      <c r="M1523" s="4">
        <f>2.721*K1523*(H1523+VLOOKUP(B1523,Summary!$A$34:C$39,3,0))</f>
        <v>7.5180275864001382</v>
      </c>
      <c r="N1523" t="s">
        <v>109</v>
      </c>
      <c r="P1523">
        <f t="shared" si="119"/>
        <v>1000</v>
      </c>
    </row>
    <row r="1524" spans="1:16" hidden="1">
      <c r="A1524" t="s">
        <v>12</v>
      </c>
      <c r="B1524" t="s">
        <v>95</v>
      </c>
      <c r="C1524" t="s">
        <v>81</v>
      </c>
      <c r="D1524" s="8">
        <v>4280</v>
      </c>
      <c r="E1524" t="str">
        <f>VLOOKUP(D1524,Conformity!$A$2:$C$116,2,0)</f>
        <v>Cabbage Palm</v>
      </c>
      <c r="F1524" s="8" t="s">
        <v>5</v>
      </c>
      <c r="G1524" s="26">
        <f t="shared" si="120"/>
        <v>0.80616023176279095</v>
      </c>
      <c r="H1524" s="30">
        <f t="shared" si="121"/>
        <v>4.9140330516175015E-2</v>
      </c>
      <c r="I1524" s="30">
        <f>HLOOKUP(F1524,ROCs!$B$1:$F$17,MATCH(VLOOKUP(D1524,HROC,2,0),ROCs!$A$2:$A$17,0)+1,0)</f>
        <v>0.28292799795311729</v>
      </c>
      <c r="J1524" s="3">
        <v>9.57</v>
      </c>
      <c r="K1524" s="26">
        <f t="shared" si="117"/>
        <v>11.284010269164227</v>
      </c>
      <c r="L1524" s="31">
        <f t="shared" si="118"/>
        <v>24.752176028278363</v>
      </c>
      <c r="M1524" s="4">
        <f>2.721*K1524*(H1524+VLOOKUP(B1524,Summary!$A$34:C$39,3,0))</f>
        <v>1.508794484149204</v>
      </c>
      <c r="N1524" t="s">
        <v>103</v>
      </c>
      <c r="O1524" t="s">
        <v>82</v>
      </c>
      <c r="P1524">
        <f t="shared" si="119"/>
        <v>4000</v>
      </c>
    </row>
    <row r="1525" spans="1:16" hidden="1">
      <c r="A1525" t="s">
        <v>8</v>
      </c>
      <c r="B1525" t="s">
        <v>8</v>
      </c>
      <c r="C1525" t="s">
        <v>81</v>
      </c>
      <c r="D1525" s="8">
        <v>4340</v>
      </c>
      <c r="E1525" t="str">
        <f>VLOOKUP(D1525,Conformity!$A$2:$C$116,2,0)</f>
        <v>Hardwood - Coniferous Mixed</v>
      </c>
      <c r="F1525" s="8" t="s">
        <v>5</v>
      </c>
      <c r="G1525" s="26">
        <f t="shared" si="120"/>
        <v>0.80616023176279095</v>
      </c>
      <c r="H1525" s="30">
        <f t="shared" si="121"/>
        <v>4.9140330516175015E-2</v>
      </c>
      <c r="I1525" s="30">
        <f>HLOOKUP(F1525,ROCs!$B$1:$F$17,MATCH(VLOOKUP(D1525,HROC,2,0),ROCs!$A$2:$A$17,0)+1,0)</f>
        <v>0.28292799795311729</v>
      </c>
      <c r="J1525" s="3">
        <v>9.5500000000000007</v>
      </c>
      <c r="K1525" s="26">
        <f t="shared" si="117"/>
        <v>11.260428220534836</v>
      </c>
      <c r="L1525" s="31">
        <f t="shared" si="118"/>
        <v>24.700447342743825</v>
      </c>
      <c r="M1525" s="4">
        <f>2.721*K1525*(H1525+VLOOKUP(B1525,Summary!$A$34:C$39,3,0))</f>
        <v>7.3271700943680456</v>
      </c>
      <c r="N1525" t="s">
        <v>103</v>
      </c>
      <c r="O1525" t="s">
        <v>82</v>
      </c>
      <c r="P1525">
        <f t="shared" si="119"/>
        <v>4000</v>
      </c>
    </row>
    <row r="1526" spans="1:16">
      <c r="A1526" t="s">
        <v>14</v>
      </c>
      <c r="B1526" t="s">
        <v>96</v>
      </c>
      <c r="C1526" t="s">
        <v>17</v>
      </c>
      <c r="D1526" s="8">
        <v>5300</v>
      </c>
      <c r="E1526" t="str">
        <f>VLOOKUP(D1526,Conformity!$A$2:$C$116,2,0)</f>
        <v>Reservoirs</v>
      </c>
      <c r="F1526" s="8" t="s">
        <v>10</v>
      </c>
      <c r="G1526" s="26">
        <f t="shared" si="120"/>
        <v>0.52096910560538079</v>
      </c>
      <c r="H1526" s="30">
        <f t="shared" si="121"/>
        <v>9.3813358258152305E-2</v>
      </c>
      <c r="I1526" s="30">
        <f>HLOOKUP(F1526,ROCs!$B$1:$F$17,MATCH(VLOOKUP(D1526,HROC,2,0),ROCs!$A$2:$A$17,0)+1,0)</f>
        <v>0.2984336595879456</v>
      </c>
      <c r="J1526" s="3">
        <v>9.52</v>
      </c>
      <c r="K1526" s="26">
        <f t="shared" si="117"/>
        <v>11.840236070687906</v>
      </c>
      <c r="L1526" s="31">
        <f t="shared" si="118"/>
        <v>16.784208770051645</v>
      </c>
      <c r="M1526" s="4">
        <f>2.721*K1526*(H1526+VLOOKUP(B1526,Summary!$A$34:C$39,3,0))</f>
        <v>5.5997940389163796</v>
      </c>
      <c r="N1526" t="s">
        <v>17</v>
      </c>
      <c r="O1526" t="s">
        <v>51</v>
      </c>
      <c r="P1526">
        <f t="shared" si="119"/>
        <v>5000</v>
      </c>
    </row>
    <row r="1527" spans="1:16">
      <c r="A1527" t="s">
        <v>14</v>
      </c>
      <c r="B1527" t="s">
        <v>96</v>
      </c>
      <c r="C1527" t="s">
        <v>17</v>
      </c>
      <c r="D1527" s="8">
        <v>6172</v>
      </c>
      <c r="E1527" t="str">
        <f>VLOOKUP(D1527,Conformity!$A$2:$C$116,2,0)</f>
        <v>Mixed Shrubs</v>
      </c>
      <c r="F1527" s="8" t="s">
        <v>5</v>
      </c>
      <c r="G1527" s="26">
        <f t="shared" si="120"/>
        <v>0.62640332935885068</v>
      </c>
      <c r="H1527" s="30">
        <f t="shared" si="121"/>
        <v>1.7869211096790915E-2</v>
      </c>
      <c r="I1527" s="30">
        <f>HLOOKUP(F1527,ROCs!$B$1:$F$17,MATCH(VLOOKUP(D1527,HROC,2,0),ROCs!$A$2:$A$17,0)+1,0)</f>
        <v>0.24869471632328805</v>
      </c>
      <c r="J1527" s="3">
        <v>9.51</v>
      </c>
      <c r="K1527" s="26">
        <f t="shared" si="117"/>
        <v>9.8564990399371499</v>
      </c>
      <c r="L1527" s="31">
        <f t="shared" si="118"/>
        <v>16.799845319088373</v>
      </c>
      <c r="M1527" s="4">
        <f>2.721*K1527*(H1527+VLOOKUP(B1527,Summary!$A$34:C$39,3,0))</f>
        <v>2.6248066235698135</v>
      </c>
      <c r="N1527" t="s">
        <v>17</v>
      </c>
      <c r="O1527" t="s">
        <v>55</v>
      </c>
      <c r="P1527">
        <f t="shared" si="119"/>
        <v>6000</v>
      </c>
    </row>
    <row r="1528" spans="1:16">
      <c r="A1528" t="s">
        <v>14</v>
      </c>
      <c r="B1528" t="s">
        <v>96</v>
      </c>
      <c r="C1528" t="s">
        <v>17</v>
      </c>
      <c r="D1528" s="8">
        <v>6240</v>
      </c>
      <c r="E1528" t="str">
        <f>VLOOKUP(D1528,Conformity!$A$2:$C$116,2,0)</f>
        <v>Cypress - Pine - Cabbage Palm</v>
      </c>
      <c r="F1528" s="8" t="s">
        <v>5</v>
      </c>
      <c r="G1528" s="26">
        <f t="shared" si="120"/>
        <v>0.62640332935885068</v>
      </c>
      <c r="H1528" s="30">
        <f t="shared" si="121"/>
        <v>1.7869211096790915E-2</v>
      </c>
      <c r="I1528" s="30">
        <f>HLOOKUP(F1528,ROCs!$B$1:$F$17,MATCH(VLOOKUP(D1528,HROC,2,0),ROCs!$A$2:$A$17,0)+1,0)</f>
        <v>0.24869471632328805</v>
      </c>
      <c r="J1528" s="3">
        <v>9.5</v>
      </c>
      <c r="K1528" s="26">
        <f t="shared" si="117"/>
        <v>9.8461346876343772</v>
      </c>
      <c r="L1528" s="31">
        <f t="shared" si="118"/>
        <v>16.782179866597218</v>
      </c>
      <c r="M1528" s="4">
        <f>2.721*K1528*(H1528+VLOOKUP(B1528,Summary!$A$34:C$39,3,0))</f>
        <v>2.6220465745439778</v>
      </c>
      <c r="N1528" t="s">
        <v>17</v>
      </c>
      <c r="O1528" t="s">
        <v>38</v>
      </c>
      <c r="P1528">
        <f t="shared" si="119"/>
        <v>6000</v>
      </c>
    </row>
    <row r="1529" spans="1:16" hidden="1">
      <c r="A1529" t="s">
        <v>14</v>
      </c>
      <c r="B1529" t="s">
        <v>96</v>
      </c>
      <c r="C1529" t="s">
        <v>72</v>
      </c>
      <c r="D1529" s="8">
        <v>1330</v>
      </c>
      <c r="E1529" t="str">
        <f>VLOOKUP(D1529,Conformity!$A$2:$C$116,2,0)</f>
        <v>Multiple Dwelling Units, Low Rise &lt;Two stories or less&gt;</v>
      </c>
      <c r="F1529" s="8" t="s">
        <v>10</v>
      </c>
      <c r="G1529" s="26">
        <f t="shared" si="120"/>
        <v>1.6728075169398335</v>
      </c>
      <c r="H1529" s="30">
        <f t="shared" si="121"/>
        <v>0.4645994885165638</v>
      </c>
      <c r="I1529" s="30">
        <f>HLOOKUP(F1529,ROCs!$B$1:$F$17,MATCH(VLOOKUP(D1529,HROC,2,0),ROCs!$A$2:$A$17,0)+1,0)</f>
        <v>0.44774347762687844</v>
      </c>
      <c r="J1529" s="3">
        <v>9.49</v>
      </c>
      <c r="K1529" s="26">
        <f t="shared" si="117"/>
        <v>17.708064249165052</v>
      </c>
      <c r="L1529" s="31">
        <f t="shared" si="118"/>
        <v>80.601959906149034</v>
      </c>
      <c r="M1529" s="4">
        <f>2.721*K1529*(H1529+VLOOKUP(B1529,Summary!$A$34:C$39,3,0))</f>
        <v>26.240787235714077</v>
      </c>
      <c r="N1529" t="s">
        <v>99</v>
      </c>
      <c r="P1529">
        <f t="shared" si="119"/>
        <v>1000</v>
      </c>
    </row>
    <row r="1530" spans="1:16" hidden="1">
      <c r="A1530" t="s">
        <v>14</v>
      </c>
      <c r="B1530" t="s">
        <v>96</v>
      </c>
      <c r="C1530" t="s">
        <v>77</v>
      </c>
      <c r="D1530" s="8">
        <v>1320</v>
      </c>
      <c r="E1530" t="str">
        <f>VLOOKUP(D1530,Conformity!$A$2:$C$116,2,0)</f>
        <v>Mobile Home Units &lt;Six or more dwelling units per acre&gt;</v>
      </c>
      <c r="F1530" s="8" t="s">
        <v>3</v>
      </c>
      <c r="G1530" s="26">
        <f t="shared" si="120"/>
        <v>1.6728075169398335</v>
      </c>
      <c r="H1530" s="30">
        <f t="shared" si="121"/>
        <v>0.4645994885165638</v>
      </c>
      <c r="I1530" s="30">
        <f>HLOOKUP(F1530,ROCs!$B$1:$F$17,MATCH(VLOOKUP(D1530,HROC,2,0),ROCs!$A$2:$A$17,0)+1,0)</f>
        <v>0.37832588419635466</v>
      </c>
      <c r="J1530" s="3">
        <v>9.4499999999999993</v>
      </c>
      <c r="K1530" s="26">
        <f t="shared" si="117"/>
        <v>14.899561006569508</v>
      </c>
      <c r="L1530" s="31">
        <f t="shared" si="118"/>
        <v>67.818469708080144</v>
      </c>
      <c r="M1530" s="4">
        <f>2.721*K1530*(H1530+VLOOKUP(B1530,Summary!$A$34:C$39,3,0))</f>
        <v>22.07899207827683</v>
      </c>
      <c r="N1530" t="s">
        <v>112</v>
      </c>
      <c r="P1530">
        <f t="shared" si="119"/>
        <v>1000</v>
      </c>
    </row>
    <row r="1531" spans="1:16" hidden="1">
      <c r="A1531" t="s">
        <v>14</v>
      </c>
      <c r="B1531" t="s">
        <v>96</v>
      </c>
      <c r="C1531" t="s">
        <v>86</v>
      </c>
      <c r="D1531" s="8">
        <v>4220</v>
      </c>
      <c r="E1531" t="str">
        <f>VLOOKUP(D1531,Conformity!$A$2:$C$116,2,0)</f>
        <v>Brazilian Pepper</v>
      </c>
      <c r="F1531" s="8" t="s">
        <v>10</v>
      </c>
      <c r="G1531" s="26">
        <f t="shared" si="120"/>
        <v>0.80616023176279095</v>
      </c>
      <c r="H1531" s="30">
        <f t="shared" si="121"/>
        <v>4.9140330516175015E-2</v>
      </c>
      <c r="I1531" s="30">
        <f>HLOOKUP(F1531,ROCs!$B$1:$F$17,MATCH(VLOOKUP(D1531,HROC,2,0),ROCs!$A$2:$A$17,0)+1,0)</f>
        <v>0.24115339422849597</v>
      </c>
      <c r="J1531" s="3">
        <v>9.44</v>
      </c>
      <c r="K1531" s="26">
        <f t="shared" si="117"/>
        <v>9.4872639130221046</v>
      </c>
      <c r="L1531" s="31">
        <f t="shared" si="118"/>
        <v>20.810901514648243</v>
      </c>
      <c r="M1531" s="4">
        <f>2.721*K1531*(H1531+VLOOKUP(B1531,Summary!$A$34:C$39,3,0))</f>
        <v>3.3337376293848662</v>
      </c>
      <c r="N1531" t="s">
        <v>109</v>
      </c>
      <c r="P1531">
        <f t="shared" si="119"/>
        <v>4000</v>
      </c>
    </row>
    <row r="1532" spans="1:16">
      <c r="A1532" t="s">
        <v>14</v>
      </c>
      <c r="B1532" t="s">
        <v>96</v>
      </c>
      <c r="C1532" t="s">
        <v>17</v>
      </c>
      <c r="D1532" s="8">
        <v>1110</v>
      </c>
      <c r="E1532" t="str">
        <f>VLOOKUP(D1532,Conformity!$A$2:$C$116,2,0)</f>
        <v>Fixed Single Family Units</v>
      </c>
      <c r="F1532" s="8" t="s">
        <v>3</v>
      </c>
      <c r="G1532" s="26">
        <f t="shared" si="120"/>
        <v>0.96739227811534922</v>
      </c>
      <c r="H1532" s="30">
        <f t="shared" si="121"/>
        <v>0.17065096597435325</v>
      </c>
      <c r="I1532" s="30">
        <f>HLOOKUP(F1532,ROCs!$B$1:$F$17,MATCH(VLOOKUP(D1532,HROC,2,0),ROCs!$A$2:$A$17,0)+1,0)</f>
        <v>8.3338224602148639E-2</v>
      </c>
      <c r="J1532" s="3">
        <v>9.43</v>
      </c>
      <c r="K1532" s="26">
        <f t="shared" si="117"/>
        <v>3.2751526412077552</v>
      </c>
      <c r="L1532" s="31">
        <f t="shared" si="118"/>
        <v>8.6211004167042002</v>
      </c>
      <c r="M1532" s="4">
        <f>2.721*K1532*(H1532+VLOOKUP(B1532,Summary!$A$34:C$39,3,0))</f>
        <v>2.2337237913647572</v>
      </c>
      <c r="N1532" t="s">
        <v>17</v>
      </c>
      <c r="O1532" t="s">
        <v>38</v>
      </c>
      <c r="P1532">
        <f t="shared" si="119"/>
        <v>1000</v>
      </c>
    </row>
    <row r="1533" spans="1:16" hidden="1">
      <c r="A1533" t="s">
        <v>14</v>
      </c>
      <c r="B1533" t="s">
        <v>96</v>
      </c>
      <c r="C1533" t="s">
        <v>72</v>
      </c>
      <c r="D1533" s="8">
        <v>8340</v>
      </c>
      <c r="E1533" t="str">
        <f>VLOOKUP(D1533,Conformity!$A$2:$C$116,2,0)</f>
        <v>Sewage Treatment</v>
      </c>
      <c r="F1533" s="8" t="s">
        <v>10</v>
      </c>
      <c r="G1533" s="26">
        <f t="shared" si="120"/>
        <v>1.2017295380314896</v>
      </c>
      <c r="H1533" s="30">
        <f t="shared" si="121"/>
        <v>0.2322997442582819</v>
      </c>
      <c r="I1533" s="30">
        <f>HLOOKUP(F1533,ROCs!$B$1:$F$17,MATCH(VLOOKUP(D1533,HROC,2,0),ROCs!$A$2:$A$17,0)+1,0)</f>
        <v>0.57659988543228824</v>
      </c>
      <c r="J1533" s="3">
        <v>9.43</v>
      </c>
      <c r="K1533" s="26">
        <f t="shared" si="117"/>
        <v>22.660101612543343</v>
      </c>
      <c r="L1533" s="31">
        <f t="shared" si="118"/>
        <v>74.096403877282839</v>
      </c>
      <c r="M1533" s="4">
        <f>2.721*K1533*(H1533+VLOOKUP(B1533,Summary!$A$34:C$39,3,0))</f>
        <v>19.255820256560455</v>
      </c>
      <c r="N1533" t="s">
        <v>99</v>
      </c>
      <c r="P1533">
        <f t="shared" si="119"/>
        <v>8000</v>
      </c>
    </row>
    <row r="1534" spans="1:16" hidden="1">
      <c r="A1534" t="s">
        <v>14</v>
      </c>
      <c r="B1534" t="s">
        <v>96</v>
      </c>
      <c r="C1534" t="s">
        <v>83</v>
      </c>
      <c r="D1534" s="8">
        <v>7430</v>
      </c>
      <c r="E1534" t="str">
        <f>VLOOKUP(D1534,Conformity!$A$2:$C$116,2,0)</f>
        <v>Spoil Areas</v>
      </c>
      <c r="F1534" s="8" t="s">
        <v>5</v>
      </c>
      <c r="G1534" s="26">
        <f t="shared" si="120"/>
        <v>0.73183755311232057</v>
      </c>
      <c r="H1534" s="30">
        <f t="shared" si="121"/>
        <v>0.13401908322593187</v>
      </c>
      <c r="I1534" s="30">
        <f>HLOOKUP(F1534,ROCs!$B$1:$F$17,MATCH(VLOOKUP(D1534,HROC,2,0),ROCs!$A$2:$A$17,0)+1,0)</f>
        <v>0.28292799795311729</v>
      </c>
      <c r="J1534" s="3">
        <v>9.41</v>
      </c>
      <c r="K1534" s="26">
        <f t="shared" si="117"/>
        <v>11.095353880129089</v>
      </c>
      <c r="L1534" s="31">
        <f t="shared" si="118"/>
        <v>22.094510842607733</v>
      </c>
      <c r="M1534" s="4">
        <f>2.721*K1534*(H1534+VLOOKUP(B1534,Summary!$A$34:C$39,3,0))</f>
        <v>6.4613341236051305</v>
      </c>
      <c r="N1534" t="s">
        <v>111</v>
      </c>
      <c r="O1534" t="s">
        <v>82</v>
      </c>
      <c r="P1534">
        <f t="shared" si="119"/>
        <v>7000</v>
      </c>
    </row>
    <row r="1535" spans="1:16" hidden="1">
      <c r="A1535" t="s">
        <v>16</v>
      </c>
      <c r="B1535" t="s">
        <v>97</v>
      </c>
      <c r="C1535" t="s">
        <v>71</v>
      </c>
      <c r="D1535" s="8">
        <v>4340</v>
      </c>
      <c r="E1535" t="str">
        <f>VLOOKUP(D1535,Conformity!$A$2:$C$116,2,0)</f>
        <v>Hardwood - Coniferous Mixed</v>
      </c>
      <c r="F1535" s="8" t="s">
        <v>3</v>
      </c>
      <c r="G1535" s="26">
        <f t="shared" si="120"/>
        <v>0.80616023176279095</v>
      </c>
      <c r="H1535" s="30">
        <f t="shared" si="121"/>
        <v>4.9140330516175015E-2</v>
      </c>
      <c r="I1535" s="30">
        <f>HLOOKUP(F1535,ROCs!$B$1:$F$17,MATCH(VLOOKUP(D1535,HROC,2,0),ROCs!$A$2:$A$17,0)+1,0)</f>
        <v>2.0887301862310671E-2</v>
      </c>
      <c r="J1535" s="3">
        <v>9.4</v>
      </c>
      <c r="K1535" s="26">
        <f t="shared" si="117"/>
        <v>0.8182496068050894</v>
      </c>
      <c r="L1535" s="31">
        <f t="shared" si="118"/>
        <v>1.7948812363327673</v>
      </c>
      <c r="M1535" s="4">
        <f>2.721*K1535*(H1535+VLOOKUP(B1535,Summary!$A$34:C$39,3,0))</f>
        <v>0.198467128915709</v>
      </c>
      <c r="N1535" t="s">
        <v>104</v>
      </c>
      <c r="P1535">
        <f t="shared" si="119"/>
        <v>4000</v>
      </c>
    </row>
    <row r="1536" spans="1:16" hidden="1">
      <c r="A1536" t="s">
        <v>14</v>
      </c>
      <c r="B1536" t="s">
        <v>96</v>
      </c>
      <c r="C1536" t="s">
        <v>83</v>
      </c>
      <c r="D1536" s="8">
        <v>3200</v>
      </c>
      <c r="E1536" t="str">
        <f>VLOOKUP(D1536,Conformity!$A$2:$C$116,2,0)</f>
        <v>Shrub and Brushland</v>
      </c>
      <c r="F1536" s="8" t="s">
        <v>3</v>
      </c>
      <c r="G1536" s="26">
        <f t="shared" si="120"/>
        <v>0.80616023176279095</v>
      </c>
      <c r="H1536" s="30">
        <f t="shared" si="121"/>
        <v>4.9140330516175015E-2</v>
      </c>
      <c r="I1536" s="30">
        <f>HLOOKUP(F1536,ROCs!$B$1:$F$17,MATCH(VLOOKUP(D1536,HROC,2,0),ROCs!$A$2:$A$17,0)+1,0)</f>
        <v>2.0887301862310671E-2</v>
      </c>
      <c r="J1536" s="3">
        <v>9.3800000000000008</v>
      </c>
      <c r="K1536" s="26">
        <f t="shared" si="117"/>
        <v>0.81650865019486585</v>
      </c>
      <c r="L1536" s="31">
        <f t="shared" si="118"/>
        <v>1.791062340085251</v>
      </c>
      <c r="M1536" s="4">
        <f>2.721*K1536*(H1536+VLOOKUP(B1536,Summary!$A$34:C$39,3,0))</f>
        <v>0.28691365991586354</v>
      </c>
      <c r="N1536" t="s">
        <v>111</v>
      </c>
      <c r="O1536" t="s">
        <v>82</v>
      </c>
      <c r="P1536">
        <f t="shared" si="119"/>
        <v>3000</v>
      </c>
    </row>
    <row r="1537" spans="1:16" hidden="1">
      <c r="A1537" t="s">
        <v>11</v>
      </c>
      <c r="B1537" t="s">
        <v>11</v>
      </c>
      <c r="C1537" t="s">
        <v>75</v>
      </c>
      <c r="D1537" s="8">
        <v>6440</v>
      </c>
      <c r="E1537" t="str">
        <f>VLOOKUP(D1537,Conformity!$A$2:$C$116,2,0)</f>
        <v>Emergent Aquatic Vegetation</v>
      </c>
      <c r="F1537" s="8" t="s">
        <v>5</v>
      </c>
      <c r="G1537" s="26">
        <f t="shared" si="120"/>
        <v>0.62640332935885068</v>
      </c>
      <c r="H1537" s="30">
        <f t="shared" si="121"/>
        <v>1.7869211096790915E-2</v>
      </c>
      <c r="I1537" s="30">
        <f>HLOOKUP(F1537,ROCs!$B$1:$F$17,MATCH(VLOOKUP(D1537,HROC,2,0),ROCs!$A$2:$A$17,0)+1,0)</f>
        <v>0.24869471632328805</v>
      </c>
      <c r="J1537" s="3">
        <v>9.31</v>
      </c>
      <c r="K1537" s="26">
        <f t="shared" si="117"/>
        <v>9.6492119938816909</v>
      </c>
      <c r="L1537" s="31">
        <f t="shared" si="118"/>
        <v>16.446536269265277</v>
      </c>
      <c r="M1537" s="4">
        <f>2.721*K1537*(H1537+VLOOKUP(B1537,Summary!$A$34:C$39,3,0))</f>
        <v>3.357270818113661</v>
      </c>
      <c r="N1537" t="s">
        <v>117</v>
      </c>
      <c r="P1537">
        <f t="shared" si="119"/>
        <v>6000</v>
      </c>
    </row>
    <row r="1538" spans="1:16">
      <c r="A1538" t="s">
        <v>14</v>
      </c>
      <c r="B1538" t="s">
        <v>96</v>
      </c>
      <c r="C1538" t="s">
        <v>17</v>
      </c>
      <c r="D1538" s="8">
        <v>5120</v>
      </c>
      <c r="E1538" t="str">
        <f>VLOOKUP(D1538,Conformity!$A$2:$C$116,2,0)</f>
        <v xml:space="preserve"> Channelized Waterways, Canals</v>
      </c>
      <c r="F1538" s="8" t="s">
        <v>10</v>
      </c>
      <c r="G1538" s="26">
        <f t="shared" si="120"/>
        <v>0.52096910560538079</v>
      </c>
      <c r="H1538" s="30">
        <f t="shared" si="121"/>
        <v>9.3813358258152305E-2</v>
      </c>
      <c r="I1538" s="30">
        <f>HLOOKUP(F1538,ROCs!$B$1:$F$17,MATCH(VLOOKUP(D1538,HROC,2,0),ROCs!$A$2:$A$17,0)+1,0)</f>
        <v>0.2984336595879456</v>
      </c>
      <c r="J1538" s="3">
        <v>9.2899999999999991</v>
      </c>
      <c r="K1538" s="26">
        <f t="shared" ref="K1538:K1601" si="122">Rain*I1538*J1538/12</f>
        <v>11.554179947131368</v>
      </c>
      <c r="L1538" s="31">
        <f t="shared" ref="L1538:L1601" si="123">2.721*G1538*K1538</f>
        <v>16.378707927918043</v>
      </c>
      <c r="M1538" s="4">
        <f>2.721*K1538*(H1538+VLOOKUP(B1538,Summary!$A$34:C$39,3,0))</f>
        <v>5.4645048972198689</v>
      </c>
      <c r="N1538" t="s">
        <v>17</v>
      </c>
      <c r="O1538" t="s">
        <v>51</v>
      </c>
      <c r="P1538">
        <f t="shared" si="119"/>
        <v>5000</v>
      </c>
    </row>
    <row r="1539" spans="1:16" hidden="1">
      <c r="A1539" t="s">
        <v>12</v>
      </c>
      <c r="B1539" t="s">
        <v>95</v>
      </c>
      <c r="C1539" t="s">
        <v>71</v>
      </c>
      <c r="D1539" s="8">
        <v>1850</v>
      </c>
      <c r="E1539" t="str">
        <f>VLOOKUP(D1539,Conformity!$A$2:$C$116,2,0)</f>
        <v>Parks and Zoos</v>
      </c>
      <c r="F1539" s="8" t="s">
        <v>5</v>
      </c>
      <c r="G1539" s="26">
        <f t="shared" si="120"/>
        <v>0.96739227811534922</v>
      </c>
      <c r="H1539" s="30">
        <f t="shared" si="121"/>
        <v>0.17065096597435325</v>
      </c>
      <c r="I1539" s="30">
        <f>HLOOKUP(F1539,ROCs!$B$1:$F$17,MATCH(VLOOKUP(D1539,HROC,2,0),ROCs!$A$2:$A$17,0)+1,0)</f>
        <v>0.27638752969320179</v>
      </c>
      <c r="J1539" s="3">
        <v>9.2799999999999994</v>
      </c>
      <c r="K1539" s="26">
        <f t="shared" si="122"/>
        <v>10.689121878366763</v>
      </c>
      <c r="L1539" s="31">
        <f t="shared" si="123"/>
        <v>28.136701758672057</v>
      </c>
      <c r="M1539" s="4">
        <f>2.721*K1539*(H1539+VLOOKUP(B1539,Summary!$A$34:C$39,3,0))</f>
        <v>4.9634005181475578</v>
      </c>
      <c r="N1539" t="s">
        <v>104</v>
      </c>
      <c r="P1539">
        <f t="shared" ref="P1539:P1602" si="124">INT(D1539/1000)*1000</f>
        <v>1000</v>
      </c>
    </row>
    <row r="1540" spans="1:16" hidden="1">
      <c r="A1540" t="s">
        <v>14</v>
      </c>
      <c r="B1540" t="s">
        <v>96</v>
      </c>
      <c r="C1540" t="s">
        <v>77</v>
      </c>
      <c r="D1540" s="8">
        <v>4110</v>
      </c>
      <c r="E1540" t="str">
        <f>VLOOKUP(D1540,Conformity!$A$2:$C$116,2,0)</f>
        <v>Pine Flatwoods</v>
      </c>
      <c r="F1540" s="8" t="s">
        <v>3</v>
      </c>
      <c r="G1540" s="26">
        <f t="shared" si="120"/>
        <v>0.80616023176279095</v>
      </c>
      <c r="H1540" s="30">
        <f t="shared" si="121"/>
        <v>4.9140330516175015E-2</v>
      </c>
      <c r="I1540" s="30">
        <f>HLOOKUP(F1540,ROCs!$B$1:$F$17,MATCH(VLOOKUP(D1540,HROC,2,0),ROCs!$A$2:$A$17,0)+1,0)</f>
        <v>2.0887301862310671E-2</v>
      </c>
      <c r="J1540" s="3">
        <v>9.2799999999999994</v>
      </c>
      <c r="K1540" s="26">
        <f t="shared" si="122"/>
        <v>0.80780386714374774</v>
      </c>
      <c r="L1540" s="31">
        <f t="shared" si="123"/>
        <v>1.7719678588476679</v>
      </c>
      <c r="M1540" s="4">
        <f>2.721*K1540*(H1540+VLOOKUP(B1540,Summary!$A$34:C$39,3,0))</f>
        <v>0.28385487889330635</v>
      </c>
      <c r="N1540" t="s">
        <v>112</v>
      </c>
      <c r="P1540">
        <f t="shared" si="124"/>
        <v>4000</v>
      </c>
    </row>
    <row r="1541" spans="1:16">
      <c r="A1541" t="s">
        <v>12</v>
      </c>
      <c r="B1541" t="s">
        <v>95</v>
      </c>
      <c r="C1541" t="s">
        <v>17</v>
      </c>
      <c r="D1541" s="8">
        <v>2130</v>
      </c>
      <c r="E1541" t="str">
        <f>VLOOKUP(D1541,Conformity!$A$2:$C$116,2,0)</f>
        <v>Woodland Pastures</v>
      </c>
      <c r="F1541" s="8" t="s">
        <v>3</v>
      </c>
      <c r="G1541" s="26">
        <f t="shared" si="120"/>
        <v>0.95337210017164864</v>
      </c>
      <c r="H1541" s="30">
        <f t="shared" si="121"/>
        <v>0.22938109134459039</v>
      </c>
      <c r="I1541" s="30">
        <f>HLOOKUP(F1541,ROCs!$B$1:$F$17,MATCH(VLOOKUP(D1541,HROC,2,0),ROCs!$A$2:$A$17,0)+1,0)</f>
        <v>0.2</v>
      </c>
      <c r="J1541" s="3">
        <v>9.27</v>
      </c>
      <c r="K1541" s="26">
        <f t="shared" si="122"/>
        <v>7.7265450000000007</v>
      </c>
      <c r="L1541" s="31">
        <f t="shared" si="123"/>
        <v>20.043627292154163</v>
      </c>
      <c r="M1541" s="4">
        <f>2.721*K1541*(H1541+VLOOKUP(B1541,Summary!$A$34:C$39,3,0))</f>
        <v>4.8224917657552231</v>
      </c>
      <c r="N1541" t="s">
        <v>17</v>
      </c>
      <c r="O1541" t="s">
        <v>19</v>
      </c>
      <c r="P1541">
        <f t="shared" si="124"/>
        <v>2000</v>
      </c>
    </row>
    <row r="1542" spans="1:16" hidden="1">
      <c r="A1542" t="s">
        <v>2</v>
      </c>
      <c r="B1542" t="s">
        <v>94</v>
      </c>
      <c r="C1542" t="s">
        <v>81</v>
      </c>
      <c r="D1542" s="8">
        <v>5300</v>
      </c>
      <c r="E1542" t="str">
        <f>VLOOKUP(D1542,Conformity!$A$2:$C$116,2,0)</f>
        <v>Reservoirs</v>
      </c>
      <c r="F1542" s="8" t="s">
        <v>10</v>
      </c>
      <c r="G1542" s="26">
        <f t="shared" si="120"/>
        <v>0.52096910560538079</v>
      </c>
      <c r="H1542" s="30">
        <f t="shared" si="121"/>
        <v>9.3813358258152305E-2</v>
      </c>
      <c r="I1542" s="30">
        <f>HLOOKUP(F1542,ROCs!$B$1:$F$17,MATCH(VLOOKUP(D1542,HROC,2,0),ROCs!$A$2:$A$17,0)+1,0)</f>
        <v>0.2984336595879456</v>
      </c>
      <c r="J1542" s="3">
        <v>9.27</v>
      </c>
      <c r="K1542" s="26">
        <f t="shared" si="122"/>
        <v>11.529305501604716</v>
      </c>
      <c r="L1542" s="31">
        <f t="shared" si="123"/>
        <v>16.343446985123819</v>
      </c>
      <c r="M1542" s="4">
        <f>2.721*K1542*(H1542+VLOOKUP(B1542,Summary!$A$34:C$39,3,0))</f>
        <v>4.5116034159328757</v>
      </c>
      <c r="N1542" t="s">
        <v>103</v>
      </c>
      <c r="O1542" t="s">
        <v>82</v>
      </c>
      <c r="P1542">
        <f t="shared" si="124"/>
        <v>5000</v>
      </c>
    </row>
    <row r="1543" spans="1:16" hidden="1">
      <c r="A1543" t="s">
        <v>6</v>
      </c>
      <c r="B1543" t="s">
        <v>94</v>
      </c>
      <c r="C1543" t="s">
        <v>4</v>
      </c>
      <c r="D1543" s="8">
        <v>2510</v>
      </c>
      <c r="E1543" t="str">
        <f>VLOOKUP(D1543,Conformity!$A$2:$C$116,2,0)</f>
        <v>Horse Farms</v>
      </c>
      <c r="F1543" s="8" t="s">
        <v>5</v>
      </c>
      <c r="G1543" s="26">
        <f t="shared" si="120"/>
        <v>1.8765006736361713</v>
      </c>
      <c r="H1543" s="30">
        <f t="shared" si="121"/>
        <v>0.3700681607026059</v>
      </c>
      <c r="I1543" s="30">
        <f>HLOOKUP(F1543,ROCs!$B$1:$F$17,MATCH(VLOOKUP(D1543,HROC,2,0),ROCs!$A$2:$A$17,0)+1,0)</f>
        <v>0.58663586860269046</v>
      </c>
      <c r="J1543" s="3">
        <v>9.24</v>
      </c>
      <c r="K1543" s="26">
        <f t="shared" si="122"/>
        <v>22.589998037391823</v>
      </c>
      <c r="L1543" s="31">
        <f t="shared" si="123"/>
        <v>115.3435887206617</v>
      </c>
      <c r="M1543" s="4">
        <f>2.721*K1543*(H1543+VLOOKUP(B1543,Summary!$A$34:C$39,3,0))</f>
        <v>25.820491217217878</v>
      </c>
      <c r="N1543" t="s">
        <v>4</v>
      </c>
      <c r="P1543">
        <f t="shared" si="124"/>
        <v>2000</v>
      </c>
    </row>
    <row r="1544" spans="1:16" hidden="1">
      <c r="A1544" t="s">
        <v>14</v>
      </c>
      <c r="B1544" t="s">
        <v>96</v>
      </c>
      <c r="C1544" t="s">
        <v>77</v>
      </c>
      <c r="D1544" s="8">
        <v>1920</v>
      </c>
      <c r="E1544" t="str">
        <f>VLOOKUP(D1544,Conformity!$A$2:$C$116,2,0)</f>
        <v>Inactive Land with street pattern but without structures</v>
      </c>
      <c r="F1544" s="8" t="s">
        <v>5</v>
      </c>
      <c r="G1544" s="26">
        <f t="shared" si="120"/>
        <v>0.80616023176279095</v>
      </c>
      <c r="H1544" s="30">
        <f t="shared" si="121"/>
        <v>4.9140330516175015E-2</v>
      </c>
      <c r="I1544" s="30">
        <f>HLOOKUP(F1544,ROCs!$B$1:$F$17,MATCH(VLOOKUP(D1544,HROC,2,0),ROCs!$A$2:$A$17,0)+1,0)</f>
        <v>0.27638752969320179</v>
      </c>
      <c r="J1544" s="3">
        <v>9.24</v>
      </c>
      <c r="K1544" s="26">
        <f t="shared" si="122"/>
        <v>10.643048077166908</v>
      </c>
      <c r="L1544" s="31">
        <f t="shared" si="123"/>
        <v>23.346185726484364</v>
      </c>
      <c r="M1544" s="4">
        <f>2.721*K1544*(H1544+VLOOKUP(B1544,Summary!$A$34:C$39,3,0))</f>
        <v>3.7398695969132461</v>
      </c>
      <c r="N1544" t="s">
        <v>112</v>
      </c>
      <c r="P1544">
        <f t="shared" si="124"/>
        <v>1000</v>
      </c>
    </row>
    <row r="1545" spans="1:16">
      <c r="A1545" t="s">
        <v>14</v>
      </c>
      <c r="B1545" t="s">
        <v>96</v>
      </c>
      <c r="C1545" t="s">
        <v>17</v>
      </c>
      <c r="D1545" s="8">
        <v>6172</v>
      </c>
      <c r="E1545" t="str">
        <f>VLOOKUP(D1545,Conformity!$A$2:$C$116,2,0)</f>
        <v>Mixed Shrubs</v>
      </c>
      <c r="F1545" s="8" t="s">
        <v>5</v>
      </c>
      <c r="G1545" s="26">
        <f t="shared" si="120"/>
        <v>0.62640332935885068</v>
      </c>
      <c r="H1545" s="30">
        <f t="shared" si="121"/>
        <v>1.7869211096790915E-2</v>
      </c>
      <c r="I1545" s="30">
        <f>HLOOKUP(F1545,ROCs!$B$1:$F$17,MATCH(VLOOKUP(D1545,HROC,2,0),ROCs!$A$2:$A$17,0)+1,0)</f>
        <v>0.24869471632328805</v>
      </c>
      <c r="J1545" s="3">
        <v>9.1999999999999993</v>
      </c>
      <c r="K1545" s="26">
        <f t="shared" si="122"/>
        <v>9.5352041185511851</v>
      </c>
      <c r="L1545" s="31">
        <f t="shared" si="123"/>
        <v>16.252216291862567</v>
      </c>
      <c r="M1545" s="4">
        <f>2.721*K1545*(H1545+VLOOKUP(B1545,Summary!$A$34:C$39,3,0))</f>
        <v>2.5392451037689048</v>
      </c>
      <c r="N1545" t="s">
        <v>17</v>
      </c>
      <c r="O1545" t="s">
        <v>37</v>
      </c>
      <c r="P1545">
        <f t="shared" si="124"/>
        <v>6000</v>
      </c>
    </row>
    <row r="1546" spans="1:16">
      <c r="A1546" t="s">
        <v>11</v>
      </c>
      <c r="B1546" t="s">
        <v>11</v>
      </c>
      <c r="C1546" t="s">
        <v>17</v>
      </c>
      <c r="D1546" s="8">
        <v>7430</v>
      </c>
      <c r="E1546" t="str">
        <f>VLOOKUP(D1546,Conformity!$A$2:$C$116,2,0)</f>
        <v>Spoil Areas</v>
      </c>
      <c r="F1546" s="8" t="s">
        <v>10</v>
      </c>
      <c r="G1546" s="26">
        <f t="shared" si="120"/>
        <v>0.73183755311232057</v>
      </c>
      <c r="H1546" s="30">
        <f t="shared" si="121"/>
        <v>0.13401908322593187</v>
      </c>
      <c r="I1546" s="30">
        <f>HLOOKUP(F1546,ROCs!$B$1:$F$17,MATCH(VLOOKUP(D1546,HROC,2,0),ROCs!$A$2:$A$17,0)+1,0)</f>
        <v>0.24115339422849597</v>
      </c>
      <c r="J1546" s="3">
        <v>9.15</v>
      </c>
      <c r="K1546" s="26">
        <f t="shared" si="122"/>
        <v>9.195811949592402</v>
      </c>
      <c r="L1546" s="31">
        <f t="shared" si="123"/>
        <v>18.31189604422849</v>
      </c>
      <c r="M1546" s="4">
        <f>2.721*K1546*(H1546+VLOOKUP(B1546,Summary!$A$34:C$39,3,0))</f>
        <v>6.1057977495661495</v>
      </c>
      <c r="N1546" t="s">
        <v>17</v>
      </c>
      <c r="O1546" t="s">
        <v>22</v>
      </c>
      <c r="P1546">
        <f t="shared" si="124"/>
        <v>7000</v>
      </c>
    </row>
    <row r="1547" spans="1:16" hidden="1">
      <c r="A1547" t="s">
        <v>14</v>
      </c>
      <c r="B1547" t="s">
        <v>96</v>
      </c>
      <c r="C1547" t="s">
        <v>71</v>
      </c>
      <c r="D1547" s="8">
        <v>6120</v>
      </c>
      <c r="E1547" t="str">
        <f>VLOOKUP(D1547,Conformity!$A$2:$C$116,2,0)</f>
        <v>Mangrove Swamps</v>
      </c>
      <c r="F1547" s="8" t="s">
        <v>5</v>
      </c>
      <c r="G1547" s="26">
        <f t="shared" si="120"/>
        <v>0.62640332935885068</v>
      </c>
      <c r="H1547" s="30">
        <f t="shared" si="121"/>
        <v>1.7869211096790915E-2</v>
      </c>
      <c r="I1547" s="30">
        <f>HLOOKUP(F1547,ROCs!$B$1:$F$17,MATCH(VLOOKUP(D1547,HROC,2,0),ROCs!$A$2:$A$17,0)+1,0)</f>
        <v>0.24869471632328805</v>
      </c>
      <c r="J1547" s="3">
        <v>9.1199999999999992</v>
      </c>
      <c r="K1547" s="26">
        <f t="shared" si="122"/>
        <v>9.4522893001290011</v>
      </c>
      <c r="L1547" s="31">
        <f t="shared" si="123"/>
        <v>16.110892671933328</v>
      </c>
      <c r="M1547" s="4">
        <f>2.721*K1547*(H1547+VLOOKUP(B1547,Summary!$A$34:C$39,3,0))</f>
        <v>2.5171647115622187</v>
      </c>
      <c r="N1547" t="s">
        <v>104</v>
      </c>
      <c r="P1547">
        <f t="shared" si="124"/>
        <v>6000</v>
      </c>
    </row>
    <row r="1548" spans="1:16" hidden="1">
      <c r="A1548" t="s">
        <v>11</v>
      </c>
      <c r="B1548" t="s">
        <v>11</v>
      </c>
      <c r="C1548" t="s">
        <v>74</v>
      </c>
      <c r="D1548" s="8">
        <v>2110</v>
      </c>
      <c r="E1548" t="str">
        <f>VLOOKUP(D1548,Conformity!$A$2:$C$116,2,0)</f>
        <v>Improved Pastures</v>
      </c>
      <c r="F1548" s="8" t="s">
        <v>9</v>
      </c>
      <c r="G1548" s="26">
        <f t="shared" si="120"/>
        <v>1.8765006736361713</v>
      </c>
      <c r="H1548" s="30">
        <f t="shared" si="121"/>
        <v>0.3700681607026059</v>
      </c>
      <c r="I1548" s="30">
        <f>HLOOKUP(F1548,ROCs!$B$1:$F$17,MATCH(VLOOKUP(D1548,HROC,2,0),ROCs!$A$2:$A$17,0)+1,0)</f>
        <v>0.58663586860269046</v>
      </c>
      <c r="J1548" s="3">
        <v>9.1199999999999992</v>
      </c>
      <c r="K1548" s="26">
        <f t="shared" si="122"/>
        <v>22.296621439503614</v>
      </c>
      <c r="L1548" s="31">
        <f t="shared" si="123"/>
        <v>113.84562003597776</v>
      </c>
      <c r="M1548" s="4">
        <f>2.721*K1548*(H1548+VLOOKUP(B1548,Summary!$A$34:C$39,3,0))</f>
        <v>29.125306578662173</v>
      </c>
      <c r="N1548" t="s">
        <v>115</v>
      </c>
      <c r="P1548">
        <f t="shared" si="124"/>
        <v>2000</v>
      </c>
    </row>
    <row r="1549" spans="1:16" hidden="1">
      <c r="A1549" t="s">
        <v>14</v>
      </c>
      <c r="B1549" t="s">
        <v>96</v>
      </c>
      <c r="C1549" t="s">
        <v>86</v>
      </c>
      <c r="D1549" s="8">
        <v>4340</v>
      </c>
      <c r="E1549" t="str">
        <f>VLOOKUP(D1549,Conformity!$A$2:$C$116,2,0)</f>
        <v>Hardwood - Coniferous Mixed</v>
      </c>
      <c r="F1549" s="8" t="s">
        <v>5</v>
      </c>
      <c r="G1549" s="26">
        <f t="shared" si="120"/>
        <v>0.80616023176279095</v>
      </c>
      <c r="H1549" s="30">
        <f t="shared" si="121"/>
        <v>4.9140330516175015E-2</v>
      </c>
      <c r="I1549" s="30">
        <f>HLOOKUP(F1549,ROCs!$B$1:$F$17,MATCH(VLOOKUP(D1549,HROC,2,0),ROCs!$A$2:$A$17,0)+1,0)</f>
        <v>0.28292799795311729</v>
      </c>
      <c r="J1549" s="3">
        <v>9.1</v>
      </c>
      <c r="K1549" s="26">
        <f t="shared" si="122"/>
        <v>10.729832126373507</v>
      </c>
      <c r="L1549" s="31">
        <f t="shared" si="123"/>
        <v>23.536551918216627</v>
      </c>
      <c r="M1549" s="4">
        <f>2.721*K1549*(H1549+VLOOKUP(B1549,Summary!$A$34:C$39,3,0))</f>
        <v>3.7703647168048007</v>
      </c>
      <c r="N1549" t="s">
        <v>109</v>
      </c>
      <c r="P1549">
        <f t="shared" si="124"/>
        <v>4000</v>
      </c>
    </row>
    <row r="1550" spans="1:16" hidden="1">
      <c r="A1550" t="s">
        <v>14</v>
      </c>
      <c r="B1550" t="s">
        <v>96</v>
      </c>
      <c r="C1550" t="s">
        <v>77</v>
      </c>
      <c r="D1550" s="8">
        <v>1900</v>
      </c>
      <c r="E1550" t="str">
        <f>VLOOKUP(D1550,Conformity!$A$2:$C$116,2,0)</f>
        <v>Open Land</v>
      </c>
      <c r="F1550" s="8" t="s">
        <v>10</v>
      </c>
      <c r="G1550" s="26">
        <f t="shared" si="120"/>
        <v>0.80616023176279095</v>
      </c>
      <c r="H1550" s="30">
        <f t="shared" si="121"/>
        <v>4.9140330516175015E-2</v>
      </c>
      <c r="I1550" s="30">
        <f>HLOOKUP(F1550,ROCs!$B$1:$F$17,MATCH(VLOOKUP(D1550,HROC,2,0),ROCs!$A$2:$A$17,0)+1,0)</f>
        <v>0.24115339422849597</v>
      </c>
      <c r="J1550" s="3">
        <v>9.07</v>
      </c>
      <c r="K1550" s="26">
        <f t="shared" si="122"/>
        <v>9.1154114079566213</v>
      </c>
      <c r="L1550" s="31">
        <f t="shared" si="123"/>
        <v>19.995219993417329</v>
      </c>
      <c r="M1550" s="4">
        <f>2.721*K1550*(H1550+VLOOKUP(B1550,Summary!$A$34:C$39,3,0))</f>
        <v>3.203072065521265</v>
      </c>
      <c r="N1550" t="s">
        <v>112</v>
      </c>
      <c r="P1550">
        <f t="shared" si="124"/>
        <v>1000</v>
      </c>
    </row>
    <row r="1551" spans="1:16" hidden="1">
      <c r="A1551" t="s">
        <v>14</v>
      </c>
      <c r="B1551" t="s">
        <v>96</v>
      </c>
      <c r="C1551" t="s">
        <v>71</v>
      </c>
      <c r="D1551" s="8">
        <v>3210</v>
      </c>
      <c r="E1551" t="str">
        <f>VLOOKUP(D1551,Conformity!$A$2:$C$116,2,0)</f>
        <v>Palmetto Prairies</v>
      </c>
      <c r="F1551" s="8" t="s">
        <v>13</v>
      </c>
      <c r="G1551" s="26">
        <f t="shared" ref="G1551:G1614" si="125">VLOOKUP(VLOOKUP(D1551,HEMC,2,0),EMCN,2,0)</f>
        <v>0.80616023176279095</v>
      </c>
      <c r="H1551" s="30">
        <f t="shared" ref="H1551:H1614" si="126">VLOOKUP(VLOOKUP(D1551,HEMC,2,0),EMCP,3,0)</f>
        <v>4.9140330516175015E-2</v>
      </c>
      <c r="I1551" s="30">
        <f>HLOOKUP(F1551,ROCs!$B$1:$F$17,MATCH(VLOOKUP(D1551,HROC,2,0),ROCs!$A$2:$A$17,0)+1,0)</f>
        <v>9.4942281192321246E-2</v>
      </c>
      <c r="J1551" s="3">
        <v>9.0500000000000007</v>
      </c>
      <c r="K1551" s="26">
        <f t="shared" si="122"/>
        <v>3.5808312096644399</v>
      </c>
      <c r="L1551" s="31">
        <f t="shared" si="123"/>
        <v>7.854775236369222</v>
      </c>
      <c r="M1551" s="4">
        <f>2.721*K1551*(H1551+VLOOKUP(B1551,Summary!$A$34:C$39,3,0))</f>
        <v>1.2582712842792043</v>
      </c>
      <c r="N1551" t="s">
        <v>104</v>
      </c>
      <c r="P1551">
        <f t="shared" si="124"/>
        <v>3000</v>
      </c>
    </row>
    <row r="1552" spans="1:16" hidden="1">
      <c r="A1552" t="s">
        <v>14</v>
      </c>
      <c r="B1552" t="s">
        <v>96</v>
      </c>
      <c r="C1552" t="s">
        <v>72</v>
      </c>
      <c r="D1552" s="8">
        <v>1800</v>
      </c>
      <c r="E1552" t="str">
        <f>VLOOKUP(D1552,Conformity!$A$2:$C$116,2,0)</f>
        <v>Recreational</v>
      </c>
      <c r="F1552" s="8" t="s">
        <v>5</v>
      </c>
      <c r="G1552" s="26">
        <f t="shared" si="125"/>
        <v>1.3474392445178078</v>
      </c>
      <c r="H1552" s="30">
        <f t="shared" si="126"/>
        <v>0.2921616014325315</v>
      </c>
      <c r="I1552" s="30">
        <f>HLOOKUP(F1552,ROCs!$B$1:$F$17,MATCH(VLOOKUP(D1552,HROC,2,0),ROCs!$A$2:$A$17,0)+1,0)</f>
        <v>0.27638752969320179</v>
      </c>
      <c r="J1552" s="3">
        <v>9.0500000000000007</v>
      </c>
      <c r="K1552" s="26">
        <f t="shared" si="122"/>
        <v>10.424197521467589</v>
      </c>
      <c r="L1552" s="31">
        <f t="shared" si="123"/>
        <v>38.219092078676518</v>
      </c>
      <c r="M1552" s="4">
        <f>2.721*K1552*(H1552+VLOOKUP(B1552,Summary!$A$34:C$39,3,0))</f>
        <v>10.556081523651697</v>
      </c>
      <c r="N1552" t="s">
        <v>99</v>
      </c>
      <c r="P1552">
        <f t="shared" si="124"/>
        <v>1000</v>
      </c>
    </row>
    <row r="1553" spans="1:16" hidden="1">
      <c r="A1553" t="s">
        <v>14</v>
      </c>
      <c r="B1553" t="s">
        <v>96</v>
      </c>
      <c r="C1553" t="s">
        <v>78</v>
      </c>
      <c r="D1553" s="8">
        <v>4200</v>
      </c>
      <c r="E1553" t="str">
        <f>VLOOKUP(D1553,Conformity!$A$2:$C$116,2,0)</f>
        <v>Upland Hardwood Forests</v>
      </c>
      <c r="F1553" s="8" t="s">
        <v>3</v>
      </c>
      <c r="G1553" s="26">
        <f t="shared" si="125"/>
        <v>0.80616023176279095</v>
      </c>
      <c r="H1553" s="30">
        <f t="shared" si="126"/>
        <v>4.9140330516175015E-2</v>
      </c>
      <c r="I1553" s="30">
        <f>HLOOKUP(F1553,ROCs!$B$1:$F$17,MATCH(VLOOKUP(D1553,HROC,2,0),ROCs!$A$2:$A$17,0)+1,0)</f>
        <v>2.0887301862310671E-2</v>
      </c>
      <c r="J1553" s="3">
        <v>9.0299999999999994</v>
      </c>
      <c r="K1553" s="26">
        <f t="shared" si="122"/>
        <v>0.78604190951595276</v>
      </c>
      <c r="L1553" s="31">
        <f t="shared" si="123"/>
        <v>1.7242316557537114</v>
      </c>
      <c r="M1553" s="4">
        <f>2.721*K1553*(H1553+VLOOKUP(B1553,Summary!$A$34:C$39,3,0))</f>
        <v>0.27620792633691338</v>
      </c>
      <c r="N1553" t="s">
        <v>100</v>
      </c>
      <c r="P1553">
        <f t="shared" si="124"/>
        <v>4000</v>
      </c>
    </row>
    <row r="1554" spans="1:16">
      <c r="A1554" t="s">
        <v>16</v>
      </c>
      <c r="B1554" t="s">
        <v>97</v>
      </c>
      <c r="C1554" t="s">
        <v>17</v>
      </c>
      <c r="D1554" s="8">
        <v>6172</v>
      </c>
      <c r="E1554" t="str">
        <f>VLOOKUP(D1554,Conformity!$A$2:$C$116,2,0)</f>
        <v>Mixed Shrubs</v>
      </c>
      <c r="F1554" s="8" t="s">
        <v>5</v>
      </c>
      <c r="G1554" s="26">
        <f t="shared" si="125"/>
        <v>0.62640332935885068</v>
      </c>
      <c r="H1554" s="30">
        <f t="shared" si="126"/>
        <v>1.7869211096790915E-2</v>
      </c>
      <c r="I1554" s="30">
        <f>HLOOKUP(F1554,ROCs!$B$1:$F$17,MATCH(VLOOKUP(D1554,HROC,2,0),ROCs!$A$2:$A$17,0)+1,0)</f>
        <v>0.24869471632328805</v>
      </c>
      <c r="J1554" s="3">
        <v>9</v>
      </c>
      <c r="K1554" s="26">
        <f t="shared" si="122"/>
        <v>9.3279170724957261</v>
      </c>
      <c r="L1554" s="31">
        <f t="shared" si="123"/>
        <v>15.898907242039471</v>
      </c>
      <c r="M1554" s="4">
        <f>2.721*K1554*(H1554+VLOOKUP(B1554,Summary!$A$34:C$39,3,0))</f>
        <v>1.4687936290817547</v>
      </c>
      <c r="N1554" t="s">
        <v>17</v>
      </c>
      <c r="O1554" t="s">
        <v>31</v>
      </c>
      <c r="P1554">
        <f t="shared" si="124"/>
        <v>6000</v>
      </c>
    </row>
    <row r="1555" spans="1:16" hidden="1">
      <c r="A1555" t="s">
        <v>16</v>
      </c>
      <c r="B1555" t="s">
        <v>97</v>
      </c>
      <c r="C1555" t="s">
        <v>71</v>
      </c>
      <c r="D1555" s="8">
        <v>1411</v>
      </c>
      <c r="E1555" t="str">
        <f>VLOOKUP(D1555,Conformity!$A$2:$C$116,2,0)</f>
        <v>Shopping Centers (Plazas, Malls)</v>
      </c>
      <c r="F1555" s="8" t="s">
        <v>10</v>
      </c>
      <c r="G1555" s="26">
        <f t="shared" si="125"/>
        <v>1.4884831588725165</v>
      </c>
      <c r="H1555" s="30">
        <f t="shared" si="126"/>
        <v>0.30824389141964326</v>
      </c>
      <c r="I1555" s="30">
        <f>HLOOKUP(F1555,ROCs!$B$1:$F$17,MATCH(VLOOKUP(D1555,HROC,2,0),ROCs!$A$2:$A$17,0)+1,0)</f>
        <v>0.57659988543228824</v>
      </c>
      <c r="J1555" s="3">
        <v>9</v>
      </c>
      <c r="K1555" s="26">
        <f t="shared" si="122"/>
        <v>21.626820202851547</v>
      </c>
      <c r="L1555" s="31">
        <f t="shared" si="123"/>
        <v>87.592139970842837</v>
      </c>
      <c r="M1555" s="4">
        <f>2.721*K1555*(H1555+VLOOKUP(B1555,Summary!$A$34:C$39,3,0))</f>
        <v>20.492961240035704</v>
      </c>
      <c r="N1555" t="s">
        <v>104</v>
      </c>
      <c r="P1555">
        <f t="shared" si="124"/>
        <v>1000</v>
      </c>
    </row>
    <row r="1556" spans="1:16" hidden="1">
      <c r="A1556" t="s">
        <v>12</v>
      </c>
      <c r="B1556" t="s">
        <v>95</v>
      </c>
      <c r="C1556" t="s">
        <v>71</v>
      </c>
      <c r="D1556" s="8">
        <v>1310</v>
      </c>
      <c r="E1556" t="str">
        <f>VLOOKUP(D1556,Conformity!$A$2:$C$116,2,0)</f>
        <v>Fixed Single Family Units &lt;Six or more dwelling units per acre&gt;</v>
      </c>
      <c r="F1556" s="8" t="s">
        <v>10</v>
      </c>
      <c r="G1556" s="26">
        <f t="shared" si="125"/>
        <v>1.3474392445178078</v>
      </c>
      <c r="H1556" s="30">
        <f t="shared" si="126"/>
        <v>0.2921616014325315</v>
      </c>
      <c r="I1556" s="30">
        <f>HLOOKUP(F1556,ROCs!$B$1:$F$17,MATCH(VLOOKUP(D1556,HROC,2,0),ROCs!$A$2:$A$17,0)+1,0)</f>
        <v>0.44774347762687844</v>
      </c>
      <c r="J1556" s="3">
        <v>8.99</v>
      </c>
      <c r="K1556" s="26">
        <f t="shared" si="122"/>
        <v>16.775078777660042</v>
      </c>
      <c r="L1556" s="31">
        <f t="shared" si="123"/>
        <v>61.503849971194626</v>
      </c>
      <c r="M1556" s="4">
        <f>2.721*K1556*(H1556+VLOOKUP(B1556,Summary!$A$34:C$39,3,0))</f>
        <v>13.335713187039284</v>
      </c>
      <c r="N1556" t="s">
        <v>104</v>
      </c>
      <c r="P1556">
        <f t="shared" si="124"/>
        <v>1000</v>
      </c>
    </row>
    <row r="1557" spans="1:16" hidden="1">
      <c r="A1557" t="s">
        <v>11</v>
      </c>
      <c r="B1557" t="s">
        <v>11</v>
      </c>
      <c r="C1557" t="s">
        <v>75</v>
      </c>
      <c r="D1557" s="8">
        <v>6430</v>
      </c>
      <c r="E1557" t="str">
        <f>VLOOKUP(D1557,Conformity!$A$2:$C$116,2,0)</f>
        <v>Wet Prairies</v>
      </c>
      <c r="F1557" s="8" t="s">
        <v>5</v>
      </c>
      <c r="G1557" s="26">
        <f t="shared" si="125"/>
        <v>0.62640332935885068</v>
      </c>
      <c r="H1557" s="30">
        <f t="shared" si="126"/>
        <v>1.7869211096790915E-2</v>
      </c>
      <c r="I1557" s="30">
        <f>HLOOKUP(F1557,ROCs!$B$1:$F$17,MATCH(VLOOKUP(D1557,HROC,2,0),ROCs!$A$2:$A$17,0)+1,0)</f>
        <v>0.24869471632328805</v>
      </c>
      <c r="J1557" s="3">
        <v>8.99</v>
      </c>
      <c r="K1557" s="26">
        <f t="shared" si="122"/>
        <v>9.3175527201929533</v>
      </c>
      <c r="L1557" s="31">
        <f t="shared" si="123"/>
        <v>15.881241789548316</v>
      </c>
      <c r="M1557" s="4">
        <f>2.721*K1557*(H1557+VLOOKUP(B1557,Summary!$A$34:C$39,3,0))</f>
        <v>3.2418759027757047</v>
      </c>
      <c r="N1557" t="s">
        <v>117</v>
      </c>
      <c r="P1557">
        <f t="shared" si="124"/>
        <v>6000</v>
      </c>
    </row>
    <row r="1558" spans="1:16" hidden="1">
      <c r="A1558" t="s">
        <v>2</v>
      </c>
      <c r="B1558" t="s">
        <v>94</v>
      </c>
      <c r="C1558" t="s">
        <v>86</v>
      </c>
      <c r="D1558" s="8">
        <v>2110</v>
      </c>
      <c r="E1558" t="str">
        <f>VLOOKUP(D1558,Conformity!$A$2:$C$116,2,0)</f>
        <v>Improved Pastures</v>
      </c>
      <c r="F1558" s="8" t="s">
        <v>5</v>
      </c>
      <c r="G1558" s="26">
        <f t="shared" si="125"/>
        <v>1.8765006736361713</v>
      </c>
      <c r="H1558" s="30">
        <f t="shared" si="126"/>
        <v>0.3700681607026059</v>
      </c>
      <c r="I1558" s="30">
        <f>HLOOKUP(F1558,ROCs!$B$1:$F$17,MATCH(VLOOKUP(D1558,HROC,2,0),ROCs!$A$2:$A$17,0)+1,0)</f>
        <v>0.58663586860269046</v>
      </c>
      <c r="J1558" s="3">
        <v>8.9600000000000009</v>
      </c>
      <c r="K1558" s="26">
        <f t="shared" si="122"/>
        <v>21.905452642319347</v>
      </c>
      <c r="L1558" s="31">
        <f t="shared" si="123"/>
        <v>111.84832845639924</v>
      </c>
      <c r="M1558" s="4">
        <f>2.721*K1558*(H1558+VLOOKUP(B1558,Summary!$A$34:C$39,3,0))</f>
        <v>25.038052089423402</v>
      </c>
      <c r="N1558" t="s">
        <v>109</v>
      </c>
      <c r="P1558">
        <f t="shared" si="124"/>
        <v>2000</v>
      </c>
    </row>
    <row r="1559" spans="1:16" hidden="1">
      <c r="A1559" t="s">
        <v>14</v>
      </c>
      <c r="B1559" t="s">
        <v>96</v>
      </c>
      <c r="C1559" t="s">
        <v>83</v>
      </c>
      <c r="D1559" s="8">
        <v>6440</v>
      </c>
      <c r="E1559" t="str">
        <f>VLOOKUP(D1559,Conformity!$A$2:$C$116,2,0)</f>
        <v>Emergent Aquatic Vegetation</v>
      </c>
      <c r="F1559" s="8" t="s">
        <v>5</v>
      </c>
      <c r="G1559" s="26">
        <f t="shared" si="125"/>
        <v>0.62640332935885068</v>
      </c>
      <c r="H1559" s="30">
        <f t="shared" si="126"/>
        <v>1.7869211096790915E-2</v>
      </c>
      <c r="I1559" s="30">
        <f>HLOOKUP(F1559,ROCs!$B$1:$F$17,MATCH(VLOOKUP(D1559,HROC,2,0),ROCs!$A$2:$A$17,0)+1,0)</f>
        <v>0.24869471632328805</v>
      </c>
      <c r="J1559" s="3">
        <v>8.9</v>
      </c>
      <c r="K1559" s="26">
        <f t="shared" si="122"/>
        <v>9.2242735494679966</v>
      </c>
      <c r="L1559" s="31">
        <f t="shared" si="123"/>
        <v>15.722252717127922</v>
      </c>
      <c r="M1559" s="4">
        <f>2.721*K1559*(H1559+VLOOKUP(B1559,Summary!$A$34:C$39,3,0))</f>
        <v>2.4564436329938322</v>
      </c>
      <c r="N1559" t="s">
        <v>111</v>
      </c>
      <c r="O1559" t="s">
        <v>82</v>
      </c>
      <c r="P1559">
        <f t="shared" si="124"/>
        <v>6000</v>
      </c>
    </row>
    <row r="1560" spans="1:16" hidden="1">
      <c r="A1560" t="s">
        <v>7</v>
      </c>
      <c r="B1560" t="s">
        <v>94</v>
      </c>
      <c r="C1560" t="s">
        <v>71</v>
      </c>
      <c r="D1560" s="8">
        <v>1900</v>
      </c>
      <c r="E1560" t="str">
        <f>VLOOKUP(D1560,Conformity!$A$2:$C$116,2,0)</f>
        <v>Open Land</v>
      </c>
      <c r="F1560" s="8" t="s">
        <v>5</v>
      </c>
      <c r="G1560" s="26">
        <f t="shared" si="125"/>
        <v>0.80616023176279095</v>
      </c>
      <c r="H1560" s="30">
        <f t="shared" si="126"/>
        <v>4.9140330516175015E-2</v>
      </c>
      <c r="I1560" s="30">
        <f>HLOOKUP(F1560,ROCs!$B$1:$F$17,MATCH(VLOOKUP(D1560,HROC,2,0),ROCs!$A$2:$A$17,0)+1,0)</f>
        <v>0.28292799795311729</v>
      </c>
      <c r="J1560" s="3">
        <v>8.89</v>
      </c>
      <c r="K1560" s="26">
        <f t="shared" si="122"/>
        <v>10.48222061576489</v>
      </c>
      <c r="L1560" s="31">
        <f t="shared" si="123"/>
        <v>22.993400720103939</v>
      </c>
      <c r="M1560" s="4">
        <f>2.721*K1560*(H1560+VLOOKUP(B1560,Summary!$A$34:C$39,3,0))</f>
        <v>2.8276926313982642</v>
      </c>
      <c r="N1560" t="s">
        <v>104</v>
      </c>
      <c r="P1560">
        <f t="shared" si="124"/>
        <v>1000</v>
      </c>
    </row>
    <row r="1561" spans="1:16" hidden="1">
      <c r="A1561" t="s">
        <v>16</v>
      </c>
      <c r="B1561" t="s">
        <v>97</v>
      </c>
      <c r="C1561" t="s">
        <v>86</v>
      </c>
      <c r="D1561" s="8">
        <v>2130</v>
      </c>
      <c r="E1561" t="str">
        <f>VLOOKUP(D1561,Conformity!$A$2:$C$116,2,0)</f>
        <v>Woodland Pastures</v>
      </c>
      <c r="F1561" s="8" t="s">
        <v>5</v>
      </c>
      <c r="G1561" s="26">
        <f t="shared" si="125"/>
        <v>0.95337210017164864</v>
      </c>
      <c r="H1561" s="30">
        <f t="shared" si="126"/>
        <v>0.22938109134459039</v>
      </c>
      <c r="I1561" s="30">
        <f>HLOOKUP(F1561,ROCs!$B$1:$F$17,MATCH(VLOOKUP(D1561,HROC,2,0),ROCs!$A$2:$A$17,0)+1,0)</f>
        <v>0.2</v>
      </c>
      <c r="J1561" s="3">
        <v>8.8699999999999992</v>
      </c>
      <c r="K1561" s="26">
        <f t="shared" si="122"/>
        <v>7.3931449999999996</v>
      </c>
      <c r="L1561" s="31">
        <f t="shared" si="123"/>
        <v>19.178745855599505</v>
      </c>
      <c r="M1561" s="4">
        <f>2.721*K1561*(H1561+VLOOKUP(B1561,Summary!$A$34:C$39,3,0))</f>
        <v>5.419071407975709</v>
      </c>
      <c r="N1561" t="s">
        <v>109</v>
      </c>
      <c r="P1561">
        <f t="shared" si="124"/>
        <v>2000</v>
      </c>
    </row>
    <row r="1562" spans="1:16" hidden="1">
      <c r="A1562" t="s">
        <v>11</v>
      </c>
      <c r="B1562" t="s">
        <v>11</v>
      </c>
      <c r="C1562" t="s">
        <v>86</v>
      </c>
      <c r="D1562" s="8">
        <v>8320</v>
      </c>
      <c r="E1562" t="str">
        <f>VLOOKUP(D1562,Conformity!$A$2:$C$116,2,0)</f>
        <v>Electrical Power Transmission Lines</v>
      </c>
      <c r="F1562" s="8" t="s">
        <v>5</v>
      </c>
      <c r="G1562" s="26">
        <f t="shared" si="125"/>
        <v>0.73183755311232057</v>
      </c>
      <c r="H1562" s="30">
        <f t="shared" si="126"/>
        <v>0.15992943931627868</v>
      </c>
      <c r="I1562" s="30">
        <f>HLOOKUP(F1562,ROCs!$B$1:$F$17,MATCH(VLOOKUP(D1562,HROC,2,0),ROCs!$A$2:$A$17,0)+1,0)</f>
        <v>0.28292799795311729</v>
      </c>
      <c r="J1562" s="3">
        <v>8.86</v>
      </c>
      <c r="K1562" s="26">
        <f t="shared" si="122"/>
        <v>10.4468475428208</v>
      </c>
      <c r="L1562" s="31">
        <f t="shared" si="123"/>
        <v>20.803120729596653</v>
      </c>
      <c r="M1562" s="4">
        <f>2.721*K1562*(H1562+VLOOKUP(B1562,Summary!$A$34:C$39,3,0))</f>
        <v>7.6729797353088891</v>
      </c>
      <c r="N1562" t="s">
        <v>109</v>
      </c>
      <c r="P1562">
        <f t="shared" si="124"/>
        <v>8000</v>
      </c>
    </row>
    <row r="1563" spans="1:16">
      <c r="A1563" t="s">
        <v>16</v>
      </c>
      <c r="B1563" t="s">
        <v>97</v>
      </c>
      <c r="C1563" t="s">
        <v>17</v>
      </c>
      <c r="D1563" s="8">
        <v>6170</v>
      </c>
      <c r="E1563" t="str">
        <f>VLOOKUP(D1563,Conformity!$A$2:$C$116,2,0)</f>
        <v>Mixed Wetland Hardwoods</v>
      </c>
      <c r="F1563" s="8" t="s">
        <v>10</v>
      </c>
      <c r="G1563" s="26">
        <f t="shared" si="125"/>
        <v>0.62640332935885068</v>
      </c>
      <c r="H1563" s="30">
        <f t="shared" si="126"/>
        <v>1.7869211096790915E-2</v>
      </c>
      <c r="I1563" s="30">
        <f>HLOOKUP(F1563,ROCs!$B$1:$F$17,MATCH(VLOOKUP(D1563,HROC,2,0),ROCs!$A$2:$A$17,0)+1,0)</f>
        <v>0.24869471632328805</v>
      </c>
      <c r="J1563" s="3">
        <v>8.7899999999999991</v>
      </c>
      <c r="K1563" s="26">
        <f t="shared" si="122"/>
        <v>9.1102656741374908</v>
      </c>
      <c r="L1563" s="31">
        <f t="shared" si="123"/>
        <v>15.527932739725212</v>
      </c>
      <c r="M1563" s="4">
        <f>2.721*K1563*(H1563+VLOOKUP(B1563,Summary!$A$34:C$39,3,0))</f>
        <v>1.4345217777365133</v>
      </c>
      <c r="N1563" t="s">
        <v>17</v>
      </c>
      <c r="O1563" t="s">
        <v>68</v>
      </c>
      <c r="P1563">
        <f t="shared" si="124"/>
        <v>6000</v>
      </c>
    </row>
    <row r="1564" spans="1:16" hidden="1">
      <c r="A1564" t="s">
        <v>7</v>
      </c>
      <c r="B1564" t="s">
        <v>94</v>
      </c>
      <c r="C1564" t="s">
        <v>71</v>
      </c>
      <c r="D1564" s="8">
        <v>1110</v>
      </c>
      <c r="E1564" t="str">
        <f>VLOOKUP(D1564,Conformity!$A$2:$C$116,2,0)</f>
        <v>Fixed Single Family Units</v>
      </c>
      <c r="F1564" s="8" t="s">
        <v>3</v>
      </c>
      <c r="G1564" s="26">
        <f t="shared" si="125"/>
        <v>0.96739227811534922</v>
      </c>
      <c r="H1564" s="30">
        <f t="shared" si="126"/>
        <v>0.17065096597435325</v>
      </c>
      <c r="I1564" s="30">
        <f>HLOOKUP(F1564,ROCs!$B$1:$F$17,MATCH(VLOOKUP(D1564,HROC,2,0),ROCs!$A$2:$A$17,0)+1,0)</f>
        <v>8.3338224602148639E-2</v>
      </c>
      <c r="J1564" s="3">
        <v>8.77</v>
      </c>
      <c r="K1564" s="26">
        <f t="shared" si="122"/>
        <v>3.0459266875283153</v>
      </c>
      <c r="L1564" s="31">
        <f t="shared" si="123"/>
        <v>8.0177148095965887</v>
      </c>
      <c r="M1564" s="4">
        <f>2.721*K1564*(H1564+VLOOKUP(B1564,Summary!$A$34:C$39,3,0))</f>
        <v>1.828747817887193</v>
      </c>
      <c r="N1564" t="s">
        <v>104</v>
      </c>
      <c r="P1564">
        <f t="shared" si="124"/>
        <v>1000</v>
      </c>
    </row>
    <row r="1565" spans="1:16" hidden="1">
      <c r="A1565" t="s">
        <v>2</v>
      </c>
      <c r="B1565" t="s">
        <v>94</v>
      </c>
      <c r="C1565" t="s">
        <v>71</v>
      </c>
      <c r="D1565" s="8">
        <v>2110</v>
      </c>
      <c r="E1565" t="str">
        <f>VLOOKUP(D1565,Conformity!$A$2:$C$116,2,0)</f>
        <v>Improved Pastures</v>
      </c>
      <c r="F1565" s="8" t="s">
        <v>3</v>
      </c>
      <c r="G1565" s="26">
        <f t="shared" si="125"/>
        <v>1.8765006736361713</v>
      </c>
      <c r="H1565" s="30">
        <f t="shared" si="126"/>
        <v>0.3700681607026059</v>
      </c>
      <c r="I1565" s="30">
        <f>HLOOKUP(F1565,ROCs!$B$1:$F$17,MATCH(VLOOKUP(D1565,HROC,2,0),ROCs!$A$2:$A$17,0)+1,0)</f>
        <v>0.58663586860269046</v>
      </c>
      <c r="J1565" s="3">
        <v>8.76</v>
      </c>
      <c r="K1565" s="26">
        <f t="shared" si="122"/>
        <v>21.416491645839002</v>
      </c>
      <c r="L1565" s="31">
        <f t="shared" si="123"/>
        <v>109.35171398192604</v>
      </c>
      <c r="M1565" s="4">
        <f>2.721*K1565*(H1565+VLOOKUP(B1565,Summary!$A$34:C$39,3,0))</f>
        <v>24.479166998141629</v>
      </c>
      <c r="N1565" t="s">
        <v>104</v>
      </c>
      <c r="P1565">
        <f t="shared" si="124"/>
        <v>2000</v>
      </c>
    </row>
    <row r="1566" spans="1:16" hidden="1">
      <c r="A1566" t="s">
        <v>16</v>
      </c>
      <c r="B1566" t="s">
        <v>97</v>
      </c>
      <c r="C1566" t="s">
        <v>86</v>
      </c>
      <c r="D1566" s="8">
        <v>1820</v>
      </c>
      <c r="E1566" t="str">
        <f>VLOOKUP(D1566,Conformity!$A$2:$C$116,2,0)</f>
        <v>Golf Courses</v>
      </c>
      <c r="F1566" s="8" t="s">
        <v>9</v>
      </c>
      <c r="G1566" s="26">
        <f t="shared" si="125"/>
        <v>1.8765006736361713</v>
      </c>
      <c r="H1566" s="30">
        <f t="shared" si="126"/>
        <v>0.3700681607026059</v>
      </c>
      <c r="I1566" s="30">
        <f>HLOOKUP(F1566,ROCs!$B$1:$F$17,MATCH(VLOOKUP(D1566,HROC,2,0),ROCs!$A$2:$A$17,0)+1,0)</f>
        <v>0.22153198944874952</v>
      </c>
      <c r="J1566" s="3">
        <v>8.74</v>
      </c>
      <c r="K1566" s="26">
        <f t="shared" si="122"/>
        <v>8.0690701070817799</v>
      </c>
      <c r="L1566" s="31">
        <f t="shared" si="123"/>
        <v>41.200335752525113</v>
      </c>
      <c r="M1566" s="4">
        <f>2.721*K1566*(H1566+VLOOKUP(B1566,Summary!$A$34:C$39,3,0))</f>
        <v>9.0034318344420132</v>
      </c>
      <c r="N1566" t="s">
        <v>109</v>
      </c>
      <c r="P1566">
        <f t="shared" si="124"/>
        <v>1000</v>
      </c>
    </row>
    <row r="1567" spans="1:16" hidden="1">
      <c r="A1567" t="s">
        <v>7</v>
      </c>
      <c r="B1567" t="s">
        <v>94</v>
      </c>
      <c r="C1567" t="s">
        <v>71</v>
      </c>
      <c r="D1567" s="8">
        <v>4110</v>
      </c>
      <c r="E1567" t="str">
        <f>VLOOKUP(D1567,Conformity!$A$2:$C$116,2,0)</f>
        <v>Pine Flatwoods</v>
      </c>
      <c r="F1567" s="8" t="s">
        <v>9</v>
      </c>
      <c r="G1567" s="26">
        <f t="shared" si="125"/>
        <v>0.80616023176279095</v>
      </c>
      <c r="H1567" s="30">
        <f t="shared" si="126"/>
        <v>4.9140330516175015E-2</v>
      </c>
      <c r="I1567" s="30">
        <f>HLOOKUP(F1567,ROCs!$B$1:$F$17,MATCH(VLOOKUP(D1567,HROC,2,0),ROCs!$A$2:$A$17,0)+1,0)</f>
        <v>0.19937879050387461</v>
      </c>
      <c r="J1567" s="3">
        <v>8.74</v>
      </c>
      <c r="K1567" s="26">
        <f t="shared" si="122"/>
        <v>7.2621630963736026</v>
      </c>
      <c r="L1567" s="31">
        <f t="shared" si="123"/>
        <v>15.930004937935982</v>
      </c>
      <c r="M1567" s="4">
        <f>2.721*K1567*(H1567+VLOOKUP(B1567,Summary!$A$34:C$39,3,0))</f>
        <v>1.9590472122618632</v>
      </c>
      <c r="N1567" t="s">
        <v>104</v>
      </c>
      <c r="P1567">
        <f t="shared" si="124"/>
        <v>4000</v>
      </c>
    </row>
    <row r="1568" spans="1:16" hidden="1">
      <c r="A1568" t="s">
        <v>16</v>
      </c>
      <c r="B1568" t="s">
        <v>97</v>
      </c>
      <c r="C1568" t="s">
        <v>79</v>
      </c>
      <c r="D1568" s="8">
        <v>6172</v>
      </c>
      <c r="E1568" t="str">
        <f>VLOOKUP(D1568,Conformity!$A$2:$C$116,2,0)</f>
        <v>Mixed Shrubs</v>
      </c>
      <c r="F1568" s="8" t="s">
        <v>5</v>
      </c>
      <c r="G1568" s="26">
        <f t="shared" si="125"/>
        <v>0.62640332935885068</v>
      </c>
      <c r="H1568" s="30">
        <f t="shared" si="126"/>
        <v>1.7869211096790915E-2</v>
      </c>
      <c r="I1568" s="30">
        <f>HLOOKUP(F1568,ROCs!$B$1:$F$17,MATCH(VLOOKUP(D1568,HROC,2,0),ROCs!$A$2:$A$17,0)+1,0)</f>
        <v>0.24869471632328805</v>
      </c>
      <c r="J1568" s="3">
        <v>8.74</v>
      </c>
      <c r="K1568" s="26">
        <f t="shared" si="122"/>
        <v>9.0584439126236269</v>
      </c>
      <c r="L1568" s="31">
        <f t="shared" si="123"/>
        <v>15.43960547726944</v>
      </c>
      <c r="M1568" s="4">
        <f>2.721*K1568*(H1568+VLOOKUP(B1568,Summary!$A$34:C$39,3,0))</f>
        <v>1.4263618131305038</v>
      </c>
      <c r="N1568" t="s">
        <v>113</v>
      </c>
      <c r="P1568">
        <f t="shared" si="124"/>
        <v>6000</v>
      </c>
    </row>
    <row r="1569" spans="1:16" hidden="1">
      <c r="A1569" t="s">
        <v>8</v>
      </c>
      <c r="B1569" t="s">
        <v>8</v>
      </c>
      <c r="C1569" t="s">
        <v>83</v>
      </c>
      <c r="D1569" s="8">
        <v>4200</v>
      </c>
      <c r="E1569" t="str">
        <f>VLOOKUP(D1569,Conformity!$A$2:$C$116,2,0)</f>
        <v>Upland Hardwood Forests</v>
      </c>
      <c r="F1569" s="8" t="s">
        <v>5</v>
      </c>
      <c r="G1569" s="26">
        <f t="shared" si="125"/>
        <v>0.80616023176279095</v>
      </c>
      <c r="H1569" s="30">
        <f t="shared" si="126"/>
        <v>4.9140330516175015E-2</v>
      </c>
      <c r="I1569" s="30">
        <f>HLOOKUP(F1569,ROCs!$B$1:$F$17,MATCH(VLOOKUP(D1569,HROC,2,0),ROCs!$A$2:$A$17,0)+1,0)</f>
        <v>0.28292799795311729</v>
      </c>
      <c r="J1569" s="3">
        <v>8.7200000000000006</v>
      </c>
      <c r="K1569" s="26">
        <f t="shared" si="122"/>
        <v>10.281773202415055</v>
      </c>
      <c r="L1569" s="31">
        <f t="shared" si="123"/>
        <v>22.55370689306033</v>
      </c>
      <c r="M1569" s="4">
        <f>2.721*K1569*(H1569+VLOOKUP(B1569,Summary!$A$34:C$39,3,0))</f>
        <v>6.6903584526585718</v>
      </c>
      <c r="N1569" t="s">
        <v>111</v>
      </c>
      <c r="O1569" t="s">
        <v>82</v>
      </c>
      <c r="P1569">
        <f t="shared" si="124"/>
        <v>4000</v>
      </c>
    </row>
    <row r="1570" spans="1:16" hidden="1">
      <c r="A1570" t="s">
        <v>14</v>
      </c>
      <c r="B1570" t="s">
        <v>96</v>
      </c>
      <c r="C1570" t="s">
        <v>83</v>
      </c>
      <c r="D1570" s="8">
        <v>5250</v>
      </c>
      <c r="E1570" t="str">
        <f>VLOOKUP(D1570,Conformity!$A$2:$C$116,2,0)</f>
        <v>Marshy Lakes</v>
      </c>
      <c r="F1570" s="8" t="s">
        <v>10</v>
      </c>
      <c r="G1570" s="26">
        <f t="shared" si="125"/>
        <v>0.52096910560538079</v>
      </c>
      <c r="H1570" s="30">
        <f t="shared" si="126"/>
        <v>9.3813358258152305E-2</v>
      </c>
      <c r="I1570" s="30">
        <f>HLOOKUP(F1570,ROCs!$B$1:$F$17,MATCH(VLOOKUP(D1570,HROC,2,0),ROCs!$A$2:$A$17,0)+1,0)</f>
        <v>0.2984336595879456</v>
      </c>
      <c r="J1570" s="3">
        <v>8.7100000000000009</v>
      </c>
      <c r="K1570" s="26">
        <f t="shared" si="122"/>
        <v>10.832821026858369</v>
      </c>
      <c r="L1570" s="31">
        <f t="shared" si="123"/>
        <v>15.356140586885488</v>
      </c>
      <c r="M1570" s="4">
        <f>2.721*K1570*(H1570+VLOOKUP(B1570,Summary!$A$34:C$39,3,0))</f>
        <v>5.1233409746808469</v>
      </c>
      <c r="N1570" t="s">
        <v>111</v>
      </c>
      <c r="O1570" t="s">
        <v>82</v>
      </c>
      <c r="P1570">
        <f t="shared" si="124"/>
        <v>5000</v>
      </c>
    </row>
    <row r="1571" spans="1:16">
      <c r="A1571" t="s">
        <v>16</v>
      </c>
      <c r="B1571" t="s">
        <v>97</v>
      </c>
      <c r="C1571" t="s">
        <v>17</v>
      </c>
      <c r="D1571" s="8">
        <v>4110</v>
      </c>
      <c r="E1571" t="str">
        <f>VLOOKUP(D1571,Conformity!$A$2:$C$116,2,0)</f>
        <v>Pine Flatwoods</v>
      </c>
      <c r="F1571" s="8" t="s">
        <v>5</v>
      </c>
      <c r="G1571" s="26">
        <f t="shared" si="125"/>
        <v>0.80616023176279095</v>
      </c>
      <c r="H1571" s="30">
        <f t="shared" si="126"/>
        <v>4.9140330516175015E-2</v>
      </c>
      <c r="I1571" s="30">
        <f>HLOOKUP(F1571,ROCs!$B$1:$F$17,MATCH(VLOOKUP(D1571,HROC,2,0),ROCs!$A$2:$A$17,0)+1,0)</f>
        <v>0.28292799795311729</v>
      </c>
      <c r="J1571" s="3">
        <v>8.69</v>
      </c>
      <c r="K1571" s="26">
        <f t="shared" si="122"/>
        <v>10.246400129470965</v>
      </c>
      <c r="L1571" s="31">
        <f t="shared" si="123"/>
        <v>22.476113864758513</v>
      </c>
      <c r="M1571" s="4">
        <f>2.721*K1571*(H1571+VLOOKUP(B1571,Summary!$A$34:C$39,3,0))</f>
        <v>2.4852729515604373</v>
      </c>
      <c r="N1571" t="s">
        <v>17</v>
      </c>
      <c r="O1571" t="s">
        <v>34</v>
      </c>
      <c r="P1571">
        <f t="shared" si="124"/>
        <v>4000</v>
      </c>
    </row>
    <row r="1572" spans="1:16" hidden="1">
      <c r="A1572" t="s">
        <v>14</v>
      </c>
      <c r="B1572" t="s">
        <v>96</v>
      </c>
      <c r="C1572" t="s">
        <v>81</v>
      </c>
      <c r="D1572" s="8">
        <v>3220</v>
      </c>
      <c r="E1572" t="str">
        <f>VLOOKUP(D1572,Conformity!$A$2:$C$116,2,0)</f>
        <v>Coastal Scrub</v>
      </c>
      <c r="F1572" s="8" t="s">
        <v>3</v>
      </c>
      <c r="G1572" s="26">
        <f t="shared" si="125"/>
        <v>0.80616023176279095</v>
      </c>
      <c r="H1572" s="30">
        <f t="shared" si="126"/>
        <v>4.9140330516175015E-2</v>
      </c>
      <c r="I1572" s="30">
        <f>HLOOKUP(F1572,ROCs!$B$1:$F$17,MATCH(VLOOKUP(D1572,HROC,2,0),ROCs!$A$2:$A$17,0)+1,0)</f>
        <v>2.0887301862310671E-2</v>
      </c>
      <c r="J1572" s="3">
        <v>8.69</v>
      </c>
      <c r="K1572" s="26">
        <f t="shared" si="122"/>
        <v>0.75644564714215168</v>
      </c>
      <c r="L1572" s="31">
        <f t="shared" si="123"/>
        <v>1.6593104195459305</v>
      </c>
      <c r="M1572" s="4">
        <f>2.721*K1572*(H1572+VLOOKUP(B1572,Summary!$A$34:C$39,3,0))</f>
        <v>0.26580807086021896</v>
      </c>
      <c r="N1572" t="s">
        <v>103</v>
      </c>
      <c r="O1572" t="s">
        <v>82</v>
      </c>
      <c r="P1572">
        <f t="shared" si="124"/>
        <v>3000</v>
      </c>
    </row>
    <row r="1573" spans="1:16" hidden="1">
      <c r="A1573" t="s">
        <v>14</v>
      </c>
      <c r="B1573" t="s">
        <v>96</v>
      </c>
      <c r="C1573" t="s">
        <v>77</v>
      </c>
      <c r="D1573" s="8">
        <v>1110</v>
      </c>
      <c r="E1573" t="str">
        <f>VLOOKUP(D1573,Conformity!$A$2:$C$116,2,0)</f>
        <v>Fixed Single Family Units</v>
      </c>
      <c r="F1573" s="8" t="s">
        <v>13</v>
      </c>
      <c r="G1573" s="26">
        <f t="shared" si="125"/>
        <v>0.96739227811534922</v>
      </c>
      <c r="H1573" s="30">
        <f t="shared" si="126"/>
        <v>0.17065096597435325</v>
      </c>
      <c r="I1573" s="30">
        <f>HLOOKUP(F1573,ROCs!$B$1:$F$17,MATCH(VLOOKUP(D1573,HROC,2,0),ROCs!$A$2:$A$17,0)+1,0)</f>
        <v>0.15190764990771397</v>
      </c>
      <c r="J1573" s="3">
        <v>8.67</v>
      </c>
      <c r="K1573" s="26">
        <f t="shared" si="122"/>
        <v>5.4887613856867503</v>
      </c>
      <c r="L1573" s="31">
        <f t="shared" si="123"/>
        <v>14.447926021513432</v>
      </c>
      <c r="M1573" s="4">
        <f>2.721*K1573*(H1573+VLOOKUP(B1573,Summary!$A$34:C$39,3,0))</f>
        <v>3.7434520571876346</v>
      </c>
      <c r="N1573" t="s">
        <v>112</v>
      </c>
      <c r="P1573">
        <f t="shared" si="124"/>
        <v>1000</v>
      </c>
    </row>
    <row r="1574" spans="1:16">
      <c r="A1574" t="s">
        <v>14</v>
      </c>
      <c r="B1574" t="s">
        <v>96</v>
      </c>
      <c r="C1574" t="s">
        <v>17</v>
      </c>
      <c r="D1574" s="8">
        <v>6170</v>
      </c>
      <c r="E1574" t="str">
        <f>VLOOKUP(D1574,Conformity!$A$2:$C$116,2,0)</f>
        <v>Mixed Wetland Hardwoods</v>
      </c>
      <c r="F1574" s="8" t="s">
        <v>5</v>
      </c>
      <c r="G1574" s="26">
        <f t="shared" si="125"/>
        <v>0.62640332935885068</v>
      </c>
      <c r="H1574" s="30">
        <f t="shared" si="126"/>
        <v>1.7869211096790915E-2</v>
      </c>
      <c r="I1574" s="30">
        <f>HLOOKUP(F1574,ROCs!$B$1:$F$17,MATCH(VLOOKUP(D1574,HROC,2,0),ROCs!$A$2:$A$17,0)+1,0)</f>
        <v>0.24869471632328805</v>
      </c>
      <c r="J1574" s="3">
        <v>8.66</v>
      </c>
      <c r="K1574" s="26">
        <f t="shared" si="122"/>
        <v>8.975529094201443</v>
      </c>
      <c r="L1574" s="31">
        <f t="shared" si="123"/>
        <v>15.298281857340202</v>
      </c>
      <c r="M1574" s="4">
        <f>2.721*K1574*(H1574+VLOOKUP(B1574,Summary!$A$34:C$39,3,0))</f>
        <v>2.3902024563737734</v>
      </c>
      <c r="N1574" t="s">
        <v>17</v>
      </c>
      <c r="O1574" t="s">
        <v>58</v>
      </c>
      <c r="P1574">
        <f t="shared" si="124"/>
        <v>6000</v>
      </c>
    </row>
    <row r="1575" spans="1:16" hidden="1">
      <c r="A1575" t="s">
        <v>16</v>
      </c>
      <c r="B1575" t="s">
        <v>97</v>
      </c>
      <c r="C1575" t="s">
        <v>71</v>
      </c>
      <c r="D1575" s="8">
        <v>6410</v>
      </c>
      <c r="E1575" t="str">
        <f>VLOOKUP(D1575,Conformity!$A$2:$C$116,2,0)</f>
        <v>Freshwater Marshes</v>
      </c>
      <c r="F1575" s="8" t="s">
        <v>10</v>
      </c>
      <c r="G1575" s="26">
        <f t="shared" si="125"/>
        <v>0.62640332935885068</v>
      </c>
      <c r="H1575" s="30">
        <f t="shared" si="126"/>
        <v>1.7869211096790915E-2</v>
      </c>
      <c r="I1575" s="30">
        <f>HLOOKUP(F1575,ROCs!$B$1:$F$17,MATCH(VLOOKUP(D1575,HROC,2,0),ROCs!$A$2:$A$17,0)+1,0)</f>
        <v>0.24869471632328805</v>
      </c>
      <c r="J1575" s="3">
        <v>8.66</v>
      </c>
      <c r="K1575" s="26">
        <f t="shared" si="122"/>
        <v>8.975529094201443</v>
      </c>
      <c r="L1575" s="31">
        <f t="shared" si="123"/>
        <v>15.298281857340202</v>
      </c>
      <c r="M1575" s="4">
        <f>2.721*K1575*(H1575+VLOOKUP(B1575,Summary!$A$34:C$39,3,0))</f>
        <v>1.4133058697608882</v>
      </c>
      <c r="N1575" t="s">
        <v>104</v>
      </c>
      <c r="P1575">
        <f t="shared" si="124"/>
        <v>6000</v>
      </c>
    </row>
    <row r="1576" spans="1:16" hidden="1">
      <c r="A1576" t="s">
        <v>16</v>
      </c>
      <c r="B1576" t="s">
        <v>97</v>
      </c>
      <c r="C1576" t="s">
        <v>71</v>
      </c>
      <c r="D1576" s="8">
        <v>8140</v>
      </c>
      <c r="E1576" t="str">
        <f>VLOOKUP(D1576,Conformity!$A$2:$C$116,2,0)</f>
        <v>Roads and Highways</v>
      </c>
      <c r="F1576" s="8" t="s">
        <v>3</v>
      </c>
      <c r="G1576" s="26">
        <f t="shared" si="125"/>
        <v>1.0171301585628862</v>
      </c>
      <c r="H1576" s="30">
        <f t="shared" si="126"/>
        <v>0.19656132206470006</v>
      </c>
      <c r="I1576" s="30">
        <f>HLOOKUP(F1576,ROCs!$B$1:$F$17,MATCH(VLOOKUP(D1576,HROC,2,0),ROCs!$A$2:$A$17,0)+1,0)</f>
        <v>0.37051640493542071</v>
      </c>
      <c r="J1576" s="3">
        <v>8.66</v>
      </c>
      <c r="K1576" s="26">
        <f t="shared" si="122"/>
        <v>13.372140838142046</v>
      </c>
      <c r="L1576" s="31">
        <f t="shared" si="123"/>
        <v>37.008886236118123</v>
      </c>
      <c r="M1576" s="4">
        <f>2.721*K1576*(H1576+VLOOKUP(B1576,Summary!$A$34:C$39,3,0))</f>
        <v>8.607424509492505</v>
      </c>
      <c r="N1576" t="s">
        <v>104</v>
      </c>
      <c r="P1576">
        <f t="shared" si="124"/>
        <v>8000</v>
      </c>
    </row>
    <row r="1577" spans="1:16" hidden="1">
      <c r="A1577" t="s">
        <v>8</v>
      </c>
      <c r="B1577" t="s">
        <v>8</v>
      </c>
      <c r="C1577" t="s">
        <v>72</v>
      </c>
      <c r="D1577" s="8">
        <v>3100</v>
      </c>
      <c r="E1577" t="str">
        <f>VLOOKUP(D1577,Conformity!$A$2:$C$116,2,0)</f>
        <v>Herbaceous (Dry Prairie)</v>
      </c>
      <c r="F1577" s="8" t="s">
        <v>5</v>
      </c>
      <c r="G1577" s="26">
        <f t="shared" si="125"/>
        <v>0.80616023176279095</v>
      </c>
      <c r="H1577" s="30">
        <f t="shared" si="126"/>
        <v>4.9140330516175015E-2</v>
      </c>
      <c r="I1577" s="30">
        <f>HLOOKUP(F1577,ROCs!$B$1:$F$17,MATCH(VLOOKUP(D1577,HROC,2,0),ROCs!$A$2:$A$17,0)+1,0)</f>
        <v>0.28292799795311729</v>
      </c>
      <c r="J1577" s="3">
        <v>8.64</v>
      </c>
      <c r="K1577" s="26">
        <f t="shared" si="122"/>
        <v>10.187445007897486</v>
      </c>
      <c r="L1577" s="31">
        <f t="shared" si="123"/>
        <v>22.346792150922163</v>
      </c>
      <c r="M1577" s="4">
        <f>2.721*K1577*(H1577+VLOOKUP(B1577,Summary!$A$34:C$39,3,0))</f>
        <v>6.62897901731308</v>
      </c>
      <c r="N1577" t="s">
        <v>99</v>
      </c>
      <c r="P1577">
        <f t="shared" si="124"/>
        <v>3000</v>
      </c>
    </row>
    <row r="1578" spans="1:16" hidden="1">
      <c r="A1578" t="s">
        <v>14</v>
      </c>
      <c r="B1578" t="s">
        <v>96</v>
      </c>
      <c r="C1578" t="s">
        <v>86</v>
      </c>
      <c r="D1578" s="8">
        <v>6172</v>
      </c>
      <c r="E1578" t="str">
        <f>VLOOKUP(D1578,Conformity!$A$2:$C$116,2,0)</f>
        <v>Mixed Shrubs</v>
      </c>
      <c r="F1578" s="8" t="s">
        <v>5</v>
      </c>
      <c r="G1578" s="26">
        <f t="shared" si="125"/>
        <v>0.62640332935885068</v>
      </c>
      <c r="H1578" s="30">
        <f t="shared" si="126"/>
        <v>1.7869211096790915E-2</v>
      </c>
      <c r="I1578" s="30">
        <f>HLOOKUP(F1578,ROCs!$B$1:$F$17,MATCH(VLOOKUP(D1578,HROC,2,0),ROCs!$A$2:$A$17,0)+1,0)</f>
        <v>0.24869471632328805</v>
      </c>
      <c r="J1578" s="3">
        <v>8.58</v>
      </c>
      <c r="K1578" s="26">
        <f t="shared" si="122"/>
        <v>8.892614275779259</v>
      </c>
      <c r="L1578" s="31">
        <f t="shared" si="123"/>
        <v>15.156958237410961</v>
      </c>
      <c r="M1578" s="4">
        <f>2.721*K1578*(H1578+VLOOKUP(B1578,Summary!$A$34:C$39,3,0))</f>
        <v>2.3681220641670877</v>
      </c>
      <c r="N1578" t="s">
        <v>109</v>
      </c>
      <c r="P1578">
        <f t="shared" si="124"/>
        <v>6000</v>
      </c>
    </row>
    <row r="1579" spans="1:16" hidden="1">
      <c r="A1579" t="s">
        <v>16</v>
      </c>
      <c r="B1579" t="s">
        <v>97</v>
      </c>
      <c r="C1579" t="s">
        <v>71</v>
      </c>
      <c r="D1579" s="8">
        <v>1550</v>
      </c>
      <c r="E1579" t="str">
        <f>VLOOKUP(D1579,Conformity!$A$2:$C$116,2,0)</f>
        <v>Other Light Industrial</v>
      </c>
      <c r="F1579" s="8" t="s">
        <v>10</v>
      </c>
      <c r="G1579" s="26">
        <f t="shared" si="125"/>
        <v>1.2017295380314896</v>
      </c>
      <c r="H1579" s="30">
        <f t="shared" si="126"/>
        <v>0.2322997442582819</v>
      </c>
      <c r="I1579" s="30">
        <f>HLOOKUP(F1579,ROCs!$B$1:$F$17,MATCH(VLOOKUP(D1579,HROC,2,0),ROCs!$A$2:$A$17,0)+1,0)</f>
        <v>0.32565202448966185</v>
      </c>
      <c r="J1579" s="3">
        <v>8.57</v>
      </c>
      <c r="K1579" s="26">
        <f t="shared" si="122"/>
        <v>11.630816739359906</v>
      </c>
      <c r="L1579" s="31">
        <f t="shared" si="123"/>
        <v>38.031678289793241</v>
      </c>
      <c r="M1579" s="4">
        <f>2.721*K1579*(H1579+VLOOKUP(B1579,Summary!$A$34:C$39,3,0))</f>
        <v>8.6175931807316424</v>
      </c>
      <c r="N1579" t="s">
        <v>104</v>
      </c>
      <c r="P1579">
        <f t="shared" si="124"/>
        <v>1000</v>
      </c>
    </row>
    <row r="1580" spans="1:16" hidden="1">
      <c r="A1580" t="s">
        <v>15</v>
      </c>
      <c r="B1580" t="s">
        <v>95</v>
      </c>
      <c r="C1580" t="s">
        <v>81</v>
      </c>
      <c r="D1580" s="8">
        <v>4280</v>
      </c>
      <c r="E1580" t="str">
        <f>VLOOKUP(D1580,Conformity!$A$2:$C$116,2,0)</f>
        <v>Cabbage Palm</v>
      </c>
      <c r="F1580" s="8" t="s">
        <v>5</v>
      </c>
      <c r="G1580" s="26">
        <f t="shared" si="125"/>
        <v>0.80616023176279095</v>
      </c>
      <c r="H1580" s="30">
        <f t="shared" si="126"/>
        <v>4.9140330516175015E-2</v>
      </c>
      <c r="I1580" s="30">
        <f>HLOOKUP(F1580,ROCs!$B$1:$F$17,MATCH(VLOOKUP(D1580,HROC,2,0),ROCs!$A$2:$A$17,0)+1,0)</f>
        <v>0.28292799795311729</v>
      </c>
      <c r="J1580" s="3">
        <v>8.5299999999999994</v>
      </c>
      <c r="K1580" s="26">
        <f t="shared" si="122"/>
        <v>10.057743740435825</v>
      </c>
      <c r="L1580" s="31">
        <f t="shared" si="123"/>
        <v>22.062284380482176</v>
      </c>
      <c r="M1580" s="4">
        <f>2.721*K1580*(H1580+VLOOKUP(B1580,Summary!$A$34:C$39,3,0))</f>
        <v>1.3448293573451107</v>
      </c>
      <c r="N1580" t="s">
        <v>103</v>
      </c>
      <c r="O1580" t="s">
        <v>82</v>
      </c>
      <c r="P1580">
        <f t="shared" si="124"/>
        <v>4000</v>
      </c>
    </row>
    <row r="1581" spans="1:16" hidden="1">
      <c r="A1581" t="s">
        <v>14</v>
      </c>
      <c r="B1581" t="s">
        <v>96</v>
      </c>
      <c r="C1581" t="s">
        <v>90</v>
      </c>
      <c r="D1581" s="8">
        <v>8140</v>
      </c>
      <c r="E1581" t="str">
        <f>VLOOKUP(D1581,Conformity!$A$2:$C$116,2,0)</f>
        <v>Roads and Highways</v>
      </c>
      <c r="F1581" s="8" t="s">
        <v>10</v>
      </c>
      <c r="G1581" s="26">
        <f t="shared" si="125"/>
        <v>1.0171301585628862</v>
      </c>
      <c r="H1581" s="30">
        <f t="shared" si="126"/>
        <v>0.19656132206470006</v>
      </c>
      <c r="I1581" s="30">
        <f>HLOOKUP(F1581,ROCs!$B$1:$F$17,MATCH(VLOOKUP(D1581,HROC,2,0),ROCs!$A$2:$A$17,0)+1,0)</f>
        <v>0.43863241848912221</v>
      </c>
      <c r="J1581" s="3">
        <v>8.5299999999999994</v>
      </c>
      <c r="K1581" s="26">
        <f t="shared" si="122"/>
        <v>15.592845152575643</v>
      </c>
      <c r="L1581" s="31">
        <f t="shared" si="123"/>
        <v>43.154932283023854</v>
      </c>
      <c r="M1581" s="4">
        <f>2.721*K1581*(H1581+VLOOKUP(B1581,Summary!$A$34:C$39,3,0))</f>
        <v>11.733980184668546</v>
      </c>
      <c r="N1581" t="s">
        <v>105</v>
      </c>
      <c r="O1581" t="s">
        <v>89</v>
      </c>
      <c r="P1581">
        <f t="shared" si="124"/>
        <v>8000</v>
      </c>
    </row>
    <row r="1582" spans="1:16" hidden="1">
      <c r="A1582" t="s">
        <v>16</v>
      </c>
      <c r="B1582" t="s">
        <v>97</v>
      </c>
      <c r="C1582" t="s">
        <v>79</v>
      </c>
      <c r="D1582" s="8">
        <v>1400</v>
      </c>
      <c r="E1582" t="str">
        <f>VLOOKUP(D1582,Conformity!$A$2:$C$116,2,0)</f>
        <v>Commercial and Services</v>
      </c>
      <c r="F1582" s="8" t="s">
        <v>3</v>
      </c>
      <c r="G1582" s="26">
        <f t="shared" si="125"/>
        <v>0.73183755311232057</v>
      </c>
      <c r="H1582" s="30">
        <f t="shared" si="126"/>
        <v>0.15992943931627868</v>
      </c>
      <c r="I1582" s="30">
        <f>HLOOKUP(F1582,ROCs!$B$1:$F$17,MATCH(VLOOKUP(D1582,HROC,2,0),ROCs!$A$2:$A$17,0)+1,0)</f>
        <v>0.5449281084296117</v>
      </c>
      <c r="J1582" s="3">
        <v>8.5299999999999994</v>
      </c>
      <c r="K1582" s="26">
        <f t="shared" si="122"/>
        <v>19.371526717739869</v>
      </c>
      <c r="L1582" s="31">
        <f t="shared" si="123"/>
        <v>38.575101950510231</v>
      </c>
      <c r="M1582" s="4">
        <f>2.721*K1582*(H1582+VLOOKUP(B1582,Summary!$A$34:C$39,3,0))</f>
        <v>10.538265591503659</v>
      </c>
      <c r="N1582" t="s">
        <v>113</v>
      </c>
      <c r="P1582">
        <f t="shared" si="124"/>
        <v>1000</v>
      </c>
    </row>
    <row r="1583" spans="1:16" hidden="1">
      <c r="A1583" t="s">
        <v>14</v>
      </c>
      <c r="B1583" t="s">
        <v>96</v>
      </c>
      <c r="C1583" t="s">
        <v>71</v>
      </c>
      <c r="D1583" s="8">
        <v>1700</v>
      </c>
      <c r="E1583" t="str">
        <f>VLOOKUP(D1583,Conformity!$A$2:$C$116,2,0)</f>
        <v>Institutional</v>
      </c>
      <c r="F1583" s="8" t="s">
        <v>10</v>
      </c>
      <c r="G1583" s="26">
        <f t="shared" si="125"/>
        <v>0.96739227811534922</v>
      </c>
      <c r="H1583" s="30">
        <f t="shared" si="126"/>
        <v>0.17065096597435325</v>
      </c>
      <c r="I1583" s="30">
        <f>HLOOKUP(F1583,ROCs!$B$1:$F$17,MATCH(VLOOKUP(D1583,HROC,2,0),ROCs!$A$2:$A$17,0)+1,0)</f>
        <v>0.22279788653131388</v>
      </c>
      <c r="J1583" s="3">
        <v>8.4700000000000006</v>
      </c>
      <c r="K1583" s="26">
        <f t="shared" si="122"/>
        <v>7.8644813272500533</v>
      </c>
      <c r="L1583" s="31">
        <f t="shared" si="123"/>
        <v>20.701472778537592</v>
      </c>
      <c r="M1583" s="4">
        <f>2.721*K1583*(H1583+VLOOKUP(B1583,Summary!$A$34:C$39,3,0))</f>
        <v>5.3637436088915349</v>
      </c>
      <c r="N1583" t="s">
        <v>104</v>
      </c>
      <c r="P1583">
        <f t="shared" si="124"/>
        <v>1000</v>
      </c>
    </row>
    <row r="1584" spans="1:16" hidden="1">
      <c r="A1584" t="s">
        <v>11</v>
      </c>
      <c r="B1584" t="s">
        <v>11</v>
      </c>
      <c r="C1584" t="s">
        <v>72</v>
      </c>
      <c r="D1584" s="8">
        <v>6172</v>
      </c>
      <c r="E1584" t="str">
        <f>VLOOKUP(D1584,Conformity!$A$2:$C$116,2,0)</f>
        <v>Mixed Shrubs</v>
      </c>
      <c r="F1584" s="8" t="s">
        <v>5</v>
      </c>
      <c r="G1584" s="26">
        <f t="shared" si="125"/>
        <v>0.62640332935885068</v>
      </c>
      <c r="H1584" s="30">
        <f t="shared" si="126"/>
        <v>1.7869211096790915E-2</v>
      </c>
      <c r="I1584" s="30">
        <f>HLOOKUP(F1584,ROCs!$B$1:$F$17,MATCH(VLOOKUP(D1584,HROC,2,0),ROCs!$A$2:$A$17,0)+1,0)</f>
        <v>0.24869471632328805</v>
      </c>
      <c r="J1584" s="3">
        <v>8.44</v>
      </c>
      <c r="K1584" s="26">
        <f t="shared" si="122"/>
        <v>8.7475133435404349</v>
      </c>
      <c r="L1584" s="31">
        <f t="shared" si="123"/>
        <v>14.909641902534789</v>
      </c>
      <c r="M1584" s="4">
        <f>2.721*K1584*(H1584+VLOOKUP(B1584,Summary!$A$34:C$39,3,0))</f>
        <v>3.043540892038592</v>
      </c>
      <c r="N1584" t="s">
        <v>99</v>
      </c>
      <c r="P1584">
        <f t="shared" si="124"/>
        <v>6000</v>
      </c>
    </row>
    <row r="1585" spans="1:16" hidden="1">
      <c r="A1585" t="s">
        <v>14</v>
      </c>
      <c r="B1585" t="s">
        <v>96</v>
      </c>
      <c r="C1585" t="s">
        <v>71</v>
      </c>
      <c r="D1585" s="8">
        <v>1840</v>
      </c>
      <c r="E1585" t="str">
        <f>VLOOKUP(D1585,Conformity!$A$2:$C$116,2,0)</f>
        <v>Marinas and Fish Camps</v>
      </c>
      <c r="F1585" s="8" t="s">
        <v>3</v>
      </c>
      <c r="G1585" s="26">
        <f t="shared" si="125"/>
        <v>0.73183755311232057</v>
      </c>
      <c r="H1585" s="30">
        <f t="shared" si="126"/>
        <v>0.15992943931627868</v>
      </c>
      <c r="I1585" s="30">
        <f>HLOOKUP(F1585,ROCs!$B$1:$F$17,MATCH(VLOOKUP(D1585,HROC,2,0),ROCs!$A$2:$A$17,0)+1,0)</f>
        <v>8.3338224602148639E-2</v>
      </c>
      <c r="J1585" s="3">
        <v>8.42</v>
      </c>
      <c r="K1585" s="26">
        <f t="shared" si="122"/>
        <v>2.9243674696680064</v>
      </c>
      <c r="L1585" s="31">
        <f t="shared" si="123"/>
        <v>5.8233806207898411</v>
      </c>
      <c r="M1585" s="4">
        <f>2.721*K1585*(H1585+VLOOKUP(B1585,Summary!$A$34:C$39,3,0))</f>
        <v>1.9091674666453617</v>
      </c>
      <c r="N1585" t="s">
        <v>104</v>
      </c>
      <c r="P1585">
        <f t="shared" si="124"/>
        <v>1000</v>
      </c>
    </row>
    <row r="1586" spans="1:16" hidden="1">
      <c r="A1586" t="s">
        <v>11</v>
      </c>
      <c r="B1586" t="s">
        <v>11</v>
      </c>
      <c r="C1586" t="s">
        <v>90</v>
      </c>
      <c r="D1586" s="8">
        <v>5120</v>
      </c>
      <c r="E1586" t="str">
        <f>VLOOKUP(D1586,Conformity!$A$2:$C$116,2,0)</f>
        <v xml:space="preserve"> Channelized Waterways, Canals</v>
      </c>
      <c r="F1586" s="8" t="s">
        <v>10</v>
      </c>
      <c r="G1586" s="26">
        <f t="shared" si="125"/>
        <v>0.52096910560538079</v>
      </c>
      <c r="H1586" s="30">
        <f t="shared" si="126"/>
        <v>9.3813358258152305E-2</v>
      </c>
      <c r="I1586" s="30">
        <f>HLOOKUP(F1586,ROCs!$B$1:$F$17,MATCH(VLOOKUP(D1586,HROC,2,0),ROCs!$A$2:$A$17,0)+1,0)</f>
        <v>0.2984336595879456</v>
      </c>
      <c r="J1586" s="3">
        <v>8.42</v>
      </c>
      <c r="K1586" s="26">
        <f t="shared" si="122"/>
        <v>10.472141566721866</v>
      </c>
      <c r="L1586" s="31">
        <f t="shared" si="123"/>
        <v>14.844856916369208</v>
      </c>
      <c r="M1586" s="4">
        <f>2.721*K1586*(H1586+VLOOKUP(B1586,Summary!$A$34:C$39,3,0))</f>
        <v>5.8075999295028407</v>
      </c>
      <c r="N1586" t="s">
        <v>105</v>
      </c>
      <c r="O1586" t="s">
        <v>89</v>
      </c>
      <c r="P1586">
        <f t="shared" si="124"/>
        <v>5000</v>
      </c>
    </row>
    <row r="1587" spans="1:16" hidden="1">
      <c r="A1587" t="s">
        <v>11</v>
      </c>
      <c r="B1587" t="s">
        <v>11</v>
      </c>
      <c r="C1587" t="s">
        <v>90</v>
      </c>
      <c r="D1587" s="8">
        <v>3100</v>
      </c>
      <c r="E1587" t="str">
        <f>VLOOKUP(D1587,Conformity!$A$2:$C$116,2,0)</f>
        <v>Herbaceous (Dry Prairie)</v>
      </c>
      <c r="F1587" s="8" t="s">
        <v>5</v>
      </c>
      <c r="G1587" s="26">
        <f t="shared" si="125"/>
        <v>0.80616023176279095</v>
      </c>
      <c r="H1587" s="30">
        <f t="shared" si="126"/>
        <v>4.9140330516175015E-2</v>
      </c>
      <c r="I1587" s="30">
        <f>HLOOKUP(F1587,ROCs!$B$1:$F$17,MATCH(VLOOKUP(D1587,HROC,2,0),ROCs!$A$2:$A$17,0)+1,0)</f>
        <v>0.28292799795311729</v>
      </c>
      <c r="J1587" s="3">
        <v>8.41</v>
      </c>
      <c r="K1587" s="26">
        <f t="shared" si="122"/>
        <v>9.9162514486594713</v>
      </c>
      <c r="L1587" s="31">
        <f t="shared" si="123"/>
        <v>21.751912267274925</v>
      </c>
      <c r="M1587" s="4">
        <f>2.721*K1587*(H1587+VLOOKUP(B1587,Summary!$A$34:C$39,3,0))</f>
        <v>4.2939435253505973</v>
      </c>
      <c r="N1587" t="s">
        <v>105</v>
      </c>
      <c r="O1587" t="s">
        <v>89</v>
      </c>
      <c r="P1587">
        <f t="shared" si="124"/>
        <v>3000</v>
      </c>
    </row>
    <row r="1588" spans="1:16" hidden="1">
      <c r="A1588" t="s">
        <v>8</v>
      </c>
      <c r="B1588" t="s">
        <v>8</v>
      </c>
      <c r="C1588" t="s">
        <v>4</v>
      </c>
      <c r="D1588" s="8">
        <v>2150</v>
      </c>
      <c r="E1588" t="str">
        <f>VLOOKUP(D1588,Conformity!$A$2:$C$116,2,0)</f>
        <v>Field Crops</v>
      </c>
      <c r="F1588" s="8" t="s">
        <v>10</v>
      </c>
      <c r="G1588" s="26">
        <f t="shared" si="125"/>
        <v>1.7303616721893005</v>
      </c>
      <c r="H1588" s="30">
        <f t="shared" si="126"/>
        <v>0.38508149913584422</v>
      </c>
      <c r="I1588" s="30">
        <f>HLOOKUP(F1588,ROCs!$B$1:$F$17,MATCH(VLOOKUP(D1588,HROC,2,0),ROCs!$A$2:$A$17,0)+1,0)</f>
        <v>0.30381529981542799</v>
      </c>
      <c r="J1588" s="3">
        <v>8.39</v>
      </c>
      <c r="K1588" s="26">
        <f t="shared" si="122"/>
        <v>10.623000698018879</v>
      </c>
      <c r="L1588" s="31">
        <f t="shared" si="123"/>
        <v>50.016424077309878</v>
      </c>
      <c r="M1588" s="4">
        <f>2.721*K1588*(H1588+VLOOKUP(B1588,Summary!$A$34:C$39,3,0))</f>
        <v>16.622837064693599</v>
      </c>
      <c r="N1588" t="s">
        <v>4</v>
      </c>
      <c r="P1588">
        <f t="shared" si="124"/>
        <v>2000</v>
      </c>
    </row>
    <row r="1589" spans="1:16" hidden="1">
      <c r="A1589" t="s">
        <v>11</v>
      </c>
      <c r="B1589" t="s">
        <v>11</v>
      </c>
      <c r="C1589" t="s">
        <v>90</v>
      </c>
      <c r="D1589" s="8">
        <v>4420</v>
      </c>
      <c r="E1589" t="str">
        <f>VLOOKUP(D1589,Conformity!$A$2:$C$116,2,0)</f>
        <v>Hardwood Plantations</v>
      </c>
      <c r="F1589" s="8" t="s">
        <v>5</v>
      </c>
      <c r="G1589" s="26">
        <f t="shared" si="125"/>
        <v>0.80616023176279095</v>
      </c>
      <c r="H1589" s="30">
        <f t="shared" si="126"/>
        <v>4.9140330516175015E-2</v>
      </c>
      <c r="I1589" s="30">
        <f>HLOOKUP(F1589,ROCs!$B$1:$F$17,MATCH(VLOOKUP(D1589,HROC,2,0),ROCs!$A$2:$A$17,0)+1,0)</f>
        <v>0.28292799795311729</v>
      </c>
      <c r="J1589" s="3">
        <v>8.39</v>
      </c>
      <c r="K1589" s="26">
        <f t="shared" si="122"/>
        <v>9.8926694000300817</v>
      </c>
      <c r="L1589" s="31">
        <f t="shared" si="123"/>
        <v>21.700183581740387</v>
      </c>
      <c r="M1589" s="4">
        <f>2.721*K1589*(H1589+VLOOKUP(B1589,Summary!$A$34:C$39,3,0))</f>
        <v>4.2837320068598714</v>
      </c>
      <c r="N1589" t="s">
        <v>105</v>
      </c>
      <c r="O1589" t="s">
        <v>89</v>
      </c>
      <c r="P1589">
        <f t="shared" si="124"/>
        <v>4000</v>
      </c>
    </row>
    <row r="1590" spans="1:16" hidden="1">
      <c r="A1590" t="s">
        <v>14</v>
      </c>
      <c r="B1590" t="s">
        <v>96</v>
      </c>
      <c r="C1590" t="s">
        <v>90</v>
      </c>
      <c r="D1590" s="8">
        <v>1800</v>
      </c>
      <c r="E1590" t="str">
        <f>VLOOKUP(D1590,Conformity!$A$2:$C$116,2,0)</f>
        <v>Recreational</v>
      </c>
      <c r="F1590" s="8" t="s">
        <v>5</v>
      </c>
      <c r="G1590" s="26">
        <f t="shared" si="125"/>
        <v>1.3474392445178078</v>
      </c>
      <c r="H1590" s="30">
        <f t="shared" si="126"/>
        <v>0.2921616014325315</v>
      </c>
      <c r="I1590" s="30">
        <f>HLOOKUP(F1590,ROCs!$B$1:$F$17,MATCH(VLOOKUP(D1590,HROC,2,0),ROCs!$A$2:$A$17,0)+1,0)</f>
        <v>0.27638752969320179</v>
      </c>
      <c r="J1590" s="3">
        <v>8.39</v>
      </c>
      <c r="K1590" s="26">
        <f t="shared" si="122"/>
        <v>9.6639798016699512</v>
      </c>
      <c r="L1590" s="31">
        <f t="shared" si="123"/>
        <v>35.431843374596234</v>
      </c>
      <c r="M1590" s="4">
        <f>2.721*K1590*(H1590+VLOOKUP(B1590,Summary!$A$34:C$39,3,0))</f>
        <v>9.7862457440262673</v>
      </c>
      <c r="N1590" t="s">
        <v>105</v>
      </c>
      <c r="O1590" t="s">
        <v>89</v>
      </c>
      <c r="P1590">
        <f t="shared" si="124"/>
        <v>1000</v>
      </c>
    </row>
    <row r="1591" spans="1:16" hidden="1">
      <c r="A1591" t="s">
        <v>11</v>
      </c>
      <c r="B1591" t="s">
        <v>11</v>
      </c>
      <c r="C1591" t="s">
        <v>83</v>
      </c>
      <c r="D1591" s="8">
        <v>1900</v>
      </c>
      <c r="E1591" t="str">
        <f>VLOOKUP(D1591,Conformity!$A$2:$C$116,2,0)</f>
        <v>Open Land</v>
      </c>
      <c r="F1591" s="8" t="s">
        <v>5</v>
      </c>
      <c r="G1591" s="26">
        <f t="shared" si="125"/>
        <v>0.80616023176279095</v>
      </c>
      <c r="H1591" s="30">
        <f t="shared" si="126"/>
        <v>4.9140330516175015E-2</v>
      </c>
      <c r="I1591" s="30">
        <f>HLOOKUP(F1591,ROCs!$B$1:$F$17,MATCH(VLOOKUP(D1591,HROC,2,0),ROCs!$A$2:$A$17,0)+1,0)</f>
        <v>0.28292799795311729</v>
      </c>
      <c r="J1591" s="3">
        <v>8.39</v>
      </c>
      <c r="K1591" s="26">
        <f t="shared" si="122"/>
        <v>9.8926694000300817</v>
      </c>
      <c r="L1591" s="31">
        <f t="shared" si="123"/>
        <v>21.700183581740387</v>
      </c>
      <c r="M1591" s="4">
        <f>2.721*K1591*(H1591+VLOOKUP(B1591,Summary!$A$34:C$39,3,0))</f>
        <v>4.2837320068598714</v>
      </c>
      <c r="N1591" t="s">
        <v>111</v>
      </c>
      <c r="O1591" t="s">
        <v>82</v>
      </c>
      <c r="P1591">
        <f t="shared" si="124"/>
        <v>1000</v>
      </c>
    </row>
    <row r="1592" spans="1:16">
      <c r="A1592" t="s">
        <v>11</v>
      </c>
      <c r="B1592" t="s">
        <v>11</v>
      </c>
      <c r="C1592" t="s">
        <v>17</v>
      </c>
      <c r="D1592" s="8">
        <v>2210</v>
      </c>
      <c r="E1592" t="str">
        <f>VLOOKUP(D1592,Conformity!$A$2:$C$116,2,0)</f>
        <v>Citrus Groves</v>
      </c>
      <c r="F1592" s="8" t="s">
        <v>9</v>
      </c>
      <c r="G1592" s="26">
        <f t="shared" si="125"/>
        <v>1.6671011379372187</v>
      </c>
      <c r="H1592" s="30">
        <f t="shared" si="126"/>
        <v>0.16490862031309303</v>
      </c>
      <c r="I1592" s="30">
        <f>HLOOKUP(F1592,ROCs!$B$1:$F$17,MATCH(VLOOKUP(D1592,HROC,2,0),ROCs!$A$2:$A$17,0)+1,0)</f>
        <v>0.32696578480774496</v>
      </c>
      <c r="J1592" s="3">
        <v>8.36</v>
      </c>
      <c r="K1592" s="26">
        <f t="shared" si="122"/>
        <v>11.391586032437276</v>
      </c>
      <c r="L1592" s="31">
        <f t="shared" si="123"/>
        <v>51.674309748271263</v>
      </c>
      <c r="M1592" s="4">
        <f>2.721*K1592*(H1592+VLOOKUP(B1592,Summary!$A$34:C$39,3,0))</f>
        <v>8.5212065874455902</v>
      </c>
      <c r="N1592" t="s">
        <v>17</v>
      </c>
      <c r="O1592" t="s">
        <v>22</v>
      </c>
      <c r="P1592">
        <f t="shared" si="124"/>
        <v>2000</v>
      </c>
    </row>
    <row r="1593" spans="1:16">
      <c r="A1593" t="s">
        <v>8</v>
      </c>
      <c r="B1593" t="s">
        <v>8</v>
      </c>
      <c r="C1593" t="s">
        <v>17</v>
      </c>
      <c r="D1593" s="8">
        <v>6410</v>
      </c>
      <c r="E1593" t="str">
        <f>VLOOKUP(D1593,Conformity!$A$2:$C$116,2,0)</f>
        <v>Freshwater Marshes</v>
      </c>
      <c r="F1593" s="8" t="s">
        <v>10</v>
      </c>
      <c r="G1593" s="26">
        <f t="shared" si="125"/>
        <v>0.62640332935885068</v>
      </c>
      <c r="H1593" s="30">
        <f t="shared" si="126"/>
        <v>1.7869211096790915E-2</v>
      </c>
      <c r="I1593" s="30">
        <f>HLOOKUP(F1593,ROCs!$B$1:$F$17,MATCH(VLOOKUP(D1593,HROC,2,0),ROCs!$A$2:$A$17,0)+1,0)</f>
        <v>0.24869471632328805</v>
      </c>
      <c r="J1593" s="3">
        <v>8.34</v>
      </c>
      <c r="K1593" s="26">
        <f t="shared" si="122"/>
        <v>8.6438698205127054</v>
      </c>
      <c r="L1593" s="31">
        <f t="shared" si="123"/>
        <v>14.732987377623241</v>
      </c>
      <c r="M1593" s="4">
        <f>2.721*K1593*(H1593+VLOOKUP(B1593,Summary!$A$34:C$39,3,0))</f>
        <v>4.8890775635246859</v>
      </c>
      <c r="N1593" t="s">
        <v>17</v>
      </c>
      <c r="O1593" t="s">
        <v>19</v>
      </c>
      <c r="P1593">
        <f t="shared" si="124"/>
        <v>6000</v>
      </c>
    </row>
    <row r="1594" spans="1:16">
      <c r="A1594" t="s">
        <v>14</v>
      </c>
      <c r="B1594" t="s">
        <v>96</v>
      </c>
      <c r="C1594" t="s">
        <v>17</v>
      </c>
      <c r="D1594" s="8">
        <v>6120</v>
      </c>
      <c r="E1594" t="str">
        <f>VLOOKUP(D1594,Conformity!$A$2:$C$116,2,0)</f>
        <v>Mangrove Swamps</v>
      </c>
      <c r="F1594" s="8" t="s">
        <v>5</v>
      </c>
      <c r="G1594" s="26">
        <f t="shared" si="125"/>
        <v>0.62640332935885068</v>
      </c>
      <c r="H1594" s="30">
        <f t="shared" si="126"/>
        <v>1.7869211096790915E-2</v>
      </c>
      <c r="I1594" s="30">
        <f>HLOOKUP(F1594,ROCs!$B$1:$F$17,MATCH(VLOOKUP(D1594,HROC,2,0),ROCs!$A$2:$A$17,0)+1,0)</f>
        <v>0.24869471632328805</v>
      </c>
      <c r="J1594" s="3">
        <v>8.33</v>
      </c>
      <c r="K1594" s="26">
        <f t="shared" si="122"/>
        <v>8.6335054682099326</v>
      </c>
      <c r="L1594" s="31">
        <f t="shared" si="123"/>
        <v>14.715321925132086</v>
      </c>
      <c r="M1594" s="4">
        <f>2.721*K1594*(H1594+VLOOKUP(B1594,Summary!$A$34:C$39,3,0))</f>
        <v>2.2991208385211932</v>
      </c>
      <c r="N1594" t="s">
        <v>17</v>
      </c>
      <c r="O1594" t="s">
        <v>39</v>
      </c>
      <c r="P1594">
        <f t="shared" si="124"/>
        <v>6000</v>
      </c>
    </row>
    <row r="1595" spans="1:16">
      <c r="A1595" t="s">
        <v>16</v>
      </c>
      <c r="B1595" t="s">
        <v>97</v>
      </c>
      <c r="C1595" t="s">
        <v>17</v>
      </c>
      <c r="D1595" s="8">
        <v>5300</v>
      </c>
      <c r="E1595" t="str">
        <f>VLOOKUP(D1595,Conformity!$A$2:$C$116,2,0)</f>
        <v>Reservoirs</v>
      </c>
      <c r="F1595" s="8" t="s">
        <v>5</v>
      </c>
      <c r="G1595" s="26">
        <f t="shared" si="125"/>
        <v>0.52096910560538079</v>
      </c>
      <c r="H1595" s="30">
        <f t="shared" si="126"/>
        <v>9.3813358258152305E-2</v>
      </c>
      <c r="I1595" s="30">
        <f>HLOOKUP(F1595,ROCs!$B$1:$F$17,MATCH(VLOOKUP(D1595,HROC,2,0),ROCs!$A$2:$A$17,0)+1,0)</f>
        <v>0.2984336595879456</v>
      </c>
      <c r="J1595" s="3">
        <v>8.32</v>
      </c>
      <c r="K1595" s="26">
        <f t="shared" si="122"/>
        <v>10.34776933908859</v>
      </c>
      <c r="L1595" s="31">
        <f t="shared" si="123"/>
        <v>14.668552202398075</v>
      </c>
      <c r="M1595" s="4">
        <f>2.721*K1595*(H1595+VLOOKUP(B1595,Summary!$A$34:C$39,3,0))</f>
        <v>3.7676864325899282</v>
      </c>
      <c r="N1595" t="s">
        <v>17</v>
      </c>
      <c r="O1595" t="s">
        <v>66</v>
      </c>
      <c r="P1595">
        <f t="shared" si="124"/>
        <v>5000</v>
      </c>
    </row>
    <row r="1596" spans="1:16" hidden="1">
      <c r="A1596" t="s">
        <v>11</v>
      </c>
      <c r="B1596" t="s">
        <v>11</v>
      </c>
      <c r="C1596" t="s">
        <v>75</v>
      </c>
      <c r="D1596" s="8">
        <v>5300</v>
      </c>
      <c r="E1596" t="str">
        <f>VLOOKUP(D1596,Conformity!$A$2:$C$116,2,0)</f>
        <v>Reservoirs</v>
      </c>
      <c r="F1596" s="8" t="s">
        <v>10</v>
      </c>
      <c r="G1596" s="26">
        <f t="shared" si="125"/>
        <v>0.52096910560538079</v>
      </c>
      <c r="H1596" s="30">
        <f t="shared" si="126"/>
        <v>9.3813358258152305E-2</v>
      </c>
      <c r="I1596" s="30">
        <f>HLOOKUP(F1596,ROCs!$B$1:$F$17,MATCH(VLOOKUP(D1596,HROC,2,0),ROCs!$A$2:$A$17,0)+1,0)</f>
        <v>0.2984336595879456</v>
      </c>
      <c r="J1596" s="3">
        <v>8.31</v>
      </c>
      <c r="K1596" s="26">
        <f t="shared" si="122"/>
        <v>10.335332116325263</v>
      </c>
      <c r="L1596" s="31">
        <f t="shared" si="123"/>
        <v>14.650921731000965</v>
      </c>
      <c r="M1596" s="4">
        <f>2.721*K1596*(H1596+VLOOKUP(B1596,Summary!$A$34:C$39,3,0))</f>
        <v>5.7317286715164624</v>
      </c>
      <c r="N1596" t="s">
        <v>117</v>
      </c>
      <c r="P1596">
        <f t="shared" si="124"/>
        <v>5000</v>
      </c>
    </row>
    <row r="1597" spans="1:16" hidden="1">
      <c r="A1597" t="s">
        <v>14</v>
      </c>
      <c r="B1597" t="s">
        <v>96</v>
      </c>
      <c r="C1597" t="s">
        <v>77</v>
      </c>
      <c r="D1597" s="8">
        <v>6440</v>
      </c>
      <c r="E1597" t="str">
        <f>VLOOKUP(D1597,Conformity!$A$2:$C$116,2,0)</f>
        <v>Emergent Aquatic Vegetation</v>
      </c>
      <c r="F1597" s="8" t="s">
        <v>5</v>
      </c>
      <c r="G1597" s="26">
        <f t="shared" si="125"/>
        <v>0.62640332935885068</v>
      </c>
      <c r="H1597" s="30">
        <f t="shared" si="126"/>
        <v>1.7869211096790915E-2</v>
      </c>
      <c r="I1597" s="30">
        <f>HLOOKUP(F1597,ROCs!$B$1:$F$17,MATCH(VLOOKUP(D1597,HROC,2,0),ROCs!$A$2:$A$17,0)+1,0)</f>
        <v>0.24869471632328805</v>
      </c>
      <c r="J1597" s="3">
        <v>8.3000000000000007</v>
      </c>
      <c r="K1597" s="26">
        <f t="shared" si="122"/>
        <v>8.6024124113016143</v>
      </c>
      <c r="L1597" s="31">
        <f t="shared" si="123"/>
        <v>14.662325567658623</v>
      </c>
      <c r="M1597" s="4">
        <f>2.721*K1597*(H1597+VLOOKUP(B1597,Summary!$A$34:C$39,3,0))</f>
        <v>2.2908406914436861</v>
      </c>
      <c r="N1597" t="s">
        <v>112</v>
      </c>
      <c r="P1597">
        <f t="shared" si="124"/>
        <v>6000</v>
      </c>
    </row>
    <row r="1598" spans="1:16" hidden="1">
      <c r="A1598" t="s">
        <v>16</v>
      </c>
      <c r="B1598" t="s">
        <v>97</v>
      </c>
      <c r="C1598" t="s">
        <v>81</v>
      </c>
      <c r="D1598" s="8">
        <v>1210</v>
      </c>
      <c r="E1598" t="str">
        <f>VLOOKUP(D1598,Conformity!$A$2:$C$116,2,0)</f>
        <v>Fixed Single Family Units</v>
      </c>
      <c r="F1598" s="8" t="s">
        <v>10</v>
      </c>
      <c r="G1598" s="26">
        <f t="shared" si="125"/>
        <v>1.3474392445178078</v>
      </c>
      <c r="H1598" s="30">
        <f t="shared" si="126"/>
        <v>0.2921616014325315</v>
      </c>
      <c r="I1598" s="30">
        <f>HLOOKUP(F1598,ROCs!$B$1:$F$17,MATCH(VLOOKUP(D1598,HROC,2,0),ROCs!$A$2:$A$17,0)+1,0)</f>
        <v>0.22279788653131388</v>
      </c>
      <c r="J1598" s="3">
        <v>8.26</v>
      </c>
      <c r="K1598" s="26">
        <f t="shared" si="122"/>
        <v>7.6694941869050099</v>
      </c>
      <c r="L1598" s="31">
        <f t="shared" si="123"/>
        <v>28.119296849713692</v>
      </c>
      <c r="M1598" s="4">
        <f>2.721*K1598*(H1598+VLOOKUP(B1598,Summary!$A$34:C$39,3,0))</f>
        <v>6.9317787134069171</v>
      </c>
      <c r="N1598" t="s">
        <v>103</v>
      </c>
      <c r="O1598" t="s">
        <v>82</v>
      </c>
      <c r="P1598">
        <f t="shared" si="124"/>
        <v>1000</v>
      </c>
    </row>
    <row r="1599" spans="1:16" hidden="1">
      <c r="A1599" t="s">
        <v>6</v>
      </c>
      <c r="B1599" t="s">
        <v>94</v>
      </c>
      <c r="C1599" t="s">
        <v>81</v>
      </c>
      <c r="D1599" s="8">
        <v>6172</v>
      </c>
      <c r="E1599" t="str">
        <f>VLOOKUP(D1599,Conformity!$A$2:$C$116,2,0)</f>
        <v>Mixed Shrubs</v>
      </c>
      <c r="F1599" s="8" t="s">
        <v>5</v>
      </c>
      <c r="G1599" s="26">
        <f t="shared" si="125"/>
        <v>0.62640332935885068</v>
      </c>
      <c r="H1599" s="30">
        <f t="shared" si="126"/>
        <v>1.7869211096790915E-2</v>
      </c>
      <c r="I1599" s="30">
        <f>HLOOKUP(F1599,ROCs!$B$1:$F$17,MATCH(VLOOKUP(D1599,HROC,2,0),ROCs!$A$2:$A$17,0)+1,0)</f>
        <v>0.24869471632328805</v>
      </c>
      <c r="J1599" s="3">
        <v>8.2200000000000006</v>
      </c>
      <c r="K1599" s="26">
        <f t="shared" si="122"/>
        <v>8.5194975928794303</v>
      </c>
      <c r="L1599" s="31">
        <f t="shared" si="123"/>
        <v>14.521001947729383</v>
      </c>
      <c r="M1599" s="4">
        <f>2.721*K1599*(H1599+VLOOKUP(B1599,Summary!$A$34:C$39,3,0))</f>
        <v>1.5733137107302522</v>
      </c>
      <c r="N1599" t="s">
        <v>103</v>
      </c>
      <c r="O1599" t="s">
        <v>82</v>
      </c>
      <c r="P1599">
        <f t="shared" si="124"/>
        <v>6000</v>
      </c>
    </row>
    <row r="1600" spans="1:16" hidden="1">
      <c r="A1600" t="s">
        <v>12</v>
      </c>
      <c r="B1600" t="s">
        <v>95</v>
      </c>
      <c r="C1600" t="s">
        <v>81</v>
      </c>
      <c r="D1600" s="8">
        <v>1210</v>
      </c>
      <c r="E1600" t="str">
        <f>VLOOKUP(D1600,Conformity!$A$2:$C$116,2,0)</f>
        <v>Fixed Single Family Units</v>
      </c>
      <c r="F1600" s="8" t="s">
        <v>5</v>
      </c>
      <c r="G1600" s="26">
        <f t="shared" si="125"/>
        <v>1.3474392445178078</v>
      </c>
      <c r="H1600" s="30">
        <f t="shared" si="126"/>
        <v>0.2921616014325315</v>
      </c>
      <c r="I1600" s="30">
        <f>HLOOKUP(F1600,ROCs!$B$1:$F$17,MATCH(VLOOKUP(D1600,HROC,2,0),ROCs!$A$2:$A$17,0)+1,0)</f>
        <v>0.24052044568721381</v>
      </c>
      <c r="J1600" s="3">
        <v>8.2200000000000006</v>
      </c>
      <c r="K1600" s="26">
        <f t="shared" si="122"/>
        <v>8.2394728298400306</v>
      </c>
      <c r="L1600" s="31">
        <f t="shared" si="123"/>
        <v>30.209056391620926</v>
      </c>
      <c r="M1600" s="4">
        <f>2.721*K1600*(H1600+VLOOKUP(B1600,Summary!$A$34:C$39,3,0))</f>
        <v>6.5501478668153617</v>
      </c>
      <c r="N1600" t="s">
        <v>103</v>
      </c>
      <c r="O1600" t="s">
        <v>82</v>
      </c>
      <c r="P1600">
        <f t="shared" si="124"/>
        <v>1000</v>
      </c>
    </row>
    <row r="1601" spans="1:16" hidden="1">
      <c r="A1601" t="s">
        <v>14</v>
      </c>
      <c r="B1601" t="s">
        <v>96</v>
      </c>
      <c r="C1601" t="s">
        <v>90</v>
      </c>
      <c r="D1601" s="8">
        <v>6410</v>
      </c>
      <c r="E1601" t="str">
        <f>VLOOKUP(D1601,Conformity!$A$2:$C$116,2,0)</f>
        <v>Freshwater Marshes</v>
      </c>
      <c r="F1601" s="8" t="s">
        <v>10</v>
      </c>
      <c r="G1601" s="26">
        <f t="shared" si="125"/>
        <v>0.62640332935885068</v>
      </c>
      <c r="H1601" s="30">
        <f t="shared" si="126"/>
        <v>1.7869211096790915E-2</v>
      </c>
      <c r="I1601" s="30">
        <f>HLOOKUP(F1601,ROCs!$B$1:$F$17,MATCH(VLOOKUP(D1601,HROC,2,0),ROCs!$A$2:$A$17,0)+1,0)</f>
        <v>0.24869471632328805</v>
      </c>
      <c r="J1601" s="3">
        <v>8.2100000000000009</v>
      </c>
      <c r="K1601" s="26">
        <f t="shared" si="122"/>
        <v>8.5091332405766575</v>
      </c>
      <c r="L1601" s="31">
        <f t="shared" si="123"/>
        <v>14.503336495238228</v>
      </c>
      <c r="M1601" s="4">
        <f>2.721*K1601*(H1601+VLOOKUP(B1601,Summary!$A$34:C$39,3,0))</f>
        <v>2.2660002502111647</v>
      </c>
      <c r="N1601" t="s">
        <v>105</v>
      </c>
      <c r="O1601" t="s">
        <v>89</v>
      </c>
      <c r="P1601">
        <f t="shared" si="124"/>
        <v>6000</v>
      </c>
    </row>
    <row r="1602" spans="1:16">
      <c r="A1602" t="s">
        <v>14</v>
      </c>
      <c r="B1602" t="s">
        <v>96</v>
      </c>
      <c r="C1602" t="s">
        <v>17</v>
      </c>
      <c r="D1602" s="8">
        <v>6440</v>
      </c>
      <c r="E1602" t="str">
        <f>VLOOKUP(D1602,Conformity!$A$2:$C$116,2,0)</f>
        <v>Emergent Aquatic Vegetation</v>
      </c>
      <c r="F1602" s="8" t="s">
        <v>5</v>
      </c>
      <c r="G1602" s="26">
        <f t="shared" si="125"/>
        <v>0.62640332935885068</v>
      </c>
      <c r="H1602" s="30">
        <f t="shared" si="126"/>
        <v>1.7869211096790915E-2</v>
      </c>
      <c r="I1602" s="30">
        <f>HLOOKUP(F1602,ROCs!$B$1:$F$17,MATCH(VLOOKUP(D1602,HROC,2,0),ROCs!$A$2:$A$17,0)+1,0)</f>
        <v>0.24869471632328805</v>
      </c>
      <c r="J1602" s="3">
        <v>8.19</v>
      </c>
      <c r="K1602" s="26">
        <f t="shared" ref="K1602:K1665" si="127">Rain*I1602*J1602/12</f>
        <v>8.4884045359711102</v>
      </c>
      <c r="L1602" s="31">
        <f t="shared" ref="L1602:L1665" si="128">2.721*G1602*K1602</f>
        <v>14.468005590255917</v>
      </c>
      <c r="M1602" s="4">
        <f>2.721*K1602*(H1602+VLOOKUP(B1602,Summary!$A$34:C$39,3,0))</f>
        <v>2.2604801521594928</v>
      </c>
      <c r="N1602" t="s">
        <v>17</v>
      </c>
      <c r="O1602" t="s">
        <v>39</v>
      </c>
      <c r="P1602">
        <f t="shared" si="124"/>
        <v>6000</v>
      </c>
    </row>
    <row r="1603" spans="1:16">
      <c r="A1603" t="s">
        <v>16</v>
      </c>
      <c r="B1603" t="s">
        <v>97</v>
      </c>
      <c r="C1603" t="s">
        <v>17</v>
      </c>
      <c r="D1603" s="8">
        <v>5110</v>
      </c>
      <c r="E1603" t="str">
        <f>VLOOKUP(D1603,Conformity!$A$2:$C$116,2,0)</f>
        <v xml:space="preserve"> Natural River, Stream, Waterway</v>
      </c>
      <c r="F1603" s="8" t="s">
        <v>5</v>
      </c>
      <c r="G1603" s="26">
        <f t="shared" si="125"/>
        <v>0.52096910560538079</v>
      </c>
      <c r="H1603" s="30">
        <f t="shared" si="126"/>
        <v>9.3813358258152305E-2</v>
      </c>
      <c r="I1603" s="30">
        <f>HLOOKUP(F1603,ROCs!$B$1:$F$17,MATCH(VLOOKUP(D1603,HROC,2,0),ROCs!$A$2:$A$17,0)+1,0)</f>
        <v>0.2984336595879456</v>
      </c>
      <c r="J1603" s="3">
        <v>8.17</v>
      </c>
      <c r="K1603" s="26">
        <f t="shared" si="127"/>
        <v>10.161210997638674</v>
      </c>
      <c r="L1603" s="31">
        <f t="shared" si="128"/>
        <v>14.404095131441379</v>
      </c>
      <c r="M1603" s="4">
        <f>2.721*K1603*(H1603+VLOOKUP(B1603,Summary!$A$34:C$39,3,0))</f>
        <v>3.6997593935408308</v>
      </c>
      <c r="N1603" t="s">
        <v>17</v>
      </c>
      <c r="O1603" t="s">
        <v>62</v>
      </c>
      <c r="P1603">
        <f t="shared" ref="P1603:P1666" si="129">INT(D1603/1000)*1000</f>
        <v>5000</v>
      </c>
    </row>
    <row r="1604" spans="1:16" hidden="1">
      <c r="A1604" t="s">
        <v>14</v>
      </c>
      <c r="B1604" t="s">
        <v>96</v>
      </c>
      <c r="C1604" t="s">
        <v>74</v>
      </c>
      <c r="D1604" s="8">
        <v>5120</v>
      </c>
      <c r="E1604" t="str">
        <f>VLOOKUP(D1604,Conformity!$A$2:$C$116,2,0)</f>
        <v xml:space="preserve"> Channelized Waterways, Canals</v>
      </c>
      <c r="F1604" s="8" t="s">
        <v>10</v>
      </c>
      <c r="G1604" s="26">
        <f t="shared" si="125"/>
        <v>0.52096910560538079</v>
      </c>
      <c r="H1604" s="30">
        <f t="shared" si="126"/>
        <v>9.3813358258152305E-2</v>
      </c>
      <c r="I1604" s="30">
        <f>HLOOKUP(F1604,ROCs!$B$1:$F$17,MATCH(VLOOKUP(D1604,HROC,2,0),ROCs!$A$2:$A$17,0)+1,0)</f>
        <v>0.2984336595879456</v>
      </c>
      <c r="J1604" s="3">
        <v>8.16</v>
      </c>
      <c r="K1604" s="26">
        <f t="shared" si="127"/>
        <v>10.148773774875348</v>
      </c>
      <c r="L1604" s="31">
        <f t="shared" si="128"/>
        <v>14.386464660044268</v>
      </c>
      <c r="M1604" s="4">
        <f>2.721*K1604*(H1604+VLOOKUP(B1604,Summary!$A$34:C$39,3,0))</f>
        <v>4.7998234619283249</v>
      </c>
      <c r="N1604" t="s">
        <v>115</v>
      </c>
      <c r="P1604">
        <f t="shared" si="129"/>
        <v>5000</v>
      </c>
    </row>
    <row r="1605" spans="1:16">
      <c r="A1605" t="s">
        <v>8</v>
      </c>
      <c r="B1605" t="s">
        <v>8</v>
      </c>
      <c r="C1605" t="s">
        <v>17</v>
      </c>
      <c r="D1605" s="8">
        <v>2130</v>
      </c>
      <c r="E1605" t="str">
        <f>VLOOKUP(D1605,Conformity!$A$2:$C$116,2,0)</f>
        <v>Woodland Pastures</v>
      </c>
      <c r="F1605" s="8" t="s">
        <v>10</v>
      </c>
      <c r="G1605" s="26">
        <f t="shared" si="125"/>
        <v>0.95337210017164864</v>
      </c>
      <c r="H1605" s="30">
        <f t="shared" si="126"/>
        <v>0.22938109134459039</v>
      </c>
      <c r="I1605" s="30">
        <f>HLOOKUP(F1605,ROCs!$B$1:$F$17,MATCH(VLOOKUP(D1605,HROC,2,0),ROCs!$A$2:$A$17,0)+1,0)</f>
        <v>0.2</v>
      </c>
      <c r="J1605" s="3">
        <v>8.15</v>
      </c>
      <c r="K1605" s="26">
        <f t="shared" si="127"/>
        <v>6.793025000000001</v>
      </c>
      <c r="L1605" s="31">
        <f t="shared" si="128"/>
        <v>17.621959269801128</v>
      </c>
      <c r="M1605" s="4">
        <f>2.721*K1605*(H1605+VLOOKUP(B1605,Summary!$A$34:C$39,3,0))</f>
        <v>7.7517650336825872</v>
      </c>
      <c r="N1605" t="s">
        <v>17</v>
      </c>
      <c r="O1605" t="s">
        <v>24</v>
      </c>
      <c r="P1605">
        <f t="shared" si="129"/>
        <v>2000</v>
      </c>
    </row>
    <row r="1606" spans="1:16" hidden="1">
      <c r="A1606" t="s">
        <v>16</v>
      </c>
      <c r="B1606" t="s">
        <v>97</v>
      </c>
      <c r="C1606" t="s">
        <v>81</v>
      </c>
      <c r="D1606" s="8">
        <v>8140</v>
      </c>
      <c r="E1606" t="str">
        <f>VLOOKUP(D1606,Conformity!$A$2:$C$116,2,0)</f>
        <v>Roads and Highways</v>
      </c>
      <c r="F1606" s="8" t="s">
        <v>5</v>
      </c>
      <c r="G1606" s="26">
        <f t="shared" si="125"/>
        <v>1.0171301585628862</v>
      </c>
      <c r="H1606" s="30">
        <f t="shared" si="126"/>
        <v>0.19656132206470006</v>
      </c>
      <c r="I1606" s="30">
        <f>HLOOKUP(F1606,ROCs!$B$1:$F$17,MATCH(VLOOKUP(D1606,HROC,2,0),ROCs!$A$2:$A$17,0)+1,0)</f>
        <v>0.45034663738052311</v>
      </c>
      <c r="J1606" s="3">
        <v>8.15</v>
      </c>
      <c r="K1606" s="26">
        <f t="shared" si="127"/>
        <v>15.29607983195914</v>
      </c>
      <c r="L1606" s="31">
        <f t="shared" si="128"/>
        <v>42.333601269354446</v>
      </c>
      <c r="M1606" s="4">
        <f>2.721*K1606*(H1606+VLOOKUP(B1606,Summary!$A$34:C$39,3,0))</f>
        <v>9.845832020346279</v>
      </c>
      <c r="N1606" t="s">
        <v>103</v>
      </c>
      <c r="O1606" t="s">
        <v>82</v>
      </c>
      <c r="P1606">
        <f t="shared" si="129"/>
        <v>8000</v>
      </c>
    </row>
    <row r="1607" spans="1:16" hidden="1">
      <c r="A1607" t="s">
        <v>14</v>
      </c>
      <c r="B1607" t="s">
        <v>96</v>
      </c>
      <c r="C1607" t="s">
        <v>72</v>
      </c>
      <c r="D1607" s="8">
        <v>6250</v>
      </c>
      <c r="E1607" t="str">
        <f>VLOOKUP(D1607,Conformity!$A$2:$C$116,2,0)</f>
        <v>Hydric Pine Flatwoods</v>
      </c>
      <c r="F1607" s="8" t="s">
        <v>9</v>
      </c>
      <c r="G1607" s="26">
        <f t="shared" si="125"/>
        <v>0.62640332935885068</v>
      </c>
      <c r="H1607" s="30">
        <f t="shared" si="126"/>
        <v>1.7869211096790915E-2</v>
      </c>
      <c r="I1607" s="30">
        <f>HLOOKUP(F1607,ROCs!$B$1:$F$17,MATCH(VLOOKUP(D1607,HROC,2,0),ROCs!$A$2:$A$17,0)+1,0)</f>
        <v>0.24869471632328805</v>
      </c>
      <c r="J1607" s="3">
        <v>8.14</v>
      </c>
      <c r="K1607" s="26">
        <f t="shared" si="127"/>
        <v>8.4365827744572464</v>
      </c>
      <c r="L1607" s="31">
        <f t="shared" si="128"/>
        <v>14.379678327800145</v>
      </c>
      <c r="M1607" s="4">
        <f>2.721*K1607*(H1607+VLOOKUP(B1607,Summary!$A$34:C$39,3,0))</f>
        <v>2.2466799070303138</v>
      </c>
      <c r="N1607" t="s">
        <v>99</v>
      </c>
      <c r="P1607">
        <f t="shared" si="129"/>
        <v>6000</v>
      </c>
    </row>
    <row r="1608" spans="1:16" hidden="1">
      <c r="A1608" t="s">
        <v>7</v>
      </c>
      <c r="B1608" t="s">
        <v>94</v>
      </c>
      <c r="C1608" t="s">
        <v>81</v>
      </c>
      <c r="D1608" s="8">
        <v>5250</v>
      </c>
      <c r="E1608" t="str">
        <f>VLOOKUP(D1608,Conformity!$A$2:$C$116,2,0)</f>
        <v>Marshy Lakes</v>
      </c>
      <c r="F1608" s="8" t="s">
        <v>5</v>
      </c>
      <c r="G1608" s="26">
        <f t="shared" si="125"/>
        <v>0.52096910560538079</v>
      </c>
      <c r="H1608" s="30">
        <f t="shared" si="126"/>
        <v>9.3813358258152305E-2</v>
      </c>
      <c r="I1608" s="30">
        <f>HLOOKUP(F1608,ROCs!$B$1:$F$17,MATCH(VLOOKUP(D1608,HROC,2,0),ROCs!$A$2:$A$17,0)+1,0)</f>
        <v>0.2984336595879456</v>
      </c>
      <c r="J1608" s="3">
        <v>8.1300000000000008</v>
      </c>
      <c r="K1608" s="26">
        <f t="shared" si="127"/>
        <v>10.111462106585366</v>
      </c>
      <c r="L1608" s="31">
        <f t="shared" si="128"/>
        <v>14.333573245852929</v>
      </c>
      <c r="M1608" s="4">
        <f>2.721*K1608*(H1608+VLOOKUP(B1608,Summary!$A$34:C$39,3,0))</f>
        <v>3.9567784003812605</v>
      </c>
      <c r="N1608" t="s">
        <v>103</v>
      </c>
      <c r="O1608" t="s">
        <v>82</v>
      </c>
      <c r="P1608">
        <f t="shared" si="129"/>
        <v>5000</v>
      </c>
    </row>
    <row r="1609" spans="1:16" hidden="1">
      <c r="A1609" t="s">
        <v>2</v>
      </c>
      <c r="B1609" t="s">
        <v>94</v>
      </c>
      <c r="C1609" t="s">
        <v>71</v>
      </c>
      <c r="D1609" s="8">
        <v>2540</v>
      </c>
      <c r="E1609" t="str">
        <f>VLOOKUP(D1609,Conformity!$A$2:$C$116,2,0)</f>
        <v>Aquaculture</v>
      </c>
      <c r="F1609" s="8" t="s">
        <v>5</v>
      </c>
      <c r="G1609" s="26">
        <f t="shared" si="125"/>
        <v>1.7303616721893005</v>
      </c>
      <c r="H1609" s="30">
        <f t="shared" si="126"/>
        <v>0.38508149913584422</v>
      </c>
      <c r="I1609" s="30">
        <f>HLOOKUP(F1609,ROCs!$B$1:$F$17,MATCH(VLOOKUP(D1609,HROC,2,0),ROCs!$A$2:$A$17,0)+1,0)</f>
        <v>0.30381529981542799</v>
      </c>
      <c r="J1609" s="3">
        <v>8.11</v>
      </c>
      <c r="K1609" s="26">
        <f t="shared" si="127"/>
        <v>10.268478624664256</v>
      </c>
      <c r="L1609" s="31">
        <f t="shared" si="128"/>
        <v>48.347222797018247</v>
      </c>
      <c r="M1609" s="4">
        <f>2.721*K1609*(H1609+VLOOKUP(B1609,Summary!$A$34:C$39,3,0))</f>
        <v>12.156407825982031</v>
      </c>
      <c r="N1609" t="s">
        <v>104</v>
      </c>
      <c r="P1609">
        <f t="shared" si="129"/>
        <v>2000</v>
      </c>
    </row>
    <row r="1610" spans="1:16" hidden="1">
      <c r="A1610" t="s">
        <v>14</v>
      </c>
      <c r="B1610" t="s">
        <v>96</v>
      </c>
      <c r="C1610" t="s">
        <v>72</v>
      </c>
      <c r="D1610" s="8">
        <v>7430</v>
      </c>
      <c r="E1610" t="str">
        <f>VLOOKUP(D1610,Conformity!$A$2:$C$116,2,0)</f>
        <v>Spoil Areas</v>
      </c>
      <c r="F1610" s="8" t="s">
        <v>10</v>
      </c>
      <c r="G1610" s="26">
        <f t="shared" si="125"/>
        <v>0.73183755311232057</v>
      </c>
      <c r="H1610" s="30">
        <f t="shared" si="126"/>
        <v>0.13401908322593187</v>
      </c>
      <c r="I1610" s="30">
        <f>HLOOKUP(F1610,ROCs!$B$1:$F$17,MATCH(VLOOKUP(D1610,HROC,2,0),ROCs!$A$2:$A$17,0)+1,0)</f>
        <v>0.24115339422849597</v>
      </c>
      <c r="J1610" s="3">
        <v>8.11</v>
      </c>
      <c r="K1610" s="26">
        <f t="shared" si="127"/>
        <v>8.1506049083272529</v>
      </c>
      <c r="L1610" s="31">
        <f t="shared" si="128"/>
        <v>16.230543925540221</v>
      </c>
      <c r="M1610" s="4">
        <f>2.721*K1610*(H1610+VLOOKUP(B1610,Summary!$A$34:C$39,3,0))</f>
        <v>4.7464715583804002</v>
      </c>
      <c r="N1610" t="s">
        <v>99</v>
      </c>
      <c r="P1610">
        <f t="shared" si="129"/>
        <v>7000</v>
      </c>
    </row>
    <row r="1611" spans="1:16" hidden="1">
      <c r="A1611" t="s">
        <v>16</v>
      </c>
      <c r="B1611" t="s">
        <v>97</v>
      </c>
      <c r="C1611" t="s">
        <v>71</v>
      </c>
      <c r="D1611" s="8">
        <v>4130</v>
      </c>
      <c r="E1611" t="str">
        <f>VLOOKUP(D1611,Conformity!$A$2:$C$116,2,0)</f>
        <v>Sand Pine</v>
      </c>
      <c r="F1611" s="8" t="s">
        <v>5</v>
      </c>
      <c r="G1611" s="26">
        <f t="shared" si="125"/>
        <v>0.80616023176279095</v>
      </c>
      <c r="H1611" s="30">
        <f t="shared" si="126"/>
        <v>4.9140330516175015E-2</v>
      </c>
      <c r="I1611" s="30">
        <f>HLOOKUP(F1611,ROCs!$B$1:$F$17,MATCH(VLOOKUP(D1611,HROC,2,0),ROCs!$A$2:$A$17,0)+1,0)</f>
        <v>0.28292799795311729</v>
      </c>
      <c r="J1611" s="3">
        <v>8.06</v>
      </c>
      <c r="K1611" s="26">
        <f t="shared" si="127"/>
        <v>9.5035655976451068</v>
      </c>
      <c r="L1611" s="31">
        <f t="shared" si="128"/>
        <v>20.84666027042044</v>
      </c>
      <c r="M1611" s="4">
        <f>2.721*K1611*(H1611+VLOOKUP(B1611,Summary!$A$34:C$39,3,0))</f>
        <v>2.3050978123794157</v>
      </c>
      <c r="N1611" t="s">
        <v>104</v>
      </c>
      <c r="P1611">
        <f t="shared" si="129"/>
        <v>4000</v>
      </c>
    </row>
    <row r="1612" spans="1:16" hidden="1">
      <c r="A1612" t="s">
        <v>11</v>
      </c>
      <c r="B1612" t="s">
        <v>11</v>
      </c>
      <c r="C1612" t="s">
        <v>83</v>
      </c>
      <c r="D1612" s="8">
        <v>5200</v>
      </c>
      <c r="E1612" t="str">
        <f>VLOOKUP(D1612,Conformity!$A$2:$C$116,2,0)</f>
        <v>Lakes</v>
      </c>
      <c r="F1612" s="8" t="s">
        <v>5</v>
      </c>
      <c r="G1612" s="26">
        <f t="shared" si="125"/>
        <v>0.52096910560538079</v>
      </c>
      <c r="H1612" s="30">
        <f t="shared" si="126"/>
        <v>9.3813358258152305E-2</v>
      </c>
      <c r="I1612" s="30">
        <f>HLOOKUP(F1612,ROCs!$B$1:$F$17,MATCH(VLOOKUP(D1612,HROC,2,0),ROCs!$A$2:$A$17,0)+1,0)</f>
        <v>0.2984336595879456</v>
      </c>
      <c r="J1612" s="3">
        <v>8.0399999999999991</v>
      </c>
      <c r="K1612" s="26">
        <f t="shared" si="127"/>
        <v>9.9995271017154153</v>
      </c>
      <c r="L1612" s="31">
        <f t="shared" si="128"/>
        <v>14.17489900327891</v>
      </c>
      <c r="M1612" s="4">
        <f>2.721*K1612*(H1612+VLOOKUP(B1612,Summary!$A$34:C$39,3,0))</f>
        <v>5.5454992200953486</v>
      </c>
      <c r="N1612" t="s">
        <v>111</v>
      </c>
      <c r="O1612" t="s">
        <v>82</v>
      </c>
      <c r="P1612">
        <f t="shared" si="129"/>
        <v>5000</v>
      </c>
    </row>
    <row r="1613" spans="1:16" hidden="1">
      <c r="A1613" t="s">
        <v>16</v>
      </c>
      <c r="B1613" t="s">
        <v>97</v>
      </c>
      <c r="C1613" t="s">
        <v>81</v>
      </c>
      <c r="D1613" s="8">
        <v>1650</v>
      </c>
      <c r="E1613" t="str">
        <f>VLOOKUP(D1613,Conformity!$A$2:$C$116,2,0)</f>
        <v>Reclaimed Land</v>
      </c>
      <c r="F1613" s="8" t="s">
        <v>10</v>
      </c>
      <c r="G1613" s="26">
        <f t="shared" si="125"/>
        <v>0.73183755311232057</v>
      </c>
      <c r="H1613" s="30">
        <f t="shared" si="126"/>
        <v>0.13401908322593187</v>
      </c>
      <c r="I1613" s="30">
        <f>HLOOKUP(F1613,ROCs!$B$1:$F$17,MATCH(VLOOKUP(D1613,HROC,2,0),ROCs!$A$2:$A$17,0)+1,0)</f>
        <v>0.22279788653131388</v>
      </c>
      <c r="J1613" s="3">
        <v>8</v>
      </c>
      <c r="K1613" s="26">
        <f t="shared" si="127"/>
        <v>7.4280815369540045</v>
      </c>
      <c r="L1613" s="31">
        <f t="shared" si="128"/>
        <v>14.791761473415493</v>
      </c>
      <c r="M1613" s="4">
        <f>2.721*K1613*(H1613+VLOOKUP(B1613,Summary!$A$34:C$39,3,0))</f>
        <v>3.5172406225311112</v>
      </c>
      <c r="N1613" t="s">
        <v>103</v>
      </c>
      <c r="O1613" t="s">
        <v>82</v>
      </c>
      <c r="P1613">
        <f t="shared" si="129"/>
        <v>1000</v>
      </c>
    </row>
    <row r="1614" spans="1:16" hidden="1">
      <c r="A1614" t="s">
        <v>14</v>
      </c>
      <c r="B1614" t="s">
        <v>96</v>
      </c>
      <c r="C1614" t="s">
        <v>74</v>
      </c>
      <c r="D1614" s="8">
        <v>2110</v>
      </c>
      <c r="E1614" t="str">
        <f>VLOOKUP(D1614,Conformity!$A$2:$C$116,2,0)</f>
        <v>Improved Pastures</v>
      </c>
      <c r="F1614" s="8" t="s">
        <v>5</v>
      </c>
      <c r="G1614" s="26">
        <f t="shared" si="125"/>
        <v>1.8765006736361713</v>
      </c>
      <c r="H1614" s="30">
        <f t="shared" si="126"/>
        <v>0.3700681607026059</v>
      </c>
      <c r="I1614" s="30">
        <f>HLOOKUP(F1614,ROCs!$B$1:$F$17,MATCH(VLOOKUP(D1614,HROC,2,0),ROCs!$A$2:$A$17,0)+1,0)</f>
        <v>0.58663586860269046</v>
      </c>
      <c r="J1614" s="3">
        <v>8</v>
      </c>
      <c r="K1614" s="26">
        <f t="shared" si="127"/>
        <v>19.558439859213699</v>
      </c>
      <c r="L1614" s="31">
        <f t="shared" si="128"/>
        <v>99.864578978927881</v>
      </c>
      <c r="M1614" s="4">
        <f>2.721*K1614*(H1614+VLOOKUP(B1614,Summary!$A$34:C$39,3,0))</f>
        <v>23.951959096978506</v>
      </c>
      <c r="N1614" t="s">
        <v>115</v>
      </c>
      <c r="P1614">
        <f t="shared" si="129"/>
        <v>2000</v>
      </c>
    </row>
    <row r="1615" spans="1:16" hidden="1">
      <c r="A1615" t="s">
        <v>2</v>
      </c>
      <c r="B1615" t="s">
        <v>94</v>
      </c>
      <c r="C1615" t="s">
        <v>86</v>
      </c>
      <c r="D1615" s="8">
        <v>8340</v>
      </c>
      <c r="E1615" t="str">
        <f>VLOOKUP(D1615,Conformity!$A$2:$C$116,2,0)</f>
        <v>Sewage Treatment</v>
      </c>
      <c r="F1615" s="8" t="s">
        <v>5</v>
      </c>
      <c r="G1615" s="26">
        <f t="shared" ref="G1615:G1678" si="130">VLOOKUP(VLOOKUP(D1615,HEMC,2,0),EMCN,2,0)</f>
        <v>1.2017295380314896</v>
      </c>
      <c r="H1615" s="30">
        <f t="shared" ref="H1615:H1678" si="131">VLOOKUP(VLOOKUP(D1615,HEMC,2,0),EMCP,3,0)</f>
        <v>0.2322997442582819</v>
      </c>
      <c r="I1615" s="30">
        <f>HLOOKUP(F1615,ROCs!$B$1:$F$17,MATCH(VLOOKUP(D1615,HROC,2,0),ROCs!$A$2:$A$17,0)+1,0)</f>
        <v>0.58224006489851832</v>
      </c>
      <c r="J1615" s="3">
        <v>7.9</v>
      </c>
      <c r="K1615" s="26">
        <f t="shared" si="127"/>
        <v>19.169235216670142</v>
      </c>
      <c r="L1615" s="31">
        <f t="shared" si="128"/>
        <v>62.681598649442392</v>
      </c>
      <c r="M1615" s="4">
        <f>2.721*K1615*(H1615+VLOOKUP(B1615,Summary!$A$34:C$39,3,0))</f>
        <v>14.724610412275796</v>
      </c>
      <c r="N1615" t="s">
        <v>109</v>
      </c>
      <c r="P1615">
        <f t="shared" si="129"/>
        <v>8000</v>
      </c>
    </row>
    <row r="1616" spans="1:16" hidden="1">
      <c r="A1616" t="s">
        <v>16</v>
      </c>
      <c r="B1616" t="s">
        <v>97</v>
      </c>
      <c r="C1616" t="s">
        <v>81</v>
      </c>
      <c r="D1616" s="8">
        <v>6170</v>
      </c>
      <c r="E1616" t="str">
        <f>VLOOKUP(D1616,Conformity!$A$2:$C$116,2,0)</f>
        <v>Mixed Wetland Hardwoods</v>
      </c>
      <c r="F1616" s="8" t="s">
        <v>10</v>
      </c>
      <c r="G1616" s="26">
        <f t="shared" si="130"/>
        <v>0.62640332935885068</v>
      </c>
      <c r="H1616" s="30">
        <f t="shared" si="131"/>
        <v>1.7869211096790915E-2</v>
      </c>
      <c r="I1616" s="30">
        <f>HLOOKUP(F1616,ROCs!$B$1:$F$17,MATCH(VLOOKUP(D1616,HROC,2,0),ROCs!$A$2:$A$17,0)+1,0)</f>
        <v>0.24869471632328805</v>
      </c>
      <c r="J1616" s="3">
        <v>7.86</v>
      </c>
      <c r="K1616" s="26">
        <f t="shared" si="127"/>
        <v>8.1463809099795998</v>
      </c>
      <c r="L1616" s="31">
        <f t="shared" si="128"/>
        <v>13.885045658047803</v>
      </c>
      <c r="M1616" s="4">
        <f>2.721*K1616*(H1616+VLOOKUP(B1616,Summary!$A$34:C$39,3,0))</f>
        <v>1.2827464360647323</v>
      </c>
      <c r="N1616" t="s">
        <v>103</v>
      </c>
      <c r="O1616" t="s">
        <v>82</v>
      </c>
      <c r="P1616">
        <f t="shared" si="129"/>
        <v>6000</v>
      </c>
    </row>
    <row r="1617" spans="1:16">
      <c r="A1617" t="s">
        <v>12</v>
      </c>
      <c r="B1617" t="s">
        <v>95</v>
      </c>
      <c r="C1617" t="s">
        <v>17</v>
      </c>
      <c r="D1617" s="8">
        <v>5300</v>
      </c>
      <c r="E1617" t="str">
        <f>VLOOKUP(D1617,Conformity!$A$2:$C$116,2,0)</f>
        <v>Reservoirs</v>
      </c>
      <c r="F1617" s="8" t="s">
        <v>5</v>
      </c>
      <c r="G1617" s="26">
        <f t="shared" si="130"/>
        <v>0.52096910560538079</v>
      </c>
      <c r="H1617" s="30">
        <f t="shared" si="131"/>
        <v>9.3813358258152305E-2</v>
      </c>
      <c r="I1617" s="30">
        <f>HLOOKUP(F1617,ROCs!$B$1:$F$17,MATCH(VLOOKUP(D1617,HROC,2,0),ROCs!$A$2:$A$17,0)+1,0)</f>
        <v>0.2984336595879456</v>
      </c>
      <c r="J1617" s="3">
        <v>7.83</v>
      </c>
      <c r="K1617" s="26">
        <f t="shared" si="127"/>
        <v>9.7383454236855354</v>
      </c>
      <c r="L1617" s="31">
        <f t="shared" si="128"/>
        <v>13.804659103939535</v>
      </c>
      <c r="M1617" s="4">
        <f>2.721*K1617*(H1617+VLOOKUP(B1617,Summary!$A$34:C$39,3,0))</f>
        <v>2.4858699224489436</v>
      </c>
      <c r="N1617" t="s">
        <v>17</v>
      </c>
      <c r="O1617" t="s">
        <v>18</v>
      </c>
      <c r="P1617">
        <f t="shared" si="129"/>
        <v>5000</v>
      </c>
    </row>
    <row r="1618" spans="1:16" hidden="1">
      <c r="A1618" t="s">
        <v>14</v>
      </c>
      <c r="B1618" t="s">
        <v>96</v>
      </c>
      <c r="C1618" t="s">
        <v>90</v>
      </c>
      <c r="D1618" s="8">
        <v>3200</v>
      </c>
      <c r="E1618" t="str">
        <f>VLOOKUP(D1618,Conformity!$A$2:$C$116,2,0)</f>
        <v>Shrub and Brushland</v>
      </c>
      <c r="F1618" s="8" t="s">
        <v>10</v>
      </c>
      <c r="G1618" s="26">
        <f t="shared" si="130"/>
        <v>0.80616023176279095</v>
      </c>
      <c r="H1618" s="30">
        <f t="shared" si="131"/>
        <v>4.9140330516175015E-2</v>
      </c>
      <c r="I1618" s="30">
        <f>HLOOKUP(F1618,ROCs!$B$1:$F$17,MATCH(VLOOKUP(D1618,HROC,2,0),ROCs!$A$2:$A$17,0)+1,0)</f>
        <v>0.24115339422849597</v>
      </c>
      <c r="J1618" s="3">
        <v>7.8</v>
      </c>
      <c r="K1618" s="26">
        <f t="shared" si="127"/>
        <v>7.8390528094886038</v>
      </c>
      <c r="L1618" s="31">
        <f t="shared" si="128"/>
        <v>17.195448285408506</v>
      </c>
      <c r="M1618" s="4">
        <f>2.721*K1618*(H1618+VLOOKUP(B1618,Summary!$A$34:C$39,3,0))</f>
        <v>2.7545713463137664</v>
      </c>
      <c r="N1618" t="s">
        <v>105</v>
      </c>
      <c r="O1618" t="s">
        <v>89</v>
      </c>
      <c r="P1618">
        <f t="shared" si="129"/>
        <v>3000</v>
      </c>
    </row>
    <row r="1619" spans="1:16" hidden="1">
      <c r="A1619" t="s">
        <v>14</v>
      </c>
      <c r="B1619" t="s">
        <v>96</v>
      </c>
      <c r="C1619" t="s">
        <v>71</v>
      </c>
      <c r="D1619" s="8">
        <v>1900</v>
      </c>
      <c r="E1619" t="str">
        <f>VLOOKUP(D1619,Conformity!$A$2:$C$116,2,0)</f>
        <v>Open Land</v>
      </c>
      <c r="F1619" s="8" t="s">
        <v>3</v>
      </c>
      <c r="G1619" s="26">
        <f t="shared" si="130"/>
        <v>0.80616023176279095</v>
      </c>
      <c r="H1619" s="30">
        <f t="shared" si="131"/>
        <v>4.9140330516175015E-2</v>
      </c>
      <c r="I1619" s="30">
        <f>HLOOKUP(F1619,ROCs!$B$1:$F$17,MATCH(VLOOKUP(D1619,HROC,2,0),ROCs!$A$2:$A$17,0)+1,0)</f>
        <v>2.0887301862310671E-2</v>
      </c>
      <c r="J1619" s="3">
        <v>7.79</v>
      </c>
      <c r="K1619" s="26">
        <f t="shared" si="127"/>
        <v>0.67810259968209008</v>
      </c>
      <c r="L1619" s="31">
        <f t="shared" si="128"/>
        <v>1.4874600884076872</v>
      </c>
      <c r="M1619" s="4">
        <f>2.721*K1619*(H1619+VLOOKUP(B1619,Summary!$A$34:C$39,3,0))</f>
        <v>0.23827904165720437</v>
      </c>
      <c r="N1619" t="s">
        <v>104</v>
      </c>
      <c r="P1619">
        <f t="shared" si="129"/>
        <v>1000</v>
      </c>
    </row>
    <row r="1620" spans="1:16" hidden="1">
      <c r="A1620" t="s">
        <v>15</v>
      </c>
      <c r="B1620" t="s">
        <v>95</v>
      </c>
      <c r="C1620" t="s">
        <v>81</v>
      </c>
      <c r="D1620" s="8">
        <v>5300</v>
      </c>
      <c r="E1620" t="str">
        <f>VLOOKUP(D1620,Conformity!$A$2:$C$116,2,0)</f>
        <v>Reservoirs</v>
      </c>
      <c r="F1620" s="8" t="s">
        <v>10</v>
      </c>
      <c r="G1620" s="26">
        <f t="shared" si="130"/>
        <v>0.52096910560538079</v>
      </c>
      <c r="H1620" s="30">
        <f t="shared" si="131"/>
        <v>9.3813358258152305E-2</v>
      </c>
      <c r="I1620" s="30">
        <f>HLOOKUP(F1620,ROCs!$B$1:$F$17,MATCH(VLOOKUP(D1620,HROC,2,0),ROCs!$A$2:$A$17,0)+1,0)</f>
        <v>0.2984336595879456</v>
      </c>
      <c r="J1620" s="3">
        <v>7.77</v>
      </c>
      <c r="K1620" s="26">
        <f t="shared" si="127"/>
        <v>9.6637220871055689</v>
      </c>
      <c r="L1620" s="31">
        <f t="shared" si="128"/>
        <v>13.698876275556856</v>
      </c>
      <c r="M1620" s="4">
        <f>2.721*K1620*(H1620+VLOOKUP(B1620,Summary!$A$34:C$39,3,0))</f>
        <v>2.4668211107826679</v>
      </c>
      <c r="N1620" t="s">
        <v>103</v>
      </c>
      <c r="O1620" t="s">
        <v>82</v>
      </c>
      <c r="P1620">
        <f t="shared" si="129"/>
        <v>5000</v>
      </c>
    </row>
    <row r="1621" spans="1:16" hidden="1">
      <c r="A1621" t="s">
        <v>8</v>
      </c>
      <c r="B1621" t="s">
        <v>8</v>
      </c>
      <c r="C1621" t="s">
        <v>72</v>
      </c>
      <c r="D1621" s="8">
        <v>2120</v>
      </c>
      <c r="E1621" t="str">
        <f>VLOOKUP(D1621,Conformity!$A$2:$C$116,2,0)</f>
        <v>Unimproved Pastures</v>
      </c>
      <c r="F1621" s="8" t="s">
        <v>5</v>
      </c>
      <c r="G1621" s="26">
        <f t="shared" si="130"/>
        <v>0.95337210017164864</v>
      </c>
      <c r="H1621" s="30">
        <f t="shared" si="131"/>
        <v>0.22938109134459039</v>
      </c>
      <c r="I1621" s="30">
        <f>HLOOKUP(F1621,ROCs!$B$1:$F$17,MATCH(VLOOKUP(D1621,HROC,2,0),ROCs!$A$2:$A$17,0)+1,0)</f>
        <v>0.2</v>
      </c>
      <c r="J1621" s="3">
        <v>7.77</v>
      </c>
      <c r="K1621" s="26">
        <f t="shared" si="127"/>
        <v>6.4762950000000004</v>
      </c>
      <c r="L1621" s="31">
        <f t="shared" si="128"/>
        <v>16.800321905074203</v>
      </c>
      <c r="M1621" s="4">
        <f>2.721*K1621*(H1621+VLOOKUP(B1621,Summary!$A$34:C$39,3,0))</f>
        <v>7.3903330443820483</v>
      </c>
      <c r="N1621" t="s">
        <v>99</v>
      </c>
      <c r="P1621">
        <f t="shared" si="129"/>
        <v>2000</v>
      </c>
    </row>
    <row r="1622" spans="1:16">
      <c r="A1622" t="s">
        <v>14</v>
      </c>
      <c r="B1622" t="s">
        <v>96</v>
      </c>
      <c r="C1622" t="s">
        <v>17</v>
      </c>
      <c r="D1622" s="8">
        <v>4130</v>
      </c>
      <c r="E1622" t="str">
        <f>VLOOKUP(D1622,Conformity!$A$2:$C$116,2,0)</f>
        <v>Sand Pine</v>
      </c>
      <c r="F1622" s="8" t="s">
        <v>3</v>
      </c>
      <c r="G1622" s="26">
        <f t="shared" si="130"/>
        <v>0.80616023176279095</v>
      </c>
      <c r="H1622" s="30">
        <f t="shared" si="131"/>
        <v>4.9140330516175015E-2</v>
      </c>
      <c r="I1622" s="30">
        <f>HLOOKUP(F1622,ROCs!$B$1:$F$17,MATCH(VLOOKUP(D1622,HROC,2,0),ROCs!$A$2:$A$17,0)+1,0)</f>
        <v>2.0887301862310671E-2</v>
      </c>
      <c r="J1622" s="3">
        <v>7.76</v>
      </c>
      <c r="K1622" s="26">
        <f t="shared" si="127"/>
        <v>0.67549116476675464</v>
      </c>
      <c r="L1622" s="31">
        <f t="shared" si="128"/>
        <v>1.4817317440364122</v>
      </c>
      <c r="M1622" s="4">
        <f>2.721*K1622*(H1622+VLOOKUP(B1622,Summary!$A$34:C$39,3,0))</f>
        <v>0.2373614073504372</v>
      </c>
      <c r="N1622" t="s">
        <v>17</v>
      </c>
      <c r="O1622" t="s">
        <v>39</v>
      </c>
      <c r="P1622">
        <f t="shared" si="129"/>
        <v>4000</v>
      </c>
    </row>
    <row r="1623" spans="1:16" hidden="1">
      <c r="A1623" t="s">
        <v>14</v>
      </c>
      <c r="B1623" t="s">
        <v>96</v>
      </c>
      <c r="C1623" t="s">
        <v>83</v>
      </c>
      <c r="D1623" s="8">
        <v>1900</v>
      </c>
      <c r="E1623" t="str">
        <f>VLOOKUP(D1623,Conformity!$A$2:$C$116,2,0)</f>
        <v>Open Land</v>
      </c>
      <c r="F1623" s="8" t="s">
        <v>9</v>
      </c>
      <c r="G1623" s="26">
        <f t="shared" si="130"/>
        <v>0.80616023176279095</v>
      </c>
      <c r="H1623" s="30">
        <f t="shared" si="131"/>
        <v>4.9140330516175015E-2</v>
      </c>
      <c r="I1623" s="30">
        <f>HLOOKUP(F1623,ROCs!$B$1:$F$17,MATCH(VLOOKUP(D1623,HROC,2,0),ROCs!$A$2:$A$17,0)+1,0)</f>
        <v>0.19937879050387461</v>
      </c>
      <c r="J1623" s="3">
        <v>7.75</v>
      </c>
      <c r="K1623" s="26">
        <f t="shared" si="127"/>
        <v>6.4395610980429545</v>
      </c>
      <c r="L1623" s="31">
        <f t="shared" si="128"/>
        <v>14.125576460984425</v>
      </c>
      <c r="M1623" s="4">
        <f>2.721*K1623*(H1623+VLOOKUP(B1623,Summary!$A$34:C$39,3,0))</f>
        <v>2.262802779187187</v>
      </c>
      <c r="N1623" t="s">
        <v>111</v>
      </c>
      <c r="O1623" t="s">
        <v>82</v>
      </c>
      <c r="P1623">
        <f t="shared" si="129"/>
        <v>1000</v>
      </c>
    </row>
    <row r="1624" spans="1:16" hidden="1">
      <c r="A1624" t="s">
        <v>16</v>
      </c>
      <c r="B1624" t="s">
        <v>97</v>
      </c>
      <c r="C1624" t="s">
        <v>71</v>
      </c>
      <c r="D1624" s="8">
        <v>1840</v>
      </c>
      <c r="E1624" t="str">
        <f>VLOOKUP(D1624,Conformity!$A$2:$C$116,2,0)</f>
        <v>Marinas and Fish Camps</v>
      </c>
      <c r="F1624" s="8" t="s">
        <v>5</v>
      </c>
      <c r="G1624" s="26">
        <f t="shared" si="130"/>
        <v>0.73183755311232057</v>
      </c>
      <c r="H1624" s="30">
        <f t="shared" si="131"/>
        <v>0.15992943931627868</v>
      </c>
      <c r="I1624" s="30">
        <f>HLOOKUP(F1624,ROCs!$B$1:$F$17,MATCH(VLOOKUP(D1624,HROC,2,0),ROCs!$A$2:$A$17,0)+1,0)</f>
        <v>0.27638752969320179</v>
      </c>
      <c r="J1624" s="3">
        <v>7.72</v>
      </c>
      <c r="K1624" s="26">
        <f t="shared" si="127"/>
        <v>8.8922436315723505</v>
      </c>
      <c r="L1624" s="31">
        <f t="shared" si="128"/>
        <v>17.707391350964194</v>
      </c>
      <c r="M1624" s="4">
        <f>2.721*K1624*(H1624+VLOOKUP(B1624,Summary!$A$34:C$39,3,0))</f>
        <v>4.8374517124688312</v>
      </c>
      <c r="N1624" t="s">
        <v>104</v>
      </c>
      <c r="P1624">
        <f t="shared" si="129"/>
        <v>1000</v>
      </c>
    </row>
    <row r="1625" spans="1:16" hidden="1">
      <c r="A1625" t="s">
        <v>12</v>
      </c>
      <c r="B1625" t="s">
        <v>95</v>
      </c>
      <c r="C1625" t="s">
        <v>81</v>
      </c>
      <c r="D1625" s="8">
        <v>6500</v>
      </c>
      <c r="E1625" t="str">
        <f>VLOOKUP(D1625,Conformity!$A$2:$C$116,2,0)</f>
        <v>Non-Vegetated</v>
      </c>
      <c r="F1625" s="8" t="s">
        <v>5</v>
      </c>
      <c r="G1625" s="26">
        <f t="shared" si="130"/>
        <v>0.62640332935885068</v>
      </c>
      <c r="H1625" s="30">
        <f t="shared" si="131"/>
        <v>1.7869211096790915E-2</v>
      </c>
      <c r="I1625" s="30">
        <f>HLOOKUP(F1625,ROCs!$B$1:$F$17,MATCH(VLOOKUP(D1625,HROC,2,0),ROCs!$A$2:$A$17,0)+1,0)</f>
        <v>0.24869471632328805</v>
      </c>
      <c r="J1625" s="3">
        <v>7.7</v>
      </c>
      <c r="K1625" s="26">
        <f t="shared" si="127"/>
        <v>7.9805512731352328</v>
      </c>
      <c r="L1625" s="31">
        <f t="shared" si="128"/>
        <v>13.602398418189326</v>
      </c>
      <c r="M1625" s="4">
        <f>2.721*K1625*(H1625+VLOOKUP(B1625,Summary!$A$34:C$39,3,0))</f>
        <v>0.38803134875746254</v>
      </c>
      <c r="N1625" t="s">
        <v>103</v>
      </c>
      <c r="O1625" t="s">
        <v>82</v>
      </c>
      <c r="P1625">
        <f t="shared" si="129"/>
        <v>6000</v>
      </c>
    </row>
    <row r="1626" spans="1:16" hidden="1">
      <c r="A1626" t="s">
        <v>14</v>
      </c>
      <c r="B1626" t="s">
        <v>96</v>
      </c>
      <c r="C1626" t="s">
        <v>77</v>
      </c>
      <c r="D1626" s="8">
        <v>1800</v>
      </c>
      <c r="E1626" t="str">
        <f>VLOOKUP(D1626,Conformity!$A$2:$C$116,2,0)</f>
        <v>Recreational</v>
      </c>
      <c r="F1626" s="8" t="s">
        <v>5</v>
      </c>
      <c r="G1626" s="26">
        <f t="shared" si="130"/>
        <v>1.3474392445178078</v>
      </c>
      <c r="H1626" s="30">
        <f t="shared" si="131"/>
        <v>0.2921616014325315</v>
      </c>
      <c r="I1626" s="30">
        <f>HLOOKUP(F1626,ROCs!$B$1:$F$17,MATCH(VLOOKUP(D1626,HROC,2,0),ROCs!$A$2:$A$17,0)+1,0)</f>
        <v>0.27638752969320179</v>
      </c>
      <c r="J1626" s="3">
        <v>7.67</v>
      </c>
      <c r="K1626" s="26">
        <f t="shared" si="127"/>
        <v>8.834651380072529</v>
      </c>
      <c r="L1626" s="31">
        <f t="shared" si="128"/>
        <v>32.391208424690475</v>
      </c>
      <c r="M1626" s="4">
        <f>2.721*K1626*(H1626+VLOOKUP(B1626,Summary!$A$34:C$39,3,0))</f>
        <v>8.9464248935257995</v>
      </c>
      <c r="N1626" t="s">
        <v>112</v>
      </c>
      <c r="P1626">
        <f t="shared" si="129"/>
        <v>1000</v>
      </c>
    </row>
    <row r="1627" spans="1:16">
      <c r="A1627" t="s">
        <v>14</v>
      </c>
      <c r="B1627" t="s">
        <v>96</v>
      </c>
      <c r="C1627" t="s">
        <v>17</v>
      </c>
      <c r="D1627" s="8">
        <v>4340</v>
      </c>
      <c r="E1627" t="str">
        <f>VLOOKUP(D1627,Conformity!$A$2:$C$116,2,0)</f>
        <v>Hardwood - Coniferous Mixed</v>
      </c>
      <c r="F1627" s="8" t="s">
        <v>5</v>
      </c>
      <c r="G1627" s="26">
        <f t="shared" si="130"/>
        <v>0.80616023176279095</v>
      </c>
      <c r="H1627" s="30">
        <f t="shared" si="131"/>
        <v>4.9140330516175015E-2</v>
      </c>
      <c r="I1627" s="30">
        <f>HLOOKUP(F1627,ROCs!$B$1:$F$17,MATCH(VLOOKUP(D1627,HROC,2,0),ROCs!$A$2:$A$17,0)+1,0)</f>
        <v>0.28292799795311729</v>
      </c>
      <c r="J1627" s="3">
        <v>7.65</v>
      </c>
      <c r="K1627" s="26">
        <f t="shared" si="127"/>
        <v>9.0201336007425645</v>
      </c>
      <c r="L1627" s="31">
        <f t="shared" si="128"/>
        <v>19.786222216962329</v>
      </c>
      <c r="M1627" s="4">
        <f>2.721*K1627*(H1627+VLOOKUP(B1627,Summary!$A$34:C$39,3,0))</f>
        <v>3.169592316874366</v>
      </c>
      <c r="N1627" t="s">
        <v>17</v>
      </c>
      <c r="O1627" t="s">
        <v>38</v>
      </c>
      <c r="P1627">
        <f t="shared" si="129"/>
        <v>4000</v>
      </c>
    </row>
    <row r="1628" spans="1:16">
      <c r="A1628" t="s">
        <v>14</v>
      </c>
      <c r="B1628" t="s">
        <v>96</v>
      </c>
      <c r="C1628" t="s">
        <v>17</v>
      </c>
      <c r="D1628" s="8">
        <v>8350</v>
      </c>
      <c r="E1628" t="str">
        <f>VLOOKUP(D1628,Conformity!$A$2:$C$116,2,0)</f>
        <v>Solid Waste Disposal</v>
      </c>
      <c r="F1628" s="8" t="s">
        <v>5</v>
      </c>
      <c r="G1628" s="26">
        <f t="shared" si="130"/>
        <v>1.4884831588725165</v>
      </c>
      <c r="H1628" s="30">
        <f t="shared" si="131"/>
        <v>0.30824389141964326</v>
      </c>
      <c r="I1628" s="30">
        <f>HLOOKUP(F1628,ROCs!$B$1:$F$17,MATCH(VLOOKUP(D1628,HROC,2,0),ROCs!$A$2:$A$17,0)+1,0)</f>
        <v>0.58224006489851832</v>
      </c>
      <c r="J1628" s="3">
        <v>7.65</v>
      </c>
      <c r="K1628" s="26">
        <f t="shared" si="127"/>
        <v>18.562613849053999</v>
      </c>
      <c r="L1628" s="31">
        <f t="shared" si="128"/>
        <v>75.181605767299061</v>
      </c>
      <c r="M1628" s="4">
        <f>2.721*K1628*(H1628+VLOOKUP(B1628,Summary!$A$34:C$39,3,0))</f>
        <v>19.609761126476812</v>
      </c>
      <c r="N1628" t="s">
        <v>17</v>
      </c>
      <c r="O1628" t="s">
        <v>37</v>
      </c>
      <c r="P1628">
        <f t="shared" si="129"/>
        <v>8000</v>
      </c>
    </row>
    <row r="1629" spans="1:16" hidden="1">
      <c r="A1629" t="s">
        <v>14</v>
      </c>
      <c r="B1629" t="s">
        <v>96</v>
      </c>
      <c r="C1629" t="s">
        <v>71</v>
      </c>
      <c r="D1629" s="8">
        <v>5120</v>
      </c>
      <c r="E1629" t="str">
        <f>VLOOKUP(D1629,Conformity!$A$2:$C$116,2,0)</f>
        <v xml:space="preserve"> Channelized Waterways, Canals</v>
      </c>
      <c r="F1629" s="8" t="s">
        <v>5</v>
      </c>
      <c r="G1629" s="26">
        <f t="shared" si="130"/>
        <v>0.52096910560538079</v>
      </c>
      <c r="H1629" s="30">
        <f t="shared" si="131"/>
        <v>9.3813358258152305E-2</v>
      </c>
      <c r="I1629" s="30">
        <f>HLOOKUP(F1629,ROCs!$B$1:$F$17,MATCH(VLOOKUP(D1629,HROC,2,0),ROCs!$A$2:$A$17,0)+1,0)</f>
        <v>0.2984336595879456</v>
      </c>
      <c r="J1629" s="3">
        <v>7.65</v>
      </c>
      <c r="K1629" s="26">
        <f t="shared" si="127"/>
        <v>9.5144754139456378</v>
      </c>
      <c r="L1629" s="31">
        <f t="shared" si="128"/>
        <v>13.487310618791499</v>
      </c>
      <c r="M1629" s="4">
        <f>2.721*K1629*(H1629+VLOOKUP(B1629,Summary!$A$34:C$39,3,0))</f>
        <v>4.4998344955578036</v>
      </c>
      <c r="N1629" t="s">
        <v>104</v>
      </c>
      <c r="P1629">
        <f t="shared" si="129"/>
        <v>5000</v>
      </c>
    </row>
    <row r="1630" spans="1:16" hidden="1">
      <c r="A1630" t="s">
        <v>14</v>
      </c>
      <c r="B1630" t="s">
        <v>96</v>
      </c>
      <c r="C1630" t="s">
        <v>72</v>
      </c>
      <c r="D1630" s="8">
        <v>6120</v>
      </c>
      <c r="E1630" t="str">
        <f>VLOOKUP(D1630,Conformity!$A$2:$C$116,2,0)</f>
        <v>Mangrove Swamps</v>
      </c>
      <c r="F1630" s="8" t="s">
        <v>9</v>
      </c>
      <c r="G1630" s="26">
        <f t="shared" si="130"/>
        <v>0.62640332935885068</v>
      </c>
      <c r="H1630" s="30">
        <f t="shared" si="131"/>
        <v>1.7869211096790915E-2</v>
      </c>
      <c r="I1630" s="30">
        <f>HLOOKUP(F1630,ROCs!$B$1:$F$17,MATCH(VLOOKUP(D1630,HROC,2,0),ROCs!$A$2:$A$17,0)+1,0)</f>
        <v>0.24869471632328805</v>
      </c>
      <c r="J1630" s="3">
        <v>7.64</v>
      </c>
      <c r="K1630" s="26">
        <f t="shared" si="127"/>
        <v>7.9183651593185935</v>
      </c>
      <c r="L1630" s="31">
        <f t="shared" si="128"/>
        <v>13.496405703242393</v>
      </c>
      <c r="M1630" s="4">
        <f>2.721*K1630*(H1630+VLOOKUP(B1630,Summary!$A$34:C$39,3,0))</f>
        <v>2.1086774557385253</v>
      </c>
      <c r="N1630" t="s">
        <v>99</v>
      </c>
      <c r="P1630">
        <f t="shared" si="129"/>
        <v>6000</v>
      </c>
    </row>
    <row r="1631" spans="1:16" hidden="1">
      <c r="A1631" t="s">
        <v>15</v>
      </c>
      <c r="B1631" t="s">
        <v>95</v>
      </c>
      <c r="C1631" t="s">
        <v>81</v>
      </c>
      <c r="D1631" s="8">
        <v>5300</v>
      </c>
      <c r="E1631" t="str">
        <f>VLOOKUP(D1631,Conformity!$A$2:$C$116,2,0)</f>
        <v>Reservoirs</v>
      </c>
      <c r="F1631" s="8" t="s">
        <v>5</v>
      </c>
      <c r="G1631" s="26">
        <f t="shared" si="130"/>
        <v>0.52096910560538079</v>
      </c>
      <c r="H1631" s="30">
        <f t="shared" si="131"/>
        <v>9.3813358258152305E-2</v>
      </c>
      <c r="I1631" s="30">
        <f>HLOOKUP(F1631,ROCs!$B$1:$F$17,MATCH(VLOOKUP(D1631,HROC,2,0),ROCs!$A$2:$A$17,0)+1,0)</f>
        <v>0.2984336595879456</v>
      </c>
      <c r="J1631" s="3">
        <v>7.62</v>
      </c>
      <c r="K1631" s="26">
        <f t="shared" si="127"/>
        <v>9.4771637456556554</v>
      </c>
      <c r="L1631" s="31">
        <f t="shared" si="128"/>
        <v>13.434419204600161</v>
      </c>
      <c r="M1631" s="4">
        <f>2.721*K1631*(H1631+VLOOKUP(B1631,Summary!$A$34:C$39,3,0))</f>
        <v>2.4191990816169797</v>
      </c>
      <c r="N1631" t="s">
        <v>103</v>
      </c>
      <c r="O1631" t="s">
        <v>82</v>
      </c>
      <c r="P1631">
        <f t="shared" si="129"/>
        <v>5000</v>
      </c>
    </row>
    <row r="1632" spans="1:16">
      <c r="A1632" t="s">
        <v>14</v>
      </c>
      <c r="B1632" t="s">
        <v>96</v>
      </c>
      <c r="C1632" t="s">
        <v>17</v>
      </c>
      <c r="D1632" s="8">
        <v>6170</v>
      </c>
      <c r="E1632" t="str">
        <f>VLOOKUP(D1632,Conformity!$A$2:$C$116,2,0)</f>
        <v>Mixed Wetland Hardwoods</v>
      </c>
      <c r="F1632" s="8" t="s">
        <v>9</v>
      </c>
      <c r="G1632" s="26">
        <f t="shared" si="130"/>
        <v>0.62640332935885068</v>
      </c>
      <c r="H1632" s="30">
        <f t="shared" si="131"/>
        <v>1.7869211096790915E-2</v>
      </c>
      <c r="I1632" s="30">
        <f>HLOOKUP(F1632,ROCs!$B$1:$F$17,MATCH(VLOOKUP(D1632,HROC,2,0),ROCs!$A$2:$A$17,0)+1,0)</f>
        <v>0.24869471632328805</v>
      </c>
      <c r="J1632" s="3">
        <v>7.61</v>
      </c>
      <c r="K1632" s="26">
        <f t="shared" si="127"/>
        <v>7.8872721024102752</v>
      </c>
      <c r="L1632" s="31">
        <f t="shared" si="128"/>
        <v>13.443409345768931</v>
      </c>
      <c r="M1632" s="4">
        <f>2.721*K1632*(H1632+VLOOKUP(B1632,Summary!$A$34:C$39,3,0))</f>
        <v>2.1003973086610181</v>
      </c>
      <c r="N1632" t="s">
        <v>17</v>
      </c>
      <c r="O1632" t="s">
        <v>38</v>
      </c>
      <c r="P1632">
        <f t="shared" si="129"/>
        <v>6000</v>
      </c>
    </row>
    <row r="1633" spans="1:16" hidden="1">
      <c r="A1633" t="s">
        <v>8</v>
      </c>
      <c r="B1633" t="s">
        <v>8</v>
      </c>
      <c r="C1633" t="s">
        <v>72</v>
      </c>
      <c r="D1633" s="8">
        <v>5300</v>
      </c>
      <c r="E1633" t="str">
        <f>VLOOKUP(D1633,Conformity!$A$2:$C$116,2,0)</f>
        <v>Reservoirs</v>
      </c>
      <c r="F1633" s="8" t="s">
        <v>10</v>
      </c>
      <c r="G1633" s="26">
        <f t="shared" si="130"/>
        <v>0.52096910560538079</v>
      </c>
      <c r="H1633" s="30">
        <f t="shared" si="131"/>
        <v>9.3813358258152305E-2</v>
      </c>
      <c r="I1633" s="30">
        <f>HLOOKUP(F1633,ROCs!$B$1:$F$17,MATCH(VLOOKUP(D1633,HROC,2,0),ROCs!$A$2:$A$17,0)+1,0)</f>
        <v>0.2984336595879456</v>
      </c>
      <c r="J1633" s="3">
        <v>7.61</v>
      </c>
      <c r="K1633" s="26">
        <f t="shared" si="127"/>
        <v>9.4647265228923292</v>
      </c>
      <c r="L1633" s="31">
        <f t="shared" si="128"/>
        <v>13.416788733203051</v>
      </c>
      <c r="M1633" s="4">
        <f>2.721*K1633*(H1633+VLOOKUP(B1633,Summary!$A$34:C$39,3,0))</f>
        <v>7.3091932447427066</v>
      </c>
      <c r="N1633" t="s">
        <v>99</v>
      </c>
      <c r="P1633">
        <f t="shared" si="129"/>
        <v>5000</v>
      </c>
    </row>
    <row r="1634" spans="1:16">
      <c r="A1634" t="s">
        <v>14</v>
      </c>
      <c r="B1634" t="s">
        <v>96</v>
      </c>
      <c r="C1634" t="s">
        <v>17</v>
      </c>
      <c r="D1634" s="8">
        <v>6210</v>
      </c>
      <c r="E1634" t="str">
        <f>VLOOKUP(D1634,Conformity!$A$2:$C$116,2,0)</f>
        <v>Cypress</v>
      </c>
      <c r="F1634" s="8" t="s">
        <v>5</v>
      </c>
      <c r="G1634" s="26">
        <f t="shared" si="130"/>
        <v>0.62640332935885068</v>
      </c>
      <c r="H1634" s="30">
        <f t="shared" si="131"/>
        <v>1.7869211096790915E-2</v>
      </c>
      <c r="I1634" s="30">
        <f>HLOOKUP(F1634,ROCs!$B$1:$F$17,MATCH(VLOOKUP(D1634,HROC,2,0),ROCs!$A$2:$A$17,0)+1,0)</f>
        <v>0.24869471632328805</v>
      </c>
      <c r="J1634" s="3">
        <v>7.6</v>
      </c>
      <c r="K1634" s="26">
        <f t="shared" si="127"/>
        <v>7.8769077501075015</v>
      </c>
      <c r="L1634" s="31">
        <f t="shared" si="128"/>
        <v>13.425743893277774</v>
      </c>
      <c r="M1634" s="4">
        <f>2.721*K1634*(H1634+VLOOKUP(B1634,Summary!$A$34:C$39,3,0))</f>
        <v>2.097637259635182</v>
      </c>
      <c r="N1634" t="s">
        <v>17</v>
      </c>
      <c r="O1634" t="s">
        <v>38</v>
      </c>
      <c r="P1634">
        <f t="shared" si="129"/>
        <v>6000</v>
      </c>
    </row>
    <row r="1635" spans="1:16" hidden="1">
      <c r="A1635" t="s">
        <v>12</v>
      </c>
      <c r="B1635" t="s">
        <v>95</v>
      </c>
      <c r="C1635" t="s">
        <v>81</v>
      </c>
      <c r="D1635" s="8">
        <v>4100</v>
      </c>
      <c r="E1635" t="str">
        <f>VLOOKUP(D1635,Conformity!$A$2:$C$116,2,0)</f>
        <v>Upland Coniferous Forests</v>
      </c>
      <c r="F1635" s="8" t="s">
        <v>10</v>
      </c>
      <c r="G1635" s="26">
        <f t="shared" si="130"/>
        <v>0.80616023176279095</v>
      </c>
      <c r="H1635" s="30">
        <f t="shared" si="131"/>
        <v>4.9140330516175015E-2</v>
      </c>
      <c r="I1635" s="30">
        <f>HLOOKUP(F1635,ROCs!$B$1:$F$17,MATCH(VLOOKUP(D1635,HROC,2,0),ROCs!$A$2:$A$17,0)+1,0)</f>
        <v>0.24115339422849597</v>
      </c>
      <c r="J1635" s="3">
        <v>7.6</v>
      </c>
      <c r="K1635" s="26">
        <f t="shared" si="127"/>
        <v>7.638051455399153</v>
      </c>
      <c r="L1635" s="31">
        <f t="shared" si="128"/>
        <v>16.754539355013417</v>
      </c>
      <c r="M1635" s="4">
        <f>2.721*K1635*(H1635+VLOOKUP(B1635,Summary!$A$34:C$39,3,0))</f>
        <v>1.0212902709816134</v>
      </c>
      <c r="N1635" t="s">
        <v>103</v>
      </c>
      <c r="O1635" t="s">
        <v>82</v>
      </c>
      <c r="P1635">
        <f t="shared" si="129"/>
        <v>4000</v>
      </c>
    </row>
    <row r="1636" spans="1:16" hidden="1">
      <c r="A1636" t="s">
        <v>11</v>
      </c>
      <c r="B1636" t="s">
        <v>11</v>
      </c>
      <c r="C1636" t="s">
        <v>75</v>
      </c>
      <c r="D1636" s="8">
        <v>8100</v>
      </c>
      <c r="E1636" t="str">
        <f>VLOOKUP(D1636,Conformity!$A$2:$C$116,2,0)</f>
        <v>Transportation</v>
      </c>
      <c r="F1636" s="8" t="s">
        <v>5</v>
      </c>
      <c r="G1636" s="26">
        <f t="shared" si="130"/>
        <v>1.0171301585628862</v>
      </c>
      <c r="H1636" s="30">
        <f t="shared" si="131"/>
        <v>0.19656132206470006</v>
      </c>
      <c r="I1636" s="30">
        <f>HLOOKUP(F1636,ROCs!$B$1:$F$17,MATCH(VLOOKUP(D1636,HROC,2,0),ROCs!$A$2:$A$17,0)+1,0)</f>
        <v>0.45034663738052311</v>
      </c>
      <c r="J1636" s="3">
        <v>7.6</v>
      </c>
      <c r="K1636" s="26">
        <f t="shared" si="127"/>
        <v>14.263829045753306</v>
      </c>
      <c r="L1636" s="31">
        <f t="shared" si="128"/>
        <v>39.476732472036041</v>
      </c>
      <c r="M1636" s="4">
        <f>2.721*K1636*(H1636+VLOOKUP(B1636,Summary!$A$34:C$39,3,0))</f>
        <v>11.898220887011098</v>
      </c>
      <c r="N1636" t="s">
        <v>117</v>
      </c>
      <c r="P1636">
        <f t="shared" si="129"/>
        <v>8000</v>
      </c>
    </row>
    <row r="1637" spans="1:16" hidden="1">
      <c r="A1637" t="s">
        <v>14</v>
      </c>
      <c r="B1637" t="s">
        <v>96</v>
      </c>
      <c r="C1637" t="s">
        <v>77</v>
      </c>
      <c r="D1637" s="8">
        <v>1820</v>
      </c>
      <c r="E1637" t="str">
        <f>VLOOKUP(D1637,Conformity!$A$2:$C$116,2,0)</f>
        <v>Golf Courses</v>
      </c>
      <c r="F1637" s="8" t="s">
        <v>9</v>
      </c>
      <c r="G1637" s="26">
        <f t="shared" si="130"/>
        <v>1.8765006736361713</v>
      </c>
      <c r="H1637" s="30">
        <f t="shared" si="131"/>
        <v>0.3700681607026059</v>
      </c>
      <c r="I1637" s="30">
        <f>HLOOKUP(F1637,ROCs!$B$1:$F$17,MATCH(VLOOKUP(D1637,HROC,2,0),ROCs!$A$2:$A$17,0)+1,0)</f>
        <v>0.22153198944874952</v>
      </c>
      <c r="J1637" s="3">
        <v>7.59</v>
      </c>
      <c r="K1637" s="26">
        <f t="shared" si="127"/>
        <v>7.007350356149967</v>
      </c>
      <c r="L1637" s="31">
        <f t="shared" si="128"/>
        <v>35.779238942982339</v>
      </c>
      <c r="M1637" s="4">
        <f>2.721*K1637*(H1637+VLOOKUP(B1637,Summary!$A$34:C$39,3,0))</f>
        <v>8.5814497637261642</v>
      </c>
      <c r="N1637" t="s">
        <v>112</v>
      </c>
      <c r="P1637">
        <f t="shared" si="129"/>
        <v>1000</v>
      </c>
    </row>
    <row r="1638" spans="1:16" hidden="1">
      <c r="A1638" t="s">
        <v>14</v>
      </c>
      <c r="B1638" t="s">
        <v>96</v>
      </c>
      <c r="C1638" t="s">
        <v>90</v>
      </c>
      <c r="D1638" s="8">
        <v>4240</v>
      </c>
      <c r="E1638" t="str">
        <f>VLOOKUP(D1638,Conformity!$A$2:$C$116,2,0)</f>
        <v>Melaleuca</v>
      </c>
      <c r="F1638" s="8" t="s">
        <v>5</v>
      </c>
      <c r="G1638" s="26">
        <f t="shared" si="130"/>
        <v>0.80616023176279095</v>
      </c>
      <c r="H1638" s="30">
        <f t="shared" si="131"/>
        <v>4.9140330516175015E-2</v>
      </c>
      <c r="I1638" s="30">
        <f>HLOOKUP(F1638,ROCs!$B$1:$F$17,MATCH(VLOOKUP(D1638,HROC,2,0),ROCs!$A$2:$A$17,0)+1,0)</f>
        <v>0.28292799795311729</v>
      </c>
      <c r="J1638" s="3">
        <v>7.55</v>
      </c>
      <c r="K1638" s="26">
        <f t="shared" si="127"/>
        <v>8.9022233575956022</v>
      </c>
      <c r="L1638" s="31">
        <f t="shared" si="128"/>
        <v>19.527578789289617</v>
      </c>
      <c r="M1638" s="4">
        <f>2.721*K1638*(H1638+VLOOKUP(B1638,Summary!$A$34:C$39,3,0))</f>
        <v>3.1281597375688182</v>
      </c>
      <c r="N1638" t="s">
        <v>105</v>
      </c>
      <c r="O1638" t="s">
        <v>89</v>
      </c>
      <c r="P1638">
        <f t="shared" si="129"/>
        <v>4000</v>
      </c>
    </row>
    <row r="1639" spans="1:16" hidden="1">
      <c r="A1639" t="s">
        <v>14</v>
      </c>
      <c r="B1639" t="s">
        <v>96</v>
      </c>
      <c r="C1639" t="s">
        <v>72</v>
      </c>
      <c r="D1639" s="8">
        <v>8300</v>
      </c>
      <c r="E1639" t="str">
        <f>VLOOKUP(D1639,Conformity!$A$2:$C$116,2,0)</f>
        <v>Utilities</v>
      </c>
      <c r="F1639" s="8" t="s">
        <v>5</v>
      </c>
      <c r="G1639" s="26">
        <f t="shared" si="130"/>
        <v>1.2017295380314896</v>
      </c>
      <c r="H1639" s="30">
        <f t="shared" si="131"/>
        <v>0.2322997442582819</v>
      </c>
      <c r="I1639" s="30">
        <f>HLOOKUP(F1639,ROCs!$B$1:$F$17,MATCH(VLOOKUP(D1639,HROC,2,0),ROCs!$A$2:$A$17,0)+1,0)</f>
        <v>0.58224006489851832</v>
      </c>
      <c r="J1639" s="3">
        <v>7.55</v>
      </c>
      <c r="K1639" s="26">
        <f t="shared" si="127"/>
        <v>18.319965302007542</v>
      </c>
      <c r="L1639" s="31">
        <f t="shared" si="128"/>
        <v>59.904565797884821</v>
      </c>
      <c r="M1639" s="4">
        <f>2.721*K1639*(H1639+VLOOKUP(B1639,Summary!$A$34:C$39,3,0))</f>
        <v>15.567713022372782</v>
      </c>
      <c r="N1639" t="s">
        <v>99</v>
      </c>
      <c r="P1639">
        <f t="shared" si="129"/>
        <v>8000</v>
      </c>
    </row>
    <row r="1640" spans="1:16" hidden="1">
      <c r="A1640" t="s">
        <v>11</v>
      </c>
      <c r="B1640" t="s">
        <v>11</v>
      </c>
      <c r="C1640" t="s">
        <v>83</v>
      </c>
      <c r="D1640" s="8">
        <v>6170</v>
      </c>
      <c r="E1640" t="str">
        <f>VLOOKUP(D1640,Conformity!$A$2:$C$116,2,0)</f>
        <v>Mixed Wetland Hardwoods</v>
      </c>
      <c r="F1640" s="8" t="s">
        <v>10</v>
      </c>
      <c r="G1640" s="26">
        <f t="shared" si="130"/>
        <v>0.62640332935885068</v>
      </c>
      <c r="H1640" s="30">
        <f t="shared" si="131"/>
        <v>1.7869211096790915E-2</v>
      </c>
      <c r="I1640" s="30">
        <f>HLOOKUP(F1640,ROCs!$B$1:$F$17,MATCH(VLOOKUP(D1640,HROC,2,0),ROCs!$A$2:$A$17,0)+1,0)</f>
        <v>0.24869471632328805</v>
      </c>
      <c r="J1640" s="3">
        <v>7.55</v>
      </c>
      <c r="K1640" s="26">
        <f t="shared" si="127"/>
        <v>7.8250859885936359</v>
      </c>
      <c r="L1640" s="31">
        <f t="shared" si="128"/>
        <v>13.337416630821998</v>
      </c>
      <c r="M1640" s="4">
        <f>2.721*K1640*(H1640+VLOOKUP(B1640,Summary!$A$34:C$39,3,0))</f>
        <v>2.7225987837549015</v>
      </c>
      <c r="N1640" t="s">
        <v>111</v>
      </c>
      <c r="O1640" t="s">
        <v>82</v>
      </c>
      <c r="P1640">
        <f t="shared" si="129"/>
        <v>6000</v>
      </c>
    </row>
    <row r="1641" spans="1:16" hidden="1">
      <c r="A1641" t="s">
        <v>11</v>
      </c>
      <c r="B1641" t="s">
        <v>11</v>
      </c>
      <c r="C1641" t="s">
        <v>83</v>
      </c>
      <c r="D1641" s="8">
        <v>8100</v>
      </c>
      <c r="E1641" t="str">
        <f>VLOOKUP(D1641,Conformity!$A$2:$C$116,2,0)</f>
        <v>Transportation</v>
      </c>
      <c r="F1641" s="8" t="s">
        <v>10</v>
      </c>
      <c r="G1641" s="26">
        <f t="shared" si="130"/>
        <v>1.0171301585628862</v>
      </c>
      <c r="H1641" s="30">
        <f t="shared" si="131"/>
        <v>0.19656132206470006</v>
      </c>
      <c r="I1641" s="30">
        <f>HLOOKUP(F1641,ROCs!$B$1:$F$17,MATCH(VLOOKUP(D1641,HROC,2,0),ROCs!$A$2:$A$17,0)+1,0)</f>
        <v>0.43863241848912221</v>
      </c>
      <c r="J1641" s="3">
        <v>7.55</v>
      </c>
      <c r="K1641" s="26">
        <f t="shared" si="127"/>
        <v>13.801404560603295</v>
      </c>
      <c r="L1641" s="31">
        <f t="shared" si="128"/>
        <v>38.196921305607283</v>
      </c>
      <c r="M1641" s="4">
        <f>2.721*K1641*(H1641+VLOOKUP(B1641,Summary!$A$34:C$39,3,0))</f>
        <v>11.512487950207898</v>
      </c>
      <c r="N1641" t="s">
        <v>111</v>
      </c>
      <c r="O1641" t="s">
        <v>82</v>
      </c>
      <c r="P1641">
        <f t="shared" si="129"/>
        <v>8000</v>
      </c>
    </row>
    <row r="1642" spans="1:16" hidden="1">
      <c r="A1642" t="s">
        <v>16</v>
      </c>
      <c r="B1642" t="s">
        <v>97</v>
      </c>
      <c r="C1642" t="s">
        <v>71</v>
      </c>
      <c r="D1642" s="8">
        <v>2130</v>
      </c>
      <c r="E1642" t="str">
        <f>VLOOKUP(D1642,Conformity!$A$2:$C$116,2,0)</f>
        <v>Woodland Pastures</v>
      </c>
      <c r="F1642" s="8" t="s">
        <v>10</v>
      </c>
      <c r="G1642" s="26">
        <f t="shared" si="130"/>
        <v>0.95337210017164864</v>
      </c>
      <c r="H1642" s="30">
        <f t="shared" si="131"/>
        <v>0.22938109134459039</v>
      </c>
      <c r="I1642" s="30">
        <f>HLOOKUP(F1642,ROCs!$B$1:$F$17,MATCH(VLOOKUP(D1642,HROC,2,0),ROCs!$A$2:$A$17,0)+1,0)</f>
        <v>0.2</v>
      </c>
      <c r="J1642" s="3">
        <v>7.53</v>
      </c>
      <c r="K1642" s="26">
        <f t="shared" si="127"/>
        <v>6.2762549999999999</v>
      </c>
      <c r="L1642" s="31">
        <f t="shared" si="128"/>
        <v>16.281393043141406</v>
      </c>
      <c r="M1642" s="4">
        <f>2.721*K1642*(H1642+VLOOKUP(B1642,Summary!$A$34:C$39,3,0))</f>
        <v>4.6004067307843393</v>
      </c>
      <c r="N1642" t="s">
        <v>104</v>
      </c>
      <c r="P1642">
        <f t="shared" si="129"/>
        <v>2000</v>
      </c>
    </row>
    <row r="1643" spans="1:16" hidden="1">
      <c r="A1643" t="s">
        <v>14</v>
      </c>
      <c r="B1643" t="s">
        <v>96</v>
      </c>
      <c r="C1643" t="s">
        <v>72</v>
      </c>
      <c r="D1643" s="8">
        <v>8330</v>
      </c>
      <c r="E1643" t="str">
        <f>VLOOKUP(D1643,Conformity!$A$2:$C$116,2,0)</f>
        <v>Water Supply Plants</v>
      </c>
      <c r="F1643" s="8" t="s">
        <v>10</v>
      </c>
      <c r="G1643" s="26">
        <f t="shared" si="130"/>
        <v>1.2017295380314896</v>
      </c>
      <c r="H1643" s="30">
        <f t="shared" si="131"/>
        <v>0.2322997442582819</v>
      </c>
      <c r="I1643" s="30">
        <f>HLOOKUP(F1643,ROCs!$B$1:$F$17,MATCH(VLOOKUP(D1643,HROC,2,0),ROCs!$A$2:$A$17,0)+1,0)</f>
        <v>0.57659988543228824</v>
      </c>
      <c r="J1643" s="3">
        <v>7.52</v>
      </c>
      <c r="K1643" s="26">
        <f t="shared" si="127"/>
        <v>18.07040976949374</v>
      </c>
      <c r="L1643" s="31">
        <f t="shared" si="128"/>
        <v>59.088542646571263</v>
      </c>
      <c r="M1643" s="4">
        <f>2.721*K1643*(H1643+VLOOKUP(B1643,Summary!$A$34:C$39,3,0))</f>
        <v>15.355648815411945</v>
      </c>
      <c r="N1643" t="s">
        <v>99</v>
      </c>
      <c r="P1643">
        <f t="shared" si="129"/>
        <v>8000</v>
      </c>
    </row>
    <row r="1644" spans="1:16" hidden="1">
      <c r="A1644" t="s">
        <v>11</v>
      </c>
      <c r="B1644" t="s">
        <v>11</v>
      </c>
      <c r="C1644" t="s">
        <v>83</v>
      </c>
      <c r="D1644" s="8">
        <v>6430</v>
      </c>
      <c r="E1644" t="str">
        <f>VLOOKUP(D1644,Conformity!$A$2:$C$116,2,0)</f>
        <v>Wet Prairies</v>
      </c>
      <c r="F1644" s="8" t="s">
        <v>10</v>
      </c>
      <c r="G1644" s="26">
        <f t="shared" si="130"/>
        <v>0.62640332935885068</v>
      </c>
      <c r="H1644" s="30">
        <f t="shared" si="131"/>
        <v>1.7869211096790915E-2</v>
      </c>
      <c r="I1644" s="30">
        <f>HLOOKUP(F1644,ROCs!$B$1:$F$17,MATCH(VLOOKUP(D1644,HROC,2,0),ROCs!$A$2:$A$17,0)+1,0)</f>
        <v>0.24869471632328805</v>
      </c>
      <c r="J1644" s="3">
        <v>7.52</v>
      </c>
      <c r="K1644" s="26">
        <f t="shared" si="127"/>
        <v>7.7939929316853167</v>
      </c>
      <c r="L1644" s="31">
        <f t="shared" si="128"/>
        <v>13.284420273348534</v>
      </c>
      <c r="M1644" s="4">
        <f>2.721*K1644*(H1644+VLOOKUP(B1644,Summary!$A$34:C$39,3,0))</f>
        <v>2.7117805104419688</v>
      </c>
      <c r="N1644" t="s">
        <v>111</v>
      </c>
      <c r="O1644" t="s">
        <v>82</v>
      </c>
      <c r="P1644">
        <f t="shared" si="129"/>
        <v>6000</v>
      </c>
    </row>
    <row r="1645" spans="1:16" hidden="1">
      <c r="A1645" t="s">
        <v>6</v>
      </c>
      <c r="B1645" t="s">
        <v>94</v>
      </c>
      <c r="C1645" t="s">
        <v>81</v>
      </c>
      <c r="D1645" s="8">
        <v>6430</v>
      </c>
      <c r="E1645" t="str">
        <f>VLOOKUP(D1645,Conformity!$A$2:$C$116,2,0)</f>
        <v>Wet Prairies</v>
      </c>
      <c r="F1645" s="8" t="s">
        <v>5</v>
      </c>
      <c r="G1645" s="26">
        <f t="shared" si="130"/>
        <v>0.62640332935885068</v>
      </c>
      <c r="H1645" s="30">
        <f t="shared" si="131"/>
        <v>1.7869211096790915E-2</v>
      </c>
      <c r="I1645" s="30">
        <f>HLOOKUP(F1645,ROCs!$B$1:$F$17,MATCH(VLOOKUP(D1645,HROC,2,0),ROCs!$A$2:$A$17,0)+1,0)</f>
        <v>0.24869471632328805</v>
      </c>
      <c r="J1645" s="3">
        <v>7.51</v>
      </c>
      <c r="K1645" s="26">
        <f t="shared" si="127"/>
        <v>7.7836285793825439</v>
      </c>
      <c r="L1645" s="31">
        <f t="shared" si="128"/>
        <v>13.266754820857379</v>
      </c>
      <c r="M1645" s="4">
        <f>2.721*K1645*(H1645+VLOOKUP(B1645,Summary!$A$34:C$39,3,0))</f>
        <v>1.4374192174676632</v>
      </c>
      <c r="N1645" t="s">
        <v>103</v>
      </c>
      <c r="O1645" t="s">
        <v>82</v>
      </c>
      <c r="P1645">
        <f t="shared" si="129"/>
        <v>6000</v>
      </c>
    </row>
    <row r="1646" spans="1:16" hidden="1">
      <c r="A1646" t="s">
        <v>14</v>
      </c>
      <c r="B1646" t="s">
        <v>96</v>
      </c>
      <c r="C1646" t="s">
        <v>72</v>
      </c>
      <c r="D1646" s="8">
        <v>5300</v>
      </c>
      <c r="E1646" t="str">
        <f>VLOOKUP(D1646,Conformity!$A$2:$C$116,2,0)</f>
        <v>Reservoirs</v>
      </c>
      <c r="F1646" s="8" t="s">
        <v>3</v>
      </c>
      <c r="G1646" s="26">
        <f t="shared" si="130"/>
        <v>0.52096910560538079</v>
      </c>
      <c r="H1646" s="30">
        <f t="shared" si="131"/>
        <v>9.3813358258152305E-2</v>
      </c>
      <c r="I1646" s="30">
        <f>HLOOKUP(F1646,ROCs!$B$1:$F$17,MATCH(VLOOKUP(D1646,HROC,2,0),ROCs!$A$2:$A$17,0)+1,0)</f>
        <v>0.2984336595879456</v>
      </c>
      <c r="J1646" s="3">
        <v>7.51</v>
      </c>
      <c r="K1646" s="26">
        <f t="shared" si="127"/>
        <v>9.3403542952590524</v>
      </c>
      <c r="L1646" s="31">
        <f t="shared" si="128"/>
        <v>13.240484019231918</v>
      </c>
      <c r="M1646" s="4">
        <f>2.721*K1646*(H1646+VLOOKUP(B1646,Summary!$A$34:C$39,3,0))</f>
        <v>4.4174845832207987</v>
      </c>
      <c r="N1646" t="s">
        <v>99</v>
      </c>
      <c r="P1646">
        <f t="shared" si="129"/>
        <v>5000</v>
      </c>
    </row>
    <row r="1647" spans="1:16" hidden="1">
      <c r="A1647" t="s">
        <v>14</v>
      </c>
      <c r="B1647" t="s">
        <v>96</v>
      </c>
      <c r="C1647" t="s">
        <v>72</v>
      </c>
      <c r="D1647" s="8">
        <v>8140</v>
      </c>
      <c r="E1647" t="str">
        <f>VLOOKUP(D1647,Conformity!$A$2:$C$116,2,0)</f>
        <v>Roads and Highways</v>
      </c>
      <c r="F1647" s="8" t="s">
        <v>9</v>
      </c>
      <c r="G1647" s="26">
        <f t="shared" si="130"/>
        <v>1.0171301585628862</v>
      </c>
      <c r="H1647" s="30">
        <f t="shared" si="131"/>
        <v>0.19656132206470006</v>
      </c>
      <c r="I1647" s="30">
        <f>HLOOKUP(F1647,ROCs!$B$1:$F$17,MATCH(VLOOKUP(D1647,HROC,2,0),ROCs!$A$2:$A$17,0)+1,0)</f>
        <v>0.42691819959772126</v>
      </c>
      <c r="J1647" s="3">
        <v>7.49</v>
      </c>
      <c r="K1647" s="26">
        <f t="shared" si="127"/>
        <v>13.32607016020804</v>
      </c>
      <c r="L1647" s="31">
        <f t="shared" si="128"/>
        <v>36.881380513652417</v>
      </c>
      <c r="M1647" s="4">
        <f>2.721*K1647*(H1647+VLOOKUP(B1647,Summary!$A$34:C$39,3,0))</f>
        <v>10.028179057082147</v>
      </c>
      <c r="N1647" t="s">
        <v>99</v>
      </c>
      <c r="P1647">
        <f t="shared" si="129"/>
        <v>8000</v>
      </c>
    </row>
    <row r="1648" spans="1:16" hidden="1">
      <c r="A1648" t="s">
        <v>14</v>
      </c>
      <c r="B1648" t="s">
        <v>96</v>
      </c>
      <c r="C1648" t="s">
        <v>71</v>
      </c>
      <c r="D1648" s="8">
        <v>1710</v>
      </c>
      <c r="E1648" t="str">
        <f>VLOOKUP(D1648,Conformity!$A$2:$C$116,2,0)</f>
        <v>Educational Facilities</v>
      </c>
      <c r="F1648" s="8" t="s">
        <v>13</v>
      </c>
      <c r="G1648" s="26">
        <f t="shared" si="130"/>
        <v>0.96739227811534922</v>
      </c>
      <c r="H1648" s="30">
        <f t="shared" si="131"/>
        <v>0.17065096597435325</v>
      </c>
      <c r="I1648" s="30">
        <f>HLOOKUP(F1648,ROCs!$B$1:$F$17,MATCH(VLOOKUP(D1648,HROC,2,0),ROCs!$A$2:$A$17,0)+1,0)</f>
        <v>0.1586591010147235</v>
      </c>
      <c r="J1648" s="3">
        <v>7.47</v>
      </c>
      <c r="K1648" s="26">
        <f t="shared" si="127"/>
        <v>4.9392521719870857</v>
      </c>
      <c r="L1648" s="31">
        <f t="shared" si="128"/>
        <v>13.001466991908629</v>
      </c>
      <c r="M1648" s="4">
        <f>2.721*K1648*(H1648+VLOOKUP(B1648,Summary!$A$34:C$39,3,0))</f>
        <v>3.3686750807586998</v>
      </c>
      <c r="N1648" t="s">
        <v>104</v>
      </c>
      <c r="P1648">
        <f t="shared" si="129"/>
        <v>1000</v>
      </c>
    </row>
    <row r="1649" spans="1:16" hidden="1">
      <c r="A1649" t="s">
        <v>14</v>
      </c>
      <c r="B1649" t="s">
        <v>96</v>
      </c>
      <c r="C1649" t="s">
        <v>90</v>
      </c>
      <c r="D1649" s="8">
        <v>1710</v>
      </c>
      <c r="E1649" t="str">
        <f>VLOOKUP(D1649,Conformity!$A$2:$C$116,2,0)</f>
        <v>Educational Facilities</v>
      </c>
      <c r="F1649" s="8" t="s">
        <v>9</v>
      </c>
      <c r="G1649" s="26">
        <f t="shared" si="130"/>
        <v>0.96739227811534922</v>
      </c>
      <c r="H1649" s="30">
        <f t="shared" si="131"/>
        <v>0.17065096597435325</v>
      </c>
      <c r="I1649" s="30">
        <f>HLOOKUP(F1649,ROCs!$B$1:$F$17,MATCH(VLOOKUP(D1649,HROC,2,0),ROCs!$A$2:$A$17,0)+1,0)</f>
        <v>0.2050753273754139</v>
      </c>
      <c r="J1649" s="3">
        <v>7.46</v>
      </c>
      <c r="K1649" s="26">
        <f t="shared" si="127"/>
        <v>6.3756996442042988</v>
      </c>
      <c r="L1649" s="31">
        <f t="shared" si="128"/>
        <v>16.782590883813356</v>
      </c>
      <c r="M1649" s="4">
        <f>2.721*K1649*(H1649+VLOOKUP(B1649,Summary!$A$34:C$39,3,0))</f>
        <v>4.3483628221380251</v>
      </c>
      <c r="N1649" t="s">
        <v>105</v>
      </c>
      <c r="O1649" t="s">
        <v>89</v>
      </c>
      <c r="P1649">
        <f t="shared" si="129"/>
        <v>1000</v>
      </c>
    </row>
    <row r="1650" spans="1:16" hidden="1">
      <c r="A1650" t="s">
        <v>14</v>
      </c>
      <c r="B1650" t="s">
        <v>96</v>
      </c>
      <c r="C1650" t="s">
        <v>79</v>
      </c>
      <c r="D1650" s="8">
        <v>1900</v>
      </c>
      <c r="E1650" t="str">
        <f>VLOOKUP(D1650,Conformity!$A$2:$C$116,2,0)</f>
        <v>Open Land</v>
      </c>
      <c r="F1650" s="8" t="s">
        <v>5</v>
      </c>
      <c r="G1650" s="26">
        <f t="shared" si="130"/>
        <v>0.80616023176279095</v>
      </c>
      <c r="H1650" s="30">
        <f t="shared" si="131"/>
        <v>4.9140330516175015E-2</v>
      </c>
      <c r="I1650" s="30">
        <f>HLOOKUP(F1650,ROCs!$B$1:$F$17,MATCH(VLOOKUP(D1650,HROC,2,0),ROCs!$A$2:$A$17,0)+1,0)</f>
        <v>0.28292799795311729</v>
      </c>
      <c r="J1650" s="3">
        <v>7.46</v>
      </c>
      <c r="K1650" s="26">
        <f t="shared" si="127"/>
        <v>8.7961041387633365</v>
      </c>
      <c r="L1650" s="31">
        <f t="shared" si="128"/>
        <v>19.294799704384179</v>
      </c>
      <c r="M1650" s="4">
        <f>2.721*K1650*(H1650+VLOOKUP(B1650,Summary!$A$34:C$39,3,0))</f>
        <v>3.0908704161938259</v>
      </c>
      <c r="N1650" t="s">
        <v>113</v>
      </c>
      <c r="P1650">
        <f t="shared" si="129"/>
        <v>1000</v>
      </c>
    </row>
    <row r="1651" spans="1:16" hidden="1">
      <c r="A1651" t="s">
        <v>6</v>
      </c>
      <c r="B1651" t="s">
        <v>94</v>
      </c>
      <c r="C1651" t="s">
        <v>81</v>
      </c>
      <c r="D1651" s="8">
        <v>7400</v>
      </c>
      <c r="E1651" t="str">
        <f>VLOOKUP(D1651,Conformity!$A$2:$C$116,2,0)</f>
        <v>Disturbed Land</v>
      </c>
      <c r="F1651" s="8" t="s">
        <v>5</v>
      </c>
      <c r="G1651" s="26">
        <f t="shared" si="130"/>
        <v>0.73183755311232057</v>
      </c>
      <c r="H1651" s="30">
        <f t="shared" si="131"/>
        <v>0.13401908322593187</v>
      </c>
      <c r="I1651" s="30">
        <f>HLOOKUP(F1651,ROCs!$B$1:$F$17,MATCH(VLOOKUP(D1651,HROC,2,0),ROCs!$A$2:$A$17,0)+1,0)</f>
        <v>0.28292799795311729</v>
      </c>
      <c r="J1651" s="3">
        <v>7.41</v>
      </c>
      <c r="K1651" s="26">
        <f t="shared" si="127"/>
        <v>8.7371490171898554</v>
      </c>
      <c r="L1651" s="31">
        <f t="shared" si="128"/>
        <v>17.398546795294717</v>
      </c>
      <c r="M1651" s="4">
        <f>2.721*K1651*(H1651+VLOOKUP(B1651,Summary!$A$34:C$39,3,0))</f>
        <v>4.3748296560045823</v>
      </c>
      <c r="N1651" t="s">
        <v>103</v>
      </c>
      <c r="O1651" t="s">
        <v>82</v>
      </c>
      <c r="P1651">
        <f t="shared" si="129"/>
        <v>7000</v>
      </c>
    </row>
    <row r="1652" spans="1:16" hidden="1">
      <c r="A1652" t="s">
        <v>12</v>
      </c>
      <c r="B1652" t="s">
        <v>95</v>
      </c>
      <c r="C1652" t="s">
        <v>71</v>
      </c>
      <c r="D1652" s="8">
        <v>6410</v>
      </c>
      <c r="E1652" t="str">
        <f>VLOOKUP(D1652,Conformity!$A$2:$C$116,2,0)</f>
        <v>Freshwater Marshes</v>
      </c>
      <c r="F1652" s="8" t="s">
        <v>10</v>
      </c>
      <c r="G1652" s="26">
        <f t="shared" si="130"/>
        <v>0.62640332935885068</v>
      </c>
      <c r="H1652" s="30">
        <f t="shared" si="131"/>
        <v>1.7869211096790915E-2</v>
      </c>
      <c r="I1652" s="30">
        <f>HLOOKUP(F1652,ROCs!$B$1:$F$17,MATCH(VLOOKUP(D1652,HROC,2,0),ROCs!$A$2:$A$17,0)+1,0)</f>
        <v>0.24869471632328805</v>
      </c>
      <c r="J1652" s="3">
        <v>7.38</v>
      </c>
      <c r="K1652" s="26">
        <f t="shared" si="127"/>
        <v>7.6488919994464943</v>
      </c>
      <c r="L1652" s="31">
        <f t="shared" si="128"/>
        <v>13.037103938472363</v>
      </c>
      <c r="M1652" s="4">
        <f>2.721*K1652*(H1652+VLOOKUP(B1652,Summary!$A$34:C$39,3,0))</f>
        <v>0.37190537062728224</v>
      </c>
      <c r="N1652" t="s">
        <v>104</v>
      </c>
      <c r="P1652">
        <f t="shared" si="129"/>
        <v>6000</v>
      </c>
    </row>
    <row r="1653" spans="1:16" hidden="1">
      <c r="A1653" t="s">
        <v>14</v>
      </c>
      <c r="B1653" t="s">
        <v>96</v>
      </c>
      <c r="C1653" t="s">
        <v>72</v>
      </c>
      <c r="D1653" s="8">
        <v>1320</v>
      </c>
      <c r="E1653" t="str">
        <f>VLOOKUP(D1653,Conformity!$A$2:$C$116,2,0)</f>
        <v>Mobile Home Units &lt;Six or more dwelling units per acre&gt;</v>
      </c>
      <c r="F1653" s="8" t="s">
        <v>10</v>
      </c>
      <c r="G1653" s="26">
        <f t="shared" si="130"/>
        <v>1.6728075169398335</v>
      </c>
      <c r="H1653" s="30">
        <f t="shared" si="131"/>
        <v>0.4645994885165638</v>
      </c>
      <c r="I1653" s="30">
        <f>HLOOKUP(F1653,ROCs!$B$1:$F$17,MATCH(VLOOKUP(D1653,HROC,2,0),ROCs!$A$2:$A$17,0)+1,0)</f>
        <v>0.44774347762687844</v>
      </c>
      <c r="J1653" s="3">
        <v>7.37</v>
      </c>
      <c r="K1653" s="26">
        <f t="shared" si="127"/>
        <v>13.752205849983817</v>
      </c>
      <c r="L1653" s="31">
        <f t="shared" si="128"/>
        <v>62.59604262469108</v>
      </c>
      <c r="M1653" s="4">
        <f>2.721*K1653*(H1653+VLOOKUP(B1653,Summary!$A$34:C$39,3,0))</f>
        <v>20.378777863773735</v>
      </c>
      <c r="N1653" t="s">
        <v>99</v>
      </c>
      <c r="P1653">
        <f t="shared" si="129"/>
        <v>1000</v>
      </c>
    </row>
    <row r="1654" spans="1:16" hidden="1">
      <c r="A1654" t="s">
        <v>14</v>
      </c>
      <c r="B1654" t="s">
        <v>96</v>
      </c>
      <c r="C1654" t="s">
        <v>83</v>
      </c>
      <c r="D1654" s="8">
        <v>1850</v>
      </c>
      <c r="E1654" t="str">
        <f>VLOOKUP(D1654,Conformity!$A$2:$C$116,2,0)</f>
        <v>Parks and Zoos</v>
      </c>
      <c r="F1654" s="8" t="s">
        <v>10</v>
      </c>
      <c r="G1654" s="26">
        <f t="shared" si="130"/>
        <v>0.96739227811534922</v>
      </c>
      <c r="H1654" s="30">
        <f t="shared" si="131"/>
        <v>0.17065096597435325</v>
      </c>
      <c r="I1654" s="30">
        <f>HLOOKUP(F1654,ROCs!$B$1:$F$17,MATCH(VLOOKUP(D1654,HROC,2,0),ROCs!$A$2:$A$17,0)+1,0)</f>
        <v>0.24895975957097566</v>
      </c>
      <c r="J1654" s="3">
        <v>7.37</v>
      </c>
      <c r="K1654" s="26">
        <f t="shared" si="127"/>
        <v>7.6466683113487415</v>
      </c>
      <c r="L1654" s="31">
        <f t="shared" si="128"/>
        <v>20.128129155243766</v>
      </c>
      <c r="M1654" s="4">
        <f>2.721*K1654*(H1654+VLOOKUP(B1654,Summary!$A$34:C$39,3,0))</f>
        <v>5.2151904973308305</v>
      </c>
      <c r="N1654" t="s">
        <v>111</v>
      </c>
      <c r="O1654" t="s">
        <v>82</v>
      </c>
      <c r="P1654">
        <f t="shared" si="129"/>
        <v>1000</v>
      </c>
    </row>
    <row r="1655" spans="1:16" hidden="1">
      <c r="A1655" t="s">
        <v>14</v>
      </c>
      <c r="B1655" t="s">
        <v>96</v>
      </c>
      <c r="C1655" t="s">
        <v>77</v>
      </c>
      <c r="D1655" s="8">
        <v>3100</v>
      </c>
      <c r="E1655" t="str">
        <f>VLOOKUP(D1655,Conformity!$A$2:$C$116,2,0)</f>
        <v>Herbaceous (Dry Prairie)</v>
      </c>
      <c r="F1655" s="8" t="s">
        <v>5</v>
      </c>
      <c r="G1655" s="26">
        <f t="shared" si="130"/>
        <v>0.80616023176279095</v>
      </c>
      <c r="H1655" s="30">
        <f t="shared" si="131"/>
        <v>4.9140330516175015E-2</v>
      </c>
      <c r="I1655" s="30">
        <f>HLOOKUP(F1655,ROCs!$B$1:$F$17,MATCH(VLOOKUP(D1655,HROC,2,0),ROCs!$A$2:$A$17,0)+1,0)</f>
        <v>0.28292799795311729</v>
      </c>
      <c r="J1655" s="3">
        <v>7.36</v>
      </c>
      <c r="K1655" s="26">
        <f t="shared" si="127"/>
        <v>8.678193895616376</v>
      </c>
      <c r="L1655" s="31">
        <f t="shared" si="128"/>
        <v>19.03615627671147</v>
      </c>
      <c r="M1655" s="4">
        <f>2.721*K1655*(H1655+VLOOKUP(B1655,Summary!$A$34:C$39,3,0))</f>
        <v>3.0494378368882784</v>
      </c>
      <c r="N1655" t="s">
        <v>112</v>
      </c>
      <c r="P1655">
        <f t="shared" si="129"/>
        <v>3000</v>
      </c>
    </row>
    <row r="1656" spans="1:16">
      <c r="A1656" t="s">
        <v>12</v>
      </c>
      <c r="B1656" t="s">
        <v>95</v>
      </c>
      <c r="C1656" t="s">
        <v>17</v>
      </c>
      <c r="D1656" s="8">
        <v>8115</v>
      </c>
      <c r="E1656" t="str">
        <f>VLOOKUP(D1656,Conformity!$A$2:$C$116,2,0)</f>
        <v xml:space="preserve"> Grass airports</v>
      </c>
      <c r="F1656" s="8" t="s">
        <v>5</v>
      </c>
      <c r="G1656" s="26">
        <f t="shared" si="130"/>
        <v>0.96739227811534922</v>
      </c>
      <c r="H1656" s="30">
        <f t="shared" si="131"/>
        <v>0.17065096597435325</v>
      </c>
      <c r="I1656" s="30">
        <f>HLOOKUP(F1656,ROCs!$B$1:$F$17,MATCH(VLOOKUP(D1656,HROC,2,0),ROCs!$A$2:$A$17,0)+1,0)</f>
        <v>0.24052044568721381</v>
      </c>
      <c r="J1656" s="3">
        <v>7.34</v>
      </c>
      <c r="K1656" s="26">
        <f t="shared" si="127"/>
        <v>7.3573881473267422</v>
      </c>
      <c r="L1656" s="31">
        <f t="shared" si="128"/>
        <v>19.366664388314717</v>
      </c>
      <c r="M1656" s="4">
        <f>2.721*K1656*(H1656+VLOOKUP(B1656,Summary!$A$34:C$39,3,0))</f>
        <v>3.4163390181340088</v>
      </c>
      <c r="N1656" t="s">
        <v>17</v>
      </c>
      <c r="O1656" t="s">
        <v>33</v>
      </c>
      <c r="P1656">
        <f t="shared" si="129"/>
        <v>8000</v>
      </c>
    </row>
    <row r="1657" spans="1:16" hidden="1">
      <c r="A1657" t="s">
        <v>16</v>
      </c>
      <c r="B1657" t="s">
        <v>97</v>
      </c>
      <c r="C1657" t="s">
        <v>86</v>
      </c>
      <c r="D1657" s="8">
        <v>3100</v>
      </c>
      <c r="E1657" t="str">
        <f>VLOOKUP(D1657,Conformity!$A$2:$C$116,2,0)</f>
        <v>Herbaceous (Dry Prairie)</v>
      </c>
      <c r="F1657" s="8" t="s">
        <v>5</v>
      </c>
      <c r="G1657" s="26">
        <f t="shared" si="130"/>
        <v>0.80616023176279095</v>
      </c>
      <c r="H1657" s="30">
        <f t="shared" si="131"/>
        <v>4.9140330516175015E-2</v>
      </c>
      <c r="I1657" s="30">
        <f>HLOOKUP(F1657,ROCs!$B$1:$F$17,MATCH(VLOOKUP(D1657,HROC,2,0),ROCs!$A$2:$A$17,0)+1,0)</f>
        <v>0.28292799795311729</v>
      </c>
      <c r="J1657" s="3">
        <v>7.34</v>
      </c>
      <c r="K1657" s="26">
        <f t="shared" si="127"/>
        <v>8.6546118469869828</v>
      </c>
      <c r="L1657" s="31">
        <f t="shared" si="128"/>
        <v>18.984427591176928</v>
      </c>
      <c r="M1657" s="4">
        <f>2.721*K1657*(H1657+VLOOKUP(B1657,Summary!$A$34:C$39,3,0))</f>
        <v>2.0991833676011056</v>
      </c>
      <c r="N1657" t="s">
        <v>109</v>
      </c>
      <c r="P1657">
        <f t="shared" si="129"/>
        <v>3000</v>
      </c>
    </row>
    <row r="1658" spans="1:16" hidden="1">
      <c r="A1658" t="s">
        <v>2</v>
      </c>
      <c r="B1658" t="s">
        <v>94</v>
      </c>
      <c r="C1658" t="s">
        <v>71</v>
      </c>
      <c r="D1658" s="8">
        <v>1110</v>
      </c>
      <c r="E1658" t="str">
        <f>VLOOKUP(D1658,Conformity!$A$2:$C$116,2,0)</f>
        <v>Fixed Single Family Units</v>
      </c>
      <c r="F1658" s="8" t="s">
        <v>10</v>
      </c>
      <c r="G1658" s="26">
        <f t="shared" si="130"/>
        <v>0.96739227811534922</v>
      </c>
      <c r="H1658" s="30">
        <f t="shared" si="131"/>
        <v>0.17065096597435325</v>
      </c>
      <c r="I1658" s="30">
        <f>HLOOKUP(F1658,ROCs!$B$1:$F$17,MATCH(VLOOKUP(D1658,HROC,2,0),ROCs!$A$2:$A$17,0)+1,0)</f>
        <v>0.24895975957097566</v>
      </c>
      <c r="J1658" s="3">
        <v>7.34</v>
      </c>
      <c r="K1658" s="26">
        <f t="shared" si="127"/>
        <v>7.6155421174083804</v>
      </c>
      <c r="L1658" s="31">
        <f t="shared" si="128"/>
        <v>20.046196472115231</v>
      </c>
      <c r="M1658" s="4">
        <f>2.721*K1658*(H1658+VLOOKUP(B1658,Summary!$A$34:C$39,3,0))</f>
        <v>4.5723050677033479</v>
      </c>
      <c r="N1658" t="s">
        <v>104</v>
      </c>
      <c r="P1658">
        <f t="shared" si="129"/>
        <v>1000</v>
      </c>
    </row>
    <row r="1659" spans="1:16" hidden="1">
      <c r="A1659" t="s">
        <v>16</v>
      </c>
      <c r="B1659" t="s">
        <v>97</v>
      </c>
      <c r="C1659" t="s">
        <v>71</v>
      </c>
      <c r="D1659" s="8">
        <v>5120</v>
      </c>
      <c r="E1659" t="str">
        <f>VLOOKUP(D1659,Conformity!$A$2:$C$116,2,0)</f>
        <v xml:space="preserve"> Channelized Waterways, Canals</v>
      </c>
      <c r="F1659" s="8" t="s">
        <v>10</v>
      </c>
      <c r="G1659" s="26">
        <f t="shared" si="130"/>
        <v>0.52096910560538079</v>
      </c>
      <c r="H1659" s="30">
        <f t="shared" si="131"/>
        <v>9.3813358258152305E-2</v>
      </c>
      <c r="I1659" s="30">
        <f>HLOOKUP(F1659,ROCs!$B$1:$F$17,MATCH(VLOOKUP(D1659,HROC,2,0),ROCs!$A$2:$A$17,0)+1,0)</f>
        <v>0.2984336595879456</v>
      </c>
      <c r="J1659" s="3">
        <v>7.33</v>
      </c>
      <c r="K1659" s="26">
        <f t="shared" si="127"/>
        <v>9.1164842855191548</v>
      </c>
      <c r="L1659" s="31">
        <f t="shared" si="128"/>
        <v>12.923135534083883</v>
      </c>
      <c r="M1659" s="4">
        <f>2.721*K1659*(H1659+VLOOKUP(B1659,Summary!$A$34:C$39,3,0))</f>
        <v>3.3193679748658864</v>
      </c>
      <c r="N1659" t="s">
        <v>104</v>
      </c>
      <c r="P1659">
        <f t="shared" si="129"/>
        <v>5000</v>
      </c>
    </row>
    <row r="1660" spans="1:16" hidden="1">
      <c r="A1660" t="s">
        <v>14</v>
      </c>
      <c r="B1660" t="s">
        <v>96</v>
      </c>
      <c r="C1660" t="s">
        <v>79</v>
      </c>
      <c r="D1660" s="8">
        <v>1411</v>
      </c>
      <c r="E1660" t="str">
        <f>VLOOKUP(D1660,Conformity!$A$2:$C$116,2,0)</f>
        <v>Shopping Centers (Plazas, Malls)</v>
      </c>
      <c r="F1660" s="8" t="s">
        <v>5</v>
      </c>
      <c r="G1660" s="26">
        <f t="shared" si="130"/>
        <v>1.4884831588725165</v>
      </c>
      <c r="H1660" s="30">
        <f t="shared" si="131"/>
        <v>0.30824389141964326</v>
      </c>
      <c r="I1660" s="30">
        <f>HLOOKUP(F1660,ROCs!$B$1:$F$17,MATCH(VLOOKUP(D1660,HROC,2,0),ROCs!$A$2:$A$17,0)+1,0)</f>
        <v>0.58224006489851832</v>
      </c>
      <c r="J1660" s="3">
        <v>7.31</v>
      </c>
      <c r="K1660" s="26">
        <f t="shared" si="127"/>
        <v>17.737608789096043</v>
      </c>
      <c r="L1660" s="31">
        <f t="shared" si="128"/>
        <v>71.840201066530213</v>
      </c>
      <c r="M1660" s="4">
        <f>2.721*K1660*(H1660+VLOOKUP(B1660,Summary!$A$34:C$39,3,0))</f>
        <v>18.738216187522287</v>
      </c>
      <c r="N1660" t="s">
        <v>113</v>
      </c>
      <c r="P1660">
        <f t="shared" si="129"/>
        <v>1000</v>
      </c>
    </row>
    <row r="1661" spans="1:16" hidden="1">
      <c r="A1661" t="s">
        <v>16</v>
      </c>
      <c r="B1661" t="s">
        <v>97</v>
      </c>
      <c r="C1661" t="s">
        <v>81</v>
      </c>
      <c r="D1661" s="8">
        <v>5110</v>
      </c>
      <c r="E1661" t="str">
        <f>VLOOKUP(D1661,Conformity!$A$2:$C$116,2,0)</f>
        <v xml:space="preserve"> Natural River, Stream, Waterway</v>
      </c>
      <c r="F1661" s="8" t="s">
        <v>9</v>
      </c>
      <c r="G1661" s="26">
        <f t="shared" si="130"/>
        <v>0.52096910560538079</v>
      </c>
      <c r="H1661" s="30">
        <f t="shared" si="131"/>
        <v>9.3813358258152305E-2</v>
      </c>
      <c r="I1661" s="30">
        <f>HLOOKUP(F1661,ROCs!$B$1:$F$17,MATCH(VLOOKUP(D1661,HROC,2,0),ROCs!$A$2:$A$17,0)+1,0)</f>
        <v>0.2984336595879456</v>
      </c>
      <c r="J1661" s="3">
        <v>7.29</v>
      </c>
      <c r="K1661" s="26">
        <f t="shared" si="127"/>
        <v>9.0667353944658426</v>
      </c>
      <c r="L1661" s="31">
        <f t="shared" si="128"/>
        <v>12.852613648495428</v>
      </c>
      <c r="M1661" s="4">
        <f>2.721*K1661*(H1661+VLOOKUP(B1661,Summary!$A$34:C$39,3,0))</f>
        <v>3.3012540977861269</v>
      </c>
      <c r="N1661" t="s">
        <v>103</v>
      </c>
      <c r="O1661" t="s">
        <v>82</v>
      </c>
      <c r="P1661">
        <f t="shared" si="129"/>
        <v>5000</v>
      </c>
    </row>
    <row r="1662" spans="1:16" hidden="1">
      <c r="A1662" t="s">
        <v>16</v>
      </c>
      <c r="B1662" t="s">
        <v>97</v>
      </c>
      <c r="C1662" t="s">
        <v>79</v>
      </c>
      <c r="D1662" s="8">
        <v>4240</v>
      </c>
      <c r="E1662" t="str">
        <f>VLOOKUP(D1662,Conformity!$A$2:$C$116,2,0)</f>
        <v>Melaleuca</v>
      </c>
      <c r="F1662" s="8" t="s">
        <v>10</v>
      </c>
      <c r="G1662" s="26">
        <f t="shared" si="130"/>
        <v>0.80616023176279095</v>
      </c>
      <c r="H1662" s="30">
        <f t="shared" si="131"/>
        <v>4.9140330516175015E-2</v>
      </c>
      <c r="I1662" s="30">
        <f>HLOOKUP(F1662,ROCs!$B$1:$F$17,MATCH(VLOOKUP(D1662,HROC,2,0),ROCs!$A$2:$A$17,0)+1,0)</f>
        <v>0.24115339422849597</v>
      </c>
      <c r="J1662" s="3">
        <v>7.29</v>
      </c>
      <c r="K1662" s="26">
        <f t="shared" si="127"/>
        <v>7.326499356560503</v>
      </c>
      <c r="L1662" s="31">
        <f t="shared" si="128"/>
        <v>16.071130512901028</v>
      </c>
      <c r="M1662" s="4">
        <f>2.721*K1662*(H1662+VLOOKUP(B1662,Summary!$A$34:C$39,3,0))</f>
        <v>1.7770485683175137</v>
      </c>
      <c r="N1662" t="s">
        <v>113</v>
      </c>
      <c r="P1662">
        <f t="shared" si="129"/>
        <v>4000</v>
      </c>
    </row>
    <row r="1663" spans="1:16">
      <c r="A1663" t="s">
        <v>14</v>
      </c>
      <c r="B1663" t="s">
        <v>96</v>
      </c>
      <c r="C1663" t="s">
        <v>17</v>
      </c>
      <c r="D1663" s="8">
        <v>6120</v>
      </c>
      <c r="E1663" t="str">
        <f>VLOOKUP(D1663,Conformity!$A$2:$C$116,2,0)</f>
        <v>Mangrove Swamps</v>
      </c>
      <c r="F1663" s="8" t="s">
        <v>5</v>
      </c>
      <c r="G1663" s="26">
        <f t="shared" si="130"/>
        <v>0.62640332935885068</v>
      </c>
      <c r="H1663" s="30">
        <f t="shared" si="131"/>
        <v>1.7869211096790915E-2</v>
      </c>
      <c r="I1663" s="30">
        <f>HLOOKUP(F1663,ROCs!$B$1:$F$17,MATCH(VLOOKUP(D1663,HROC,2,0),ROCs!$A$2:$A$17,0)+1,0)</f>
        <v>0.24869471632328805</v>
      </c>
      <c r="J1663" s="3">
        <v>7.25</v>
      </c>
      <c r="K1663" s="26">
        <f t="shared" si="127"/>
        <v>7.5141554195104456</v>
      </c>
      <c r="L1663" s="31">
        <f t="shared" si="128"/>
        <v>12.807453056087351</v>
      </c>
      <c r="M1663" s="4">
        <f>2.721*K1663*(H1663+VLOOKUP(B1663,Summary!$A$34:C$39,3,0))</f>
        <v>2.0010355437309304</v>
      </c>
      <c r="N1663" t="s">
        <v>17</v>
      </c>
      <c r="O1663" t="s">
        <v>47</v>
      </c>
      <c r="P1663">
        <f t="shared" si="129"/>
        <v>6000</v>
      </c>
    </row>
    <row r="1664" spans="1:16" hidden="1">
      <c r="A1664" t="s">
        <v>16</v>
      </c>
      <c r="B1664" t="s">
        <v>97</v>
      </c>
      <c r="C1664" t="s">
        <v>81</v>
      </c>
      <c r="D1664" s="8">
        <v>1210</v>
      </c>
      <c r="E1664" t="str">
        <f>VLOOKUP(D1664,Conformity!$A$2:$C$116,2,0)</f>
        <v>Fixed Single Family Units</v>
      </c>
      <c r="F1664" s="8" t="s">
        <v>13</v>
      </c>
      <c r="G1664" s="26">
        <f t="shared" si="130"/>
        <v>1.3474392445178078</v>
      </c>
      <c r="H1664" s="30">
        <f t="shared" si="131"/>
        <v>0.2921616014325315</v>
      </c>
      <c r="I1664" s="30">
        <f>HLOOKUP(F1664,ROCs!$B$1:$F$17,MATCH(VLOOKUP(D1664,HROC,2,0),ROCs!$A$2:$A$17,0)+1,0)</f>
        <v>0.1586591010147235</v>
      </c>
      <c r="J1664" s="3">
        <v>7.25</v>
      </c>
      <c r="K1664" s="26">
        <f t="shared" si="127"/>
        <v>4.7937855752217358</v>
      </c>
      <c r="L1664" s="31">
        <f t="shared" si="128"/>
        <v>17.575850028505279</v>
      </c>
      <c r="M1664" s="4">
        <f>2.721*K1664*(H1664+VLOOKUP(B1664,Summary!$A$34:C$39,3,0))</f>
        <v>4.3326795740579023</v>
      </c>
      <c r="N1664" t="s">
        <v>103</v>
      </c>
      <c r="O1664" t="s">
        <v>82</v>
      </c>
      <c r="P1664">
        <f t="shared" si="129"/>
        <v>1000</v>
      </c>
    </row>
    <row r="1665" spans="1:16" hidden="1">
      <c r="A1665" t="s">
        <v>14</v>
      </c>
      <c r="B1665" t="s">
        <v>96</v>
      </c>
      <c r="C1665" t="s">
        <v>78</v>
      </c>
      <c r="D1665" s="8">
        <v>5300</v>
      </c>
      <c r="E1665" t="str">
        <f>VLOOKUP(D1665,Conformity!$A$2:$C$116,2,0)</f>
        <v>Reservoirs</v>
      </c>
      <c r="F1665" s="8" t="s">
        <v>10</v>
      </c>
      <c r="G1665" s="26">
        <f t="shared" si="130"/>
        <v>0.52096910560538079</v>
      </c>
      <c r="H1665" s="30">
        <f t="shared" si="131"/>
        <v>9.3813358258152305E-2</v>
      </c>
      <c r="I1665" s="30">
        <f>HLOOKUP(F1665,ROCs!$B$1:$F$17,MATCH(VLOOKUP(D1665,HROC,2,0),ROCs!$A$2:$A$17,0)+1,0)</f>
        <v>0.2984336595879456</v>
      </c>
      <c r="J1665" s="3">
        <v>7.23</v>
      </c>
      <c r="K1665" s="26">
        <f t="shared" si="127"/>
        <v>8.992112057885878</v>
      </c>
      <c r="L1665" s="31">
        <f t="shared" si="128"/>
        <v>12.746830820112752</v>
      </c>
      <c r="M1665" s="4">
        <f>2.721*K1665*(H1665+VLOOKUP(B1665,Summary!$A$34:C$39,3,0))</f>
        <v>4.2527847585467873</v>
      </c>
      <c r="N1665" t="s">
        <v>100</v>
      </c>
      <c r="P1665">
        <f t="shared" si="129"/>
        <v>5000</v>
      </c>
    </row>
    <row r="1666" spans="1:16" hidden="1">
      <c r="A1666" t="s">
        <v>2</v>
      </c>
      <c r="B1666" t="s">
        <v>94</v>
      </c>
      <c r="C1666" t="s">
        <v>81</v>
      </c>
      <c r="D1666" s="8">
        <v>8200</v>
      </c>
      <c r="E1666" t="str">
        <f>VLOOKUP(D1666,Conformity!$A$2:$C$116,2,0)</f>
        <v>Communications</v>
      </c>
      <c r="F1666" s="8" t="s">
        <v>5</v>
      </c>
      <c r="G1666" s="26">
        <f t="shared" si="130"/>
        <v>1.2017295380314896</v>
      </c>
      <c r="H1666" s="30">
        <f t="shared" si="131"/>
        <v>0.2322997442582819</v>
      </c>
      <c r="I1666" s="30">
        <f>HLOOKUP(F1666,ROCs!$B$1:$F$17,MATCH(VLOOKUP(D1666,HROC,2,0),ROCs!$A$2:$A$17,0)+1,0)</f>
        <v>0.58224006489851832</v>
      </c>
      <c r="J1666" s="3">
        <v>7.23</v>
      </c>
      <c r="K1666" s="26">
        <f t="shared" ref="K1666:K1729" si="132">Rain*I1666*J1666/12</f>
        <v>17.543489951458877</v>
      </c>
      <c r="L1666" s="31">
        <f t="shared" ref="L1666:L1729" si="133">2.721*G1666*K1666</f>
        <v>57.365564333603608</v>
      </c>
      <c r="M1666" s="4">
        <f>2.721*K1666*(H1666+VLOOKUP(B1666,Summary!$A$34:C$39,3,0))</f>
        <v>13.475814339335951</v>
      </c>
      <c r="N1666" t="s">
        <v>103</v>
      </c>
      <c r="O1666" t="s">
        <v>82</v>
      </c>
      <c r="P1666">
        <f t="shared" si="129"/>
        <v>8000</v>
      </c>
    </row>
    <row r="1667" spans="1:16" hidden="1">
      <c r="A1667" t="s">
        <v>12</v>
      </c>
      <c r="B1667" t="s">
        <v>95</v>
      </c>
      <c r="C1667" t="s">
        <v>81</v>
      </c>
      <c r="D1667" s="8">
        <v>6430</v>
      </c>
      <c r="E1667" t="str">
        <f>VLOOKUP(D1667,Conformity!$A$2:$C$116,2,0)</f>
        <v>Wet Prairies</v>
      </c>
      <c r="F1667" s="8" t="s">
        <v>10</v>
      </c>
      <c r="G1667" s="26">
        <f t="shared" si="130"/>
        <v>0.62640332935885068</v>
      </c>
      <c r="H1667" s="30">
        <f t="shared" si="131"/>
        <v>1.7869211096790915E-2</v>
      </c>
      <c r="I1667" s="30">
        <f>HLOOKUP(F1667,ROCs!$B$1:$F$17,MATCH(VLOOKUP(D1667,HROC,2,0),ROCs!$A$2:$A$17,0)+1,0)</f>
        <v>0.24869471632328805</v>
      </c>
      <c r="J1667" s="3">
        <v>7.23</v>
      </c>
      <c r="K1667" s="26">
        <f t="shared" si="132"/>
        <v>7.4934267149049001</v>
      </c>
      <c r="L1667" s="31">
        <f t="shared" si="133"/>
        <v>12.772122151105041</v>
      </c>
      <c r="M1667" s="4">
        <f>2.721*K1667*(H1667+VLOOKUP(B1667,Summary!$A$34:C$39,3,0))</f>
        <v>0.3643463183787603</v>
      </c>
      <c r="N1667" t="s">
        <v>103</v>
      </c>
      <c r="O1667" t="s">
        <v>82</v>
      </c>
      <c r="P1667">
        <f t="shared" ref="P1667:P1730" si="134">INT(D1667/1000)*1000</f>
        <v>6000</v>
      </c>
    </row>
    <row r="1668" spans="1:16" hidden="1">
      <c r="A1668" t="s">
        <v>8</v>
      </c>
      <c r="B1668" t="s">
        <v>8</v>
      </c>
      <c r="C1668" t="s">
        <v>73</v>
      </c>
      <c r="D1668" s="8">
        <v>6170</v>
      </c>
      <c r="E1668" t="str">
        <f>VLOOKUP(D1668,Conformity!$A$2:$C$116,2,0)</f>
        <v>Mixed Wetland Hardwoods</v>
      </c>
      <c r="F1668" s="8" t="s">
        <v>5</v>
      </c>
      <c r="G1668" s="26">
        <f t="shared" si="130"/>
        <v>0.62640332935885068</v>
      </c>
      <c r="H1668" s="30">
        <f t="shared" si="131"/>
        <v>1.7869211096790915E-2</v>
      </c>
      <c r="I1668" s="30">
        <f>HLOOKUP(F1668,ROCs!$B$1:$F$17,MATCH(VLOOKUP(D1668,HROC,2,0),ROCs!$A$2:$A$17,0)+1,0)</f>
        <v>0.24869471632328805</v>
      </c>
      <c r="J1668" s="3">
        <v>7.23</v>
      </c>
      <c r="K1668" s="26">
        <f t="shared" si="132"/>
        <v>7.4934267149049001</v>
      </c>
      <c r="L1668" s="31">
        <f t="shared" si="133"/>
        <v>12.772122151105041</v>
      </c>
      <c r="M1668" s="4">
        <f>2.721*K1668*(H1668+VLOOKUP(B1668,Summary!$A$34:C$39,3,0))</f>
        <v>4.2383729957174445</v>
      </c>
      <c r="N1668" t="s">
        <v>110</v>
      </c>
      <c r="P1668">
        <f t="shared" si="134"/>
        <v>6000</v>
      </c>
    </row>
    <row r="1669" spans="1:16" hidden="1">
      <c r="A1669" t="s">
        <v>8</v>
      </c>
      <c r="B1669" t="s">
        <v>8</v>
      </c>
      <c r="C1669" t="s">
        <v>81</v>
      </c>
      <c r="D1669" s="8">
        <v>6172</v>
      </c>
      <c r="E1669" t="str">
        <f>VLOOKUP(D1669,Conformity!$A$2:$C$116,2,0)</f>
        <v>Mixed Shrubs</v>
      </c>
      <c r="F1669" s="8" t="s">
        <v>10</v>
      </c>
      <c r="G1669" s="26">
        <f t="shared" si="130"/>
        <v>0.62640332935885068</v>
      </c>
      <c r="H1669" s="30">
        <f t="shared" si="131"/>
        <v>1.7869211096790915E-2</v>
      </c>
      <c r="I1669" s="30">
        <f>HLOOKUP(F1669,ROCs!$B$1:$F$17,MATCH(VLOOKUP(D1669,HROC,2,0),ROCs!$A$2:$A$17,0)+1,0)</f>
        <v>0.24869471632328805</v>
      </c>
      <c r="J1669" s="3">
        <v>7.21</v>
      </c>
      <c r="K1669" s="26">
        <f t="shared" si="132"/>
        <v>7.4726980102993537</v>
      </c>
      <c r="L1669" s="31">
        <f t="shared" si="133"/>
        <v>12.736791246122731</v>
      </c>
      <c r="M1669" s="4">
        <f>2.721*K1669*(H1669+VLOOKUP(B1669,Summary!$A$34:C$39,3,0))</f>
        <v>4.2266485890902867</v>
      </c>
      <c r="N1669" t="s">
        <v>103</v>
      </c>
      <c r="O1669" t="s">
        <v>82</v>
      </c>
      <c r="P1669">
        <f t="shared" si="134"/>
        <v>6000</v>
      </c>
    </row>
    <row r="1670" spans="1:16" hidden="1">
      <c r="A1670" t="s">
        <v>14</v>
      </c>
      <c r="B1670" t="s">
        <v>96</v>
      </c>
      <c r="C1670" t="s">
        <v>72</v>
      </c>
      <c r="D1670" s="8">
        <v>1700</v>
      </c>
      <c r="E1670" t="str">
        <f>VLOOKUP(D1670,Conformity!$A$2:$C$116,2,0)</f>
        <v>Institutional</v>
      </c>
      <c r="F1670" s="8" t="s">
        <v>10</v>
      </c>
      <c r="G1670" s="26">
        <f t="shared" si="130"/>
        <v>0.96739227811534922</v>
      </c>
      <c r="H1670" s="30">
        <f t="shared" si="131"/>
        <v>0.17065096597435325</v>
      </c>
      <c r="I1670" s="30">
        <f>HLOOKUP(F1670,ROCs!$B$1:$F$17,MATCH(VLOOKUP(D1670,HROC,2,0),ROCs!$A$2:$A$17,0)+1,0)</f>
        <v>0.22279788653131388</v>
      </c>
      <c r="J1670" s="3">
        <v>7.2</v>
      </c>
      <c r="K1670" s="26">
        <f t="shared" si="132"/>
        <v>6.685273383258604</v>
      </c>
      <c r="L1670" s="31">
        <f t="shared" si="133"/>
        <v>17.597473908556154</v>
      </c>
      <c r="M1670" s="4">
        <f>2.721*K1670*(H1670+VLOOKUP(B1670,Summary!$A$34:C$39,3,0))</f>
        <v>4.5594986994119298</v>
      </c>
      <c r="N1670" t="s">
        <v>99</v>
      </c>
      <c r="P1670">
        <f t="shared" si="134"/>
        <v>1000</v>
      </c>
    </row>
    <row r="1671" spans="1:16" hidden="1">
      <c r="A1671" t="s">
        <v>8</v>
      </c>
      <c r="B1671" t="s">
        <v>8</v>
      </c>
      <c r="C1671" t="s">
        <v>74</v>
      </c>
      <c r="D1671" s="8">
        <v>2210</v>
      </c>
      <c r="E1671" t="str">
        <f>VLOOKUP(D1671,Conformity!$A$2:$C$116,2,0)</f>
        <v>Citrus Groves</v>
      </c>
      <c r="F1671" s="8" t="s">
        <v>5</v>
      </c>
      <c r="G1671" s="26">
        <f t="shared" si="130"/>
        <v>1.6671011379372187</v>
      </c>
      <c r="H1671" s="30">
        <f t="shared" si="131"/>
        <v>0.16490862031309303</v>
      </c>
      <c r="I1671" s="30">
        <f>HLOOKUP(F1671,ROCs!$B$1:$F$17,MATCH(VLOOKUP(D1671,HROC,2,0),ROCs!$A$2:$A$17,0)+1,0)</f>
        <v>0.32696578480774496</v>
      </c>
      <c r="J1671" s="3">
        <v>7.18</v>
      </c>
      <c r="K1671" s="26">
        <f t="shared" si="132"/>
        <v>9.7836827407774702</v>
      </c>
      <c r="L1671" s="31">
        <f t="shared" si="133"/>
        <v>44.380567463228196</v>
      </c>
      <c r="M1671" s="4">
        <f>2.721*K1671*(H1671+VLOOKUP(B1671,Summary!$A$34:C$39,3,0))</f>
        <v>9.4481646066032692</v>
      </c>
      <c r="N1671" t="s">
        <v>115</v>
      </c>
      <c r="P1671">
        <f t="shared" si="134"/>
        <v>2000</v>
      </c>
    </row>
    <row r="1672" spans="1:16">
      <c r="A1672" t="s">
        <v>14</v>
      </c>
      <c r="B1672" t="s">
        <v>96</v>
      </c>
      <c r="C1672" t="s">
        <v>17</v>
      </c>
      <c r="D1672" s="8">
        <v>5300</v>
      </c>
      <c r="E1672" t="str">
        <f>VLOOKUP(D1672,Conformity!$A$2:$C$116,2,0)</f>
        <v>Reservoirs</v>
      </c>
      <c r="F1672" s="8" t="s">
        <v>5</v>
      </c>
      <c r="G1672" s="26">
        <f t="shared" si="130"/>
        <v>0.52096910560538079</v>
      </c>
      <c r="H1672" s="30">
        <f t="shared" si="131"/>
        <v>9.3813358258152305E-2</v>
      </c>
      <c r="I1672" s="30">
        <f>HLOOKUP(F1672,ROCs!$B$1:$F$17,MATCH(VLOOKUP(D1672,HROC,2,0),ROCs!$A$2:$A$17,0)+1,0)</f>
        <v>0.2984336595879456</v>
      </c>
      <c r="J1672" s="3">
        <v>7.17</v>
      </c>
      <c r="K1672" s="26">
        <f t="shared" si="132"/>
        <v>8.9174887213059115</v>
      </c>
      <c r="L1672" s="31">
        <f t="shared" si="133"/>
        <v>12.641047991730073</v>
      </c>
      <c r="M1672" s="4">
        <f>2.721*K1672*(H1672+VLOOKUP(B1672,Summary!$A$34:C$39,3,0))</f>
        <v>4.2174919389737848</v>
      </c>
      <c r="N1672" t="s">
        <v>17</v>
      </c>
      <c r="O1672" t="s">
        <v>48</v>
      </c>
      <c r="P1672">
        <f t="shared" si="134"/>
        <v>5000</v>
      </c>
    </row>
    <row r="1673" spans="1:16" hidden="1">
      <c r="A1673" t="s">
        <v>8</v>
      </c>
      <c r="B1673" t="s">
        <v>8</v>
      </c>
      <c r="C1673" t="s">
        <v>83</v>
      </c>
      <c r="D1673" s="8">
        <v>6191</v>
      </c>
      <c r="E1673" t="e">
        <f>VLOOKUP(D1673,Conformity!$A$2:$C$116,2,0)</f>
        <v>#N/A</v>
      </c>
      <c r="F1673" s="8" t="s">
        <v>10</v>
      </c>
      <c r="G1673" s="26">
        <f t="shared" si="130"/>
        <v>0.62640332935885068</v>
      </c>
      <c r="H1673" s="30">
        <f t="shared" si="131"/>
        <v>1.7869211096790915E-2</v>
      </c>
      <c r="I1673" s="30">
        <f>HLOOKUP(F1673,ROCs!$B$1:$F$17,MATCH(VLOOKUP(D1673,HROC,2,0),ROCs!$A$2:$A$17,0)+1,0)</f>
        <v>0.24869471632328805</v>
      </c>
      <c r="J1673" s="3">
        <v>7.17</v>
      </c>
      <c r="K1673" s="26">
        <f t="shared" si="132"/>
        <v>7.4312406010882617</v>
      </c>
      <c r="L1673" s="31">
        <f t="shared" si="133"/>
        <v>12.66612943615811</v>
      </c>
      <c r="M1673" s="4">
        <f>2.721*K1673*(H1673+VLOOKUP(B1673,Summary!$A$34:C$39,3,0))</f>
        <v>4.203199775835972</v>
      </c>
      <c r="N1673" t="s">
        <v>111</v>
      </c>
      <c r="O1673" t="s">
        <v>82</v>
      </c>
      <c r="P1673">
        <f t="shared" si="134"/>
        <v>6000</v>
      </c>
    </row>
    <row r="1674" spans="1:16" hidden="1">
      <c r="A1674" t="s">
        <v>14</v>
      </c>
      <c r="B1674" t="s">
        <v>96</v>
      </c>
      <c r="C1674" t="s">
        <v>83</v>
      </c>
      <c r="D1674" s="8">
        <v>6172</v>
      </c>
      <c r="E1674" t="str">
        <f>VLOOKUP(D1674,Conformity!$A$2:$C$116,2,0)</f>
        <v>Mixed Shrubs</v>
      </c>
      <c r="F1674" s="8" t="s">
        <v>10</v>
      </c>
      <c r="G1674" s="26">
        <f t="shared" si="130"/>
        <v>0.62640332935885068</v>
      </c>
      <c r="H1674" s="30">
        <f t="shared" si="131"/>
        <v>1.7869211096790915E-2</v>
      </c>
      <c r="I1674" s="30">
        <f>HLOOKUP(F1674,ROCs!$B$1:$F$17,MATCH(VLOOKUP(D1674,HROC,2,0),ROCs!$A$2:$A$17,0)+1,0)</f>
        <v>0.24869471632328805</v>
      </c>
      <c r="J1674" s="3">
        <v>7.12</v>
      </c>
      <c r="K1674" s="26">
        <f t="shared" si="132"/>
        <v>7.379418839574396</v>
      </c>
      <c r="L1674" s="31">
        <f t="shared" si="133"/>
        <v>12.577802173702336</v>
      </c>
      <c r="M1674" s="4">
        <f>2.721*K1674*(H1674+VLOOKUP(B1674,Summary!$A$34:C$39,3,0))</f>
        <v>1.9651549063950655</v>
      </c>
      <c r="N1674" t="s">
        <v>111</v>
      </c>
      <c r="O1674" t="s">
        <v>82</v>
      </c>
      <c r="P1674">
        <f t="shared" si="134"/>
        <v>6000</v>
      </c>
    </row>
    <row r="1675" spans="1:16" hidden="1">
      <c r="A1675" t="s">
        <v>14</v>
      </c>
      <c r="B1675" t="s">
        <v>96</v>
      </c>
      <c r="C1675" t="s">
        <v>90</v>
      </c>
      <c r="D1675" s="8">
        <v>1480</v>
      </c>
      <c r="E1675" t="str">
        <f>VLOOKUP(D1675,Conformity!$A$2:$C$116,2,0)</f>
        <v>Cemeteries</v>
      </c>
      <c r="F1675" s="8" t="s">
        <v>9</v>
      </c>
      <c r="G1675" s="26">
        <f t="shared" si="130"/>
        <v>1.3474392445178078</v>
      </c>
      <c r="H1675" s="30">
        <f t="shared" si="131"/>
        <v>0.2921616014325315</v>
      </c>
      <c r="I1675" s="30">
        <f>HLOOKUP(F1675,ROCs!$B$1:$F$17,MATCH(VLOOKUP(D1675,HROC,2,0),ROCs!$A$2:$A$17,0)+1,0)</f>
        <v>0.22153198944874952</v>
      </c>
      <c r="J1675" s="3">
        <v>7.11</v>
      </c>
      <c r="K1675" s="26">
        <f t="shared" si="132"/>
        <v>6.5641977644566891</v>
      </c>
      <c r="L1675" s="31">
        <f t="shared" si="133"/>
        <v>24.066857738042216</v>
      </c>
      <c r="M1675" s="4">
        <f>2.721*K1675*(H1675+VLOOKUP(B1675,Summary!$A$34:C$39,3,0))</f>
        <v>6.6472461401730625</v>
      </c>
      <c r="N1675" t="s">
        <v>105</v>
      </c>
      <c r="O1675" t="s">
        <v>89</v>
      </c>
      <c r="P1675">
        <f t="shared" si="134"/>
        <v>1000</v>
      </c>
    </row>
    <row r="1676" spans="1:16" hidden="1">
      <c r="A1676" t="s">
        <v>2</v>
      </c>
      <c r="B1676" t="s">
        <v>94</v>
      </c>
      <c r="C1676" t="s">
        <v>86</v>
      </c>
      <c r="D1676" s="8">
        <v>2130</v>
      </c>
      <c r="E1676" t="str">
        <f>VLOOKUP(D1676,Conformity!$A$2:$C$116,2,0)</f>
        <v>Woodland Pastures</v>
      </c>
      <c r="F1676" s="8" t="s">
        <v>5</v>
      </c>
      <c r="G1676" s="26">
        <f t="shared" si="130"/>
        <v>0.95337210017164864</v>
      </c>
      <c r="H1676" s="30">
        <f t="shared" si="131"/>
        <v>0.22938109134459039</v>
      </c>
      <c r="I1676" s="30">
        <f>HLOOKUP(F1676,ROCs!$B$1:$F$17,MATCH(VLOOKUP(D1676,HROC,2,0),ROCs!$A$2:$A$17,0)+1,0)</f>
        <v>0.2</v>
      </c>
      <c r="J1676" s="3">
        <v>7.1</v>
      </c>
      <c r="K1676" s="26">
        <f t="shared" si="132"/>
        <v>5.9178500000000005</v>
      </c>
      <c r="L1676" s="31">
        <f t="shared" si="133"/>
        <v>15.351645498845153</v>
      </c>
      <c r="M1676" s="4">
        <f>2.721*K1676*(H1676+VLOOKUP(B1676,Summary!$A$34:C$39,3,0))</f>
        <v>4.4987256000363631</v>
      </c>
      <c r="N1676" t="s">
        <v>109</v>
      </c>
      <c r="P1676">
        <f t="shared" si="134"/>
        <v>2000</v>
      </c>
    </row>
    <row r="1677" spans="1:16" hidden="1">
      <c r="A1677" t="s">
        <v>14</v>
      </c>
      <c r="B1677" t="s">
        <v>96</v>
      </c>
      <c r="C1677" t="s">
        <v>71</v>
      </c>
      <c r="D1677" s="8">
        <v>5300</v>
      </c>
      <c r="E1677" t="str">
        <f>VLOOKUP(D1677,Conformity!$A$2:$C$116,2,0)</f>
        <v>Reservoirs</v>
      </c>
      <c r="F1677" s="8" t="s">
        <v>13</v>
      </c>
      <c r="G1677" s="26">
        <f t="shared" si="130"/>
        <v>0.52096910560538079</v>
      </c>
      <c r="H1677" s="30">
        <f t="shared" si="131"/>
        <v>9.3813358258152305E-2</v>
      </c>
      <c r="I1677" s="30">
        <f>HLOOKUP(F1677,ROCs!$B$1:$F$17,MATCH(VLOOKUP(D1677,HROC,2,0),ROCs!$A$2:$A$17,0)+1,0)</f>
        <v>0.2984336595879456</v>
      </c>
      <c r="J1677" s="3">
        <v>7.08</v>
      </c>
      <c r="K1677" s="26">
        <f t="shared" si="132"/>
        <v>8.8055537164359645</v>
      </c>
      <c r="L1677" s="31">
        <f t="shared" si="133"/>
        <v>12.482373749156057</v>
      </c>
      <c r="M1677" s="4">
        <f>2.721*K1677*(H1677+VLOOKUP(B1677,Summary!$A$34:C$39,3,0))</f>
        <v>4.1645527096142825</v>
      </c>
      <c r="N1677" t="s">
        <v>104</v>
      </c>
      <c r="P1677">
        <f t="shared" si="134"/>
        <v>5000</v>
      </c>
    </row>
    <row r="1678" spans="1:16" hidden="1">
      <c r="A1678" t="s">
        <v>11</v>
      </c>
      <c r="B1678" t="s">
        <v>11</v>
      </c>
      <c r="C1678" t="s">
        <v>83</v>
      </c>
      <c r="D1678" s="8">
        <v>1230</v>
      </c>
      <c r="E1678" t="str">
        <f>VLOOKUP(D1678,Conformity!$A$2:$C$116,2,0)</f>
        <v>Mixed Units &lt;Fixed and mobile home units&gt;</v>
      </c>
      <c r="F1678" s="8" t="s">
        <v>5</v>
      </c>
      <c r="G1678" s="26">
        <f t="shared" si="130"/>
        <v>1.3474392445178078</v>
      </c>
      <c r="H1678" s="30">
        <f t="shared" si="131"/>
        <v>0.2921616014325315</v>
      </c>
      <c r="I1678" s="30">
        <f>HLOOKUP(F1678,ROCs!$B$1:$F$17,MATCH(VLOOKUP(D1678,HROC,2,0),ROCs!$A$2:$A$17,0)+1,0)</f>
        <v>0.24052044568721381</v>
      </c>
      <c r="J1678" s="3">
        <v>7.07</v>
      </c>
      <c r="K1678" s="26">
        <f t="shared" si="132"/>
        <v>7.0867485288283483</v>
      </c>
      <c r="L1678" s="31">
        <f t="shared" si="133"/>
        <v>25.982728550944035</v>
      </c>
      <c r="M1678" s="4">
        <f>2.721*K1678*(H1678+VLOOKUP(B1678,Summary!$A$34:C$39,3,0))</f>
        <v>7.7548993516021305</v>
      </c>
      <c r="N1678" t="s">
        <v>111</v>
      </c>
      <c r="O1678" t="s">
        <v>82</v>
      </c>
      <c r="P1678">
        <f t="shared" si="134"/>
        <v>1000</v>
      </c>
    </row>
    <row r="1679" spans="1:16">
      <c r="A1679" t="s">
        <v>16</v>
      </c>
      <c r="B1679" t="s">
        <v>97</v>
      </c>
      <c r="C1679" t="s">
        <v>17</v>
      </c>
      <c r="D1679" s="8">
        <v>6120</v>
      </c>
      <c r="E1679" t="str">
        <f>VLOOKUP(D1679,Conformity!$A$2:$C$116,2,0)</f>
        <v>Mangrove Swamps</v>
      </c>
      <c r="F1679" s="8" t="s">
        <v>5</v>
      </c>
      <c r="G1679" s="26">
        <f t="shared" ref="G1679:G1742" si="135">VLOOKUP(VLOOKUP(D1679,HEMC,2,0),EMCN,2,0)</f>
        <v>0.62640332935885068</v>
      </c>
      <c r="H1679" s="30">
        <f t="shared" ref="H1679:H1742" si="136">VLOOKUP(VLOOKUP(D1679,HEMC,2,0),EMCP,3,0)</f>
        <v>1.7869211096790915E-2</v>
      </c>
      <c r="I1679" s="30">
        <f>HLOOKUP(F1679,ROCs!$B$1:$F$17,MATCH(VLOOKUP(D1679,HROC,2,0),ROCs!$A$2:$A$17,0)+1,0)</f>
        <v>0.24869471632328805</v>
      </c>
      <c r="J1679" s="3">
        <v>7.04</v>
      </c>
      <c r="K1679" s="26">
        <f t="shared" si="132"/>
        <v>7.2965040211522121</v>
      </c>
      <c r="L1679" s="31">
        <f t="shared" si="133"/>
        <v>12.436478553773096</v>
      </c>
      <c r="M1679" s="4">
        <f>2.721*K1679*(H1679+VLOOKUP(B1679,Summary!$A$34:C$39,3,0))</f>
        <v>1.1489230165261726</v>
      </c>
      <c r="N1679" t="s">
        <v>17</v>
      </c>
      <c r="O1679" t="s">
        <v>65</v>
      </c>
      <c r="P1679">
        <f t="shared" si="134"/>
        <v>6000</v>
      </c>
    </row>
    <row r="1680" spans="1:16">
      <c r="A1680" t="s">
        <v>14</v>
      </c>
      <c r="B1680" t="s">
        <v>96</v>
      </c>
      <c r="C1680" t="s">
        <v>17</v>
      </c>
      <c r="D1680" s="8">
        <v>4200</v>
      </c>
      <c r="E1680" t="str">
        <f>VLOOKUP(D1680,Conformity!$A$2:$C$116,2,0)</f>
        <v>Upland Hardwood Forests</v>
      </c>
      <c r="F1680" s="8" t="s">
        <v>3</v>
      </c>
      <c r="G1680" s="26">
        <f t="shared" si="135"/>
        <v>0.80616023176279095</v>
      </c>
      <c r="H1680" s="30">
        <f t="shared" si="136"/>
        <v>4.9140330516175015E-2</v>
      </c>
      <c r="I1680" s="30">
        <f>HLOOKUP(F1680,ROCs!$B$1:$F$17,MATCH(VLOOKUP(D1680,HROC,2,0),ROCs!$A$2:$A$17,0)+1,0)</f>
        <v>2.0887301862310671E-2</v>
      </c>
      <c r="J1680" s="3">
        <v>7.03</v>
      </c>
      <c r="K1680" s="26">
        <f t="shared" si="132"/>
        <v>0.61194624849359347</v>
      </c>
      <c r="L1680" s="31">
        <f t="shared" si="133"/>
        <v>1.3423420310020591</v>
      </c>
      <c r="M1680" s="4">
        <f>2.721*K1680*(H1680+VLOOKUP(B1680,Summary!$A$34:C$39,3,0))</f>
        <v>0.21503230588576983</v>
      </c>
      <c r="N1680" t="s">
        <v>17</v>
      </c>
      <c r="O1680" t="s">
        <v>37</v>
      </c>
      <c r="P1680">
        <f t="shared" si="134"/>
        <v>4000</v>
      </c>
    </row>
    <row r="1681" spans="1:16" hidden="1">
      <c r="A1681" t="s">
        <v>16</v>
      </c>
      <c r="B1681" t="s">
        <v>97</v>
      </c>
      <c r="C1681" t="s">
        <v>92</v>
      </c>
      <c r="D1681" s="8">
        <v>4110</v>
      </c>
      <c r="E1681" t="str">
        <f>VLOOKUP(D1681,Conformity!$A$2:$C$116,2,0)</f>
        <v>Pine Flatwoods</v>
      </c>
      <c r="F1681" s="8" t="s">
        <v>5</v>
      </c>
      <c r="G1681" s="26">
        <f t="shared" si="135"/>
        <v>0.80616023176279095</v>
      </c>
      <c r="H1681" s="30">
        <f t="shared" si="136"/>
        <v>4.9140330516175015E-2</v>
      </c>
      <c r="I1681" s="30">
        <f>HLOOKUP(F1681,ROCs!$B$1:$F$17,MATCH(VLOOKUP(D1681,HROC,2,0),ROCs!$A$2:$A$17,0)+1,0)</f>
        <v>0.28292799795311729</v>
      </c>
      <c r="J1681" s="3">
        <v>7.03</v>
      </c>
      <c r="K1681" s="26">
        <f t="shared" si="132"/>
        <v>8.2890900932314029</v>
      </c>
      <c r="L1681" s="31">
        <f t="shared" si="133"/>
        <v>18.182632965391527</v>
      </c>
      <c r="M1681" s="4">
        <f>2.721*K1681*(H1681+VLOOKUP(B1681,Summary!$A$34:C$39,3,0))</f>
        <v>2.0105257594326669</v>
      </c>
      <c r="N1681" t="s">
        <v>102</v>
      </c>
      <c r="O1681" t="s">
        <v>89</v>
      </c>
      <c r="P1681">
        <f t="shared" si="134"/>
        <v>4000</v>
      </c>
    </row>
    <row r="1682" spans="1:16" hidden="1">
      <c r="A1682" t="s">
        <v>11</v>
      </c>
      <c r="B1682" t="s">
        <v>11</v>
      </c>
      <c r="C1682" t="s">
        <v>72</v>
      </c>
      <c r="D1682" s="8">
        <v>7400</v>
      </c>
      <c r="E1682" t="str">
        <f>VLOOKUP(D1682,Conformity!$A$2:$C$116,2,0)</f>
        <v>Disturbed Land</v>
      </c>
      <c r="F1682" s="8" t="s">
        <v>5</v>
      </c>
      <c r="G1682" s="26">
        <f t="shared" si="135"/>
        <v>0.73183755311232057</v>
      </c>
      <c r="H1682" s="30">
        <f t="shared" si="136"/>
        <v>0.13401908322593187</v>
      </c>
      <c r="I1682" s="30">
        <f>HLOOKUP(F1682,ROCs!$B$1:$F$17,MATCH(VLOOKUP(D1682,HROC,2,0),ROCs!$A$2:$A$17,0)+1,0)</f>
        <v>0.28292799795311729</v>
      </c>
      <c r="J1682" s="3">
        <v>7.03</v>
      </c>
      <c r="K1682" s="26">
        <f t="shared" si="132"/>
        <v>8.2890900932314029</v>
      </c>
      <c r="L1682" s="31">
        <f t="shared" si="133"/>
        <v>16.506313626305246</v>
      </c>
      <c r="M1682" s="4">
        <f>2.721*K1682*(H1682+VLOOKUP(B1682,Summary!$A$34:C$39,3,0))</f>
        <v>5.5037562658560759</v>
      </c>
      <c r="N1682" t="s">
        <v>99</v>
      </c>
      <c r="P1682">
        <f t="shared" si="134"/>
        <v>7000</v>
      </c>
    </row>
    <row r="1683" spans="1:16" hidden="1">
      <c r="A1683" t="s">
        <v>16</v>
      </c>
      <c r="B1683" t="s">
        <v>97</v>
      </c>
      <c r="C1683" t="s">
        <v>71</v>
      </c>
      <c r="D1683" s="8">
        <v>4200</v>
      </c>
      <c r="E1683" t="str">
        <f>VLOOKUP(D1683,Conformity!$A$2:$C$116,2,0)</f>
        <v>Upland Hardwood Forests</v>
      </c>
      <c r="F1683" s="8" t="s">
        <v>5</v>
      </c>
      <c r="G1683" s="26">
        <f t="shared" si="135"/>
        <v>0.80616023176279095</v>
      </c>
      <c r="H1683" s="30">
        <f t="shared" si="136"/>
        <v>4.9140330516175015E-2</v>
      </c>
      <c r="I1683" s="30">
        <f>HLOOKUP(F1683,ROCs!$B$1:$F$17,MATCH(VLOOKUP(D1683,HROC,2,0),ROCs!$A$2:$A$17,0)+1,0)</f>
        <v>0.28292799795311729</v>
      </c>
      <c r="J1683" s="3">
        <v>7.02</v>
      </c>
      <c r="K1683" s="26">
        <f t="shared" si="132"/>
        <v>8.2772990689167063</v>
      </c>
      <c r="L1683" s="31">
        <f t="shared" si="133"/>
        <v>18.156768622624256</v>
      </c>
      <c r="M1683" s="4">
        <f>2.721*K1683*(H1683+VLOOKUP(B1683,Summary!$A$34:C$39,3,0))</f>
        <v>2.0076658365885236</v>
      </c>
      <c r="N1683" t="s">
        <v>104</v>
      </c>
      <c r="P1683">
        <f t="shared" si="134"/>
        <v>4000</v>
      </c>
    </row>
    <row r="1684" spans="1:16" hidden="1">
      <c r="A1684" t="s">
        <v>14</v>
      </c>
      <c r="B1684" t="s">
        <v>96</v>
      </c>
      <c r="C1684" t="s">
        <v>72</v>
      </c>
      <c r="D1684" s="8">
        <v>1550</v>
      </c>
      <c r="E1684" t="str">
        <f>VLOOKUP(D1684,Conformity!$A$2:$C$116,2,0)</f>
        <v>Other Light Industrial</v>
      </c>
      <c r="F1684" s="8" t="s">
        <v>9</v>
      </c>
      <c r="G1684" s="26">
        <f t="shared" si="135"/>
        <v>1.2017295380314896</v>
      </c>
      <c r="H1684" s="30">
        <f t="shared" si="136"/>
        <v>0.2322997442582819</v>
      </c>
      <c r="I1684" s="30">
        <f>HLOOKUP(F1684,ROCs!$B$1:$F$17,MATCH(VLOOKUP(D1684,HROC,2,0),ROCs!$A$2:$A$17,0)+1,0)</f>
        <v>0.30761299106312084</v>
      </c>
      <c r="J1684" s="3">
        <v>7.02</v>
      </c>
      <c r="K1684" s="26">
        <f t="shared" si="132"/>
        <v>8.9994795245940029</v>
      </c>
      <c r="L1684" s="31">
        <f t="shared" si="133"/>
        <v>29.427452751162242</v>
      </c>
      <c r="M1684" s="4">
        <f>2.721*K1684*(H1684+VLOOKUP(B1684,Summary!$A$34:C$39,3,0))</f>
        <v>7.6474661540023048</v>
      </c>
      <c r="N1684" t="s">
        <v>99</v>
      </c>
      <c r="P1684">
        <f t="shared" si="134"/>
        <v>1000</v>
      </c>
    </row>
    <row r="1685" spans="1:16" hidden="1">
      <c r="A1685" t="s">
        <v>14</v>
      </c>
      <c r="B1685" t="s">
        <v>96</v>
      </c>
      <c r="C1685" t="s">
        <v>71</v>
      </c>
      <c r="D1685" s="8">
        <v>1330</v>
      </c>
      <c r="E1685" t="str">
        <f>VLOOKUP(D1685,Conformity!$A$2:$C$116,2,0)</f>
        <v>Multiple Dwelling Units, Low Rise &lt;Two stories or less&gt;</v>
      </c>
      <c r="F1685" s="8" t="s">
        <v>10</v>
      </c>
      <c r="G1685" s="26">
        <f t="shared" si="135"/>
        <v>1.6728075169398335</v>
      </c>
      <c r="H1685" s="30">
        <f t="shared" si="136"/>
        <v>0.4645994885165638</v>
      </c>
      <c r="I1685" s="30">
        <f>HLOOKUP(F1685,ROCs!$B$1:$F$17,MATCH(VLOOKUP(D1685,HROC,2,0),ROCs!$A$2:$A$17,0)+1,0)</f>
        <v>0.44774347762687844</v>
      </c>
      <c r="J1685" s="3">
        <v>7</v>
      </c>
      <c r="K1685" s="26">
        <f t="shared" si="132"/>
        <v>13.061796601070109</v>
      </c>
      <c r="L1685" s="31">
        <f t="shared" si="133"/>
        <v>59.453500457644161</v>
      </c>
      <c r="M1685" s="4">
        <f>2.721*K1685*(H1685+VLOOKUP(B1685,Summary!$A$34:C$39,3,0))</f>
        <v>19.355691322444521</v>
      </c>
      <c r="N1685" t="s">
        <v>104</v>
      </c>
      <c r="P1685">
        <f t="shared" si="134"/>
        <v>1000</v>
      </c>
    </row>
    <row r="1686" spans="1:16" hidden="1">
      <c r="A1686" t="s">
        <v>16</v>
      </c>
      <c r="B1686" t="s">
        <v>97</v>
      </c>
      <c r="C1686" t="s">
        <v>79</v>
      </c>
      <c r="D1686" s="8">
        <v>2430</v>
      </c>
      <c r="E1686" t="str">
        <f>VLOOKUP(D1686,Conformity!$A$2:$C$116,2,0)</f>
        <v>Ornamentals</v>
      </c>
      <c r="F1686" s="8" t="s">
        <v>13</v>
      </c>
      <c r="G1686" s="26">
        <f t="shared" si="135"/>
        <v>1.7303616721893005</v>
      </c>
      <c r="H1686" s="30">
        <f t="shared" si="136"/>
        <v>0.38508149913584422</v>
      </c>
      <c r="I1686" s="30">
        <f>HLOOKUP(F1686,ROCs!$B$1:$F$17,MATCH(VLOOKUP(D1686,HROC,2,0),ROCs!$A$2:$A$17,0)+1,0)</f>
        <v>0.30381529981542799</v>
      </c>
      <c r="J1686" s="3">
        <v>6.99</v>
      </c>
      <c r="K1686" s="26">
        <f t="shared" si="132"/>
        <v>8.8503903312457641</v>
      </c>
      <c r="L1686" s="31">
        <f t="shared" si="133"/>
        <v>41.670417675851731</v>
      </c>
      <c r="M1686" s="4">
        <f>2.721*K1686*(H1686+VLOOKUP(B1686,Summary!$A$34:C$39,3,0))</f>
        <v>10.236775293835802</v>
      </c>
      <c r="N1686" t="s">
        <v>113</v>
      </c>
      <c r="P1686">
        <f t="shared" si="134"/>
        <v>2000</v>
      </c>
    </row>
    <row r="1687" spans="1:16" hidden="1">
      <c r="A1687" t="s">
        <v>8</v>
      </c>
      <c r="B1687" t="s">
        <v>8</v>
      </c>
      <c r="C1687" t="s">
        <v>72</v>
      </c>
      <c r="D1687" s="8">
        <v>3200</v>
      </c>
      <c r="E1687" t="str">
        <f>VLOOKUP(D1687,Conformity!$A$2:$C$116,2,0)</f>
        <v>Shrub and Brushland</v>
      </c>
      <c r="F1687" s="8" t="s">
        <v>5</v>
      </c>
      <c r="G1687" s="26">
        <f t="shared" si="135"/>
        <v>0.80616023176279095</v>
      </c>
      <c r="H1687" s="30">
        <f t="shared" si="136"/>
        <v>4.9140330516175015E-2</v>
      </c>
      <c r="I1687" s="30">
        <f>HLOOKUP(F1687,ROCs!$B$1:$F$17,MATCH(VLOOKUP(D1687,HROC,2,0),ROCs!$A$2:$A$17,0)+1,0)</f>
        <v>0.28292799795311729</v>
      </c>
      <c r="J1687" s="3">
        <v>6.96</v>
      </c>
      <c r="K1687" s="26">
        <f t="shared" si="132"/>
        <v>8.2065529230285286</v>
      </c>
      <c r="L1687" s="31">
        <f t="shared" si="133"/>
        <v>18.001582566020627</v>
      </c>
      <c r="M1687" s="4">
        <f>2.721*K1687*(H1687+VLOOKUP(B1687,Summary!$A$34:C$39,3,0))</f>
        <v>5.3400108750577582</v>
      </c>
      <c r="N1687" t="s">
        <v>99</v>
      </c>
      <c r="P1687">
        <f t="shared" si="134"/>
        <v>3000</v>
      </c>
    </row>
    <row r="1688" spans="1:16" hidden="1">
      <c r="A1688" t="s">
        <v>14</v>
      </c>
      <c r="B1688" t="s">
        <v>96</v>
      </c>
      <c r="C1688" t="s">
        <v>71</v>
      </c>
      <c r="D1688" s="8">
        <v>4340</v>
      </c>
      <c r="E1688" t="str">
        <f>VLOOKUP(D1688,Conformity!$A$2:$C$116,2,0)</f>
        <v>Hardwood - Coniferous Mixed</v>
      </c>
      <c r="F1688" s="8" t="s">
        <v>10</v>
      </c>
      <c r="G1688" s="26">
        <f t="shared" si="135"/>
        <v>0.80616023176279095</v>
      </c>
      <c r="H1688" s="30">
        <f t="shared" si="136"/>
        <v>4.9140330516175015E-2</v>
      </c>
      <c r="I1688" s="30">
        <f>HLOOKUP(F1688,ROCs!$B$1:$F$17,MATCH(VLOOKUP(D1688,HROC,2,0),ROCs!$A$2:$A$17,0)+1,0)</f>
        <v>0.24115339422849597</v>
      </c>
      <c r="J1688" s="3">
        <v>6.95</v>
      </c>
      <c r="K1688" s="26">
        <f t="shared" si="132"/>
        <v>6.9847970546084355</v>
      </c>
      <c r="L1688" s="31">
        <f t="shared" si="133"/>
        <v>15.321585331229373</v>
      </c>
      <c r="M1688" s="4">
        <f>2.721*K1688*(H1688+VLOOKUP(B1688,Summary!$A$34:C$39,3,0))</f>
        <v>2.4543936996000872</v>
      </c>
      <c r="N1688" t="s">
        <v>104</v>
      </c>
      <c r="P1688">
        <f t="shared" si="134"/>
        <v>4000</v>
      </c>
    </row>
    <row r="1689" spans="1:16" hidden="1">
      <c r="A1689" t="s">
        <v>6</v>
      </c>
      <c r="B1689" t="s">
        <v>94</v>
      </c>
      <c r="C1689" t="s">
        <v>4</v>
      </c>
      <c r="D1689" s="8">
        <v>2110</v>
      </c>
      <c r="E1689" t="str">
        <f>VLOOKUP(D1689,Conformity!$A$2:$C$116,2,0)</f>
        <v>Improved Pastures</v>
      </c>
      <c r="F1689" s="8" t="s">
        <v>5</v>
      </c>
      <c r="G1689" s="26">
        <f t="shared" si="135"/>
        <v>1.8765006736361713</v>
      </c>
      <c r="H1689" s="30">
        <f t="shared" si="136"/>
        <v>0.3700681607026059</v>
      </c>
      <c r="I1689" s="30">
        <f>HLOOKUP(F1689,ROCs!$B$1:$F$17,MATCH(VLOOKUP(D1689,HROC,2,0),ROCs!$A$2:$A$17,0)+1,0)</f>
        <v>0.58663586860269046</v>
      </c>
      <c r="J1689" s="3">
        <v>6.94</v>
      </c>
      <c r="K1689" s="26">
        <f t="shared" si="132"/>
        <v>16.966946577867883</v>
      </c>
      <c r="L1689" s="31">
        <f t="shared" si="133"/>
        <v>86.632522264219929</v>
      </c>
      <c r="M1689" s="4">
        <f>2.721*K1689*(H1689+VLOOKUP(B1689,Summary!$A$34:C$39,3,0))</f>
        <v>19.393312667477495</v>
      </c>
      <c r="N1689" t="s">
        <v>4</v>
      </c>
      <c r="P1689">
        <f t="shared" si="134"/>
        <v>2000</v>
      </c>
    </row>
    <row r="1690" spans="1:16" hidden="1">
      <c r="A1690" t="s">
        <v>16</v>
      </c>
      <c r="B1690" t="s">
        <v>97</v>
      </c>
      <c r="C1690" t="s">
        <v>86</v>
      </c>
      <c r="D1690" s="8">
        <v>4340</v>
      </c>
      <c r="E1690" t="str">
        <f>VLOOKUP(D1690,Conformity!$A$2:$C$116,2,0)</f>
        <v>Hardwood - Coniferous Mixed</v>
      </c>
      <c r="F1690" s="8" t="s">
        <v>5</v>
      </c>
      <c r="G1690" s="26">
        <f t="shared" si="135"/>
        <v>0.80616023176279095</v>
      </c>
      <c r="H1690" s="30">
        <f t="shared" si="136"/>
        <v>4.9140330516175015E-2</v>
      </c>
      <c r="I1690" s="30">
        <f>HLOOKUP(F1690,ROCs!$B$1:$F$17,MATCH(VLOOKUP(D1690,HROC,2,0),ROCs!$A$2:$A$17,0)+1,0)</f>
        <v>0.28292799795311729</v>
      </c>
      <c r="J1690" s="3">
        <v>6.93</v>
      </c>
      <c r="K1690" s="26">
        <f t="shared" si="132"/>
        <v>8.1711798500844406</v>
      </c>
      <c r="L1690" s="31">
        <f t="shared" si="133"/>
        <v>17.923989537718818</v>
      </c>
      <c r="M1690" s="4">
        <f>2.721*K1690*(H1690+VLOOKUP(B1690,Summary!$A$34:C$39,3,0))</f>
        <v>1.9819265309912346</v>
      </c>
      <c r="N1690" t="s">
        <v>109</v>
      </c>
      <c r="P1690">
        <f t="shared" si="134"/>
        <v>4000</v>
      </c>
    </row>
    <row r="1691" spans="1:16" hidden="1">
      <c r="A1691" t="s">
        <v>14</v>
      </c>
      <c r="B1691" t="s">
        <v>96</v>
      </c>
      <c r="C1691" t="s">
        <v>72</v>
      </c>
      <c r="D1691" s="8">
        <v>1850</v>
      </c>
      <c r="E1691" t="str">
        <f>VLOOKUP(D1691,Conformity!$A$2:$C$116,2,0)</f>
        <v>Parks and Zoos</v>
      </c>
      <c r="F1691" s="8" t="s">
        <v>10</v>
      </c>
      <c r="G1691" s="26">
        <f t="shared" si="135"/>
        <v>0.96739227811534922</v>
      </c>
      <c r="H1691" s="30">
        <f t="shared" si="136"/>
        <v>0.17065096597435325</v>
      </c>
      <c r="I1691" s="30">
        <f>HLOOKUP(F1691,ROCs!$B$1:$F$17,MATCH(VLOOKUP(D1691,HROC,2,0),ROCs!$A$2:$A$17,0)+1,0)</f>
        <v>0.24895975957097566</v>
      </c>
      <c r="J1691" s="3">
        <v>6.91</v>
      </c>
      <c r="K1691" s="26">
        <f t="shared" si="132"/>
        <v>7.1694000042632027</v>
      </c>
      <c r="L1691" s="31">
        <f t="shared" si="133"/>
        <v>18.871828013939542</v>
      </c>
      <c r="M1691" s="4">
        <f>2.721*K1691*(H1691+VLOOKUP(B1691,Summary!$A$34:C$39,3,0))</f>
        <v>4.8896833563848086</v>
      </c>
      <c r="N1691" t="s">
        <v>99</v>
      </c>
      <c r="P1691">
        <f t="shared" si="134"/>
        <v>1000</v>
      </c>
    </row>
    <row r="1692" spans="1:16" hidden="1">
      <c r="A1692" t="s">
        <v>12</v>
      </c>
      <c r="B1692" t="s">
        <v>95</v>
      </c>
      <c r="C1692" t="s">
        <v>81</v>
      </c>
      <c r="D1692" s="8">
        <v>1320</v>
      </c>
      <c r="E1692" t="str">
        <f>VLOOKUP(D1692,Conformity!$A$2:$C$116,2,0)</f>
        <v>Mobile Home Units &lt;Six or more dwelling units per acre&gt;</v>
      </c>
      <c r="F1692" s="8" t="s">
        <v>5</v>
      </c>
      <c r="G1692" s="26">
        <f t="shared" si="135"/>
        <v>1.6728075169398335</v>
      </c>
      <c r="H1692" s="30">
        <f t="shared" si="136"/>
        <v>0.4645994885165638</v>
      </c>
      <c r="I1692" s="30">
        <f>HLOOKUP(F1692,ROCs!$B$1:$F$17,MATCH(VLOOKUP(D1692,HROC,2,0),ROCs!$A$2:$A$17,0)+1,0)</f>
        <v>0.45902383655933859</v>
      </c>
      <c r="J1692" s="3">
        <v>6.86</v>
      </c>
      <c r="K1692" s="26">
        <f t="shared" si="132"/>
        <v>13.123055414586759</v>
      </c>
      <c r="L1692" s="31">
        <f t="shared" si="133"/>
        <v>59.732332765992048</v>
      </c>
      <c r="M1692" s="4">
        <f>2.721*K1692*(H1692+VLOOKUP(B1692,Summary!$A$34:C$39,3,0))</f>
        <v>16.589841311658358</v>
      </c>
      <c r="N1692" t="s">
        <v>103</v>
      </c>
      <c r="O1692" t="s">
        <v>82</v>
      </c>
      <c r="P1692">
        <f t="shared" si="134"/>
        <v>1000</v>
      </c>
    </row>
    <row r="1693" spans="1:16" hidden="1">
      <c r="A1693" t="s">
        <v>16</v>
      </c>
      <c r="B1693" t="s">
        <v>97</v>
      </c>
      <c r="C1693" t="s">
        <v>71</v>
      </c>
      <c r="D1693" s="8">
        <v>2430</v>
      </c>
      <c r="E1693" t="str">
        <f>VLOOKUP(D1693,Conformity!$A$2:$C$116,2,0)</f>
        <v>Ornamentals</v>
      </c>
      <c r="F1693" s="8" t="s">
        <v>10</v>
      </c>
      <c r="G1693" s="26">
        <f t="shared" si="135"/>
        <v>1.7303616721893005</v>
      </c>
      <c r="H1693" s="30">
        <f t="shared" si="136"/>
        <v>0.38508149913584422</v>
      </c>
      <c r="I1693" s="30">
        <f>HLOOKUP(F1693,ROCs!$B$1:$F$17,MATCH(VLOOKUP(D1693,HROC,2,0),ROCs!$A$2:$A$17,0)+1,0)</f>
        <v>0.30381529981542799</v>
      </c>
      <c r="J1693" s="3">
        <v>6.86</v>
      </c>
      <c r="K1693" s="26">
        <f t="shared" si="132"/>
        <v>8.6857907971882629</v>
      </c>
      <c r="L1693" s="31">
        <f t="shared" si="133"/>
        <v>40.895431367144916</v>
      </c>
      <c r="M1693" s="4">
        <f>2.721*K1693*(H1693+VLOOKUP(B1693,Summary!$A$34:C$39,3,0))</f>
        <v>10.046391776210818</v>
      </c>
      <c r="N1693" t="s">
        <v>104</v>
      </c>
      <c r="P1693">
        <f t="shared" si="134"/>
        <v>2000</v>
      </c>
    </row>
    <row r="1694" spans="1:16" hidden="1">
      <c r="A1694" t="s">
        <v>16</v>
      </c>
      <c r="B1694" t="s">
        <v>97</v>
      </c>
      <c r="C1694" t="s">
        <v>71</v>
      </c>
      <c r="D1694" s="8">
        <v>8310</v>
      </c>
      <c r="E1694" t="str">
        <f>VLOOKUP(D1694,Conformity!$A$2:$C$116,2,0)</f>
        <v>Electric Power Facilities</v>
      </c>
      <c r="F1694" s="8" t="s">
        <v>5</v>
      </c>
      <c r="G1694" s="26">
        <f t="shared" si="135"/>
        <v>1.2017295380314896</v>
      </c>
      <c r="H1694" s="30">
        <f t="shared" si="136"/>
        <v>0.2322997442582819</v>
      </c>
      <c r="I1694" s="30">
        <f>HLOOKUP(F1694,ROCs!$B$1:$F$17,MATCH(VLOOKUP(D1694,HROC,2,0),ROCs!$A$2:$A$17,0)+1,0)</f>
        <v>0.58224006489851832</v>
      </c>
      <c r="J1694" s="3">
        <v>6.86</v>
      </c>
      <c r="K1694" s="26">
        <f t="shared" si="132"/>
        <v>16.645690327386983</v>
      </c>
      <c r="L1694" s="31">
        <f t="shared" si="133"/>
        <v>54.429843890528453</v>
      </c>
      <c r="M1694" s="4">
        <f>2.721*K1694*(H1694+VLOOKUP(B1694,Summary!$A$34:C$39,3,0))</f>
        <v>12.333251453307239</v>
      </c>
      <c r="N1694" t="s">
        <v>104</v>
      </c>
      <c r="P1694">
        <f t="shared" si="134"/>
        <v>8000</v>
      </c>
    </row>
    <row r="1695" spans="1:16">
      <c r="A1695" t="s">
        <v>14</v>
      </c>
      <c r="B1695" t="s">
        <v>96</v>
      </c>
      <c r="C1695" t="s">
        <v>17</v>
      </c>
      <c r="D1695" s="8">
        <v>6300</v>
      </c>
      <c r="E1695" t="str">
        <f>VLOOKUP(D1695,Conformity!$A$2:$C$116,2,0)</f>
        <v>Wetland Forested Mixed</v>
      </c>
      <c r="F1695" s="8" t="s">
        <v>5</v>
      </c>
      <c r="G1695" s="26">
        <f t="shared" si="135"/>
        <v>0.62640332935885068</v>
      </c>
      <c r="H1695" s="30">
        <f t="shared" si="136"/>
        <v>1.7869211096790915E-2</v>
      </c>
      <c r="I1695" s="30">
        <f>HLOOKUP(F1695,ROCs!$B$1:$F$17,MATCH(VLOOKUP(D1695,HROC,2,0),ROCs!$A$2:$A$17,0)+1,0)</f>
        <v>0.24869471632328805</v>
      </c>
      <c r="J1695" s="3">
        <v>6.85</v>
      </c>
      <c r="K1695" s="26">
        <f t="shared" si="132"/>
        <v>7.0995813273995241</v>
      </c>
      <c r="L1695" s="31">
        <f t="shared" si="133"/>
        <v>12.100834956441151</v>
      </c>
      <c r="M1695" s="4">
        <f>2.721*K1695*(H1695+VLOOKUP(B1695,Summary!$A$34:C$39,3,0))</f>
        <v>1.8906335826974996</v>
      </c>
      <c r="N1695" t="s">
        <v>17</v>
      </c>
      <c r="O1695" t="s">
        <v>50</v>
      </c>
      <c r="P1695">
        <f t="shared" si="134"/>
        <v>6000</v>
      </c>
    </row>
    <row r="1696" spans="1:16" hidden="1">
      <c r="A1696" t="s">
        <v>14</v>
      </c>
      <c r="B1696" t="s">
        <v>96</v>
      </c>
      <c r="C1696" t="s">
        <v>78</v>
      </c>
      <c r="D1696" s="8">
        <v>1730</v>
      </c>
      <c r="E1696" t="str">
        <f>VLOOKUP(D1696,Conformity!$A$2:$C$116,2,0)</f>
        <v>Military</v>
      </c>
      <c r="F1696" s="8" t="s">
        <v>5</v>
      </c>
      <c r="G1696" s="26">
        <f t="shared" si="135"/>
        <v>0.73183755311232057</v>
      </c>
      <c r="H1696" s="30">
        <f t="shared" si="136"/>
        <v>0.15992943931627868</v>
      </c>
      <c r="I1696" s="30">
        <f>HLOOKUP(F1696,ROCs!$B$1:$F$17,MATCH(VLOOKUP(D1696,HROC,2,0),ROCs!$A$2:$A$17,0)+1,0)</f>
        <v>0.34369105791620291</v>
      </c>
      <c r="J1696" s="3">
        <v>6.85</v>
      </c>
      <c r="K1696" s="26">
        <f t="shared" si="132"/>
        <v>9.811477514480563</v>
      </c>
      <c r="L1696" s="31">
        <f t="shared" si="133"/>
        <v>19.537889342486718</v>
      </c>
      <c r="M1696" s="4">
        <f>2.721*K1696*(H1696+VLOOKUP(B1696,Summary!$A$34:C$39,3,0))</f>
        <v>6.405403515343898</v>
      </c>
      <c r="N1696" t="s">
        <v>100</v>
      </c>
      <c r="P1696">
        <f t="shared" si="134"/>
        <v>1000</v>
      </c>
    </row>
    <row r="1697" spans="1:16" hidden="1">
      <c r="A1697" t="s">
        <v>8</v>
      </c>
      <c r="B1697" t="s">
        <v>8</v>
      </c>
      <c r="C1697" t="s">
        <v>72</v>
      </c>
      <c r="D1697" s="8">
        <v>1630</v>
      </c>
      <c r="E1697" t="str">
        <f>VLOOKUP(D1697,Conformity!$A$2:$C$116,2,0)</f>
        <v>Rock Quarries</v>
      </c>
      <c r="F1697" s="8" t="s">
        <v>5</v>
      </c>
      <c r="G1697" s="26">
        <f t="shared" si="135"/>
        <v>0.73183755311232057</v>
      </c>
      <c r="H1697" s="30">
        <f t="shared" si="136"/>
        <v>0.13401908322593187</v>
      </c>
      <c r="I1697" s="30">
        <f>HLOOKUP(F1697,ROCs!$B$1:$F$17,MATCH(VLOOKUP(D1697,HROC,2,0),ROCs!$A$2:$A$17,0)+1,0)</f>
        <v>0.24052044568721381</v>
      </c>
      <c r="J1697" s="3">
        <v>6.84</v>
      </c>
      <c r="K1697" s="26">
        <f t="shared" si="132"/>
        <v>6.8562036686260113</v>
      </c>
      <c r="L1697" s="31">
        <f t="shared" si="133"/>
        <v>13.652963928161061</v>
      </c>
      <c r="M1697" s="4">
        <f>2.721*K1697*(H1697+VLOOKUP(B1697,Summary!$A$34:C$39,3,0))</f>
        <v>6.0448125905893599</v>
      </c>
      <c r="N1697" t="s">
        <v>99</v>
      </c>
      <c r="P1697">
        <f t="shared" si="134"/>
        <v>1000</v>
      </c>
    </row>
    <row r="1698" spans="1:16">
      <c r="A1698" t="s">
        <v>8</v>
      </c>
      <c r="B1698" t="s">
        <v>8</v>
      </c>
      <c r="C1698" t="s">
        <v>17</v>
      </c>
      <c r="D1698" s="8">
        <v>4110</v>
      </c>
      <c r="E1698" t="str">
        <f>VLOOKUP(D1698,Conformity!$A$2:$C$116,2,0)</f>
        <v>Pine Flatwoods</v>
      </c>
      <c r="F1698" s="8" t="s">
        <v>5</v>
      </c>
      <c r="G1698" s="26">
        <f t="shared" si="135"/>
        <v>0.80616023176279095</v>
      </c>
      <c r="H1698" s="30">
        <f t="shared" si="136"/>
        <v>4.9140330516175015E-2</v>
      </c>
      <c r="I1698" s="30">
        <f>HLOOKUP(F1698,ROCs!$B$1:$F$17,MATCH(VLOOKUP(D1698,HROC,2,0),ROCs!$A$2:$A$17,0)+1,0)</f>
        <v>0.28292799795311729</v>
      </c>
      <c r="J1698" s="3">
        <v>6.83</v>
      </c>
      <c r="K1698" s="26">
        <f t="shared" si="132"/>
        <v>8.0532696069374783</v>
      </c>
      <c r="L1698" s="31">
        <f t="shared" si="133"/>
        <v>17.665346110046105</v>
      </c>
      <c r="M1698" s="4">
        <f>2.721*K1698*(H1698+VLOOKUP(B1698,Summary!$A$34:C$39,3,0))</f>
        <v>5.2402692926213339</v>
      </c>
      <c r="N1698" t="s">
        <v>17</v>
      </c>
      <c r="O1698" t="s">
        <v>20</v>
      </c>
      <c r="P1698">
        <f t="shared" si="134"/>
        <v>4000</v>
      </c>
    </row>
    <row r="1699" spans="1:16" hidden="1">
      <c r="A1699" t="s">
        <v>8</v>
      </c>
      <c r="B1699" t="s">
        <v>8</v>
      </c>
      <c r="C1699" t="s">
        <v>81</v>
      </c>
      <c r="D1699" s="8">
        <v>5250</v>
      </c>
      <c r="E1699" t="str">
        <f>VLOOKUP(D1699,Conformity!$A$2:$C$116,2,0)</f>
        <v>Marshy Lakes</v>
      </c>
      <c r="F1699" s="8" t="s">
        <v>10</v>
      </c>
      <c r="G1699" s="26">
        <f t="shared" si="135"/>
        <v>0.52096910560538079</v>
      </c>
      <c r="H1699" s="30">
        <f t="shared" si="136"/>
        <v>9.3813358258152305E-2</v>
      </c>
      <c r="I1699" s="30">
        <f>HLOOKUP(F1699,ROCs!$B$1:$F$17,MATCH(VLOOKUP(D1699,HROC,2,0),ROCs!$A$2:$A$17,0)+1,0)</f>
        <v>0.2984336595879456</v>
      </c>
      <c r="J1699" s="3">
        <v>6.82</v>
      </c>
      <c r="K1699" s="26">
        <f t="shared" si="132"/>
        <v>8.4821859245894462</v>
      </c>
      <c r="L1699" s="31">
        <f t="shared" si="133"/>
        <v>12.023981492831117</v>
      </c>
      <c r="M1699" s="4">
        <f>2.721*K1699*(H1699+VLOOKUP(B1699,Summary!$A$34:C$39,3,0))</f>
        <v>6.5504202272201386</v>
      </c>
      <c r="N1699" t="s">
        <v>103</v>
      </c>
      <c r="O1699" t="s">
        <v>82</v>
      </c>
      <c r="P1699">
        <f t="shared" si="134"/>
        <v>5000</v>
      </c>
    </row>
    <row r="1700" spans="1:16" hidden="1">
      <c r="A1700" t="s">
        <v>2</v>
      </c>
      <c r="B1700" t="s">
        <v>94</v>
      </c>
      <c r="C1700" t="s">
        <v>71</v>
      </c>
      <c r="D1700" s="8">
        <v>1310</v>
      </c>
      <c r="E1700" t="str">
        <f>VLOOKUP(D1700,Conformity!$A$2:$C$116,2,0)</f>
        <v>Fixed Single Family Units &lt;Six or more dwelling units per acre&gt;</v>
      </c>
      <c r="F1700" s="8" t="s">
        <v>10</v>
      </c>
      <c r="G1700" s="26">
        <f t="shared" si="135"/>
        <v>1.3474392445178078</v>
      </c>
      <c r="H1700" s="30">
        <f t="shared" si="136"/>
        <v>0.2921616014325315</v>
      </c>
      <c r="I1700" s="30">
        <f>HLOOKUP(F1700,ROCs!$B$1:$F$17,MATCH(VLOOKUP(D1700,HROC,2,0),ROCs!$A$2:$A$17,0)+1,0)</f>
        <v>0.44774347762687844</v>
      </c>
      <c r="J1700" s="3">
        <v>6.81</v>
      </c>
      <c r="K1700" s="26">
        <f t="shared" si="132"/>
        <v>12.707262121898205</v>
      </c>
      <c r="L1700" s="31">
        <f t="shared" si="133"/>
        <v>46.589679455376562</v>
      </c>
      <c r="M1700" s="4">
        <f>2.721*K1700*(H1700+VLOOKUP(B1700,Summary!$A$34:C$39,3,0))</f>
        <v>11.830737005425908</v>
      </c>
      <c r="N1700" t="s">
        <v>104</v>
      </c>
      <c r="P1700">
        <f t="shared" si="134"/>
        <v>1000</v>
      </c>
    </row>
    <row r="1701" spans="1:16" hidden="1">
      <c r="A1701" t="s">
        <v>11</v>
      </c>
      <c r="B1701" t="s">
        <v>11</v>
      </c>
      <c r="C1701" t="s">
        <v>72</v>
      </c>
      <c r="D1701" s="8">
        <v>4271</v>
      </c>
      <c r="E1701" t="e">
        <f>VLOOKUP(D1701,Conformity!$A$2:$C$116,2,0)</f>
        <v>#N/A</v>
      </c>
      <c r="F1701" s="8" t="s">
        <v>10</v>
      </c>
      <c r="G1701" s="26">
        <f t="shared" si="135"/>
        <v>0.80616023176279095</v>
      </c>
      <c r="H1701" s="30">
        <f t="shared" si="136"/>
        <v>4.9140330516175015E-2</v>
      </c>
      <c r="I1701" s="30">
        <f>HLOOKUP(F1701,ROCs!$B$1:$F$17,MATCH(VLOOKUP(D1701,HROC,2,0),ROCs!$A$2:$A$17,0)+1,0)</f>
        <v>0.24115339422849597</v>
      </c>
      <c r="J1701" s="3">
        <v>6.81</v>
      </c>
      <c r="K1701" s="26">
        <f t="shared" si="132"/>
        <v>6.8440961067458197</v>
      </c>
      <c r="L1701" s="31">
        <f t="shared" si="133"/>
        <v>15.012949079952811</v>
      </c>
      <c r="M1701" s="4">
        <f>2.721*K1701*(H1701+VLOOKUP(B1701,Summary!$A$34:C$39,3,0))</f>
        <v>2.9636362406291421</v>
      </c>
      <c r="N1701" t="s">
        <v>99</v>
      </c>
      <c r="P1701">
        <f t="shared" si="134"/>
        <v>4000</v>
      </c>
    </row>
    <row r="1702" spans="1:16" hidden="1">
      <c r="A1702" t="s">
        <v>2</v>
      </c>
      <c r="B1702" t="s">
        <v>94</v>
      </c>
      <c r="C1702" t="s">
        <v>4</v>
      </c>
      <c r="D1702" s="8">
        <v>2510</v>
      </c>
      <c r="E1702" t="str">
        <f>VLOOKUP(D1702,Conformity!$A$2:$C$116,2,0)</f>
        <v>Horse Farms</v>
      </c>
      <c r="F1702" s="8" t="s">
        <v>5</v>
      </c>
      <c r="G1702" s="26">
        <f t="shared" si="135"/>
        <v>1.8765006736361713</v>
      </c>
      <c r="H1702" s="30">
        <f t="shared" si="136"/>
        <v>0.3700681607026059</v>
      </c>
      <c r="I1702" s="30">
        <f>HLOOKUP(F1702,ROCs!$B$1:$F$17,MATCH(VLOOKUP(D1702,HROC,2,0),ROCs!$A$2:$A$17,0)+1,0)</f>
        <v>0.58663586860269046</v>
      </c>
      <c r="J1702" s="3">
        <v>6.8</v>
      </c>
      <c r="K1702" s="26">
        <f t="shared" si="132"/>
        <v>16.624673880331645</v>
      </c>
      <c r="L1702" s="31">
        <f t="shared" si="133"/>
        <v>84.884892132088694</v>
      </c>
      <c r="M1702" s="4">
        <f>2.721*K1702*(H1702+VLOOKUP(B1702,Summary!$A$34:C$39,3,0))</f>
        <v>19.002093103580258</v>
      </c>
      <c r="N1702" t="s">
        <v>4</v>
      </c>
      <c r="P1702">
        <f t="shared" si="134"/>
        <v>2000</v>
      </c>
    </row>
    <row r="1703" spans="1:16" hidden="1">
      <c r="A1703" t="s">
        <v>14</v>
      </c>
      <c r="B1703" t="s">
        <v>96</v>
      </c>
      <c r="C1703" t="s">
        <v>83</v>
      </c>
      <c r="D1703" s="8">
        <v>3100</v>
      </c>
      <c r="E1703" t="str">
        <f>VLOOKUP(D1703,Conformity!$A$2:$C$116,2,0)</f>
        <v>Herbaceous (Dry Prairie)</v>
      </c>
      <c r="F1703" s="8" t="s">
        <v>5</v>
      </c>
      <c r="G1703" s="26">
        <f t="shared" si="135"/>
        <v>0.80616023176279095</v>
      </c>
      <c r="H1703" s="30">
        <f t="shared" si="136"/>
        <v>4.9140330516175015E-2</v>
      </c>
      <c r="I1703" s="30">
        <f>HLOOKUP(F1703,ROCs!$B$1:$F$17,MATCH(VLOOKUP(D1703,HROC,2,0),ROCs!$A$2:$A$17,0)+1,0)</f>
        <v>0.28292799795311729</v>
      </c>
      <c r="J1703" s="3">
        <v>6.78</v>
      </c>
      <c r="K1703" s="26">
        <f t="shared" si="132"/>
        <v>7.994314485363998</v>
      </c>
      <c r="L1703" s="31">
        <f t="shared" si="133"/>
        <v>17.536024396209751</v>
      </c>
      <c r="M1703" s="4">
        <f>2.721*K1703*(H1703+VLOOKUP(B1703,Summary!$A$34:C$39,3,0))</f>
        <v>2.8091288769161045</v>
      </c>
      <c r="N1703" t="s">
        <v>111</v>
      </c>
      <c r="O1703" t="s">
        <v>82</v>
      </c>
      <c r="P1703">
        <f t="shared" si="134"/>
        <v>3000</v>
      </c>
    </row>
    <row r="1704" spans="1:16" hidden="1">
      <c r="A1704" t="s">
        <v>14</v>
      </c>
      <c r="B1704" t="s">
        <v>96</v>
      </c>
      <c r="C1704" t="s">
        <v>86</v>
      </c>
      <c r="D1704" s="8">
        <v>5300</v>
      </c>
      <c r="E1704" t="str">
        <f>VLOOKUP(D1704,Conformity!$A$2:$C$116,2,0)</f>
        <v>Reservoirs</v>
      </c>
      <c r="F1704" s="8" t="s">
        <v>5</v>
      </c>
      <c r="G1704" s="26">
        <f t="shared" si="135"/>
        <v>0.52096910560538079</v>
      </c>
      <c r="H1704" s="30">
        <f t="shared" si="136"/>
        <v>9.3813358258152305E-2</v>
      </c>
      <c r="I1704" s="30">
        <f>HLOOKUP(F1704,ROCs!$B$1:$F$17,MATCH(VLOOKUP(D1704,HROC,2,0),ROCs!$A$2:$A$17,0)+1,0)</f>
        <v>0.2984336595879456</v>
      </c>
      <c r="J1704" s="3">
        <v>6.77</v>
      </c>
      <c r="K1704" s="26">
        <f t="shared" si="132"/>
        <v>8.419999810772806</v>
      </c>
      <c r="L1704" s="31">
        <f t="shared" si="133"/>
        <v>11.935829135845548</v>
      </c>
      <c r="M1704" s="4">
        <f>2.721*K1704*(H1704+VLOOKUP(B1704,Summary!$A$34:C$39,3,0))</f>
        <v>3.9822064751537689</v>
      </c>
      <c r="N1704" t="s">
        <v>109</v>
      </c>
      <c r="P1704">
        <f t="shared" si="134"/>
        <v>5000</v>
      </c>
    </row>
    <row r="1705" spans="1:16" hidden="1">
      <c r="A1705" t="s">
        <v>14</v>
      </c>
      <c r="B1705" t="s">
        <v>96</v>
      </c>
      <c r="C1705" t="s">
        <v>79</v>
      </c>
      <c r="D1705" s="8">
        <v>1400</v>
      </c>
      <c r="E1705" t="str">
        <f>VLOOKUP(D1705,Conformity!$A$2:$C$116,2,0)</f>
        <v>Commercial and Services</v>
      </c>
      <c r="F1705" s="8" t="s">
        <v>10</v>
      </c>
      <c r="G1705" s="26">
        <f t="shared" si="135"/>
        <v>0.73183755311232057</v>
      </c>
      <c r="H1705" s="30">
        <f t="shared" si="136"/>
        <v>0.15992943931627868</v>
      </c>
      <c r="I1705" s="30">
        <f>HLOOKUP(F1705,ROCs!$B$1:$F$17,MATCH(VLOOKUP(D1705,HROC,2,0),ROCs!$A$2:$A$17,0)+1,0)</f>
        <v>0.57659988543228824</v>
      </c>
      <c r="J1705" s="3">
        <v>6.77</v>
      </c>
      <c r="K1705" s="26">
        <f t="shared" si="132"/>
        <v>16.268174752589442</v>
      </c>
      <c r="L1705" s="31">
        <f t="shared" si="133"/>
        <v>32.395304137549772</v>
      </c>
      <c r="M1705" s="4">
        <f>2.721*K1705*(H1705+VLOOKUP(B1705,Summary!$A$34:C$39,3,0))</f>
        <v>10.620645422126517</v>
      </c>
      <c r="N1705" t="s">
        <v>113</v>
      </c>
      <c r="P1705">
        <f t="shared" si="134"/>
        <v>1000</v>
      </c>
    </row>
    <row r="1706" spans="1:16">
      <c r="A1706" t="s">
        <v>12</v>
      </c>
      <c r="B1706" t="s">
        <v>95</v>
      </c>
      <c r="C1706" t="s">
        <v>17</v>
      </c>
      <c r="D1706" s="8">
        <v>4220</v>
      </c>
      <c r="E1706" t="str">
        <f>VLOOKUP(D1706,Conformity!$A$2:$C$116,2,0)</f>
        <v>Brazilian Pepper</v>
      </c>
      <c r="F1706" s="8" t="s">
        <v>5</v>
      </c>
      <c r="G1706" s="26">
        <f t="shared" si="135"/>
        <v>0.80616023176279095</v>
      </c>
      <c r="H1706" s="30">
        <f t="shared" si="136"/>
        <v>4.9140330516175015E-2</v>
      </c>
      <c r="I1706" s="30">
        <f>HLOOKUP(F1706,ROCs!$B$1:$F$17,MATCH(VLOOKUP(D1706,HROC,2,0),ROCs!$A$2:$A$17,0)+1,0)</f>
        <v>0.28292799795311729</v>
      </c>
      <c r="J1706" s="3">
        <v>6.75</v>
      </c>
      <c r="K1706" s="26">
        <f t="shared" si="132"/>
        <v>7.95894141241991</v>
      </c>
      <c r="L1706" s="31">
        <f t="shared" si="133"/>
        <v>17.458431367907938</v>
      </c>
      <c r="M1706" s="4">
        <f>2.721*K1706*(H1706+VLOOKUP(B1706,Summary!$A$34:C$39,3,0))</f>
        <v>1.0641967364688742</v>
      </c>
      <c r="N1706" t="s">
        <v>17</v>
      </c>
      <c r="O1706" t="s">
        <v>33</v>
      </c>
      <c r="P1706">
        <f t="shared" si="134"/>
        <v>4000</v>
      </c>
    </row>
    <row r="1707" spans="1:16" hidden="1">
      <c r="A1707" t="s">
        <v>2</v>
      </c>
      <c r="B1707" t="s">
        <v>94</v>
      </c>
      <c r="C1707" t="s">
        <v>71</v>
      </c>
      <c r="D1707" s="8">
        <v>3100</v>
      </c>
      <c r="E1707" t="str">
        <f>VLOOKUP(D1707,Conformity!$A$2:$C$116,2,0)</f>
        <v>Herbaceous (Dry Prairie)</v>
      </c>
      <c r="F1707" s="8" t="s">
        <v>10</v>
      </c>
      <c r="G1707" s="26">
        <f t="shared" si="135"/>
        <v>0.80616023176279095</v>
      </c>
      <c r="H1707" s="30">
        <f t="shared" si="136"/>
        <v>4.9140330516175015E-2</v>
      </c>
      <c r="I1707" s="30">
        <f>HLOOKUP(F1707,ROCs!$B$1:$F$17,MATCH(VLOOKUP(D1707,HROC,2,0),ROCs!$A$2:$A$17,0)+1,0)</f>
        <v>0.24115339422849597</v>
      </c>
      <c r="J1707" s="3">
        <v>6.74</v>
      </c>
      <c r="K1707" s="26">
        <f t="shared" si="132"/>
        <v>6.7737456328145127</v>
      </c>
      <c r="L1707" s="31">
        <f t="shared" si="133"/>
        <v>14.858630954314533</v>
      </c>
      <c r="M1707" s="4">
        <f>2.721*K1707*(H1707+VLOOKUP(B1707,Summary!$A$34:C$39,3,0))</f>
        <v>1.8272913073465296</v>
      </c>
      <c r="N1707" t="s">
        <v>104</v>
      </c>
      <c r="P1707">
        <f t="shared" si="134"/>
        <v>3000</v>
      </c>
    </row>
    <row r="1708" spans="1:16" hidden="1">
      <c r="A1708" t="s">
        <v>14</v>
      </c>
      <c r="B1708" t="s">
        <v>96</v>
      </c>
      <c r="C1708" t="s">
        <v>77</v>
      </c>
      <c r="D1708" s="8">
        <v>1400</v>
      </c>
      <c r="E1708" t="str">
        <f>VLOOKUP(D1708,Conformity!$A$2:$C$116,2,0)</f>
        <v>Commercial and Services</v>
      </c>
      <c r="F1708" s="8" t="s">
        <v>3</v>
      </c>
      <c r="G1708" s="26">
        <f t="shared" si="135"/>
        <v>0.73183755311232057</v>
      </c>
      <c r="H1708" s="30">
        <f t="shared" si="136"/>
        <v>0.15992943931627868</v>
      </c>
      <c r="I1708" s="30">
        <f>HLOOKUP(F1708,ROCs!$B$1:$F$17,MATCH(VLOOKUP(D1708,HROC,2,0),ROCs!$A$2:$A$17,0)+1,0)</f>
        <v>0.5449281084296117</v>
      </c>
      <c r="J1708" s="3">
        <v>6.74</v>
      </c>
      <c r="K1708" s="26">
        <f t="shared" si="132"/>
        <v>15.306458391273942</v>
      </c>
      <c r="L1708" s="31">
        <f t="shared" si="133"/>
        <v>30.480209513064359</v>
      </c>
      <c r="M1708" s="4">
        <f>2.721*K1708*(H1708+VLOOKUP(B1708,Summary!$A$34:C$39,3,0))</f>
        <v>9.992790814862488</v>
      </c>
      <c r="N1708" t="s">
        <v>112</v>
      </c>
      <c r="P1708">
        <f t="shared" si="134"/>
        <v>1000</v>
      </c>
    </row>
    <row r="1709" spans="1:16" hidden="1">
      <c r="A1709" t="s">
        <v>16</v>
      </c>
      <c r="B1709" t="s">
        <v>97</v>
      </c>
      <c r="C1709" t="s">
        <v>71</v>
      </c>
      <c r="D1709" s="8">
        <v>4370</v>
      </c>
      <c r="E1709" t="str">
        <f>VLOOKUP(D1709,Conformity!$A$2:$C$116,2,0)</f>
        <v>Australian Pines</v>
      </c>
      <c r="F1709" s="8" t="s">
        <v>10</v>
      </c>
      <c r="G1709" s="26">
        <f t="shared" si="135"/>
        <v>0.80616023176279095</v>
      </c>
      <c r="H1709" s="30">
        <f t="shared" si="136"/>
        <v>4.9140330516175015E-2</v>
      </c>
      <c r="I1709" s="30">
        <f>HLOOKUP(F1709,ROCs!$B$1:$F$17,MATCH(VLOOKUP(D1709,HROC,2,0),ROCs!$A$2:$A$17,0)+1,0)</f>
        <v>0.24115339422849597</v>
      </c>
      <c r="J1709" s="3">
        <v>6.73</v>
      </c>
      <c r="K1709" s="26">
        <f t="shared" si="132"/>
        <v>6.7636955651100399</v>
      </c>
      <c r="L1709" s="31">
        <f t="shared" si="133"/>
        <v>14.836585507794776</v>
      </c>
      <c r="M1709" s="4">
        <f>2.721*K1709*(H1709+VLOOKUP(B1709,Summary!$A$34:C$39,3,0))</f>
        <v>1.640540036320558</v>
      </c>
      <c r="N1709" t="s">
        <v>104</v>
      </c>
      <c r="P1709">
        <f t="shared" si="134"/>
        <v>4000</v>
      </c>
    </row>
    <row r="1710" spans="1:16" hidden="1">
      <c r="A1710" t="s">
        <v>14</v>
      </c>
      <c r="B1710" t="s">
        <v>96</v>
      </c>
      <c r="C1710" t="s">
        <v>77</v>
      </c>
      <c r="D1710" s="8">
        <v>1330</v>
      </c>
      <c r="E1710" t="str">
        <f>VLOOKUP(D1710,Conformity!$A$2:$C$116,2,0)</f>
        <v>Multiple Dwelling Units, Low Rise &lt;Two stories or less&gt;</v>
      </c>
      <c r="F1710" s="8" t="s">
        <v>3</v>
      </c>
      <c r="G1710" s="26">
        <f t="shared" si="135"/>
        <v>1.6728075169398335</v>
      </c>
      <c r="H1710" s="30">
        <f t="shared" si="136"/>
        <v>0.4645994885165638</v>
      </c>
      <c r="I1710" s="30">
        <f>HLOOKUP(F1710,ROCs!$B$1:$F$17,MATCH(VLOOKUP(D1710,HROC,2,0),ROCs!$A$2:$A$17,0)+1,0)</f>
        <v>0.37832588419635466</v>
      </c>
      <c r="J1710" s="3">
        <v>6.72</v>
      </c>
      <c r="K1710" s="26">
        <f t="shared" si="132"/>
        <v>10.595243382449429</v>
      </c>
      <c r="L1710" s="31">
        <f t="shared" si="133"/>
        <v>48.226467347968104</v>
      </c>
      <c r="M1710" s="4">
        <f>2.721*K1710*(H1710+VLOOKUP(B1710,Summary!$A$34:C$39,3,0))</f>
        <v>15.700616588996859</v>
      </c>
      <c r="N1710" t="s">
        <v>112</v>
      </c>
      <c r="P1710">
        <f t="shared" si="134"/>
        <v>1000</v>
      </c>
    </row>
    <row r="1711" spans="1:16" hidden="1">
      <c r="A1711" t="s">
        <v>14</v>
      </c>
      <c r="B1711" t="s">
        <v>96</v>
      </c>
      <c r="C1711" t="s">
        <v>4</v>
      </c>
      <c r="D1711" s="8">
        <v>2130</v>
      </c>
      <c r="E1711" t="str">
        <f>VLOOKUP(D1711,Conformity!$A$2:$C$116,2,0)</f>
        <v>Woodland Pastures</v>
      </c>
      <c r="F1711" s="8" t="s">
        <v>5</v>
      </c>
      <c r="G1711" s="26">
        <f t="shared" si="135"/>
        <v>0.95337210017164864</v>
      </c>
      <c r="H1711" s="30">
        <f t="shared" si="136"/>
        <v>0.22938109134459039</v>
      </c>
      <c r="I1711" s="30">
        <f>HLOOKUP(F1711,ROCs!$B$1:$F$17,MATCH(VLOOKUP(D1711,HROC,2,0),ROCs!$A$2:$A$17,0)+1,0)</f>
        <v>0.2</v>
      </c>
      <c r="J1711" s="3">
        <v>6.7</v>
      </c>
      <c r="K1711" s="26">
        <f t="shared" si="132"/>
        <v>5.5844500000000004</v>
      </c>
      <c r="L1711" s="31">
        <f t="shared" si="133"/>
        <v>14.486764062290495</v>
      </c>
      <c r="M1711" s="4">
        <f>2.721*K1711*(H1711+VLOOKUP(B1711,Summary!$A$34:C$39,3,0))</f>
        <v>4.7011349239568503</v>
      </c>
      <c r="N1711" t="s">
        <v>4</v>
      </c>
      <c r="P1711">
        <f t="shared" si="134"/>
        <v>2000</v>
      </c>
    </row>
    <row r="1712" spans="1:16" hidden="1">
      <c r="A1712" t="s">
        <v>14</v>
      </c>
      <c r="B1712" t="s">
        <v>96</v>
      </c>
      <c r="C1712" t="s">
        <v>83</v>
      </c>
      <c r="D1712" s="8">
        <v>4240</v>
      </c>
      <c r="E1712" t="str">
        <f>VLOOKUP(D1712,Conformity!$A$2:$C$116,2,0)</f>
        <v>Melaleuca</v>
      </c>
      <c r="F1712" s="8" t="s">
        <v>5</v>
      </c>
      <c r="G1712" s="26">
        <f t="shared" si="135"/>
        <v>0.80616023176279095</v>
      </c>
      <c r="H1712" s="30">
        <f t="shared" si="136"/>
        <v>4.9140330516175015E-2</v>
      </c>
      <c r="I1712" s="30">
        <f>HLOOKUP(F1712,ROCs!$B$1:$F$17,MATCH(VLOOKUP(D1712,HROC,2,0),ROCs!$A$2:$A$17,0)+1,0)</f>
        <v>0.28292799795311729</v>
      </c>
      <c r="J1712" s="3">
        <v>6.67</v>
      </c>
      <c r="K1712" s="26">
        <f t="shared" si="132"/>
        <v>7.8646132179023391</v>
      </c>
      <c r="L1712" s="31">
        <f t="shared" si="133"/>
        <v>17.251516625769767</v>
      </c>
      <c r="M1712" s="4">
        <f>2.721*K1712*(H1712+VLOOKUP(B1712,Summary!$A$34:C$39,3,0))</f>
        <v>2.7635530396800019</v>
      </c>
      <c r="N1712" t="s">
        <v>111</v>
      </c>
      <c r="O1712" t="s">
        <v>82</v>
      </c>
      <c r="P1712">
        <f t="shared" si="134"/>
        <v>4000</v>
      </c>
    </row>
    <row r="1713" spans="1:16">
      <c r="A1713" t="s">
        <v>12</v>
      </c>
      <c r="B1713" t="s">
        <v>95</v>
      </c>
      <c r="C1713" t="s">
        <v>17</v>
      </c>
      <c r="D1713" s="8">
        <v>6216</v>
      </c>
      <c r="E1713" t="e">
        <f>VLOOKUP(D1713,Conformity!$A$2:$C$116,2,0)</f>
        <v>#N/A</v>
      </c>
      <c r="F1713" s="8" t="s">
        <v>5</v>
      </c>
      <c r="G1713" s="26">
        <f t="shared" si="135"/>
        <v>0.62640332935885068</v>
      </c>
      <c r="H1713" s="30">
        <f t="shared" si="136"/>
        <v>1.7869211096790915E-2</v>
      </c>
      <c r="I1713" s="30">
        <f>HLOOKUP(F1713,ROCs!$B$1:$F$17,MATCH(VLOOKUP(D1713,HROC,2,0),ROCs!$A$2:$A$17,0)+1,0)</f>
        <v>0.24869471632328805</v>
      </c>
      <c r="J1713" s="3">
        <v>6.65</v>
      </c>
      <c r="K1713" s="26">
        <f t="shared" si="132"/>
        <v>6.8922942813440642</v>
      </c>
      <c r="L1713" s="31">
        <f t="shared" si="133"/>
        <v>11.747525906618053</v>
      </c>
      <c r="M1713" s="4">
        <f>2.721*K1713*(H1713+VLOOKUP(B1713,Summary!$A$34:C$39,3,0))</f>
        <v>0.33511798301780854</v>
      </c>
      <c r="N1713" t="s">
        <v>17</v>
      </c>
      <c r="O1713" t="s">
        <v>35</v>
      </c>
      <c r="P1713">
        <f t="shared" si="134"/>
        <v>6000</v>
      </c>
    </row>
    <row r="1714" spans="1:16" hidden="1">
      <c r="A1714" t="s">
        <v>12</v>
      </c>
      <c r="B1714" t="s">
        <v>95</v>
      </c>
      <c r="C1714" t="s">
        <v>86</v>
      </c>
      <c r="D1714" s="8">
        <v>3300</v>
      </c>
      <c r="E1714" t="str">
        <f>VLOOKUP(D1714,Conformity!$A$2:$C$116,2,0)</f>
        <v>Mixed Rangeland</v>
      </c>
      <c r="F1714" s="8" t="s">
        <v>5</v>
      </c>
      <c r="G1714" s="26">
        <f t="shared" si="135"/>
        <v>0.80616023176279095</v>
      </c>
      <c r="H1714" s="30">
        <f t="shared" si="136"/>
        <v>4.9140330516175015E-2</v>
      </c>
      <c r="I1714" s="30">
        <f>HLOOKUP(F1714,ROCs!$B$1:$F$17,MATCH(VLOOKUP(D1714,HROC,2,0),ROCs!$A$2:$A$17,0)+1,0)</f>
        <v>0.28292799795311729</v>
      </c>
      <c r="J1714" s="3">
        <v>6.65</v>
      </c>
      <c r="K1714" s="26">
        <f t="shared" si="132"/>
        <v>7.8410311692729486</v>
      </c>
      <c r="L1714" s="31">
        <f t="shared" si="133"/>
        <v>17.199787940235229</v>
      </c>
      <c r="M1714" s="4">
        <f>2.721*K1714*(H1714+VLOOKUP(B1714,Summary!$A$34:C$39,3,0))</f>
        <v>1.0484308588915576</v>
      </c>
      <c r="N1714" t="s">
        <v>109</v>
      </c>
      <c r="P1714">
        <f t="shared" si="134"/>
        <v>3000</v>
      </c>
    </row>
    <row r="1715" spans="1:16" hidden="1">
      <c r="A1715" t="s">
        <v>14</v>
      </c>
      <c r="B1715" t="s">
        <v>96</v>
      </c>
      <c r="C1715" t="s">
        <v>90</v>
      </c>
      <c r="D1715" s="8">
        <v>1900</v>
      </c>
      <c r="E1715" t="str">
        <f>VLOOKUP(D1715,Conformity!$A$2:$C$116,2,0)</f>
        <v>Open Land</v>
      </c>
      <c r="F1715" s="8" t="s">
        <v>10</v>
      </c>
      <c r="G1715" s="26">
        <f t="shared" si="135"/>
        <v>0.80616023176279095</v>
      </c>
      <c r="H1715" s="30">
        <f t="shared" si="136"/>
        <v>4.9140330516175015E-2</v>
      </c>
      <c r="I1715" s="30">
        <f>HLOOKUP(F1715,ROCs!$B$1:$F$17,MATCH(VLOOKUP(D1715,HROC,2,0),ROCs!$A$2:$A$17,0)+1,0)</f>
        <v>0.24115339422849597</v>
      </c>
      <c r="J1715" s="3">
        <v>6.64</v>
      </c>
      <c r="K1715" s="26">
        <f t="shared" si="132"/>
        <v>6.6732449557697855</v>
      </c>
      <c r="L1715" s="31">
        <f t="shared" si="133"/>
        <v>14.638176489116983</v>
      </c>
      <c r="M1715" s="4">
        <f>2.721*K1715*(H1715+VLOOKUP(B1715,Summary!$A$34:C$39,3,0))</f>
        <v>2.3449171460927447</v>
      </c>
      <c r="N1715" t="s">
        <v>105</v>
      </c>
      <c r="O1715" t="s">
        <v>89</v>
      </c>
      <c r="P1715">
        <f t="shared" si="134"/>
        <v>1000</v>
      </c>
    </row>
    <row r="1716" spans="1:16" hidden="1">
      <c r="A1716" t="s">
        <v>16</v>
      </c>
      <c r="B1716" t="s">
        <v>97</v>
      </c>
      <c r="C1716" t="s">
        <v>79</v>
      </c>
      <c r="D1716" s="8">
        <v>4200</v>
      </c>
      <c r="E1716" t="str">
        <f>VLOOKUP(D1716,Conformity!$A$2:$C$116,2,0)</f>
        <v>Upland Hardwood Forests</v>
      </c>
      <c r="F1716" s="8" t="s">
        <v>5</v>
      </c>
      <c r="G1716" s="26">
        <f t="shared" si="135"/>
        <v>0.80616023176279095</v>
      </c>
      <c r="H1716" s="30">
        <f t="shared" si="136"/>
        <v>4.9140330516175015E-2</v>
      </c>
      <c r="I1716" s="30">
        <f>HLOOKUP(F1716,ROCs!$B$1:$F$17,MATCH(VLOOKUP(D1716,HROC,2,0),ROCs!$A$2:$A$17,0)+1,0)</f>
        <v>0.28292799795311729</v>
      </c>
      <c r="J1716" s="3">
        <v>6.64</v>
      </c>
      <c r="K1716" s="26">
        <f t="shared" si="132"/>
        <v>7.8292401449582512</v>
      </c>
      <c r="L1716" s="31">
        <f t="shared" si="133"/>
        <v>17.173923597467954</v>
      </c>
      <c r="M1716" s="4">
        <f>2.721*K1716*(H1716+VLOOKUP(B1716,Summary!$A$34:C$39,3,0))</f>
        <v>1.898988768511082</v>
      </c>
      <c r="N1716" t="s">
        <v>113</v>
      </c>
      <c r="P1716">
        <f t="shared" si="134"/>
        <v>4000</v>
      </c>
    </row>
    <row r="1717" spans="1:16" hidden="1">
      <c r="A1717" t="s">
        <v>14</v>
      </c>
      <c r="B1717" t="s">
        <v>96</v>
      </c>
      <c r="C1717" t="s">
        <v>86</v>
      </c>
      <c r="D1717" s="8">
        <v>7400</v>
      </c>
      <c r="E1717" t="str">
        <f>VLOOKUP(D1717,Conformity!$A$2:$C$116,2,0)</f>
        <v>Disturbed Land</v>
      </c>
      <c r="F1717" s="8" t="s">
        <v>5</v>
      </c>
      <c r="G1717" s="26">
        <f t="shared" si="135"/>
        <v>0.73183755311232057</v>
      </c>
      <c r="H1717" s="30">
        <f t="shared" si="136"/>
        <v>0.13401908322593187</v>
      </c>
      <c r="I1717" s="30">
        <f>HLOOKUP(F1717,ROCs!$B$1:$F$17,MATCH(VLOOKUP(D1717,HROC,2,0),ROCs!$A$2:$A$17,0)+1,0)</f>
        <v>0.28292799795311729</v>
      </c>
      <c r="J1717" s="3">
        <v>6.6</v>
      </c>
      <c r="K1717" s="26">
        <f t="shared" si="132"/>
        <v>7.7820760476994666</v>
      </c>
      <c r="L1717" s="31">
        <f t="shared" si="133"/>
        <v>15.496681356132946</v>
      </c>
      <c r="M1717" s="4">
        <f>2.721*K1717*(H1717+VLOOKUP(B1717,Summary!$A$34:C$39,3,0))</f>
        <v>4.5318602779802184</v>
      </c>
      <c r="N1717" t="s">
        <v>109</v>
      </c>
      <c r="P1717">
        <f t="shared" si="134"/>
        <v>7000</v>
      </c>
    </row>
    <row r="1718" spans="1:16" hidden="1">
      <c r="A1718" t="s">
        <v>11</v>
      </c>
      <c r="B1718" t="s">
        <v>11</v>
      </c>
      <c r="C1718" t="s">
        <v>83</v>
      </c>
      <c r="D1718" s="8">
        <v>6172</v>
      </c>
      <c r="E1718" t="str">
        <f>VLOOKUP(D1718,Conformity!$A$2:$C$116,2,0)</f>
        <v>Mixed Shrubs</v>
      </c>
      <c r="F1718" s="8" t="s">
        <v>10</v>
      </c>
      <c r="G1718" s="26">
        <f t="shared" si="135"/>
        <v>0.62640332935885068</v>
      </c>
      <c r="H1718" s="30">
        <f t="shared" si="136"/>
        <v>1.7869211096790915E-2</v>
      </c>
      <c r="I1718" s="30">
        <f>HLOOKUP(F1718,ROCs!$B$1:$F$17,MATCH(VLOOKUP(D1718,HROC,2,0),ROCs!$A$2:$A$17,0)+1,0)</f>
        <v>0.24869471632328805</v>
      </c>
      <c r="J1718" s="3">
        <v>6.59</v>
      </c>
      <c r="K1718" s="26">
        <f t="shared" si="132"/>
        <v>6.8301081675274249</v>
      </c>
      <c r="L1718" s="31">
        <f t="shared" si="133"/>
        <v>11.641533191671121</v>
      </c>
      <c r="M1718" s="4">
        <f>2.721*K1718*(H1718+VLOOKUP(B1718,Summary!$A$34:C$39,3,0))</f>
        <v>2.3764140377410334</v>
      </c>
      <c r="N1718" t="s">
        <v>111</v>
      </c>
      <c r="O1718" t="s">
        <v>82</v>
      </c>
      <c r="P1718">
        <f t="shared" si="134"/>
        <v>6000</v>
      </c>
    </row>
    <row r="1719" spans="1:16" hidden="1">
      <c r="A1719" t="s">
        <v>12</v>
      </c>
      <c r="B1719" t="s">
        <v>95</v>
      </c>
      <c r="C1719" t="s">
        <v>71</v>
      </c>
      <c r="D1719" s="8">
        <v>1110</v>
      </c>
      <c r="E1719" t="str">
        <f>VLOOKUP(D1719,Conformity!$A$2:$C$116,2,0)</f>
        <v>Fixed Single Family Units</v>
      </c>
      <c r="F1719" s="8" t="s">
        <v>10</v>
      </c>
      <c r="G1719" s="26">
        <f t="shared" si="135"/>
        <v>0.96739227811534922</v>
      </c>
      <c r="H1719" s="30">
        <f t="shared" si="136"/>
        <v>0.17065096597435325</v>
      </c>
      <c r="I1719" s="30">
        <f>HLOOKUP(F1719,ROCs!$B$1:$F$17,MATCH(VLOOKUP(D1719,HROC,2,0),ROCs!$A$2:$A$17,0)+1,0)</f>
        <v>0.24895975957097566</v>
      </c>
      <c r="J1719" s="3">
        <v>6.55</v>
      </c>
      <c r="K1719" s="26">
        <f t="shared" si="132"/>
        <v>6.7958856769788687</v>
      </c>
      <c r="L1719" s="31">
        <f t="shared" si="133"/>
        <v>17.888635816397105</v>
      </c>
      <c r="M1719" s="4">
        <f>2.721*K1719*(H1719+VLOOKUP(B1719,Summary!$A$34:C$39,3,0))</f>
        <v>3.1556102432188138</v>
      </c>
      <c r="N1719" t="s">
        <v>104</v>
      </c>
      <c r="P1719">
        <f t="shared" si="134"/>
        <v>1000</v>
      </c>
    </row>
    <row r="1720" spans="1:16" hidden="1">
      <c r="A1720" t="s">
        <v>14</v>
      </c>
      <c r="B1720" t="s">
        <v>96</v>
      </c>
      <c r="C1720" t="s">
        <v>77</v>
      </c>
      <c r="D1720" s="8">
        <v>6420</v>
      </c>
      <c r="E1720" t="str">
        <f>VLOOKUP(D1720,Conformity!$A$2:$C$116,2,0)</f>
        <v>Saltwater Marshes</v>
      </c>
      <c r="F1720" s="8" t="s">
        <v>5</v>
      </c>
      <c r="G1720" s="26">
        <f t="shared" si="135"/>
        <v>0.62640332935885068</v>
      </c>
      <c r="H1720" s="30">
        <f t="shared" si="136"/>
        <v>1.7869211096790915E-2</v>
      </c>
      <c r="I1720" s="30">
        <f>HLOOKUP(F1720,ROCs!$B$1:$F$17,MATCH(VLOOKUP(D1720,HROC,2,0),ROCs!$A$2:$A$17,0)+1,0)</f>
        <v>0.24869471632328805</v>
      </c>
      <c r="J1720" s="3">
        <v>6.55</v>
      </c>
      <c r="K1720" s="26">
        <f t="shared" si="132"/>
        <v>6.7886507583163329</v>
      </c>
      <c r="L1720" s="31">
        <f t="shared" si="133"/>
        <v>11.570871381706501</v>
      </c>
      <c r="M1720" s="4">
        <f>2.721*K1720*(H1720+VLOOKUP(B1720,Summary!$A$34:C$39,3,0))</f>
        <v>1.8078321119224265</v>
      </c>
      <c r="N1720" t="s">
        <v>112</v>
      </c>
      <c r="P1720">
        <f t="shared" si="134"/>
        <v>6000</v>
      </c>
    </row>
    <row r="1721" spans="1:16" hidden="1">
      <c r="A1721" t="s">
        <v>16</v>
      </c>
      <c r="B1721" t="s">
        <v>97</v>
      </c>
      <c r="C1721" t="s">
        <v>4</v>
      </c>
      <c r="D1721" s="8">
        <v>2420</v>
      </c>
      <c r="E1721" t="str">
        <f>VLOOKUP(D1721,Conformity!$A$2:$C$116,2,0)</f>
        <v>Sod Farms</v>
      </c>
      <c r="F1721" s="8" t="s">
        <v>5</v>
      </c>
      <c r="G1721" s="26">
        <f t="shared" si="135"/>
        <v>1.7303616721893005</v>
      </c>
      <c r="H1721" s="30">
        <f t="shared" si="136"/>
        <v>0.38508149913584422</v>
      </c>
      <c r="I1721" s="30">
        <f>HLOOKUP(F1721,ROCs!$B$1:$F$17,MATCH(VLOOKUP(D1721,HROC,2,0),ROCs!$A$2:$A$17,0)+1,0)</f>
        <v>0.30381529981542799</v>
      </c>
      <c r="J1721" s="3">
        <v>6.52</v>
      </c>
      <c r="K1721" s="26">
        <f t="shared" si="132"/>
        <v>8.2552997081147907</v>
      </c>
      <c r="L1721" s="31">
        <f t="shared" si="133"/>
        <v>38.86854409821936</v>
      </c>
      <c r="M1721" s="4">
        <f>2.721*K1721*(H1721+VLOOKUP(B1721,Summary!$A$34:C$39,3,0))</f>
        <v>9.5484656531916201</v>
      </c>
      <c r="N1721" t="s">
        <v>4</v>
      </c>
      <c r="P1721">
        <f t="shared" si="134"/>
        <v>2000</v>
      </c>
    </row>
    <row r="1722" spans="1:16" hidden="1">
      <c r="A1722" t="s">
        <v>16</v>
      </c>
      <c r="B1722" t="s">
        <v>97</v>
      </c>
      <c r="C1722" t="s">
        <v>71</v>
      </c>
      <c r="D1722" s="8">
        <v>1180</v>
      </c>
      <c r="E1722" t="str">
        <f>VLOOKUP(D1722,Conformity!$A$2:$C$116,2,0)</f>
        <v>Rural Residential</v>
      </c>
      <c r="F1722" s="8" t="s">
        <v>10</v>
      </c>
      <c r="G1722" s="26">
        <f t="shared" si="135"/>
        <v>0.96739227811534922</v>
      </c>
      <c r="H1722" s="30">
        <f t="shared" si="136"/>
        <v>0.17065096597435325</v>
      </c>
      <c r="I1722" s="30">
        <f>HLOOKUP(F1722,ROCs!$B$1:$F$17,MATCH(VLOOKUP(D1722,HROC,2,0),ROCs!$A$2:$A$17,0)+1,0)</f>
        <v>0.24895975957097566</v>
      </c>
      <c r="J1722" s="3">
        <v>6.52</v>
      </c>
      <c r="K1722" s="26">
        <f t="shared" si="132"/>
        <v>6.7647594830385067</v>
      </c>
      <c r="L1722" s="31">
        <f t="shared" si="133"/>
        <v>17.80670313326857</v>
      </c>
      <c r="M1722" s="4">
        <f>2.721*K1722*(H1722+VLOOKUP(B1722,Summary!$A$34:C$39,3,0))</f>
        <v>3.8774334886662269</v>
      </c>
      <c r="N1722" t="s">
        <v>104</v>
      </c>
      <c r="P1722">
        <f t="shared" si="134"/>
        <v>1000</v>
      </c>
    </row>
    <row r="1723" spans="1:16" hidden="1">
      <c r="A1723" t="s">
        <v>14</v>
      </c>
      <c r="B1723" t="s">
        <v>96</v>
      </c>
      <c r="C1723" t="s">
        <v>72</v>
      </c>
      <c r="D1723" s="8">
        <v>1180</v>
      </c>
      <c r="E1723" t="str">
        <f>VLOOKUP(D1723,Conformity!$A$2:$C$116,2,0)</f>
        <v>Rural Residential</v>
      </c>
      <c r="F1723" s="8" t="s">
        <v>10</v>
      </c>
      <c r="G1723" s="26">
        <f t="shared" si="135"/>
        <v>0.96739227811534922</v>
      </c>
      <c r="H1723" s="30">
        <f t="shared" si="136"/>
        <v>0.17065096597435325</v>
      </c>
      <c r="I1723" s="30">
        <f>HLOOKUP(F1723,ROCs!$B$1:$F$17,MATCH(VLOOKUP(D1723,HROC,2,0),ROCs!$A$2:$A$17,0)+1,0)</f>
        <v>0.24895975957097566</v>
      </c>
      <c r="J1723" s="3">
        <v>6.51</v>
      </c>
      <c r="K1723" s="26">
        <f t="shared" si="132"/>
        <v>6.7543840850583869</v>
      </c>
      <c r="L1723" s="31">
        <f t="shared" si="133"/>
        <v>17.779392238892392</v>
      </c>
      <c r="M1723" s="4">
        <f>2.721*K1723*(H1723+VLOOKUP(B1723,Summary!$A$34:C$39,3,0))</f>
        <v>4.6066336686056593</v>
      </c>
      <c r="N1723" t="s">
        <v>99</v>
      </c>
      <c r="P1723">
        <f t="shared" si="134"/>
        <v>1000</v>
      </c>
    </row>
    <row r="1724" spans="1:16">
      <c r="A1724" t="s">
        <v>16</v>
      </c>
      <c r="B1724" t="s">
        <v>97</v>
      </c>
      <c r="C1724" t="s">
        <v>17</v>
      </c>
      <c r="D1724" s="8">
        <v>4340</v>
      </c>
      <c r="E1724" t="str">
        <f>VLOOKUP(D1724,Conformity!$A$2:$C$116,2,0)</f>
        <v>Hardwood - Coniferous Mixed</v>
      </c>
      <c r="F1724" s="8" t="s">
        <v>5</v>
      </c>
      <c r="G1724" s="26">
        <f t="shared" si="135"/>
        <v>0.80616023176279095</v>
      </c>
      <c r="H1724" s="30">
        <f t="shared" si="136"/>
        <v>4.9140330516175015E-2</v>
      </c>
      <c r="I1724" s="30">
        <f>HLOOKUP(F1724,ROCs!$B$1:$F$17,MATCH(VLOOKUP(D1724,HROC,2,0),ROCs!$A$2:$A$17,0)+1,0)</f>
        <v>0.28292799795311729</v>
      </c>
      <c r="J1724" s="3">
        <v>6.46</v>
      </c>
      <c r="K1724" s="26">
        <f t="shared" si="132"/>
        <v>7.6170017072937206</v>
      </c>
      <c r="L1724" s="31">
        <f t="shared" si="133"/>
        <v>16.708365427657078</v>
      </c>
      <c r="M1724" s="4">
        <f>2.721*K1724*(H1724+VLOOKUP(B1724,Summary!$A$34:C$39,3,0))</f>
        <v>1.8475101573165045</v>
      </c>
      <c r="N1724" t="s">
        <v>17</v>
      </c>
      <c r="O1724" t="s">
        <v>65</v>
      </c>
      <c r="P1724">
        <f t="shared" si="134"/>
        <v>4000</v>
      </c>
    </row>
    <row r="1725" spans="1:16" hidden="1">
      <c r="A1725" t="s">
        <v>12</v>
      </c>
      <c r="B1725" t="s">
        <v>95</v>
      </c>
      <c r="C1725" t="s">
        <v>86</v>
      </c>
      <c r="D1725" s="8">
        <v>3300</v>
      </c>
      <c r="E1725" t="str">
        <f>VLOOKUP(D1725,Conformity!$A$2:$C$116,2,0)</f>
        <v>Mixed Rangeland</v>
      </c>
      <c r="F1725" s="8" t="s">
        <v>10</v>
      </c>
      <c r="G1725" s="26">
        <f t="shared" si="135"/>
        <v>0.80616023176279095</v>
      </c>
      <c r="H1725" s="30">
        <f t="shared" si="136"/>
        <v>4.9140330516175015E-2</v>
      </c>
      <c r="I1725" s="30">
        <f>HLOOKUP(F1725,ROCs!$B$1:$F$17,MATCH(VLOOKUP(D1725,HROC,2,0),ROCs!$A$2:$A$17,0)+1,0)</f>
        <v>0.24115339422849597</v>
      </c>
      <c r="J1725" s="3">
        <v>6.46</v>
      </c>
      <c r="K1725" s="26">
        <f t="shared" si="132"/>
        <v>6.4923437370892794</v>
      </c>
      <c r="L1725" s="31">
        <f t="shared" si="133"/>
        <v>14.241358451761403</v>
      </c>
      <c r="M1725" s="4">
        <f>2.721*K1725*(H1725+VLOOKUP(B1725,Summary!$A$34:C$39,3,0))</f>
        <v>0.86809673033437129</v>
      </c>
      <c r="N1725" t="s">
        <v>109</v>
      </c>
      <c r="P1725">
        <f t="shared" si="134"/>
        <v>3000</v>
      </c>
    </row>
    <row r="1726" spans="1:16" hidden="1">
      <c r="A1726" t="s">
        <v>14</v>
      </c>
      <c r="B1726" t="s">
        <v>96</v>
      </c>
      <c r="C1726" t="s">
        <v>81</v>
      </c>
      <c r="D1726" s="8">
        <v>7430</v>
      </c>
      <c r="E1726" t="str">
        <f>VLOOKUP(D1726,Conformity!$A$2:$C$116,2,0)</f>
        <v>Spoil Areas</v>
      </c>
      <c r="F1726" s="8" t="s">
        <v>10</v>
      </c>
      <c r="G1726" s="26">
        <f t="shared" si="135"/>
        <v>0.73183755311232057</v>
      </c>
      <c r="H1726" s="30">
        <f t="shared" si="136"/>
        <v>0.13401908322593187</v>
      </c>
      <c r="I1726" s="30">
        <f>HLOOKUP(F1726,ROCs!$B$1:$F$17,MATCH(VLOOKUP(D1726,HROC,2,0),ROCs!$A$2:$A$17,0)+1,0)</f>
        <v>0.24115339422849597</v>
      </c>
      <c r="J1726" s="3">
        <v>6.46</v>
      </c>
      <c r="K1726" s="26">
        <f t="shared" si="132"/>
        <v>6.4923437370892794</v>
      </c>
      <c r="L1726" s="31">
        <f t="shared" si="133"/>
        <v>12.928398737236723</v>
      </c>
      <c r="M1726" s="4">
        <f>2.721*K1726*(H1726+VLOOKUP(B1726,Summary!$A$34:C$39,3,0))</f>
        <v>3.7807899219651531</v>
      </c>
      <c r="N1726" t="s">
        <v>103</v>
      </c>
      <c r="O1726" t="s">
        <v>82</v>
      </c>
      <c r="P1726">
        <f t="shared" si="134"/>
        <v>7000</v>
      </c>
    </row>
    <row r="1727" spans="1:16" hidden="1">
      <c r="A1727" t="s">
        <v>8</v>
      </c>
      <c r="B1727" t="s">
        <v>8</v>
      </c>
      <c r="C1727" t="s">
        <v>72</v>
      </c>
      <c r="D1727" s="8">
        <v>6172</v>
      </c>
      <c r="E1727" t="str">
        <f>VLOOKUP(D1727,Conformity!$A$2:$C$116,2,0)</f>
        <v>Mixed Shrubs</v>
      </c>
      <c r="F1727" s="8" t="s">
        <v>10</v>
      </c>
      <c r="G1727" s="26">
        <f t="shared" si="135"/>
        <v>0.62640332935885068</v>
      </c>
      <c r="H1727" s="30">
        <f t="shared" si="136"/>
        <v>1.7869211096790915E-2</v>
      </c>
      <c r="I1727" s="30">
        <f>HLOOKUP(F1727,ROCs!$B$1:$F$17,MATCH(VLOOKUP(D1727,HROC,2,0),ROCs!$A$2:$A$17,0)+1,0)</f>
        <v>0.24869471632328805</v>
      </c>
      <c r="J1727" s="3">
        <v>6.46</v>
      </c>
      <c r="K1727" s="26">
        <f t="shared" si="132"/>
        <v>6.6953715875913771</v>
      </c>
      <c r="L1727" s="31">
        <f t="shared" si="133"/>
        <v>11.41188230928611</v>
      </c>
      <c r="M1727" s="4">
        <f>2.721*K1727*(H1727+VLOOKUP(B1727,Summary!$A$34:C$39,3,0))</f>
        <v>3.7869833405718798</v>
      </c>
      <c r="N1727" t="s">
        <v>99</v>
      </c>
      <c r="P1727">
        <f t="shared" si="134"/>
        <v>6000</v>
      </c>
    </row>
    <row r="1728" spans="1:16" hidden="1">
      <c r="A1728" t="s">
        <v>11</v>
      </c>
      <c r="B1728" t="s">
        <v>11</v>
      </c>
      <c r="C1728" t="s">
        <v>74</v>
      </c>
      <c r="D1728" s="8">
        <v>6440</v>
      </c>
      <c r="E1728" t="str">
        <f>VLOOKUP(D1728,Conformity!$A$2:$C$116,2,0)</f>
        <v>Emergent Aquatic Vegetation</v>
      </c>
      <c r="F1728" s="8" t="s">
        <v>10</v>
      </c>
      <c r="G1728" s="26">
        <f t="shared" si="135"/>
        <v>0.62640332935885068</v>
      </c>
      <c r="H1728" s="30">
        <f t="shared" si="136"/>
        <v>1.7869211096790915E-2</v>
      </c>
      <c r="I1728" s="30">
        <f>HLOOKUP(F1728,ROCs!$B$1:$F$17,MATCH(VLOOKUP(D1728,HROC,2,0),ROCs!$A$2:$A$17,0)+1,0)</f>
        <v>0.24869471632328805</v>
      </c>
      <c r="J1728" s="3">
        <v>6.46</v>
      </c>
      <c r="K1728" s="26">
        <f t="shared" si="132"/>
        <v>6.6953715875913771</v>
      </c>
      <c r="L1728" s="31">
        <f t="shared" si="133"/>
        <v>11.41188230928611</v>
      </c>
      <c r="M1728" s="4">
        <f>2.721*K1728*(H1728+VLOOKUP(B1728,Summary!$A$34:C$39,3,0))</f>
        <v>2.3295348533849891</v>
      </c>
      <c r="N1728" t="s">
        <v>115</v>
      </c>
      <c r="P1728">
        <f t="shared" si="134"/>
        <v>6000</v>
      </c>
    </row>
    <row r="1729" spans="1:16" hidden="1">
      <c r="A1729" t="s">
        <v>15</v>
      </c>
      <c r="B1729" t="s">
        <v>95</v>
      </c>
      <c r="C1729" t="s">
        <v>81</v>
      </c>
      <c r="D1729" s="8">
        <v>1110</v>
      </c>
      <c r="E1729" t="str">
        <f>VLOOKUP(D1729,Conformity!$A$2:$C$116,2,0)</f>
        <v>Fixed Single Family Units</v>
      </c>
      <c r="F1729" s="8" t="s">
        <v>5</v>
      </c>
      <c r="G1729" s="26">
        <f t="shared" si="135"/>
        <v>0.96739227811534922</v>
      </c>
      <c r="H1729" s="30">
        <f t="shared" si="136"/>
        <v>0.17065096597435325</v>
      </c>
      <c r="I1729" s="30">
        <f>HLOOKUP(F1729,ROCs!$B$1:$F$17,MATCH(VLOOKUP(D1729,HROC,2,0),ROCs!$A$2:$A$17,0)+1,0)</f>
        <v>0.27638752969320179</v>
      </c>
      <c r="J1729" s="3">
        <v>6.45</v>
      </c>
      <c r="K1729" s="26">
        <f t="shared" si="132"/>
        <v>7.4294004434768999</v>
      </c>
      <c r="L1729" s="31">
        <f t="shared" si="133"/>
        <v>19.556220511145991</v>
      </c>
      <c r="M1729" s="4">
        <f>2.721*K1729*(H1729+VLOOKUP(B1729,Summary!$A$34:C$39,3,0))</f>
        <v>3.44977729979006</v>
      </c>
      <c r="N1729" t="s">
        <v>103</v>
      </c>
      <c r="O1729" t="s">
        <v>82</v>
      </c>
      <c r="P1729">
        <f t="shared" si="134"/>
        <v>1000</v>
      </c>
    </row>
    <row r="1730" spans="1:16" hidden="1">
      <c r="A1730" t="s">
        <v>16</v>
      </c>
      <c r="B1730" t="s">
        <v>97</v>
      </c>
      <c r="C1730" t="s">
        <v>71</v>
      </c>
      <c r="D1730" s="8">
        <v>1310</v>
      </c>
      <c r="E1730" t="str">
        <f>VLOOKUP(D1730,Conformity!$A$2:$C$116,2,0)</f>
        <v>Fixed Single Family Units &lt;Six or more dwelling units per acre&gt;</v>
      </c>
      <c r="F1730" s="8" t="s">
        <v>9</v>
      </c>
      <c r="G1730" s="26">
        <f t="shared" si="135"/>
        <v>1.3474392445178078</v>
      </c>
      <c r="H1730" s="30">
        <f t="shared" si="136"/>
        <v>0.2921616014325315</v>
      </c>
      <c r="I1730" s="30">
        <f>HLOOKUP(F1730,ROCs!$B$1:$F$17,MATCH(VLOOKUP(D1730,HROC,2,0),ROCs!$A$2:$A$17,0)+1,0)</f>
        <v>0.43646311869441834</v>
      </c>
      <c r="J1730" s="3">
        <v>6.45</v>
      </c>
      <c r="K1730" s="26">
        <f t="shared" ref="K1730:K1793" si="137">Rain*I1730*J1730/12</f>
        <v>11.732292304175475</v>
      </c>
      <c r="L1730" s="31">
        <f t="shared" ref="L1730:L1793" si="138">2.721*G1730*K1730</f>
        <v>43.015067485415599</v>
      </c>
      <c r="M1730" s="4">
        <f>2.721*K1730*(H1730+VLOOKUP(B1730,Summary!$A$34:C$39,3,0))</f>
        <v>10.603783257624444</v>
      </c>
      <c r="N1730" t="s">
        <v>104</v>
      </c>
      <c r="P1730">
        <f t="shared" si="134"/>
        <v>1000</v>
      </c>
    </row>
    <row r="1731" spans="1:16" hidden="1">
      <c r="A1731" t="s">
        <v>12</v>
      </c>
      <c r="B1731" t="s">
        <v>95</v>
      </c>
      <c r="C1731" t="s">
        <v>86</v>
      </c>
      <c r="D1731" s="8">
        <v>5120</v>
      </c>
      <c r="E1731" t="str">
        <f>VLOOKUP(D1731,Conformity!$A$2:$C$116,2,0)</f>
        <v xml:space="preserve"> Channelized Waterways, Canals</v>
      </c>
      <c r="F1731" s="8" t="s">
        <v>5</v>
      </c>
      <c r="G1731" s="26">
        <f t="shared" si="135"/>
        <v>0.52096910560538079</v>
      </c>
      <c r="H1731" s="30">
        <f t="shared" si="136"/>
        <v>9.3813358258152305E-2</v>
      </c>
      <c r="I1731" s="30">
        <f>HLOOKUP(F1731,ROCs!$B$1:$F$17,MATCH(VLOOKUP(D1731,HROC,2,0),ROCs!$A$2:$A$17,0)+1,0)</f>
        <v>0.2984336595879456</v>
      </c>
      <c r="J1731" s="3">
        <v>6.44</v>
      </c>
      <c r="K1731" s="26">
        <f t="shared" si="137"/>
        <v>8.009571459582995</v>
      </c>
      <c r="L1731" s="31">
        <f t="shared" si="138"/>
        <v>11.354023579740819</v>
      </c>
      <c r="M1731" s="4">
        <f>2.721*K1731*(H1731+VLOOKUP(B1731,Summary!$A$34:C$39,3,0))</f>
        <v>2.0445724521802298</v>
      </c>
      <c r="N1731" t="s">
        <v>109</v>
      </c>
      <c r="P1731">
        <f t="shared" ref="P1731:P1794" si="139">INT(D1731/1000)*1000</f>
        <v>5000</v>
      </c>
    </row>
    <row r="1732" spans="1:16">
      <c r="A1732" t="s">
        <v>16</v>
      </c>
      <c r="B1732" t="s">
        <v>97</v>
      </c>
      <c r="C1732" t="s">
        <v>17</v>
      </c>
      <c r="D1732" s="8">
        <v>6172</v>
      </c>
      <c r="E1732" t="str">
        <f>VLOOKUP(D1732,Conformity!$A$2:$C$116,2,0)</f>
        <v>Mixed Shrubs</v>
      </c>
      <c r="F1732" s="8" t="s">
        <v>5</v>
      </c>
      <c r="G1732" s="26">
        <f t="shared" si="135"/>
        <v>0.62640332935885068</v>
      </c>
      <c r="H1732" s="30">
        <f t="shared" si="136"/>
        <v>1.7869211096790915E-2</v>
      </c>
      <c r="I1732" s="30">
        <f>HLOOKUP(F1732,ROCs!$B$1:$F$17,MATCH(VLOOKUP(D1732,HROC,2,0),ROCs!$A$2:$A$17,0)+1,0)</f>
        <v>0.24869471632328805</v>
      </c>
      <c r="J1732" s="3">
        <v>6.37</v>
      </c>
      <c r="K1732" s="26">
        <f t="shared" si="137"/>
        <v>6.6020924168664195</v>
      </c>
      <c r="L1732" s="31">
        <f t="shared" si="138"/>
        <v>11.252893236865713</v>
      </c>
      <c r="M1732" s="4">
        <f>2.721*K1732*(H1732+VLOOKUP(B1732,Summary!$A$34:C$39,3,0))</f>
        <v>1.0395794908056419</v>
      </c>
      <c r="N1732" t="s">
        <v>17</v>
      </c>
      <c r="O1732" t="s">
        <v>66</v>
      </c>
      <c r="P1732">
        <f t="shared" si="139"/>
        <v>6000</v>
      </c>
    </row>
    <row r="1733" spans="1:16" hidden="1">
      <c r="A1733" t="s">
        <v>12</v>
      </c>
      <c r="B1733" t="s">
        <v>95</v>
      </c>
      <c r="C1733" t="s">
        <v>86</v>
      </c>
      <c r="D1733" s="8">
        <v>1400</v>
      </c>
      <c r="E1733" t="str">
        <f>VLOOKUP(D1733,Conformity!$A$2:$C$116,2,0)</f>
        <v>Commercial and Services</v>
      </c>
      <c r="F1733" s="8" t="s">
        <v>10</v>
      </c>
      <c r="G1733" s="26">
        <f t="shared" si="135"/>
        <v>0.73183755311232057</v>
      </c>
      <c r="H1733" s="30">
        <f t="shared" si="136"/>
        <v>0.15992943931627868</v>
      </c>
      <c r="I1733" s="30">
        <f>HLOOKUP(F1733,ROCs!$B$1:$F$17,MATCH(VLOOKUP(D1733,HROC,2,0),ROCs!$A$2:$A$17,0)+1,0)</f>
        <v>0.57659988543228824</v>
      </c>
      <c r="J1733" s="3">
        <v>6.35</v>
      </c>
      <c r="K1733" s="26">
        <f t="shared" si="137"/>
        <v>15.258923143123036</v>
      </c>
      <c r="L1733" s="31">
        <f t="shared" si="138"/>
        <v>30.385551148218767</v>
      </c>
      <c r="M1733" s="4">
        <f>2.721*K1733*(H1733+VLOOKUP(B1733,Summary!$A$34:C$39,3,0))</f>
        <v>6.6401951331744584</v>
      </c>
      <c r="N1733" t="s">
        <v>109</v>
      </c>
      <c r="P1733">
        <f t="shared" si="139"/>
        <v>1000</v>
      </c>
    </row>
    <row r="1734" spans="1:16" hidden="1">
      <c r="A1734" t="s">
        <v>8</v>
      </c>
      <c r="B1734" t="s">
        <v>8</v>
      </c>
      <c r="C1734" t="s">
        <v>83</v>
      </c>
      <c r="D1734" s="8">
        <v>1500</v>
      </c>
      <c r="E1734" t="str">
        <f>VLOOKUP(D1734,Conformity!$A$2:$C$116,2,0)</f>
        <v>Industrial</v>
      </c>
      <c r="F1734" s="8" t="s">
        <v>5</v>
      </c>
      <c r="G1734" s="26">
        <f t="shared" si="135"/>
        <v>1.4884831588725165</v>
      </c>
      <c r="H1734" s="30">
        <f t="shared" si="136"/>
        <v>0.30824389141964326</v>
      </c>
      <c r="I1734" s="30">
        <f>HLOOKUP(F1734,ROCs!$B$1:$F$17,MATCH(VLOOKUP(D1734,HROC,2,0),ROCs!$A$2:$A$17,0)+1,0)</f>
        <v>0.58224006489851832</v>
      </c>
      <c r="J1734" s="3">
        <v>6.35</v>
      </c>
      <c r="K1734" s="26">
        <f t="shared" si="137"/>
        <v>15.40818273745005</v>
      </c>
      <c r="L1734" s="31">
        <f t="shared" si="138"/>
        <v>62.405646617300519</v>
      </c>
      <c r="M1734" s="4">
        <f>2.721*K1734*(H1734+VLOOKUP(B1734,Summary!$A$34:C$39,3,0))</f>
        <v>20.889206593855683</v>
      </c>
      <c r="N1734" t="s">
        <v>111</v>
      </c>
      <c r="O1734" t="s">
        <v>82</v>
      </c>
      <c r="P1734">
        <f t="shared" si="139"/>
        <v>1000</v>
      </c>
    </row>
    <row r="1735" spans="1:16">
      <c r="A1735" t="s">
        <v>14</v>
      </c>
      <c r="B1735" t="s">
        <v>96</v>
      </c>
      <c r="C1735" t="s">
        <v>17</v>
      </c>
      <c r="D1735" s="8">
        <v>8350</v>
      </c>
      <c r="E1735" t="str">
        <f>VLOOKUP(D1735,Conformity!$A$2:$C$116,2,0)</f>
        <v>Solid Waste Disposal</v>
      </c>
      <c r="F1735" s="8" t="s">
        <v>10</v>
      </c>
      <c r="G1735" s="26">
        <f t="shared" si="135"/>
        <v>1.4884831588725165</v>
      </c>
      <c r="H1735" s="30">
        <f t="shared" si="136"/>
        <v>0.30824389141964326</v>
      </c>
      <c r="I1735" s="30">
        <f>HLOOKUP(F1735,ROCs!$B$1:$F$17,MATCH(VLOOKUP(D1735,HROC,2,0),ROCs!$A$2:$A$17,0)+1,0)</f>
        <v>0.57659988543228824</v>
      </c>
      <c r="J1735" s="3">
        <v>6.34</v>
      </c>
      <c r="K1735" s="26">
        <f t="shared" si="137"/>
        <v>15.234893342897648</v>
      </c>
      <c r="L1735" s="31">
        <f t="shared" si="138"/>
        <v>61.703796379460407</v>
      </c>
      <c r="M1735" s="4">
        <f>2.721*K1735*(H1735+VLOOKUP(B1735,Summary!$A$34:C$39,3,0))</f>
        <v>16.094318487199466</v>
      </c>
      <c r="N1735" t="s">
        <v>17</v>
      </c>
      <c r="O1735" t="s">
        <v>37</v>
      </c>
      <c r="P1735">
        <f t="shared" si="139"/>
        <v>8000</v>
      </c>
    </row>
    <row r="1736" spans="1:16" hidden="1">
      <c r="A1736" t="s">
        <v>8</v>
      </c>
      <c r="B1736" t="s">
        <v>8</v>
      </c>
      <c r="C1736" t="s">
        <v>86</v>
      </c>
      <c r="D1736" s="8">
        <v>6172</v>
      </c>
      <c r="E1736" t="str">
        <f>VLOOKUP(D1736,Conformity!$A$2:$C$116,2,0)</f>
        <v>Mixed Shrubs</v>
      </c>
      <c r="F1736" s="8" t="s">
        <v>5</v>
      </c>
      <c r="G1736" s="26">
        <f t="shared" si="135"/>
        <v>0.62640332935885068</v>
      </c>
      <c r="H1736" s="30">
        <f t="shared" si="136"/>
        <v>1.7869211096790915E-2</v>
      </c>
      <c r="I1736" s="30">
        <f>HLOOKUP(F1736,ROCs!$B$1:$F$17,MATCH(VLOOKUP(D1736,HROC,2,0),ROCs!$A$2:$A$17,0)+1,0)</f>
        <v>0.24869471632328805</v>
      </c>
      <c r="J1736" s="3">
        <v>6.34</v>
      </c>
      <c r="K1736" s="26">
        <f t="shared" si="137"/>
        <v>6.5709993599581002</v>
      </c>
      <c r="L1736" s="31">
        <f t="shared" si="138"/>
        <v>11.199896879392249</v>
      </c>
      <c r="M1736" s="4">
        <f>2.721*K1736*(H1736+VLOOKUP(B1736,Summary!$A$34:C$39,3,0))</f>
        <v>3.7166369008089348</v>
      </c>
      <c r="N1736" t="s">
        <v>109</v>
      </c>
      <c r="P1736">
        <f t="shared" si="139"/>
        <v>6000</v>
      </c>
    </row>
    <row r="1737" spans="1:16" hidden="1">
      <c r="A1737" t="s">
        <v>14</v>
      </c>
      <c r="B1737" t="s">
        <v>96</v>
      </c>
      <c r="C1737" t="s">
        <v>80</v>
      </c>
      <c r="D1737" s="8">
        <v>5110</v>
      </c>
      <c r="E1737" t="str">
        <f>VLOOKUP(D1737,Conformity!$A$2:$C$116,2,0)</f>
        <v xml:space="preserve"> Natural River, Stream, Waterway</v>
      </c>
      <c r="F1737" s="8" t="s">
        <v>3</v>
      </c>
      <c r="G1737" s="26">
        <f t="shared" si="135"/>
        <v>0.52096910560538079</v>
      </c>
      <c r="H1737" s="30">
        <f t="shared" si="136"/>
        <v>9.3813358258152305E-2</v>
      </c>
      <c r="I1737" s="30">
        <f>HLOOKUP(F1737,ROCs!$B$1:$F$17,MATCH(VLOOKUP(D1737,HROC,2,0),ROCs!$A$2:$A$17,0)+1,0)</f>
        <v>0.2984336595879456</v>
      </c>
      <c r="J1737" s="3">
        <v>6.34</v>
      </c>
      <c r="K1737" s="26">
        <f t="shared" si="137"/>
        <v>7.8851992319497191</v>
      </c>
      <c r="L1737" s="31">
        <f t="shared" si="138"/>
        <v>11.177718865769688</v>
      </c>
      <c r="M1737" s="4">
        <f>2.721*K1737*(H1737+VLOOKUP(B1737,Summary!$A$34:C$39,3,0))</f>
        <v>3.7292746015472522</v>
      </c>
      <c r="N1737" t="s">
        <v>114</v>
      </c>
      <c r="P1737">
        <f t="shared" si="139"/>
        <v>5000</v>
      </c>
    </row>
    <row r="1738" spans="1:16" hidden="1">
      <c r="A1738" t="s">
        <v>14</v>
      </c>
      <c r="B1738" t="s">
        <v>96</v>
      </c>
      <c r="C1738" t="s">
        <v>80</v>
      </c>
      <c r="D1738" s="8">
        <v>1210</v>
      </c>
      <c r="E1738" t="str">
        <f>VLOOKUP(D1738,Conformity!$A$2:$C$116,2,0)</f>
        <v>Fixed Single Family Units</v>
      </c>
      <c r="F1738" s="8" t="s">
        <v>10</v>
      </c>
      <c r="G1738" s="26">
        <f t="shared" si="135"/>
        <v>1.3474392445178078</v>
      </c>
      <c r="H1738" s="30">
        <f t="shared" si="136"/>
        <v>0.2921616014325315</v>
      </c>
      <c r="I1738" s="30">
        <f>HLOOKUP(F1738,ROCs!$B$1:$F$17,MATCH(VLOOKUP(D1738,HROC,2,0),ROCs!$A$2:$A$17,0)+1,0)</f>
        <v>0.22279788653131388</v>
      </c>
      <c r="J1738" s="3">
        <v>6.28</v>
      </c>
      <c r="K1738" s="26">
        <f t="shared" si="137"/>
        <v>5.8310440065088942</v>
      </c>
      <c r="L1738" s="31">
        <f t="shared" si="138"/>
        <v>21.378835861525666</v>
      </c>
      <c r="M1738" s="4">
        <f>2.721*K1738*(H1738+VLOOKUP(B1738,Summary!$A$34:C$39,3,0))</f>
        <v>5.9048167279971748</v>
      </c>
      <c r="N1738" t="s">
        <v>114</v>
      </c>
      <c r="P1738">
        <f t="shared" si="139"/>
        <v>1000</v>
      </c>
    </row>
    <row r="1739" spans="1:16" hidden="1">
      <c r="A1739" t="s">
        <v>14</v>
      </c>
      <c r="B1739" t="s">
        <v>96</v>
      </c>
      <c r="C1739" t="s">
        <v>77</v>
      </c>
      <c r="D1739" s="8">
        <v>4370</v>
      </c>
      <c r="E1739" t="str">
        <f>VLOOKUP(D1739,Conformity!$A$2:$C$116,2,0)</f>
        <v>Australian Pines</v>
      </c>
      <c r="F1739" s="8" t="s">
        <v>5</v>
      </c>
      <c r="G1739" s="26">
        <f t="shared" si="135"/>
        <v>0.80616023176279095</v>
      </c>
      <c r="H1739" s="30">
        <f t="shared" si="136"/>
        <v>4.9140330516175015E-2</v>
      </c>
      <c r="I1739" s="30">
        <f>HLOOKUP(F1739,ROCs!$B$1:$F$17,MATCH(VLOOKUP(D1739,HROC,2,0),ROCs!$A$2:$A$17,0)+1,0)</f>
        <v>0.28292799795311729</v>
      </c>
      <c r="J1739" s="3">
        <v>6.26</v>
      </c>
      <c r="K1739" s="26">
        <f t="shared" si="137"/>
        <v>7.3811812209997969</v>
      </c>
      <c r="L1739" s="31">
        <f t="shared" si="138"/>
        <v>16.191078572311657</v>
      </c>
      <c r="M1739" s="4">
        <f>2.721*K1739*(H1739+VLOOKUP(B1739,Summary!$A$34:C$39,3,0))</f>
        <v>2.5936794645272583</v>
      </c>
      <c r="N1739" t="s">
        <v>112</v>
      </c>
      <c r="P1739">
        <f t="shared" si="139"/>
        <v>4000</v>
      </c>
    </row>
    <row r="1740" spans="1:16" hidden="1">
      <c r="A1740" t="s">
        <v>2</v>
      </c>
      <c r="B1740" t="s">
        <v>94</v>
      </c>
      <c r="C1740" t="s">
        <v>86</v>
      </c>
      <c r="D1740" s="8">
        <v>8140</v>
      </c>
      <c r="E1740" t="str">
        <f>VLOOKUP(D1740,Conformity!$A$2:$C$116,2,0)</f>
        <v>Roads and Highways</v>
      </c>
      <c r="F1740" s="8" t="s">
        <v>3</v>
      </c>
      <c r="G1740" s="26">
        <f t="shared" si="135"/>
        <v>1.0171301585628862</v>
      </c>
      <c r="H1740" s="30">
        <f t="shared" si="136"/>
        <v>0.19656132206470006</v>
      </c>
      <c r="I1740" s="30">
        <f>HLOOKUP(F1740,ROCs!$B$1:$F$17,MATCH(VLOOKUP(D1740,HROC,2,0),ROCs!$A$2:$A$17,0)+1,0)</f>
        <v>0.37051640493542071</v>
      </c>
      <c r="J1740" s="3">
        <v>6.25</v>
      </c>
      <c r="K1740" s="26">
        <f t="shared" si="137"/>
        <v>9.6507944848022849</v>
      </c>
      <c r="L1740" s="31">
        <f t="shared" si="138"/>
        <v>26.70964653299518</v>
      </c>
      <c r="M1740" s="4">
        <f>2.721*K1740*(H1740+VLOOKUP(B1740,Summary!$A$34:C$39,3,0))</f>
        <v>6.474653912888531</v>
      </c>
      <c r="N1740" t="s">
        <v>109</v>
      </c>
      <c r="P1740">
        <f t="shared" si="139"/>
        <v>8000</v>
      </c>
    </row>
    <row r="1741" spans="1:16" hidden="1">
      <c r="A1741" t="s">
        <v>16</v>
      </c>
      <c r="B1741" t="s">
        <v>97</v>
      </c>
      <c r="C1741" t="s">
        <v>4</v>
      </c>
      <c r="D1741" s="8">
        <v>3300</v>
      </c>
      <c r="E1741" t="str">
        <f>VLOOKUP(D1741,Conformity!$A$2:$C$116,2,0)</f>
        <v>Mixed Rangeland</v>
      </c>
      <c r="F1741" s="8" t="s">
        <v>10</v>
      </c>
      <c r="G1741" s="26">
        <f t="shared" si="135"/>
        <v>0.80616023176279095</v>
      </c>
      <c r="H1741" s="30">
        <f t="shared" si="136"/>
        <v>4.9140330516175015E-2</v>
      </c>
      <c r="I1741" s="30">
        <f>HLOOKUP(F1741,ROCs!$B$1:$F$17,MATCH(VLOOKUP(D1741,HROC,2,0),ROCs!$A$2:$A$17,0)+1,0)</f>
        <v>0.24115339422849597</v>
      </c>
      <c r="J1741" s="3">
        <v>6.24</v>
      </c>
      <c r="K1741" s="26">
        <f t="shared" si="137"/>
        <v>6.2712422475908838</v>
      </c>
      <c r="L1741" s="31">
        <f t="shared" si="138"/>
        <v>13.756358628326806</v>
      </c>
      <c r="M1741" s="4">
        <f>2.721*K1741*(H1741+VLOOKUP(B1741,Summary!$A$34:C$39,3,0))</f>
        <v>1.5210950708232216</v>
      </c>
      <c r="N1741" t="s">
        <v>4</v>
      </c>
      <c r="P1741">
        <f t="shared" si="139"/>
        <v>3000</v>
      </c>
    </row>
    <row r="1742" spans="1:16" hidden="1">
      <c r="A1742" t="s">
        <v>2</v>
      </c>
      <c r="B1742" t="s">
        <v>94</v>
      </c>
      <c r="C1742" t="s">
        <v>86</v>
      </c>
      <c r="D1742" s="8">
        <v>1550</v>
      </c>
      <c r="E1742" t="str">
        <f>VLOOKUP(D1742,Conformity!$A$2:$C$116,2,0)</f>
        <v>Other Light Industrial</v>
      </c>
      <c r="F1742" s="8" t="s">
        <v>5</v>
      </c>
      <c r="G1742" s="26">
        <f t="shared" si="135"/>
        <v>1.2017295380314896</v>
      </c>
      <c r="H1742" s="30">
        <f t="shared" si="136"/>
        <v>0.2322997442582819</v>
      </c>
      <c r="I1742" s="30">
        <f>HLOOKUP(F1742,ROCs!$B$1:$F$17,MATCH(VLOOKUP(D1742,HROC,2,0),ROCs!$A$2:$A$17,0)+1,0)</f>
        <v>0.34369105791620291</v>
      </c>
      <c r="J1742" s="3">
        <v>6.22</v>
      </c>
      <c r="K1742" s="26">
        <f t="shared" si="137"/>
        <v>8.9091080496451234</v>
      </c>
      <c r="L1742" s="31">
        <f t="shared" si="138"/>
        <v>29.131946516402408</v>
      </c>
      <c r="M1742" s="4">
        <f>2.721*K1742*(H1742+VLOOKUP(B1742,Summary!$A$34:C$39,3,0))</f>
        <v>6.8434209121610605</v>
      </c>
      <c r="N1742" t="s">
        <v>109</v>
      </c>
      <c r="P1742">
        <f t="shared" si="139"/>
        <v>1000</v>
      </c>
    </row>
    <row r="1743" spans="1:16" hidden="1">
      <c r="A1743" t="s">
        <v>14</v>
      </c>
      <c r="B1743" t="s">
        <v>96</v>
      </c>
      <c r="C1743" t="s">
        <v>79</v>
      </c>
      <c r="D1743" s="8">
        <v>6172</v>
      </c>
      <c r="E1743" t="str">
        <f>VLOOKUP(D1743,Conformity!$A$2:$C$116,2,0)</f>
        <v>Mixed Shrubs</v>
      </c>
      <c r="F1743" s="8" t="s">
        <v>10</v>
      </c>
      <c r="G1743" s="26">
        <f t="shared" ref="G1743:G1806" si="140">VLOOKUP(VLOOKUP(D1743,HEMC,2,0),EMCN,2,0)</f>
        <v>0.62640332935885068</v>
      </c>
      <c r="H1743" s="30">
        <f t="shared" ref="H1743:H1806" si="141">VLOOKUP(VLOOKUP(D1743,HEMC,2,0),EMCP,3,0)</f>
        <v>1.7869211096790915E-2</v>
      </c>
      <c r="I1743" s="30">
        <f>HLOOKUP(F1743,ROCs!$B$1:$F$17,MATCH(VLOOKUP(D1743,HROC,2,0),ROCs!$A$2:$A$17,0)+1,0)</f>
        <v>0.24869471632328805</v>
      </c>
      <c r="J1743" s="3">
        <v>6.22</v>
      </c>
      <c r="K1743" s="26">
        <f t="shared" si="137"/>
        <v>6.4466271323248234</v>
      </c>
      <c r="L1743" s="31">
        <f t="shared" si="138"/>
        <v>10.987911449498389</v>
      </c>
      <c r="M1743" s="4">
        <f>2.721*K1743*(H1743+VLOOKUP(B1743,Summary!$A$34:C$39,3,0))</f>
        <v>1.7167504940698464</v>
      </c>
      <c r="N1743" t="s">
        <v>113</v>
      </c>
      <c r="P1743">
        <f t="shared" si="139"/>
        <v>6000</v>
      </c>
    </row>
    <row r="1744" spans="1:16" hidden="1">
      <c r="A1744" t="s">
        <v>12</v>
      </c>
      <c r="B1744" t="s">
        <v>95</v>
      </c>
      <c r="C1744" t="s">
        <v>81</v>
      </c>
      <c r="D1744" s="8">
        <v>8140</v>
      </c>
      <c r="E1744" t="str">
        <f>VLOOKUP(D1744,Conformity!$A$2:$C$116,2,0)</f>
        <v>Roads and Highways</v>
      </c>
      <c r="F1744" s="8" t="s">
        <v>5</v>
      </c>
      <c r="G1744" s="26">
        <f t="shared" si="140"/>
        <v>1.0171301585628862</v>
      </c>
      <c r="H1744" s="30">
        <f t="shared" si="141"/>
        <v>0.19656132206470006</v>
      </c>
      <c r="I1744" s="30">
        <f>HLOOKUP(F1744,ROCs!$B$1:$F$17,MATCH(VLOOKUP(D1744,HROC,2,0),ROCs!$A$2:$A$17,0)+1,0)</f>
        <v>0.45034663738052311</v>
      </c>
      <c r="J1744" s="3">
        <v>6.21</v>
      </c>
      <c r="K1744" s="26">
        <f t="shared" si="137"/>
        <v>11.655049786069478</v>
      </c>
      <c r="L1744" s="31">
        <f t="shared" si="138"/>
        <v>32.256645875176822</v>
      </c>
      <c r="M1744" s="4">
        <f>2.721*K1744*(H1744+VLOOKUP(B1744,Summary!$A$34:C$39,3,0))</f>
        <v>6.2336259575235076</v>
      </c>
      <c r="N1744" t="s">
        <v>103</v>
      </c>
      <c r="O1744" t="s">
        <v>82</v>
      </c>
      <c r="P1744">
        <f t="shared" si="139"/>
        <v>8000</v>
      </c>
    </row>
    <row r="1745" spans="1:16" hidden="1">
      <c r="A1745" t="s">
        <v>8</v>
      </c>
      <c r="B1745" t="s">
        <v>8</v>
      </c>
      <c r="C1745" t="s">
        <v>86</v>
      </c>
      <c r="D1745" s="8">
        <v>3220</v>
      </c>
      <c r="E1745" t="str">
        <f>VLOOKUP(D1745,Conformity!$A$2:$C$116,2,0)</f>
        <v>Coastal Scrub</v>
      </c>
      <c r="F1745" s="8" t="s">
        <v>5</v>
      </c>
      <c r="G1745" s="26">
        <f t="shared" si="140"/>
        <v>0.80616023176279095</v>
      </c>
      <c r="H1745" s="30">
        <f t="shared" si="141"/>
        <v>4.9140330516175015E-2</v>
      </c>
      <c r="I1745" s="30">
        <f>HLOOKUP(F1745,ROCs!$B$1:$F$17,MATCH(VLOOKUP(D1745,HROC,2,0),ROCs!$A$2:$A$17,0)+1,0)</f>
        <v>0.28292799795311729</v>
      </c>
      <c r="J1745" s="3">
        <v>6.2</v>
      </c>
      <c r="K1745" s="26">
        <f t="shared" si="137"/>
        <v>7.3104350751116209</v>
      </c>
      <c r="L1745" s="31">
        <f t="shared" si="138"/>
        <v>16.035892515708031</v>
      </c>
      <c r="M1745" s="4">
        <f>2.721*K1745*(H1745+VLOOKUP(B1745,Summary!$A$34:C$39,3,0))</f>
        <v>4.7569062392755894</v>
      </c>
      <c r="N1745" t="s">
        <v>109</v>
      </c>
      <c r="P1745">
        <f t="shared" si="139"/>
        <v>3000</v>
      </c>
    </row>
    <row r="1746" spans="1:16" hidden="1">
      <c r="A1746" t="s">
        <v>16</v>
      </c>
      <c r="B1746" t="s">
        <v>97</v>
      </c>
      <c r="C1746" t="s">
        <v>81</v>
      </c>
      <c r="D1746" s="8">
        <v>3210</v>
      </c>
      <c r="E1746" t="str">
        <f>VLOOKUP(D1746,Conformity!$A$2:$C$116,2,0)</f>
        <v>Palmetto Prairies</v>
      </c>
      <c r="F1746" s="8" t="s">
        <v>5</v>
      </c>
      <c r="G1746" s="26">
        <f t="shared" si="140"/>
        <v>0.80616023176279095</v>
      </c>
      <c r="H1746" s="30">
        <f t="shared" si="141"/>
        <v>4.9140330516175015E-2</v>
      </c>
      <c r="I1746" s="30">
        <f>HLOOKUP(F1746,ROCs!$B$1:$F$17,MATCH(VLOOKUP(D1746,HROC,2,0),ROCs!$A$2:$A$17,0)+1,0)</f>
        <v>0.28292799795311729</v>
      </c>
      <c r="J1746" s="3">
        <v>6.2</v>
      </c>
      <c r="K1746" s="26">
        <f t="shared" si="137"/>
        <v>7.3104350751116209</v>
      </c>
      <c r="L1746" s="31">
        <f t="shared" si="138"/>
        <v>16.035892515708031</v>
      </c>
      <c r="M1746" s="4">
        <f>2.721*K1746*(H1746+VLOOKUP(B1746,Summary!$A$34:C$39,3,0))</f>
        <v>1.7731521633687815</v>
      </c>
      <c r="N1746" t="s">
        <v>103</v>
      </c>
      <c r="O1746" t="s">
        <v>82</v>
      </c>
      <c r="P1746">
        <f t="shared" si="139"/>
        <v>3000</v>
      </c>
    </row>
    <row r="1747" spans="1:16" hidden="1">
      <c r="A1747" t="s">
        <v>2</v>
      </c>
      <c r="B1747" t="s">
        <v>94</v>
      </c>
      <c r="C1747" t="s">
        <v>71</v>
      </c>
      <c r="D1747" s="8">
        <v>2510</v>
      </c>
      <c r="E1747" t="str">
        <f>VLOOKUP(D1747,Conformity!$A$2:$C$116,2,0)</f>
        <v>Horse Farms</v>
      </c>
      <c r="F1747" s="8" t="s">
        <v>5</v>
      </c>
      <c r="G1747" s="26">
        <f t="shared" si="140"/>
        <v>1.8765006736361713</v>
      </c>
      <c r="H1747" s="30">
        <f t="shared" si="141"/>
        <v>0.3700681607026059</v>
      </c>
      <c r="I1747" s="30">
        <f>HLOOKUP(F1747,ROCs!$B$1:$F$17,MATCH(VLOOKUP(D1747,HROC,2,0),ROCs!$A$2:$A$17,0)+1,0)</f>
        <v>0.58663586860269046</v>
      </c>
      <c r="J1747" s="3">
        <v>6.18</v>
      </c>
      <c r="K1747" s="26">
        <f t="shared" si="137"/>
        <v>15.108894791242582</v>
      </c>
      <c r="L1747" s="31">
        <f t="shared" si="138"/>
        <v>77.145387261221785</v>
      </c>
      <c r="M1747" s="4">
        <f>2.721*K1747*(H1747+VLOOKUP(B1747,Summary!$A$34:C$39,3,0))</f>
        <v>17.269549320606764</v>
      </c>
      <c r="N1747" t="s">
        <v>104</v>
      </c>
      <c r="P1747">
        <f t="shared" si="139"/>
        <v>2000</v>
      </c>
    </row>
    <row r="1748" spans="1:16" hidden="1">
      <c r="A1748" t="s">
        <v>14</v>
      </c>
      <c r="B1748" t="s">
        <v>96</v>
      </c>
      <c r="C1748" t="s">
        <v>72</v>
      </c>
      <c r="D1748" s="8">
        <v>1110</v>
      </c>
      <c r="E1748" t="str">
        <f>VLOOKUP(D1748,Conformity!$A$2:$C$116,2,0)</f>
        <v>Fixed Single Family Units</v>
      </c>
      <c r="F1748" s="8" t="s">
        <v>3</v>
      </c>
      <c r="G1748" s="26">
        <f t="shared" si="140"/>
        <v>0.96739227811534922</v>
      </c>
      <c r="H1748" s="30">
        <f t="shared" si="141"/>
        <v>0.17065096597435325</v>
      </c>
      <c r="I1748" s="30">
        <f>HLOOKUP(F1748,ROCs!$B$1:$F$17,MATCH(VLOOKUP(D1748,HROC,2,0),ROCs!$A$2:$A$17,0)+1,0)</f>
        <v>8.3338224602148639E-2</v>
      </c>
      <c r="J1748" s="3">
        <v>6.18</v>
      </c>
      <c r="K1748" s="26">
        <f t="shared" si="137"/>
        <v>2.1463884753620284</v>
      </c>
      <c r="L1748" s="31">
        <f t="shared" si="138"/>
        <v>5.6498834120076307</v>
      </c>
      <c r="M1748" s="4">
        <f>2.721*K1748*(H1748+VLOOKUP(B1748,Summary!$A$34:C$39,3,0))</f>
        <v>1.4638826119442419</v>
      </c>
      <c r="N1748" t="s">
        <v>99</v>
      </c>
      <c r="P1748">
        <f t="shared" si="139"/>
        <v>1000</v>
      </c>
    </row>
    <row r="1749" spans="1:16" hidden="1">
      <c r="A1749" t="s">
        <v>14</v>
      </c>
      <c r="B1749" t="s">
        <v>96</v>
      </c>
      <c r="C1749" t="s">
        <v>72</v>
      </c>
      <c r="D1749" s="8">
        <v>8310</v>
      </c>
      <c r="E1749" t="str">
        <f>VLOOKUP(D1749,Conformity!$A$2:$C$116,2,0)</f>
        <v>Electric Power Facilities</v>
      </c>
      <c r="F1749" s="8" t="s">
        <v>10</v>
      </c>
      <c r="G1749" s="26">
        <f t="shared" si="140"/>
        <v>1.2017295380314896</v>
      </c>
      <c r="H1749" s="30">
        <f t="shared" si="141"/>
        <v>0.2322997442582819</v>
      </c>
      <c r="I1749" s="30">
        <f>HLOOKUP(F1749,ROCs!$B$1:$F$17,MATCH(VLOOKUP(D1749,HROC,2,0),ROCs!$A$2:$A$17,0)+1,0)</f>
        <v>0.57659988543228824</v>
      </c>
      <c r="J1749" s="3">
        <v>6.18</v>
      </c>
      <c r="K1749" s="26">
        <f t="shared" si="137"/>
        <v>14.850416539291396</v>
      </c>
      <c r="L1749" s="31">
        <f t="shared" si="138"/>
        <v>48.55946722816627</v>
      </c>
      <c r="M1749" s="4">
        <f>2.721*K1749*(H1749+VLOOKUP(B1749,Summary!$A$34:C$39,3,0))</f>
        <v>12.619402882878433</v>
      </c>
      <c r="N1749" t="s">
        <v>99</v>
      </c>
      <c r="P1749">
        <f t="shared" si="139"/>
        <v>8000</v>
      </c>
    </row>
    <row r="1750" spans="1:16" hidden="1">
      <c r="A1750" t="s">
        <v>8</v>
      </c>
      <c r="B1750" t="s">
        <v>8</v>
      </c>
      <c r="C1750" t="s">
        <v>84</v>
      </c>
      <c r="D1750" s="8">
        <v>8350</v>
      </c>
      <c r="E1750" t="str">
        <f>VLOOKUP(D1750,Conformity!$A$2:$C$116,2,0)</f>
        <v>Solid Waste Disposal</v>
      </c>
      <c r="F1750" s="8" t="s">
        <v>10</v>
      </c>
      <c r="G1750" s="26">
        <f t="shared" si="140"/>
        <v>1.4884831588725165</v>
      </c>
      <c r="H1750" s="30">
        <f t="shared" si="141"/>
        <v>0.30824389141964326</v>
      </c>
      <c r="I1750" s="30">
        <f>HLOOKUP(F1750,ROCs!$B$1:$F$17,MATCH(VLOOKUP(D1750,HROC,2,0),ROCs!$A$2:$A$17,0)+1,0)</f>
        <v>0.57659988543228824</v>
      </c>
      <c r="J1750" s="3">
        <v>6.16</v>
      </c>
      <c r="K1750" s="26">
        <f t="shared" si="137"/>
        <v>14.802356938840617</v>
      </c>
      <c r="L1750" s="31">
        <f t="shared" si="138"/>
        <v>59.951953580043558</v>
      </c>
      <c r="M1750" s="4">
        <f>2.721*K1750*(H1750+VLOOKUP(B1750,Summary!$A$34:C$39,3,0))</f>
        <v>20.067875455545568</v>
      </c>
      <c r="N1750" t="s">
        <v>106</v>
      </c>
      <c r="O1750" t="s">
        <v>82</v>
      </c>
      <c r="P1750">
        <f t="shared" si="139"/>
        <v>8000</v>
      </c>
    </row>
    <row r="1751" spans="1:16" hidden="1">
      <c r="A1751" t="s">
        <v>14</v>
      </c>
      <c r="B1751" t="s">
        <v>96</v>
      </c>
      <c r="C1751" t="s">
        <v>4</v>
      </c>
      <c r="D1751" s="8">
        <v>2120</v>
      </c>
      <c r="E1751" t="str">
        <f>VLOOKUP(D1751,Conformity!$A$2:$C$116,2,0)</f>
        <v>Unimproved Pastures</v>
      </c>
      <c r="F1751" s="8" t="s">
        <v>5</v>
      </c>
      <c r="G1751" s="26">
        <f t="shared" si="140"/>
        <v>0.95337210017164864</v>
      </c>
      <c r="H1751" s="30">
        <f t="shared" si="141"/>
        <v>0.22938109134459039</v>
      </c>
      <c r="I1751" s="30">
        <f>HLOOKUP(F1751,ROCs!$B$1:$F$17,MATCH(VLOOKUP(D1751,HROC,2,0),ROCs!$A$2:$A$17,0)+1,0)</f>
        <v>0.2</v>
      </c>
      <c r="J1751" s="3">
        <v>6.14</v>
      </c>
      <c r="K1751" s="26">
        <f t="shared" si="137"/>
        <v>5.1176900000000005</v>
      </c>
      <c r="L1751" s="31">
        <f t="shared" si="138"/>
        <v>13.275930051113978</v>
      </c>
      <c r="M1751" s="4">
        <f>2.721*K1751*(H1751+VLOOKUP(B1751,Summary!$A$34:C$39,3,0))</f>
        <v>4.3082042437455312</v>
      </c>
      <c r="N1751" t="s">
        <v>4</v>
      </c>
      <c r="P1751">
        <f t="shared" si="139"/>
        <v>2000</v>
      </c>
    </row>
    <row r="1752" spans="1:16">
      <c r="A1752" t="s">
        <v>14</v>
      </c>
      <c r="B1752" t="s">
        <v>96</v>
      </c>
      <c r="C1752" t="s">
        <v>17</v>
      </c>
      <c r="D1752" s="8">
        <v>4200</v>
      </c>
      <c r="E1752" t="str">
        <f>VLOOKUP(D1752,Conformity!$A$2:$C$116,2,0)</f>
        <v>Upland Hardwood Forests</v>
      </c>
      <c r="F1752" s="8" t="s">
        <v>5</v>
      </c>
      <c r="G1752" s="26">
        <f t="shared" si="140"/>
        <v>0.80616023176279095</v>
      </c>
      <c r="H1752" s="30">
        <f t="shared" si="141"/>
        <v>4.9140330516175015E-2</v>
      </c>
      <c r="I1752" s="30">
        <f>HLOOKUP(F1752,ROCs!$B$1:$F$17,MATCH(VLOOKUP(D1752,HROC,2,0),ROCs!$A$2:$A$17,0)+1,0)</f>
        <v>0.28292799795311729</v>
      </c>
      <c r="J1752" s="3">
        <v>6.13</v>
      </c>
      <c r="K1752" s="26">
        <f t="shared" si="137"/>
        <v>7.2278979049087475</v>
      </c>
      <c r="L1752" s="31">
        <f t="shared" si="138"/>
        <v>15.854842116337135</v>
      </c>
      <c r="M1752" s="4">
        <f>2.721*K1752*(H1752+VLOOKUP(B1752,Summary!$A$34:C$39,3,0))</f>
        <v>2.5398171114300472</v>
      </c>
      <c r="N1752" t="s">
        <v>17</v>
      </c>
      <c r="O1752" t="s">
        <v>45</v>
      </c>
      <c r="P1752">
        <f t="shared" si="139"/>
        <v>4000</v>
      </c>
    </row>
    <row r="1753" spans="1:16" hidden="1">
      <c r="A1753" t="s">
        <v>14</v>
      </c>
      <c r="B1753" t="s">
        <v>96</v>
      </c>
      <c r="C1753" t="s">
        <v>83</v>
      </c>
      <c r="D1753" s="8">
        <v>6120</v>
      </c>
      <c r="E1753" t="str">
        <f>VLOOKUP(D1753,Conformity!$A$2:$C$116,2,0)</f>
        <v>Mangrove Swamps</v>
      </c>
      <c r="F1753" s="8" t="s">
        <v>5</v>
      </c>
      <c r="G1753" s="26">
        <f t="shared" si="140"/>
        <v>0.62640332935885068</v>
      </c>
      <c r="H1753" s="30">
        <f t="shared" si="141"/>
        <v>1.7869211096790915E-2</v>
      </c>
      <c r="I1753" s="30">
        <f>HLOOKUP(F1753,ROCs!$B$1:$F$17,MATCH(VLOOKUP(D1753,HROC,2,0),ROCs!$A$2:$A$17,0)+1,0)</f>
        <v>0.24869471632328805</v>
      </c>
      <c r="J1753" s="3">
        <v>6.13</v>
      </c>
      <c r="K1753" s="26">
        <f t="shared" si="137"/>
        <v>6.3533479615998658</v>
      </c>
      <c r="L1753" s="31">
        <f t="shared" si="138"/>
        <v>10.828922377077992</v>
      </c>
      <c r="M1753" s="4">
        <f>2.721*K1753*(H1753+VLOOKUP(B1753,Summary!$A$34:C$39,3,0))</f>
        <v>1.6919100528373245</v>
      </c>
      <c r="N1753" t="s">
        <v>111</v>
      </c>
      <c r="O1753" t="s">
        <v>82</v>
      </c>
      <c r="P1753">
        <f t="shared" si="139"/>
        <v>6000</v>
      </c>
    </row>
    <row r="1754" spans="1:16">
      <c r="A1754" t="s">
        <v>11</v>
      </c>
      <c r="B1754" t="s">
        <v>11</v>
      </c>
      <c r="C1754" t="s">
        <v>17</v>
      </c>
      <c r="D1754" s="8">
        <v>4270</v>
      </c>
      <c r="E1754" t="str">
        <f>VLOOKUP(D1754,Conformity!$A$2:$C$116,2,0)</f>
        <v>Live Oak</v>
      </c>
      <c r="F1754" s="8" t="s">
        <v>5</v>
      </c>
      <c r="G1754" s="26">
        <f t="shared" si="140"/>
        <v>0.80616023176279095</v>
      </c>
      <c r="H1754" s="30">
        <f t="shared" si="141"/>
        <v>4.9140330516175015E-2</v>
      </c>
      <c r="I1754" s="30">
        <f>HLOOKUP(F1754,ROCs!$B$1:$F$17,MATCH(VLOOKUP(D1754,HROC,2,0),ROCs!$A$2:$A$17,0)+1,0)</f>
        <v>0.28292799795311729</v>
      </c>
      <c r="J1754" s="3">
        <v>6.12</v>
      </c>
      <c r="K1754" s="26">
        <f t="shared" si="137"/>
        <v>7.2161068805940509</v>
      </c>
      <c r="L1754" s="31">
        <f t="shared" si="138"/>
        <v>15.828977773569862</v>
      </c>
      <c r="M1754" s="4">
        <f>2.721*K1754*(H1754+VLOOKUP(B1754,Summary!$A$34:C$39,3,0))</f>
        <v>3.1247246581623851</v>
      </c>
      <c r="N1754" t="s">
        <v>17</v>
      </c>
      <c r="O1754" t="s">
        <v>28</v>
      </c>
      <c r="P1754">
        <f t="shared" si="139"/>
        <v>4000</v>
      </c>
    </row>
    <row r="1755" spans="1:16" hidden="1">
      <c r="A1755" t="s">
        <v>14</v>
      </c>
      <c r="B1755" t="s">
        <v>96</v>
      </c>
      <c r="C1755" t="s">
        <v>86</v>
      </c>
      <c r="D1755" s="8">
        <v>8140</v>
      </c>
      <c r="E1755" t="str">
        <f>VLOOKUP(D1755,Conformity!$A$2:$C$116,2,0)</f>
        <v>Roads and Highways</v>
      </c>
      <c r="F1755" s="8" t="s">
        <v>13</v>
      </c>
      <c r="G1755" s="26">
        <f t="shared" si="140"/>
        <v>1.0171301585628862</v>
      </c>
      <c r="H1755" s="30">
        <f t="shared" si="141"/>
        <v>0.19656132206470006</v>
      </c>
      <c r="I1755" s="30">
        <f>HLOOKUP(F1755,ROCs!$B$1:$F$17,MATCH(VLOOKUP(D1755,HROC,2,0),ROCs!$A$2:$A$17,0)+1,0)</f>
        <v>0.39828344230763024</v>
      </c>
      <c r="J1755" s="3">
        <v>6.12</v>
      </c>
      <c r="K1755" s="26">
        <f t="shared" si="137"/>
        <v>10.158259024400341</v>
      </c>
      <c r="L1755" s="31">
        <f t="shared" si="138"/>
        <v>28.114111056826648</v>
      </c>
      <c r="M1755" s="4">
        <f>2.721*K1755*(H1755+VLOOKUP(B1755,Summary!$A$34:C$39,3,0))</f>
        <v>7.644327185751278</v>
      </c>
      <c r="N1755" t="s">
        <v>109</v>
      </c>
      <c r="P1755">
        <f t="shared" si="139"/>
        <v>8000</v>
      </c>
    </row>
    <row r="1756" spans="1:16" hidden="1">
      <c r="A1756" t="s">
        <v>14</v>
      </c>
      <c r="B1756" t="s">
        <v>96</v>
      </c>
      <c r="C1756" t="s">
        <v>72</v>
      </c>
      <c r="D1756" s="8">
        <v>1700</v>
      </c>
      <c r="E1756" t="str">
        <f>VLOOKUP(D1756,Conformity!$A$2:$C$116,2,0)</f>
        <v>Institutional</v>
      </c>
      <c r="F1756" s="8" t="s">
        <v>9</v>
      </c>
      <c r="G1756" s="26">
        <f t="shared" si="140"/>
        <v>0.96739227811534922</v>
      </c>
      <c r="H1756" s="30">
        <f t="shared" si="141"/>
        <v>0.17065096597435325</v>
      </c>
      <c r="I1756" s="30">
        <f>HLOOKUP(F1756,ROCs!$B$1:$F$17,MATCH(VLOOKUP(D1756,HROC,2,0),ROCs!$A$2:$A$17,0)+1,0)</f>
        <v>0.2050753273754139</v>
      </c>
      <c r="J1756" s="3">
        <v>6.12</v>
      </c>
      <c r="K1756" s="26">
        <f t="shared" si="137"/>
        <v>5.230466732242669</v>
      </c>
      <c r="L1756" s="31">
        <f t="shared" si="138"/>
        <v>13.768023620501037</v>
      </c>
      <c r="M1756" s="4">
        <f>2.721*K1756*(H1756+VLOOKUP(B1756,Summary!$A$34:C$39,3,0))</f>
        <v>3.5672896074376288</v>
      </c>
      <c r="N1756" t="s">
        <v>99</v>
      </c>
      <c r="P1756">
        <f t="shared" si="139"/>
        <v>1000</v>
      </c>
    </row>
    <row r="1757" spans="1:16" hidden="1">
      <c r="A1757" t="s">
        <v>16</v>
      </c>
      <c r="B1757" t="s">
        <v>97</v>
      </c>
      <c r="C1757" t="s">
        <v>79</v>
      </c>
      <c r="D1757" s="8">
        <v>1850</v>
      </c>
      <c r="E1757" t="str">
        <f>VLOOKUP(D1757,Conformity!$A$2:$C$116,2,0)</f>
        <v>Parks and Zoos</v>
      </c>
      <c r="F1757" s="8" t="s">
        <v>10</v>
      </c>
      <c r="G1757" s="26">
        <f t="shared" si="140"/>
        <v>0.96739227811534922</v>
      </c>
      <c r="H1757" s="30">
        <f t="shared" si="141"/>
        <v>0.17065096597435325</v>
      </c>
      <c r="I1757" s="30">
        <f>HLOOKUP(F1757,ROCs!$B$1:$F$17,MATCH(VLOOKUP(D1757,HROC,2,0),ROCs!$A$2:$A$17,0)+1,0)</f>
        <v>0.24895975957097566</v>
      </c>
      <c r="J1757" s="3">
        <v>6.12</v>
      </c>
      <c r="K1757" s="26">
        <f t="shared" si="137"/>
        <v>6.349743563833691</v>
      </c>
      <c r="L1757" s="31">
        <f t="shared" si="138"/>
        <v>16.71426735822142</v>
      </c>
      <c r="M1757" s="4">
        <f>2.721*K1757*(H1757+VLOOKUP(B1757,Summary!$A$34:C$39,3,0))</f>
        <v>3.6395541335333301</v>
      </c>
      <c r="N1757" t="s">
        <v>113</v>
      </c>
      <c r="P1757">
        <f t="shared" si="139"/>
        <v>1000</v>
      </c>
    </row>
    <row r="1758" spans="1:16" hidden="1">
      <c r="A1758" t="s">
        <v>14</v>
      </c>
      <c r="B1758" t="s">
        <v>96</v>
      </c>
      <c r="C1758" t="s">
        <v>78</v>
      </c>
      <c r="D1758" s="8">
        <v>5120</v>
      </c>
      <c r="E1758" t="str">
        <f>VLOOKUP(D1758,Conformity!$A$2:$C$116,2,0)</f>
        <v xml:space="preserve"> Channelized Waterways, Canals</v>
      </c>
      <c r="F1758" s="8" t="s">
        <v>5</v>
      </c>
      <c r="G1758" s="26">
        <f t="shared" si="140"/>
        <v>0.52096910560538079</v>
      </c>
      <c r="H1758" s="30">
        <f t="shared" si="141"/>
        <v>9.3813358258152305E-2</v>
      </c>
      <c r="I1758" s="30">
        <f>HLOOKUP(F1758,ROCs!$B$1:$F$17,MATCH(VLOOKUP(D1758,HROC,2,0),ROCs!$A$2:$A$17,0)+1,0)</f>
        <v>0.2984336595879456</v>
      </c>
      <c r="J1758" s="3">
        <v>6.11</v>
      </c>
      <c r="K1758" s="26">
        <f t="shared" si="137"/>
        <v>7.5991431083931831</v>
      </c>
      <c r="L1758" s="31">
        <f t="shared" si="138"/>
        <v>10.772218023636087</v>
      </c>
      <c r="M1758" s="4">
        <f>2.721*K1758*(H1758+VLOOKUP(B1758,Summary!$A$34:C$39,3,0))</f>
        <v>3.5939854598507428</v>
      </c>
      <c r="N1758" t="s">
        <v>100</v>
      </c>
      <c r="P1758">
        <f t="shared" si="139"/>
        <v>5000</v>
      </c>
    </row>
    <row r="1759" spans="1:16" hidden="1">
      <c r="A1759" t="s">
        <v>16</v>
      </c>
      <c r="B1759" t="s">
        <v>97</v>
      </c>
      <c r="C1759" t="s">
        <v>71</v>
      </c>
      <c r="D1759" s="8">
        <v>5110</v>
      </c>
      <c r="E1759" t="str">
        <f>VLOOKUP(D1759,Conformity!$A$2:$C$116,2,0)</f>
        <v xml:space="preserve"> Natural River, Stream, Waterway</v>
      </c>
      <c r="F1759" s="8" t="s">
        <v>10</v>
      </c>
      <c r="G1759" s="26">
        <f t="shared" si="140"/>
        <v>0.52096910560538079</v>
      </c>
      <c r="H1759" s="30">
        <f t="shared" si="141"/>
        <v>9.3813358258152305E-2</v>
      </c>
      <c r="I1759" s="30">
        <f>HLOOKUP(F1759,ROCs!$B$1:$F$17,MATCH(VLOOKUP(D1759,HROC,2,0),ROCs!$A$2:$A$17,0)+1,0)</f>
        <v>0.2984336595879456</v>
      </c>
      <c r="J1759" s="3">
        <v>6.11</v>
      </c>
      <c r="K1759" s="26">
        <f t="shared" si="137"/>
        <v>7.5991431083931831</v>
      </c>
      <c r="L1759" s="31">
        <f t="shared" si="138"/>
        <v>10.772218023636087</v>
      </c>
      <c r="M1759" s="4">
        <f>2.721*K1759*(H1759+VLOOKUP(B1759,Summary!$A$34:C$39,3,0))</f>
        <v>2.7668947239332287</v>
      </c>
      <c r="N1759" t="s">
        <v>104</v>
      </c>
      <c r="P1759">
        <f t="shared" si="139"/>
        <v>5000</v>
      </c>
    </row>
    <row r="1760" spans="1:16" hidden="1">
      <c r="A1760" t="s">
        <v>16</v>
      </c>
      <c r="B1760" t="s">
        <v>97</v>
      </c>
      <c r="C1760" t="s">
        <v>81</v>
      </c>
      <c r="D1760" s="8">
        <v>1550</v>
      </c>
      <c r="E1760" t="str">
        <f>VLOOKUP(D1760,Conformity!$A$2:$C$116,2,0)</f>
        <v>Other Light Industrial</v>
      </c>
      <c r="F1760" s="8" t="s">
        <v>5</v>
      </c>
      <c r="G1760" s="26">
        <f t="shared" si="140"/>
        <v>1.2017295380314896</v>
      </c>
      <c r="H1760" s="30">
        <f t="shared" si="141"/>
        <v>0.2322997442582819</v>
      </c>
      <c r="I1760" s="30">
        <f>HLOOKUP(F1760,ROCs!$B$1:$F$17,MATCH(VLOOKUP(D1760,HROC,2,0),ROCs!$A$2:$A$17,0)+1,0)</f>
        <v>0.34369105791620291</v>
      </c>
      <c r="J1760" s="3">
        <v>6.09</v>
      </c>
      <c r="K1760" s="26">
        <f t="shared" si="137"/>
        <v>8.7229048267425728</v>
      </c>
      <c r="L1760" s="31">
        <f t="shared" si="138"/>
        <v>28.523079467024221</v>
      </c>
      <c r="M1760" s="4">
        <f>2.721*K1760*(H1760+VLOOKUP(B1760,Summary!$A$34:C$39,3,0))</f>
        <v>6.4630409743043442</v>
      </c>
      <c r="N1760" t="s">
        <v>103</v>
      </c>
      <c r="O1760" t="s">
        <v>82</v>
      </c>
      <c r="P1760">
        <f t="shared" si="139"/>
        <v>1000</v>
      </c>
    </row>
    <row r="1761" spans="1:16" hidden="1">
      <c r="A1761" t="s">
        <v>14</v>
      </c>
      <c r="B1761" t="s">
        <v>96</v>
      </c>
      <c r="C1761" t="s">
        <v>72</v>
      </c>
      <c r="D1761" s="8">
        <v>8140</v>
      </c>
      <c r="E1761" t="str">
        <f>VLOOKUP(D1761,Conformity!$A$2:$C$116,2,0)</f>
        <v>Roads and Highways</v>
      </c>
      <c r="F1761" s="8" t="s">
        <v>3</v>
      </c>
      <c r="G1761" s="26">
        <f t="shared" si="140"/>
        <v>1.0171301585628862</v>
      </c>
      <c r="H1761" s="30">
        <f t="shared" si="141"/>
        <v>0.19656132206470006</v>
      </c>
      <c r="I1761" s="30">
        <f>HLOOKUP(F1761,ROCs!$B$1:$F$17,MATCH(VLOOKUP(D1761,HROC,2,0),ROCs!$A$2:$A$17,0)+1,0)</f>
        <v>0.37051640493542071</v>
      </c>
      <c r="J1761" s="3">
        <v>6.08</v>
      </c>
      <c r="K1761" s="26">
        <f t="shared" si="137"/>
        <v>9.3882928748156633</v>
      </c>
      <c r="L1761" s="31">
        <f t="shared" si="138"/>
        <v>25.983144147297711</v>
      </c>
      <c r="M1761" s="4">
        <f>2.721*K1761*(H1761+VLOOKUP(B1761,Summary!$A$34:C$39,3,0))</f>
        <v>7.0649096738291659</v>
      </c>
      <c r="N1761" t="s">
        <v>99</v>
      </c>
      <c r="P1761">
        <f t="shared" si="139"/>
        <v>8000</v>
      </c>
    </row>
    <row r="1762" spans="1:16" hidden="1">
      <c r="A1762" t="s">
        <v>11</v>
      </c>
      <c r="B1762" t="s">
        <v>11</v>
      </c>
      <c r="C1762" t="s">
        <v>75</v>
      </c>
      <c r="D1762" s="8">
        <v>5120</v>
      </c>
      <c r="E1762" t="str">
        <f>VLOOKUP(D1762,Conformity!$A$2:$C$116,2,0)</f>
        <v xml:space="preserve"> Channelized Waterways, Canals</v>
      </c>
      <c r="F1762" s="8" t="s">
        <v>10</v>
      </c>
      <c r="G1762" s="26">
        <f t="shared" si="140"/>
        <v>0.52096910560538079</v>
      </c>
      <c r="H1762" s="30">
        <f t="shared" si="141"/>
        <v>9.3813358258152305E-2</v>
      </c>
      <c r="I1762" s="30">
        <f>HLOOKUP(F1762,ROCs!$B$1:$F$17,MATCH(VLOOKUP(D1762,HROC,2,0),ROCs!$A$2:$A$17,0)+1,0)</f>
        <v>0.2984336595879456</v>
      </c>
      <c r="J1762" s="3">
        <v>6.07</v>
      </c>
      <c r="K1762" s="26">
        <f t="shared" si="137"/>
        <v>7.5493942173398727</v>
      </c>
      <c r="L1762" s="31">
        <f t="shared" si="138"/>
        <v>10.701696138047636</v>
      </c>
      <c r="M1762" s="4">
        <f>2.721*K1762*(H1762+VLOOKUP(B1762,Summary!$A$34:C$39,3,0))</f>
        <v>4.1867139634301953</v>
      </c>
      <c r="N1762" t="s">
        <v>117</v>
      </c>
      <c r="P1762">
        <f t="shared" si="139"/>
        <v>5000</v>
      </c>
    </row>
    <row r="1763" spans="1:16" hidden="1">
      <c r="A1763" t="s">
        <v>15</v>
      </c>
      <c r="B1763" t="s">
        <v>95</v>
      </c>
      <c r="C1763" t="s">
        <v>81</v>
      </c>
      <c r="D1763" s="8">
        <v>5120</v>
      </c>
      <c r="E1763" t="str">
        <f>VLOOKUP(D1763,Conformity!$A$2:$C$116,2,0)</f>
        <v xml:space="preserve"> Channelized Waterways, Canals</v>
      </c>
      <c r="F1763" s="8" t="s">
        <v>10</v>
      </c>
      <c r="G1763" s="26">
        <f t="shared" si="140"/>
        <v>0.52096910560538079</v>
      </c>
      <c r="H1763" s="30">
        <f t="shared" si="141"/>
        <v>9.3813358258152305E-2</v>
      </c>
      <c r="I1763" s="30">
        <f>HLOOKUP(F1763,ROCs!$B$1:$F$17,MATCH(VLOOKUP(D1763,HROC,2,0),ROCs!$A$2:$A$17,0)+1,0)</f>
        <v>0.2984336595879456</v>
      </c>
      <c r="J1763" s="3">
        <v>6.04</v>
      </c>
      <c r="K1763" s="26">
        <f t="shared" si="137"/>
        <v>7.5120825490498895</v>
      </c>
      <c r="L1763" s="31">
        <f t="shared" si="138"/>
        <v>10.648804723856296</v>
      </c>
      <c r="M1763" s="4">
        <f>2.721*K1763*(H1763+VLOOKUP(B1763,Summary!$A$34:C$39,3,0))</f>
        <v>1.9175803744050597</v>
      </c>
      <c r="N1763" t="s">
        <v>103</v>
      </c>
      <c r="O1763" t="s">
        <v>82</v>
      </c>
      <c r="P1763">
        <f t="shared" si="139"/>
        <v>5000</v>
      </c>
    </row>
    <row r="1764" spans="1:16" hidden="1">
      <c r="A1764" t="s">
        <v>15</v>
      </c>
      <c r="B1764" t="s">
        <v>95</v>
      </c>
      <c r="C1764" t="s">
        <v>81</v>
      </c>
      <c r="D1764" s="8">
        <v>7430</v>
      </c>
      <c r="E1764" t="str">
        <f>VLOOKUP(D1764,Conformity!$A$2:$C$116,2,0)</f>
        <v>Spoil Areas</v>
      </c>
      <c r="F1764" s="8" t="s">
        <v>5</v>
      </c>
      <c r="G1764" s="26">
        <f t="shared" si="140"/>
        <v>0.73183755311232057</v>
      </c>
      <c r="H1764" s="30">
        <f t="shared" si="141"/>
        <v>0.13401908322593187</v>
      </c>
      <c r="I1764" s="30">
        <f>HLOOKUP(F1764,ROCs!$B$1:$F$17,MATCH(VLOOKUP(D1764,HROC,2,0),ROCs!$A$2:$A$17,0)+1,0)</f>
        <v>0.28292799795311729</v>
      </c>
      <c r="J1764" s="3">
        <v>6.03</v>
      </c>
      <c r="K1764" s="26">
        <f t="shared" si="137"/>
        <v>7.1099876617617861</v>
      </c>
      <c r="L1764" s="31">
        <f t="shared" si="138"/>
        <v>14.158331602648738</v>
      </c>
      <c r="M1764" s="4">
        <f>2.721*K1764*(H1764+VLOOKUP(B1764,Summary!$A$34:C$39,3,0))</f>
        <v>2.592770230669621</v>
      </c>
      <c r="N1764" t="s">
        <v>103</v>
      </c>
      <c r="O1764" t="s">
        <v>82</v>
      </c>
      <c r="P1764">
        <f t="shared" si="139"/>
        <v>7000</v>
      </c>
    </row>
    <row r="1765" spans="1:16" hidden="1">
      <c r="A1765" t="s">
        <v>16</v>
      </c>
      <c r="B1765" t="s">
        <v>97</v>
      </c>
      <c r="C1765" t="s">
        <v>86</v>
      </c>
      <c r="D1765" s="8">
        <v>5110</v>
      </c>
      <c r="E1765" t="str">
        <f>VLOOKUP(D1765,Conformity!$A$2:$C$116,2,0)</f>
        <v xml:space="preserve"> Natural River, Stream, Waterway</v>
      </c>
      <c r="F1765" s="8" t="s">
        <v>10</v>
      </c>
      <c r="G1765" s="26">
        <f t="shared" si="140"/>
        <v>0.52096910560538079</v>
      </c>
      <c r="H1765" s="30">
        <f t="shared" si="141"/>
        <v>9.3813358258152305E-2</v>
      </c>
      <c r="I1765" s="30">
        <f>HLOOKUP(F1765,ROCs!$B$1:$F$17,MATCH(VLOOKUP(D1765,HROC,2,0),ROCs!$A$2:$A$17,0)+1,0)</f>
        <v>0.2984336595879456</v>
      </c>
      <c r="J1765" s="3">
        <v>6</v>
      </c>
      <c r="K1765" s="26">
        <f t="shared" si="137"/>
        <v>7.4623336579965782</v>
      </c>
      <c r="L1765" s="31">
        <f t="shared" si="138"/>
        <v>10.578282838267842</v>
      </c>
      <c r="M1765" s="4">
        <f>2.721*K1765*(H1765+VLOOKUP(B1765,Summary!$A$34:C$39,3,0))</f>
        <v>2.7170815619638904</v>
      </c>
      <c r="N1765" t="s">
        <v>109</v>
      </c>
      <c r="P1765">
        <f t="shared" si="139"/>
        <v>5000</v>
      </c>
    </row>
    <row r="1766" spans="1:16" hidden="1">
      <c r="A1766" t="s">
        <v>12</v>
      </c>
      <c r="B1766" t="s">
        <v>95</v>
      </c>
      <c r="C1766" t="s">
        <v>81</v>
      </c>
      <c r="D1766" s="8">
        <v>1110</v>
      </c>
      <c r="E1766" t="str">
        <f>VLOOKUP(D1766,Conformity!$A$2:$C$116,2,0)</f>
        <v>Fixed Single Family Units</v>
      </c>
      <c r="F1766" s="8" t="s">
        <v>3</v>
      </c>
      <c r="G1766" s="26">
        <f t="shared" si="140"/>
        <v>0.96739227811534922</v>
      </c>
      <c r="H1766" s="30">
        <f t="shared" si="141"/>
        <v>0.17065096597435325</v>
      </c>
      <c r="I1766" s="30">
        <f>HLOOKUP(F1766,ROCs!$B$1:$F$17,MATCH(VLOOKUP(D1766,HROC,2,0),ROCs!$A$2:$A$17,0)+1,0)</f>
        <v>8.3338224602148639E-2</v>
      </c>
      <c r="J1766" s="3">
        <v>6</v>
      </c>
      <c r="K1766" s="26">
        <f t="shared" si="137"/>
        <v>2.0838723061767266</v>
      </c>
      <c r="L1766" s="31">
        <f t="shared" si="138"/>
        <v>5.4853237009782827</v>
      </c>
      <c r="M1766" s="4">
        <f>2.721*K1766*(H1766+VLOOKUP(B1766,Summary!$A$34:C$39,3,0))</f>
        <v>0.96762793070624786</v>
      </c>
      <c r="N1766" t="s">
        <v>103</v>
      </c>
      <c r="O1766" t="s">
        <v>82</v>
      </c>
      <c r="P1766">
        <f t="shared" si="139"/>
        <v>1000</v>
      </c>
    </row>
    <row r="1767" spans="1:16">
      <c r="A1767" t="s">
        <v>14</v>
      </c>
      <c r="B1767" t="s">
        <v>96</v>
      </c>
      <c r="C1767" t="s">
        <v>17</v>
      </c>
      <c r="D1767" s="8">
        <v>3200</v>
      </c>
      <c r="E1767" t="str">
        <f>VLOOKUP(D1767,Conformity!$A$2:$C$116,2,0)</f>
        <v>Shrub and Brushland</v>
      </c>
      <c r="F1767" s="8" t="s">
        <v>3</v>
      </c>
      <c r="G1767" s="26">
        <f t="shared" si="140"/>
        <v>0.80616023176279095</v>
      </c>
      <c r="H1767" s="30">
        <f t="shared" si="141"/>
        <v>4.9140330516175015E-2</v>
      </c>
      <c r="I1767" s="30">
        <f>HLOOKUP(F1767,ROCs!$B$1:$F$17,MATCH(VLOOKUP(D1767,HROC,2,0),ROCs!$A$2:$A$17,0)+1,0)</f>
        <v>2.0887301862310671E-2</v>
      </c>
      <c r="J1767" s="3">
        <v>5.99</v>
      </c>
      <c r="K1767" s="26">
        <f t="shared" si="137"/>
        <v>0.52141650476196655</v>
      </c>
      <c r="L1767" s="31">
        <f t="shared" si="138"/>
        <v>1.1437594261311996</v>
      </c>
      <c r="M1767" s="4">
        <f>2.721*K1767*(H1767+VLOOKUP(B1767,Summary!$A$34:C$39,3,0))</f>
        <v>0.18322098325117514</v>
      </c>
      <c r="N1767" t="s">
        <v>17</v>
      </c>
      <c r="O1767" t="s">
        <v>38</v>
      </c>
      <c r="P1767">
        <f t="shared" si="139"/>
        <v>3000</v>
      </c>
    </row>
    <row r="1768" spans="1:16" hidden="1">
      <c r="A1768" t="s">
        <v>14</v>
      </c>
      <c r="B1768" t="s">
        <v>96</v>
      </c>
      <c r="C1768" t="s">
        <v>83</v>
      </c>
      <c r="D1768" s="8">
        <v>5120</v>
      </c>
      <c r="E1768" t="str">
        <f>VLOOKUP(D1768,Conformity!$A$2:$C$116,2,0)</f>
        <v xml:space="preserve"> Channelized Waterways, Canals</v>
      </c>
      <c r="F1768" s="8" t="s">
        <v>5</v>
      </c>
      <c r="G1768" s="26">
        <f t="shared" si="140"/>
        <v>0.52096910560538079</v>
      </c>
      <c r="H1768" s="30">
        <f t="shared" si="141"/>
        <v>9.3813358258152305E-2</v>
      </c>
      <c r="I1768" s="30">
        <f>HLOOKUP(F1768,ROCs!$B$1:$F$17,MATCH(VLOOKUP(D1768,HROC,2,0),ROCs!$A$2:$A$17,0)+1,0)</f>
        <v>0.2984336595879456</v>
      </c>
      <c r="J1768" s="3">
        <v>5.98</v>
      </c>
      <c r="K1768" s="26">
        <f t="shared" si="137"/>
        <v>7.4374592124699248</v>
      </c>
      <c r="L1768" s="31">
        <f t="shared" si="138"/>
        <v>10.543021895473618</v>
      </c>
      <c r="M1768" s="4">
        <f>2.721*K1768*(H1768+VLOOKUP(B1768,Summary!$A$34:C$39,3,0))</f>
        <v>3.5175176841092379</v>
      </c>
      <c r="N1768" t="s">
        <v>111</v>
      </c>
      <c r="O1768" t="s">
        <v>82</v>
      </c>
      <c r="P1768">
        <f t="shared" si="139"/>
        <v>5000</v>
      </c>
    </row>
    <row r="1769" spans="1:16">
      <c r="A1769" t="s">
        <v>16</v>
      </c>
      <c r="B1769" t="s">
        <v>97</v>
      </c>
      <c r="C1769" t="s">
        <v>17</v>
      </c>
      <c r="D1769" s="8">
        <v>6210</v>
      </c>
      <c r="E1769" t="str">
        <f>VLOOKUP(D1769,Conformity!$A$2:$C$116,2,0)</f>
        <v>Cypress</v>
      </c>
      <c r="F1769" s="8" t="s">
        <v>5</v>
      </c>
      <c r="G1769" s="26">
        <f t="shared" si="140"/>
        <v>0.62640332935885068</v>
      </c>
      <c r="H1769" s="30">
        <f t="shared" si="141"/>
        <v>1.7869211096790915E-2</v>
      </c>
      <c r="I1769" s="30">
        <f>HLOOKUP(F1769,ROCs!$B$1:$F$17,MATCH(VLOOKUP(D1769,HROC,2,0),ROCs!$A$2:$A$17,0)+1,0)</f>
        <v>0.24869471632328805</v>
      </c>
      <c r="J1769" s="3">
        <v>5.97</v>
      </c>
      <c r="K1769" s="26">
        <f t="shared" si="137"/>
        <v>6.1875183247554979</v>
      </c>
      <c r="L1769" s="31">
        <f t="shared" si="138"/>
        <v>10.546275137219515</v>
      </c>
      <c r="M1769" s="4">
        <f>2.721*K1769*(H1769+VLOOKUP(B1769,Summary!$A$34:C$39,3,0))</f>
        <v>0.97429977395756373</v>
      </c>
      <c r="N1769" t="s">
        <v>17</v>
      </c>
      <c r="O1769" t="s">
        <v>62</v>
      </c>
      <c r="P1769">
        <f t="shared" si="139"/>
        <v>6000</v>
      </c>
    </row>
    <row r="1770" spans="1:16" hidden="1">
      <c r="A1770" t="s">
        <v>8</v>
      </c>
      <c r="B1770" t="s">
        <v>8</v>
      </c>
      <c r="C1770" t="s">
        <v>72</v>
      </c>
      <c r="D1770" s="8">
        <v>1660</v>
      </c>
      <c r="E1770" t="str">
        <f>VLOOKUP(D1770,Conformity!$A$2:$C$116,2,0)</f>
        <v>Holding Ponds</v>
      </c>
      <c r="F1770" s="8" t="s">
        <v>10</v>
      </c>
      <c r="G1770" s="26">
        <f t="shared" si="140"/>
        <v>0.52096910560538079</v>
      </c>
      <c r="H1770" s="30">
        <f t="shared" si="141"/>
        <v>9.3813358258152305E-2</v>
      </c>
      <c r="I1770" s="30">
        <f>HLOOKUP(F1770,ROCs!$B$1:$F$17,MATCH(VLOOKUP(D1770,HROC,2,0),ROCs!$A$2:$A$17,0)+1,0)</f>
        <v>0.2984336595879456</v>
      </c>
      <c r="J1770" s="3">
        <v>5.97</v>
      </c>
      <c r="K1770" s="26">
        <f t="shared" si="137"/>
        <v>7.4250219897065959</v>
      </c>
      <c r="L1770" s="31">
        <f t="shared" si="138"/>
        <v>10.525391424076503</v>
      </c>
      <c r="M1770" s="4">
        <f>2.721*K1770*(H1770+VLOOKUP(B1770,Summary!$A$34:C$39,3,0))</f>
        <v>5.7340188792528179</v>
      </c>
      <c r="N1770" t="s">
        <v>99</v>
      </c>
      <c r="P1770">
        <f t="shared" si="139"/>
        <v>1000</v>
      </c>
    </row>
    <row r="1771" spans="1:16" hidden="1">
      <c r="A1771" t="s">
        <v>16</v>
      </c>
      <c r="B1771" t="s">
        <v>97</v>
      </c>
      <c r="C1771" t="s">
        <v>71</v>
      </c>
      <c r="D1771" s="8">
        <v>1850</v>
      </c>
      <c r="E1771" t="str">
        <f>VLOOKUP(D1771,Conformity!$A$2:$C$116,2,0)</f>
        <v>Parks and Zoos</v>
      </c>
      <c r="F1771" s="8" t="s">
        <v>5</v>
      </c>
      <c r="G1771" s="26">
        <f t="shared" si="140"/>
        <v>0.96739227811534922</v>
      </c>
      <c r="H1771" s="30">
        <f t="shared" si="141"/>
        <v>0.17065096597435325</v>
      </c>
      <c r="I1771" s="30">
        <f>HLOOKUP(F1771,ROCs!$B$1:$F$17,MATCH(VLOOKUP(D1771,HROC,2,0),ROCs!$A$2:$A$17,0)+1,0)</f>
        <v>0.27638752969320179</v>
      </c>
      <c r="J1771" s="3">
        <v>5.95</v>
      </c>
      <c r="K1771" s="26">
        <f t="shared" si="137"/>
        <v>6.8534779284786902</v>
      </c>
      <c r="L1771" s="31">
        <f t="shared" si="138"/>
        <v>18.040234425010642</v>
      </c>
      <c r="M1771" s="4">
        <f>2.721*K1771*(H1771+VLOOKUP(B1771,Summary!$A$34:C$39,3,0))</f>
        <v>3.9282852406427304</v>
      </c>
      <c r="N1771" t="s">
        <v>104</v>
      </c>
      <c r="P1771">
        <f t="shared" si="139"/>
        <v>1000</v>
      </c>
    </row>
    <row r="1772" spans="1:16" hidden="1">
      <c r="A1772" t="s">
        <v>2</v>
      </c>
      <c r="B1772" t="s">
        <v>94</v>
      </c>
      <c r="C1772" t="s">
        <v>4</v>
      </c>
      <c r="D1772" s="8">
        <v>2110</v>
      </c>
      <c r="E1772" t="str">
        <f>VLOOKUP(D1772,Conformity!$A$2:$C$116,2,0)</f>
        <v>Improved Pastures</v>
      </c>
      <c r="F1772" s="8" t="s">
        <v>3</v>
      </c>
      <c r="G1772" s="26">
        <f t="shared" si="140"/>
        <v>1.8765006736361713</v>
      </c>
      <c r="H1772" s="30">
        <f t="shared" si="141"/>
        <v>0.3700681607026059</v>
      </c>
      <c r="I1772" s="30">
        <f>HLOOKUP(F1772,ROCs!$B$1:$F$17,MATCH(VLOOKUP(D1772,HROC,2,0),ROCs!$A$2:$A$17,0)+1,0)</f>
        <v>0.58663586860269046</v>
      </c>
      <c r="J1772" s="3">
        <v>5.94</v>
      </c>
      <c r="K1772" s="26">
        <f t="shared" si="137"/>
        <v>14.522141595466174</v>
      </c>
      <c r="L1772" s="31">
        <f t="shared" si="138"/>
        <v>74.149449891853962</v>
      </c>
      <c r="M1772" s="4">
        <f>2.721*K1772*(H1772+VLOOKUP(B1772,Summary!$A$34:C$39,3,0))</f>
        <v>16.598887211068639</v>
      </c>
      <c r="N1772" t="s">
        <v>4</v>
      </c>
      <c r="P1772">
        <f t="shared" si="139"/>
        <v>2000</v>
      </c>
    </row>
    <row r="1773" spans="1:16" hidden="1">
      <c r="A1773" t="s">
        <v>12</v>
      </c>
      <c r="B1773" t="s">
        <v>95</v>
      </c>
      <c r="C1773" t="s">
        <v>91</v>
      </c>
      <c r="D1773" s="8">
        <v>5120</v>
      </c>
      <c r="E1773" t="str">
        <f>VLOOKUP(D1773,Conformity!$A$2:$C$116,2,0)</f>
        <v xml:space="preserve"> Channelized Waterways, Canals</v>
      </c>
      <c r="F1773" s="8" t="s">
        <v>5</v>
      </c>
      <c r="G1773" s="26">
        <f t="shared" si="140"/>
        <v>0.52096910560538079</v>
      </c>
      <c r="H1773" s="30">
        <f t="shared" si="141"/>
        <v>9.3813358258152305E-2</v>
      </c>
      <c r="I1773" s="30">
        <f>HLOOKUP(F1773,ROCs!$B$1:$F$17,MATCH(VLOOKUP(D1773,HROC,2,0),ROCs!$A$2:$A$17,0)+1,0)</f>
        <v>0.2984336595879456</v>
      </c>
      <c r="J1773" s="3">
        <v>5.94</v>
      </c>
      <c r="K1773" s="26">
        <f t="shared" si="137"/>
        <v>7.3877103214166135</v>
      </c>
      <c r="L1773" s="31">
        <f t="shared" si="138"/>
        <v>10.472500009885165</v>
      </c>
      <c r="M1773" s="4">
        <f>2.721*K1773*(H1773+VLOOKUP(B1773,Summary!$A$34:C$39,3,0))</f>
        <v>1.8858323549612677</v>
      </c>
      <c r="N1773" t="s">
        <v>107</v>
      </c>
      <c r="O1773" t="s">
        <v>89</v>
      </c>
      <c r="P1773">
        <f t="shared" si="139"/>
        <v>5000</v>
      </c>
    </row>
    <row r="1774" spans="1:16" hidden="1">
      <c r="A1774" t="s">
        <v>12</v>
      </c>
      <c r="B1774" t="s">
        <v>95</v>
      </c>
      <c r="C1774" t="s">
        <v>86</v>
      </c>
      <c r="D1774" s="8">
        <v>1320</v>
      </c>
      <c r="E1774" t="str">
        <f>VLOOKUP(D1774,Conformity!$A$2:$C$116,2,0)</f>
        <v>Mobile Home Units &lt;Six or more dwelling units per acre&gt;</v>
      </c>
      <c r="F1774" s="8" t="s">
        <v>5</v>
      </c>
      <c r="G1774" s="26">
        <f t="shared" si="140"/>
        <v>1.6728075169398335</v>
      </c>
      <c r="H1774" s="30">
        <f t="shared" si="141"/>
        <v>0.4645994885165638</v>
      </c>
      <c r="I1774" s="30">
        <f>HLOOKUP(F1774,ROCs!$B$1:$F$17,MATCH(VLOOKUP(D1774,HROC,2,0),ROCs!$A$2:$A$17,0)+1,0)</f>
        <v>0.45902383655933859</v>
      </c>
      <c r="J1774" s="3">
        <v>5.93</v>
      </c>
      <c r="K1774" s="26">
        <f t="shared" si="137"/>
        <v>11.343982304445987</v>
      </c>
      <c r="L1774" s="31">
        <f t="shared" si="138"/>
        <v>51.634509227745305</v>
      </c>
      <c r="M1774" s="4">
        <f>2.721*K1774*(H1774+VLOOKUP(B1774,Summary!$A$34:C$39,3,0))</f>
        <v>14.340781192147819</v>
      </c>
      <c r="N1774" t="s">
        <v>109</v>
      </c>
      <c r="P1774">
        <f t="shared" si="139"/>
        <v>1000</v>
      </c>
    </row>
    <row r="1775" spans="1:16" hidden="1">
      <c r="A1775" t="s">
        <v>12</v>
      </c>
      <c r="B1775" t="s">
        <v>95</v>
      </c>
      <c r="C1775" t="s">
        <v>71</v>
      </c>
      <c r="D1775" s="8">
        <v>4220</v>
      </c>
      <c r="E1775" t="str">
        <f>VLOOKUP(D1775,Conformity!$A$2:$C$116,2,0)</f>
        <v>Brazilian Pepper</v>
      </c>
      <c r="F1775" s="8" t="s">
        <v>5</v>
      </c>
      <c r="G1775" s="26">
        <f t="shared" si="140"/>
        <v>0.80616023176279095</v>
      </c>
      <c r="H1775" s="30">
        <f t="shared" si="141"/>
        <v>4.9140330516175015E-2</v>
      </c>
      <c r="I1775" s="30">
        <f>HLOOKUP(F1775,ROCs!$B$1:$F$17,MATCH(VLOOKUP(D1775,HROC,2,0),ROCs!$A$2:$A$17,0)+1,0)</f>
        <v>0.28292799795311729</v>
      </c>
      <c r="J1775" s="3">
        <v>5.93</v>
      </c>
      <c r="K1775" s="26">
        <f t="shared" si="137"/>
        <v>6.9920774186148238</v>
      </c>
      <c r="L1775" s="31">
        <f t="shared" si="138"/>
        <v>15.337555260991714</v>
      </c>
      <c r="M1775" s="4">
        <f>2.721*K1775*(H1775+VLOOKUP(B1775,Summary!$A$34:C$39,3,0))</f>
        <v>0.93491654033487759</v>
      </c>
      <c r="N1775" t="s">
        <v>104</v>
      </c>
      <c r="P1775">
        <f t="shared" si="139"/>
        <v>4000</v>
      </c>
    </row>
    <row r="1776" spans="1:16" hidden="1">
      <c r="A1776" t="s">
        <v>14</v>
      </c>
      <c r="B1776" t="s">
        <v>96</v>
      </c>
      <c r="C1776" t="s">
        <v>83</v>
      </c>
      <c r="D1776" s="8">
        <v>6430</v>
      </c>
      <c r="E1776" t="str">
        <f>VLOOKUP(D1776,Conformity!$A$2:$C$116,2,0)</f>
        <v>Wet Prairies</v>
      </c>
      <c r="F1776" s="8" t="s">
        <v>5</v>
      </c>
      <c r="G1776" s="26">
        <f t="shared" si="140"/>
        <v>0.62640332935885068</v>
      </c>
      <c r="H1776" s="30">
        <f t="shared" si="141"/>
        <v>1.7869211096790915E-2</v>
      </c>
      <c r="I1776" s="30">
        <f>HLOOKUP(F1776,ROCs!$B$1:$F$17,MATCH(VLOOKUP(D1776,HROC,2,0),ROCs!$A$2:$A$17,0)+1,0)</f>
        <v>0.24869471632328805</v>
      </c>
      <c r="J1776" s="3">
        <v>5.93</v>
      </c>
      <c r="K1776" s="26">
        <f t="shared" si="137"/>
        <v>6.1460609155444059</v>
      </c>
      <c r="L1776" s="31">
        <f t="shared" si="138"/>
        <v>10.475613327254894</v>
      </c>
      <c r="M1776" s="4">
        <f>2.721*K1776*(H1776+VLOOKUP(B1776,Summary!$A$34:C$39,3,0))</f>
        <v>1.6367090723206095</v>
      </c>
      <c r="N1776" t="s">
        <v>111</v>
      </c>
      <c r="O1776" t="s">
        <v>82</v>
      </c>
      <c r="P1776">
        <f t="shared" si="139"/>
        <v>6000</v>
      </c>
    </row>
    <row r="1777" spans="1:16">
      <c r="A1777" t="s">
        <v>12</v>
      </c>
      <c r="B1777" t="s">
        <v>95</v>
      </c>
      <c r="C1777" t="s">
        <v>17</v>
      </c>
      <c r="D1777" s="8">
        <v>3100</v>
      </c>
      <c r="E1777" t="str">
        <f>VLOOKUP(D1777,Conformity!$A$2:$C$116,2,0)</f>
        <v>Herbaceous (Dry Prairie)</v>
      </c>
      <c r="F1777" s="8" t="s">
        <v>10</v>
      </c>
      <c r="G1777" s="26">
        <f t="shared" si="140"/>
        <v>0.80616023176279095</v>
      </c>
      <c r="H1777" s="30">
        <f t="shared" si="141"/>
        <v>4.9140330516175015E-2</v>
      </c>
      <c r="I1777" s="30">
        <f>HLOOKUP(F1777,ROCs!$B$1:$F$17,MATCH(VLOOKUP(D1777,HROC,2,0),ROCs!$A$2:$A$17,0)+1,0)</f>
        <v>0.24115339422849597</v>
      </c>
      <c r="J1777" s="3">
        <v>5.91</v>
      </c>
      <c r="K1777" s="26">
        <f t="shared" si="137"/>
        <v>5.9395900133432882</v>
      </c>
      <c r="L1777" s="31">
        <f t="shared" si="138"/>
        <v>13.028858893174906</v>
      </c>
      <c r="M1777" s="4">
        <f>2.721*K1777*(H1777+VLOOKUP(B1777,Summary!$A$34:C$39,3,0))</f>
        <v>0.79418756598701779</v>
      </c>
      <c r="N1777" t="s">
        <v>17</v>
      </c>
      <c r="O1777" t="s">
        <v>33</v>
      </c>
      <c r="P1777">
        <f t="shared" si="139"/>
        <v>3000</v>
      </c>
    </row>
    <row r="1778" spans="1:16" hidden="1">
      <c r="A1778" t="s">
        <v>11</v>
      </c>
      <c r="B1778" t="s">
        <v>11</v>
      </c>
      <c r="C1778" t="s">
        <v>73</v>
      </c>
      <c r="D1778" s="8">
        <v>6430</v>
      </c>
      <c r="E1778" t="str">
        <f>VLOOKUP(D1778,Conformity!$A$2:$C$116,2,0)</f>
        <v>Wet Prairies</v>
      </c>
      <c r="F1778" s="8" t="s">
        <v>5</v>
      </c>
      <c r="G1778" s="26">
        <f t="shared" si="140"/>
        <v>0.62640332935885068</v>
      </c>
      <c r="H1778" s="30">
        <f t="shared" si="141"/>
        <v>1.7869211096790915E-2</v>
      </c>
      <c r="I1778" s="30">
        <f>HLOOKUP(F1778,ROCs!$B$1:$F$17,MATCH(VLOOKUP(D1778,HROC,2,0),ROCs!$A$2:$A$17,0)+1,0)</f>
        <v>0.24869471632328805</v>
      </c>
      <c r="J1778" s="3">
        <v>5.9</v>
      </c>
      <c r="K1778" s="26">
        <f t="shared" si="137"/>
        <v>6.1149678586360876</v>
      </c>
      <c r="L1778" s="31">
        <f t="shared" si="138"/>
        <v>10.422616969781432</v>
      </c>
      <c r="M1778" s="4">
        <f>2.721*K1778*(H1778+VLOOKUP(B1778,Summary!$A$34:C$39,3,0))</f>
        <v>2.1275937515435661</v>
      </c>
      <c r="N1778" t="s">
        <v>110</v>
      </c>
      <c r="P1778">
        <f t="shared" si="139"/>
        <v>6000</v>
      </c>
    </row>
    <row r="1779" spans="1:16" hidden="1">
      <c r="A1779" t="s">
        <v>14</v>
      </c>
      <c r="B1779" t="s">
        <v>96</v>
      </c>
      <c r="C1779" t="s">
        <v>77</v>
      </c>
      <c r="D1779" s="8">
        <v>1411</v>
      </c>
      <c r="E1779" t="str">
        <f>VLOOKUP(D1779,Conformity!$A$2:$C$116,2,0)</f>
        <v>Shopping Centers (Plazas, Malls)</v>
      </c>
      <c r="F1779" s="8" t="s">
        <v>9</v>
      </c>
      <c r="G1779" s="26">
        <f t="shared" si="140"/>
        <v>1.4884831588725165</v>
      </c>
      <c r="H1779" s="30">
        <f t="shared" si="141"/>
        <v>0.30824389141964326</v>
      </c>
      <c r="I1779" s="30">
        <f>HLOOKUP(F1779,ROCs!$B$1:$F$17,MATCH(VLOOKUP(D1779,HROC,2,0),ROCs!$A$2:$A$17,0)+1,0)</f>
        <v>0.57095970596605816</v>
      </c>
      <c r="J1779" s="3">
        <v>5.9</v>
      </c>
      <c r="K1779" s="26">
        <f t="shared" si="137"/>
        <v>14.03889999021993</v>
      </c>
      <c r="L1779" s="31">
        <f t="shared" si="138"/>
        <v>56.859828742547634</v>
      </c>
      <c r="M1779" s="4">
        <f>2.721*K1779*(H1779+VLOOKUP(B1779,Summary!$A$34:C$39,3,0))</f>
        <v>14.830857201758818</v>
      </c>
      <c r="N1779" t="s">
        <v>112</v>
      </c>
      <c r="P1779">
        <f t="shared" si="139"/>
        <v>1000</v>
      </c>
    </row>
    <row r="1780" spans="1:16" hidden="1">
      <c r="A1780" t="s">
        <v>11</v>
      </c>
      <c r="B1780" t="s">
        <v>11</v>
      </c>
      <c r="C1780" t="s">
        <v>83</v>
      </c>
      <c r="D1780" s="8">
        <v>1820</v>
      </c>
      <c r="E1780" t="str">
        <f>VLOOKUP(D1780,Conformity!$A$2:$C$116,2,0)</f>
        <v>Golf Courses</v>
      </c>
      <c r="F1780" s="8" t="s">
        <v>10</v>
      </c>
      <c r="G1780" s="26">
        <f t="shared" si="140"/>
        <v>1.8765006736361713</v>
      </c>
      <c r="H1780" s="30">
        <f t="shared" si="141"/>
        <v>0.3700681607026059</v>
      </c>
      <c r="I1780" s="30">
        <f>HLOOKUP(F1780,ROCs!$B$1:$F$17,MATCH(VLOOKUP(D1780,HROC,2,0),ROCs!$A$2:$A$17,0)+1,0)</f>
        <v>0.24895975957097566</v>
      </c>
      <c r="J1780" s="3">
        <v>5.88</v>
      </c>
      <c r="K1780" s="26">
        <f t="shared" si="137"/>
        <v>6.1007340123108014</v>
      </c>
      <c r="L1780" s="31">
        <f t="shared" si="138"/>
        <v>31.150093667355375</v>
      </c>
      <c r="M1780" s="4">
        <f>2.721*K1780*(H1780+VLOOKUP(B1780,Summary!$A$34:C$39,3,0))</f>
        <v>7.9691781530906063</v>
      </c>
      <c r="N1780" t="s">
        <v>111</v>
      </c>
      <c r="O1780" t="s">
        <v>82</v>
      </c>
      <c r="P1780">
        <f t="shared" si="139"/>
        <v>1000</v>
      </c>
    </row>
    <row r="1781" spans="1:16" hidden="1">
      <c r="A1781" t="s">
        <v>16</v>
      </c>
      <c r="B1781" t="s">
        <v>97</v>
      </c>
      <c r="C1781" t="s">
        <v>71</v>
      </c>
      <c r="D1781" s="8">
        <v>3200</v>
      </c>
      <c r="E1781" t="str">
        <f>VLOOKUP(D1781,Conformity!$A$2:$C$116,2,0)</f>
        <v>Shrub and Brushland</v>
      </c>
      <c r="F1781" s="8" t="s">
        <v>10</v>
      </c>
      <c r="G1781" s="26">
        <f t="shared" si="140"/>
        <v>0.80616023176279095</v>
      </c>
      <c r="H1781" s="30">
        <f t="shared" si="141"/>
        <v>4.9140330516175015E-2</v>
      </c>
      <c r="I1781" s="30">
        <f>HLOOKUP(F1781,ROCs!$B$1:$F$17,MATCH(VLOOKUP(D1781,HROC,2,0),ROCs!$A$2:$A$17,0)+1,0)</f>
        <v>0.24115339422849597</v>
      </c>
      <c r="J1781" s="3">
        <v>5.86</v>
      </c>
      <c r="K1781" s="26">
        <f t="shared" si="137"/>
        <v>5.8893396748209268</v>
      </c>
      <c r="L1781" s="31">
        <f t="shared" si="138"/>
        <v>12.918631660576137</v>
      </c>
      <c r="M1781" s="4">
        <f>2.721*K1781*(H1781+VLOOKUP(B1781,Summary!$A$34:C$39,3,0))</f>
        <v>1.4284642812538588</v>
      </c>
      <c r="N1781" t="s">
        <v>104</v>
      </c>
      <c r="P1781">
        <f t="shared" si="139"/>
        <v>3000</v>
      </c>
    </row>
    <row r="1782" spans="1:16" hidden="1">
      <c r="A1782" t="s">
        <v>11</v>
      </c>
      <c r="B1782" t="s">
        <v>11</v>
      </c>
      <c r="C1782" t="s">
        <v>75</v>
      </c>
      <c r="D1782" s="8">
        <v>5120</v>
      </c>
      <c r="E1782" t="str">
        <f>VLOOKUP(D1782,Conformity!$A$2:$C$116,2,0)</f>
        <v xml:space="preserve"> Channelized Waterways, Canals</v>
      </c>
      <c r="F1782" s="8" t="s">
        <v>5</v>
      </c>
      <c r="G1782" s="26">
        <f t="shared" si="140"/>
        <v>0.52096910560538079</v>
      </c>
      <c r="H1782" s="30">
        <f t="shared" si="141"/>
        <v>9.3813358258152305E-2</v>
      </c>
      <c r="I1782" s="30">
        <f>HLOOKUP(F1782,ROCs!$B$1:$F$17,MATCH(VLOOKUP(D1782,HROC,2,0),ROCs!$A$2:$A$17,0)+1,0)</f>
        <v>0.2984336595879456</v>
      </c>
      <c r="J1782" s="3">
        <v>5.86</v>
      </c>
      <c r="K1782" s="26">
        <f t="shared" si="137"/>
        <v>7.2882125393099928</v>
      </c>
      <c r="L1782" s="31">
        <f t="shared" si="138"/>
        <v>10.331456238708261</v>
      </c>
      <c r="M1782" s="4">
        <f>2.721*K1782*(H1782+VLOOKUP(B1782,Summary!$A$34:C$39,3,0))</f>
        <v>4.0418688345471079</v>
      </c>
      <c r="N1782" t="s">
        <v>117</v>
      </c>
      <c r="P1782">
        <f t="shared" si="139"/>
        <v>5000</v>
      </c>
    </row>
    <row r="1783" spans="1:16" hidden="1">
      <c r="A1783" t="s">
        <v>14</v>
      </c>
      <c r="B1783" t="s">
        <v>96</v>
      </c>
      <c r="C1783" t="s">
        <v>78</v>
      </c>
      <c r="D1783" s="8">
        <v>1900</v>
      </c>
      <c r="E1783" t="str">
        <f>VLOOKUP(D1783,Conformity!$A$2:$C$116,2,0)</f>
        <v>Open Land</v>
      </c>
      <c r="F1783" s="8" t="s">
        <v>5</v>
      </c>
      <c r="G1783" s="26">
        <f t="shared" si="140"/>
        <v>0.80616023176279095</v>
      </c>
      <c r="H1783" s="30">
        <f t="shared" si="141"/>
        <v>4.9140330516175015E-2</v>
      </c>
      <c r="I1783" s="30">
        <f>HLOOKUP(F1783,ROCs!$B$1:$F$17,MATCH(VLOOKUP(D1783,HROC,2,0),ROCs!$A$2:$A$17,0)+1,0)</f>
        <v>0.28292799795311729</v>
      </c>
      <c r="J1783" s="3">
        <v>5.84</v>
      </c>
      <c r="K1783" s="26">
        <f t="shared" si="137"/>
        <v>6.8859581997825581</v>
      </c>
      <c r="L1783" s="31">
        <f t="shared" si="138"/>
        <v>15.104776176086274</v>
      </c>
      <c r="M1783" s="4">
        <f>2.721*K1783*(H1783+VLOOKUP(B1783,Summary!$A$34:C$39,3,0))</f>
        <v>2.41966263144396</v>
      </c>
      <c r="N1783" t="s">
        <v>100</v>
      </c>
      <c r="P1783">
        <f t="shared" si="139"/>
        <v>1000</v>
      </c>
    </row>
    <row r="1784" spans="1:16" hidden="1">
      <c r="A1784" t="s">
        <v>14</v>
      </c>
      <c r="B1784" t="s">
        <v>96</v>
      </c>
      <c r="C1784" t="s">
        <v>79</v>
      </c>
      <c r="D1784" s="8">
        <v>1330</v>
      </c>
      <c r="E1784" t="str">
        <f>VLOOKUP(D1784,Conformity!$A$2:$C$116,2,0)</f>
        <v>Multiple Dwelling Units, Low Rise &lt;Two stories or less&gt;</v>
      </c>
      <c r="F1784" s="8" t="s">
        <v>3</v>
      </c>
      <c r="G1784" s="26">
        <f t="shared" si="140"/>
        <v>1.6728075169398335</v>
      </c>
      <c r="H1784" s="30">
        <f t="shared" si="141"/>
        <v>0.4645994885165638</v>
      </c>
      <c r="I1784" s="30">
        <f>HLOOKUP(F1784,ROCs!$B$1:$F$17,MATCH(VLOOKUP(D1784,HROC,2,0),ROCs!$A$2:$A$17,0)+1,0)</f>
        <v>0.37832588419635466</v>
      </c>
      <c r="J1784" s="3">
        <v>5.84</v>
      </c>
      <c r="K1784" s="26">
        <f t="shared" si="137"/>
        <v>9.2077710347477186</v>
      </c>
      <c r="L1784" s="31">
        <f t="shared" si="138"/>
        <v>41.91109662382943</v>
      </c>
      <c r="M1784" s="4">
        <f>2.721*K1784*(H1784+VLOOKUP(B1784,Summary!$A$34:C$39,3,0))</f>
        <v>13.644583464247273</v>
      </c>
      <c r="N1784" t="s">
        <v>113</v>
      </c>
      <c r="P1784">
        <f t="shared" si="139"/>
        <v>1000</v>
      </c>
    </row>
    <row r="1785" spans="1:16">
      <c r="A1785" t="s">
        <v>14</v>
      </c>
      <c r="B1785" t="s">
        <v>96</v>
      </c>
      <c r="C1785" t="s">
        <v>17</v>
      </c>
      <c r="D1785" s="8">
        <v>1620</v>
      </c>
      <c r="E1785" t="str">
        <f>VLOOKUP(D1785,Conformity!$A$2:$C$116,2,0)</f>
        <v>Sand and Gravel Pits</v>
      </c>
      <c r="F1785" s="8" t="s">
        <v>9</v>
      </c>
      <c r="G1785" s="26">
        <f t="shared" si="140"/>
        <v>0.73183755311232057</v>
      </c>
      <c r="H1785" s="30">
        <f t="shared" si="141"/>
        <v>0.13401908322593187</v>
      </c>
      <c r="I1785" s="30">
        <f>HLOOKUP(F1785,ROCs!$B$1:$F$17,MATCH(VLOOKUP(D1785,HROC,2,0),ROCs!$A$2:$A$17,0)+1,0)</f>
        <v>0.2050753273754139</v>
      </c>
      <c r="J1785" s="3">
        <v>5.83</v>
      </c>
      <c r="K1785" s="26">
        <f t="shared" si="137"/>
        <v>4.9826178184599277</v>
      </c>
      <c r="L1785" s="31">
        <f t="shared" si="138"/>
        <v>9.9220362508394846</v>
      </c>
      <c r="M1785" s="4">
        <f>2.721*K1785*(H1785+VLOOKUP(B1785,Summary!$A$34:C$39,3,0))</f>
        <v>2.9016071846933751</v>
      </c>
      <c r="N1785" t="s">
        <v>17</v>
      </c>
      <c r="O1785" t="s">
        <v>48</v>
      </c>
      <c r="P1785">
        <f t="shared" si="139"/>
        <v>1000</v>
      </c>
    </row>
    <row r="1786" spans="1:16" hidden="1">
      <c r="A1786" t="s">
        <v>12</v>
      </c>
      <c r="B1786" t="s">
        <v>95</v>
      </c>
      <c r="C1786" t="s">
        <v>86</v>
      </c>
      <c r="D1786" s="8">
        <v>2110</v>
      </c>
      <c r="E1786" t="str">
        <f>VLOOKUP(D1786,Conformity!$A$2:$C$116,2,0)</f>
        <v>Improved Pastures</v>
      </c>
      <c r="F1786" s="8" t="s">
        <v>10</v>
      </c>
      <c r="G1786" s="26">
        <f t="shared" si="140"/>
        <v>1.8765006736361713</v>
      </c>
      <c r="H1786" s="30">
        <f t="shared" si="141"/>
        <v>0.3700681607026059</v>
      </c>
      <c r="I1786" s="30">
        <f>HLOOKUP(F1786,ROCs!$B$1:$F$17,MATCH(VLOOKUP(D1786,HROC,2,0),ROCs!$A$2:$A$17,0)+1,0)</f>
        <v>0.58663586860269046</v>
      </c>
      <c r="J1786" s="3">
        <v>5.83</v>
      </c>
      <c r="K1786" s="26">
        <f t="shared" si="137"/>
        <v>14.253213047401983</v>
      </c>
      <c r="L1786" s="31">
        <f t="shared" si="138"/>
        <v>72.776311930893684</v>
      </c>
      <c r="M1786" s="4">
        <f>2.721*K1786*(H1786+VLOOKUP(B1786,Summary!$A$34:C$39,3,0))</f>
        <v>14.35235077576462</v>
      </c>
      <c r="N1786" t="s">
        <v>109</v>
      </c>
      <c r="P1786">
        <f t="shared" si="139"/>
        <v>2000</v>
      </c>
    </row>
    <row r="1787" spans="1:16" hidden="1">
      <c r="A1787" t="s">
        <v>14</v>
      </c>
      <c r="B1787" t="s">
        <v>96</v>
      </c>
      <c r="C1787" t="s">
        <v>78</v>
      </c>
      <c r="D1787" s="8">
        <v>4370</v>
      </c>
      <c r="E1787" t="str">
        <f>VLOOKUP(D1787,Conformity!$A$2:$C$116,2,0)</f>
        <v>Australian Pines</v>
      </c>
      <c r="F1787" s="8" t="s">
        <v>5</v>
      </c>
      <c r="G1787" s="26">
        <f t="shared" si="140"/>
        <v>0.80616023176279095</v>
      </c>
      <c r="H1787" s="30">
        <f t="shared" si="141"/>
        <v>4.9140330516175015E-2</v>
      </c>
      <c r="I1787" s="30">
        <f>HLOOKUP(F1787,ROCs!$B$1:$F$17,MATCH(VLOOKUP(D1787,HROC,2,0),ROCs!$A$2:$A$17,0)+1,0)</f>
        <v>0.28292799795311729</v>
      </c>
      <c r="J1787" s="3">
        <v>5.83</v>
      </c>
      <c r="K1787" s="26">
        <f t="shared" si="137"/>
        <v>6.8741671754678633</v>
      </c>
      <c r="L1787" s="31">
        <f t="shared" si="138"/>
        <v>15.078911833319005</v>
      </c>
      <c r="M1787" s="4">
        <f>2.721*K1787*(H1787+VLOOKUP(B1787,Summary!$A$34:C$39,3,0))</f>
        <v>2.4155193735134057</v>
      </c>
      <c r="N1787" t="s">
        <v>100</v>
      </c>
      <c r="P1787">
        <f t="shared" si="139"/>
        <v>4000</v>
      </c>
    </row>
    <row r="1788" spans="1:16" hidden="1">
      <c r="A1788" t="s">
        <v>12</v>
      </c>
      <c r="B1788" t="s">
        <v>95</v>
      </c>
      <c r="C1788" t="s">
        <v>71</v>
      </c>
      <c r="D1788" s="8">
        <v>4220</v>
      </c>
      <c r="E1788" t="str">
        <f>VLOOKUP(D1788,Conformity!$A$2:$C$116,2,0)</f>
        <v>Brazilian Pepper</v>
      </c>
      <c r="F1788" s="8" t="s">
        <v>10</v>
      </c>
      <c r="G1788" s="26">
        <f t="shared" si="140"/>
        <v>0.80616023176279095</v>
      </c>
      <c r="H1788" s="30">
        <f t="shared" si="141"/>
        <v>4.9140330516175015E-2</v>
      </c>
      <c r="I1788" s="30">
        <f>HLOOKUP(F1788,ROCs!$B$1:$F$17,MATCH(VLOOKUP(D1788,HROC,2,0),ROCs!$A$2:$A$17,0)+1,0)</f>
        <v>0.24115339422849597</v>
      </c>
      <c r="J1788" s="3">
        <v>5.83</v>
      </c>
      <c r="K1788" s="26">
        <f t="shared" si="137"/>
        <v>5.8591894717075084</v>
      </c>
      <c r="L1788" s="31">
        <f t="shared" si="138"/>
        <v>12.852495321016871</v>
      </c>
      <c r="M1788" s="4">
        <f>2.721*K1788*(H1788+VLOOKUP(B1788,Summary!$A$34:C$39,3,0))</f>
        <v>0.78343714208194826</v>
      </c>
      <c r="N1788" t="s">
        <v>104</v>
      </c>
      <c r="P1788">
        <f t="shared" si="139"/>
        <v>4000</v>
      </c>
    </row>
    <row r="1789" spans="1:16" hidden="1">
      <c r="A1789" t="s">
        <v>14</v>
      </c>
      <c r="B1789" t="s">
        <v>96</v>
      </c>
      <c r="C1789" t="s">
        <v>79</v>
      </c>
      <c r="D1789" s="8">
        <v>4340</v>
      </c>
      <c r="E1789" t="str">
        <f>VLOOKUP(D1789,Conformity!$A$2:$C$116,2,0)</f>
        <v>Hardwood - Coniferous Mixed</v>
      </c>
      <c r="F1789" s="8" t="s">
        <v>10</v>
      </c>
      <c r="G1789" s="26">
        <f t="shared" si="140"/>
        <v>0.80616023176279095</v>
      </c>
      <c r="H1789" s="30">
        <f t="shared" si="141"/>
        <v>4.9140330516175015E-2</v>
      </c>
      <c r="I1789" s="30">
        <f>HLOOKUP(F1789,ROCs!$B$1:$F$17,MATCH(VLOOKUP(D1789,HROC,2,0),ROCs!$A$2:$A$17,0)+1,0)</f>
        <v>0.24115339422849597</v>
      </c>
      <c r="J1789" s="3">
        <v>5.83</v>
      </c>
      <c r="K1789" s="26">
        <f t="shared" si="137"/>
        <v>5.8591894717075084</v>
      </c>
      <c r="L1789" s="31">
        <f t="shared" si="138"/>
        <v>12.852495321016871</v>
      </c>
      <c r="M1789" s="4">
        <f>2.721*K1789*(H1789+VLOOKUP(B1789,Summary!$A$34:C$39,3,0))</f>
        <v>2.0588655062832388</v>
      </c>
      <c r="N1789" t="s">
        <v>113</v>
      </c>
      <c r="P1789">
        <f t="shared" si="139"/>
        <v>4000</v>
      </c>
    </row>
    <row r="1790" spans="1:16" hidden="1">
      <c r="A1790" t="s">
        <v>16</v>
      </c>
      <c r="B1790" t="s">
        <v>97</v>
      </c>
      <c r="C1790" t="s">
        <v>79</v>
      </c>
      <c r="D1790" s="8">
        <v>1900</v>
      </c>
      <c r="E1790" t="str">
        <f>VLOOKUP(D1790,Conformity!$A$2:$C$116,2,0)</f>
        <v>Open Land</v>
      </c>
      <c r="F1790" s="8" t="s">
        <v>3</v>
      </c>
      <c r="G1790" s="26">
        <f t="shared" si="140"/>
        <v>0.80616023176279095</v>
      </c>
      <c r="H1790" s="30">
        <f t="shared" si="141"/>
        <v>4.9140330516175015E-2</v>
      </c>
      <c r="I1790" s="30">
        <f>HLOOKUP(F1790,ROCs!$B$1:$F$17,MATCH(VLOOKUP(D1790,HROC,2,0),ROCs!$A$2:$A$17,0)+1,0)</f>
        <v>2.0887301862310671E-2</v>
      </c>
      <c r="J1790" s="3">
        <v>5.83</v>
      </c>
      <c r="K1790" s="26">
        <f t="shared" si="137"/>
        <v>0.50748885188017778</v>
      </c>
      <c r="L1790" s="31">
        <f t="shared" si="138"/>
        <v>1.1132082561510674</v>
      </c>
      <c r="M1790" s="4">
        <f>2.721*K1790*(H1790+VLOOKUP(B1790,Summary!$A$34:C$39,3,0))</f>
        <v>0.12309184697644507</v>
      </c>
      <c r="N1790" t="s">
        <v>113</v>
      </c>
      <c r="P1790">
        <f t="shared" si="139"/>
        <v>1000</v>
      </c>
    </row>
    <row r="1791" spans="1:16">
      <c r="A1791" t="s">
        <v>14</v>
      </c>
      <c r="B1791" t="s">
        <v>96</v>
      </c>
      <c r="C1791" t="s">
        <v>17</v>
      </c>
      <c r="D1791" s="8">
        <v>1180</v>
      </c>
      <c r="E1791" t="str">
        <f>VLOOKUP(D1791,Conformity!$A$2:$C$116,2,0)</f>
        <v>Rural Residential</v>
      </c>
      <c r="F1791" s="8" t="s">
        <v>5</v>
      </c>
      <c r="G1791" s="26">
        <f t="shared" si="140"/>
        <v>0.96739227811534922</v>
      </c>
      <c r="H1791" s="30">
        <f t="shared" si="141"/>
        <v>0.17065096597435325</v>
      </c>
      <c r="I1791" s="30">
        <f>HLOOKUP(F1791,ROCs!$B$1:$F$17,MATCH(VLOOKUP(D1791,HROC,2,0),ROCs!$A$2:$A$17,0)+1,0)</f>
        <v>0.27638752969320179</v>
      </c>
      <c r="J1791" s="3">
        <v>5.81</v>
      </c>
      <c r="K1791" s="26">
        <f t="shared" si="137"/>
        <v>6.6922196242791907</v>
      </c>
      <c r="L1791" s="31">
        <f t="shared" si="138"/>
        <v>17.615758320892745</v>
      </c>
      <c r="M1791" s="4">
        <f>2.721*K1791*(H1791+VLOOKUP(B1791,Summary!$A$34:C$39,3,0))</f>
        <v>4.5642361835929774</v>
      </c>
      <c r="N1791" t="s">
        <v>17</v>
      </c>
      <c r="O1791" t="s">
        <v>38</v>
      </c>
      <c r="P1791">
        <f t="shared" si="139"/>
        <v>1000</v>
      </c>
    </row>
    <row r="1792" spans="1:16" hidden="1">
      <c r="A1792" t="s">
        <v>14</v>
      </c>
      <c r="B1792" t="s">
        <v>96</v>
      </c>
      <c r="C1792" t="s">
        <v>79</v>
      </c>
      <c r="D1792" s="8">
        <v>4240</v>
      </c>
      <c r="E1792" t="str">
        <f>VLOOKUP(D1792,Conformity!$A$2:$C$116,2,0)</f>
        <v>Melaleuca</v>
      </c>
      <c r="F1792" s="8" t="s">
        <v>10</v>
      </c>
      <c r="G1792" s="26">
        <f t="shared" si="140"/>
        <v>0.80616023176279095</v>
      </c>
      <c r="H1792" s="30">
        <f t="shared" si="141"/>
        <v>4.9140330516175015E-2</v>
      </c>
      <c r="I1792" s="30">
        <f>HLOOKUP(F1792,ROCs!$B$1:$F$17,MATCH(VLOOKUP(D1792,HROC,2,0),ROCs!$A$2:$A$17,0)+1,0)</f>
        <v>0.24115339422849597</v>
      </c>
      <c r="J1792" s="3">
        <v>5.81</v>
      </c>
      <c r="K1792" s="26">
        <f t="shared" si="137"/>
        <v>5.8390893362985627</v>
      </c>
      <c r="L1792" s="31">
        <f t="shared" si="138"/>
        <v>12.808404427977361</v>
      </c>
      <c r="M1792" s="4">
        <f>2.721*K1792*(H1792+VLOOKUP(B1792,Summary!$A$34:C$39,3,0))</f>
        <v>2.0518025028311517</v>
      </c>
      <c r="N1792" t="s">
        <v>113</v>
      </c>
      <c r="P1792">
        <f t="shared" si="139"/>
        <v>4000</v>
      </c>
    </row>
    <row r="1793" spans="1:16" hidden="1">
      <c r="A1793" t="s">
        <v>7</v>
      </c>
      <c r="B1793" t="s">
        <v>94</v>
      </c>
      <c r="C1793" t="s">
        <v>71</v>
      </c>
      <c r="D1793" s="8">
        <v>4340</v>
      </c>
      <c r="E1793" t="str">
        <f>VLOOKUP(D1793,Conformity!$A$2:$C$116,2,0)</f>
        <v>Hardwood - Coniferous Mixed</v>
      </c>
      <c r="F1793" s="8" t="s">
        <v>5</v>
      </c>
      <c r="G1793" s="26">
        <f t="shared" si="140"/>
        <v>0.80616023176279095</v>
      </c>
      <c r="H1793" s="30">
        <f t="shared" si="141"/>
        <v>4.9140330516175015E-2</v>
      </c>
      <c r="I1793" s="30">
        <f>HLOOKUP(F1793,ROCs!$B$1:$F$17,MATCH(VLOOKUP(D1793,HROC,2,0),ROCs!$A$2:$A$17,0)+1,0)</f>
        <v>0.28292799795311729</v>
      </c>
      <c r="J1793" s="3">
        <v>5.78</v>
      </c>
      <c r="K1793" s="26">
        <f t="shared" si="137"/>
        <v>6.8152120538943821</v>
      </c>
      <c r="L1793" s="31">
        <f t="shared" si="138"/>
        <v>14.94959011948265</v>
      </c>
      <c r="M1793" s="4">
        <f>2.721*K1793*(H1793+VLOOKUP(B1793,Summary!$A$34:C$39,3,0))</f>
        <v>1.8384773239012335</v>
      </c>
      <c r="N1793" t="s">
        <v>104</v>
      </c>
      <c r="P1793">
        <f t="shared" si="139"/>
        <v>4000</v>
      </c>
    </row>
    <row r="1794" spans="1:16" hidden="1">
      <c r="A1794" t="s">
        <v>12</v>
      </c>
      <c r="B1794" t="s">
        <v>95</v>
      </c>
      <c r="C1794" t="s">
        <v>4</v>
      </c>
      <c r="D1794" s="8">
        <v>2430</v>
      </c>
      <c r="E1794" t="str">
        <f>VLOOKUP(D1794,Conformity!$A$2:$C$116,2,0)</f>
        <v>Ornamentals</v>
      </c>
      <c r="F1794" s="8" t="s">
        <v>3</v>
      </c>
      <c r="G1794" s="26">
        <f t="shared" si="140"/>
        <v>1.7303616721893005</v>
      </c>
      <c r="H1794" s="30">
        <f t="shared" si="141"/>
        <v>0.38508149913584422</v>
      </c>
      <c r="I1794" s="30">
        <f>HLOOKUP(F1794,ROCs!$B$1:$F$17,MATCH(VLOOKUP(D1794,HROC,2,0),ROCs!$A$2:$A$17,0)+1,0)</f>
        <v>0.30381529981542799</v>
      </c>
      <c r="J1794" s="3">
        <v>5.77</v>
      </c>
      <c r="K1794" s="26">
        <f t="shared" ref="K1794:K1857" si="142">Rain*I1794*J1794/12</f>
        <v>7.3056870116291925</v>
      </c>
      <c r="L1794" s="31">
        <f t="shared" ref="L1794:L1857" si="143">2.721*G1794*K1794</f>
        <v>34.397469240295351</v>
      </c>
      <c r="M1794" s="4">
        <f>2.721*K1794*(H1794+VLOOKUP(B1794,Summary!$A$34:C$39,3,0))</f>
        <v>7.6549482310094401</v>
      </c>
      <c r="N1794" t="s">
        <v>4</v>
      </c>
      <c r="P1794">
        <f t="shared" si="139"/>
        <v>2000</v>
      </c>
    </row>
    <row r="1795" spans="1:16" hidden="1">
      <c r="A1795" t="s">
        <v>8</v>
      </c>
      <c r="B1795" t="s">
        <v>8</v>
      </c>
      <c r="C1795" t="s">
        <v>73</v>
      </c>
      <c r="D1795" s="8">
        <v>6250</v>
      </c>
      <c r="E1795" t="str">
        <f>VLOOKUP(D1795,Conformity!$A$2:$C$116,2,0)</f>
        <v>Hydric Pine Flatwoods</v>
      </c>
      <c r="F1795" s="8" t="s">
        <v>5</v>
      </c>
      <c r="G1795" s="26">
        <f t="shared" si="140"/>
        <v>0.62640332935885068</v>
      </c>
      <c r="H1795" s="30">
        <f t="shared" si="141"/>
        <v>1.7869211096790915E-2</v>
      </c>
      <c r="I1795" s="30">
        <f>HLOOKUP(F1795,ROCs!$B$1:$F$17,MATCH(VLOOKUP(D1795,HROC,2,0),ROCs!$A$2:$A$17,0)+1,0)</f>
        <v>0.24869471632328805</v>
      </c>
      <c r="J1795" s="3">
        <v>5.77</v>
      </c>
      <c r="K1795" s="26">
        <f t="shared" si="142"/>
        <v>5.9802312787000362</v>
      </c>
      <c r="L1795" s="31">
        <f t="shared" si="143"/>
        <v>10.192966087396414</v>
      </c>
      <c r="M1795" s="4">
        <f>2.721*K1795*(H1795+VLOOKUP(B1795,Summary!$A$34:C$39,3,0))</f>
        <v>3.3824913119349445</v>
      </c>
      <c r="N1795" t="s">
        <v>110</v>
      </c>
      <c r="P1795">
        <f t="shared" ref="P1795:P1858" si="144">INT(D1795/1000)*1000</f>
        <v>6000</v>
      </c>
    </row>
    <row r="1796" spans="1:16">
      <c r="A1796" t="s">
        <v>14</v>
      </c>
      <c r="B1796" t="s">
        <v>96</v>
      </c>
      <c r="C1796" t="s">
        <v>17</v>
      </c>
      <c r="D1796" s="8">
        <v>3210</v>
      </c>
      <c r="E1796" t="str">
        <f>VLOOKUP(D1796,Conformity!$A$2:$C$116,2,0)</f>
        <v>Palmetto Prairies</v>
      </c>
      <c r="F1796" s="8" t="s">
        <v>10</v>
      </c>
      <c r="G1796" s="26">
        <f t="shared" si="140"/>
        <v>0.80616023176279095</v>
      </c>
      <c r="H1796" s="30">
        <f t="shared" si="141"/>
        <v>4.9140330516175015E-2</v>
      </c>
      <c r="I1796" s="30">
        <f>HLOOKUP(F1796,ROCs!$B$1:$F$17,MATCH(VLOOKUP(D1796,HROC,2,0),ROCs!$A$2:$A$17,0)+1,0)</f>
        <v>0.24115339422849597</v>
      </c>
      <c r="J1796" s="3">
        <v>5.75</v>
      </c>
      <c r="K1796" s="26">
        <f t="shared" si="142"/>
        <v>5.7787889300717277</v>
      </c>
      <c r="L1796" s="31">
        <f t="shared" si="143"/>
        <v>12.676131748858836</v>
      </c>
      <c r="M1796" s="4">
        <f>2.721*K1796*(H1796+VLOOKUP(B1796,Summary!$A$34:C$39,3,0))</f>
        <v>2.0306134924748922</v>
      </c>
      <c r="N1796" t="s">
        <v>17</v>
      </c>
      <c r="O1796" t="s">
        <v>38</v>
      </c>
      <c r="P1796">
        <f t="shared" si="144"/>
        <v>3000</v>
      </c>
    </row>
    <row r="1797" spans="1:16" hidden="1">
      <c r="A1797" t="s">
        <v>8</v>
      </c>
      <c r="B1797" t="s">
        <v>8</v>
      </c>
      <c r="C1797" t="s">
        <v>81</v>
      </c>
      <c r="D1797" s="8">
        <v>1400</v>
      </c>
      <c r="E1797" t="str">
        <f>VLOOKUP(D1797,Conformity!$A$2:$C$116,2,0)</f>
        <v>Commercial and Services</v>
      </c>
      <c r="F1797" s="8" t="s">
        <v>5</v>
      </c>
      <c r="G1797" s="26">
        <f t="shared" si="140"/>
        <v>0.73183755311232057</v>
      </c>
      <c r="H1797" s="30">
        <f t="shared" si="141"/>
        <v>0.15992943931627868</v>
      </c>
      <c r="I1797" s="30">
        <f>HLOOKUP(F1797,ROCs!$B$1:$F$17,MATCH(VLOOKUP(D1797,HROC,2,0),ROCs!$A$2:$A$17,0)+1,0)</f>
        <v>0.58224006489851832</v>
      </c>
      <c r="J1797" s="3">
        <v>5.75</v>
      </c>
      <c r="K1797" s="26">
        <f t="shared" si="142"/>
        <v>13.952291455171306</v>
      </c>
      <c r="L1797" s="31">
        <f t="shared" si="143"/>
        <v>27.783616292544881</v>
      </c>
      <c r="M1797" s="4">
        <f>2.721*K1797*(H1797+VLOOKUP(B1797,Summary!$A$34:C$39,3,0))</f>
        <v>13.284785988478378</v>
      </c>
      <c r="N1797" t="s">
        <v>103</v>
      </c>
      <c r="O1797" t="s">
        <v>82</v>
      </c>
      <c r="P1797">
        <f t="shared" si="144"/>
        <v>1000</v>
      </c>
    </row>
    <row r="1798" spans="1:16" hidden="1">
      <c r="A1798" t="s">
        <v>16</v>
      </c>
      <c r="B1798" t="s">
        <v>97</v>
      </c>
      <c r="C1798" t="s">
        <v>81</v>
      </c>
      <c r="D1798" s="8">
        <v>1110</v>
      </c>
      <c r="E1798" t="str">
        <f>VLOOKUP(D1798,Conformity!$A$2:$C$116,2,0)</f>
        <v>Fixed Single Family Units</v>
      </c>
      <c r="F1798" s="8" t="s">
        <v>10</v>
      </c>
      <c r="G1798" s="26">
        <f t="shared" si="140"/>
        <v>0.96739227811534922</v>
      </c>
      <c r="H1798" s="30">
        <f t="shared" si="141"/>
        <v>0.17065096597435325</v>
      </c>
      <c r="I1798" s="30">
        <f>HLOOKUP(F1798,ROCs!$B$1:$F$17,MATCH(VLOOKUP(D1798,HROC,2,0),ROCs!$A$2:$A$17,0)+1,0)</f>
        <v>0.24895975957097566</v>
      </c>
      <c r="J1798" s="3">
        <v>5.75</v>
      </c>
      <c r="K1798" s="26">
        <f t="shared" si="142"/>
        <v>5.9658538385692355</v>
      </c>
      <c r="L1798" s="31">
        <f t="shared" si="143"/>
        <v>15.703764266302803</v>
      </c>
      <c r="M1798" s="4">
        <f>2.721*K1798*(H1798+VLOOKUP(B1798,Summary!$A$34:C$39,3,0))</f>
        <v>3.4195157300353989</v>
      </c>
      <c r="N1798" t="s">
        <v>103</v>
      </c>
      <c r="O1798" t="s">
        <v>82</v>
      </c>
      <c r="P1798">
        <f t="shared" si="144"/>
        <v>1000</v>
      </c>
    </row>
    <row r="1799" spans="1:16" hidden="1">
      <c r="A1799" t="s">
        <v>14</v>
      </c>
      <c r="B1799" t="s">
        <v>96</v>
      </c>
      <c r="C1799" t="s">
        <v>71</v>
      </c>
      <c r="D1799" s="8">
        <v>1320</v>
      </c>
      <c r="E1799" t="str">
        <f>VLOOKUP(D1799,Conformity!$A$2:$C$116,2,0)</f>
        <v>Mobile Home Units &lt;Six or more dwelling units per acre&gt;</v>
      </c>
      <c r="F1799" s="8" t="s">
        <v>10</v>
      </c>
      <c r="G1799" s="26">
        <f t="shared" si="140"/>
        <v>1.6728075169398335</v>
      </c>
      <c r="H1799" s="30">
        <f t="shared" si="141"/>
        <v>0.4645994885165638</v>
      </c>
      <c r="I1799" s="30">
        <f>HLOOKUP(F1799,ROCs!$B$1:$F$17,MATCH(VLOOKUP(D1799,HROC,2,0),ROCs!$A$2:$A$17,0)+1,0)</f>
        <v>0.44774347762687844</v>
      </c>
      <c r="J1799" s="3">
        <v>5.75</v>
      </c>
      <c r="K1799" s="26">
        <f t="shared" si="142"/>
        <v>10.729332922307592</v>
      </c>
      <c r="L1799" s="31">
        <f t="shared" si="143"/>
        <v>48.836803947350575</v>
      </c>
      <c r="M1799" s="4">
        <f>2.721*K1799*(H1799+VLOOKUP(B1799,Summary!$A$34:C$39,3,0))</f>
        <v>15.899317872008004</v>
      </c>
      <c r="N1799" t="s">
        <v>104</v>
      </c>
      <c r="P1799">
        <f t="shared" si="144"/>
        <v>1000</v>
      </c>
    </row>
    <row r="1800" spans="1:16" hidden="1">
      <c r="A1800" t="s">
        <v>14</v>
      </c>
      <c r="B1800" t="s">
        <v>96</v>
      </c>
      <c r="C1800" t="s">
        <v>90</v>
      </c>
      <c r="D1800" s="8">
        <v>1660</v>
      </c>
      <c r="E1800" t="str">
        <f>VLOOKUP(D1800,Conformity!$A$2:$C$116,2,0)</f>
        <v>Holding Ponds</v>
      </c>
      <c r="F1800" s="8" t="s">
        <v>5</v>
      </c>
      <c r="G1800" s="26">
        <f t="shared" si="140"/>
        <v>0.52096910560538079</v>
      </c>
      <c r="H1800" s="30">
        <f t="shared" si="141"/>
        <v>9.3813358258152305E-2</v>
      </c>
      <c r="I1800" s="30">
        <f>HLOOKUP(F1800,ROCs!$B$1:$F$17,MATCH(VLOOKUP(D1800,HROC,2,0),ROCs!$A$2:$A$17,0)+1,0)</f>
        <v>0.2984336595879456</v>
      </c>
      <c r="J1800" s="3">
        <v>5.73</v>
      </c>
      <c r="K1800" s="26">
        <f t="shared" si="142"/>
        <v>7.1265286433867336</v>
      </c>
      <c r="L1800" s="31">
        <f t="shared" si="143"/>
        <v>10.102260110545791</v>
      </c>
      <c r="M1800" s="4">
        <f>2.721*K1800*(H1800+VLOOKUP(B1800,Summary!$A$34:C$39,3,0))</f>
        <v>3.3704642692217277</v>
      </c>
      <c r="N1800" t="s">
        <v>105</v>
      </c>
      <c r="O1800" t="s">
        <v>89</v>
      </c>
      <c r="P1800">
        <f t="shared" si="144"/>
        <v>1000</v>
      </c>
    </row>
    <row r="1801" spans="1:16" hidden="1">
      <c r="A1801" t="s">
        <v>14</v>
      </c>
      <c r="B1801" t="s">
        <v>96</v>
      </c>
      <c r="C1801" t="s">
        <v>80</v>
      </c>
      <c r="D1801" s="8">
        <v>4240</v>
      </c>
      <c r="E1801" t="str">
        <f>VLOOKUP(D1801,Conformity!$A$2:$C$116,2,0)</f>
        <v>Melaleuca</v>
      </c>
      <c r="F1801" s="8" t="s">
        <v>3</v>
      </c>
      <c r="G1801" s="26">
        <f t="shared" si="140"/>
        <v>0.80616023176279095</v>
      </c>
      <c r="H1801" s="30">
        <f t="shared" si="141"/>
        <v>4.9140330516175015E-2</v>
      </c>
      <c r="I1801" s="30">
        <f>HLOOKUP(F1801,ROCs!$B$1:$F$17,MATCH(VLOOKUP(D1801,HROC,2,0),ROCs!$A$2:$A$17,0)+1,0)</f>
        <v>2.0887301862310671E-2</v>
      </c>
      <c r="J1801" s="3">
        <v>5.72</v>
      </c>
      <c r="K1801" s="26">
        <f t="shared" si="142"/>
        <v>0.49791359052394801</v>
      </c>
      <c r="L1801" s="31">
        <f t="shared" si="143"/>
        <v>1.0922043267897266</v>
      </c>
      <c r="M1801" s="4">
        <f>2.721*K1801*(H1801+VLOOKUP(B1801,Summary!$A$34:C$39,3,0))</f>
        <v>0.17496227449027071</v>
      </c>
      <c r="N1801" t="s">
        <v>114</v>
      </c>
      <c r="P1801">
        <f t="shared" si="144"/>
        <v>4000</v>
      </c>
    </row>
    <row r="1802" spans="1:16" hidden="1">
      <c r="A1802" t="s">
        <v>8</v>
      </c>
      <c r="B1802" t="s">
        <v>8</v>
      </c>
      <c r="C1802" t="s">
        <v>81</v>
      </c>
      <c r="D1802" s="8">
        <v>4130</v>
      </c>
      <c r="E1802" t="str">
        <f>VLOOKUP(D1802,Conformity!$A$2:$C$116,2,0)</f>
        <v>Sand Pine</v>
      </c>
      <c r="F1802" s="8" t="s">
        <v>13</v>
      </c>
      <c r="G1802" s="26">
        <f t="shared" si="140"/>
        <v>0.80616023176279095</v>
      </c>
      <c r="H1802" s="30">
        <f t="shared" si="141"/>
        <v>4.9140330516175015E-2</v>
      </c>
      <c r="I1802" s="30">
        <f>HLOOKUP(F1802,ROCs!$B$1:$F$17,MATCH(VLOOKUP(D1802,HROC,2,0),ROCs!$A$2:$A$17,0)+1,0)</f>
        <v>9.4942281192321246E-2</v>
      </c>
      <c r="J1802" s="3">
        <v>5.71</v>
      </c>
      <c r="K1802" s="26">
        <f t="shared" si="142"/>
        <v>2.2592868737219831</v>
      </c>
      <c r="L1802" s="31">
        <f t="shared" si="143"/>
        <v>4.955885812118038</v>
      </c>
      <c r="M1802" s="4">
        <f>2.721*K1802*(H1802+VLOOKUP(B1802,Summary!$A$34:C$39,3,0))</f>
        <v>1.4701198650283405</v>
      </c>
      <c r="N1802" t="s">
        <v>103</v>
      </c>
      <c r="O1802" t="s">
        <v>82</v>
      </c>
      <c r="P1802">
        <f t="shared" si="144"/>
        <v>4000</v>
      </c>
    </row>
    <row r="1803" spans="1:16" hidden="1">
      <c r="A1803" t="s">
        <v>14</v>
      </c>
      <c r="B1803" t="s">
        <v>96</v>
      </c>
      <c r="C1803" t="s">
        <v>4</v>
      </c>
      <c r="D1803" s="8">
        <v>2610</v>
      </c>
      <c r="E1803" t="str">
        <f>VLOOKUP(D1803,Conformity!$A$2:$C$116,2,0)</f>
        <v>Fallow Crop Land</v>
      </c>
      <c r="F1803" s="8" t="s">
        <v>5</v>
      </c>
      <c r="G1803" s="26">
        <f t="shared" si="140"/>
        <v>1.1942187284187931</v>
      </c>
      <c r="H1803" s="30">
        <f t="shared" si="141"/>
        <v>0.52982210901985061</v>
      </c>
      <c r="I1803" s="30">
        <f>HLOOKUP(F1803,ROCs!$B$1:$F$17,MATCH(VLOOKUP(D1803,HROC,2,0),ROCs!$A$2:$A$17,0)+1,0)</f>
        <v>0.28292799795311729</v>
      </c>
      <c r="J1803" s="3">
        <v>5.69</v>
      </c>
      <c r="K1803" s="26">
        <f t="shared" si="142"/>
        <v>6.7090928350621164</v>
      </c>
      <c r="L1803" s="31">
        <f t="shared" si="143"/>
        <v>21.800990259296057</v>
      </c>
      <c r="M1803" s="4">
        <f>2.721*K1803*(H1803+VLOOKUP(B1803,Summary!$A$34:C$39,3,0))</f>
        <v>11.13257190016442</v>
      </c>
      <c r="N1803" t="s">
        <v>4</v>
      </c>
      <c r="P1803">
        <f t="shared" si="144"/>
        <v>2000</v>
      </c>
    </row>
    <row r="1804" spans="1:16" hidden="1">
      <c r="A1804" t="s">
        <v>14</v>
      </c>
      <c r="B1804" t="s">
        <v>96</v>
      </c>
      <c r="C1804" t="s">
        <v>86</v>
      </c>
      <c r="D1804" s="8">
        <v>1210</v>
      </c>
      <c r="E1804" t="str">
        <f>VLOOKUP(D1804,Conformity!$A$2:$C$116,2,0)</f>
        <v>Fixed Single Family Units</v>
      </c>
      <c r="F1804" s="8" t="s">
        <v>10</v>
      </c>
      <c r="G1804" s="26">
        <f t="shared" si="140"/>
        <v>1.3474392445178078</v>
      </c>
      <c r="H1804" s="30">
        <f t="shared" si="141"/>
        <v>0.2921616014325315</v>
      </c>
      <c r="I1804" s="30">
        <f>HLOOKUP(F1804,ROCs!$B$1:$F$17,MATCH(VLOOKUP(D1804,HROC,2,0),ROCs!$A$2:$A$17,0)+1,0)</f>
        <v>0.22279788653131388</v>
      </c>
      <c r="J1804" s="3">
        <v>5.68</v>
      </c>
      <c r="K1804" s="26">
        <f t="shared" si="142"/>
        <v>5.2739378912373427</v>
      </c>
      <c r="L1804" s="31">
        <f t="shared" si="143"/>
        <v>19.336271925711106</v>
      </c>
      <c r="M1804" s="4">
        <f>2.721*K1804*(H1804+VLOOKUP(B1804,Summary!$A$34:C$39,3,0))</f>
        <v>5.3406622635388441</v>
      </c>
      <c r="N1804" t="s">
        <v>109</v>
      </c>
      <c r="P1804">
        <f t="shared" si="144"/>
        <v>1000</v>
      </c>
    </row>
    <row r="1805" spans="1:16" hidden="1">
      <c r="A1805" t="s">
        <v>16</v>
      </c>
      <c r="B1805" t="s">
        <v>97</v>
      </c>
      <c r="C1805" t="s">
        <v>81</v>
      </c>
      <c r="D1805" s="8">
        <v>1920</v>
      </c>
      <c r="E1805" t="str">
        <f>VLOOKUP(D1805,Conformity!$A$2:$C$116,2,0)</f>
        <v>Inactive Land with street pattern but without structures</v>
      </c>
      <c r="F1805" s="8" t="s">
        <v>5</v>
      </c>
      <c r="G1805" s="26">
        <f t="shared" si="140"/>
        <v>0.80616023176279095</v>
      </c>
      <c r="H1805" s="30">
        <f t="shared" si="141"/>
        <v>4.9140330516175015E-2</v>
      </c>
      <c r="I1805" s="30">
        <f>HLOOKUP(F1805,ROCs!$B$1:$F$17,MATCH(VLOOKUP(D1805,HROC,2,0),ROCs!$A$2:$A$17,0)+1,0)</f>
        <v>0.27638752969320179</v>
      </c>
      <c r="J1805" s="3">
        <v>5.68</v>
      </c>
      <c r="K1805" s="26">
        <f t="shared" si="142"/>
        <v>6.5424797703796571</v>
      </c>
      <c r="L1805" s="31">
        <f t="shared" si="143"/>
        <v>14.351334948747963</v>
      </c>
      <c r="M1805" s="4">
        <f>2.721*K1805*(H1805+VLOOKUP(B1805,Summary!$A$34:C$39,3,0))</f>
        <v>1.5868839596346525</v>
      </c>
      <c r="N1805" t="s">
        <v>103</v>
      </c>
      <c r="O1805" t="s">
        <v>82</v>
      </c>
      <c r="P1805">
        <f t="shared" si="144"/>
        <v>1000</v>
      </c>
    </row>
    <row r="1806" spans="1:16" hidden="1">
      <c r="A1806" t="s">
        <v>14</v>
      </c>
      <c r="B1806" t="s">
        <v>96</v>
      </c>
      <c r="C1806" t="s">
        <v>72</v>
      </c>
      <c r="D1806" s="8">
        <v>7400</v>
      </c>
      <c r="E1806" t="str">
        <f>VLOOKUP(D1806,Conformity!$A$2:$C$116,2,0)</f>
        <v>Disturbed Land</v>
      </c>
      <c r="F1806" s="8" t="s">
        <v>10</v>
      </c>
      <c r="G1806" s="26">
        <f t="shared" si="140"/>
        <v>0.73183755311232057</v>
      </c>
      <c r="H1806" s="30">
        <f t="shared" si="141"/>
        <v>0.13401908322593187</v>
      </c>
      <c r="I1806" s="30">
        <f>HLOOKUP(F1806,ROCs!$B$1:$F$17,MATCH(VLOOKUP(D1806,HROC,2,0),ROCs!$A$2:$A$17,0)+1,0)</f>
        <v>0.24115339422849597</v>
      </c>
      <c r="J1806" s="3">
        <v>5.66</v>
      </c>
      <c r="K1806" s="26">
        <f t="shared" si="142"/>
        <v>5.6883383207314751</v>
      </c>
      <c r="L1806" s="31">
        <f t="shared" si="143"/>
        <v>11.327358645938061</v>
      </c>
      <c r="M1806" s="4">
        <f>2.721*K1806*(H1806+VLOOKUP(B1806,Summary!$A$34:C$39,3,0))</f>
        <v>3.3125806437032148</v>
      </c>
      <c r="N1806" t="s">
        <v>99</v>
      </c>
      <c r="P1806">
        <f t="shared" si="144"/>
        <v>7000</v>
      </c>
    </row>
    <row r="1807" spans="1:16" hidden="1">
      <c r="A1807" t="s">
        <v>2</v>
      </c>
      <c r="B1807" t="s">
        <v>94</v>
      </c>
      <c r="C1807" t="s">
        <v>71</v>
      </c>
      <c r="D1807" s="8">
        <v>1180</v>
      </c>
      <c r="E1807" t="str">
        <f>VLOOKUP(D1807,Conformity!$A$2:$C$116,2,0)</f>
        <v>Rural Residential</v>
      </c>
      <c r="F1807" s="8" t="s">
        <v>3</v>
      </c>
      <c r="G1807" s="26">
        <f t="shared" ref="G1807:G1870" si="145">VLOOKUP(VLOOKUP(D1807,HEMC,2,0),EMCN,2,0)</f>
        <v>0.96739227811534922</v>
      </c>
      <c r="H1807" s="30">
        <f t="shared" ref="H1807:H1870" si="146">VLOOKUP(VLOOKUP(D1807,HEMC,2,0),EMCP,3,0)</f>
        <v>0.17065096597435325</v>
      </c>
      <c r="I1807" s="30">
        <f>HLOOKUP(F1807,ROCs!$B$1:$F$17,MATCH(VLOOKUP(D1807,HROC,2,0),ROCs!$A$2:$A$17,0)+1,0)</f>
        <v>8.3338224602148639E-2</v>
      </c>
      <c r="J1807" s="3">
        <v>5.65</v>
      </c>
      <c r="K1807" s="26">
        <f t="shared" si="142"/>
        <v>1.9623130883164175</v>
      </c>
      <c r="L1807" s="31">
        <f t="shared" si="143"/>
        <v>5.1653464850878823</v>
      </c>
      <c r="M1807" s="4">
        <f>2.721*K1807*(H1807+VLOOKUP(B1807,Summary!$A$34:C$39,3,0))</f>
        <v>1.1781556637471653</v>
      </c>
      <c r="N1807" t="s">
        <v>104</v>
      </c>
      <c r="P1807">
        <f t="shared" si="144"/>
        <v>1000</v>
      </c>
    </row>
    <row r="1808" spans="1:16" hidden="1">
      <c r="A1808" t="s">
        <v>8</v>
      </c>
      <c r="B1808" t="s">
        <v>8</v>
      </c>
      <c r="C1808" t="s">
        <v>84</v>
      </c>
      <c r="D1808" s="8">
        <v>1180</v>
      </c>
      <c r="E1808" t="str">
        <f>VLOOKUP(D1808,Conformity!$A$2:$C$116,2,0)</f>
        <v>Rural Residential</v>
      </c>
      <c r="F1808" s="8" t="s">
        <v>5</v>
      </c>
      <c r="G1808" s="26">
        <f t="shared" si="145"/>
        <v>0.96739227811534922</v>
      </c>
      <c r="H1808" s="30">
        <f t="shared" si="146"/>
        <v>0.17065096597435325</v>
      </c>
      <c r="I1808" s="30">
        <f>HLOOKUP(F1808,ROCs!$B$1:$F$17,MATCH(VLOOKUP(D1808,HROC,2,0),ROCs!$A$2:$A$17,0)+1,0)</f>
        <v>0.27638752969320179</v>
      </c>
      <c r="J1808" s="3">
        <v>5.64</v>
      </c>
      <c r="K1808" s="26">
        <f t="shared" si="142"/>
        <v>6.4964059691797997</v>
      </c>
      <c r="L1808" s="31">
        <f t="shared" si="143"/>
        <v>17.100323051606725</v>
      </c>
      <c r="M1808" s="4">
        <f>2.721*K1808*(H1808+VLOOKUP(B1808,Summary!$A$34:C$39,3,0))</f>
        <v>6.3751263748459444</v>
      </c>
      <c r="N1808" t="s">
        <v>106</v>
      </c>
      <c r="O1808" t="s">
        <v>82</v>
      </c>
      <c r="P1808">
        <f t="shared" si="144"/>
        <v>1000</v>
      </c>
    </row>
    <row r="1809" spans="1:16" hidden="1">
      <c r="A1809" t="s">
        <v>14</v>
      </c>
      <c r="B1809" t="s">
        <v>96</v>
      </c>
      <c r="C1809" t="s">
        <v>71</v>
      </c>
      <c r="D1809" s="8">
        <v>1700</v>
      </c>
      <c r="E1809" t="str">
        <f>VLOOKUP(D1809,Conformity!$A$2:$C$116,2,0)</f>
        <v>Institutional</v>
      </c>
      <c r="F1809" s="8" t="s">
        <v>13</v>
      </c>
      <c r="G1809" s="26">
        <f t="shared" si="145"/>
        <v>0.96739227811534922</v>
      </c>
      <c r="H1809" s="30">
        <f t="shared" si="146"/>
        <v>0.17065096597435325</v>
      </c>
      <c r="I1809" s="30">
        <f>HLOOKUP(F1809,ROCs!$B$1:$F$17,MATCH(VLOOKUP(D1809,HROC,2,0),ROCs!$A$2:$A$17,0)+1,0)</f>
        <v>0.1586591010147235</v>
      </c>
      <c r="J1809" s="3">
        <v>5.62</v>
      </c>
      <c r="K1809" s="26">
        <f t="shared" si="142"/>
        <v>3.7160103355511942</v>
      </c>
      <c r="L1809" s="31">
        <f t="shared" si="143"/>
        <v>9.7815588346086333</v>
      </c>
      <c r="M1809" s="4">
        <f>2.721*K1809*(H1809+VLOOKUP(B1809,Summary!$A$34:C$39,3,0))</f>
        <v>2.5343981196604948</v>
      </c>
      <c r="N1809" t="s">
        <v>104</v>
      </c>
      <c r="P1809">
        <f t="shared" si="144"/>
        <v>1000</v>
      </c>
    </row>
    <row r="1810" spans="1:16" hidden="1">
      <c r="A1810" t="s">
        <v>16</v>
      </c>
      <c r="B1810" t="s">
        <v>97</v>
      </c>
      <c r="C1810" t="s">
        <v>71</v>
      </c>
      <c r="D1810" s="8">
        <v>5110</v>
      </c>
      <c r="E1810" t="str">
        <f>VLOOKUP(D1810,Conformity!$A$2:$C$116,2,0)</f>
        <v xml:space="preserve"> Natural River, Stream, Waterway</v>
      </c>
      <c r="F1810" s="8" t="s">
        <v>5</v>
      </c>
      <c r="G1810" s="26">
        <f t="shared" si="145"/>
        <v>0.52096910560538079</v>
      </c>
      <c r="H1810" s="30">
        <f t="shared" si="146"/>
        <v>9.3813358258152305E-2</v>
      </c>
      <c r="I1810" s="30">
        <f>HLOOKUP(F1810,ROCs!$B$1:$F$17,MATCH(VLOOKUP(D1810,HROC,2,0),ROCs!$A$2:$A$17,0)+1,0)</f>
        <v>0.2984336595879456</v>
      </c>
      <c r="J1810" s="3">
        <v>5.62</v>
      </c>
      <c r="K1810" s="26">
        <f t="shared" si="142"/>
        <v>6.9897191929901297</v>
      </c>
      <c r="L1810" s="31">
        <f t="shared" si="143"/>
        <v>9.9083249251775474</v>
      </c>
      <c r="M1810" s="4">
        <f>2.721*K1810*(H1810+VLOOKUP(B1810,Summary!$A$34:C$39,3,0))</f>
        <v>2.5449997297061779</v>
      </c>
      <c r="N1810" t="s">
        <v>104</v>
      </c>
      <c r="P1810">
        <f t="shared" si="144"/>
        <v>5000</v>
      </c>
    </row>
    <row r="1811" spans="1:16" hidden="1">
      <c r="A1811" t="s">
        <v>8</v>
      </c>
      <c r="B1811" t="s">
        <v>8</v>
      </c>
      <c r="C1811" t="s">
        <v>83</v>
      </c>
      <c r="D1811" s="8">
        <v>5300</v>
      </c>
      <c r="E1811" t="str">
        <f>VLOOKUP(D1811,Conformity!$A$2:$C$116,2,0)</f>
        <v>Reservoirs</v>
      </c>
      <c r="F1811" s="8" t="s">
        <v>10</v>
      </c>
      <c r="G1811" s="26">
        <f t="shared" si="145"/>
        <v>0.52096910560538079</v>
      </c>
      <c r="H1811" s="30">
        <f t="shared" si="146"/>
        <v>9.3813358258152305E-2</v>
      </c>
      <c r="I1811" s="30">
        <f>HLOOKUP(F1811,ROCs!$B$1:$F$17,MATCH(VLOOKUP(D1811,HROC,2,0),ROCs!$A$2:$A$17,0)+1,0)</f>
        <v>0.2984336595879456</v>
      </c>
      <c r="J1811" s="3">
        <v>5.61</v>
      </c>
      <c r="K1811" s="26">
        <f t="shared" si="142"/>
        <v>6.9772819702268016</v>
      </c>
      <c r="L1811" s="31">
        <f t="shared" si="143"/>
        <v>9.8906944537804335</v>
      </c>
      <c r="M1811" s="4">
        <f>2.721*K1811*(H1811+VLOOKUP(B1811,Summary!$A$34:C$39,3,0))</f>
        <v>5.3882488965843063</v>
      </c>
      <c r="N1811" t="s">
        <v>111</v>
      </c>
      <c r="O1811" t="s">
        <v>82</v>
      </c>
      <c r="P1811">
        <f t="shared" si="144"/>
        <v>5000</v>
      </c>
    </row>
    <row r="1812" spans="1:16" hidden="1">
      <c r="A1812" t="s">
        <v>16</v>
      </c>
      <c r="B1812" t="s">
        <v>97</v>
      </c>
      <c r="C1812" t="s">
        <v>79</v>
      </c>
      <c r="D1812" s="8">
        <v>2430</v>
      </c>
      <c r="E1812" t="str">
        <f>VLOOKUP(D1812,Conformity!$A$2:$C$116,2,0)</f>
        <v>Ornamentals</v>
      </c>
      <c r="F1812" s="8" t="s">
        <v>5</v>
      </c>
      <c r="G1812" s="26">
        <f t="shared" si="145"/>
        <v>1.7303616721893005</v>
      </c>
      <c r="H1812" s="30">
        <f t="shared" si="146"/>
        <v>0.38508149913584422</v>
      </c>
      <c r="I1812" s="30">
        <f>HLOOKUP(F1812,ROCs!$B$1:$F$17,MATCH(VLOOKUP(D1812,HROC,2,0),ROCs!$A$2:$A$17,0)+1,0)</f>
        <v>0.30381529981542799</v>
      </c>
      <c r="J1812" s="3">
        <v>5.61</v>
      </c>
      <c r="K1812" s="26">
        <f t="shared" si="142"/>
        <v>7.1031029697122667</v>
      </c>
      <c r="L1812" s="31">
        <f t="shared" si="143"/>
        <v>33.44363993727157</v>
      </c>
      <c r="M1812" s="4">
        <f>2.721*K1812*(H1812+VLOOKUP(B1812,Summary!$A$34:C$39,3,0))</f>
        <v>8.2157810298167178</v>
      </c>
      <c r="N1812" t="s">
        <v>113</v>
      </c>
      <c r="P1812">
        <f t="shared" si="144"/>
        <v>2000</v>
      </c>
    </row>
    <row r="1813" spans="1:16" hidden="1">
      <c r="A1813" t="s">
        <v>14</v>
      </c>
      <c r="B1813" t="s">
        <v>96</v>
      </c>
      <c r="C1813" t="s">
        <v>71</v>
      </c>
      <c r="D1813" s="8">
        <v>5300</v>
      </c>
      <c r="E1813" t="str">
        <f>VLOOKUP(D1813,Conformity!$A$2:$C$116,2,0)</f>
        <v>Reservoirs</v>
      </c>
      <c r="F1813" s="8" t="s">
        <v>9</v>
      </c>
      <c r="G1813" s="26">
        <f t="shared" si="145"/>
        <v>0.52096910560538079</v>
      </c>
      <c r="H1813" s="30">
        <f t="shared" si="146"/>
        <v>9.3813358258152305E-2</v>
      </c>
      <c r="I1813" s="30">
        <f>HLOOKUP(F1813,ROCs!$B$1:$F$17,MATCH(VLOOKUP(D1813,HROC,2,0),ROCs!$A$2:$A$17,0)+1,0)</f>
        <v>0.2984336595879456</v>
      </c>
      <c r="J1813" s="3">
        <v>5.59</v>
      </c>
      <c r="K1813" s="26">
        <f t="shared" si="142"/>
        <v>6.9524075247001456</v>
      </c>
      <c r="L1813" s="31">
        <f t="shared" si="143"/>
        <v>9.8554335109862059</v>
      </c>
      <c r="M1813" s="4">
        <f>2.721*K1813*(H1813+VLOOKUP(B1813,Summary!$A$34:C$39,3,0))</f>
        <v>3.2881143568847215</v>
      </c>
      <c r="N1813" t="s">
        <v>104</v>
      </c>
      <c r="P1813">
        <f t="shared" si="144"/>
        <v>5000</v>
      </c>
    </row>
    <row r="1814" spans="1:16" hidden="1">
      <c r="A1814" t="s">
        <v>12</v>
      </c>
      <c r="B1814" t="s">
        <v>95</v>
      </c>
      <c r="C1814" t="s">
        <v>81</v>
      </c>
      <c r="D1814" s="8">
        <v>8200</v>
      </c>
      <c r="E1814" t="str">
        <f>VLOOKUP(D1814,Conformity!$A$2:$C$116,2,0)</f>
        <v>Communications</v>
      </c>
      <c r="F1814" s="8" t="s">
        <v>5</v>
      </c>
      <c r="G1814" s="26">
        <f t="shared" si="145"/>
        <v>1.2017295380314896</v>
      </c>
      <c r="H1814" s="30">
        <f t="shared" si="146"/>
        <v>0.2322997442582819</v>
      </c>
      <c r="I1814" s="30">
        <f>HLOOKUP(F1814,ROCs!$B$1:$F$17,MATCH(VLOOKUP(D1814,HROC,2,0),ROCs!$A$2:$A$17,0)+1,0)</f>
        <v>0.58224006489851832</v>
      </c>
      <c r="J1814" s="3">
        <v>5.58</v>
      </c>
      <c r="K1814" s="26">
        <f t="shared" si="142"/>
        <v>13.539788925192328</v>
      </c>
      <c r="L1814" s="31">
        <f t="shared" si="143"/>
        <v>44.273838033403614</v>
      </c>
      <c r="M1814" s="4">
        <f>2.721*K1814*(H1814+VLOOKUP(B1814,Summary!$A$34:C$39,3,0))</f>
        <v>8.5583327421071971</v>
      </c>
      <c r="N1814" t="s">
        <v>103</v>
      </c>
      <c r="O1814" t="s">
        <v>82</v>
      </c>
      <c r="P1814">
        <f t="shared" si="144"/>
        <v>8000</v>
      </c>
    </row>
    <row r="1815" spans="1:16" hidden="1">
      <c r="A1815" t="s">
        <v>14</v>
      </c>
      <c r="B1815" t="s">
        <v>96</v>
      </c>
      <c r="C1815" t="s">
        <v>71</v>
      </c>
      <c r="D1815" s="8">
        <v>1310</v>
      </c>
      <c r="E1815" t="str">
        <f>VLOOKUP(D1815,Conformity!$A$2:$C$116,2,0)</f>
        <v>Fixed Single Family Units &lt;Six or more dwelling units per acre&gt;</v>
      </c>
      <c r="F1815" s="8" t="s">
        <v>9</v>
      </c>
      <c r="G1815" s="26">
        <f t="shared" si="145"/>
        <v>1.3474392445178078</v>
      </c>
      <c r="H1815" s="30">
        <f t="shared" si="146"/>
        <v>0.2921616014325315</v>
      </c>
      <c r="I1815" s="30">
        <f>HLOOKUP(F1815,ROCs!$B$1:$F$17,MATCH(VLOOKUP(D1815,HROC,2,0),ROCs!$A$2:$A$17,0)+1,0)</f>
        <v>0.43646311869441834</v>
      </c>
      <c r="J1815" s="3">
        <v>5.58</v>
      </c>
      <c r="K1815" s="26">
        <f t="shared" si="142"/>
        <v>10.149797063147156</v>
      </c>
      <c r="L1815" s="31">
        <f t="shared" si="143"/>
        <v>37.213035126917681</v>
      </c>
      <c r="M1815" s="4">
        <f>2.721*K1815*(H1815+VLOOKUP(B1815,Summary!$A$34:C$39,3,0))</f>
        <v>10.278209428251294</v>
      </c>
      <c r="N1815" t="s">
        <v>104</v>
      </c>
      <c r="P1815">
        <f t="shared" si="144"/>
        <v>1000</v>
      </c>
    </row>
    <row r="1816" spans="1:16" hidden="1">
      <c r="A1816" t="s">
        <v>16</v>
      </c>
      <c r="B1816" t="s">
        <v>97</v>
      </c>
      <c r="C1816" t="s">
        <v>86</v>
      </c>
      <c r="D1816" s="8">
        <v>1820</v>
      </c>
      <c r="E1816" t="str">
        <f>VLOOKUP(D1816,Conformity!$A$2:$C$116,2,0)</f>
        <v>Golf Courses</v>
      </c>
      <c r="F1816" s="8" t="s">
        <v>5</v>
      </c>
      <c r="G1816" s="26">
        <f t="shared" si="145"/>
        <v>1.8765006736361713</v>
      </c>
      <c r="H1816" s="30">
        <f t="shared" si="146"/>
        <v>0.3700681607026059</v>
      </c>
      <c r="I1816" s="30">
        <f>HLOOKUP(F1816,ROCs!$B$1:$F$17,MATCH(VLOOKUP(D1816,HROC,2,0),ROCs!$A$2:$A$17,0)+1,0)</f>
        <v>0.27638752969320179</v>
      </c>
      <c r="J1816" s="3">
        <v>5.57</v>
      </c>
      <c r="K1816" s="26">
        <f t="shared" si="142"/>
        <v>6.4157768170800509</v>
      </c>
      <c r="L1816" s="31">
        <f t="shared" si="143"/>
        <v>32.758689101607281</v>
      </c>
      <c r="M1816" s="4">
        <f>2.721*K1816*(H1816+VLOOKUP(B1816,Summary!$A$34:C$39,3,0))</f>
        <v>7.1586946786938039</v>
      </c>
      <c r="N1816" t="s">
        <v>109</v>
      </c>
      <c r="P1816">
        <f t="shared" si="144"/>
        <v>1000</v>
      </c>
    </row>
    <row r="1817" spans="1:16" hidden="1">
      <c r="A1817" t="s">
        <v>7</v>
      </c>
      <c r="B1817" t="s">
        <v>94</v>
      </c>
      <c r="C1817" t="s">
        <v>71</v>
      </c>
      <c r="D1817" s="8">
        <v>6172</v>
      </c>
      <c r="E1817" t="str">
        <f>VLOOKUP(D1817,Conformity!$A$2:$C$116,2,0)</f>
        <v>Mixed Shrubs</v>
      </c>
      <c r="F1817" s="8" t="s">
        <v>5</v>
      </c>
      <c r="G1817" s="26">
        <f t="shared" si="145"/>
        <v>0.62640332935885068</v>
      </c>
      <c r="H1817" s="30">
        <f t="shared" si="146"/>
        <v>1.7869211096790915E-2</v>
      </c>
      <c r="I1817" s="30">
        <f>HLOOKUP(F1817,ROCs!$B$1:$F$17,MATCH(VLOOKUP(D1817,HROC,2,0),ROCs!$A$2:$A$17,0)+1,0)</f>
        <v>0.24869471632328805</v>
      </c>
      <c r="J1817" s="3">
        <v>5.57</v>
      </c>
      <c r="K1817" s="26">
        <f t="shared" si="142"/>
        <v>5.7729442326445772</v>
      </c>
      <c r="L1817" s="31">
        <f t="shared" si="143"/>
        <v>9.8396570375733159</v>
      </c>
      <c r="M1817" s="4">
        <f>2.721*K1817*(H1817+VLOOKUP(B1817,Summary!$A$34:C$39,3,0))</f>
        <v>1.0661018696797451</v>
      </c>
      <c r="N1817" t="s">
        <v>104</v>
      </c>
      <c r="P1817">
        <f t="shared" si="144"/>
        <v>6000</v>
      </c>
    </row>
    <row r="1818" spans="1:16" hidden="1">
      <c r="A1818" t="s">
        <v>12</v>
      </c>
      <c r="B1818" t="s">
        <v>95</v>
      </c>
      <c r="C1818" t="s">
        <v>91</v>
      </c>
      <c r="D1818" s="8">
        <v>3100</v>
      </c>
      <c r="E1818" t="str">
        <f>VLOOKUP(D1818,Conformity!$A$2:$C$116,2,0)</f>
        <v>Herbaceous (Dry Prairie)</v>
      </c>
      <c r="F1818" s="8" t="s">
        <v>5</v>
      </c>
      <c r="G1818" s="26">
        <f t="shared" si="145"/>
        <v>0.80616023176279095</v>
      </c>
      <c r="H1818" s="30">
        <f t="shared" si="146"/>
        <v>4.9140330516175015E-2</v>
      </c>
      <c r="I1818" s="30">
        <f>HLOOKUP(F1818,ROCs!$B$1:$F$17,MATCH(VLOOKUP(D1818,HROC,2,0),ROCs!$A$2:$A$17,0)+1,0)</f>
        <v>0.28292799795311729</v>
      </c>
      <c r="J1818" s="3">
        <v>5.57</v>
      </c>
      <c r="K1818" s="26">
        <f t="shared" si="142"/>
        <v>6.5676005432857627</v>
      </c>
      <c r="L1818" s="31">
        <f t="shared" si="143"/>
        <v>14.406438921369958</v>
      </c>
      <c r="M1818" s="4">
        <f>2.721*K1818*(H1818+VLOOKUP(B1818,Summary!$A$34:C$39,3,0))</f>
        <v>0.87815938105653779</v>
      </c>
      <c r="N1818" t="s">
        <v>107</v>
      </c>
      <c r="O1818" t="s">
        <v>89</v>
      </c>
      <c r="P1818">
        <f t="shared" si="144"/>
        <v>3000</v>
      </c>
    </row>
    <row r="1819" spans="1:16" hidden="1">
      <c r="A1819" t="s">
        <v>8</v>
      </c>
      <c r="B1819" t="s">
        <v>8</v>
      </c>
      <c r="C1819" t="s">
        <v>4</v>
      </c>
      <c r="D1819" s="8">
        <v>3300</v>
      </c>
      <c r="E1819" t="str">
        <f>VLOOKUP(D1819,Conformity!$A$2:$C$116,2,0)</f>
        <v>Mixed Rangeland</v>
      </c>
      <c r="F1819" s="8" t="s">
        <v>10</v>
      </c>
      <c r="G1819" s="26">
        <f t="shared" si="145"/>
        <v>0.80616023176279095</v>
      </c>
      <c r="H1819" s="30">
        <f t="shared" si="146"/>
        <v>4.9140330516175015E-2</v>
      </c>
      <c r="I1819" s="30">
        <f>HLOOKUP(F1819,ROCs!$B$1:$F$17,MATCH(VLOOKUP(D1819,HROC,2,0),ROCs!$A$2:$A$17,0)+1,0)</f>
        <v>0.24115339422849597</v>
      </c>
      <c r="J1819" s="3">
        <v>5.54</v>
      </c>
      <c r="K1819" s="26">
        <f t="shared" si="142"/>
        <v>5.567737508277804</v>
      </c>
      <c r="L1819" s="31">
        <f t="shared" si="143"/>
        <v>12.213177371943992</v>
      </c>
      <c r="M1819" s="4">
        <f>2.721*K1819*(H1819+VLOOKUP(B1819,Summary!$A$34:C$39,3,0))</f>
        <v>3.6229314698306125</v>
      </c>
      <c r="N1819" t="s">
        <v>4</v>
      </c>
      <c r="P1819">
        <f t="shared" si="144"/>
        <v>3000</v>
      </c>
    </row>
    <row r="1820" spans="1:16" hidden="1">
      <c r="A1820" t="s">
        <v>14</v>
      </c>
      <c r="B1820" t="s">
        <v>96</v>
      </c>
      <c r="C1820" t="s">
        <v>78</v>
      </c>
      <c r="D1820" s="8">
        <v>3300</v>
      </c>
      <c r="E1820" t="str">
        <f>VLOOKUP(D1820,Conformity!$A$2:$C$116,2,0)</f>
        <v>Mixed Rangeland</v>
      </c>
      <c r="F1820" s="8" t="s">
        <v>3</v>
      </c>
      <c r="G1820" s="26">
        <f t="shared" si="145"/>
        <v>0.80616023176279095</v>
      </c>
      <c r="H1820" s="30">
        <f t="shared" si="146"/>
        <v>4.9140330516175015E-2</v>
      </c>
      <c r="I1820" s="30">
        <f>HLOOKUP(F1820,ROCs!$B$1:$F$17,MATCH(VLOOKUP(D1820,HROC,2,0),ROCs!$A$2:$A$17,0)+1,0)</f>
        <v>2.0887301862310671E-2</v>
      </c>
      <c r="J1820" s="3">
        <v>5.53</v>
      </c>
      <c r="K1820" s="26">
        <f t="shared" si="142"/>
        <v>0.48137450272682386</v>
      </c>
      <c r="L1820" s="31">
        <f t="shared" si="143"/>
        <v>1.0559248124383196</v>
      </c>
      <c r="M1820" s="4">
        <f>2.721*K1820*(H1820+VLOOKUP(B1820,Summary!$A$34:C$39,3,0))</f>
        <v>0.16915059054741211</v>
      </c>
      <c r="N1820" t="s">
        <v>100</v>
      </c>
      <c r="P1820">
        <f t="shared" si="144"/>
        <v>3000</v>
      </c>
    </row>
    <row r="1821" spans="1:16" hidden="1">
      <c r="A1821" t="s">
        <v>12</v>
      </c>
      <c r="B1821" t="s">
        <v>95</v>
      </c>
      <c r="C1821" t="s">
        <v>86</v>
      </c>
      <c r="D1821" s="8">
        <v>1900</v>
      </c>
      <c r="E1821" t="str">
        <f>VLOOKUP(D1821,Conformity!$A$2:$C$116,2,0)</f>
        <v>Open Land</v>
      </c>
      <c r="F1821" s="8" t="s">
        <v>5</v>
      </c>
      <c r="G1821" s="26">
        <f t="shared" si="145"/>
        <v>0.80616023176279095</v>
      </c>
      <c r="H1821" s="30">
        <f t="shared" si="146"/>
        <v>4.9140330516175015E-2</v>
      </c>
      <c r="I1821" s="30">
        <f>HLOOKUP(F1821,ROCs!$B$1:$F$17,MATCH(VLOOKUP(D1821,HROC,2,0),ROCs!$A$2:$A$17,0)+1,0)</f>
        <v>0.28292799795311729</v>
      </c>
      <c r="J1821" s="3">
        <v>5.51</v>
      </c>
      <c r="K1821" s="26">
        <f t="shared" si="142"/>
        <v>6.496854397397585</v>
      </c>
      <c r="L1821" s="31">
        <f t="shared" si="143"/>
        <v>14.251252864766331</v>
      </c>
      <c r="M1821" s="4">
        <f>2.721*K1821*(H1821+VLOOKUP(B1821,Summary!$A$34:C$39,3,0))</f>
        <v>0.86869985451014775</v>
      </c>
      <c r="N1821" t="s">
        <v>109</v>
      </c>
      <c r="P1821">
        <f t="shared" si="144"/>
        <v>1000</v>
      </c>
    </row>
    <row r="1822" spans="1:16">
      <c r="A1822" t="s">
        <v>12</v>
      </c>
      <c r="B1822" t="s">
        <v>95</v>
      </c>
      <c r="C1822" t="s">
        <v>17</v>
      </c>
      <c r="D1822" s="8">
        <v>1850</v>
      </c>
      <c r="E1822" t="str">
        <f>VLOOKUP(D1822,Conformity!$A$2:$C$116,2,0)</f>
        <v>Parks and Zoos</v>
      </c>
      <c r="F1822" s="8" t="s">
        <v>10</v>
      </c>
      <c r="G1822" s="26">
        <f t="shared" si="145"/>
        <v>0.96739227811534922</v>
      </c>
      <c r="H1822" s="30">
        <f t="shared" si="146"/>
        <v>0.17065096597435325</v>
      </c>
      <c r="I1822" s="30">
        <f>HLOOKUP(F1822,ROCs!$B$1:$F$17,MATCH(VLOOKUP(D1822,HROC,2,0),ROCs!$A$2:$A$17,0)+1,0)</f>
        <v>0.24895975957097566</v>
      </c>
      <c r="J1822" s="3">
        <v>5.49</v>
      </c>
      <c r="K1822" s="26">
        <f t="shared" si="142"/>
        <v>5.6960934910861054</v>
      </c>
      <c r="L1822" s="31">
        <f t="shared" si="143"/>
        <v>14.993681012522156</v>
      </c>
      <c r="M1822" s="4">
        <f>2.721*K1822*(H1822+VLOOKUP(B1822,Summary!$A$34:C$39,3,0))</f>
        <v>2.6449313336292044</v>
      </c>
      <c r="N1822" t="s">
        <v>17</v>
      </c>
      <c r="O1822" t="s">
        <v>30</v>
      </c>
      <c r="P1822">
        <f t="shared" si="144"/>
        <v>1000</v>
      </c>
    </row>
    <row r="1823" spans="1:16" hidden="1">
      <c r="A1823" t="s">
        <v>14</v>
      </c>
      <c r="B1823" t="s">
        <v>96</v>
      </c>
      <c r="C1823" t="s">
        <v>78</v>
      </c>
      <c r="D1823" s="8">
        <v>5300</v>
      </c>
      <c r="E1823" t="str">
        <f>VLOOKUP(D1823,Conformity!$A$2:$C$116,2,0)</f>
        <v>Reservoirs</v>
      </c>
      <c r="F1823" s="8" t="s">
        <v>5</v>
      </c>
      <c r="G1823" s="26">
        <f t="shared" si="145"/>
        <v>0.52096910560538079</v>
      </c>
      <c r="H1823" s="30">
        <f t="shared" si="146"/>
        <v>9.3813358258152305E-2</v>
      </c>
      <c r="I1823" s="30">
        <f>HLOOKUP(F1823,ROCs!$B$1:$F$17,MATCH(VLOOKUP(D1823,HROC,2,0),ROCs!$A$2:$A$17,0)+1,0)</f>
        <v>0.2984336595879456</v>
      </c>
      <c r="J1823" s="3">
        <v>5.49</v>
      </c>
      <c r="K1823" s="26">
        <f t="shared" si="142"/>
        <v>6.8280352970668696</v>
      </c>
      <c r="L1823" s="31">
        <f t="shared" si="143"/>
        <v>9.6791287970150766</v>
      </c>
      <c r="M1823" s="4">
        <f>2.721*K1823*(H1823+VLOOKUP(B1823,Summary!$A$34:C$39,3,0))</f>
        <v>3.2292929909297183</v>
      </c>
      <c r="N1823" t="s">
        <v>100</v>
      </c>
      <c r="P1823">
        <f t="shared" si="144"/>
        <v>5000</v>
      </c>
    </row>
    <row r="1824" spans="1:16">
      <c r="A1824" t="s">
        <v>14</v>
      </c>
      <c r="B1824" t="s">
        <v>96</v>
      </c>
      <c r="C1824" t="s">
        <v>17</v>
      </c>
      <c r="D1824" s="8">
        <v>6170</v>
      </c>
      <c r="E1824" t="str">
        <f>VLOOKUP(D1824,Conformity!$A$2:$C$116,2,0)</f>
        <v>Mixed Wetland Hardwoods</v>
      </c>
      <c r="F1824" s="8" t="s">
        <v>5</v>
      </c>
      <c r="G1824" s="26">
        <f t="shared" si="145"/>
        <v>0.62640332935885068</v>
      </c>
      <c r="H1824" s="30">
        <f t="shared" si="146"/>
        <v>1.7869211096790915E-2</v>
      </c>
      <c r="I1824" s="30">
        <f>HLOOKUP(F1824,ROCs!$B$1:$F$17,MATCH(VLOOKUP(D1824,HROC,2,0),ROCs!$A$2:$A$17,0)+1,0)</f>
        <v>0.24869471632328805</v>
      </c>
      <c r="J1824" s="3">
        <v>5.45</v>
      </c>
      <c r="K1824" s="26">
        <f t="shared" si="142"/>
        <v>5.6485720050113004</v>
      </c>
      <c r="L1824" s="31">
        <f t="shared" si="143"/>
        <v>9.6276716076794564</v>
      </c>
      <c r="M1824" s="4">
        <f>2.721*K1824*(H1824+VLOOKUP(B1824,Summary!$A$34:C$39,3,0))</f>
        <v>1.5042267190804925</v>
      </c>
      <c r="N1824" t="s">
        <v>17</v>
      </c>
      <c r="O1824" t="s">
        <v>47</v>
      </c>
      <c r="P1824">
        <f t="shared" si="144"/>
        <v>6000</v>
      </c>
    </row>
    <row r="1825" spans="1:16" hidden="1">
      <c r="A1825" t="s">
        <v>8</v>
      </c>
      <c r="B1825" t="s">
        <v>8</v>
      </c>
      <c r="C1825" t="s">
        <v>71</v>
      </c>
      <c r="D1825" s="8">
        <v>6172</v>
      </c>
      <c r="E1825" t="str">
        <f>VLOOKUP(D1825,Conformity!$A$2:$C$116,2,0)</f>
        <v>Mixed Shrubs</v>
      </c>
      <c r="F1825" s="8" t="s">
        <v>5</v>
      </c>
      <c r="G1825" s="26">
        <f t="shared" si="145"/>
        <v>0.62640332935885068</v>
      </c>
      <c r="H1825" s="30">
        <f t="shared" si="146"/>
        <v>1.7869211096790915E-2</v>
      </c>
      <c r="I1825" s="30">
        <f>HLOOKUP(F1825,ROCs!$B$1:$F$17,MATCH(VLOOKUP(D1825,HROC,2,0),ROCs!$A$2:$A$17,0)+1,0)</f>
        <v>0.24869471632328805</v>
      </c>
      <c r="J1825" s="3">
        <v>5.45</v>
      </c>
      <c r="K1825" s="26">
        <f t="shared" si="142"/>
        <v>5.6485720050113004</v>
      </c>
      <c r="L1825" s="31">
        <f t="shared" si="143"/>
        <v>9.6276716076794564</v>
      </c>
      <c r="M1825" s="4">
        <f>2.721*K1825*(H1825+VLOOKUP(B1825,Summary!$A$34:C$39,3,0))</f>
        <v>3.1949008059004247</v>
      </c>
      <c r="N1825" t="s">
        <v>104</v>
      </c>
      <c r="P1825">
        <f t="shared" si="144"/>
        <v>6000</v>
      </c>
    </row>
    <row r="1826" spans="1:16" hidden="1">
      <c r="A1826" t="s">
        <v>14</v>
      </c>
      <c r="B1826" t="s">
        <v>96</v>
      </c>
      <c r="C1826" t="s">
        <v>72</v>
      </c>
      <c r="D1826" s="8">
        <v>1820</v>
      </c>
      <c r="E1826" t="str">
        <f>VLOOKUP(D1826,Conformity!$A$2:$C$116,2,0)</f>
        <v>Golf Courses</v>
      </c>
      <c r="F1826" s="8" t="s">
        <v>9</v>
      </c>
      <c r="G1826" s="26">
        <f t="shared" si="145"/>
        <v>1.8765006736361713</v>
      </c>
      <c r="H1826" s="30">
        <f t="shared" si="146"/>
        <v>0.3700681607026059</v>
      </c>
      <c r="I1826" s="30">
        <f>HLOOKUP(F1826,ROCs!$B$1:$F$17,MATCH(VLOOKUP(D1826,HROC,2,0),ROCs!$A$2:$A$17,0)+1,0)</f>
        <v>0.22153198944874952</v>
      </c>
      <c r="J1826" s="3">
        <v>5.43</v>
      </c>
      <c r="K1826" s="26">
        <f t="shared" si="142"/>
        <v>5.0131636935302133</v>
      </c>
      <c r="L1826" s="31">
        <f t="shared" si="143"/>
        <v>25.597004935493292</v>
      </c>
      <c r="M1826" s="4">
        <f>2.721*K1826*(H1826+VLOOKUP(B1826,Summary!$A$34:C$39,3,0))</f>
        <v>6.1392980523100222</v>
      </c>
      <c r="N1826" t="s">
        <v>99</v>
      </c>
      <c r="P1826">
        <f t="shared" si="144"/>
        <v>1000</v>
      </c>
    </row>
    <row r="1827" spans="1:16" hidden="1">
      <c r="A1827" t="s">
        <v>16</v>
      </c>
      <c r="B1827" t="s">
        <v>97</v>
      </c>
      <c r="C1827" t="s">
        <v>86</v>
      </c>
      <c r="D1827" s="8">
        <v>1920</v>
      </c>
      <c r="E1827" t="str">
        <f>VLOOKUP(D1827,Conformity!$A$2:$C$116,2,0)</f>
        <v>Inactive Land with street pattern but without structures</v>
      </c>
      <c r="F1827" s="8" t="s">
        <v>5</v>
      </c>
      <c r="G1827" s="26">
        <f t="shared" si="145"/>
        <v>0.80616023176279095</v>
      </c>
      <c r="H1827" s="30">
        <f t="shared" si="146"/>
        <v>4.9140330516175015E-2</v>
      </c>
      <c r="I1827" s="30">
        <f>HLOOKUP(F1827,ROCs!$B$1:$F$17,MATCH(VLOOKUP(D1827,HROC,2,0),ROCs!$A$2:$A$17,0)+1,0)</f>
        <v>0.27638752969320179</v>
      </c>
      <c r="J1827" s="3">
        <v>5.42</v>
      </c>
      <c r="K1827" s="26">
        <f t="shared" si="142"/>
        <v>6.2430000625805881</v>
      </c>
      <c r="L1827" s="31">
        <f t="shared" si="143"/>
        <v>13.694407644755978</v>
      </c>
      <c r="M1827" s="4">
        <f>2.721*K1827*(H1827+VLOOKUP(B1827,Summary!$A$34:C$39,3,0))</f>
        <v>1.5142449051443339</v>
      </c>
      <c r="N1827" t="s">
        <v>109</v>
      </c>
      <c r="P1827">
        <f t="shared" si="144"/>
        <v>1000</v>
      </c>
    </row>
    <row r="1828" spans="1:16" hidden="1">
      <c r="A1828" t="s">
        <v>15</v>
      </c>
      <c r="B1828" t="s">
        <v>95</v>
      </c>
      <c r="C1828" t="s">
        <v>81</v>
      </c>
      <c r="D1828" s="8">
        <v>4271</v>
      </c>
      <c r="E1828" t="e">
        <f>VLOOKUP(D1828,Conformity!$A$2:$C$116,2,0)</f>
        <v>#N/A</v>
      </c>
      <c r="F1828" s="8" t="s">
        <v>5</v>
      </c>
      <c r="G1828" s="26">
        <f t="shared" si="145"/>
        <v>0.80616023176279095</v>
      </c>
      <c r="H1828" s="30">
        <f t="shared" si="146"/>
        <v>4.9140330516175015E-2</v>
      </c>
      <c r="I1828" s="30">
        <f>HLOOKUP(F1828,ROCs!$B$1:$F$17,MATCH(VLOOKUP(D1828,HROC,2,0),ROCs!$A$2:$A$17,0)+1,0)</f>
        <v>0.28292799795311729</v>
      </c>
      <c r="J1828" s="3">
        <v>5.42</v>
      </c>
      <c r="K1828" s="26">
        <f t="shared" si="142"/>
        <v>6.3907351785653193</v>
      </c>
      <c r="L1828" s="31">
        <f t="shared" si="143"/>
        <v>14.018473779860891</v>
      </c>
      <c r="M1828" s="4">
        <f>2.721*K1828*(H1828+VLOOKUP(B1828,Summary!$A$34:C$39,3,0))</f>
        <v>0.85451056469056264</v>
      </c>
      <c r="N1828" t="s">
        <v>103</v>
      </c>
      <c r="O1828" t="s">
        <v>82</v>
      </c>
      <c r="P1828">
        <f t="shared" si="144"/>
        <v>4000</v>
      </c>
    </row>
    <row r="1829" spans="1:16" hidden="1">
      <c r="A1829" t="s">
        <v>14</v>
      </c>
      <c r="B1829" t="s">
        <v>96</v>
      </c>
      <c r="C1829" t="s">
        <v>72</v>
      </c>
      <c r="D1829" s="8">
        <v>5300</v>
      </c>
      <c r="E1829" t="str">
        <f>VLOOKUP(D1829,Conformity!$A$2:$C$116,2,0)</f>
        <v>Reservoirs</v>
      </c>
      <c r="F1829" s="8" t="s">
        <v>13</v>
      </c>
      <c r="G1829" s="26">
        <f t="shared" si="145"/>
        <v>0.52096910560538079</v>
      </c>
      <c r="H1829" s="30">
        <f t="shared" si="146"/>
        <v>9.3813358258152305E-2</v>
      </c>
      <c r="I1829" s="30">
        <f>HLOOKUP(F1829,ROCs!$B$1:$F$17,MATCH(VLOOKUP(D1829,HROC,2,0),ROCs!$A$2:$A$17,0)+1,0)</f>
        <v>0.2984336595879456</v>
      </c>
      <c r="J1829" s="3">
        <v>5.42</v>
      </c>
      <c r="K1829" s="26">
        <f t="shared" si="142"/>
        <v>6.740974737723576</v>
      </c>
      <c r="L1829" s="31">
        <f t="shared" si="143"/>
        <v>9.5557154972352851</v>
      </c>
      <c r="M1829" s="4">
        <f>2.721*K1829*(H1829+VLOOKUP(B1829,Summary!$A$34:C$39,3,0))</f>
        <v>3.188118034761215</v>
      </c>
      <c r="N1829" t="s">
        <v>99</v>
      </c>
      <c r="P1829">
        <f t="shared" si="144"/>
        <v>5000</v>
      </c>
    </row>
    <row r="1830" spans="1:16" hidden="1">
      <c r="A1830" t="s">
        <v>15</v>
      </c>
      <c r="B1830" t="s">
        <v>95</v>
      </c>
      <c r="C1830" t="s">
        <v>81</v>
      </c>
      <c r="D1830" s="8">
        <v>3200</v>
      </c>
      <c r="E1830" t="str">
        <f>VLOOKUP(D1830,Conformity!$A$2:$C$116,2,0)</f>
        <v>Shrub and Brushland</v>
      </c>
      <c r="F1830" s="8" t="s">
        <v>10</v>
      </c>
      <c r="G1830" s="26">
        <f t="shared" si="145"/>
        <v>0.80616023176279095</v>
      </c>
      <c r="H1830" s="30">
        <f t="shared" si="146"/>
        <v>4.9140330516175015E-2</v>
      </c>
      <c r="I1830" s="30">
        <f>HLOOKUP(F1830,ROCs!$B$1:$F$17,MATCH(VLOOKUP(D1830,HROC,2,0),ROCs!$A$2:$A$17,0)+1,0)</f>
        <v>0.24115339422849597</v>
      </c>
      <c r="J1830" s="3">
        <v>5.41</v>
      </c>
      <c r="K1830" s="26">
        <f t="shared" si="142"/>
        <v>5.437086628119661</v>
      </c>
      <c r="L1830" s="31">
        <f t="shared" si="143"/>
        <v>11.926586567187185</v>
      </c>
      <c r="M1830" s="4">
        <f>2.721*K1830*(H1830+VLOOKUP(B1830,Summary!$A$34:C$39,3,0))</f>
        <v>0.72699741658033279</v>
      </c>
      <c r="N1830" t="s">
        <v>103</v>
      </c>
      <c r="O1830" t="s">
        <v>82</v>
      </c>
      <c r="P1830">
        <f t="shared" si="144"/>
        <v>3000</v>
      </c>
    </row>
    <row r="1831" spans="1:16" hidden="1">
      <c r="A1831" t="s">
        <v>14</v>
      </c>
      <c r="B1831" t="s">
        <v>96</v>
      </c>
      <c r="C1831" t="s">
        <v>83</v>
      </c>
      <c r="D1831" s="8">
        <v>8320</v>
      </c>
      <c r="E1831" t="str">
        <f>VLOOKUP(D1831,Conformity!$A$2:$C$116,2,0)</f>
        <v>Electrical Power Transmission Lines</v>
      </c>
      <c r="F1831" s="8" t="s">
        <v>10</v>
      </c>
      <c r="G1831" s="26">
        <f t="shared" si="145"/>
        <v>0.73183755311232057</v>
      </c>
      <c r="H1831" s="30">
        <f t="shared" si="146"/>
        <v>0.15992943931627868</v>
      </c>
      <c r="I1831" s="30">
        <f>HLOOKUP(F1831,ROCs!$B$1:$F$17,MATCH(VLOOKUP(D1831,HROC,2,0),ROCs!$A$2:$A$17,0)+1,0)</f>
        <v>0.24115339422849597</v>
      </c>
      <c r="J1831" s="3">
        <v>5.41</v>
      </c>
      <c r="K1831" s="26">
        <f t="shared" si="142"/>
        <v>5.437086628119661</v>
      </c>
      <c r="L1831" s="31">
        <f t="shared" si="143"/>
        <v>10.827033617407228</v>
      </c>
      <c r="M1831" s="4">
        <f>2.721*K1831*(H1831+VLOOKUP(B1831,Summary!$A$34:C$39,3,0))</f>
        <v>3.5495911548068984</v>
      </c>
      <c r="N1831" t="s">
        <v>111</v>
      </c>
      <c r="O1831" t="s">
        <v>82</v>
      </c>
      <c r="P1831">
        <f t="shared" si="144"/>
        <v>8000</v>
      </c>
    </row>
    <row r="1832" spans="1:16">
      <c r="A1832" t="s">
        <v>14</v>
      </c>
      <c r="B1832" t="s">
        <v>96</v>
      </c>
      <c r="C1832" t="s">
        <v>17</v>
      </c>
      <c r="D1832" s="8">
        <v>5120</v>
      </c>
      <c r="E1832" t="str">
        <f>VLOOKUP(D1832,Conformity!$A$2:$C$116,2,0)</f>
        <v xml:space="preserve"> Channelized Waterways, Canals</v>
      </c>
      <c r="F1832" s="8" t="s">
        <v>5</v>
      </c>
      <c r="G1832" s="26">
        <f t="shared" si="145"/>
        <v>0.52096910560538079</v>
      </c>
      <c r="H1832" s="30">
        <f t="shared" si="146"/>
        <v>9.3813358258152305E-2</v>
      </c>
      <c r="I1832" s="30">
        <f>HLOOKUP(F1832,ROCs!$B$1:$F$17,MATCH(VLOOKUP(D1832,HROC,2,0),ROCs!$A$2:$A$17,0)+1,0)</f>
        <v>0.2984336595879456</v>
      </c>
      <c r="J1832" s="3">
        <v>5.4</v>
      </c>
      <c r="K1832" s="26">
        <f t="shared" si="142"/>
        <v>6.7161002921969208</v>
      </c>
      <c r="L1832" s="31">
        <f t="shared" si="143"/>
        <v>9.5204545544410593</v>
      </c>
      <c r="M1832" s="4">
        <f>2.721*K1832*(H1832+VLOOKUP(B1832,Summary!$A$34:C$39,3,0))</f>
        <v>3.1763537615702142</v>
      </c>
      <c r="N1832" t="s">
        <v>17</v>
      </c>
      <c r="O1832" t="s">
        <v>51</v>
      </c>
      <c r="P1832">
        <f t="shared" si="144"/>
        <v>5000</v>
      </c>
    </row>
    <row r="1833" spans="1:16">
      <c r="A1833" t="s">
        <v>14</v>
      </c>
      <c r="B1833" t="s">
        <v>96</v>
      </c>
      <c r="C1833" t="s">
        <v>17</v>
      </c>
      <c r="D1833" s="8">
        <v>6170</v>
      </c>
      <c r="E1833" t="str">
        <f>VLOOKUP(D1833,Conformity!$A$2:$C$116,2,0)</f>
        <v>Mixed Wetland Hardwoods</v>
      </c>
      <c r="F1833" s="8" t="s">
        <v>5</v>
      </c>
      <c r="G1833" s="26">
        <f t="shared" si="145"/>
        <v>0.62640332935885068</v>
      </c>
      <c r="H1833" s="30">
        <f t="shared" si="146"/>
        <v>1.7869211096790915E-2</v>
      </c>
      <c r="I1833" s="30">
        <f>HLOOKUP(F1833,ROCs!$B$1:$F$17,MATCH(VLOOKUP(D1833,HROC,2,0),ROCs!$A$2:$A$17,0)+1,0)</f>
        <v>0.24869471632328805</v>
      </c>
      <c r="J1833" s="3">
        <v>5.4</v>
      </c>
      <c r="K1833" s="26">
        <f t="shared" si="142"/>
        <v>5.5967502434974357</v>
      </c>
      <c r="L1833" s="31">
        <f t="shared" si="143"/>
        <v>9.5393443452236824</v>
      </c>
      <c r="M1833" s="4">
        <f>2.721*K1833*(H1833+VLOOKUP(B1833,Summary!$A$34:C$39,3,0))</f>
        <v>1.4904264739513138</v>
      </c>
      <c r="N1833" t="s">
        <v>17</v>
      </c>
      <c r="O1833" t="s">
        <v>43</v>
      </c>
      <c r="P1833">
        <f t="shared" si="144"/>
        <v>6000</v>
      </c>
    </row>
    <row r="1834" spans="1:16" hidden="1">
      <c r="A1834" t="s">
        <v>2</v>
      </c>
      <c r="B1834" t="s">
        <v>94</v>
      </c>
      <c r="C1834" t="s">
        <v>71</v>
      </c>
      <c r="D1834" s="8">
        <v>5300</v>
      </c>
      <c r="E1834" t="str">
        <f>VLOOKUP(D1834,Conformity!$A$2:$C$116,2,0)</f>
        <v>Reservoirs</v>
      </c>
      <c r="F1834" s="8" t="s">
        <v>3</v>
      </c>
      <c r="G1834" s="26">
        <f t="shared" si="145"/>
        <v>0.52096910560538079</v>
      </c>
      <c r="H1834" s="30">
        <f t="shared" si="146"/>
        <v>9.3813358258152305E-2</v>
      </c>
      <c r="I1834" s="30">
        <f>HLOOKUP(F1834,ROCs!$B$1:$F$17,MATCH(VLOOKUP(D1834,HROC,2,0),ROCs!$A$2:$A$17,0)+1,0)</f>
        <v>0.2984336595879456</v>
      </c>
      <c r="J1834" s="3">
        <v>5.4</v>
      </c>
      <c r="K1834" s="26">
        <f t="shared" si="142"/>
        <v>6.7161002921969208</v>
      </c>
      <c r="L1834" s="31">
        <f t="shared" si="143"/>
        <v>9.5204545544410593</v>
      </c>
      <c r="M1834" s="4">
        <f>2.721*K1834*(H1834+VLOOKUP(B1834,Summary!$A$34:C$39,3,0))</f>
        <v>2.6281184947181795</v>
      </c>
      <c r="N1834" t="s">
        <v>104</v>
      </c>
      <c r="P1834">
        <f t="shared" si="144"/>
        <v>5000</v>
      </c>
    </row>
    <row r="1835" spans="1:16" hidden="1">
      <c r="A1835" t="s">
        <v>11</v>
      </c>
      <c r="B1835" t="s">
        <v>11</v>
      </c>
      <c r="C1835" t="s">
        <v>86</v>
      </c>
      <c r="D1835" s="8">
        <v>5300</v>
      </c>
      <c r="E1835" t="str">
        <f>VLOOKUP(D1835,Conformity!$A$2:$C$116,2,0)</f>
        <v>Reservoirs</v>
      </c>
      <c r="F1835" s="8" t="s">
        <v>5</v>
      </c>
      <c r="G1835" s="26">
        <f t="shared" si="145"/>
        <v>0.52096910560538079</v>
      </c>
      <c r="H1835" s="30">
        <f t="shared" si="146"/>
        <v>9.3813358258152305E-2</v>
      </c>
      <c r="I1835" s="30">
        <f>HLOOKUP(F1835,ROCs!$B$1:$F$17,MATCH(VLOOKUP(D1835,HROC,2,0),ROCs!$A$2:$A$17,0)+1,0)</f>
        <v>0.2984336595879456</v>
      </c>
      <c r="J1835" s="3">
        <v>5.38</v>
      </c>
      <c r="K1835" s="26">
        <f t="shared" si="142"/>
        <v>6.6912258466702665</v>
      </c>
      <c r="L1835" s="31">
        <f t="shared" si="143"/>
        <v>9.4851936116468334</v>
      </c>
      <c r="M1835" s="4">
        <f>2.721*K1835*(H1835+VLOOKUP(B1835,Summary!$A$34:C$39,3,0))</f>
        <v>3.710794254242908</v>
      </c>
      <c r="N1835" t="s">
        <v>109</v>
      </c>
      <c r="P1835">
        <f t="shared" si="144"/>
        <v>5000</v>
      </c>
    </row>
    <row r="1836" spans="1:16" hidden="1">
      <c r="A1836" t="s">
        <v>14</v>
      </c>
      <c r="B1836" t="s">
        <v>96</v>
      </c>
      <c r="C1836" t="s">
        <v>77</v>
      </c>
      <c r="D1836" s="8">
        <v>4110</v>
      </c>
      <c r="E1836" t="str">
        <f>VLOOKUP(D1836,Conformity!$A$2:$C$116,2,0)</f>
        <v>Pine Flatwoods</v>
      </c>
      <c r="F1836" s="8" t="s">
        <v>9</v>
      </c>
      <c r="G1836" s="26">
        <f t="shared" si="145"/>
        <v>0.80616023176279095</v>
      </c>
      <c r="H1836" s="30">
        <f t="shared" si="146"/>
        <v>4.9140330516175015E-2</v>
      </c>
      <c r="I1836" s="30">
        <f>HLOOKUP(F1836,ROCs!$B$1:$F$17,MATCH(VLOOKUP(D1836,HROC,2,0),ROCs!$A$2:$A$17,0)+1,0)</f>
        <v>0.19937879050387461</v>
      </c>
      <c r="J1836" s="3">
        <v>5.38</v>
      </c>
      <c r="K1836" s="26">
        <f t="shared" si="142"/>
        <v>4.4703017687059479</v>
      </c>
      <c r="L1836" s="31">
        <f t="shared" si="143"/>
        <v>9.8058840464640262</v>
      </c>
      <c r="M1836" s="4">
        <f>2.721*K1836*(H1836+VLOOKUP(B1836,Summary!$A$34:C$39,3,0))</f>
        <v>1.5708230905841376</v>
      </c>
      <c r="N1836" t="s">
        <v>112</v>
      </c>
      <c r="P1836">
        <f t="shared" si="144"/>
        <v>4000</v>
      </c>
    </row>
    <row r="1837" spans="1:16" hidden="1">
      <c r="A1837" t="s">
        <v>16</v>
      </c>
      <c r="B1837" t="s">
        <v>97</v>
      </c>
      <c r="C1837" t="s">
        <v>71</v>
      </c>
      <c r="D1837" s="8">
        <v>6172</v>
      </c>
      <c r="E1837" t="str">
        <f>VLOOKUP(D1837,Conformity!$A$2:$C$116,2,0)</f>
        <v>Mixed Shrubs</v>
      </c>
      <c r="F1837" s="8" t="s">
        <v>10</v>
      </c>
      <c r="G1837" s="26">
        <f t="shared" si="145"/>
        <v>0.62640332935885068</v>
      </c>
      <c r="H1837" s="30">
        <f t="shared" si="146"/>
        <v>1.7869211096790915E-2</v>
      </c>
      <c r="I1837" s="30">
        <f>HLOOKUP(F1837,ROCs!$B$1:$F$17,MATCH(VLOOKUP(D1837,HROC,2,0),ROCs!$A$2:$A$17,0)+1,0)</f>
        <v>0.24869471632328805</v>
      </c>
      <c r="J1837" s="3">
        <v>5.37</v>
      </c>
      <c r="K1837" s="26">
        <f t="shared" si="142"/>
        <v>5.5656571865891165</v>
      </c>
      <c r="L1837" s="31">
        <f t="shared" si="143"/>
        <v>9.4863479877502161</v>
      </c>
      <c r="M1837" s="4">
        <f>2.721*K1837*(H1837+VLOOKUP(B1837,Summary!$A$34:C$39,3,0))</f>
        <v>0.87638019868544692</v>
      </c>
      <c r="N1837" t="s">
        <v>104</v>
      </c>
      <c r="P1837">
        <f t="shared" si="144"/>
        <v>6000</v>
      </c>
    </row>
    <row r="1838" spans="1:16">
      <c r="A1838" t="s">
        <v>12</v>
      </c>
      <c r="B1838" t="s">
        <v>95</v>
      </c>
      <c r="C1838" t="s">
        <v>17</v>
      </c>
      <c r="D1838" s="8">
        <v>6172</v>
      </c>
      <c r="E1838" t="str">
        <f>VLOOKUP(D1838,Conformity!$A$2:$C$116,2,0)</f>
        <v>Mixed Shrubs</v>
      </c>
      <c r="F1838" s="8" t="s">
        <v>5</v>
      </c>
      <c r="G1838" s="26">
        <f t="shared" si="145"/>
        <v>0.62640332935885068</v>
      </c>
      <c r="H1838" s="30">
        <f t="shared" si="146"/>
        <v>1.7869211096790915E-2</v>
      </c>
      <c r="I1838" s="30">
        <f>HLOOKUP(F1838,ROCs!$B$1:$F$17,MATCH(VLOOKUP(D1838,HROC,2,0),ROCs!$A$2:$A$17,0)+1,0)</f>
        <v>0.24869471632328805</v>
      </c>
      <c r="J1838" s="3">
        <v>5.34</v>
      </c>
      <c r="K1838" s="26">
        <f t="shared" si="142"/>
        <v>5.5345641296807964</v>
      </c>
      <c r="L1838" s="31">
        <f t="shared" si="143"/>
        <v>9.4333516302767499</v>
      </c>
      <c r="M1838" s="4">
        <f>2.721*K1838*(H1838+VLOOKUP(B1838,Summary!$A$34:C$39,3,0))</f>
        <v>0.26910226004738308</v>
      </c>
      <c r="N1838" t="s">
        <v>17</v>
      </c>
      <c r="O1838" t="s">
        <v>32</v>
      </c>
      <c r="P1838">
        <f t="shared" si="144"/>
        <v>6000</v>
      </c>
    </row>
    <row r="1839" spans="1:16" hidden="1">
      <c r="A1839" t="s">
        <v>6</v>
      </c>
      <c r="B1839" t="s">
        <v>94</v>
      </c>
      <c r="C1839" t="s">
        <v>81</v>
      </c>
      <c r="D1839" s="8">
        <v>5300</v>
      </c>
      <c r="E1839" t="str">
        <f>VLOOKUP(D1839,Conformity!$A$2:$C$116,2,0)</f>
        <v>Reservoirs</v>
      </c>
      <c r="F1839" s="8" t="s">
        <v>5</v>
      </c>
      <c r="G1839" s="26">
        <f t="shared" si="145"/>
        <v>0.52096910560538079</v>
      </c>
      <c r="H1839" s="30">
        <f t="shared" si="146"/>
        <v>9.3813358258152305E-2</v>
      </c>
      <c r="I1839" s="30">
        <f>HLOOKUP(F1839,ROCs!$B$1:$F$17,MATCH(VLOOKUP(D1839,HROC,2,0),ROCs!$A$2:$A$17,0)+1,0)</f>
        <v>0.2984336595879456</v>
      </c>
      <c r="J1839" s="3">
        <v>5.32</v>
      </c>
      <c r="K1839" s="26">
        <f t="shared" si="142"/>
        <v>6.6166025100903001</v>
      </c>
      <c r="L1839" s="31">
        <f t="shared" si="143"/>
        <v>9.379410783264154</v>
      </c>
      <c r="M1839" s="4">
        <f>2.721*K1839*(H1839+VLOOKUP(B1839,Summary!$A$34:C$39,3,0))</f>
        <v>2.5891834059075398</v>
      </c>
      <c r="N1839" t="s">
        <v>103</v>
      </c>
      <c r="O1839" t="s">
        <v>82</v>
      </c>
      <c r="P1839">
        <f t="shared" si="144"/>
        <v>5000</v>
      </c>
    </row>
    <row r="1840" spans="1:16" hidden="1">
      <c r="A1840" t="s">
        <v>14</v>
      </c>
      <c r="B1840" t="s">
        <v>96</v>
      </c>
      <c r="C1840" t="s">
        <v>74</v>
      </c>
      <c r="D1840" s="8">
        <v>6440</v>
      </c>
      <c r="E1840" t="str">
        <f>VLOOKUP(D1840,Conformity!$A$2:$C$116,2,0)</f>
        <v>Emergent Aquatic Vegetation</v>
      </c>
      <c r="F1840" s="8" t="s">
        <v>10</v>
      </c>
      <c r="G1840" s="26">
        <f t="shared" si="145"/>
        <v>0.62640332935885068</v>
      </c>
      <c r="H1840" s="30">
        <f t="shared" si="146"/>
        <v>1.7869211096790915E-2</v>
      </c>
      <c r="I1840" s="30">
        <f>HLOOKUP(F1840,ROCs!$B$1:$F$17,MATCH(VLOOKUP(D1840,HROC,2,0),ROCs!$A$2:$A$17,0)+1,0)</f>
        <v>0.24869471632328805</v>
      </c>
      <c r="J1840" s="3">
        <v>5.32</v>
      </c>
      <c r="K1840" s="26">
        <f t="shared" si="142"/>
        <v>5.5138354250752508</v>
      </c>
      <c r="L1840" s="31">
        <f t="shared" si="143"/>
        <v>9.3980207252944421</v>
      </c>
      <c r="M1840" s="4">
        <f>2.721*K1840*(H1840+VLOOKUP(B1840,Summary!$A$34:C$39,3,0))</f>
        <v>1.4683460817446277</v>
      </c>
      <c r="N1840" t="s">
        <v>115</v>
      </c>
      <c r="P1840">
        <f t="shared" si="144"/>
        <v>6000</v>
      </c>
    </row>
    <row r="1841" spans="1:16" hidden="1">
      <c r="A1841" t="s">
        <v>14</v>
      </c>
      <c r="B1841" t="s">
        <v>96</v>
      </c>
      <c r="C1841" t="s">
        <v>86</v>
      </c>
      <c r="D1841" s="8">
        <v>6250</v>
      </c>
      <c r="E1841" t="str">
        <f>VLOOKUP(D1841,Conformity!$A$2:$C$116,2,0)</f>
        <v>Hydric Pine Flatwoods</v>
      </c>
      <c r="F1841" s="8" t="s">
        <v>5</v>
      </c>
      <c r="G1841" s="26">
        <f t="shared" si="145"/>
        <v>0.62640332935885068</v>
      </c>
      <c r="H1841" s="30">
        <f t="shared" si="146"/>
        <v>1.7869211096790915E-2</v>
      </c>
      <c r="I1841" s="30">
        <f>HLOOKUP(F1841,ROCs!$B$1:$F$17,MATCH(VLOOKUP(D1841,HROC,2,0),ROCs!$A$2:$A$17,0)+1,0)</f>
        <v>0.24869471632328805</v>
      </c>
      <c r="J1841" s="3">
        <v>5.3</v>
      </c>
      <c r="K1841" s="26">
        <f t="shared" si="142"/>
        <v>5.4931067204697044</v>
      </c>
      <c r="L1841" s="31">
        <f t="shared" si="143"/>
        <v>9.3626898203121307</v>
      </c>
      <c r="M1841" s="4">
        <f>2.721*K1841*(H1841+VLOOKUP(B1841,Summary!$A$34:C$39,3,0))</f>
        <v>1.4628259836929558</v>
      </c>
      <c r="N1841" t="s">
        <v>109</v>
      </c>
      <c r="P1841">
        <f t="shared" si="144"/>
        <v>6000</v>
      </c>
    </row>
    <row r="1842" spans="1:16">
      <c r="A1842" t="s">
        <v>11</v>
      </c>
      <c r="B1842" t="s">
        <v>11</v>
      </c>
      <c r="C1842" t="s">
        <v>17</v>
      </c>
      <c r="D1842" s="8">
        <v>6172</v>
      </c>
      <c r="E1842" t="str">
        <f>VLOOKUP(D1842,Conformity!$A$2:$C$116,2,0)</f>
        <v>Mixed Shrubs</v>
      </c>
      <c r="F1842" s="8" t="s">
        <v>5</v>
      </c>
      <c r="G1842" s="26">
        <f t="shared" si="145"/>
        <v>0.62640332935885068</v>
      </c>
      <c r="H1842" s="30">
        <f t="shared" si="146"/>
        <v>1.7869211096790915E-2</v>
      </c>
      <c r="I1842" s="30">
        <f>HLOOKUP(F1842,ROCs!$B$1:$F$17,MATCH(VLOOKUP(D1842,HROC,2,0),ROCs!$A$2:$A$17,0)+1,0)</f>
        <v>0.24869471632328805</v>
      </c>
      <c r="J1842" s="3">
        <v>5.29</v>
      </c>
      <c r="K1842" s="26">
        <f t="shared" si="142"/>
        <v>5.4827423681669316</v>
      </c>
      <c r="L1842" s="31">
        <f t="shared" si="143"/>
        <v>9.3450243678209759</v>
      </c>
      <c r="M1842" s="4">
        <f>2.721*K1842*(H1842+VLOOKUP(B1842,Summary!$A$34:C$39,3,0))</f>
        <v>1.9076221941805869</v>
      </c>
      <c r="N1842" t="s">
        <v>17</v>
      </c>
      <c r="O1842" t="s">
        <v>29</v>
      </c>
      <c r="P1842">
        <f t="shared" si="144"/>
        <v>6000</v>
      </c>
    </row>
    <row r="1843" spans="1:16">
      <c r="A1843" t="s">
        <v>16</v>
      </c>
      <c r="B1843" t="s">
        <v>97</v>
      </c>
      <c r="C1843" t="s">
        <v>17</v>
      </c>
      <c r="D1843" s="8">
        <v>4370</v>
      </c>
      <c r="E1843" t="str">
        <f>VLOOKUP(D1843,Conformity!$A$2:$C$116,2,0)</f>
        <v>Australian Pines</v>
      </c>
      <c r="F1843" s="8" t="s">
        <v>5</v>
      </c>
      <c r="G1843" s="26">
        <f t="shared" si="145"/>
        <v>0.80616023176279095</v>
      </c>
      <c r="H1843" s="30">
        <f t="shared" si="146"/>
        <v>4.9140330516175015E-2</v>
      </c>
      <c r="I1843" s="30">
        <f>HLOOKUP(F1843,ROCs!$B$1:$F$17,MATCH(VLOOKUP(D1843,HROC,2,0),ROCs!$A$2:$A$17,0)+1,0)</f>
        <v>0.28292799795311729</v>
      </c>
      <c r="J1843" s="3">
        <v>5.29</v>
      </c>
      <c r="K1843" s="26">
        <f t="shared" si="142"/>
        <v>6.2374518624742699</v>
      </c>
      <c r="L1843" s="31">
        <f t="shared" si="143"/>
        <v>13.682237323886369</v>
      </c>
      <c r="M1843" s="4">
        <f>2.721*K1843*(H1843+VLOOKUP(B1843,Summary!$A$34:C$39,3,0))</f>
        <v>1.5128991845517508</v>
      </c>
      <c r="N1843" t="s">
        <v>17</v>
      </c>
      <c r="O1843" t="s">
        <v>62</v>
      </c>
      <c r="P1843">
        <f t="shared" si="144"/>
        <v>4000</v>
      </c>
    </row>
    <row r="1844" spans="1:16">
      <c r="A1844" t="s">
        <v>11</v>
      </c>
      <c r="B1844" t="s">
        <v>11</v>
      </c>
      <c r="C1844" t="s">
        <v>17</v>
      </c>
      <c r="D1844" s="8">
        <v>2130</v>
      </c>
      <c r="E1844" t="str">
        <f>VLOOKUP(D1844,Conformity!$A$2:$C$116,2,0)</f>
        <v>Woodland Pastures</v>
      </c>
      <c r="F1844" s="8" t="s">
        <v>5</v>
      </c>
      <c r="G1844" s="26">
        <f t="shared" si="145"/>
        <v>0.95337210017164864</v>
      </c>
      <c r="H1844" s="30">
        <f t="shared" si="146"/>
        <v>0.22938109134459039</v>
      </c>
      <c r="I1844" s="30">
        <f>HLOOKUP(F1844,ROCs!$B$1:$F$17,MATCH(VLOOKUP(D1844,HROC,2,0),ROCs!$A$2:$A$17,0)+1,0)</f>
        <v>0.2</v>
      </c>
      <c r="J1844" s="3">
        <v>5.27</v>
      </c>
      <c r="K1844" s="26">
        <f t="shared" si="142"/>
        <v>4.3925450000000001</v>
      </c>
      <c r="L1844" s="31">
        <f t="shared" si="143"/>
        <v>11.394812926607599</v>
      </c>
      <c r="M1844" s="4">
        <f>2.721*K1844*(H1844+VLOOKUP(B1844,Summary!$A$34:C$39,3,0))</f>
        <v>4.0563218139100892</v>
      </c>
      <c r="N1844" t="s">
        <v>17</v>
      </c>
      <c r="O1844" t="s">
        <v>28</v>
      </c>
      <c r="P1844">
        <f t="shared" si="144"/>
        <v>2000</v>
      </c>
    </row>
    <row r="1845" spans="1:16" hidden="1">
      <c r="A1845" t="s">
        <v>14</v>
      </c>
      <c r="B1845" t="s">
        <v>96</v>
      </c>
      <c r="C1845" t="s">
        <v>90</v>
      </c>
      <c r="D1845" s="8">
        <v>1700</v>
      </c>
      <c r="E1845" t="str">
        <f>VLOOKUP(D1845,Conformity!$A$2:$C$116,2,0)</f>
        <v>Institutional</v>
      </c>
      <c r="F1845" s="8" t="s">
        <v>10</v>
      </c>
      <c r="G1845" s="26">
        <f t="shared" si="145"/>
        <v>0.96739227811534922</v>
      </c>
      <c r="H1845" s="30">
        <f t="shared" si="146"/>
        <v>0.17065096597435325</v>
      </c>
      <c r="I1845" s="30">
        <f>HLOOKUP(F1845,ROCs!$B$1:$F$17,MATCH(VLOOKUP(D1845,HROC,2,0),ROCs!$A$2:$A$17,0)+1,0)</f>
        <v>0.22279788653131388</v>
      </c>
      <c r="J1845" s="3">
        <v>5.27</v>
      </c>
      <c r="K1845" s="26">
        <f t="shared" si="142"/>
        <v>4.8932487124684503</v>
      </c>
      <c r="L1845" s="31">
        <f t="shared" si="143"/>
        <v>12.88037326362374</v>
      </c>
      <c r="M1845" s="4">
        <f>2.721*K1845*(H1845+VLOOKUP(B1845,Summary!$A$34:C$39,3,0))</f>
        <v>3.3372997424862318</v>
      </c>
      <c r="N1845" t="s">
        <v>105</v>
      </c>
      <c r="O1845" t="s">
        <v>89</v>
      </c>
      <c r="P1845">
        <f t="shared" si="144"/>
        <v>1000</v>
      </c>
    </row>
    <row r="1846" spans="1:16" hidden="1">
      <c r="A1846" t="s">
        <v>2</v>
      </c>
      <c r="B1846" t="s">
        <v>94</v>
      </c>
      <c r="C1846" t="s">
        <v>81</v>
      </c>
      <c r="D1846" s="8">
        <v>4110</v>
      </c>
      <c r="E1846" t="str">
        <f>VLOOKUP(D1846,Conformity!$A$2:$C$116,2,0)</f>
        <v>Pine Flatwoods</v>
      </c>
      <c r="F1846" s="8" t="s">
        <v>3</v>
      </c>
      <c r="G1846" s="26">
        <f t="shared" si="145"/>
        <v>0.80616023176279095</v>
      </c>
      <c r="H1846" s="30">
        <f t="shared" si="146"/>
        <v>4.9140330516175015E-2</v>
      </c>
      <c r="I1846" s="30">
        <f>HLOOKUP(F1846,ROCs!$B$1:$F$17,MATCH(VLOOKUP(D1846,HROC,2,0),ROCs!$A$2:$A$17,0)+1,0)</f>
        <v>2.0887301862310671E-2</v>
      </c>
      <c r="J1846" s="3">
        <v>5.26</v>
      </c>
      <c r="K1846" s="26">
        <f t="shared" si="142"/>
        <v>0.45787158848880533</v>
      </c>
      <c r="L1846" s="31">
        <f t="shared" si="143"/>
        <v>1.0043697130968463</v>
      </c>
      <c r="M1846" s="4">
        <f>2.721*K1846*(H1846+VLOOKUP(B1846,Summary!$A$34:C$39,3,0))</f>
        <v>0.12351582401816651</v>
      </c>
      <c r="N1846" t="s">
        <v>103</v>
      </c>
      <c r="O1846" t="s">
        <v>82</v>
      </c>
      <c r="P1846">
        <f t="shared" si="144"/>
        <v>4000</v>
      </c>
    </row>
    <row r="1847" spans="1:16" hidden="1">
      <c r="A1847" t="s">
        <v>12</v>
      </c>
      <c r="B1847" t="s">
        <v>95</v>
      </c>
      <c r="C1847" t="s">
        <v>71</v>
      </c>
      <c r="D1847" s="8">
        <v>3100</v>
      </c>
      <c r="E1847" t="str">
        <f>VLOOKUP(D1847,Conformity!$A$2:$C$116,2,0)</f>
        <v>Herbaceous (Dry Prairie)</v>
      </c>
      <c r="F1847" s="8" t="s">
        <v>10</v>
      </c>
      <c r="G1847" s="26">
        <f t="shared" si="145"/>
        <v>0.80616023176279095</v>
      </c>
      <c r="H1847" s="30">
        <f t="shared" si="146"/>
        <v>4.9140330516175015E-2</v>
      </c>
      <c r="I1847" s="30">
        <f>HLOOKUP(F1847,ROCs!$B$1:$F$17,MATCH(VLOOKUP(D1847,HROC,2,0),ROCs!$A$2:$A$17,0)+1,0)</f>
        <v>0.24115339422849597</v>
      </c>
      <c r="J1847" s="3">
        <v>5.26</v>
      </c>
      <c r="K1847" s="26">
        <f t="shared" si="142"/>
        <v>5.2863356125525716</v>
      </c>
      <c r="L1847" s="31">
        <f t="shared" si="143"/>
        <v>11.595904869390864</v>
      </c>
      <c r="M1847" s="4">
        <f>2.721*K1847*(H1847+VLOOKUP(B1847,Summary!$A$34:C$39,3,0))</f>
        <v>0.70684037175832715</v>
      </c>
      <c r="N1847" t="s">
        <v>104</v>
      </c>
      <c r="P1847">
        <f t="shared" si="144"/>
        <v>3000</v>
      </c>
    </row>
    <row r="1848" spans="1:16" hidden="1">
      <c r="A1848" t="s">
        <v>11</v>
      </c>
      <c r="B1848" t="s">
        <v>11</v>
      </c>
      <c r="C1848" t="s">
        <v>72</v>
      </c>
      <c r="D1848" s="8">
        <v>6410</v>
      </c>
      <c r="E1848" t="str">
        <f>VLOOKUP(D1848,Conformity!$A$2:$C$116,2,0)</f>
        <v>Freshwater Marshes</v>
      </c>
      <c r="F1848" s="8" t="s">
        <v>10</v>
      </c>
      <c r="G1848" s="26">
        <f t="shared" si="145"/>
        <v>0.62640332935885068</v>
      </c>
      <c r="H1848" s="30">
        <f t="shared" si="146"/>
        <v>1.7869211096790915E-2</v>
      </c>
      <c r="I1848" s="30">
        <f>HLOOKUP(F1848,ROCs!$B$1:$F$17,MATCH(VLOOKUP(D1848,HROC,2,0),ROCs!$A$2:$A$17,0)+1,0)</f>
        <v>0.24869471632328805</v>
      </c>
      <c r="J1848" s="3">
        <v>5.26</v>
      </c>
      <c r="K1848" s="26">
        <f t="shared" si="142"/>
        <v>5.4516493112586133</v>
      </c>
      <c r="L1848" s="31">
        <f t="shared" si="143"/>
        <v>9.2920280103475132</v>
      </c>
      <c r="M1848" s="4">
        <f>2.721*K1848*(H1848+VLOOKUP(B1848,Summary!$A$34:C$39,3,0))</f>
        <v>1.8968039208676537</v>
      </c>
      <c r="N1848" t="s">
        <v>99</v>
      </c>
      <c r="P1848">
        <f t="shared" si="144"/>
        <v>6000</v>
      </c>
    </row>
    <row r="1849" spans="1:16" hidden="1">
      <c r="A1849" t="s">
        <v>14</v>
      </c>
      <c r="B1849" t="s">
        <v>96</v>
      </c>
      <c r="C1849" t="s">
        <v>86</v>
      </c>
      <c r="D1849" s="8">
        <v>8140</v>
      </c>
      <c r="E1849" t="str">
        <f>VLOOKUP(D1849,Conformity!$A$2:$C$116,2,0)</f>
        <v>Roads and Highways</v>
      </c>
      <c r="F1849" s="8" t="s">
        <v>3</v>
      </c>
      <c r="G1849" s="26">
        <f t="shared" si="145"/>
        <v>1.0171301585628862</v>
      </c>
      <c r="H1849" s="30">
        <f t="shared" si="146"/>
        <v>0.19656132206470006</v>
      </c>
      <c r="I1849" s="30">
        <f>HLOOKUP(F1849,ROCs!$B$1:$F$17,MATCH(VLOOKUP(D1849,HROC,2,0),ROCs!$A$2:$A$17,0)+1,0)</f>
        <v>0.37051640493542071</v>
      </c>
      <c r="J1849" s="3">
        <v>5.24</v>
      </c>
      <c r="K1849" s="26">
        <f t="shared" si="142"/>
        <v>8.0912260960582358</v>
      </c>
      <c r="L1849" s="31">
        <f t="shared" si="143"/>
        <v>22.393367653263159</v>
      </c>
      <c r="M1849" s="4">
        <f>2.721*K1849*(H1849+VLOOKUP(B1849,Summary!$A$34:C$39,3,0))</f>
        <v>6.0888366267869793</v>
      </c>
      <c r="N1849" t="s">
        <v>109</v>
      </c>
      <c r="P1849">
        <f t="shared" si="144"/>
        <v>8000</v>
      </c>
    </row>
    <row r="1850" spans="1:16">
      <c r="A1850" t="s">
        <v>14</v>
      </c>
      <c r="B1850" t="s">
        <v>96</v>
      </c>
      <c r="C1850" t="s">
        <v>17</v>
      </c>
      <c r="D1850" s="8">
        <v>3200</v>
      </c>
      <c r="E1850" t="str">
        <f>VLOOKUP(D1850,Conformity!$A$2:$C$116,2,0)</f>
        <v>Shrub and Brushland</v>
      </c>
      <c r="F1850" s="8" t="s">
        <v>5</v>
      </c>
      <c r="G1850" s="26">
        <f t="shared" si="145"/>
        <v>0.80616023176279095</v>
      </c>
      <c r="H1850" s="30">
        <f t="shared" si="146"/>
        <v>4.9140330516175015E-2</v>
      </c>
      <c r="I1850" s="30">
        <f>HLOOKUP(F1850,ROCs!$B$1:$F$17,MATCH(VLOOKUP(D1850,HROC,2,0),ROCs!$A$2:$A$17,0)+1,0)</f>
        <v>0.28292799795311729</v>
      </c>
      <c r="J1850" s="3">
        <v>5.22</v>
      </c>
      <c r="K1850" s="26">
        <f t="shared" si="142"/>
        <v>6.1549146922713964</v>
      </c>
      <c r="L1850" s="31">
        <f t="shared" si="143"/>
        <v>13.501186924515471</v>
      </c>
      <c r="M1850" s="4">
        <f>2.721*K1850*(H1850+VLOOKUP(B1850,Summary!$A$34:C$39,3,0))</f>
        <v>2.1627806397495668</v>
      </c>
      <c r="N1850" t="s">
        <v>17</v>
      </c>
      <c r="O1850" t="s">
        <v>56</v>
      </c>
      <c r="P1850">
        <f t="shared" si="144"/>
        <v>3000</v>
      </c>
    </row>
    <row r="1851" spans="1:16" hidden="1">
      <c r="A1851" t="s">
        <v>11</v>
      </c>
      <c r="B1851" t="s">
        <v>11</v>
      </c>
      <c r="C1851" t="s">
        <v>76</v>
      </c>
      <c r="D1851" s="8">
        <v>2210</v>
      </c>
      <c r="E1851" t="str">
        <f>VLOOKUP(D1851,Conformity!$A$2:$C$116,2,0)</f>
        <v>Citrus Groves</v>
      </c>
      <c r="F1851" s="8" t="s">
        <v>10</v>
      </c>
      <c r="G1851" s="26">
        <f t="shared" si="145"/>
        <v>1.6671011379372187</v>
      </c>
      <c r="H1851" s="30">
        <f t="shared" si="146"/>
        <v>0.16490862031309303</v>
      </c>
      <c r="I1851" s="30">
        <f>HLOOKUP(F1851,ROCs!$B$1:$F$17,MATCH(VLOOKUP(D1851,HROC,2,0),ROCs!$A$2:$A$17,0)+1,0)</f>
        <v>0.32696578480774496</v>
      </c>
      <c r="J1851" s="3">
        <v>5.21</v>
      </c>
      <c r="K1851" s="26">
        <f t="shared" si="142"/>
        <v>7.0993018216505037</v>
      </c>
      <c r="L1851" s="31">
        <f t="shared" si="143"/>
        <v>32.203726529724079</v>
      </c>
      <c r="M1851" s="4">
        <f>2.721*K1851*(H1851+VLOOKUP(B1851,Summary!$A$34:C$39,3,0))</f>
        <v>5.3104648708841538</v>
      </c>
      <c r="N1851" t="s">
        <v>101</v>
      </c>
      <c r="P1851">
        <f t="shared" si="144"/>
        <v>2000</v>
      </c>
    </row>
    <row r="1852" spans="1:16" hidden="1">
      <c r="A1852" t="s">
        <v>14</v>
      </c>
      <c r="B1852" t="s">
        <v>96</v>
      </c>
      <c r="C1852" t="s">
        <v>72</v>
      </c>
      <c r="D1852" s="8">
        <v>7400</v>
      </c>
      <c r="E1852" t="str">
        <f>VLOOKUP(D1852,Conformity!$A$2:$C$116,2,0)</f>
        <v>Disturbed Land</v>
      </c>
      <c r="F1852" s="8" t="s">
        <v>13</v>
      </c>
      <c r="G1852" s="26">
        <f t="shared" si="145"/>
        <v>0.73183755311232057</v>
      </c>
      <c r="H1852" s="30">
        <f t="shared" si="146"/>
        <v>0.13401908322593187</v>
      </c>
      <c r="I1852" s="30">
        <f>HLOOKUP(F1852,ROCs!$B$1:$F$17,MATCH(VLOOKUP(D1852,HROC,2,0),ROCs!$A$2:$A$17,0)+1,0)</f>
        <v>9.4942281192321246E-2</v>
      </c>
      <c r="J1852" s="3">
        <v>5.21</v>
      </c>
      <c r="K1852" s="26">
        <f t="shared" si="142"/>
        <v>2.0614508952874835</v>
      </c>
      <c r="L1852" s="31">
        <f t="shared" si="143"/>
        <v>4.1050289742451014</v>
      </c>
      <c r="M1852" s="4">
        <f>2.721*K1852*(H1852+VLOOKUP(B1852,Summary!$A$34:C$39,3,0))</f>
        <v>1.2004775294019188</v>
      </c>
      <c r="N1852" t="s">
        <v>99</v>
      </c>
      <c r="P1852">
        <f t="shared" si="144"/>
        <v>7000</v>
      </c>
    </row>
    <row r="1853" spans="1:16" hidden="1">
      <c r="A1853" t="s">
        <v>14</v>
      </c>
      <c r="B1853" t="s">
        <v>96</v>
      </c>
      <c r="C1853" t="s">
        <v>72</v>
      </c>
      <c r="D1853" s="8">
        <v>5200</v>
      </c>
      <c r="E1853" t="str">
        <f>VLOOKUP(D1853,Conformity!$A$2:$C$116,2,0)</f>
        <v>Lakes</v>
      </c>
      <c r="F1853" s="8" t="s">
        <v>10</v>
      </c>
      <c r="G1853" s="26">
        <f t="shared" si="145"/>
        <v>0.52096910560538079</v>
      </c>
      <c r="H1853" s="30">
        <f t="shared" si="146"/>
        <v>9.3813358258152305E-2</v>
      </c>
      <c r="I1853" s="30">
        <f>HLOOKUP(F1853,ROCs!$B$1:$F$17,MATCH(VLOOKUP(D1853,HROC,2,0),ROCs!$A$2:$A$17,0)+1,0)</f>
        <v>0.2984336595879456</v>
      </c>
      <c r="J1853" s="3">
        <v>5.2</v>
      </c>
      <c r="K1853" s="26">
        <f t="shared" si="142"/>
        <v>6.467355836930369</v>
      </c>
      <c r="L1853" s="31">
        <f t="shared" si="143"/>
        <v>9.1678451264987988</v>
      </c>
      <c r="M1853" s="4">
        <f>2.721*K1853*(H1853+VLOOKUP(B1853,Summary!$A$34:C$39,3,0))</f>
        <v>3.0587110296602069</v>
      </c>
      <c r="N1853" t="s">
        <v>99</v>
      </c>
      <c r="P1853">
        <f t="shared" si="144"/>
        <v>5000</v>
      </c>
    </row>
    <row r="1854" spans="1:16">
      <c r="A1854" t="s">
        <v>14</v>
      </c>
      <c r="B1854" t="s">
        <v>96</v>
      </c>
      <c r="C1854" t="s">
        <v>17</v>
      </c>
      <c r="D1854" s="8">
        <v>6430</v>
      </c>
      <c r="E1854" t="str">
        <f>VLOOKUP(D1854,Conformity!$A$2:$C$116,2,0)</f>
        <v>Wet Prairies</v>
      </c>
      <c r="F1854" s="8" t="s">
        <v>5</v>
      </c>
      <c r="G1854" s="26">
        <f t="shared" si="145"/>
        <v>0.62640332935885068</v>
      </c>
      <c r="H1854" s="30">
        <f t="shared" si="146"/>
        <v>1.7869211096790915E-2</v>
      </c>
      <c r="I1854" s="30">
        <f>HLOOKUP(F1854,ROCs!$B$1:$F$17,MATCH(VLOOKUP(D1854,HROC,2,0),ROCs!$A$2:$A$17,0)+1,0)</f>
        <v>0.24869471632328805</v>
      </c>
      <c r="J1854" s="3">
        <v>5.18</v>
      </c>
      <c r="K1854" s="26">
        <f t="shared" si="142"/>
        <v>5.3687344928364285</v>
      </c>
      <c r="L1854" s="31">
        <f t="shared" si="143"/>
        <v>9.1507043904182712</v>
      </c>
      <c r="M1854" s="4">
        <f>2.721*K1854*(H1854+VLOOKUP(B1854,Summary!$A$34:C$39,3,0))</f>
        <v>1.4297053953829268</v>
      </c>
      <c r="N1854" t="s">
        <v>17</v>
      </c>
      <c r="O1854" t="s">
        <v>50</v>
      </c>
      <c r="P1854">
        <f t="shared" si="144"/>
        <v>6000</v>
      </c>
    </row>
    <row r="1855" spans="1:16" hidden="1">
      <c r="A1855" t="s">
        <v>16</v>
      </c>
      <c r="B1855" t="s">
        <v>97</v>
      </c>
      <c r="C1855" t="s">
        <v>71</v>
      </c>
      <c r="D1855" s="8">
        <v>1310</v>
      </c>
      <c r="E1855" t="str">
        <f>VLOOKUP(D1855,Conformity!$A$2:$C$116,2,0)</f>
        <v>Fixed Single Family Units &lt;Six or more dwelling units per acre&gt;</v>
      </c>
      <c r="F1855" s="8" t="s">
        <v>13</v>
      </c>
      <c r="G1855" s="26">
        <f t="shared" si="145"/>
        <v>1.3474392445178078</v>
      </c>
      <c r="H1855" s="30">
        <f t="shared" si="146"/>
        <v>0.2921616014325315</v>
      </c>
      <c r="I1855" s="30">
        <f>HLOOKUP(F1855,ROCs!$B$1:$F$17,MATCH(VLOOKUP(D1855,HROC,2,0),ROCs!$A$2:$A$17,0)+1,0)</f>
        <v>0.40522520165068265</v>
      </c>
      <c r="J1855" s="3">
        <v>5.18</v>
      </c>
      <c r="K1855" s="26">
        <f t="shared" si="142"/>
        <v>8.7478598244143591</v>
      </c>
      <c r="L1855" s="31">
        <f t="shared" si="143"/>
        <v>32.07299741127482</v>
      </c>
      <c r="M1855" s="4">
        <f>2.721*K1855*(H1855+VLOOKUP(B1855,Summary!$A$34:C$39,3,0))</f>
        <v>7.9064182123349784</v>
      </c>
      <c r="N1855" t="s">
        <v>104</v>
      </c>
      <c r="P1855">
        <f t="shared" si="144"/>
        <v>1000</v>
      </c>
    </row>
    <row r="1856" spans="1:16" hidden="1">
      <c r="A1856" t="s">
        <v>14</v>
      </c>
      <c r="B1856" t="s">
        <v>96</v>
      </c>
      <c r="C1856" t="s">
        <v>79</v>
      </c>
      <c r="D1856" s="8">
        <v>1840</v>
      </c>
      <c r="E1856" t="str">
        <f>VLOOKUP(D1856,Conformity!$A$2:$C$116,2,0)</f>
        <v>Marinas and Fish Camps</v>
      </c>
      <c r="F1856" s="8" t="s">
        <v>13</v>
      </c>
      <c r="G1856" s="26">
        <f t="shared" si="145"/>
        <v>0.73183755311232057</v>
      </c>
      <c r="H1856" s="30">
        <f t="shared" si="146"/>
        <v>0.15992943931627868</v>
      </c>
      <c r="I1856" s="30">
        <f>HLOOKUP(F1856,ROCs!$B$1:$F$17,MATCH(VLOOKUP(D1856,HROC,2,0),ROCs!$A$2:$A$17,0)+1,0)</f>
        <v>0.15190764990771397</v>
      </c>
      <c r="J1856" s="3">
        <v>5.18</v>
      </c>
      <c r="K1856" s="26">
        <f t="shared" si="142"/>
        <v>3.279329178530261</v>
      </c>
      <c r="L1856" s="31">
        <f t="shared" si="143"/>
        <v>6.5302265141158147</v>
      </c>
      <c r="M1856" s="4">
        <f>2.721*K1856*(H1856+VLOOKUP(B1856,Summary!$A$34:C$39,3,0))</f>
        <v>2.1409035099072553</v>
      </c>
      <c r="N1856" t="s">
        <v>113</v>
      </c>
      <c r="P1856">
        <f t="shared" si="144"/>
        <v>1000</v>
      </c>
    </row>
    <row r="1857" spans="1:16" hidden="1">
      <c r="A1857" t="s">
        <v>8</v>
      </c>
      <c r="B1857" t="s">
        <v>8</v>
      </c>
      <c r="C1857" t="s">
        <v>73</v>
      </c>
      <c r="D1857" s="8">
        <v>6430</v>
      </c>
      <c r="E1857" t="str">
        <f>VLOOKUP(D1857,Conformity!$A$2:$C$116,2,0)</f>
        <v>Wet Prairies</v>
      </c>
      <c r="F1857" s="8" t="s">
        <v>5</v>
      </c>
      <c r="G1857" s="26">
        <f t="shared" si="145"/>
        <v>0.62640332935885068</v>
      </c>
      <c r="H1857" s="30">
        <f t="shared" si="146"/>
        <v>1.7869211096790915E-2</v>
      </c>
      <c r="I1857" s="30">
        <f>HLOOKUP(F1857,ROCs!$B$1:$F$17,MATCH(VLOOKUP(D1857,HROC,2,0),ROCs!$A$2:$A$17,0)+1,0)</f>
        <v>0.24869471632328805</v>
      </c>
      <c r="J1857" s="3">
        <v>5.15</v>
      </c>
      <c r="K1857" s="26">
        <f t="shared" si="142"/>
        <v>5.3376414359281101</v>
      </c>
      <c r="L1857" s="31">
        <f t="shared" si="143"/>
        <v>9.0977080329448086</v>
      </c>
      <c r="M1857" s="4">
        <f>2.721*K1857*(H1857+VLOOKUP(B1857,Summary!$A$34:C$39,3,0))</f>
        <v>3.0190347064930623</v>
      </c>
      <c r="N1857" t="s">
        <v>110</v>
      </c>
      <c r="P1857">
        <f t="shared" si="144"/>
        <v>6000</v>
      </c>
    </row>
    <row r="1858" spans="1:16" hidden="1">
      <c r="A1858" t="s">
        <v>8</v>
      </c>
      <c r="B1858" t="s">
        <v>8</v>
      </c>
      <c r="C1858" t="s">
        <v>83</v>
      </c>
      <c r="D1858" s="8">
        <v>1120</v>
      </c>
      <c r="E1858" t="str">
        <f>VLOOKUP(D1858,Conformity!$A$2:$C$116,2,0)</f>
        <v>Mobile Home Units</v>
      </c>
      <c r="F1858" s="8" t="s">
        <v>5</v>
      </c>
      <c r="G1858" s="26">
        <f t="shared" si="145"/>
        <v>0.96739227811534922</v>
      </c>
      <c r="H1858" s="30">
        <f t="shared" si="146"/>
        <v>0.17065096597435325</v>
      </c>
      <c r="I1858" s="30">
        <f>HLOOKUP(F1858,ROCs!$B$1:$F$17,MATCH(VLOOKUP(D1858,HROC,2,0),ROCs!$A$2:$A$17,0)+1,0)</f>
        <v>0.27638752969320179</v>
      </c>
      <c r="J1858" s="3">
        <v>5.15</v>
      </c>
      <c r="K1858" s="26">
        <f t="shared" ref="K1858:K1921" si="147">Rain*I1858*J1858/12</f>
        <v>5.932001904481556</v>
      </c>
      <c r="L1858" s="31">
        <f t="shared" ref="L1858:L1921" si="148">2.721*G1858*K1858</f>
        <v>15.614656687194088</v>
      </c>
      <c r="M1858" s="4">
        <f>2.721*K1858*(H1858+VLOOKUP(B1858,Summary!$A$34:C$39,3,0))</f>
        <v>5.8212590124923089</v>
      </c>
      <c r="N1858" t="s">
        <v>111</v>
      </c>
      <c r="O1858" t="s">
        <v>82</v>
      </c>
      <c r="P1858">
        <f t="shared" si="144"/>
        <v>1000</v>
      </c>
    </row>
    <row r="1859" spans="1:16" hidden="1">
      <c r="A1859" t="s">
        <v>14</v>
      </c>
      <c r="B1859" t="s">
        <v>96</v>
      </c>
      <c r="C1859" t="s">
        <v>83</v>
      </c>
      <c r="D1859" s="8">
        <v>3200</v>
      </c>
      <c r="E1859" t="str">
        <f>VLOOKUP(D1859,Conformity!$A$2:$C$116,2,0)</f>
        <v>Shrub and Brushland</v>
      </c>
      <c r="F1859" s="8" t="s">
        <v>10</v>
      </c>
      <c r="G1859" s="26">
        <f t="shared" si="145"/>
        <v>0.80616023176279095</v>
      </c>
      <c r="H1859" s="30">
        <f t="shared" si="146"/>
        <v>4.9140330516175015E-2</v>
      </c>
      <c r="I1859" s="30">
        <f>HLOOKUP(F1859,ROCs!$B$1:$F$17,MATCH(VLOOKUP(D1859,HROC,2,0),ROCs!$A$2:$A$17,0)+1,0)</f>
        <v>0.24115339422849597</v>
      </c>
      <c r="J1859" s="3">
        <v>5.15</v>
      </c>
      <c r="K1859" s="26">
        <f t="shared" si="147"/>
        <v>5.1757848678033733</v>
      </c>
      <c r="L1859" s="31">
        <f t="shared" si="148"/>
        <v>11.353404957673565</v>
      </c>
      <c r="M1859" s="4">
        <f>2.721*K1859*(H1859+VLOOKUP(B1859,Summary!$A$34:C$39,3,0))</f>
        <v>1.8187233889122947</v>
      </c>
      <c r="N1859" t="s">
        <v>111</v>
      </c>
      <c r="O1859" t="s">
        <v>82</v>
      </c>
      <c r="P1859">
        <f t="shared" ref="P1859:P1922" si="149">INT(D1859/1000)*1000</f>
        <v>3000</v>
      </c>
    </row>
    <row r="1860" spans="1:16" hidden="1">
      <c r="A1860" t="s">
        <v>2</v>
      </c>
      <c r="B1860" t="s">
        <v>94</v>
      </c>
      <c r="C1860" t="s">
        <v>71</v>
      </c>
      <c r="D1860" s="8">
        <v>8340</v>
      </c>
      <c r="E1860" t="str">
        <f>VLOOKUP(D1860,Conformity!$A$2:$C$116,2,0)</f>
        <v>Sewage Treatment</v>
      </c>
      <c r="F1860" s="8" t="s">
        <v>3</v>
      </c>
      <c r="G1860" s="26">
        <f t="shared" si="145"/>
        <v>1.2017295380314896</v>
      </c>
      <c r="H1860" s="30">
        <f t="shared" si="146"/>
        <v>0.2322997442582819</v>
      </c>
      <c r="I1860" s="30">
        <f>HLOOKUP(F1860,ROCs!$B$1:$F$17,MATCH(VLOOKUP(D1860,HROC,2,0),ROCs!$A$2:$A$17,0)+1,0)</f>
        <v>0.5449281084296117</v>
      </c>
      <c r="J1860" s="3">
        <v>5.14</v>
      </c>
      <c r="K1860" s="26">
        <f t="shared" si="147"/>
        <v>11.672877764265289</v>
      </c>
      <c r="L1860" s="31">
        <f t="shared" si="148"/>
        <v>38.169213890567271</v>
      </c>
      <c r="M1860" s="4">
        <f>2.721*K1860*(H1860+VLOOKUP(B1860,Summary!$A$34:C$39,3,0))</f>
        <v>8.9663763591075636</v>
      </c>
      <c r="N1860" t="s">
        <v>104</v>
      </c>
      <c r="P1860">
        <f t="shared" si="149"/>
        <v>8000</v>
      </c>
    </row>
    <row r="1861" spans="1:16" hidden="1">
      <c r="A1861" t="s">
        <v>8</v>
      </c>
      <c r="B1861" t="s">
        <v>8</v>
      </c>
      <c r="C1861" t="s">
        <v>72</v>
      </c>
      <c r="D1861" s="8">
        <v>6410</v>
      </c>
      <c r="E1861" t="str">
        <f>VLOOKUP(D1861,Conformity!$A$2:$C$116,2,0)</f>
        <v>Freshwater Marshes</v>
      </c>
      <c r="F1861" s="8" t="s">
        <v>10</v>
      </c>
      <c r="G1861" s="26">
        <f t="shared" si="145"/>
        <v>0.62640332935885068</v>
      </c>
      <c r="H1861" s="30">
        <f t="shared" si="146"/>
        <v>1.7869211096790915E-2</v>
      </c>
      <c r="I1861" s="30">
        <f>HLOOKUP(F1861,ROCs!$B$1:$F$17,MATCH(VLOOKUP(D1861,HROC,2,0),ROCs!$A$2:$A$17,0)+1,0)</f>
        <v>0.24869471632328805</v>
      </c>
      <c r="J1861" s="3">
        <v>5.14</v>
      </c>
      <c r="K1861" s="26">
        <f t="shared" si="147"/>
        <v>5.3272770836253365</v>
      </c>
      <c r="L1861" s="31">
        <f t="shared" si="148"/>
        <v>9.080042580453652</v>
      </c>
      <c r="M1861" s="4">
        <f>2.721*K1861*(H1861+VLOOKUP(B1861,Summary!$A$34:C$39,3,0))</f>
        <v>3.0131725031794829</v>
      </c>
      <c r="N1861" t="s">
        <v>99</v>
      </c>
      <c r="P1861">
        <f t="shared" si="149"/>
        <v>6000</v>
      </c>
    </row>
    <row r="1862" spans="1:16" hidden="1">
      <c r="A1862" t="s">
        <v>14</v>
      </c>
      <c r="B1862" t="s">
        <v>96</v>
      </c>
      <c r="C1862" t="s">
        <v>71</v>
      </c>
      <c r="D1862" s="8">
        <v>4110</v>
      </c>
      <c r="E1862" t="str">
        <f>VLOOKUP(D1862,Conformity!$A$2:$C$116,2,0)</f>
        <v>Pine Flatwoods</v>
      </c>
      <c r="F1862" s="8" t="s">
        <v>10</v>
      </c>
      <c r="G1862" s="26">
        <f t="shared" si="145"/>
        <v>0.80616023176279095</v>
      </c>
      <c r="H1862" s="30">
        <f t="shared" si="146"/>
        <v>4.9140330516175015E-2</v>
      </c>
      <c r="I1862" s="30">
        <f>HLOOKUP(F1862,ROCs!$B$1:$F$17,MATCH(VLOOKUP(D1862,HROC,2,0),ROCs!$A$2:$A$17,0)+1,0)</f>
        <v>0.24115339422849597</v>
      </c>
      <c r="J1862" s="3">
        <v>5.13</v>
      </c>
      <c r="K1862" s="26">
        <f t="shared" si="147"/>
        <v>5.1556847323944277</v>
      </c>
      <c r="L1862" s="31">
        <f t="shared" si="148"/>
        <v>11.309314064634055</v>
      </c>
      <c r="M1862" s="4">
        <f>2.721*K1862*(H1862+VLOOKUP(B1862,Summary!$A$34:C$39,3,0))</f>
        <v>1.811660385460208</v>
      </c>
      <c r="N1862" t="s">
        <v>104</v>
      </c>
      <c r="P1862">
        <f t="shared" si="149"/>
        <v>4000</v>
      </c>
    </row>
    <row r="1863" spans="1:16" hidden="1">
      <c r="A1863" t="s">
        <v>14</v>
      </c>
      <c r="B1863" t="s">
        <v>96</v>
      </c>
      <c r="C1863" t="s">
        <v>71</v>
      </c>
      <c r="D1863" s="8">
        <v>1490</v>
      </c>
      <c r="E1863" t="str">
        <f>VLOOKUP(D1863,Conformity!$A$2:$C$116,2,0)</f>
        <v>Commercial and Services Under Construction</v>
      </c>
      <c r="F1863" s="8" t="s">
        <v>9</v>
      </c>
      <c r="G1863" s="26">
        <f t="shared" si="145"/>
        <v>1.4884831588725165</v>
      </c>
      <c r="H1863" s="30">
        <f t="shared" si="146"/>
        <v>0.30824389141964326</v>
      </c>
      <c r="I1863" s="30">
        <f>HLOOKUP(F1863,ROCs!$B$1:$F$17,MATCH(VLOOKUP(D1863,HROC,2,0),ROCs!$A$2:$A$17,0)+1,0)</f>
        <v>0.57095970596605816</v>
      </c>
      <c r="J1863" s="3">
        <v>5.1100000000000003</v>
      </c>
      <c r="K1863" s="26">
        <f t="shared" si="147"/>
        <v>12.159115076275228</v>
      </c>
      <c r="L1863" s="31">
        <f t="shared" si="148"/>
        <v>49.246394046511597</v>
      </c>
      <c r="M1863" s="4">
        <f>2.721*K1863*(H1863+VLOOKUP(B1863,Summary!$A$34:C$39,3,0))</f>
        <v>12.845030559489418</v>
      </c>
      <c r="N1863" t="s">
        <v>104</v>
      </c>
      <c r="P1863">
        <f t="shared" si="149"/>
        <v>1000</v>
      </c>
    </row>
    <row r="1864" spans="1:16" hidden="1">
      <c r="A1864" t="s">
        <v>7</v>
      </c>
      <c r="B1864" t="s">
        <v>94</v>
      </c>
      <c r="C1864" t="s">
        <v>71</v>
      </c>
      <c r="D1864" s="8">
        <v>6250</v>
      </c>
      <c r="E1864" t="str">
        <f>VLOOKUP(D1864,Conformity!$A$2:$C$116,2,0)</f>
        <v>Hydric Pine Flatwoods</v>
      </c>
      <c r="F1864" s="8" t="s">
        <v>5</v>
      </c>
      <c r="G1864" s="26">
        <f t="shared" si="145"/>
        <v>0.62640332935885068</v>
      </c>
      <c r="H1864" s="30">
        <f t="shared" si="146"/>
        <v>1.7869211096790915E-2</v>
      </c>
      <c r="I1864" s="30">
        <f>HLOOKUP(F1864,ROCs!$B$1:$F$17,MATCH(VLOOKUP(D1864,HROC,2,0),ROCs!$A$2:$A$17,0)+1,0)</f>
        <v>0.24869471632328805</v>
      </c>
      <c r="J1864" s="3">
        <v>5.08</v>
      </c>
      <c r="K1864" s="26">
        <f t="shared" si="147"/>
        <v>5.265090969808699</v>
      </c>
      <c r="L1864" s="31">
        <f t="shared" si="148"/>
        <v>8.9740498655067231</v>
      </c>
      <c r="M1864" s="4">
        <f>2.721*K1864*(H1864+VLOOKUP(B1864,Summary!$A$34:C$39,3,0))</f>
        <v>0.97231552925908526</v>
      </c>
      <c r="N1864" t="s">
        <v>104</v>
      </c>
      <c r="P1864">
        <f t="shared" si="149"/>
        <v>6000</v>
      </c>
    </row>
    <row r="1865" spans="1:16" hidden="1">
      <c r="A1865" t="s">
        <v>14</v>
      </c>
      <c r="B1865" t="s">
        <v>96</v>
      </c>
      <c r="C1865" t="s">
        <v>83</v>
      </c>
      <c r="D1865" s="8">
        <v>5110</v>
      </c>
      <c r="E1865" t="str">
        <f>VLOOKUP(D1865,Conformity!$A$2:$C$116,2,0)</f>
        <v xml:space="preserve"> Natural River, Stream, Waterway</v>
      </c>
      <c r="F1865" s="8" t="s">
        <v>9</v>
      </c>
      <c r="G1865" s="26">
        <f t="shared" si="145"/>
        <v>0.52096910560538079</v>
      </c>
      <c r="H1865" s="30">
        <f t="shared" si="146"/>
        <v>9.3813358258152305E-2</v>
      </c>
      <c r="I1865" s="30">
        <f>HLOOKUP(F1865,ROCs!$B$1:$F$17,MATCH(VLOOKUP(D1865,HROC,2,0),ROCs!$A$2:$A$17,0)+1,0)</f>
        <v>0.2984336595879456</v>
      </c>
      <c r="J1865" s="3">
        <v>5.08</v>
      </c>
      <c r="K1865" s="26">
        <f t="shared" si="147"/>
        <v>6.318109163770437</v>
      </c>
      <c r="L1865" s="31">
        <f t="shared" si="148"/>
        <v>8.95627946973344</v>
      </c>
      <c r="M1865" s="4">
        <f>2.721*K1865*(H1865+VLOOKUP(B1865,Summary!$A$34:C$39,3,0))</f>
        <v>2.9881253905142016</v>
      </c>
      <c r="N1865" t="s">
        <v>111</v>
      </c>
      <c r="O1865" t="s">
        <v>82</v>
      </c>
      <c r="P1865">
        <f t="shared" si="149"/>
        <v>5000</v>
      </c>
    </row>
    <row r="1866" spans="1:16" hidden="1">
      <c r="A1866" t="s">
        <v>16</v>
      </c>
      <c r="B1866" t="s">
        <v>97</v>
      </c>
      <c r="C1866" t="s">
        <v>79</v>
      </c>
      <c r="D1866" s="8">
        <v>1320</v>
      </c>
      <c r="E1866" t="str">
        <f>VLOOKUP(D1866,Conformity!$A$2:$C$116,2,0)</f>
        <v>Mobile Home Units &lt;Six or more dwelling units per acre&gt;</v>
      </c>
      <c r="F1866" s="8" t="s">
        <v>10</v>
      </c>
      <c r="G1866" s="26">
        <f t="shared" si="145"/>
        <v>1.6728075169398335</v>
      </c>
      <c r="H1866" s="30">
        <f t="shared" si="146"/>
        <v>0.4645994885165638</v>
      </c>
      <c r="I1866" s="30">
        <f>HLOOKUP(F1866,ROCs!$B$1:$F$17,MATCH(VLOOKUP(D1866,HROC,2,0),ROCs!$A$2:$A$17,0)+1,0)</f>
        <v>0.44774347762687844</v>
      </c>
      <c r="J1866" s="3">
        <v>5.08</v>
      </c>
      <c r="K1866" s="26">
        <f t="shared" si="147"/>
        <v>9.4791323904908804</v>
      </c>
      <c r="L1866" s="31">
        <f t="shared" si="148"/>
        <v>43.1462546178332</v>
      </c>
      <c r="M1866" s="4">
        <f>2.721*K1866*(H1866+VLOOKUP(B1866,Summary!$A$34:C$39,3,0))</f>
        <v>13.014992933192998</v>
      </c>
      <c r="N1866" t="s">
        <v>113</v>
      </c>
      <c r="P1866">
        <f t="shared" si="149"/>
        <v>1000</v>
      </c>
    </row>
    <row r="1867" spans="1:16" hidden="1">
      <c r="A1867" t="s">
        <v>2</v>
      </c>
      <c r="B1867" t="s">
        <v>94</v>
      </c>
      <c r="C1867" t="s">
        <v>71</v>
      </c>
      <c r="D1867" s="8">
        <v>8310</v>
      </c>
      <c r="E1867" t="str">
        <f>VLOOKUP(D1867,Conformity!$A$2:$C$116,2,0)</f>
        <v>Electric Power Facilities</v>
      </c>
      <c r="F1867" s="8" t="s">
        <v>5</v>
      </c>
      <c r="G1867" s="26">
        <f t="shared" si="145"/>
        <v>1.2017295380314896</v>
      </c>
      <c r="H1867" s="30">
        <f t="shared" si="146"/>
        <v>0.2322997442582819</v>
      </c>
      <c r="I1867" s="30">
        <f>HLOOKUP(F1867,ROCs!$B$1:$F$17,MATCH(VLOOKUP(D1867,HROC,2,0),ROCs!$A$2:$A$17,0)+1,0)</f>
        <v>0.58224006489851832</v>
      </c>
      <c r="J1867" s="3">
        <v>5.07</v>
      </c>
      <c r="K1867" s="26">
        <f t="shared" si="147"/>
        <v>12.302281335255396</v>
      </c>
      <c r="L1867" s="31">
        <f t="shared" si="148"/>
        <v>40.227304449705436</v>
      </c>
      <c r="M1867" s="4">
        <f>2.721*K1867*(H1867+VLOOKUP(B1867,Summary!$A$34:C$39,3,0))</f>
        <v>9.4498449101567452</v>
      </c>
      <c r="N1867" t="s">
        <v>104</v>
      </c>
      <c r="P1867">
        <f t="shared" si="149"/>
        <v>8000</v>
      </c>
    </row>
    <row r="1868" spans="1:16" hidden="1">
      <c r="A1868" t="s">
        <v>8</v>
      </c>
      <c r="B1868" t="s">
        <v>8</v>
      </c>
      <c r="C1868" t="s">
        <v>86</v>
      </c>
      <c r="D1868" s="8">
        <v>5300</v>
      </c>
      <c r="E1868" t="str">
        <f>VLOOKUP(D1868,Conformity!$A$2:$C$116,2,0)</f>
        <v>Reservoirs</v>
      </c>
      <c r="F1868" s="8" t="s">
        <v>5</v>
      </c>
      <c r="G1868" s="26">
        <f t="shared" si="145"/>
        <v>0.52096910560538079</v>
      </c>
      <c r="H1868" s="30">
        <f t="shared" si="146"/>
        <v>9.3813358258152305E-2</v>
      </c>
      <c r="I1868" s="30">
        <f>HLOOKUP(F1868,ROCs!$B$1:$F$17,MATCH(VLOOKUP(D1868,HROC,2,0),ROCs!$A$2:$A$17,0)+1,0)</f>
        <v>0.2984336595879456</v>
      </c>
      <c r="J1868" s="3">
        <v>5.0599999999999996</v>
      </c>
      <c r="K1868" s="26">
        <f t="shared" si="147"/>
        <v>6.2932347182437809</v>
      </c>
      <c r="L1868" s="31">
        <f t="shared" si="148"/>
        <v>8.9210185269392142</v>
      </c>
      <c r="M1868" s="4">
        <f>2.721*K1868*(H1868+VLOOKUP(B1868,Summary!$A$34:C$39,3,0))</f>
        <v>4.8599892008407473</v>
      </c>
      <c r="N1868" t="s">
        <v>109</v>
      </c>
      <c r="P1868">
        <f t="shared" si="149"/>
        <v>5000</v>
      </c>
    </row>
    <row r="1869" spans="1:16" hidden="1">
      <c r="A1869" t="s">
        <v>16</v>
      </c>
      <c r="B1869" t="s">
        <v>97</v>
      </c>
      <c r="C1869" t="s">
        <v>81</v>
      </c>
      <c r="D1869" s="8">
        <v>1600</v>
      </c>
      <c r="E1869" t="str">
        <f>VLOOKUP(D1869,Conformity!$A$2:$C$116,2,0)</f>
        <v>Extractive</v>
      </c>
      <c r="F1869" s="8" t="s">
        <v>5</v>
      </c>
      <c r="G1869" s="26">
        <f t="shared" si="145"/>
        <v>0.73183755311232057</v>
      </c>
      <c r="H1869" s="30">
        <f t="shared" si="146"/>
        <v>0.13401908322593187</v>
      </c>
      <c r="I1869" s="30">
        <f>HLOOKUP(F1869,ROCs!$B$1:$F$17,MATCH(VLOOKUP(D1869,HROC,2,0),ROCs!$A$2:$A$17,0)+1,0)</f>
        <v>0.24052044568721381</v>
      </c>
      <c r="J1869" s="3">
        <v>5.04</v>
      </c>
      <c r="K1869" s="26">
        <f t="shared" si="147"/>
        <v>5.0519395453033766</v>
      </c>
      <c r="L1869" s="31">
        <f t="shared" si="148"/>
        <v>10.06007868390815</v>
      </c>
      <c r="M1869" s="4">
        <f>2.721*K1869*(H1869+VLOOKUP(B1869,Summary!$A$34:C$39,3,0))</f>
        <v>2.3921233097555339</v>
      </c>
      <c r="N1869" t="s">
        <v>103</v>
      </c>
      <c r="O1869" t="s">
        <v>82</v>
      </c>
      <c r="P1869">
        <f t="shared" si="149"/>
        <v>1000</v>
      </c>
    </row>
    <row r="1870" spans="1:16" hidden="1">
      <c r="A1870" t="s">
        <v>8</v>
      </c>
      <c r="B1870" t="s">
        <v>8</v>
      </c>
      <c r="C1870" t="s">
        <v>73</v>
      </c>
      <c r="D1870" s="8">
        <v>5120</v>
      </c>
      <c r="E1870" t="str">
        <f>VLOOKUP(D1870,Conformity!$A$2:$C$116,2,0)</f>
        <v xml:space="preserve"> Channelized Waterways, Canals</v>
      </c>
      <c r="F1870" s="8" t="s">
        <v>10</v>
      </c>
      <c r="G1870" s="26">
        <f t="shared" si="145"/>
        <v>0.52096910560538079</v>
      </c>
      <c r="H1870" s="30">
        <f t="shared" si="146"/>
        <v>9.3813358258152305E-2</v>
      </c>
      <c r="I1870" s="30">
        <f>HLOOKUP(F1870,ROCs!$B$1:$F$17,MATCH(VLOOKUP(D1870,HROC,2,0),ROCs!$A$2:$A$17,0)+1,0)</f>
        <v>0.2984336595879456</v>
      </c>
      <c r="J1870" s="3">
        <v>5.0199999999999996</v>
      </c>
      <c r="K1870" s="26">
        <f t="shared" si="147"/>
        <v>6.2434858271904714</v>
      </c>
      <c r="L1870" s="31">
        <f t="shared" si="148"/>
        <v>8.8504966413507624</v>
      </c>
      <c r="M1870" s="4">
        <f>2.721*K1870*(H1870+VLOOKUP(B1870,Summary!$A$34:C$39,3,0))</f>
        <v>4.8215703138775785</v>
      </c>
      <c r="N1870" t="s">
        <v>110</v>
      </c>
      <c r="P1870">
        <f t="shared" si="149"/>
        <v>5000</v>
      </c>
    </row>
    <row r="1871" spans="1:16">
      <c r="A1871" t="s">
        <v>14</v>
      </c>
      <c r="B1871" t="s">
        <v>96</v>
      </c>
      <c r="C1871" t="s">
        <v>17</v>
      </c>
      <c r="D1871" s="8">
        <v>6440</v>
      </c>
      <c r="E1871" t="str">
        <f>VLOOKUP(D1871,Conformity!$A$2:$C$116,2,0)</f>
        <v>Emergent Aquatic Vegetation</v>
      </c>
      <c r="F1871" s="8" t="s">
        <v>5</v>
      </c>
      <c r="G1871" s="26">
        <f t="shared" ref="G1871:G1934" si="150">VLOOKUP(VLOOKUP(D1871,HEMC,2,0),EMCN,2,0)</f>
        <v>0.62640332935885068</v>
      </c>
      <c r="H1871" s="30">
        <f t="shared" ref="H1871:H1934" si="151">VLOOKUP(VLOOKUP(D1871,HEMC,2,0),EMCP,3,0)</f>
        <v>1.7869211096790915E-2</v>
      </c>
      <c r="I1871" s="30">
        <f>HLOOKUP(F1871,ROCs!$B$1:$F$17,MATCH(VLOOKUP(D1871,HROC,2,0),ROCs!$A$2:$A$17,0)+1,0)</f>
        <v>0.24869471632328805</v>
      </c>
      <c r="J1871" s="3">
        <v>5.01</v>
      </c>
      <c r="K1871" s="26">
        <f t="shared" si="147"/>
        <v>5.1925405036892869</v>
      </c>
      <c r="L1871" s="31">
        <f t="shared" si="148"/>
        <v>8.8503916980686377</v>
      </c>
      <c r="M1871" s="4">
        <f>2.721*K1871*(H1871+VLOOKUP(B1871,Summary!$A$34:C$39,3,0))</f>
        <v>1.3827845619437189</v>
      </c>
      <c r="N1871" t="s">
        <v>17</v>
      </c>
      <c r="O1871" t="s">
        <v>50</v>
      </c>
      <c r="P1871">
        <f t="shared" si="149"/>
        <v>6000</v>
      </c>
    </row>
    <row r="1872" spans="1:16" hidden="1">
      <c r="A1872" t="s">
        <v>16</v>
      </c>
      <c r="B1872" t="s">
        <v>97</v>
      </c>
      <c r="C1872" t="s">
        <v>79</v>
      </c>
      <c r="D1872" s="8">
        <v>1490</v>
      </c>
      <c r="E1872" t="str">
        <f>VLOOKUP(D1872,Conformity!$A$2:$C$116,2,0)</f>
        <v>Commercial and Services Under Construction</v>
      </c>
      <c r="F1872" s="8" t="s">
        <v>5</v>
      </c>
      <c r="G1872" s="26">
        <f t="shared" si="150"/>
        <v>1.4884831588725165</v>
      </c>
      <c r="H1872" s="30">
        <f t="shared" si="151"/>
        <v>0.30824389141964326</v>
      </c>
      <c r="I1872" s="30">
        <f>HLOOKUP(F1872,ROCs!$B$1:$F$17,MATCH(VLOOKUP(D1872,HROC,2,0),ROCs!$A$2:$A$17,0)+1,0)</f>
        <v>0.58224006489851832</v>
      </c>
      <c r="J1872" s="3">
        <v>5</v>
      </c>
      <c r="K1872" s="26">
        <f t="shared" si="147"/>
        <v>12.132427352322877</v>
      </c>
      <c r="L1872" s="31">
        <f t="shared" si="148"/>
        <v>49.138304423071283</v>
      </c>
      <c r="M1872" s="4">
        <f>2.721*K1872*(H1872+VLOOKUP(B1872,Summary!$A$34:C$39,3,0))</f>
        <v>11.496343944539722</v>
      </c>
      <c r="N1872" t="s">
        <v>113</v>
      </c>
      <c r="P1872">
        <f t="shared" si="149"/>
        <v>1000</v>
      </c>
    </row>
    <row r="1873" spans="1:16" hidden="1">
      <c r="A1873" t="s">
        <v>2</v>
      </c>
      <c r="B1873" t="s">
        <v>94</v>
      </c>
      <c r="C1873" t="s">
        <v>4</v>
      </c>
      <c r="D1873" s="8">
        <v>2230</v>
      </c>
      <c r="E1873" t="str">
        <f>VLOOKUP(D1873,Conformity!$A$2:$C$116,2,0)</f>
        <v>Other Groves</v>
      </c>
      <c r="F1873" s="8" t="s">
        <v>5</v>
      </c>
      <c r="G1873" s="26">
        <f t="shared" si="150"/>
        <v>1.6671011379372187</v>
      </c>
      <c r="H1873" s="30">
        <f t="shared" si="151"/>
        <v>0.16490862031309303</v>
      </c>
      <c r="I1873" s="30">
        <f>HLOOKUP(F1873,ROCs!$B$1:$F$17,MATCH(VLOOKUP(D1873,HROC,2,0),ROCs!$A$2:$A$17,0)+1,0)</f>
        <v>0.32696578480774496</v>
      </c>
      <c r="J1873" s="3">
        <v>4.99</v>
      </c>
      <c r="K1873" s="26">
        <f t="shared" si="147"/>
        <v>6.7995232418495233</v>
      </c>
      <c r="L1873" s="31">
        <f t="shared" si="148"/>
        <v>30.843876273190627</v>
      </c>
      <c r="M1873" s="4">
        <f>2.721*K1873*(H1873+VLOOKUP(B1873,Summary!$A$34:C$39,3,0))</f>
        <v>3.9761324278028116</v>
      </c>
      <c r="N1873" t="s">
        <v>4</v>
      </c>
      <c r="P1873">
        <f t="shared" si="149"/>
        <v>2000</v>
      </c>
    </row>
    <row r="1874" spans="1:16" hidden="1">
      <c r="A1874" t="s">
        <v>14</v>
      </c>
      <c r="B1874" t="s">
        <v>96</v>
      </c>
      <c r="C1874" t="s">
        <v>90</v>
      </c>
      <c r="D1874" s="8">
        <v>4200</v>
      </c>
      <c r="E1874" t="str">
        <f>VLOOKUP(D1874,Conformity!$A$2:$C$116,2,0)</f>
        <v>Upland Hardwood Forests</v>
      </c>
      <c r="F1874" s="8" t="s">
        <v>10</v>
      </c>
      <c r="G1874" s="26">
        <f t="shared" si="150"/>
        <v>0.80616023176279095</v>
      </c>
      <c r="H1874" s="30">
        <f t="shared" si="151"/>
        <v>4.9140330516175015E-2</v>
      </c>
      <c r="I1874" s="30">
        <f>HLOOKUP(F1874,ROCs!$B$1:$F$17,MATCH(VLOOKUP(D1874,HROC,2,0),ROCs!$A$2:$A$17,0)+1,0)</f>
        <v>0.24115339422849597</v>
      </c>
      <c r="J1874" s="3">
        <v>4.99</v>
      </c>
      <c r="K1874" s="26">
        <f t="shared" si="147"/>
        <v>5.0149837845318119</v>
      </c>
      <c r="L1874" s="31">
        <f t="shared" si="148"/>
        <v>11.000677813357493</v>
      </c>
      <c r="M1874" s="4">
        <f>2.721*K1874*(H1874+VLOOKUP(B1874,Summary!$A$34:C$39,3,0))</f>
        <v>1.7622193612956019</v>
      </c>
      <c r="N1874" t="s">
        <v>105</v>
      </c>
      <c r="O1874" t="s">
        <v>89</v>
      </c>
      <c r="P1874">
        <f t="shared" si="149"/>
        <v>4000</v>
      </c>
    </row>
    <row r="1875" spans="1:16">
      <c r="A1875" t="s">
        <v>16</v>
      </c>
      <c r="B1875" t="s">
        <v>97</v>
      </c>
      <c r="C1875" t="s">
        <v>17</v>
      </c>
      <c r="D1875" s="8">
        <v>6170</v>
      </c>
      <c r="E1875" t="str">
        <f>VLOOKUP(D1875,Conformity!$A$2:$C$116,2,0)</f>
        <v>Mixed Wetland Hardwoods</v>
      </c>
      <c r="F1875" s="8" t="s">
        <v>3</v>
      </c>
      <c r="G1875" s="26">
        <f t="shared" si="150"/>
        <v>0.62640332935885068</v>
      </c>
      <c r="H1875" s="30">
        <f t="shared" si="151"/>
        <v>1.7869211096790915E-2</v>
      </c>
      <c r="I1875" s="30">
        <f>HLOOKUP(F1875,ROCs!$B$1:$F$17,MATCH(VLOOKUP(D1875,HROC,2,0),ROCs!$A$2:$A$17,0)+1,0)</f>
        <v>0.24869471632328805</v>
      </c>
      <c r="J1875" s="3">
        <v>4.9800000000000004</v>
      </c>
      <c r="K1875" s="26">
        <f t="shared" si="147"/>
        <v>5.1614474467809686</v>
      </c>
      <c r="L1875" s="31">
        <f t="shared" si="148"/>
        <v>8.7973953405951733</v>
      </c>
      <c r="M1875" s="4">
        <f>2.721*K1875*(H1875+VLOOKUP(B1875,Summary!$A$34:C$39,3,0))</f>
        <v>0.81273247475857091</v>
      </c>
      <c r="N1875" t="s">
        <v>17</v>
      </c>
      <c r="O1875" t="s">
        <v>68</v>
      </c>
      <c r="P1875">
        <f t="shared" si="149"/>
        <v>6000</v>
      </c>
    </row>
    <row r="1876" spans="1:16" hidden="1">
      <c r="A1876" t="s">
        <v>14</v>
      </c>
      <c r="B1876" t="s">
        <v>96</v>
      </c>
      <c r="C1876" t="s">
        <v>79</v>
      </c>
      <c r="D1876" s="8">
        <v>5200</v>
      </c>
      <c r="E1876" t="str">
        <f>VLOOKUP(D1876,Conformity!$A$2:$C$116,2,0)</f>
        <v>Lakes</v>
      </c>
      <c r="F1876" s="8" t="s">
        <v>10</v>
      </c>
      <c r="G1876" s="26">
        <f t="shared" si="150"/>
        <v>0.52096910560538079</v>
      </c>
      <c r="H1876" s="30">
        <f t="shared" si="151"/>
        <v>9.3813358258152305E-2</v>
      </c>
      <c r="I1876" s="30">
        <f>HLOOKUP(F1876,ROCs!$B$1:$F$17,MATCH(VLOOKUP(D1876,HROC,2,0),ROCs!$A$2:$A$17,0)+1,0)</f>
        <v>0.2984336595879456</v>
      </c>
      <c r="J1876" s="3">
        <v>4.9800000000000004</v>
      </c>
      <c r="K1876" s="26">
        <f t="shared" si="147"/>
        <v>6.193736936137161</v>
      </c>
      <c r="L1876" s="31">
        <f t="shared" si="148"/>
        <v>8.7799747557623107</v>
      </c>
      <c r="M1876" s="4">
        <f>2.721*K1876*(H1876+VLOOKUP(B1876,Summary!$A$34:C$39,3,0))</f>
        <v>2.9293040245591984</v>
      </c>
      <c r="N1876" t="s">
        <v>113</v>
      </c>
      <c r="P1876">
        <f t="shared" si="149"/>
        <v>5000</v>
      </c>
    </row>
    <row r="1877" spans="1:16" hidden="1">
      <c r="A1877" t="s">
        <v>2</v>
      </c>
      <c r="B1877" t="s">
        <v>94</v>
      </c>
      <c r="C1877" t="s">
        <v>71</v>
      </c>
      <c r="D1877" s="8">
        <v>6430</v>
      </c>
      <c r="E1877" t="str">
        <f>VLOOKUP(D1877,Conformity!$A$2:$C$116,2,0)</f>
        <v>Wet Prairies</v>
      </c>
      <c r="F1877" s="8" t="s">
        <v>5</v>
      </c>
      <c r="G1877" s="26">
        <f t="shared" si="150"/>
        <v>0.62640332935885068</v>
      </c>
      <c r="H1877" s="30">
        <f t="shared" si="151"/>
        <v>1.7869211096790915E-2</v>
      </c>
      <c r="I1877" s="30">
        <f>HLOOKUP(F1877,ROCs!$B$1:$F$17,MATCH(VLOOKUP(D1877,HROC,2,0),ROCs!$A$2:$A$17,0)+1,0)</f>
        <v>0.24869471632328805</v>
      </c>
      <c r="J1877" s="3">
        <v>4.97</v>
      </c>
      <c r="K1877" s="26">
        <f t="shared" si="147"/>
        <v>5.1510830944781949</v>
      </c>
      <c r="L1877" s="31">
        <f t="shared" si="148"/>
        <v>8.7797298881040184</v>
      </c>
      <c r="M1877" s="4">
        <f>2.721*K1877*(H1877+VLOOKUP(B1877,Summary!$A$34:C$39,3,0))</f>
        <v>0.95126145283812069</v>
      </c>
      <c r="N1877" t="s">
        <v>104</v>
      </c>
      <c r="P1877">
        <f t="shared" si="149"/>
        <v>6000</v>
      </c>
    </row>
    <row r="1878" spans="1:16" hidden="1">
      <c r="A1878" t="s">
        <v>14</v>
      </c>
      <c r="B1878" t="s">
        <v>96</v>
      </c>
      <c r="C1878" t="s">
        <v>90</v>
      </c>
      <c r="D1878" s="8">
        <v>6170</v>
      </c>
      <c r="E1878" t="str">
        <f>VLOOKUP(D1878,Conformity!$A$2:$C$116,2,0)</f>
        <v>Mixed Wetland Hardwoods</v>
      </c>
      <c r="F1878" s="8" t="s">
        <v>9</v>
      </c>
      <c r="G1878" s="26">
        <f t="shared" si="150"/>
        <v>0.62640332935885068</v>
      </c>
      <c r="H1878" s="30">
        <f t="shared" si="151"/>
        <v>1.7869211096790915E-2</v>
      </c>
      <c r="I1878" s="30">
        <f>HLOOKUP(F1878,ROCs!$B$1:$F$17,MATCH(VLOOKUP(D1878,HROC,2,0),ROCs!$A$2:$A$17,0)+1,0)</f>
        <v>0.24869471632328805</v>
      </c>
      <c r="J1878" s="3">
        <v>4.97</v>
      </c>
      <c r="K1878" s="26">
        <f t="shared" si="147"/>
        <v>5.1510830944781949</v>
      </c>
      <c r="L1878" s="31">
        <f t="shared" si="148"/>
        <v>8.7797298881040184</v>
      </c>
      <c r="M1878" s="4">
        <f>2.721*K1878*(H1878+VLOOKUP(B1878,Summary!$A$34:C$39,3,0))</f>
        <v>1.3717443658403756</v>
      </c>
      <c r="N1878" t="s">
        <v>105</v>
      </c>
      <c r="O1878" t="s">
        <v>89</v>
      </c>
      <c r="P1878">
        <f t="shared" si="149"/>
        <v>6000</v>
      </c>
    </row>
    <row r="1879" spans="1:16" hidden="1">
      <c r="A1879" t="s">
        <v>16</v>
      </c>
      <c r="B1879" t="s">
        <v>97</v>
      </c>
      <c r="C1879" t="s">
        <v>79</v>
      </c>
      <c r="D1879" s="8">
        <v>5300</v>
      </c>
      <c r="E1879" t="str">
        <f>VLOOKUP(D1879,Conformity!$A$2:$C$116,2,0)</f>
        <v>Reservoirs</v>
      </c>
      <c r="F1879" s="8" t="s">
        <v>10</v>
      </c>
      <c r="G1879" s="26">
        <f t="shared" si="150"/>
        <v>0.52096910560538079</v>
      </c>
      <c r="H1879" s="30">
        <f t="shared" si="151"/>
        <v>9.3813358258152305E-2</v>
      </c>
      <c r="I1879" s="30">
        <f>HLOOKUP(F1879,ROCs!$B$1:$F$17,MATCH(VLOOKUP(D1879,HROC,2,0),ROCs!$A$2:$A$17,0)+1,0)</f>
        <v>0.2984336595879456</v>
      </c>
      <c r="J1879" s="3">
        <v>4.9400000000000004</v>
      </c>
      <c r="K1879" s="26">
        <f t="shared" si="147"/>
        <v>6.1439880450838507</v>
      </c>
      <c r="L1879" s="31">
        <f t="shared" si="148"/>
        <v>8.7094528701738589</v>
      </c>
      <c r="M1879" s="4">
        <f>2.721*K1879*(H1879+VLOOKUP(B1879,Summary!$A$34:C$39,3,0))</f>
        <v>2.2370638193502703</v>
      </c>
      <c r="N1879" t="s">
        <v>113</v>
      </c>
      <c r="P1879">
        <f t="shared" si="149"/>
        <v>5000</v>
      </c>
    </row>
    <row r="1880" spans="1:16" hidden="1">
      <c r="A1880" t="s">
        <v>12</v>
      </c>
      <c r="B1880" t="s">
        <v>95</v>
      </c>
      <c r="C1880" t="s">
        <v>71</v>
      </c>
      <c r="D1880" s="8">
        <v>8350</v>
      </c>
      <c r="E1880" t="str">
        <f>VLOOKUP(D1880,Conformity!$A$2:$C$116,2,0)</f>
        <v>Solid Waste Disposal</v>
      </c>
      <c r="F1880" s="8" t="s">
        <v>5</v>
      </c>
      <c r="G1880" s="26">
        <f t="shared" si="150"/>
        <v>1.4884831588725165</v>
      </c>
      <c r="H1880" s="30">
        <f t="shared" si="151"/>
        <v>0.30824389141964326</v>
      </c>
      <c r="I1880" s="30">
        <f>HLOOKUP(F1880,ROCs!$B$1:$F$17,MATCH(VLOOKUP(D1880,HROC,2,0),ROCs!$A$2:$A$17,0)+1,0)</f>
        <v>0.58224006489851832</v>
      </c>
      <c r="J1880" s="3">
        <v>4.93</v>
      </c>
      <c r="K1880" s="26">
        <f t="shared" si="147"/>
        <v>11.962573369390354</v>
      </c>
      <c r="L1880" s="31">
        <f t="shared" si="148"/>
        <v>48.450368161148276</v>
      </c>
      <c r="M1880" s="4">
        <f>2.721*K1880*(H1880+VLOOKUP(B1880,Summary!$A$34:C$39,3,0))</f>
        <v>10.033388643791717</v>
      </c>
      <c r="N1880" t="s">
        <v>104</v>
      </c>
      <c r="P1880">
        <f t="shared" si="149"/>
        <v>8000</v>
      </c>
    </row>
    <row r="1881" spans="1:16" hidden="1">
      <c r="A1881" t="s">
        <v>14</v>
      </c>
      <c r="B1881" t="s">
        <v>96</v>
      </c>
      <c r="C1881" t="s">
        <v>83</v>
      </c>
      <c r="D1881" s="8">
        <v>1330</v>
      </c>
      <c r="E1881" t="str">
        <f>VLOOKUP(D1881,Conformity!$A$2:$C$116,2,0)</f>
        <v>Multiple Dwelling Units, Low Rise &lt;Two stories or less&gt;</v>
      </c>
      <c r="F1881" s="8" t="s">
        <v>9</v>
      </c>
      <c r="G1881" s="26">
        <f t="shared" si="150"/>
        <v>1.6728075169398335</v>
      </c>
      <c r="H1881" s="30">
        <f t="shared" si="151"/>
        <v>0.4645994885165638</v>
      </c>
      <c r="I1881" s="30">
        <f>HLOOKUP(F1881,ROCs!$B$1:$F$17,MATCH(VLOOKUP(D1881,HROC,2,0),ROCs!$A$2:$A$17,0)+1,0)</f>
        <v>0.43646311869441834</v>
      </c>
      <c r="J1881" s="3">
        <v>4.93</v>
      </c>
      <c r="K1881" s="26">
        <f t="shared" si="147"/>
        <v>8.9674730324938121</v>
      </c>
      <c r="L1881" s="31">
        <f t="shared" si="148"/>
        <v>40.817329983350341</v>
      </c>
      <c r="M1881" s="4">
        <f>2.721*K1881*(H1881+VLOOKUP(B1881,Summary!$A$34:C$39,3,0))</f>
        <v>13.288496618074394</v>
      </c>
      <c r="N1881" t="s">
        <v>111</v>
      </c>
      <c r="O1881" t="s">
        <v>82</v>
      </c>
      <c r="P1881">
        <f t="shared" si="149"/>
        <v>1000</v>
      </c>
    </row>
    <row r="1882" spans="1:16" hidden="1">
      <c r="A1882" t="s">
        <v>14</v>
      </c>
      <c r="B1882" t="s">
        <v>96</v>
      </c>
      <c r="C1882" t="s">
        <v>90</v>
      </c>
      <c r="D1882" s="8">
        <v>1340</v>
      </c>
      <c r="E1882" t="str">
        <f>VLOOKUP(D1882,Conformity!$A$2:$C$116,2,0)</f>
        <v>Multiple Dwelling Units, High Rise &lt;Three stories or more&gt;</v>
      </c>
      <c r="F1882" s="8" t="s">
        <v>5</v>
      </c>
      <c r="G1882" s="26">
        <f t="shared" si="150"/>
        <v>1.6728075169398335</v>
      </c>
      <c r="H1882" s="30">
        <f t="shared" si="151"/>
        <v>0.4645994885165638</v>
      </c>
      <c r="I1882" s="30">
        <f>HLOOKUP(F1882,ROCs!$B$1:$F$17,MATCH(VLOOKUP(D1882,HROC,2,0),ROCs!$A$2:$A$17,0)+1,0)</f>
        <v>0.45902383655933859</v>
      </c>
      <c r="J1882" s="3">
        <v>4.91</v>
      </c>
      <c r="K1882" s="26">
        <f t="shared" si="147"/>
        <v>9.3927408288077228</v>
      </c>
      <c r="L1882" s="31">
        <f t="shared" si="148"/>
        <v>42.753025347087593</v>
      </c>
      <c r="M1882" s="4">
        <f>2.721*K1882*(H1882+VLOOKUP(B1882,Summary!$A$34:C$39,3,0))</f>
        <v>13.91868191694468</v>
      </c>
      <c r="N1882" t="s">
        <v>105</v>
      </c>
      <c r="O1882" t="s">
        <v>89</v>
      </c>
      <c r="P1882">
        <f t="shared" si="149"/>
        <v>1000</v>
      </c>
    </row>
    <row r="1883" spans="1:16" hidden="1">
      <c r="A1883" t="s">
        <v>16</v>
      </c>
      <c r="B1883" t="s">
        <v>97</v>
      </c>
      <c r="C1883" t="s">
        <v>81</v>
      </c>
      <c r="D1883" s="8">
        <v>8340</v>
      </c>
      <c r="E1883" t="str">
        <f>VLOOKUP(D1883,Conformity!$A$2:$C$116,2,0)</f>
        <v>Sewage Treatment</v>
      </c>
      <c r="F1883" s="8" t="s">
        <v>5</v>
      </c>
      <c r="G1883" s="26">
        <f t="shared" si="150"/>
        <v>1.2017295380314896</v>
      </c>
      <c r="H1883" s="30">
        <f t="shared" si="151"/>
        <v>0.2322997442582819</v>
      </c>
      <c r="I1883" s="30">
        <f>HLOOKUP(F1883,ROCs!$B$1:$F$17,MATCH(VLOOKUP(D1883,HROC,2,0),ROCs!$A$2:$A$17,0)+1,0)</f>
        <v>0.58224006489851832</v>
      </c>
      <c r="J1883" s="3">
        <v>4.88</v>
      </c>
      <c r="K1883" s="26">
        <f t="shared" si="147"/>
        <v>11.841249095867125</v>
      </c>
      <c r="L1883" s="31">
        <f t="shared" si="148"/>
        <v>38.719772330288464</v>
      </c>
      <c r="M1883" s="4">
        <f>2.721*K1883*(H1883+VLOOKUP(B1883,Summary!$A$34:C$39,3,0))</f>
        <v>8.77350832246929</v>
      </c>
      <c r="N1883" t="s">
        <v>103</v>
      </c>
      <c r="O1883" t="s">
        <v>82</v>
      </c>
      <c r="P1883">
        <f t="shared" si="149"/>
        <v>8000</v>
      </c>
    </row>
    <row r="1884" spans="1:16" hidden="1">
      <c r="A1884" t="s">
        <v>7</v>
      </c>
      <c r="B1884" t="s">
        <v>94</v>
      </c>
      <c r="C1884" t="s">
        <v>71</v>
      </c>
      <c r="D1884" s="8">
        <v>6410</v>
      </c>
      <c r="E1884" t="str">
        <f>VLOOKUP(D1884,Conformity!$A$2:$C$116,2,0)</f>
        <v>Freshwater Marshes</v>
      </c>
      <c r="F1884" s="8" t="s">
        <v>5</v>
      </c>
      <c r="G1884" s="26">
        <f t="shared" si="150"/>
        <v>0.62640332935885068</v>
      </c>
      <c r="H1884" s="30">
        <f t="shared" si="151"/>
        <v>1.7869211096790915E-2</v>
      </c>
      <c r="I1884" s="30">
        <f>HLOOKUP(F1884,ROCs!$B$1:$F$17,MATCH(VLOOKUP(D1884,HROC,2,0),ROCs!$A$2:$A$17,0)+1,0)</f>
        <v>0.24869471632328805</v>
      </c>
      <c r="J1884" s="3">
        <v>4.87</v>
      </c>
      <c r="K1884" s="26">
        <f t="shared" si="147"/>
        <v>5.0474395714504654</v>
      </c>
      <c r="L1884" s="31">
        <f t="shared" si="148"/>
        <v>8.6030753631924686</v>
      </c>
      <c r="M1884" s="4">
        <f>2.721*K1884*(H1884+VLOOKUP(B1884,Summary!$A$34:C$39,3,0))</f>
        <v>0.93212138336451678</v>
      </c>
      <c r="N1884" t="s">
        <v>104</v>
      </c>
      <c r="P1884">
        <f t="shared" si="149"/>
        <v>6000</v>
      </c>
    </row>
    <row r="1885" spans="1:16" hidden="1">
      <c r="A1885" t="s">
        <v>12</v>
      </c>
      <c r="B1885" t="s">
        <v>95</v>
      </c>
      <c r="C1885" t="s">
        <v>71</v>
      </c>
      <c r="D1885" s="8">
        <v>1180</v>
      </c>
      <c r="E1885" t="str">
        <f>VLOOKUP(D1885,Conformity!$A$2:$C$116,2,0)</f>
        <v>Rural Residential</v>
      </c>
      <c r="F1885" s="8" t="s">
        <v>13</v>
      </c>
      <c r="G1885" s="26">
        <f t="shared" si="150"/>
        <v>0.96739227811534922</v>
      </c>
      <c r="H1885" s="30">
        <f t="shared" si="151"/>
        <v>0.17065096597435325</v>
      </c>
      <c r="I1885" s="30">
        <f>HLOOKUP(F1885,ROCs!$B$1:$F$17,MATCH(VLOOKUP(D1885,HROC,2,0),ROCs!$A$2:$A$17,0)+1,0)</f>
        <v>0.15190764990771397</v>
      </c>
      <c r="J1885" s="3">
        <v>4.87</v>
      </c>
      <c r="K1885" s="26">
        <f t="shared" si="147"/>
        <v>3.0830758879232381</v>
      </c>
      <c r="L1885" s="31">
        <f t="shared" si="148"/>
        <v>8.1155016983587558</v>
      </c>
      <c r="M1885" s="4">
        <f>2.721*K1885*(H1885+VLOOKUP(B1885,Summary!$A$34:C$39,3,0))</f>
        <v>1.4315993992524843</v>
      </c>
      <c r="N1885" t="s">
        <v>104</v>
      </c>
      <c r="P1885">
        <f t="shared" si="149"/>
        <v>1000</v>
      </c>
    </row>
    <row r="1886" spans="1:16" hidden="1">
      <c r="A1886" t="s">
        <v>16</v>
      </c>
      <c r="B1886" t="s">
        <v>97</v>
      </c>
      <c r="C1886" t="s">
        <v>79</v>
      </c>
      <c r="D1886" s="8">
        <v>1700</v>
      </c>
      <c r="E1886" t="str">
        <f>VLOOKUP(D1886,Conformity!$A$2:$C$116,2,0)</f>
        <v>Institutional</v>
      </c>
      <c r="F1886" s="8" t="s">
        <v>5</v>
      </c>
      <c r="G1886" s="26">
        <f t="shared" si="150"/>
        <v>0.96739227811534922</v>
      </c>
      <c r="H1886" s="30">
        <f t="shared" si="151"/>
        <v>0.17065096597435325</v>
      </c>
      <c r="I1886" s="30">
        <f>HLOOKUP(F1886,ROCs!$B$1:$F$17,MATCH(VLOOKUP(D1886,HROC,2,0),ROCs!$A$2:$A$17,0)+1,0)</f>
        <v>0.24052044568721381</v>
      </c>
      <c r="J1886" s="3">
        <v>4.87</v>
      </c>
      <c r="K1886" s="26">
        <f t="shared" si="147"/>
        <v>4.8815368225451277</v>
      </c>
      <c r="L1886" s="31">
        <f t="shared" si="148"/>
        <v>12.849544355734698</v>
      </c>
      <c r="M1886" s="4">
        <f>2.721*K1886*(H1886+VLOOKUP(B1886,Summary!$A$34:C$39,3,0))</f>
        <v>2.7980055165822457</v>
      </c>
      <c r="N1886" t="s">
        <v>113</v>
      </c>
      <c r="P1886">
        <f t="shared" si="149"/>
        <v>1000</v>
      </c>
    </row>
    <row r="1887" spans="1:16" hidden="1">
      <c r="A1887" t="s">
        <v>16</v>
      </c>
      <c r="B1887" t="s">
        <v>97</v>
      </c>
      <c r="C1887" t="s">
        <v>79</v>
      </c>
      <c r="D1887" s="8">
        <v>4220</v>
      </c>
      <c r="E1887" t="str">
        <f>VLOOKUP(D1887,Conformity!$A$2:$C$116,2,0)</f>
        <v>Brazilian Pepper</v>
      </c>
      <c r="F1887" s="8" t="s">
        <v>3</v>
      </c>
      <c r="G1887" s="26">
        <f t="shared" si="150"/>
        <v>0.80616023176279095</v>
      </c>
      <c r="H1887" s="30">
        <f t="shared" si="151"/>
        <v>4.9140330516175015E-2</v>
      </c>
      <c r="I1887" s="30">
        <f>HLOOKUP(F1887,ROCs!$B$1:$F$17,MATCH(VLOOKUP(D1887,HROC,2,0),ROCs!$A$2:$A$17,0)+1,0)</f>
        <v>2.0887301862310671E-2</v>
      </c>
      <c r="J1887" s="3">
        <v>4.8600000000000003</v>
      </c>
      <c r="K1887" s="26">
        <f t="shared" si="147"/>
        <v>0.42305245628433347</v>
      </c>
      <c r="L1887" s="31">
        <f t="shared" si="148"/>
        <v>0.92799178814651595</v>
      </c>
      <c r="M1887" s="4">
        <f>2.721*K1887*(H1887+VLOOKUP(B1887,Summary!$A$34:C$39,3,0))</f>
        <v>0.10261172835429212</v>
      </c>
      <c r="N1887" t="s">
        <v>113</v>
      </c>
      <c r="P1887">
        <f t="shared" si="149"/>
        <v>4000</v>
      </c>
    </row>
    <row r="1888" spans="1:16" hidden="1">
      <c r="A1888" t="s">
        <v>7</v>
      </c>
      <c r="B1888" t="s">
        <v>94</v>
      </c>
      <c r="C1888" t="s">
        <v>4</v>
      </c>
      <c r="D1888" s="8">
        <v>2140</v>
      </c>
      <c r="E1888" t="str">
        <f>VLOOKUP(D1888,Conformity!$A$2:$C$116,2,0)</f>
        <v>Row Crops</v>
      </c>
      <c r="F1888" s="8" t="s">
        <v>5</v>
      </c>
      <c r="G1888" s="26">
        <f t="shared" si="150"/>
        <v>1.1942187284187931</v>
      </c>
      <c r="H1888" s="30">
        <f t="shared" si="151"/>
        <v>0.52982210901985061</v>
      </c>
      <c r="I1888" s="30">
        <f>HLOOKUP(F1888,ROCs!$B$1:$F$17,MATCH(VLOOKUP(D1888,HROC,2,0),ROCs!$A$2:$A$17,0)+1,0)</f>
        <v>0.25824300484311374</v>
      </c>
      <c r="J1888" s="3">
        <v>4.8499999999999996</v>
      </c>
      <c r="K1888" s="26">
        <f t="shared" si="147"/>
        <v>5.2197044550158305</v>
      </c>
      <c r="L1888" s="31">
        <f t="shared" si="148"/>
        <v>16.961268651032277</v>
      </c>
      <c r="M1888" s="4">
        <f>2.721*K1888*(H1888+VLOOKUP(B1888,Summary!$A$34:C$39,3,0))</f>
        <v>8.2351066239894095</v>
      </c>
      <c r="N1888" t="s">
        <v>4</v>
      </c>
      <c r="P1888">
        <f t="shared" si="149"/>
        <v>2000</v>
      </c>
    </row>
    <row r="1889" spans="1:16" hidden="1">
      <c r="A1889" t="s">
        <v>14</v>
      </c>
      <c r="B1889" t="s">
        <v>96</v>
      </c>
      <c r="C1889" t="s">
        <v>79</v>
      </c>
      <c r="D1889" s="8">
        <v>1400</v>
      </c>
      <c r="E1889" t="str">
        <f>VLOOKUP(D1889,Conformity!$A$2:$C$116,2,0)</f>
        <v>Commercial and Services</v>
      </c>
      <c r="F1889" s="8" t="s">
        <v>5</v>
      </c>
      <c r="G1889" s="26">
        <f t="shared" si="150"/>
        <v>0.73183755311232057</v>
      </c>
      <c r="H1889" s="30">
        <f t="shared" si="151"/>
        <v>0.15992943931627868</v>
      </c>
      <c r="I1889" s="30">
        <f>HLOOKUP(F1889,ROCs!$B$1:$F$17,MATCH(VLOOKUP(D1889,HROC,2,0),ROCs!$A$2:$A$17,0)+1,0)</f>
        <v>0.58224006489851832</v>
      </c>
      <c r="J1889" s="3">
        <v>4.8499999999999996</v>
      </c>
      <c r="K1889" s="26">
        <f t="shared" si="147"/>
        <v>11.768454531753187</v>
      </c>
      <c r="L1889" s="31">
        <f t="shared" si="148"/>
        <v>23.434876351103071</v>
      </c>
      <c r="M1889" s="4">
        <f>2.721*K1889*(H1889+VLOOKUP(B1889,Summary!$A$34:C$39,3,0))</f>
        <v>7.6830120556870618</v>
      </c>
      <c r="N1889" t="s">
        <v>113</v>
      </c>
      <c r="P1889">
        <f t="shared" si="149"/>
        <v>1000</v>
      </c>
    </row>
    <row r="1890" spans="1:16" hidden="1">
      <c r="A1890" t="s">
        <v>16</v>
      </c>
      <c r="B1890" t="s">
        <v>97</v>
      </c>
      <c r="C1890" t="s">
        <v>79</v>
      </c>
      <c r="D1890" s="8">
        <v>6120</v>
      </c>
      <c r="E1890" t="str">
        <f>VLOOKUP(D1890,Conformity!$A$2:$C$116,2,0)</f>
        <v>Mangrove Swamps</v>
      </c>
      <c r="F1890" s="8" t="s">
        <v>13</v>
      </c>
      <c r="G1890" s="26">
        <f t="shared" si="150"/>
        <v>0.62640332935885068</v>
      </c>
      <c r="H1890" s="30">
        <f t="shared" si="151"/>
        <v>1.7869211096790915E-2</v>
      </c>
      <c r="I1890" s="30">
        <f>HLOOKUP(F1890,ROCs!$B$1:$F$17,MATCH(VLOOKUP(D1890,HROC,2,0),ROCs!$A$2:$A$17,0)+1,0)</f>
        <v>0.24869471632328805</v>
      </c>
      <c r="J1890" s="3">
        <v>4.8499999999999996</v>
      </c>
      <c r="K1890" s="26">
        <f t="shared" si="147"/>
        <v>5.0267108668449181</v>
      </c>
      <c r="L1890" s="31">
        <f t="shared" si="148"/>
        <v>8.5677444582101572</v>
      </c>
      <c r="M1890" s="4">
        <f>2.721*K1890*(H1890+VLOOKUP(B1890,Summary!$A$34:C$39,3,0))</f>
        <v>0.79151656678294546</v>
      </c>
      <c r="N1890" t="s">
        <v>113</v>
      </c>
      <c r="P1890">
        <f t="shared" si="149"/>
        <v>6000</v>
      </c>
    </row>
    <row r="1891" spans="1:16" hidden="1">
      <c r="A1891" t="s">
        <v>16</v>
      </c>
      <c r="B1891" t="s">
        <v>97</v>
      </c>
      <c r="C1891" t="s">
        <v>79</v>
      </c>
      <c r="D1891" s="8">
        <v>1550</v>
      </c>
      <c r="E1891" t="str">
        <f>VLOOKUP(D1891,Conformity!$A$2:$C$116,2,0)</f>
        <v>Other Light Industrial</v>
      </c>
      <c r="F1891" s="8" t="s">
        <v>9</v>
      </c>
      <c r="G1891" s="26">
        <f t="shared" si="150"/>
        <v>1.2017295380314896</v>
      </c>
      <c r="H1891" s="30">
        <f t="shared" si="151"/>
        <v>0.2322997442582819</v>
      </c>
      <c r="I1891" s="30">
        <f>HLOOKUP(F1891,ROCs!$B$1:$F$17,MATCH(VLOOKUP(D1891,HROC,2,0),ROCs!$A$2:$A$17,0)+1,0)</f>
        <v>0.30761299106312084</v>
      </c>
      <c r="J1891" s="3">
        <v>4.83</v>
      </c>
      <c r="K1891" s="26">
        <f t="shared" si="147"/>
        <v>6.191949587434336</v>
      </c>
      <c r="L1891" s="31">
        <f t="shared" si="148"/>
        <v>20.247093559560348</v>
      </c>
      <c r="M1891" s="4">
        <f>2.721*K1891*(H1891+VLOOKUP(B1891,Summary!$A$34:C$39,3,0))</f>
        <v>4.587786372691558</v>
      </c>
      <c r="N1891" t="s">
        <v>113</v>
      </c>
      <c r="P1891">
        <f t="shared" si="149"/>
        <v>1000</v>
      </c>
    </row>
    <row r="1892" spans="1:16" hidden="1">
      <c r="A1892" t="s">
        <v>11</v>
      </c>
      <c r="B1892" t="s">
        <v>11</v>
      </c>
      <c r="C1892" t="s">
        <v>84</v>
      </c>
      <c r="D1892" s="8">
        <v>6410</v>
      </c>
      <c r="E1892" t="str">
        <f>VLOOKUP(D1892,Conformity!$A$2:$C$116,2,0)</f>
        <v>Freshwater Marshes</v>
      </c>
      <c r="F1892" s="8" t="s">
        <v>9</v>
      </c>
      <c r="G1892" s="26">
        <f t="shared" si="150"/>
        <v>0.62640332935885068</v>
      </c>
      <c r="H1892" s="30">
        <f t="shared" si="151"/>
        <v>1.7869211096790915E-2</v>
      </c>
      <c r="I1892" s="30">
        <f>HLOOKUP(F1892,ROCs!$B$1:$F$17,MATCH(VLOOKUP(D1892,HROC,2,0),ROCs!$A$2:$A$17,0)+1,0)</f>
        <v>0.24869471632328805</v>
      </c>
      <c r="J1892" s="3">
        <v>4.82</v>
      </c>
      <c r="K1892" s="26">
        <f t="shared" si="147"/>
        <v>4.9956178099365998</v>
      </c>
      <c r="L1892" s="31">
        <f t="shared" si="148"/>
        <v>8.5147481007366945</v>
      </c>
      <c r="M1892" s="4">
        <f>2.721*K1892*(H1892+VLOOKUP(B1892,Summary!$A$34:C$39,3,0))</f>
        <v>1.7381359122779638</v>
      </c>
      <c r="N1892" t="s">
        <v>106</v>
      </c>
      <c r="O1892" t="s">
        <v>82</v>
      </c>
      <c r="P1892">
        <f t="shared" si="149"/>
        <v>6000</v>
      </c>
    </row>
    <row r="1893" spans="1:16">
      <c r="A1893" t="s">
        <v>12</v>
      </c>
      <c r="B1893" t="s">
        <v>95</v>
      </c>
      <c r="C1893" t="s">
        <v>17</v>
      </c>
      <c r="D1893" s="8">
        <v>2130</v>
      </c>
      <c r="E1893" t="str">
        <f>VLOOKUP(D1893,Conformity!$A$2:$C$116,2,0)</f>
        <v>Woodland Pastures</v>
      </c>
      <c r="F1893" s="8" t="s">
        <v>5</v>
      </c>
      <c r="G1893" s="26">
        <f t="shared" si="150"/>
        <v>0.95337210017164864</v>
      </c>
      <c r="H1893" s="30">
        <f t="shared" si="151"/>
        <v>0.22938109134459039</v>
      </c>
      <c r="I1893" s="30">
        <f>HLOOKUP(F1893,ROCs!$B$1:$F$17,MATCH(VLOOKUP(D1893,HROC,2,0),ROCs!$A$2:$A$17,0)+1,0)</f>
        <v>0.2</v>
      </c>
      <c r="J1893" s="3">
        <v>4.8099999999999996</v>
      </c>
      <c r="K1893" s="26">
        <f t="shared" si="147"/>
        <v>4.0091349999999997</v>
      </c>
      <c r="L1893" s="31">
        <f t="shared" si="148"/>
        <v>10.400199274569742</v>
      </c>
      <c r="M1893" s="4">
        <f>2.721*K1893*(H1893+VLOOKUP(B1893,Summary!$A$34:C$39,3,0))</f>
        <v>2.5022853714436484</v>
      </c>
      <c r="N1893" t="s">
        <v>17</v>
      </c>
      <c r="O1893" t="s">
        <v>33</v>
      </c>
      <c r="P1893">
        <f t="shared" si="149"/>
        <v>2000</v>
      </c>
    </row>
    <row r="1894" spans="1:16" hidden="1">
      <c r="A1894" t="s">
        <v>14</v>
      </c>
      <c r="B1894" t="s">
        <v>96</v>
      </c>
      <c r="C1894" t="s">
        <v>90</v>
      </c>
      <c r="D1894" s="8">
        <v>2110</v>
      </c>
      <c r="E1894" t="str">
        <f>VLOOKUP(D1894,Conformity!$A$2:$C$116,2,0)</f>
        <v>Improved Pastures</v>
      </c>
      <c r="F1894" s="8" t="s">
        <v>9</v>
      </c>
      <c r="G1894" s="26">
        <f t="shared" si="150"/>
        <v>1.8765006736361713</v>
      </c>
      <c r="H1894" s="30">
        <f t="shared" si="151"/>
        <v>0.3700681607026059</v>
      </c>
      <c r="I1894" s="30">
        <f>HLOOKUP(F1894,ROCs!$B$1:$F$17,MATCH(VLOOKUP(D1894,HROC,2,0),ROCs!$A$2:$A$17,0)+1,0)</f>
        <v>0.58663586860269046</v>
      </c>
      <c r="J1894" s="3">
        <v>4.8099999999999996</v>
      </c>
      <c r="K1894" s="26">
        <f t="shared" si="147"/>
        <v>11.759511965352237</v>
      </c>
      <c r="L1894" s="31">
        <f t="shared" si="148"/>
        <v>60.043578111080386</v>
      </c>
      <c r="M1894" s="4">
        <f>2.721*K1894*(H1894+VLOOKUP(B1894,Summary!$A$34:C$39,3,0))</f>
        <v>14.401115407058327</v>
      </c>
      <c r="N1894" t="s">
        <v>105</v>
      </c>
      <c r="O1894" t="s">
        <v>89</v>
      </c>
      <c r="P1894">
        <f t="shared" si="149"/>
        <v>2000</v>
      </c>
    </row>
    <row r="1895" spans="1:16" hidden="1">
      <c r="A1895" t="s">
        <v>14</v>
      </c>
      <c r="B1895" t="s">
        <v>96</v>
      </c>
      <c r="C1895" t="s">
        <v>77</v>
      </c>
      <c r="D1895" s="8">
        <v>1820</v>
      </c>
      <c r="E1895" t="str">
        <f>VLOOKUP(D1895,Conformity!$A$2:$C$116,2,0)</f>
        <v>Golf Courses</v>
      </c>
      <c r="F1895" s="8" t="s">
        <v>10</v>
      </c>
      <c r="G1895" s="26">
        <f t="shared" si="150"/>
        <v>1.8765006736361713</v>
      </c>
      <c r="H1895" s="30">
        <f t="shared" si="151"/>
        <v>0.3700681607026059</v>
      </c>
      <c r="I1895" s="30">
        <f>HLOOKUP(F1895,ROCs!$B$1:$F$17,MATCH(VLOOKUP(D1895,HROC,2,0),ROCs!$A$2:$A$17,0)+1,0)</f>
        <v>0.24895975957097566</v>
      </c>
      <c r="J1895" s="3">
        <v>4.8099999999999996</v>
      </c>
      <c r="K1895" s="26">
        <f t="shared" si="147"/>
        <v>4.9905664284379165</v>
      </c>
      <c r="L1895" s="31">
        <f t="shared" si="148"/>
        <v>25.48162424149308</v>
      </c>
      <c r="M1895" s="4">
        <f>2.721*K1895*(H1895+VLOOKUP(B1895,Summary!$A$34:C$39,3,0))</f>
        <v>6.1116246400598468</v>
      </c>
      <c r="N1895" t="s">
        <v>112</v>
      </c>
      <c r="P1895">
        <f t="shared" si="149"/>
        <v>1000</v>
      </c>
    </row>
    <row r="1896" spans="1:16">
      <c r="A1896" t="s">
        <v>8</v>
      </c>
      <c r="B1896" t="s">
        <v>8</v>
      </c>
      <c r="C1896" t="s">
        <v>17</v>
      </c>
      <c r="D1896" s="8">
        <v>6170</v>
      </c>
      <c r="E1896" t="str">
        <f>VLOOKUP(D1896,Conformity!$A$2:$C$116,2,0)</f>
        <v>Mixed Wetland Hardwoods</v>
      </c>
      <c r="F1896" s="8" t="s">
        <v>10</v>
      </c>
      <c r="G1896" s="26">
        <f t="shared" si="150"/>
        <v>0.62640332935885068</v>
      </c>
      <c r="H1896" s="30">
        <f t="shared" si="151"/>
        <v>1.7869211096790915E-2</v>
      </c>
      <c r="I1896" s="30">
        <f>HLOOKUP(F1896,ROCs!$B$1:$F$17,MATCH(VLOOKUP(D1896,HROC,2,0),ROCs!$A$2:$A$17,0)+1,0)</f>
        <v>0.24869471632328805</v>
      </c>
      <c r="J1896" s="3">
        <v>4.79</v>
      </c>
      <c r="K1896" s="26">
        <f t="shared" si="147"/>
        <v>4.9645247530282806</v>
      </c>
      <c r="L1896" s="31">
        <f t="shared" si="148"/>
        <v>8.4617517432632283</v>
      </c>
      <c r="M1896" s="4">
        <f>2.721*K1896*(H1896+VLOOKUP(B1896,Summary!$A$34:C$39,3,0))</f>
        <v>2.8079953872042265</v>
      </c>
      <c r="N1896" t="s">
        <v>17</v>
      </c>
      <c r="O1896" t="s">
        <v>23</v>
      </c>
      <c r="P1896">
        <f t="shared" si="149"/>
        <v>6000</v>
      </c>
    </row>
    <row r="1897" spans="1:16" hidden="1">
      <c r="A1897" t="s">
        <v>12</v>
      </c>
      <c r="B1897" t="s">
        <v>95</v>
      </c>
      <c r="C1897" t="s">
        <v>86</v>
      </c>
      <c r="D1897" s="8">
        <v>6430</v>
      </c>
      <c r="E1897" t="str">
        <f>VLOOKUP(D1897,Conformity!$A$2:$C$116,2,0)</f>
        <v>Wet Prairies</v>
      </c>
      <c r="F1897" s="8" t="s">
        <v>5</v>
      </c>
      <c r="G1897" s="26">
        <f t="shared" si="150"/>
        <v>0.62640332935885068</v>
      </c>
      <c r="H1897" s="30">
        <f t="shared" si="151"/>
        <v>1.7869211096790915E-2</v>
      </c>
      <c r="I1897" s="30">
        <f>HLOOKUP(F1897,ROCs!$B$1:$F$17,MATCH(VLOOKUP(D1897,HROC,2,0),ROCs!$A$2:$A$17,0)+1,0)</f>
        <v>0.24869471632328805</v>
      </c>
      <c r="J1897" s="3">
        <v>4.79</v>
      </c>
      <c r="K1897" s="26">
        <f t="shared" si="147"/>
        <v>4.9645247530282806</v>
      </c>
      <c r="L1897" s="31">
        <f t="shared" si="148"/>
        <v>8.4617517432632283</v>
      </c>
      <c r="M1897" s="4">
        <f>2.721*K1897*(H1897+VLOOKUP(B1897,Summary!$A$34:C$39,3,0))</f>
        <v>0.24138573513613579</v>
      </c>
      <c r="N1897" t="s">
        <v>109</v>
      </c>
      <c r="P1897">
        <f t="shared" si="149"/>
        <v>6000</v>
      </c>
    </row>
    <row r="1898" spans="1:16" hidden="1">
      <c r="A1898" t="s">
        <v>11</v>
      </c>
      <c r="B1898" t="s">
        <v>11</v>
      </c>
      <c r="C1898" t="s">
        <v>86</v>
      </c>
      <c r="D1898" s="8">
        <v>6410</v>
      </c>
      <c r="E1898" t="str">
        <f>VLOOKUP(D1898,Conformity!$A$2:$C$116,2,0)</f>
        <v>Freshwater Marshes</v>
      </c>
      <c r="F1898" s="8" t="s">
        <v>5</v>
      </c>
      <c r="G1898" s="26">
        <f t="shared" si="150"/>
        <v>0.62640332935885068</v>
      </c>
      <c r="H1898" s="30">
        <f t="shared" si="151"/>
        <v>1.7869211096790915E-2</v>
      </c>
      <c r="I1898" s="30">
        <f>HLOOKUP(F1898,ROCs!$B$1:$F$17,MATCH(VLOOKUP(D1898,HROC,2,0),ROCs!$A$2:$A$17,0)+1,0)</f>
        <v>0.24869471632328805</v>
      </c>
      <c r="J1898" s="3">
        <v>4.7699999999999996</v>
      </c>
      <c r="K1898" s="26">
        <f t="shared" si="147"/>
        <v>4.9437960484227341</v>
      </c>
      <c r="L1898" s="31">
        <f t="shared" si="148"/>
        <v>8.4264208382809187</v>
      </c>
      <c r="M1898" s="4">
        <f>2.721*K1898*(H1898+VLOOKUP(B1898,Summary!$A$34:C$39,3,0))</f>
        <v>1.720105456756408</v>
      </c>
      <c r="N1898" t="s">
        <v>109</v>
      </c>
      <c r="P1898">
        <f t="shared" si="149"/>
        <v>6000</v>
      </c>
    </row>
    <row r="1899" spans="1:16" hidden="1">
      <c r="A1899" t="s">
        <v>12</v>
      </c>
      <c r="B1899" t="s">
        <v>95</v>
      </c>
      <c r="C1899" t="s">
        <v>86</v>
      </c>
      <c r="D1899" s="8">
        <v>4110</v>
      </c>
      <c r="E1899" t="str">
        <f>VLOOKUP(D1899,Conformity!$A$2:$C$116,2,0)</f>
        <v>Pine Flatwoods</v>
      </c>
      <c r="F1899" s="8" t="s">
        <v>10</v>
      </c>
      <c r="G1899" s="26">
        <f t="shared" si="150"/>
        <v>0.80616023176279095</v>
      </c>
      <c r="H1899" s="30">
        <f t="shared" si="151"/>
        <v>4.9140330516175015E-2</v>
      </c>
      <c r="I1899" s="30">
        <f>HLOOKUP(F1899,ROCs!$B$1:$F$17,MATCH(VLOOKUP(D1899,HROC,2,0),ROCs!$A$2:$A$17,0)+1,0)</f>
        <v>0.24115339422849597</v>
      </c>
      <c r="J1899" s="3">
        <v>4.76</v>
      </c>
      <c r="K1899" s="26">
        <f t="shared" si="147"/>
        <v>4.7838322273289426</v>
      </c>
      <c r="L1899" s="31">
        <f t="shared" si="148"/>
        <v>10.493632543403139</v>
      </c>
      <c r="M1899" s="4">
        <f>2.721*K1899*(H1899+VLOOKUP(B1899,Summary!$A$34:C$39,3,0))</f>
        <v>0.63965022235164204</v>
      </c>
      <c r="N1899" t="s">
        <v>109</v>
      </c>
      <c r="P1899">
        <f t="shared" si="149"/>
        <v>4000</v>
      </c>
    </row>
    <row r="1900" spans="1:16" hidden="1">
      <c r="A1900" t="s">
        <v>14</v>
      </c>
      <c r="B1900" t="s">
        <v>96</v>
      </c>
      <c r="C1900" t="s">
        <v>83</v>
      </c>
      <c r="D1900" s="8">
        <v>1700</v>
      </c>
      <c r="E1900" t="str">
        <f>VLOOKUP(D1900,Conformity!$A$2:$C$116,2,0)</f>
        <v>Institutional</v>
      </c>
      <c r="F1900" s="8" t="s">
        <v>5</v>
      </c>
      <c r="G1900" s="26">
        <f t="shared" si="150"/>
        <v>0.96739227811534922</v>
      </c>
      <c r="H1900" s="30">
        <f t="shared" si="151"/>
        <v>0.17065096597435325</v>
      </c>
      <c r="I1900" s="30">
        <f>HLOOKUP(F1900,ROCs!$B$1:$F$17,MATCH(VLOOKUP(D1900,HROC,2,0),ROCs!$A$2:$A$17,0)+1,0)</f>
        <v>0.24052044568721381</v>
      </c>
      <c r="J1900" s="3">
        <v>4.76</v>
      </c>
      <c r="K1900" s="26">
        <f t="shared" si="147"/>
        <v>4.7712762372309667</v>
      </c>
      <c r="L1900" s="31">
        <f t="shared" si="148"/>
        <v>12.559308240923443</v>
      </c>
      <c r="M1900" s="4">
        <f>2.721*K1900*(H1900+VLOOKUP(B1900,Summary!$A$34:C$39,3,0))</f>
        <v>3.2541119189931731</v>
      </c>
      <c r="N1900" t="s">
        <v>111</v>
      </c>
      <c r="O1900" t="s">
        <v>82</v>
      </c>
      <c r="P1900">
        <f t="shared" si="149"/>
        <v>1000</v>
      </c>
    </row>
    <row r="1901" spans="1:16" hidden="1">
      <c r="A1901" t="s">
        <v>16</v>
      </c>
      <c r="B1901" t="s">
        <v>97</v>
      </c>
      <c r="C1901" t="s">
        <v>71</v>
      </c>
      <c r="D1901" s="8">
        <v>6120</v>
      </c>
      <c r="E1901" t="str">
        <f>VLOOKUP(D1901,Conformity!$A$2:$C$116,2,0)</f>
        <v>Mangrove Swamps</v>
      </c>
      <c r="F1901" s="8" t="s">
        <v>10</v>
      </c>
      <c r="G1901" s="26">
        <f t="shared" si="150"/>
        <v>0.62640332935885068</v>
      </c>
      <c r="H1901" s="30">
        <f t="shared" si="151"/>
        <v>1.7869211096790915E-2</v>
      </c>
      <c r="I1901" s="30">
        <f>HLOOKUP(F1901,ROCs!$B$1:$F$17,MATCH(VLOOKUP(D1901,HROC,2,0),ROCs!$A$2:$A$17,0)+1,0)</f>
        <v>0.24869471632328805</v>
      </c>
      <c r="J1901" s="3">
        <v>4.75</v>
      </c>
      <c r="K1901" s="26">
        <f t="shared" si="147"/>
        <v>4.9230673438171886</v>
      </c>
      <c r="L1901" s="31">
        <f t="shared" si="148"/>
        <v>8.3910899332986091</v>
      </c>
      <c r="M1901" s="4">
        <f>2.721*K1901*(H1901+VLOOKUP(B1901,Summary!$A$34:C$39,3,0))</f>
        <v>0.77519663757092605</v>
      </c>
      <c r="N1901" t="s">
        <v>104</v>
      </c>
      <c r="P1901">
        <f t="shared" si="149"/>
        <v>6000</v>
      </c>
    </row>
    <row r="1902" spans="1:16">
      <c r="A1902" t="s">
        <v>14</v>
      </c>
      <c r="B1902" t="s">
        <v>96</v>
      </c>
      <c r="C1902" t="s">
        <v>17</v>
      </c>
      <c r="D1902" s="8">
        <v>4370</v>
      </c>
      <c r="E1902" t="str">
        <f>VLOOKUP(D1902,Conformity!$A$2:$C$116,2,0)</f>
        <v>Australian Pines</v>
      </c>
      <c r="F1902" s="8" t="s">
        <v>5</v>
      </c>
      <c r="G1902" s="26">
        <f t="shared" si="150"/>
        <v>0.80616023176279095</v>
      </c>
      <c r="H1902" s="30">
        <f t="shared" si="151"/>
        <v>4.9140330516175015E-2</v>
      </c>
      <c r="I1902" s="30">
        <f>HLOOKUP(F1902,ROCs!$B$1:$F$17,MATCH(VLOOKUP(D1902,HROC,2,0),ROCs!$A$2:$A$17,0)+1,0)</f>
        <v>0.28292799795311729</v>
      </c>
      <c r="J1902" s="3">
        <v>4.74</v>
      </c>
      <c r="K1902" s="26">
        <f t="shared" si="147"/>
        <v>5.5889455251659816</v>
      </c>
      <c r="L1902" s="31">
        <f t="shared" si="148"/>
        <v>12.259698471686464</v>
      </c>
      <c r="M1902" s="4">
        <f>2.721*K1902*(H1902+VLOOKUP(B1902,Summary!$A$34:C$39,3,0))</f>
        <v>1.9639042590829405</v>
      </c>
      <c r="N1902" t="s">
        <v>17</v>
      </c>
      <c r="O1902" t="s">
        <v>48</v>
      </c>
      <c r="P1902">
        <f t="shared" si="149"/>
        <v>4000</v>
      </c>
    </row>
    <row r="1903" spans="1:16" hidden="1">
      <c r="A1903" t="s">
        <v>12</v>
      </c>
      <c r="B1903" t="s">
        <v>95</v>
      </c>
      <c r="C1903" t="s">
        <v>86</v>
      </c>
      <c r="D1903" s="8">
        <v>1110</v>
      </c>
      <c r="E1903" t="str">
        <f>VLOOKUP(D1903,Conformity!$A$2:$C$116,2,0)</f>
        <v>Fixed Single Family Units</v>
      </c>
      <c r="F1903" s="8" t="s">
        <v>5</v>
      </c>
      <c r="G1903" s="26">
        <f t="shared" si="150"/>
        <v>0.96739227811534922</v>
      </c>
      <c r="H1903" s="30">
        <f t="shared" si="151"/>
        <v>0.17065096597435325</v>
      </c>
      <c r="I1903" s="30">
        <f>HLOOKUP(F1903,ROCs!$B$1:$F$17,MATCH(VLOOKUP(D1903,HROC,2,0),ROCs!$A$2:$A$17,0)+1,0)</f>
        <v>0.27638752969320179</v>
      </c>
      <c r="J1903" s="3">
        <v>4.74</v>
      </c>
      <c r="K1903" s="26">
        <f t="shared" si="147"/>
        <v>5.4597454421830243</v>
      </c>
      <c r="L1903" s="31">
        <f t="shared" si="148"/>
        <v>14.371548096563101</v>
      </c>
      <c r="M1903" s="4">
        <f>2.721*K1903*(H1903+VLOOKUP(B1903,Summary!$A$34:C$39,3,0))</f>
        <v>2.5351851784503698</v>
      </c>
      <c r="N1903" t="s">
        <v>109</v>
      </c>
      <c r="P1903">
        <f t="shared" si="149"/>
        <v>1000</v>
      </c>
    </row>
    <row r="1904" spans="1:16" hidden="1">
      <c r="A1904" t="s">
        <v>12</v>
      </c>
      <c r="B1904" t="s">
        <v>95</v>
      </c>
      <c r="C1904" t="s">
        <v>71</v>
      </c>
      <c r="D1904" s="8">
        <v>4240</v>
      </c>
      <c r="E1904" t="str">
        <f>VLOOKUP(D1904,Conformity!$A$2:$C$116,2,0)</f>
        <v>Melaleuca</v>
      </c>
      <c r="F1904" s="8" t="s">
        <v>10</v>
      </c>
      <c r="G1904" s="26">
        <f t="shared" si="150"/>
        <v>0.80616023176279095</v>
      </c>
      <c r="H1904" s="30">
        <f t="shared" si="151"/>
        <v>4.9140330516175015E-2</v>
      </c>
      <c r="I1904" s="30">
        <f>HLOOKUP(F1904,ROCs!$B$1:$F$17,MATCH(VLOOKUP(D1904,HROC,2,0),ROCs!$A$2:$A$17,0)+1,0)</f>
        <v>0.24115339422849597</v>
      </c>
      <c r="J1904" s="3">
        <v>4.7300000000000004</v>
      </c>
      <c r="K1904" s="26">
        <f t="shared" si="147"/>
        <v>4.753682024215526</v>
      </c>
      <c r="L1904" s="31">
        <f t="shared" si="148"/>
        <v>10.427496203843878</v>
      </c>
      <c r="M1904" s="4">
        <f>2.721*K1904*(H1904+VLOOKUP(B1904,Summary!$A$34:C$39,3,0))</f>
        <v>0.63561881338724102</v>
      </c>
      <c r="N1904" t="s">
        <v>104</v>
      </c>
      <c r="P1904">
        <f t="shared" si="149"/>
        <v>4000</v>
      </c>
    </row>
    <row r="1905" spans="1:16">
      <c r="A1905" t="s">
        <v>14</v>
      </c>
      <c r="B1905" t="s">
        <v>96</v>
      </c>
      <c r="C1905" t="s">
        <v>17</v>
      </c>
      <c r="D1905" s="8">
        <v>7430</v>
      </c>
      <c r="E1905" t="str">
        <f>VLOOKUP(D1905,Conformity!$A$2:$C$116,2,0)</f>
        <v>Spoil Areas</v>
      </c>
      <c r="F1905" s="8" t="s">
        <v>5</v>
      </c>
      <c r="G1905" s="26">
        <f t="shared" si="150"/>
        <v>0.73183755311232057</v>
      </c>
      <c r="H1905" s="30">
        <f t="shared" si="151"/>
        <v>0.13401908322593187</v>
      </c>
      <c r="I1905" s="30">
        <f>HLOOKUP(F1905,ROCs!$B$1:$F$17,MATCH(VLOOKUP(D1905,HROC,2,0),ROCs!$A$2:$A$17,0)+1,0)</f>
        <v>0.28292799795311729</v>
      </c>
      <c r="J1905" s="3">
        <v>4.72</v>
      </c>
      <c r="K1905" s="26">
        <f t="shared" si="147"/>
        <v>5.5653634765365885</v>
      </c>
      <c r="L1905" s="31">
        <f t="shared" si="148"/>
        <v>11.082475151658713</v>
      </c>
      <c r="M1905" s="4">
        <f>2.721*K1905*(H1905+VLOOKUP(B1905,Summary!$A$34:C$39,3,0))</f>
        <v>3.2409667442525203</v>
      </c>
      <c r="N1905" t="s">
        <v>17</v>
      </c>
      <c r="O1905" t="s">
        <v>38</v>
      </c>
      <c r="P1905">
        <f t="shared" si="149"/>
        <v>7000</v>
      </c>
    </row>
    <row r="1906" spans="1:16" hidden="1">
      <c r="A1906" t="s">
        <v>12</v>
      </c>
      <c r="B1906" t="s">
        <v>95</v>
      </c>
      <c r="C1906" t="s">
        <v>71</v>
      </c>
      <c r="D1906" s="8">
        <v>1700</v>
      </c>
      <c r="E1906" t="str">
        <f>VLOOKUP(D1906,Conformity!$A$2:$C$116,2,0)</f>
        <v>Institutional</v>
      </c>
      <c r="F1906" s="8" t="s">
        <v>5</v>
      </c>
      <c r="G1906" s="26">
        <f t="shared" si="150"/>
        <v>0.96739227811534922</v>
      </c>
      <c r="H1906" s="30">
        <f t="shared" si="151"/>
        <v>0.17065096597435325</v>
      </c>
      <c r="I1906" s="30">
        <f>HLOOKUP(F1906,ROCs!$B$1:$F$17,MATCH(VLOOKUP(D1906,HROC,2,0),ROCs!$A$2:$A$17,0)+1,0)</f>
        <v>0.24052044568721381</v>
      </c>
      <c r="J1906" s="3">
        <v>4.72</v>
      </c>
      <c r="K1906" s="26">
        <f t="shared" si="147"/>
        <v>4.731181478934908</v>
      </c>
      <c r="L1906" s="31">
        <f t="shared" si="148"/>
        <v>12.45376783553753</v>
      </c>
      <c r="M1906" s="4">
        <f>2.721*K1906*(H1906+VLOOKUP(B1906,Summary!$A$34:C$39,3,0))</f>
        <v>2.1968828563477549</v>
      </c>
      <c r="N1906" t="s">
        <v>104</v>
      </c>
      <c r="P1906">
        <f t="shared" si="149"/>
        <v>1000</v>
      </c>
    </row>
    <row r="1907" spans="1:16" hidden="1">
      <c r="A1907" t="s">
        <v>12</v>
      </c>
      <c r="B1907" t="s">
        <v>95</v>
      </c>
      <c r="C1907" t="s">
        <v>88</v>
      </c>
      <c r="D1907" s="8">
        <v>2110</v>
      </c>
      <c r="E1907" t="str">
        <f>VLOOKUP(D1907,Conformity!$A$2:$C$116,2,0)</f>
        <v>Improved Pastures</v>
      </c>
      <c r="F1907" s="8" t="s">
        <v>10</v>
      </c>
      <c r="G1907" s="26">
        <f t="shared" si="150"/>
        <v>1.8765006736361713</v>
      </c>
      <c r="H1907" s="30">
        <f t="shared" si="151"/>
        <v>0.3700681607026059</v>
      </c>
      <c r="I1907" s="30">
        <f>HLOOKUP(F1907,ROCs!$B$1:$F$17,MATCH(VLOOKUP(D1907,HROC,2,0),ROCs!$A$2:$A$17,0)+1,0)</f>
        <v>0.58663586860269046</v>
      </c>
      <c r="J1907" s="3">
        <v>4.72</v>
      </c>
      <c r="K1907" s="26">
        <f t="shared" si="147"/>
        <v>11.539479516936082</v>
      </c>
      <c r="L1907" s="31">
        <f t="shared" si="148"/>
        <v>58.920101597567445</v>
      </c>
      <c r="M1907" s="4">
        <f>2.721*K1907*(H1907+VLOOKUP(B1907,Summary!$A$34:C$39,3,0))</f>
        <v>11.61974196597067</v>
      </c>
      <c r="N1907" t="s">
        <v>116</v>
      </c>
      <c r="O1907" t="s">
        <v>89</v>
      </c>
      <c r="P1907">
        <f t="shared" si="149"/>
        <v>2000</v>
      </c>
    </row>
    <row r="1908" spans="1:16">
      <c r="A1908" t="s">
        <v>12</v>
      </c>
      <c r="B1908" t="s">
        <v>95</v>
      </c>
      <c r="C1908" t="s">
        <v>17</v>
      </c>
      <c r="D1908" s="8">
        <v>4340</v>
      </c>
      <c r="E1908" t="str">
        <f>VLOOKUP(D1908,Conformity!$A$2:$C$116,2,0)</f>
        <v>Hardwood - Coniferous Mixed</v>
      </c>
      <c r="F1908" s="8" t="s">
        <v>5</v>
      </c>
      <c r="G1908" s="26">
        <f t="shared" si="150"/>
        <v>0.80616023176279095</v>
      </c>
      <c r="H1908" s="30">
        <f t="shared" si="151"/>
        <v>4.9140330516175015E-2</v>
      </c>
      <c r="I1908" s="30">
        <f>HLOOKUP(F1908,ROCs!$B$1:$F$17,MATCH(VLOOKUP(D1908,HROC,2,0),ROCs!$A$2:$A$17,0)+1,0)</f>
        <v>0.28292799795311729</v>
      </c>
      <c r="J1908" s="3">
        <v>4.71</v>
      </c>
      <c r="K1908" s="26">
        <f t="shared" si="147"/>
        <v>5.5535724522218928</v>
      </c>
      <c r="L1908" s="31">
        <f t="shared" si="148"/>
        <v>12.18210544338465</v>
      </c>
      <c r="M1908" s="4">
        <f>2.721*K1908*(H1908+VLOOKUP(B1908,Summary!$A$34:C$39,3,0))</f>
        <v>0.74257283389161455</v>
      </c>
      <c r="N1908" t="s">
        <v>17</v>
      </c>
      <c r="O1908" t="s">
        <v>32</v>
      </c>
      <c r="P1908">
        <f t="shared" si="149"/>
        <v>4000</v>
      </c>
    </row>
    <row r="1909" spans="1:16">
      <c r="A1909" t="s">
        <v>14</v>
      </c>
      <c r="B1909" t="s">
        <v>96</v>
      </c>
      <c r="C1909" t="s">
        <v>17</v>
      </c>
      <c r="D1909" s="8">
        <v>6172</v>
      </c>
      <c r="E1909" t="str">
        <f>VLOOKUP(D1909,Conformity!$A$2:$C$116,2,0)</f>
        <v>Mixed Shrubs</v>
      </c>
      <c r="F1909" s="8" t="s">
        <v>3</v>
      </c>
      <c r="G1909" s="26">
        <f t="shared" si="150"/>
        <v>0.62640332935885068</v>
      </c>
      <c r="H1909" s="30">
        <f t="shared" si="151"/>
        <v>1.7869211096790915E-2</v>
      </c>
      <c r="I1909" s="30">
        <f>HLOOKUP(F1909,ROCs!$B$1:$F$17,MATCH(VLOOKUP(D1909,HROC,2,0),ROCs!$A$2:$A$17,0)+1,0)</f>
        <v>0.24869471632328805</v>
      </c>
      <c r="J1909" s="3">
        <v>4.6900000000000004</v>
      </c>
      <c r="K1909" s="26">
        <f t="shared" si="147"/>
        <v>4.8608812300005511</v>
      </c>
      <c r="L1909" s="31">
        <f t="shared" si="148"/>
        <v>8.2850972183516802</v>
      </c>
      <c r="M1909" s="4">
        <f>2.721*K1909*(H1909+VLOOKUP(B1909,Summary!$A$34:C$39,3,0))</f>
        <v>1.2944629931169744</v>
      </c>
      <c r="N1909" t="s">
        <v>17</v>
      </c>
      <c r="O1909" t="s">
        <v>38</v>
      </c>
      <c r="P1909">
        <f t="shared" si="149"/>
        <v>6000</v>
      </c>
    </row>
    <row r="1910" spans="1:16" hidden="1">
      <c r="A1910" t="s">
        <v>2</v>
      </c>
      <c r="B1910" t="s">
        <v>94</v>
      </c>
      <c r="C1910" t="s">
        <v>81</v>
      </c>
      <c r="D1910" s="8">
        <v>6170</v>
      </c>
      <c r="E1910" t="str">
        <f>VLOOKUP(D1910,Conformity!$A$2:$C$116,2,0)</f>
        <v>Mixed Wetland Hardwoods</v>
      </c>
      <c r="F1910" s="8" t="s">
        <v>3</v>
      </c>
      <c r="G1910" s="26">
        <f t="shared" si="150"/>
        <v>0.62640332935885068</v>
      </c>
      <c r="H1910" s="30">
        <f t="shared" si="151"/>
        <v>1.7869211096790915E-2</v>
      </c>
      <c r="I1910" s="30">
        <f>HLOOKUP(F1910,ROCs!$B$1:$F$17,MATCH(VLOOKUP(D1910,HROC,2,0),ROCs!$A$2:$A$17,0)+1,0)</f>
        <v>0.24869471632328805</v>
      </c>
      <c r="J1910" s="3">
        <v>4.6900000000000004</v>
      </c>
      <c r="K1910" s="26">
        <f t="shared" si="147"/>
        <v>4.8608812300005511</v>
      </c>
      <c r="L1910" s="31">
        <f t="shared" si="148"/>
        <v>8.2850972183516802</v>
      </c>
      <c r="M1910" s="4">
        <f>2.721*K1910*(H1910+VLOOKUP(B1910,Summary!$A$34:C$39,3,0))</f>
        <v>0.89766925831202948</v>
      </c>
      <c r="N1910" t="s">
        <v>103</v>
      </c>
      <c r="O1910" t="s">
        <v>82</v>
      </c>
      <c r="P1910">
        <f t="shared" si="149"/>
        <v>6000</v>
      </c>
    </row>
    <row r="1911" spans="1:16" hidden="1">
      <c r="A1911" t="s">
        <v>16</v>
      </c>
      <c r="B1911" t="s">
        <v>97</v>
      </c>
      <c r="C1911" t="s">
        <v>79</v>
      </c>
      <c r="D1911" s="8">
        <v>8340</v>
      </c>
      <c r="E1911" t="str">
        <f>VLOOKUP(D1911,Conformity!$A$2:$C$116,2,0)</f>
        <v>Sewage Treatment</v>
      </c>
      <c r="F1911" s="8" t="s">
        <v>10</v>
      </c>
      <c r="G1911" s="26">
        <f t="shared" si="150"/>
        <v>1.2017295380314896</v>
      </c>
      <c r="H1911" s="30">
        <f t="shared" si="151"/>
        <v>0.2322997442582819</v>
      </c>
      <c r="I1911" s="30">
        <f>HLOOKUP(F1911,ROCs!$B$1:$F$17,MATCH(VLOOKUP(D1911,HROC,2,0),ROCs!$A$2:$A$17,0)+1,0)</f>
        <v>0.57659988543228824</v>
      </c>
      <c r="J1911" s="3">
        <v>4.6900000000000004</v>
      </c>
      <c r="K1911" s="26">
        <f t="shared" si="147"/>
        <v>11.269976305708198</v>
      </c>
      <c r="L1911" s="31">
        <f t="shared" si="148"/>
        <v>36.851763964417451</v>
      </c>
      <c r="M1911" s="4">
        <f>2.721*K1911*(H1911+VLOOKUP(B1911,Summary!$A$34:C$39,3,0))</f>
        <v>8.3502365427540113</v>
      </c>
      <c r="N1911" t="s">
        <v>113</v>
      </c>
      <c r="P1911">
        <f t="shared" si="149"/>
        <v>8000</v>
      </c>
    </row>
    <row r="1912" spans="1:16" hidden="1">
      <c r="A1912" t="s">
        <v>7</v>
      </c>
      <c r="B1912" t="s">
        <v>94</v>
      </c>
      <c r="C1912" t="s">
        <v>81</v>
      </c>
      <c r="D1912" s="8">
        <v>7400</v>
      </c>
      <c r="E1912" t="str">
        <f>VLOOKUP(D1912,Conformity!$A$2:$C$116,2,0)</f>
        <v>Disturbed Land</v>
      </c>
      <c r="F1912" s="8" t="s">
        <v>5</v>
      </c>
      <c r="G1912" s="26">
        <f t="shared" si="150"/>
        <v>0.73183755311232057</v>
      </c>
      <c r="H1912" s="30">
        <f t="shared" si="151"/>
        <v>0.13401908322593187</v>
      </c>
      <c r="I1912" s="30">
        <f>HLOOKUP(F1912,ROCs!$B$1:$F$17,MATCH(VLOOKUP(D1912,HROC,2,0),ROCs!$A$2:$A$17,0)+1,0)</f>
        <v>0.28292799795311729</v>
      </c>
      <c r="J1912" s="3">
        <v>4.6500000000000004</v>
      </c>
      <c r="K1912" s="26">
        <f t="shared" si="147"/>
        <v>5.4828263063337159</v>
      </c>
      <c r="L1912" s="31">
        <f t="shared" si="148"/>
        <v>10.918116410002758</v>
      </c>
      <c r="M1912" s="4">
        <f>2.721*K1912*(H1912+VLOOKUP(B1912,Summary!$A$34:C$39,3,0))</f>
        <v>2.7453384481000418</v>
      </c>
      <c r="N1912" t="s">
        <v>103</v>
      </c>
      <c r="O1912" t="s">
        <v>82</v>
      </c>
      <c r="P1912">
        <f t="shared" si="149"/>
        <v>7000</v>
      </c>
    </row>
    <row r="1913" spans="1:16" hidden="1">
      <c r="A1913" t="s">
        <v>14</v>
      </c>
      <c r="B1913" t="s">
        <v>96</v>
      </c>
      <c r="C1913" t="s">
        <v>4</v>
      </c>
      <c r="D1913" s="8">
        <v>3300</v>
      </c>
      <c r="E1913" t="str">
        <f>VLOOKUP(D1913,Conformity!$A$2:$C$116,2,0)</f>
        <v>Mixed Rangeland</v>
      </c>
      <c r="F1913" s="8" t="s">
        <v>9</v>
      </c>
      <c r="G1913" s="26">
        <f t="shared" si="150"/>
        <v>0.80616023176279095</v>
      </c>
      <c r="H1913" s="30">
        <f t="shared" si="151"/>
        <v>4.9140330516175015E-2</v>
      </c>
      <c r="I1913" s="30">
        <f>HLOOKUP(F1913,ROCs!$B$1:$F$17,MATCH(VLOOKUP(D1913,HROC,2,0),ROCs!$A$2:$A$17,0)+1,0)</f>
        <v>0.19937879050387461</v>
      </c>
      <c r="J1913" s="3">
        <v>4.6399999999999997</v>
      </c>
      <c r="K1913" s="26">
        <f t="shared" si="147"/>
        <v>3.8554275477315234</v>
      </c>
      <c r="L1913" s="31">
        <f t="shared" si="148"/>
        <v>8.4571193263184163</v>
      </c>
      <c r="M1913" s="4">
        <f>2.721*K1913*(H1913+VLOOKUP(B1913,Summary!$A$34:C$39,3,0))</f>
        <v>1.35476192199078</v>
      </c>
      <c r="N1913" t="s">
        <v>4</v>
      </c>
      <c r="P1913">
        <f t="shared" si="149"/>
        <v>3000</v>
      </c>
    </row>
    <row r="1914" spans="1:16" hidden="1">
      <c r="A1914" t="s">
        <v>7</v>
      </c>
      <c r="B1914" t="s">
        <v>94</v>
      </c>
      <c r="C1914" t="s">
        <v>81</v>
      </c>
      <c r="D1914" s="8">
        <v>1180</v>
      </c>
      <c r="E1914" t="str">
        <f>VLOOKUP(D1914,Conformity!$A$2:$C$116,2,0)</f>
        <v>Rural Residential</v>
      </c>
      <c r="F1914" s="8" t="s">
        <v>10</v>
      </c>
      <c r="G1914" s="26">
        <f t="shared" si="150"/>
        <v>0.96739227811534922</v>
      </c>
      <c r="H1914" s="30">
        <f t="shared" si="151"/>
        <v>0.17065096597435325</v>
      </c>
      <c r="I1914" s="30">
        <f>HLOOKUP(F1914,ROCs!$B$1:$F$17,MATCH(VLOOKUP(D1914,HROC,2,0),ROCs!$A$2:$A$17,0)+1,0)</f>
        <v>0.24895975957097566</v>
      </c>
      <c r="J1914" s="3">
        <v>4.6399999999999997</v>
      </c>
      <c r="K1914" s="26">
        <f t="shared" si="147"/>
        <v>4.8141846627758698</v>
      </c>
      <c r="L1914" s="31">
        <f t="shared" si="148"/>
        <v>12.672254990546957</v>
      </c>
      <c r="M1914" s="4">
        <f>2.721*K1914*(H1914+VLOOKUP(B1914,Summary!$A$34:C$39,3,0))</f>
        <v>2.8903944842157401</v>
      </c>
      <c r="N1914" t="s">
        <v>103</v>
      </c>
      <c r="O1914" t="s">
        <v>82</v>
      </c>
      <c r="P1914">
        <f t="shared" si="149"/>
        <v>1000</v>
      </c>
    </row>
    <row r="1915" spans="1:16" hidden="1">
      <c r="A1915" t="s">
        <v>11</v>
      </c>
      <c r="B1915" t="s">
        <v>11</v>
      </c>
      <c r="C1915" t="s">
        <v>73</v>
      </c>
      <c r="D1915" s="8">
        <v>6410</v>
      </c>
      <c r="E1915" t="str">
        <f>VLOOKUP(D1915,Conformity!$A$2:$C$116,2,0)</f>
        <v>Freshwater Marshes</v>
      </c>
      <c r="F1915" s="8" t="s">
        <v>5</v>
      </c>
      <c r="G1915" s="26">
        <f t="shared" si="150"/>
        <v>0.62640332935885068</v>
      </c>
      <c r="H1915" s="30">
        <f t="shared" si="151"/>
        <v>1.7869211096790915E-2</v>
      </c>
      <c r="I1915" s="30">
        <f>HLOOKUP(F1915,ROCs!$B$1:$F$17,MATCH(VLOOKUP(D1915,HROC,2,0),ROCs!$A$2:$A$17,0)+1,0)</f>
        <v>0.24869471632328805</v>
      </c>
      <c r="J1915" s="3">
        <v>4.6399999999999997</v>
      </c>
      <c r="K1915" s="26">
        <f t="shared" si="147"/>
        <v>4.8090594684866845</v>
      </c>
      <c r="L1915" s="31">
        <f t="shared" si="148"/>
        <v>8.1967699558959026</v>
      </c>
      <c r="M1915" s="4">
        <f>2.721*K1915*(H1915+VLOOKUP(B1915,Summary!$A$34:C$39,3,0))</f>
        <v>1.6732262724003635</v>
      </c>
      <c r="N1915" t="s">
        <v>110</v>
      </c>
      <c r="P1915">
        <f t="shared" si="149"/>
        <v>6000</v>
      </c>
    </row>
    <row r="1916" spans="1:16">
      <c r="A1916" t="s">
        <v>12</v>
      </c>
      <c r="B1916" t="s">
        <v>95</v>
      </c>
      <c r="C1916" t="s">
        <v>17</v>
      </c>
      <c r="D1916" s="8">
        <v>3200</v>
      </c>
      <c r="E1916" t="str">
        <f>VLOOKUP(D1916,Conformity!$A$2:$C$116,2,0)</f>
        <v>Shrub and Brushland</v>
      </c>
      <c r="F1916" s="8" t="s">
        <v>5</v>
      </c>
      <c r="G1916" s="26">
        <f t="shared" si="150"/>
        <v>0.80616023176279095</v>
      </c>
      <c r="H1916" s="30">
        <f t="shared" si="151"/>
        <v>4.9140330516175015E-2</v>
      </c>
      <c r="I1916" s="30">
        <f>HLOOKUP(F1916,ROCs!$B$1:$F$17,MATCH(VLOOKUP(D1916,HROC,2,0),ROCs!$A$2:$A$17,0)+1,0)</f>
        <v>0.28292799795311729</v>
      </c>
      <c r="J1916" s="3">
        <v>4.63</v>
      </c>
      <c r="K1916" s="26">
        <f t="shared" si="147"/>
        <v>5.4592442577043228</v>
      </c>
      <c r="L1916" s="31">
        <f t="shared" si="148"/>
        <v>11.975190701246481</v>
      </c>
      <c r="M1916" s="4">
        <f>2.721*K1916*(H1916+VLOOKUP(B1916,Summary!$A$34:C$39,3,0))</f>
        <v>0.72996013182976116</v>
      </c>
      <c r="N1916" t="s">
        <v>17</v>
      </c>
      <c r="O1916" t="s">
        <v>19</v>
      </c>
      <c r="P1916">
        <f t="shared" si="149"/>
        <v>3000</v>
      </c>
    </row>
    <row r="1917" spans="1:16" hidden="1">
      <c r="A1917" t="s">
        <v>16</v>
      </c>
      <c r="B1917" t="s">
        <v>97</v>
      </c>
      <c r="C1917" t="s">
        <v>81</v>
      </c>
      <c r="D1917" s="8">
        <v>6300</v>
      </c>
      <c r="E1917" t="str">
        <f>VLOOKUP(D1917,Conformity!$A$2:$C$116,2,0)</f>
        <v>Wetland Forested Mixed</v>
      </c>
      <c r="F1917" s="8" t="s">
        <v>5</v>
      </c>
      <c r="G1917" s="26">
        <f t="shared" si="150"/>
        <v>0.62640332935885068</v>
      </c>
      <c r="H1917" s="30">
        <f t="shared" si="151"/>
        <v>1.7869211096790915E-2</v>
      </c>
      <c r="I1917" s="30">
        <f>HLOOKUP(F1917,ROCs!$B$1:$F$17,MATCH(VLOOKUP(D1917,HROC,2,0),ROCs!$A$2:$A$17,0)+1,0)</f>
        <v>0.24869471632328805</v>
      </c>
      <c r="J1917" s="3">
        <v>4.62</v>
      </c>
      <c r="K1917" s="26">
        <f t="shared" si="147"/>
        <v>4.788330763881139</v>
      </c>
      <c r="L1917" s="31">
        <f t="shared" si="148"/>
        <v>8.1614390509135948</v>
      </c>
      <c r="M1917" s="4">
        <f>2.721*K1917*(H1917+VLOOKUP(B1917,Summary!$A$34:C$39,3,0))</f>
        <v>0.7539807295953006</v>
      </c>
      <c r="N1917" t="s">
        <v>103</v>
      </c>
      <c r="O1917" t="s">
        <v>82</v>
      </c>
      <c r="P1917">
        <f t="shared" si="149"/>
        <v>6000</v>
      </c>
    </row>
    <row r="1918" spans="1:16" hidden="1">
      <c r="A1918" t="s">
        <v>16</v>
      </c>
      <c r="B1918" t="s">
        <v>97</v>
      </c>
      <c r="C1918" t="s">
        <v>79</v>
      </c>
      <c r="D1918" s="8">
        <v>3100</v>
      </c>
      <c r="E1918" t="str">
        <f>VLOOKUP(D1918,Conformity!$A$2:$C$116,2,0)</f>
        <v>Herbaceous (Dry Prairie)</v>
      </c>
      <c r="F1918" s="8" t="s">
        <v>13</v>
      </c>
      <c r="G1918" s="26">
        <f t="shared" si="150"/>
        <v>0.80616023176279095</v>
      </c>
      <c r="H1918" s="30">
        <f t="shared" si="151"/>
        <v>4.9140330516175015E-2</v>
      </c>
      <c r="I1918" s="30">
        <f>HLOOKUP(F1918,ROCs!$B$1:$F$17,MATCH(VLOOKUP(D1918,HROC,2,0),ROCs!$A$2:$A$17,0)+1,0)</f>
        <v>9.4942281192321246E-2</v>
      </c>
      <c r="J1918" s="3">
        <v>4.62</v>
      </c>
      <c r="K1918" s="26">
        <f t="shared" si="147"/>
        <v>1.8280044407347746</v>
      </c>
      <c r="L1918" s="31">
        <f t="shared" si="148"/>
        <v>4.009841059892354</v>
      </c>
      <c r="M1918" s="4">
        <f>2.721*K1918*(H1918+VLOOKUP(B1918,Summary!$A$34:C$39,3,0))</f>
        <v>0.44338401140743522</v>
      </c>
      <c r="N1918" t="s">
        <v>113</v>
      </c>
      <c r="P1918">
        <f t="shared" si="149"/>
        <v>3000</v>
      </c>
    </row>
    <row r="1919" spans="1:16">
      <c r="A1919" t="s">
        <v>11</v>
      </c>
      <c r="B1919" t="s">
        <v>11</v>
      </c>
      <c r="C1919" t="s">
        <v>17</v>
      </c>
      <c r="D1919" s="8">
        <v>6170</v>
      </c>
      <c r="E1919" t="str">
        <f>VLOOKUP(D1919,Conformity!$A$2:$C$116,2,0)</f>
        <v>Mixed Wetland Hardwoods</v>
      </c>
      <c r="F1919" s="8" t="s">
        <v>5</v>
      </c>
      <c r="G1919" s="26">
        <f t="shared" si="150"/>
        <v>0.62640332935885068</v>
      </c>
      <c r="H1919" s="30">
        <f t="shared" si="151"/>
        <v>1.7869211096790915E-2</v>
      </c>
      <c r="I1919" s="30">
        <f>HLOOKUP(F1919,ROCs!$B$1:$F$17,MATCH(VLOOKUP(D1919,HROC,2,0),ROCs!$A$2:$A$17,0)+1,0)</f>
        <v>0.24869471632328805</v>
      </c>
      <c r="J1919" s="3">
        <v>4.6100000000000003</v>
      </c>
      <c r="K1919" s="26">
        <f t="shared" si="147"/>
        <v>4.7779664115783662</v>
      </c>
      <c r="L1919" s="31">
        <f t="shared" si="148"/>
        <v>8.14377359842244</v>
      </c>
      <c r="M1919" s="4">
        <f>2.721*K1919*(H1919+VLOOKUP(B1919,Summary!$A$34:C$39,3,0))</f>
        <v>1.6624079990874303</v>
      </c>
      <c r="N1919" t="s">
        <v>17</v>
      </c>
      <c r="O1919" t="s">
        <v>22</v>
      </c>
      <c r="P1919">
        <f t="shared" si="149"/>
        <v>6000</v>
      </c>
    </row>
    <row r="1920" spans="1:16" hidden="1">
      <c r="A1920" t="s">
        <v>14</v>
      </c>
      <c r="B1920" t="s">
        <v>96</v>
      </c>
      <c r="C1920" t="s">
        <v>90</v>
      </c>
      <c r="D1920" s="8">
        <v>2120</v>
      </c>
      <c r="E1920" t="str">
        <f>VLOOKUP(D1920,Conformity!$A$2:$C$116,2,0)</f>
        <v>Unimproved Pastures</v>
      </c>
      <c r="F1920" s="8" t="s">
        <v>10</v>
      </c>
      <c r="G1920" s="26">
        <f t="shared" si="150"/>
        <v>0.95337210017164864</v>
      </c>
      <c r="H1920" s="30">
        <f t="shared" si="151"/>
        <v>0.22938109134459039</v>
      </c>
      <c r="I1920" s="30">
        <f>HLOOKUP(F1920,ROCs!$B$1:$F$17,MATCH(VLOOKUP(D1920,HROC,2,0),ROCs!$A$2:$A$17,0)+1,0)</f>
        <v>0.2</v>
      </c>
      <c r="J1920" s="3">
        <v>4.5999999999999996</v>
      </c>
      <c r="K1920" s="26">
        <f t="shared" si="147"/>
        <v>3.8340999999999998</v>
      </c>
      <c r="L1920" s="31">
        <f t="shared" si="148"/>
        <v>9.9461365203785483</v>
      </c>
      <c r="M1920" s="4">
        <f>2.721*K1920*(H1920+VLOOKUP(B1920,Summary!$A$34:C$39,3,0))</f>
        <v>3.2276448731644041</v>
      </c>
      <c r="N1920" t="s">
        <v>105</v>
      </c>
      <c r="O1920" t="s">
        <v>89</v>
      </c>
      <c r="P1920">
        <f t="shared" si="149"/>
        <v>2000</v>
      </c>
    </row>
    <row r="1921" spans="1:16" hidden="1">
      <c r="A1921" t="s">
        <v>16</v>
      </c>
      <c r="B1921" t="s">
        <v>97</v>
      </c>
      <c r="C1921" t="s">
        <v>86</v>
      </c>
      <c r="D1921" s="8">
        <v>2210</v>
      </c>
      <c r="E1921" t="str">
        <f>VLOOKUP(D1921,Conformity!$A$2:$C$116,2,0)</f>
        <v>Citrus Groves</v>
      </c>
      <c r="F1921" s="8" t="s">
        <v>5</v>
      </c>
      <c r="G1921" s="26">
        <f t="shared" si="150"/>
        <v>1.6671011379372187</v>
      </c>
      <c r="H1921" s="30">
        <f t="shared" si="151"/>
        <v>0.16490862031309303</v>
      </c>
      <c r="I1921" s="30">
        <f>HLOOKUP(F1921,ROCs!$B$1:$F$17,MATCH(VLOOKUP(D1921,HROC,2,0),ROCs!$A$2:$A$17,0)+1,0)</f>
        <v>0.32696578480774496</v>
      </c>
      <c r="J1921" s="3">
        <v>4.59</v>
      </c>
      <c r="K1921" s="26">
        <f t="shared" si="147"/>
        <v>6.2544712785750116</v>
      </c>
      <c r="L1921" s="31">
        <f t="shared" si="148"/>
        <v>28.371421261311614</v>
      </c>
      <c r="M1921" s="4">
        <f>2.721*K1921*(H1921+VLOOKUP(B1921,Summary!$A$34:C$39,3,0))</f>
        <v>3.4872202139879103</v>
      </c>
      <c r="N1921" t="s">
        <v>109</v>
      </c>
      <c r="P1921">
        <f t="shared" si="149"/>
        <v>2000</v>
      </c>
    </row>
    <row r="1922" spans="1:16" hidden="1">
      <c r="A1922" t="s">
        <v>12</v>
      </c>
      <c r="B1922" t="s">
        <v>95</v>
      </c>
      <c r="C1922" t="s">
        <v>71</v>
      </c>
      <c r="D1922" s="8">
        <v>8340</v>
      </c>
      <c r="E1922" t="str">
        <f>VLOOKUP(D1922,Conformity!$A$2:$C$116,2,0)</f>
        <v>Sewage Treatment</v>
      </c>
      <c r="F1922" s="8" t="s">
        <v>13</v>
      </c>
      <c r="G1922" s="26">
        <f t="shared" si="150"/>
        <v>1.2017295380314896</v>
      </c>
      <c r="H1922" s="30">
        <f t="shared" si="151"/>
        <v>0.2322997442582819</v>
      </c>
      <c r="I1922" s="30">
        <f>HLOOKUP(F1922,ROCs!$B$1:$F$17,MATCH(VLOOKUP(D1922,HROC,2,0),ROCs!$A$2:$A$17,0)+1,0)</f>
        <v>0.55707618727995345</v>
      </c>
      <c r="J1922" s="3">
        <v>4.59</v>
      </c>
      <c r="K1922" s="26">
        <f t="shared" ref="K1922:K1985" si="152">Rain*I1922*J1922/12</f>
        <v>10.656212898145453</v>
      </c>
      <c r="L1922" s="31">
        <f t="shared" ref="L1922:L1985" si="153">2.721*G1922*K1922</f>
        <v>34.844815270652873</v>
      </c>
      <c r="M1922" s="4">
        <f>2.721*K1922*(H1922+VLOOKUP(B1922,Summary!$A$34:C$39,3,0))</f>
        <v>6.7356600798537043</v>
      </c>
      <c r="N1922" t="s">
        <v>104</v>
      </c>
      <c r="P1922">
        <f t="shared" si="149"/>
        <v>8000</v>
      </c>
    </row>
    <row r="1923" spans="1:16" hidden="1">
      <c r="A1923" t="s">
        <v>11</v>
      </c>
      <c r="B1923" t="s">
        <v>11</v>
      </c>
      <c r="C1923" t="s">
        <v>90</v>
      </c>
      <c r="D1923" s="8">
        <v>4220</v>
      </c>
      <c r="E1923" t="str">
        <f>VLOOKUP(D1923,Conformity!$A$2:$C$116,2,0)</f>
        <v>Brazilian Pepper</v>
      </c>
      <c r="F1923" s="8" t="s">
        <v>5</v>
      </c>
      <c r="G1923" s="26">
        <f t="shared" si="150"/>
        <v>0.80616023176279095</v>
      </c>
      <c r="H1923" s="30">
        <f t="shared" si="151"/>
        <v>4.9140330516175015E-2</v>
      </c>
      <c r="I1923" s="30">
        <f>HLOOKUP(F1923,ROCs!$B$1:$F$17,MATCH(VLOOKUP(D1923,HROC,2,0),ROCs!$A$2:$A$17,0)+1,0)</f>
        <v>0.28292799795311729</v>
      </c>
      <c r="J1923" s="3">
        <v>4.59</v>
      </c>
      <c r="K1923" s="26">
        <f t="shared" si="152"/>
        <v>5.4120801604455382</v>
      </c>
      <c r="L1923" s="31">
        <f t="shared" si="153"/>
        <v>11.871733330177397</v>
      </c>
      <c r="M1923" s="4">
        <f>2.721*K1923*(H1923+VLOOKUP(B1923,Summary!$A$34:C$39,3,0))</f>
        <v>2.3435434936217887</v>
      </c>
      <c r="N1923" t="s">
        <v>105</v>
      </c>
      <c r="O1923" t="s">
        <v>89</v>
      </c>
      <c r="P1923">
        <f t="shared" ref="P1923:P1986" si="154">INT(D1923/1000)*1000</f>
        <v>4000</v>
      </c>
    </row>
    <row r="1924" spans="1:16" hidden="1">
      <c r="A1924" t="s">
        <v>14</v>
      </c>
      <c r="B1924" t="s">
        <v>96</v>
      </c>
      <c r="C1924" t="s">
        <v>83</v>
      </c>
      <c r="D1924" s="8">
        <v>6410</v>
      </c>
      <c r="E1924" t="str">
        <f>VLOOKUP(D1924,Conformity!$A$2:$C$116,2,0)</f>
        <v>Freshwater Marshes</v>
      </c>
      <c r="F1924" s="8" t="s">
        <v>3</v>
      </c>
      <c r="G1924" s="26">
        <f t="shared" si="150"/>
        <v>0.62640332935885068</v>
      </c>
      <c r="H1924" s="30">
        <f t="shared" si="151"/>
        <v>1.7869211096790915E-2</v>
      </c>
      <c r="I1924" s="30">
        <f>HLOOKUP(F1924,ROCs!$B$1:$F$17,MATCH(VLOOKUP(D1924,HROC,2,0),ROCs!$A$2:$A$17,0)+1,0)</f>
        <v>0.24869471632328805</v>
      </c>
      <c r="J1924" s="3">
        <v>4.59</v>
      </c>
      <c r="K1924" s="26">
        <f t="shared" si="152"/>
        <v>4.7572377069728198</v>
      </c>
      <c r="L1924" s="31">
        <f t="shared" si="153"/>
        <v>8.1084426934401286</v>
      </c>
      <c r="M1924" s="4">
        <f>2.721*K1924*(H1924+VLOOKUP(B1924,Summary!$A$34:C$39,3,0))</f>
        <v>1.2668625028586165</v>
      </c>
      <c r="N1924" t="s">
        <v>111</v>
      </c>
      <c r="O1924" t="s">
        <v>82</v>
      </c>
      <c r="P1924">
        <f t="shared" si="154"/>
        <v>6000</v>
      </c>
    </row>
    <row r="1925" spans="1:16">
      <c r="A1925" t="s">
        <v>14</v>
      </c>
      <c r="B1925" t="s">
        <v>96</v>
      </c>
      <c r="C1925" t="s">
        <v>17</v>
      </c>
      <c r="D1925" s="8">
        <v>3210</v>
      </c>
      <c r="E1925" t="str">
        <f>VLOOKUP(D1925,Conformity!$A$2:$C$116,2,0)</f>
        <v>Palmetto Prairies</v>
      </c>
      <c r="F1925" s="8" t="s">
        <v>9</v>
      </c>
      <c r="G1925" s="26">
        <f t="shared" si="150"/>
        <v>0.80616023176279095</v>
      </c>
      <c r="H1925" s="30">
        <f t="shared" si="151"/>
        <v>4.9140330516175015E-2</v>
      </c>
      <c r="I1925" s="30">
        <f>HLOOKUP(F1925,ROCs!$B$1:$F$17,MATCH(VLOOKUP(D1925,HROC,2,0),ROCs!$A$2:$A$17,0)+1,0)</f>
        <v>0.19937879050387461</v>
      </c>
      <c r="J1925" s="3">
        <v>4.58</v>
      </c>
      <c r="K1925" s="26">
        <f t="shared" si="152"/>
        <v>3.8055728811660301</v>
      </c>
      <c r="L1925" s="31">
        <f t="shared" si="153"/>
        <v>8.3477600246849892</v>
      </c>
      <c r="M1925" s="4">
        <f>2.721*K1925*(H1925+VLOOKUP(B1925,Summary!$A$34:C$39,3,0))</f>
        <v>1.3372434488615892</v>
      </c>
      <c r="N1925" t="s">
        <v>17</v>
      </c>
      <c r="O1925" t="s">
        <v>38</v>
      </c>
      <c r="P1925">
        <f t="shared" si="154"/>
        <v>3000</v>
      </c>
    </row>
    <row r="1926" spans="1:16" hidden="1">
      <c r="A1926" t="s">
        <v>2</v>
      </c>
      <c r="B1926" t="s">
        <v>94</v>
      </c>
      <c r="C1926" t="s">
        <v>81</v>
      </c>
      <c r="D1926" s="8">
        <v>5120</v>
      </c>
      <c r="E1926" t="str">
        <f>VLOOKUP(D1926,Conformity!$A$2:$C$116,2,0)</f>
        <v xml:space="preserve"> Channelized Waterways, Canals</v>
      </c>
      <c r="F1926" s="8" t="s">
        <v>5</v>
      </c>
      <c r="G1926" s="26">
        <f t="shared" si="150"/>
        <v>0.52096910560538079</v>
      </c>
      <c r="H1926" s="30">
        <f t="shared" si="151"/>
        <v>9.3813358258152305E-2</v>
      </c>
      <c r="I1926" s="30">
        <f>HLOOKUP(F1926,ROCs!$B$1:$F$17,MATCH(VLOOKUP(D1926,HROC,2,0),ROCs!$A$2:$A$17,0)+1,0)</f>
        <v>0.2984336595879456</v>
      </c>
      <c r="J1926" s="3">
        <v>4.58</v>
      </c>
      <c r="K1926" s="26">
        <f t="shared" si="152"/>
        <v>5.6962480256040555</v>
      </c>
      <c r="L1926" s="31">
        <f t="shared" si="153"/>
        <v>8.074755899877788</v>
      </c>
      <c r="M1926" s="4">
        <f>2.721*K1926*(H1926+VLOOKUP(B1926,Summary!$A$34:C$39,3,0))</f>
        <v>2.2290338344091229</v>
      </c>
      <c r="N1926" t="s">
        <v>103</v>
      </c>
      <c r="O1926" t="s">
        <v>82</v>
      </c>
      <c r="P1926">
        <f t="shared" si="154"/>
        <v>5000</v>
      </c>
    </row>
    <row r="1927" spans="1:16" hidden="1">
      <c r="A1927" t="s">
        <v>16</v>
      </c>
      <c r="B1927" t="s">
        <v>97</v>
      </c>
      <c r="C1927" t="s">
        <v>79</v>
      </c>
      <c r="D1927" s="8">
        <v>1110</v>
      </c>
      <c r="E1927" t="str">
        <f>VLOOKUP(D1927,Conformity!$A$2:$C$116,2,0)</f>
        <v>Fixed Single Family Units</v>
      </c>
      <c r="F1927" s="8" t="s">
        <v>5</v>
      </c>
      <c r="G1927" s="26">
        <f t="shared" si="150"/>
        <v>0.96739227811534922</v>
      </c>
      <c r="H1927" s="30">
        <f t="shared" si="151"/>
        <v>0.17065096597435325</v>
      </c>
      <c r="I1927" s="30">
        <f>HLOOKUP(F1927,ROCs!$B$1:$F$17,MATCH(VLOOKUP(D1927,HROC,2,0),ROCs!$A$2:$A$17,0)+1,0)</f>
        <v>0.27638752969320179</v>
      </c>
      <c r="J1927" s="3">
        <v>4.58</v>
      </c>
      <c r="K1927" s="26">
        <f t="shared" si="152"/>
        <v>5.2754502373835965</v>
      </c>
      <c r="L1927" s="31">
        <f t="shared" si="153"/>
        <v>13.886432548999789</v>
      </c>
      <c r="M1927" s="4">
        <f>2.721*K1927*(H1927+VLOOKUP(B1927,Summary!$A$34:C$39,3,0))</f>
        <v>3.0237893112846561</v>
      </c>
      <c r="N1927" t="s">
        <v>113</v>
      </c>
      <c r="P1927">
        <f t="shared" si="154"/>
        <v>1000</v>
      </c>
    </row>
    <row r="1928" spans="1:16" hidden="1">
      <c r="A1928" t="s">
        <v>14</v>
      </c>
      <c r="B1928" t="s">
        <v>96</v>
      </c>
      <c r="C1928" t="s">
        <v>80</v>
      </c>
      <c r="D1928" s="8">
        <v>1400</v>
      </c>
      <c r="E1928" t="str">
        <f>VLOOKUP(D1928,Conformity!$A$2:$C$116,2,0)</f>
        <v>Commercial and Services</v>
      </c>
      <c r="F1928" s="8" t="s">
        <v>3</v>
      </c>
      <c r="G1928" s="26">
        <f t="shared" si="150"/>
        <v>0.73183755311232057</v>
      </c>
      <c r="H1928" s="30">
        <f t="shared" si="151"/>
        <v>0.15992943931627868</v>
      </c>
      <c r="I1928" s="30">
        <f>HLOOKUP(F1928,ROCs!$B$1:$F$17,MATCH(VLOOKUP(D1928,HROC,2,0),ROCs!$A$2:$A$17,0)+1,0)</f>
        <v>0.5449281084296117</v>
      </c>
      <c r="J1928" s="3">
        <v>4.57</v>
      </c>
      <c r="K1928" s="26">
        <f t="shared" si="152"/>
        <v>10.378414665893459</v>
      </c>
      <c r="L1928" s="31">
        <f t="shared" si="153"/>
        <v>20.666848290015448</v>
      </c>
      <c r="M1928" s="4">
        <f>2.721*K1928*(H1928+VLOOKUP(B1928,Summary!$A$34:C$39,3,0))</f>
        <v>6.775527303252459</v>
      </c>
      <c r="N1928" t="s">
        <v>114</v>
      </c>
      <c r="P1928">
        <f t="shared" si="154"/>
        <v>1000</v>
      </c>
    </row>
    <row r="1929" spans="1:16" hidden="1">
      <c r="A1929" t="s">
        <v>11</v>
      </c>
      <c r="B1929" t="s">
        <v>11</v>
      </c>
      <c r="C1929" t="s">
        <v>74</v>
      </c>
      <c r="D1929" s="8">
        <v>6170</v>
      </c>
      <c r="E1929" t="str">
        <f>VLOOKUP(D1929,Conformity!$A$2:$C$116,2,0)</f>
        <v>Mixed Wetland Hardwoods</v>
      </c>
      <c r="F1929" s="8" t="s">
        <v>5</v>
      </c>
      <c r="G1929" s="26">
        <f t="shared" si="150"/>
        <v>0.62640332935885068</v>
      </c>
      <c r="H1929" s="30">
        <f t="shared" si="151"/>
        <v>1.7869211096790915E-2</v>
      </c>
      <c r="I1929" s="30">
        <f>HLOOKUP(F1929,ROCs!$B$1:$F$17,MATCH(VLOOKUP(D1929,HROC,2,0),ROCs!$A$2:$A$17,0)+1,0)</f>
        <v>0.24869471632328805</v>
      </c>
      <c r="J1929" s="3">
        <v>4.57</v>
      </c>
      <c r="K1929" s="26">
        <f t="shared" si="152"/>
        <v>4.7365090023672742</v>
      </c>
      <c r="L1929" s="31">
        <f t="shared" si="153"/>
        <v>8.073111788457819</v>
      </c>
      <c r="M1929" s="4">
        <f>2.721*K1929*(H1929+VLOOKUP(B1929,Summary!$A$34:C$39,3,0))</f>
        <v>1.6479836346701859</v>
      </c>
      <c r="N1929" t="s">
        <v>115</v>
      </c>
      <c r="P1929">
        <f t="shared" si="154"/>
        <v>6000</v>
      </c>
    </row>
    <row r="1930" spans="1:16" hidden="1">
      <c r="A1930" t="s">
        <v>14</v>
      </c>
      <c r="B1930" t="s">
        <v>96</v>
      </c>
      <c r="C1930" t="s">
        <v>71</v>
      </c>
      <c r="D1930" s="8">
        <v>1850</v>
      </c>
      <c r="E1930" t="str">
        <f>VLOOKUP(D1930,Conformity!$A$2:$C$116,2,0)</f>
        <v>Parks and Zoos</v>
      </c>
      <c r="F1930" s="8" t="s">
        <v>10</v>
      </c>
      <c r="G1930" s="26">
        <f t="shared" si="150"/>
        <v>0.96739227811534922</v>
      </c>
      <c r="H1930" s="30">
        <f t="shared" si="151"/>
        <v>0.17065096597435325</v>
      </c>
      <c r="I1930" s="30">
        <f>HLOOKUP(F1930,ROCs!$B$1:$F$17,MATCH(VLOOKUP(D1930,HROC,2,0),ROCs!$A$2:$A$17,0)+1,0)</f>
        <v>0.24895975957097566</v>
      </c>
      <c r="J1930" s="3">
        <v>4.55</v>
      </c>
      <c r="K1930" s="26">
        <f t="shared" si="152"/>
        <v>4.7208060809547865</v>
      </c>
      <c r="L1930" s="31">
        <f t="shared" si="153"/>
        <v>12.426456941161348</v>
      </c>
      <c r="M1930" s="4">
        <f>2.721*K1930*(H1930+VLOOKUP(B1930,Summary!$A$34:C$39,3,0))</f>
        <v>3.2196901984878266</v>
      </c>
      <c r="N1930" t="s">
        <v>104</v>
      </c>
      <c r="P1930">
        <f t="shared" si="154"/>
        <v>1000</v>
      </c>
    </row>
    <row r="1931" spans="1:16" hidden="1">
      <c r="A1931" t="s">
        <v>14</v>
      </c>
      <c r="B1931" t="s">
        <v>96</v>
      </c>
      <c r="C1931" t="s">
        <v>79</v>
      </c>
      <c r="D1931" s="8">
        <v>1330</v>
      </c>
      <c r="E1931" t="str">
        <f>VLOOKUP(D1931,Conformity!$A$2:$C$116,2,0)</f>
        <v>Multiple Dwelling Units, Low Rise &lt;Two stories or less&gt;</v>
      </c>
      <c r="F1931" s="8" t="s">
        <v>5</v>
      </c>
      <c r="G1931" s="26">
        <f t="shared" si="150"/>
        <v>1.6728075169398335</v>
      </c>
      <c r="H1931" s="30">
        <f t="shared" si="151"/>
        <v>0.4645994885165638</v>
      </c>
      <c r="I1931" s="30">
        <f>HLOOKUP(F1931,ROCs!$B$1:$F$17,MATCH(VLOOKUP(D1931,HROC,2,0),ROCs!$A$2:$A$17,0)+1,0)</f>
        <v>0.45902383655933859</v>
      </c>
      <c r="J1931" s="3">
        <v>4.55</v>
      </c>
      <c r="K1931" s="26">
        <f t="shared" si="152"/>
        <v>8.704067366817748</v>
      </c>
      <c r="L1931" s="31">
        <f t="shared" si="153"/>
        <v>39.618383977443706</v>
      </c>
      <c r="M1931" s="4">
        <f>2.721*K1931*(H1931+VLOOKUP(B1931,Summary!$A$34:C$39,3,0))</f>
        <v>12.898167560508819</v>
      </c>
      <c r="N1931" t="s">
        <v>113</v>
      </c>
      <c r="P1931">
        <f t="shared" si="154"/>
        <v>1000</v>
      </c>
    </row>
    <row r="1932" spans="1:16" hidden="1">
      <c r="A1932" t="s">
        <v>6</v>
      </c>
      <c r="B1932" t="s">
        <v>94</v>
      </c>
      <c r="C1932" t="s">
        <v>81</v>
      </c>
      <c r="D1932" s="8">
        <v>1180</v>
      </c>
      <c r="E1932" t="str">
        <f>VLOOKUP(D1932,Conformity!$A$2:$C$116,2,0)</f>
        <v>Rural Residential</v>
      </c>
      <c r="F1932" s="8" t="s">
        <v>10</v>
      </c>
      <c r="G1932" s="26">
        <f t="shared" si="150"/>
        <v>0.96739227811534922</v>
      </c>
      <c r="H1932" s="30">
        <f t="shared" si="151"/>
        <v>0.17065096597435325</v>
      </c>
      <c r="I1932" s="30">
        <f>HLOOKUP(F1932,ROCs!$B$1:$F$17,MATCH(VLOOKUP(D1932,HROC,2,0),ROCs!$A$2:$A$17,0)+1,0)</f>
        <v>0.24895975957097566</v>
      </c>
      <c r="J1932" s="3">
        <v>4.54</v>
      </c>
      <c r="K1932" s="26">
        <f t="shared" si="152"/>
        <v>4.7104306829746658</v>
      </c>
      <c r="L1932" s="31">
        <f t="shared" si="153"/>
        <v>12.39914604678517</v>
      </c>
      <c r="M1932" s="4">
        <f>2.721*K1932*(H1932+VLOOKUP(B1932,Summary!$A$34:C$39,3,0))</f>
        <v>2.8281014996421252</v>
      </c>
      <c r="N1932" t="s">
        <v>103</v>
      </c>
      <c r="O1932" t="s">
        <v>82</v>
      </c>
      <c r="P1932">
        <f t="shared" si="154"/>
        <v>1000</v>
      </c>
    </row>
    <row r="1933" spans="1:16" hidden="1">
      <c r="A1933" t="s">
        <v>14</v>
      </c>
      <c r="B1933" t="s">
        <v>96</v>
      </c>
      <c r="C1933" t="s">
        <v>86</v>
      </c>
      <c r="D1933" s="8">
        <v>5120</v>
      </c>
      <c r="E1933" t="str">
        <f>VLOOKUP(D1933,Conformity!$A$2:$C$116,2,0)</f>
        <v xml:space="preserve"> Channelized Waterways, Canals</v>
      </c>
      <c r="F1933" s="8" t="s">
        <v>10</v>
      </c>
      <c r="G1933" s="26">
        <f t="shared" si="150"/>
        <v>0.52096910560538079</v>
      </c>
      <c r="H1933" s="30">
        <f t="shared" si="151"/>
        <v>9.3813358258152305E-2</v>
      </c>
      <c r="I1933" s="30">
        <f>HLOOKUP(F1933,ROCs!$B$1:$F$17,MATCH(VLOOKUP(D1933,HROC,2,0),ROCs!$A$2:$A$17,0)+1,0)</f>
        <v>0.2984336595879456</v>
      </c>
      <c r="J1933" s="3">
        <v>4.53</v>
      </c>
      <c r="K1933" s="26">
        <f t="shared" si="152"/>
        <v>5.6340619117874171</v>
      </c>
      <c r="L1933" s="31">
        <f t="shared" si="153"/>
        <v>7.9866035428922215</v>
      </c>
      <c r="M1933" s="4">
        <f>2.721*K1933*(H1933+VLOOKUP(B1933,Summary!$A$34:C$39,3,0))</f>
        <v>2.66460787776168</v>
      </c>
      <c r="N1933" t="s">
        <v>109</v>
      </c>
      <c r="P1933">
        <f t="shared" si="154"/>
        <v>5000</v>
      </c>
    </row>
    <row r="1934" spans="1:16" hidden="1">
      <c r="A1934" t="s">
        <v>8</v>
      </c>
      <c r="B1934" t="s">
        <v>8</v>
      </c>
      <c r="C1934" t="s">
        <v>71</v>
      </c>
      <c r="D1934" s="8">
        <v>4110</v>
      </c>
      <c r="E1934" t="str">
        <f>VLOOKUP(D1934,Conformity!$A$2:$C$116,2,0)</f>
        <v>Pine Flatwoods</v>
      </c>
      <c r="F1934" s="8" t="s">
        <v>5</v>
      </c>
      <c r="G1934" s="26">
        <f t="shared" si="150"/>
        <v>0.80616023176279095</v>
      </c>
      <c r="H1934" s="30">
        <f t="shared" si="151"/>
        <v>4.9140330516175015E-2</v>
      </c>
      <c r="I1934" s="30">
        <f>HLOOKUP(F1934,ROCs!$B$1:$F$17,MATCH(VLOOKUP(D1934,HROC,2,0),ROCs!$A$2:$A$17,0)+1,0)</f>
        <v>0.28292799795311729</v>
      </c>
      <c r="J1934" s="3">
        <v>4.53</v>
      </c>
      <c r="K1934" s="26">
        <f t="shared" si="152"/>
        <v>5.3413340145573613</v>
      </c>
      <c r="L1934" s="31">
        <f t="shared" si="153"/>
        <v>11.716547273573772</v>
      </c>
      <c r="M1934" s="4">
        <f>2.721*K1934*(H1934+VLOOKUP(B1934,Summary!$A$34:C$39,3,0))</f>
        <v>3.4756105264384547</v>
      </c>
      <c r="N1934" t="s">
        <v>104</v>
      </c>
      <c r="P1934">
        <f t="shared" si="154"/>
        <v>4000</v>
      </c>
    </row>
    <row r="1935" spans="1:16" hidden="1">
      <c r="A1935" t="s">
        <v>2</v>
      </c>
      <c r="B1935" t="s">
        <v>94</v>
      </c>
      <c r="C1935" t="s">
        <v>71</v>
      </c>
      <c r="D1935" s="8">
        <v>1480</v>
      </c>
      <c r="E1935" t="str">
        <f>VLOOKUP(D1935,Conformity!$A$2:$C$116,2,0)</f>
        <v>Cemeteries</v>
      </c>
      <c r="F1935" s="8" t="s">
        <v>3</v>
      </c>
      <c r="G1935" s="26">
        <f t="shared" ref="G1935:G1998" si="155">VLOOKUP(VLOOKUP(D1935,HEMC,2,0),EMCN,2,0)</f>
        <v>1.3474392445178078</v>
      </c>
      <c r="H1935" s="30">
        <f t="shared" ref="H1935:H1998" si="156">VLOOKUP(VLOOKUP(D1935,HEMC,2,0),EMCP,3,0)</f>
        <v>0.2921616014325315</v>
      </c>
      <c r="I1935" s="30">
        <f>HLOOKUP(F1935,ROCs!$B$1:$F$17,MATCH(VLOOKUP(D1935,HROC,2,0),ROCs!$A$2:$A$17,0)+1,0)</f>
        <v>8.3338224602148639E-2</v>
      </c>
      <c r="J1935" s="3">
        <v>4.5199999999999996</v>
      </c>
      <c r="K1935" s="26">
        <f t="shared" si="152"/>
        <v>1.569850470653134</v>
      </c>
      <c r="L1935" s="31">
        <f t="shared" si="153"/>
        <v>5.755671797669355</v>
      </c>
      <c r="M1935" s="4">
        <f>2.721*K1935*(H1935+VLOOKUP(B1935,Summary!$A$34:C$39,3,0))</f>
        <v>1.4615648814023963</v>
      </c>
      <c r="N1935" t="s">
        <v>104</v>
      </c>
      <c r="P1935">
        <f t="shared" si="154"/>
        <v>1000</v>
      </c>
    </row>
    <row r="1936" spans="1:16" hidden="1">
      <c r="A1936" t="s">
        <v>12</v>
      </c>
      <c r="B1936" t="s">
        <v>95</v>
      </c>
      <c r="C1936" t="s">
        <v>88</v>
      </c>
      <c r="D1936" s="8">
        <v>2120</v>
      </c>
      <c r="E1936" t="str">
        <f>VLOOKUP(D1936,Conformity!$A$2:$C$116,2,0)</f>
        <v>Unimproved Pastures</v>
      </c>
      <c r="F1936" s="8" t="s">
        <v>5</v>
      </c>
      <c r="G1936" s="26">
        <f t="shared" si="155"/>
        <v>0.95337210017164864</v>
      </c>
      <c r="H1936" s="30">
        <f t="shared" si="156"/>
        <v>0.22938109134459039</v>
      </c>
      <c r="I1936" s="30">
        <f>HLOOKUP(F1936,ROCs!$B$1:$F$17,MATCH(VLOOKUP(D1936,HROC,2,0),ROCs!$A$2:$A$17,0)+1,0)</f>
        <v>0.2</v>
      </c>
      <c r="J1936" s="3">
        <v>4.5199999999999996</v>
      </c>
      <c r="K1936" s="26">
        <f t="shared" si="152"/>
        <v>3.76742</v>
      </c>
      <c r="L1936" s="31">
        <f t="shared" si="153"/>
        <v>9.7731602330676175</v>
      </c>
      <c r="M1936" s="4">
        <f>2.721*K1936*(H1936+VLOOKUP(B1936,Summary!$A$34:C$39,3,0))</f>
        <v>2.3514199332485015</v>
      </c>
      <c r="N1936" t="s">
        <v>116</v>
      </c>
      <c r="O1936" t="s">
        <v>89</v>
      </c>
      <c r="P1936">
        <f t="shared" si="154"/>
        <v>2000</v>
      </c>
    </row>
    <row r="1937" spans="1:16" hidden="1">
      <c r="A1937" t="s">
        <v>8</v>
      </c>
      <c r="B1937" t="s">
        <v>8</v>
      </c>
      <c r="C1937" t="s">
        <v>81</v>
      </c>
      <c r="D1937" s="8">
        <v>1760</v>
      </c>
      <c r="E1937" t="str">
        <f>VLOOKUP(D1937,Conformity!$A$2:$C$116,2,0)</f>
        <v>Correctional</v>
      </c>
      <c r="F1937" s="8" t="s">
        <v>10</v>
      </c>
      <c r="G1937" s="26">
        <f t="shared" si="155"/>
        <v>0.73183755311232057</v>
      </c>
      <c r="H1937" s="30">
        <f t="shared" si="156"/>
        <v>0.15992943931627868</v>
      </c>
      <c r="I1937" s="30">
        <f>HLOOKUP(F1937,ROCs!$B$1:$F$17,MATCH(VLOOKUP(D1937,HROC,2,0),ROCs!$A$2:$A$17,0)+1,0)</f>
        <v>0.32565202448966185</v>
      </c>
      <c r="J1937" s="3">
        <v>4.51</v>
      </c>
      <c r="K1937" s="26">
        <f t="shared" si="152"/>
        <v>6.1207682023936023</v>
      </c>
      <c r="L1937" s="31">
        <f t="shared" si="153"/>
        <v>12.18846923441262</v>
      </c>
      <c r="M1937" s="4">
        <f>2.721*K1937*(H1937+VLOOKUP(B1937,Summary!$A$34:C$39,3,0))</f>
        <v>5.82793843686117</v>
      </c>
      <c r="N1937" t="s">
        <v>103</v>
      </c>
      <c r="O1937" t="s">
        <v>82</v>
      </c>
      <c r="P1937">
        <f t="shared" si="154"/>
        <v>1000</v>
      </c>
    </row>
    <row r="1938" spans="1:16" hidden="1">
      <c r="A1938" t="s">
        <v>8</v>
      </c>
      <c r="B1938" t="s">
        <v>8</v>
      </c>
      <c r="C1938" t="s">
        <v>83</v>
      </c>
      <c r="D1938" s="8">
        <v>6170</v>
      </c>
      <c r="E1938" t="str">
        <f>VLOOKUP(D1938,Conformity!$A$2:$C$116,2,0)</f>
        <v>Mixed Wetland Hardwoods</v>
      </c>
      <c r="F1938" s="8" t="s">
        <v>9</v>
      </c>
      <c r="G1938" s="26">
        <f t="shared" si="155"/>
        <v>0.62640332935885068</v>
      </c>
      <c r="H1938" s="30">
        <f t="shared" si="156"/>
        <v>1.7869211096790915E-2</v>
      </c>
      <c r="I1938" s="30">
        <f>HLOOKUP(F1938,ROCs!$B$1:$F$17,MATCH(VLOOKUP(D1938,HROC,2,0),ROCs!$A$2:$A$17,0)+1,0)</f>
        <v>0.24869471632328805</v>
      </c>
      <c r="J1938" s="3">
        <v>4.51</v>
      </c>
      <c r="K1938" s="26">
        <f t="shared" si="152"/>
        <v>4.6743228885506358</v>
      </c>
      <c r="L1938" s="31">
        <f t="shared" si="153"/>
        <v>7.9671190735108892</v>
      </c>
      <c r="M1938" s="4">
        <f>2.721*K1938*(H1938+VLOOKUP(B1938,Summary!$A$34:C$39,3,0))</f>
        <v>2.6438536944240214</v>
      </c>
      <c r="N1938" t="s">
        <v>111</v>
      </c>
      <c r="O1938" t="s">
        <v>82</v>
      </c>
      <c r="P1938">
        <f t="shared" si="154"/>
        <v>6000</v>
      </c>
    </row>
    <row r="1939" spans="1:16">
      <c r="A1939" t="s">
        <v>16</v>
      </c>
      <c r="B1939" t="s">
        <v>97</v>
      </c>
      <c r="C1939" t="s">
        <v>17</v>
      </c>
      <c r="D1939" s="8">
        <v>4200</v>
      </c>
      <c r="E1939" t="str">
        <f>VLOOKUP(D1939,Conformity!$A$2:$C$116,2,0)</f>
        <v>Upland Hardwood Forests</v>
      </c>
      <c r="F1939" s="8" t="s">
        <v>10</v>
      </c>
      <c r="G1939" s="26">
        <f t="shared" si="155"/>
        <v>0.80616023176279095</v>
      </c>
      <c r="H1939" s="30">
        <f t="shared" si="156"/>
        <v>4.9140330516175015E-2</v>
      </c>
      <c r="I1939" s="30">
        <f>HLOOKUP(F1939,ROCs!$B$1:$F$17,MATCH(VLOOKUP(D1939,HROC,2,0),ROCs!$A$2:$A$17,0)+1,0)</f>
        <v>0.24115339422849597</v>
      </c>
      <c r="J1939" s="3">
        <v>4.5</v>
      </c>
      <c r="K1939" s="26">
        <f t="shared" si="152"/>
        <v>4.5225304670126567</v>
      </c>
      <c r="L1939" s="31">
        <f t="shared" si="153"/>
        <v>9.9204509338895246</v>
      </c>
      <c r="M1939" s="4">
        <f>2.721*K1939*(H1939+VLOOKUP(B1939,Summary!$A$34:C$39,3,0))</f>
        <v>1.0969435606898235</v>
      </c>
      <c r="N1939" t="s">
        <v>17</v>
      </c>
      <c r="O1939" t="s">
        <v>68</v>
      </c>
      <c r="P1939">
        <f t="shared" si="154"/>
        <v>4000</v>
      </c>
    </row>
    <row r="1940" spans="1:16" hidden="1">
      <c r="A1940" t="s">
        <v>2</v>
      </c>
      <c r="B1940" t="s">
        <v>94</v>
      </c>
      <c r="C1940" t="s">
        <v>71</v>
      </c>
      <c r="D1940" s="8">
        <v>3200</v>
      </c>
      <c r="E1940" t="str">
        <f>VLOOKUP(D1940,Conformity!$A$2:$C$116,2,0)</f>
        <v>Shrub and Brushland</v>
      </c>
      <c r="F1940" s="8" t="s">
        <v>5</v>
      </c>
      <c r="G1940" s="26">
        <f t="shared" si="155"/>
        <v>0.80616023176279095</v>
      </c>
      <c r="H1940" s="30">
        <f t="shared" si="156"/>
        <v>4.9140330516175015E-2</v>
      </c>
      <c r="I1940" s="30">
        <f>HLOOKUP(F1940,ROCs!$B$1:$F$17,MATCH(VLOOKUP(D1940,HROC,2,0),ROCs!$A$2:$A$17,0)+1,0)</f>
        <v>0.28292799795311729</v>
      </c>
      <c r="J1940" s="3">
        <v>4.5</v>
      </c>
      <c r="K1940" s="26">
        <f t="shared" si="152"/>
        <v>5.3059609416132725</v>
      </c>
      <c r="L1940" s="31">
        <f t="shared" si="153"/>
        <v>11.638954245271957</v>
      </c>
      <c r="M1940" s="4">
        <f>2.721*K1940*(H1940+VLOOKUP(B1940,Summary!$A$34:C$39,3,0))</f>
        <v>1.4313404770857352</v>
      </c>
      <c r="N1940" t="s">
        <v>104</v>
      </c>
      <c r="P1940">
        <f t="shared" si="154"/>
        <v>3000</v>
      </c>
    </row>
    <row r="1941" spans="1:16" hidden="1">
      <c r="A1941" t="s">
        <v>14</v>
      </c>
      <c r="B1941" t="s">
        <v>96</v>
      </c>
      <c r="C1941" t="s">
        <v>86</v>
      </c>
      <c r="D1941" s="8">
        <v>1700</v>
      </c>
      <c r="E1941" t="str">
        <f>VLOOKUP(D1941,Conformity!$A$2:$C$116,2,0)</f>
        <v>Institutional</v>
      </c>
      <c r="F1941" s="8" t="s">
        <v>5</v>
      </c>
      <c r="G1941" s="26">
        <f t="shared" si="155"/>
        <v>0.96739227811534922</v>
      </c>
      <c r="H1941" s="30">
        <f t="shared" si="156"/>
        <v>0.17065096597435325</v>
      </c>
      <c r="I1941" s="30">
        <f>HLOOKUP(F1941,ROCs!$B$1:$F$17,MATCH(VLOOKUP(D1941,HROC,2,0),ROCs!$A$2:$A$17,0)+1,0)</f>
        <v>0.24052044568721381</v>
      </c>
      <c r="J1941" s="3">
        <v>4.4800000000000004</v>
      </c>
      <c r="K1941" s="26">
        <f t="shared" si="152"/>
        <v>4.4906129291585577</v>
      </c>
      <c r="L1941" s="31">
        <f t="shared" si="153"/>
        <v>11.820525403222065</v>
      </c>
      <c r="M1941" s="4">
        <f>2.721*K1941*(H1941+VLOOKUP(B1941,Summary!$A$34:C$39,3,0))</f>
        <v>3.0626935708171046</v>
      </c>
      <c r="N1941" t="s">
        <v>109</v>
      </c>
      <c r="P1941">
        <f t="shared" si="154"/>
        <v>1000</v>
      </c>
    </row>
    <row r="1942" spans="1:16" hidden="1">
      <c r="A1942" t="s">
        <v>14</v>
      </c>
      <c r="B1942" t="s">
        <v>96</v>
      </c>
      <c r="C1942" t="s">
        <v>72</v>
      </c>
      <c r="D1942" s="8">
        <v>6440</v>
      </c>
      <c r="E1942" t="str">
        <f>VLOOKUP(D1942,Conformity!$A$2:$C$116,2,0)</f>
        <v>Emergent Aquatic Vegetation</v>
      </c>
      <c r="F1942" s="8" t="s">
        <v>10</v>
      </c>
      <c r="G1942" s="26">
        <f t="shared" si="155"/>
        <v>0.62640332935885068</v>
      </c>
      <c r="H1942" s="30">
        <f t="shared" si="156"/>
        <v>1.7869211096790915E-2</v>
      </c>
      <c r="I1942" s="30">
        <f>HLOOKUP(F1942,ROCs!$B$1:$F$17,MATCH(VLOOKUP(D1942,HROC,2,0),ROCs!$A$2:$A$17,0)+1,0)</f>
        <v>0.24869471632328805</v>
      </c>
      <c r="J1942" s="3">
        <v>4.4800000000000004</v>
      </c>
      <c r="K1942" s="26">
        <f t="shared" si="152"/>
        <v>4.6432298316423175</v>
      </c>
      <c r="L1942" s="31">
        <f t="shared" si="153"/>
        <v>7.9141227160374257</v>
      </c>
      <c r="M1942" s="4">
        <f>2.721*K1942*(H1942+VLOOKUP(B1942,Summary!$A$34:C$39,3,0))</f>
        <v>1.2365019635744234</v>
      </c>
      <c r="N1942" t="s">
        <v>99</v>
      </c>
      <c r="P1942">
        <f t="shared" si="154"/>
        <v>6000</v>
      </c>
    </row>
    <row r="1943" spans="1:16" hidden="1">
      <c r="A1943" t="s">
        <v>7</v>
      </c>
      <c r="B1943" t="s">
        <v>94</v>
      </c>
      <c r="C1943" t="s">
        <v>86</v>
      </c>
      <c r="D1943" s="8">
        <v>6410</v>
      </c>
      <c r="E1943" t="str">
        <f>VLOOKUP(D1943,Conformity!$A$2:$C$116,2,0)</f>
        <v>Freshwater Marshes</v>
      </c>
      <c r="F1943" s="8" t="s">
        <v>5</v>
      </c>
      <c r="G1943" s="26">
        <f t="shared" si="155"/>
        <v>0.62640332935885068</v>
      </c>
      <c r="H1943" s="30">
        <f t="shared" si="156"/>
        <v>1.7869211096790915E-2</v>
      </c>
      <c r="I1943" s="30">
        <f>HLOOKUP(F1943,ROCs!$B$1:$F$17,MATCH(VLOOKUP(D1943,HROC,2,0),ROCs!$A$2:$A$17,0)+1,0)</f>
        <v>0.24869471632328805</v>
      </c>
      <c r="J1943" s="3">
        <v>4.42</v>
      </c>
      <c r="K1943" s="26">
        <f t="shared" si="152"/>
        <v>4.5810437178256782</v>
      </c>
      <c r="L1943" s="31">
        <f t="shared" si="153"/>
        <v>7.8081300010904942</v>
      </c>
      <c r="M1943" s="4">
        <f>2.721*K1943*(H1943+VLOOKUP(B1943,Summary!$A$34:C$39,3,0))</f>
        <v>0.84599107073329849</v>
      </c>
      <c r="N1943" t="s">
        <v>109</v>
      </c>
      <c r="P1943">
        <f t="shared" si="154"/>
        <v>6000</v>
      </c>
    </row>
    <row r="1944" spans="1:16" hidden="1">
      <c r="A1944" t="s">
        <v>8</v>
      </c>
      <c r="B1944" t="s">
        <v>8</v>
      </c>
      <c r="C1944" t="s">
        <v>83</v>
      </c>
      <c r="D1944" s="8">
        <v>5200</v>
      </c>
      <c r="E1944" t="str">
        <f>VLOOKUP(D1944,Conformity!$A$2:$C$116,2,0)</f>
        <v>Lakes</v>
      </c>
      <c r="F1944" s="8" t="s">
        <v>5</v>
      </c>
      <c r="G1944" s="26">
        <f t="shared" si="155"/>
        <v>0.52096910560538079</v>
      </c>
      <c r="H1944" s="30">
        <f t="shared" si="156"/>
        <v>9.3813358258152305E-2</v>
      </c>
      <c r="I1944" s="30">
        <f>HLOOKUP(F1944,ROCs!$B$1:$F$17,MATCH(VLOOKUP(D1944,HROC,2,0),ROCs!$A$2:$A$17,0)+1,0)</f>
        <v>0.2984336595879456</v>
      </c>
      <c r="J1944" s="3">
        <v>4.42</v>
      </c>
      <c r="K1944" s="26">
        <f t="shared" si="152"/>
        <v>5.497252461390814</v>
      </c>
      <c r="L1944" s="31">
        <f t="shared" si="153"/>
        <v>7.7926683575239792</v>
      </c>
      <c r="M1944" s="4">
        <f>2.721*K1944*(H1944+VLOOKUP(B1944,Summary!$A$34:C$39,3,0))</f>
        <v>4.2452870094300605</v>
      </c>
      <c r="N1944" t="s">
        <v>111</v>
      </c>
      <c r="O1944" t="s">
        <v>82</v>
      </c>
      <c r="P1944">
        <f t="shared" si="154"/>
        <v>5000</v>
      </c>
    </row>
    <row r="1945" spans="1:16" hidden="1">
      <c r="A1945" t="s">
        <v>7</v>
      </c>
      <c r="B1945" t="s">
        <v>94</v>
      </c>
      <c r="C1945" t="s">
        <v>86</v>
      </c>
      <c r="D1945" s="8">
        <v>5300</v>
      </c>
      <c r="E1945" t="str">
        <f>VLOOKUP(D1945,Conformity!$A$2:$C$116,2,0)</f>
        <v>Reservoirs</v>
      </c>
      <c r="F1945" s="8" t="s">
        <v>10</v>
      </c>
      <c r="G1945" s="26">
        <f t="shared" si="155"/>
        <v>0.52096910560538079</v>
      </c>
      <c r="H1945" s="30">
        <f t="shared" si="156"/>
        <v>9.3813358258152305E-2</v>
      </c>
      <c r="I1945" s="30">
        <f>HLOOKUP(F1945,ROCs!$B$1:$F$17,MATCH(VLOOKUP(D1945,HROC,2,0),ROCs!$A$2:$A$17,0)+1,0)</f>
        <v>0.2984336595879456</v>
      </c>
      <c r="J1945" s="3">
        <v>4.41</v>
      </c>
      <c r="K1945" s="26">
        <f t="shared" si="152"/>
        <v>5.484815238627486</v>
      </c>
      <c r="L1945" s="31">
        <f t="shared" si="153"/>
        <v>7.7750378861268654</v>
      </c>
      <c r="M1945" s="4">
        <f>2.721*K1945*(H1945+VLOOKUP(B1945,Summary!$A$34:C$39,3,0))</f>
        <v>2.1462967706865137</v>
      </c>
      <c r="N1945" t="s">
        <v>109</v>
      </c>
      <c r="P1945">
        <f t="shared" si="154"/>
        <v>5000</v>
      </c>
    </row>
    <row r="1946" spans="1:16" hidden="1">
      <c r="A1946" t="s">
        <v>14</v>
      </c>
      <c r="B1946" t="s">
        <v>96</v>
      </c>
      <c r="C1946" t="s">
        <v>77</v>
      </c>
      <c r="D1946" s="8">
        <v>5120</v>
      </c>
      <c r="E1946" t="str">
        <f>VLOOKUP(D1946,Conformity!$A$2:$C$116,2,0)</f>
        <v xml:space="preserve"> Channelized Waterways, Canals</v>
      </c>
      <c r="F1946" s="8" t="s">
        <v>5</v>
      </c>
      <c r="G1946" s="26">
        <f t="shared" si="155"/>
        <v>0.52096910560538079</v>
      </c>
      <c r="H1946" s="30">
        <f t="shared" si="156"/>
        <v>9.3813358258152305E-2</v>
      </c>
      <c r="I1946" s="30">
        <f>HLOOKUP(F1946,ROCs!$B$1:$F$17,MATCH(VLOOKUP(D1946,HROC,2,0),ROCs!$A$2:$A$17,0)+1,0)</f>
        <v>0.2984336595879456</v>
      </c>
      <c r="J1946" s="3">
        <v>4.3899999999999997</v>
      </c>
      <c r="K1946" s="26">
        <f t="shared" si="152"/>
        <v>5.4599407931008299</v>
      </c>
      <c r="L1946" s="31">
        <f t="shared" si="153"/>
        <v>7.7397769433326378</v>
      </c>
      <c r="M1946" s="4">
        <f>2.721*K1946*(H1946+VLOOKUP(B1946,Summary!$A$34:C$39,3,0))</f>
        <v>2.5822579654246742</v>
      </c>
      <c r="N1946" t="s">
        <v>112</v>
      </c>
      <c r="P1946">
        <f t="shared" si="154"/>
        <v>5000</v>
      </c>
    </row>
    <row r="1947" spans="1:16" hidden="1">
      <c r="A1947" t="s">
        <v>16</v>
      </c>
      <c r="B1947" t="s">
        <v>97</v>
      </c>
      <c r="C1947" t="s">
        <v>79</v>
      </c>
      <c r="D1947" s="8">
        <v>3100</v>
      </c>
      <c r="E1947" t="str">
        <f>VLOOKUP(D1947,Conformity!$A$2:$C$116,2,0)</f>
        <v>Herbaceous (Dry Prairie)</v>
      </c>
      <c r="F1947" s="8" t="s">
        <v>10</v>
      </c>
      <c r="G1947" s="26">
        <f t="shared" si="155"/>
        <v>0.80616023176279095</v>
      </c>
      <c r="H1947" s="30">
        <f t="shared" si="156"/>
        <v>4.9140330516175015E-2</v>
      </c>
      <c r="I1947" s="30">
        <f>HLOOKUP(F1947,ROCs!$B$1:$F$17,MATCH(VLOOKUP(D1947,HROC,2,0),ROCs!$A$2:$A$17,0)+1,0)</f>
        <v>0.24115339422849597</v>
      </c>
      <c r="J1947" s="3">
        <v>4.3899999999999997</v>
      </c>
      <c r="K1947" s="26">
        <f t="shared" si="152"/>
        <v>4.4119797222634576</v>
      </c>
      <c r="L1947" s="31">
        <f t="shared" si="153"/>
        <v>9.6779510221722234</v>
      </c>
      <c r="M1947" s="4">
        <f>2.721*K1947*(H1947+VLOOKUP(B1947,Summary!$A$34:C$39,3,0))</f>
        <v>1.0701293847618496</v>
      </c>
      <c r="N1947" t="s">
        <v>113</v>
      </c>
      <c r="P1947">
        <f t="shared" si="154"/>
        <v>3000</v>
      </c>
    </row>
    <row r="1948" spans="1:16" hidden="1">
      <c r="A1948" t="s">
        <v>11</v>
      </c>
      <c r="B1948" t="s">
        <v>11</v>
      </c>
      <c r="C1948" t="s">
        <v>73</v>
      </c>
      <c r="D1948" s="8">
        <v>5300</v>
      </c>
      <c r="E1948" t="str">
        <f>VLOOKUP(D1948,Conformity!$A$2:$C$116,2,0)</f>
        <v>Reservoirs</v>
      </c>
      <c r="F1948" s="8" t="s">
        <v>5</v>
      </c>
      <c r="G1948" s="26">
        <f t="shared" si="155"/>
        <v>0.52096910560538079</v>
      </c>
      <c r="H1948" s="30">
        <f t="shared" si="156"/>
        <v>9.3813358258152305E-2</v>
      </c>
      <c r="I1948" s="30">
        <f>HLOOKUP(F1948,ROCs!$B$1:$F$17,MATCH(VLOOKUP(D1948,HROC,2,0),ROCs!$A$2:$A$17,0)+1,0)</f>
        <v>0.2984336595879456</v>
      </c>
      <c r="J1948" s="3">
        <v>4.37</v>
      </c>
      <c r="K1948" s="26">
        <f t="shared" si="152"/>
        <v>5.4350663475741747</v>
      </c>
      <c r="L1948" s="31">
        <f t="shared" si="153"/>
        <v>7.7045160005384119</v>
      </c>
      <c r="M1948" s="4">
        <f>2.721*K1948*(H1948+VLOOKUP(B1948,Summary!$A$34:C$39,3,0))</f>
        <v>3.0141581581861536</v>
      </c>
      <c r="N1948" t="s">
        <v>110</v>
      </c>
      <c r="P1948">
        <f t="shared" si="154"/>
        <v>5000</v>
      </c>
    </row>
    <row r="1949" spans="1:16" hidden="1">
      <c r="A1949" t="s">
        <v>14</v>
      </c>
      <c r="B1949" t="s">
        <v>96</v>
      </c>
      <c r="C1949" t="s">
        <v>72</v>
      </c>
      <c r="D1949" s="8">
        <v>5200</v>
      </c>
      <c r="E1949" t="str">
        <f>VLOOKUP(D1949,Conformity!$A$2:$C$116,2,0)</f>
        <v>Lakes</v>
      </c>
      <c r="F1949" s="8" t="s">
        <v>5</v>
      </c>
      <c r="G1949" s="26">
        <f t="shared" si="155"/>
        <v>0.52096910560538079</v>
      </c>
      <c r="H1949" s="30">
        <f t="shared" si="156"/>
        <v>9.3813358258152305E-2</v>
      </c>
      <c r="I1949" s="30">
        <f>HLOOKUP(F1949,ROCs!$B$1:$F$17,MATCH(VLOOKUP(D1949,HROC,2,0),ROCs!$A$2:$A$17,0)+1,0)</f>
        <v>0.2984336595879456</v>
      </c>
      <c r="J1949" s="3">
        <v>4.3600000000000003</v>
      </c>
      <c r="K1949" s="26">
        <f t="shared" si="152"/>
        <v>5.4226291248108476</v>
      </c>
      <c r="L1949" s="31">
        <f t="shared" si="153"/>
        <v>7.6868855291412999</v>
      </c>
      <c r="M1949" s="4">
        <f>2.721*K1949*(H1949+VLOOKUP(B1949,Summary!$A$34:C$39,3,0))</f>
        <v>2.564611555638173</v>
      </c>
      <c r="N1949" t="s">
        <v>99</v>
      </c>
      <c r="P1949">
        <f t="shared" si="154"/>
        <v>5000</v>
      </c>
    </row>
    <row r="1950" spans="1:16" hidden="1">
      <c r="A1950" t="s">
        <v>12</v>
      </c>
      <c r="B1950" t="s">
        <v>95</v>
      </c>
      <c r="C1950" t="s">
        <v>81</v>
      </c>
      <c r="D1950" s="8">
        <v>1400</v>
      </c>
      <c r="E1950" t="str">
        <f>VLOOKUP(D1950,Conformity!$A$2:$C$116,2,0)</f>
        <v>Commercial and Services</v>
      </c>
      <c r="F1950" s="8" t="s">
        <v>10</v>
      </c>
      <c r="G1950" s="26">
        <f t="shared" si="155"/>
        <v>0.73183755311232057</v>
      </c>
      <c r="H1950" s="30">
        <f t="shared" si="156"/>
        <v>0.15992943931627868</v>
      </c>
      <c r="I1950" s="30">
        <f>HLOOKUP(F1950,ROCs!$B$1:$F$17,MATCH(VLOOKUP(D1950,HROC,2,0),ROCs!$A$2:$A$17,0)+1,0)</f>
        <v>0.57659988543228824</v>
      </c>
      <c r="J1950" s="3">
        <v>4.3499999999999996</v>
      </c>
      <c r="K1950" s="26">
        <f t="shared" si="152"/>
        <v>10.452963098044915</v>
      </c>
      <c r="L1950" s="31">
        <f t="shared" si="153"/>
        <v>20.815298818071124</v>
      </c>
      <c r="M1950" s="4">
        <f>2.721*K1950*(H1950+VLOOKUP(B1950,Summary!$A$34:C$39,3,0))</f>
        <v>4.5487950912297475</v>
      </c>
      <c r="N1950" t="s">
        <v>103</v>
      </c>
      <c r="O1950" t="s">
        <v>82</v>
      </c>
      <c r="P1950">
        <f t="shared" si="154"/>
        <v>1000</v>
      </c>
    </row>
    <row r="1951" spans="1:16" hidden="1">
      <c r="A1951" t="s">
        <v>16</v>
      </c>
      <c r="B1951" t="s">
        <v>97</v>
      </c>
      <c r="C1951" t="s">
        <v>71</v>
      </c>
      <c r="D1951" s="8">
        <v>8340</v>
      </c>
      <c r="E1951" t="str">
        <f>VLOOKUP(D1951,Conformity!$A$2:$C$116,2,0)</f>
        <v>Sewage Treatment</v>
      </c>
      <c r="F1951" s="8" t="s">
        <v>5</v>
      </c>
      <c r="G1951" s="26">
        <f t="shared" si="155"/>
        <v>1.2017295380314896</v>
      </c>
      <c r="H1951" s="30">
        <f t="shared" si="156"/>
        <v>0.2322997442582819</v>
      </c>
      <c r="I1951" s="30">
        <f>HLOOKUP(F1951,ROCs!$B$1:$F$17,MATCH(VLOOKUP(D1951,HROC,2,0),ROCs!$A$2:$A$17,0)+1,0)</f>
        <v>0.58224006489851832</v>
      </c>
      <c r="J1951" s="3">
        <v>4.3499999999999996</v>
      </c>
      <c r="K1951" s="26">
        <f t="shared" si="152"/>
        <v>10.555211796520901</v>
      </c>
      <c r="L1951" s="31">
        <f t="shared" si="153"/>
        <v>34.514551155072709</v>
      </c>
      <c r="M1951" s="4">
        <f>2.721*K1951*(H1951+VLOOKUP(B1951,Summary!$A$34:C$39,3,0))</f>
        <v>7.8206477874470099</v>
      </c>
      <c r="N1951" t="s">
        <v>104</v>
      </c>
      <c r="P1951">
        <f t="shared" si="154"/>
        <v>8000</v>
      </c>
    </row>
    <row r="1952" spans="1:16" hidden="1">
      <c r="A1952" t="s">
        <v>14</v>
      </c>
      <c r="B1952" t="s">
        <v>96</v>
      </c>
      <c r="C1952" t="s">
        <v>90</v>
      </c>
      <c r="D1952" s="8">
        <v>4200</v>
      </c>
      <c r="E1952" t="str">
        <f>VLOOKUP(D1952,Conformity!$A$2:$C$116,2,0)</f>
        <v>Upland Hardwood Forests</v>
      </c>
      <c r="F1952" s="8" t="s">
        <v>9</v>
      </c>
      <c r="G1952" s="26">
        <f t="shared" si="155"/>
        <v>0.80616023176279095</v>
      </c>
      <c r="H1952" s="30">
        <f t="shared" si="156"/>
        <v>4.9140330516175015E-2</v>
      </c>
      <c r="I1952" s="30">
        <f>HLOOKUP(F1952,ROCs!$B$1:$F$17,MATCH(VLOOKUP(D1952,HROC,2,0),ROCs!$A$2:$A$17,0)+1,0)</f>
        <v>0.19937879050387461</v>
      </c>
      <c r="J1952" s="3">
        <v>4.34</v>
      </c>
      <c r="K1952" s="26">
        <f t="shared" si="152"/>
        <v>3.6061542149040542</v>
      </c>
      <c r="L1952" s="31">
        <f t="shared" si="153"/>
        <v>7.9103228181512764</v>
      </c>
      <c r="M1952" s="4">
        <f>2.721*K1952*(H1952+VLOOKUP(B1952,Summary!$A$34:C$39,3,0))</f>
        <v>1.2671695563448246</v>
      </c>
      <c r="N1952" t="s">
        <v>105</v>
      </c>
      <c r="O1952" t="s">
        <v>89</v>
      </c>
      <c r="P1952">
        <f t="shared" si="154"/>
        <v>4000</v>
      </c>
    </row>
    <row r="1953" spans="1:16" hidden="1">
      <c r="A1953" t="s">
        <v>16</v>
      </c>
      <c r="B1953" t="s">
        <v>97</v>
      </c>
      <c r="C1953" t="s">
        <v>71</v>
      </c>
      <c r="D1953" s="8">
        <v>2120</v>
      </c>
      <c r="E1953" t="str">
        <f>VLOOKUP(D1953,Conformity!$A$2:$C$116,2,0)</f>
        <v>Unimproved Pastures</v>
      </c>
      <c r="F1953" s="8" t="s">
        <v>10</v>
      </c>
      <c r="G1953" s="26">
        <f t="shared" si="155"/>
        <v>0.95337210017164864</v>
      </c>
      <c r="H1953" s="30">
        <f t="shared" si="156"/>
        <v>0.22938109134459039</v>
      </c>
      <c r="I1953" s="30">
        <f>HLOOKUP(F1953,ROCs!$B$1:$F$17,MATCH(VLOOKUP(D1953,HROC,2,0),ROCs!$A$2:$A$17,0)+1,0)</f>
        <v>0.2</v>
      </c>
      <c r="J1953" s="3">
        <v>4.33</v>
      </c>
      <c r="K1953" s="26">
        <f t="shared" si="152"/>
        <v>3.6090550000000001</v>
      </c>
      <c r="L1953" s="31">
        <f t="shared" si="153"/>
        <v>9.3623415507041567</v>
      </c>
      <c r="M1953" s="4">
        <f>2.721*K1953*(H1953+VLOOKUP(B1953,Summary!$A$34:C$39,3,0))</f>
        <v>2.6453866061482323</v>
      </c>
      <c r="N1953" t="s">
        <v>104</v>
      </c>
      <c r="P1953">
        <f t="shared" si="154"/>
        <v>2000</v>
      </c>
    </row>
    <row r="1954" spans="1:16" hidden="1">
      <c r="A1954" t="s">
        <v>14</v>
      </c>
      <c r="B1954" t="s">
        <v>96</v>
      </c>
      <c r="C1954" t="s">
        <v>83</v>
      </c>
      <c r="D1954" s="8">
        <v>1550</v>
      </c>
      <c r="E1954" t="str">
        <f>VLOOKUP(D1954,Conformity!$A$2:$C$116,2,0)</f>
        <v>Other Light Industrial</v>
      </c>
      <c r="F1954" s="8" t="s">
        <v>9</v>
      </c>
      <c r="G1954" s="26">
        <f t="shared" si="155"/>
        <v>1.2017295380314896</v>
      </c>
      <c r="H1954" s="30">
        <f t="shared" si="156"/>
        <v>0.2322997442582819</v>
      </c>
      <c r="I1954" s="30">
        <f>HLOOKUP(F1954,ROCs!$B$1:$F$17,MATCH(VLOOKUP(D1954,HROC,2,0),ROCs!$A$2:$A$17,0)+1,0)</f>
        <v>0.30761299106312084</v>
      </c>
      <c r="J1954" s="3">
        <v>4.33</v>
      </c>
      <c r="K1954" s="26">
        <f t="shared" si="152"/>
        <v>5.550961017306558</v>
      </c>
      <c r="L1954" s="31">
        <f t="shared" si="153"/>
        <v>18.151121141386398</v>
      </c>
      <c r="M1954" s="4">
        <f>2.721*K1954*(H1954+VLOOKUP(B1954,Summary!$A$34:C$39,3,0))</f>
        <v>4.7170268442777754</v>
      </c>
      <c r="N1954" t="s">
        <v>111</v>
      </c>
      <c r="O1954" t="s">
        <v>82</v>
      </c>
      <c r="P1954">
        <f t="shared" si="154"/>
        <v>1000</v>
      </c>
    </row>
    <row r="1955" spans="1:16" hidden="1">
      <c r="A1955" t="s">
        <v>16</v>
      </c>
      <c r="B1955" t="s">
        <v>97</v>
      </c>
      <c r="C1955" t="s">
        <v>79</v>
      </c>
      <c r="D1955" s="8">
        <v>8330</v>
      </c>
      <c r="E1955" t="str">
        <f>VLOOKUP(D1955,Conformity!$A$2:$C$116,2,0)</f>
        <v>Water Supply Plants</v>
      </c>
      <c r="F1955" s="8" t="s">
        <v>10</v>
      </c>
      <c r="G1955" s="26">
        <f t="shared" si="155"/>
        <v>1.2017295380314896</v>
      </c>
      <c r="H1955" s="30">
        <f t="shared" si="156"/>
        <v>0.2322997442582819</v>
      </c>
      <c r="I1955" s="30">
        <f>HLOOKUP(F1955,ROCs!$B$1:$F$17,MATCH(VLOOKUP(D1955,HROC,2,0),ROCs!$A$2:$A$17,0)+1,0)</f>
        <v>0.57659988543228824</v>
      </c>
      <c r="J1955" s="3">
        <v>4.33</v>
      </c>
      <c r="K1955" s="26">
        <f t="shared" si="152"/>
        <v>10.404903497594134</v>
      </c>
      <c r="L1955" s="31">
        <f t="shared" si="153"/>
        <v>34.023057135592225</v>
      </c>
      <c r="M1955" s="4">
        <f>2.721*K1955*(H1955+VLOOKUP(B1955,Summary!$A$34:C$39,3,0))</f>
        <v>7.7092802196428281</v>
      </c>
      <c r="N1955" t="s">
        <v>113</v>
      </c>
      <c r="P1955">
        <f t="shared" si="154"/>
        <v>8000</v>
      </c>
    </row>
    <row r="1956" spans="1:16">
      <c r="A1956" t="s">
        <v>8</v>
      </c>
      <c r="B1956" t="s">
        <v>8</v>
      </c>
      <c r="C1956" t="s">
        <v>17</v>
      </c>
      <c r="D1956" s="8">
        <v>4200</v>
      </c>
      <c r="E1956" t="str">
        <f>VLOOKUP(D1956,Conformity!$A$2:$C$116,2,0)</f>
        <v>Upland Hardwood Forests</v>
      </c>
      <c r="F1956" s="8" t="s">
        <v>10</v>
      </c>
      <c r="G1956" s="26">
        <f t="shared" si="155"/>
        <v>0.80616023176279095</v>
      </c>
      <c r="H1956" s="30">
        <f t="shared" si="156"/>
        <v>4.9140330516175015E-2</v>
      </c>
      <c r="I1956" s="30">
        <f>HLOOKUP(F1956,ROCs!$B$1:$F$17,MATCH(VLOOKUP(D1956,HROC,2,0),ROCs!$A$2:$A$17,0)+1,0)</f>
        <v>0.24115339422849597</v>
      </c>
      <c r="J1956" s="3">
        <v>4.32</v>
      </c>
      <c r="K1956" s="26">
        <f t="shared" si="152"/>
        <v>4.3416292483321506</v>
      </c>
      <c r="L1956" s="31">
        <f t="shared" si="153"/>
        <v>9.5236328965339432</v>
      </c>
      <c r="M1956" s="4">
        <f>2.721*K1956*(H1956+VLOOKUP(B1956,Summary!$A$34:C$39,3,0))</f>
        <v>2.8251017959689975</v>
      </c>
      <c r="N1956" t="s">
        <v>17</v>
      </c>
      <c r="O1956" t="s">
        <v>24</v>
      </c>
      <c r="P1956">
        <f t="shared" si="154"/>
        <v>4000</v>
      </c>
    </row>
    <row r="1957" spans="1:16" hidden="1">
      <c r="A1957" t="s">
        <v>8</v>
      </c>
      <c r="B1957" t="s">
        <v>8</v>
      </c>
      <c r="C1957" t="s">
        <v>86</v>
      </c>
      <c r="D1957" s="8">
        <v>2520</v>
      </c>
      <c r="E1957" t="str">
        <f>VLOOKUP(D1957,Conformity!$A$2:$C$116,2,0)</f>
        <v>Dairies</v>
      </c>
      <c r="F1957" s="8" t="s">
        <v>5</v>
      </c>
      <c r="G1957" s="26">
        <f t="shared" si="155"/>
        <v>1.8765006736361713</v>
      </c>
      <c r="H1957" s="30">
        <f t="shared" si="156"/>
        <v>0.3700681607026059</v>
      </c>
      <c r="I1957" s="30">
        <f>HLOOKUP(F1957,ROCs!$B$1:$F$17,MATCH(VLOOKUP(D1957,HROC,2,0),ROCs!$A$2:$A$17,0)+1,0)</f>
        <v>0.58663586860269046</v>
      </c>
      <c r="J1957" s="3">
        <v>4.32</v>
      </c>
      <c r="K1957" s="26">
        <f t="shared" si="152"/>
        <v>10.561557523975399</v>
      </c>
      <c r="L1957" s="31">
        <f t="shared" si="153"/>
        <v>53.926872648621057</v>
      </c>
      <c r="M1957" s="4">
        <f>2.721*K1957*(H1957+VLOOKUP(B1957,Summary!$A$34:C$39,3,0))</f>
        <v>16.095237694869471</v>
      </c>
      <c r="N1957" t="s">
        <v>109</v>
      </c>
      <c r="P1957">
        <f t="shared" si="154"/>
        <v>2000</v>
      </c>
    </row>
    <row r="1958" spans="1:16" hidden="1">
      <c r="A1958" t="s">
        <v>12</v>
      </c>
      <c r="B1958" t="s">
        <v>95</v>
      </c>
      <c r="C1958" t="s">
        <v>81</v>
      </c>
      <c r="D1958" s="8">
        <v>6172</v>
      </c>
      <c r="E1958" t="str">
        <f>VLOOKUP(D1958,Conformity!$A$2:$C$116,2,0)</f>
        <v>Mixed Shrubs</v>
      </c>
      <c r="F1958" s="8" t="s">
        <v>10</v>
      </c>
      <c r="G1958" s="26">
        <f t="shared" si="155"/>
        <v>0.62640332935885068</v>
      </c>
      <c r="H1958" s="30">
        <f t="shared" si="156"/>
        <v>1.7869211096790915E-2</v>
      </c>
      <c r="I1958" s="30">
        <f>HLOOKUP(F1958,ROCs!$B$1:$F$17,MATCH(VLOOKUP(D1958,HROC,2,0),ROCs!$A$2:$A$17,0)+1,0)</f>
        <v>0.24869471632328805</v>
      </c>
      <c r="J1958" s="3">
        <v>4.32</v>
      </c>
      <c r="K1958" s="26">
        <f t="shared" si="152"/>
        <v>4.4774001947979487</v>
      </c>
      <c r="L1958" s="31">
        <f t="shared" si="153"/>
        <v>7.6314754761789461</v>
      </c>
      <c r="M1958" s="4">
        <f>2.721*K1958*(H1958+VLOOKUP(B1958,Summary!$A$34:C$39,3,0))</f>
        <v>0.21770070475743356</v>
      </c>
      <c r="N1958" t="s">
        <v>103</v>
      </c>
      <c r="O1958" t="s">
        <v>82</v>
      </c>
      <c r="P1958">
        <f t="shared" si="154"/>
        <v>6000</v>
      </c>
    </row>
    <row r="1959" spans="1:16" hidden="1">
      <c r="A1959" t="s">
        <v>7</v>
      </c>
      <c r="B1959" t="s">
        <v>94</v>
      </c>
      <c r="C1959" t="s">
        <v>71</v>
      </c>
      <c r="D1959" s="8">
        <v>4340</v>
      </c>
      <c r="E1959" t="str">
        <f>VLOOKUP(D1959,Conformity!$A$2:$C$116,2,0)</f>
        <v>Hardwood - Coniferous Mixed</v>
      </c>
      <c r="F1959" s="8" t="s">
        <v>3</v>
      </c>
      <c r="G1959" s="26">
        <f t="shared" si="155"/>
        <v>0.80616023176279095</v>
      </c>
      <c r="H1959" s="30">
        <f t="shared" si="156"/>
        <v>4.9140330516175015E-2</v>
      </c>
      <c r="I1959" s="30">
        <f>HLOOKUP(F1959,ROCs!$B$1:$F$17,MATCH(VLOOKUP(D1959,HROC,2,0),ROCs!$A$2:$A$17,0)+1,0)</f>
        <v>2.0887301862310671E-2</v>
      </c>
      <c r="J1959" s="3">
        <v>4.32</v>
      </c>
      <c r="K1959" s="26">
        <f t="shared" si="152"/>
        <v>0.3760466278082964</v>
      </c>
      <c r="L1959" s="31">
        <f t="shared" si="153"/>
        <v>0.82488158946356971</v>
      </c>
      <c r="M1959" s="4">
        <f>2.721*K1959*(H1959+VLOOKUP(B1959,Summary!$A$34:C$39,3,0))</f>
        <v>0.10144265394647896</v>
      </c>
      <c r="N1959" t="s">
        <v>104</v>
      </c>
      <c r="P1959">
        <f t="shared" si="154"/>
        <v>4000</v>
      </c>
    </row>
    <row r="1960" spans="1:16">
      <c r="A1960" t="s">
        <v>14</v>
      </c>
      <c r="B1960" t="s">
        <v>96</v>
      </c>
      <c r="C1960" t="s">
        <v>17</v>
      </c>
      <c r="D1960" s="8">
        <v>6420</v>
      </c>
      <c r="E1960" t="str">
        <f>VLOOKUP(D1960,Conformity!$A$2:$C$116,2,0)</f>
        <v>Saltwater Marshes</v>
      </c>
      <c r="F1960" s="8" t="s">
        <v>5</v>
      </c>
      <c r="G1960" s="26">
        <f t="shared" si="155"/>
        <v>0.62640332935885068</v>
      </c>
      <c r="H1960" s="30">
        <f t="shared" si="156"/>
        <v>1.7869211096790915E-2</v>
      </c>
      <c r="I1960" s="30">
        <f>HLOOKUP(F1960,ROCs!$B$1:$F$17,MATCH(VLOOKUP(D1960,HROC,2,0),ROCs!$A$2:$A$17,0)+1,0)</f>
        <v>0.24869471632328805</v>
      </c>
      <c r="J1960" s="3">
        <v>4.3</v>
      </c>
      <c r="K1960" s="26">
        <f t="shared" si="152"/>
        <v>4.4566714901924023</v>
      </c>
      <c r="L1960" s="31">
        <f t="shared" si="153"/>
        <v>7.5961445711966356</v>
      </c>
      <c r="M1960" s="4">
        <f>2.721*K1960*(H1960+VLOOKUP(B1960,Summary!$A$34:C$39,3,0))</f>
        <v>1.1868210811093796</v>
      </c>
      <c r="N1960" t="s">
        <v>17</v>
      </c>
      <c r="O1960" t="s">
        <v>38</v>
      </c>
      <c r="P1960">
        <f t="shared" si="154"/>
        <v>6000</v>
      </c>
    </row>
    <row r="1961" spans="1:16" hidden="1">
      <c r="A1961" t="s">
        <v>16</v>
      </c>
      <c r="B1961" t="s">
        <v>97</v>
      </c>
      <c r="C1961" t="s">
        <v>81</v>
      </c>
      <c r="D1961" s="8">
        <v>6172</v>
      </c>
      <c r="E1961" t="str">
        <f>VLOOKUP(D1961,Conformity!$A$2:$C$116,2,0)</f>
        <v>Mixed Shrubs</v>
      </c>
      <c r="F1961" s="8" t="s">
        <v>10</v>
      </c>
      <c r="G1961" s="26">
        <f t="shared" si="155"/>
        <v>0.62640332935885068</v>
      </c>
      <c r="H1961" s="30">
        <f t="shared" si="156"/>
        <v>1.7869211096790915E-2</v>
      </c>
      <c r="I1961" s="30">
        <f>HLOOKUP(F1961,ROCs!$B$1:$F$17,MATCH(VLOOKUP(D1961,HROC,2,0),ROCs!$A$2:$A$17,0)+1,0)</f>
        <v>0.24869471632328805</v>
      </c>
      <c r="J1961" s="3">
        <v>4.3</v>
      </c>
      <c r="K1961" s="26">
        <f t="shared" si="152"/>
        <v>4.4566714901924023</v>
      </c>
      <c r="L1961" s="31">
        <f t="shared" si="153"/>
        <v>7.5961445711966356</v>
      </c>
      <c r="M1961" s="4">
        <f>2.721*K1961*(H1961+VLOOKUP(B1961,Summary!$A$34:C$39,3,0))</f>
        <v>0.7017569561168383</v>
      </c>
      <c r="N1961" t="s">
        <v>103</v>
      </c>
      <c r="O1961" t="s">
        <v>82</v>
      </c>
      <c r="P1961">
        <f t="shared" si="154"/>
        <v>6000</v>
      </c>
    </row>
    <row r="1962" spans="1:16" hidden="1">
      <c r="A1962" t="s">
        <v>14</v>
      </c>
      <c r="B1962" t="s">
        <v>96</v>
      </c>
      <c r="C1962" t="s">
        <v>79</v>
      </c>
      <c r="D1962" s="8">
        <v>3210</v>
      </c>
      <c r="E1962" t="str">
        <f>VLOOKUP(D1962,Conformity!$A$2:$C$116,2,0)</f>
        <v>Palmetto Prairies</v>
      </c>
      <c r="F1962" s="8" t="s">
        <v>9</v>
      </c>
      <c r="G1962" s="26">
        <f t="shared" si="155"/>
        <v>0.80616023176279095</v>
      </c>
      <c r="H1962" s="30">
        <f t="shared" si="156"/>
        <v>4.9140330516175015E-2</v>
      </c>
      <c r="I1962" s="30">
        <f>HLOOKUP(F1962,ROCs!$B$1:$F$17,MATCH(VLOOKUP(D1962,HROC,2,0),ROCs!$A$2:$A$17,0)+1,0)</f>
        <v>0.19937879050387461</v>
      </c>
      <c r="J1962" s="3">
        <v>4.3</v>
      </c>
      <c r="K1962" s="26">
        <f t="shared" si="152"/>
        <v>3.5729177705270589</v>
      </c>
      <c r="L1962" s="31">
        <f t="shared" si="153"/>
        <v>7.8374166170623258</v>
      </c>
      <c r="M1962" s="4">
        <f>2.721*K1962*(H1962+VLOOKUP(B1962,Summary!$A$34:C$39,3,0))</f>
        <v>1.2554905742586975</v>
      </c>
      <c r="N1962" t="s">
        <v>113</v>
      </c>
      <c r="P1962">
        <f t="shared" si="154"/>
        <v>3000</v>
      </c>
    </row>
    <row r="1963" spans="1:16">
      <c r="A1963" t="s">
        <v>14</v>
      </c>
      <c r="B1963" t="s">
        <v>96</v>
      </c>
      <c r="C1963" t="s">
        <v>17</v>
      </c>
      <c r="D1963" s="8">
        <v>8320</v>
      </c>
      <c r="E1963" t="str">
        <f>VLOOKUP(D1963,Conformity!$A$2:$C$116,2,0)</f>
        <v>Electrical Power Transmission Lines</v>
      </c>
      <c r="F1963" s="8" t="s">
        <v>5</v>
      </c>
      <c r="G1963" s="26">
        <f t="shared" si="155"/>
        <v>0.73183755311232057</v>
      </c>
      <c r="H1963" s="30">
        <f t="shared" si="156"/>
        <v>0.15992943931627868</v>
      </c>
      <c r="I1963" s="30">
        <f>HLOOKUP(F1963,ROCs!$B$1:$F$17,MATCH(VLOOKUP(D1963,HROC,2,0),ROCs!$A$2:$A$17,0)+1,0)</f>
        <v>0.28292799795311729</v>
      </c>
      <c r="J1963" s="3">
        <v>4.29</v>
      </c>
      <c r="K1963" s="26">
        <f t="shared" si="152"/>
        <v>5.0583494310046531</v>
      </c>
      <c r="L1963" s="31">
        <f t="shared" si="153"/>
        <v>10.072842881486414</v>
      </c>
      <c r="M1963" s="4">
        <f>2.721*K1963*(H1963+VLOOKUP(B1963,Summary!$A$34:C$39,3,0))</f>
        <v>3.3023333314860439</v>
      </c>
      <c r="N1963" t="s">
        <v>17</v>
      </c>
      <c r="O1963" t="s">
        <v>38</v>
      </c>
      <c r="P1963">
        <f t="shared" si="154"/>
        <v>8000</v>
      </c>
    </row>
    <row r="1964" spans="1:16" hidden="1">
      <c r="A1964" t="s">
        <v>8</v>
      </c>
      <c r="B1964" t="s">
        <v>8</v>
      </c>
      <c r="C1964" t="s">
        <v>83</v>
      </c>
      <c r="D1964" s="8">
        <v>1600</v>
      </c>
      <c r="E1964" t="str">
        <f>VLOOKUP(D1964,Conformity!$A$2:$C$116,2,0)</f>
        <v>Extractive</v>
      </c>
      <c r="F1964" s="8" t="s">
        <v>10</v>
      </c>
      <c r="G1964" s="26">
        <f t="shared" si="155"/>
        <v>0.73183755311232057</v>
      </c>
      <c r="H1964" s="30">
        <f t="shared" si="156"/>
        <v>0.13401908322593187</v>
      </c>
      <c r="I1964" s="30">
        <f>HLOOKUP(F1964,ROCs!$B$1:$F$17,MATCH(VLOOKUP(D1964,HROC,2,0),ROCs!$A$2:$A$17,0)+1,0)</f>
        <v>0.22279788653131388</v>
      </c>
      <c r="J1964" s="3">
        <v>4.26</v>
      </c>
      <c r="K1964" s="26">
        <f t="shared" si="152"/>
        <v>3.9554534184280072</v>
      </c>
      <c r="L1964" s="31">
        <f t="shared" si="153"/>
        <v>7.8766129845937494</v>
      </c>
      <c r="M1964" s="4">
        <f>2.721*K1964*(H1964+VLOOKUP(B1964,Summary!$A$34:C$39,3,0))</f>
        <v>3.4873489442292076</v>
      </c>
      <c r="N1964" t="s">
        <v>111</v>
      </c>
      <c r="O1964" t="s">
        <v>82</v>
      </c>
      <c r="P1964">
        <f t="shared" si="154"/>
        <v>1000</v>
      </c>
    </row>
    <row r="1965" spans="1:16" hidden="1">
      <c r="A1965" t="s">
        <v>14</v>
      </c>
      <c r="B1965" t="s">
        <v>96</v>
      </c>
      <c r="C1965" t="s">
        <v>77</v>
      </c>
      <c r="D1965" s="8">
        <v>1850</v>
      </c>
      <c r="E1965" t="str">
        <f>VLOOKUP(D1965,Conformity!$A$2:$C$116,2,0)</f>
        <v>Parks and Zoos</v>
      </c>
      <c r="F1965" s="8" t="s">
        <v>5</v>
      </c>
      <c r="G1965" s="26">
        <f t="shared" si="155"/>
        <v>0.96739227811534922</v>
      </c>
      <c r="H1965" s="30">
        <f t="shared" si="156"/>
        <v>0.17065096597435325</v>
      </c>
      <c r="I1965" s="30">
        <f>HLOOKUP(F1965,ROCs!$B$1:$F$17,MATCH(VLOOKUP(D1965,HROC,2,0),ROCs!$A$2:$A$17,0)+1,0)</f>
        <v>0.27638752969320179</v>
      </c>
      <c r="J1965" s="3">
        <v>4.24</v>
      </c>
      <c r="K1965" s="26">
        <f t="shared" si="152"/>
        <v>4.8838229271848146</v>
      </c>
      <c r="L1965" s="31">
        <f t="shared" si="153"/>
        <v>12.855562010427752</v>
      </c>
      <c r="M1965" s="4">
        <f>2.721*K1965*(H1965+VLOOKUP(B1965,Summary!$A$34:C$39,3,0))</f>
        <v>3.3308711563570097</v>
      </c>
      <c r="N1965" t="s">
        <v>112</v>
      </c>
      <c r="P1965">
        <f t="shared" si="154"/>
        <v>1000</v>
      </c>
    </row>
    <row r="1966" spans="1:16">
      <c r="A1966" t="s">
        <v>16</v>
      </c>
      <c r="B1966" t="s">
        <v>97</v>
      </c>
      <c r="C1966" t="s">
        <v>17</v>
      </c>
      <c r="D1966" s="8">
        <v>2110</v>
      </c>
      <c r="E1966" t="str">
        <f>VLOOKUP(D1966,Conformity!$A$2:$C$116,2,0)</f>
        <v>Improved Pastures</v>
      </c>
      <c r="F1966" s="8" t="s">
        <v>5</v>
      </c>
      <c r="G1966" s="26">
        <f t="shared" si="155"/>
        <v>1.8765006736361713</v>
      </c>
      <c r="H1966" s="30">
        <f t="shared" si="156"/>
        <v>0.3700681607026059</v>
      </c>
      <c r="I1966" s="30">
        <f>HLOOKUP(F1966,ROCs!$B$1:$F$17,MATCH(VLOOKUP(D1966,HROC,2,0),ROCs!$A$2:$A$17,0)+1,0)</f>
        <v>0.58663586860269046</v>
      </c>
      <c r="J1966" s="3">
        <v>4.21</v>
      </c>
      <c r="K1966" s="26">
        <f t="shared" si="152"/>
        <v>10.292628975911208</v>
      </c>
      <c r="L1966" s="31">
        <f t="shared" si="153"/>
        <v>52.553734687660793</v>
      </c>
      <c r="M1966" s="4">
        <f>2.721*K1966*(H1966+VLOOKUP(B1966,Summary!$A$34:C$39,3,0))</f>
        <v>11.484468737046761</v>
      </c>
      <c r="N1966" t="s">
        <v>17</v>
      </c>
      <c r="O1966" t="s">
        <v>31</v>
      </c>
      <c r="P1966">
        <f t="shared" si="154"/>
        <v>2000</v>
      </c>
    </row>
    <row r="1967" spans="1:16" hidden="1">
      <c r="A1967" t="s">
        <v>14</v>
      </c>
      <c r="B1967" t="s">
        <v>96</v>
      </c>
      <c r="C1967" t="s">
        <v>83</v>
      </c>
      <c r="D1967" s="8">
        <v>1110</v>
      </c>
      <c r="E1967" t="str">
        <f>VLOOKUP(D1967,Conformity!$A$2:$C$116,2,0)</f>
        <v>Fixed Single Family Units</v>
      </c>
      <c r="F1967" s="8" t="s">
        <v>10</v>
      </c>
      <c r="G1967" s="26">
        <f t="shared" si="155"/>
        <v>0.96739227811534922</v>
      </c>
      <c r="H1967" s="30">
        <f t="shared" si="156"/>
        <v>0.17065096597435325</v>
      </c>
      <c r="I1967" s="30">
        <f>HLOOKUP(F1967,ROCs!$B$1:$F$17,MATCH(VLOOKUP(D1967,HROC,2,0),ROCs!$A$2:$A$17,0)+1,0)</f>
        <v>0.24895975957097566</v>
      </c>
      <c r="J1967" s="3">
        <v>4.21</v>
      </c>
      <c r="K1967" s="26">
        <f t="shared" si="152"/>
        <v>4.3680425496306929</v>
      </c>
      <c r="L1967" s="31">
        <f t="shared" si="153"/>
        <v>11.49788653237127</v>
      </c>
      <c r="M1967" s="4">
        <f>2.721*K1967*(H1967+VLOOKUP(B1967,Summary!$A$34:C$39,3,0))</f>
        <v>2.9790979638755499</v>
      </c>
      <c r="N1967" t="s">
        <v>111</v>
      </c>
      <c r="O1967" t="s">
        <v>82</v>
      </c>
      <c r="P1967">
        <f t="shared" si="154"/>
        <v>1000</v>
      </c>
    </row>
    <row r="1968" spans="1:16" hidden="1">
      <c r="A1968" t="s">
        <v>12</v>
      </c>
      <c r="B1968" t="s">
        <v>95</v>
      </c>
      <c r="C1968" t="s">
        <v>91</v>
      </c>
      <c r="D1968" s="8">
        <v>6170</v>
      </c>
      <c r="E1968" t="str">
        <f>VLOOKUP(D1968,Conformity!$A$2:$C$116,2,0)</f>
        <v>Mixed Wetland Hardwoods</v>
      </c>
      <c r="F1968" s="8" t="s">
        <v>5</v>
      </c>
      <c r="G1968" s="26">
        <f t="shared" si="155"/>
        <v>0.62640332935885068</v>
      </c>
      <c r="H1968" s="30">
        <f t="shared" si="156"/>
        <v>1.7869211096790915E-2</v>
      </c>
      <c r="I1968" s="30">
        <f>HLOOKUP(F1968,ROCs!$B$1:$F$17,MATCH(VLOOKUP(D1968,HROC,2,0),ROCs!$A$2:$A$17,0)+1,0)</f>
        <v>0.24869471632328805</v>
      </c>
      <c r="J1968" s="3">
        <v>4.2</v>
      </c>
      <c r="K1968" s="26">
        <f t="shared" si="152"/>
        <v>4.3530279671646719</v>
      </c>
      <c r="L1968" s="31">
        <f t="shared" si="153"/>
        <v>7.4194900462850857</v>
      </c>
      <c r="M1968" s="4">
        <f>2.721*K1968*(H1968+VLOOKUP(B1968,Summary!$A$34:C$39,3,0))</f>
        <v>0.21165346295861592</v>
      </c>
      <c r="N1968" t="s">
        <v>107</v>
      </c>
      <c r="O1968" t="s">
        <v>89</v>
      </c>
      <c r="P1968">
        <f t="shared" si="154"/>
        <v>6000</v>
      </c>
    </row>
    <row r="1969" spans="1:16" hidden="1">
      <c r="A1969" t="s">
        <v>14</v>
      </c>
      <c r="B1969" t="s">
        <v>96</v>
      </c>
      <c r="C1969" t="s">
        <v>72</v>
      </c>
      <c r="D1969" s="8">
        <v>6240</v>
      </c>
      <c r="E1969" t="str">
        <f>VLOOKUP(D1969,Conformity!$A$2:$C$116,2,0)</f>
        <v>Cypress - Pine - Cabbage Palm</v>
      </c>
      <c r="F1969" s="8" t="s">
        <v>5</v>
      </c>
      <c r="G1969" s="26">
        <f t="shared" si="155"/>
        <v>0.62640332935885068</v>
      </c>
      <c r="H1969" s="30">
        <f t="shared" si="156"/>
        <v>1.7869211096790915E-2</v>
      </c>
      <c r="I1969" s="30">
        <f>HLOOKUP(F1969,ROCs!$B$1:$F$17,MATCH(VLOOKUP(D1969,HROC,2,0),ROCs!$A$2:$A$17,0)+1,0)</f>
        <v>0.24869471632328805</v>
      </c>
      <c r="J1969" s="3">
        <v>4.2</v>
      </c>
      <c r="K1969" s="26">
        <f t="shared" si="152"/>
        <v>4.3530279671646719</v>
      </c>
      <c r="L1969" s="31">
        <f t="shared" si="153"/>
        <v>7.4194900462850857</v>
      </c>
      <c r="M1969" s="4">
        <f>2.721*K1969*(H1969+VLOOKUP(B1969,Summary!$A$34:C$39,3,0))</f>
        <v>1.1592205908510218</v>
      </c>
      <c r="N1969" t="s">
        <v>99</v>
      </c>
      <c r="P1969">
        <f t="shared" si="154"/>
        <v>6000</v>
      </c>
    </row>
    <row r="1970" spans="1:16" hidden="1">
      <c r="A1970" t="s">
        <v>16</v>
      </c>
      <c r="B1970" t="s">
        <v>97</v>
      </c>
      <c r="C1970" t="s">
        <v>81</v>
      </c>
      <c r="D1970" s="8">
        <v>1400</v>
      </c>
      <c r="E1970" t="str">
        <f>VLOOKUP(D1970,Conformity!$A$2:$C$116,2,0)</f>
        <v>Commercial and Services</v>
      </c>
      <c r="F1970" s="8" t="s">
        <v>10</v>
      </c>
      <c r="G1970" s="26">
        <f t="shared" si="155"/>
        <v>0.73183755311232057</v>
      </c>
      <c r="H1970" s="30">
        <f t="shared" si="156"/>
        <v>0.15992943931627868</v>
      </c>
      <c r="I1970" s="30">
        <f>HLOOKUP(F1970,ROCs!$B$1:$F$17,MATCH(VLOOKUP(D1970,HROC,2,0),ROCs!$A$2:$A$17,0)+1,0)</f>
        <v>0.57659988543228824</v>
      </c>
      <c r="J1970" s="3">
        <v>4.18</v>
      </c>
      <c r="K1970" s="26">
        <f t="shared" si="152"/>
        <v>10.044456494213273</v>
      </c>
      <c r="L1970" s="31">
        <f t="shared" si="153"/>
        <v>20.00182737000857</v>
      </c>
      <c r="M1970" s="4">
        <f>2.721*K1970*(H1970+VLOOKUP(B1970,Summary!$A$34:C$39,3,0))</f>
        <v>5.4642647324946187</v>
      </c>
      <c r="N1970" t="s">
        <v>103</v>
      </c>
      <c r="O1970" t="s">
        <v>82</v>
      </c>
      <c r="P1970">
        <f t="shared" si="154"/>
        <v>1000</v>
      </c>
    </row>
    <row r="1971" spans="1:16" hidden="1">
      <c r="A1971" t="s">
        <v>7</v>
      </c>
      <c r="B1971" t="s">
        <v>94</v>
      </c>
      <c r="C1971" t="s">
        <v>71</v>
      </c>
      <c r="D1971" s="8">
        <v>1210</v>
      </c>
      <c r="E1971" t="str">
        <f>VLOOKUP(D1971,Conformity!$A$2:$C$116,2,0)</f>
        <v>Fixed Single Family Units</v>
      </c>
      <c r="F1971" s="8" t="s">
        <v>9</v>
      </c>
      <c r="G1971" s="26">
        <f t="shared" si="155"/>
        <v>1.3474392445178078</v>
      </c>
      <c r="H1971" s="30">
        <f t="shared" si="156"/>
        <v>0.2921616014325315</v>
      </c>
      <c r="I1971" s="30">
        <f>HLOOKUP(F1971,ROCs!$B$1:$F$17,MATCH(VLOOKUP(D1971,HROC,2,0),ROCs!$A$2:$A$17,0)+1,0)</f>
        <v>0.2050753273754139</v>
      </c>
      <c r="J1971" s="3">
        <v>4.1500000000000004</v>
      </c>
      <c r="K1971" s="26">
        <f t="shared" si="152"/>
        <v>3.546803421373705</v>
      </c>
      <c r="L1971" s="31">
        <f t="shared" si="153"/>
        <v>13.003936875455723</v>
      </c>
      <c r="M1971" s="4">
        <f>2.721*K1971*(H1971+VLOOKUP(B1971,Summary!$A$34:C$39,3,0))</f>
        <v>3.3021510129948393</v>
      </c>
      <c r="N1971" t="s">
        <v>104</v>
      </c>
      <c r="P1971">
        <f t="shared" si="154"/>
        <v>1000</v>
      </c>
    </row>
    <row r="1972" spans="1:16">
      <c r="A1972" t="s">
        <v>8</v>
      </c>
      <c r="B1972" t="s">
        <v>8</v>
      </c>
      <c r="C1972" t="s">
        <v>17</v>
      </c>
      <c r="D1972" s="8">
        <v>2130</v>
      </c>
      <c r="E1972" t="str">
        <f>VLOOKUP(D1972,Conformity!$A$2:$C$116,2,0)</f>
        <v>Woodland Pastures</v>
      </c>
      <c r="F1972" s="8" t="s">
        <v>10</v>
      </c>
      <c r="G1972" s="26">
        <f t="shared" si="155"/>
        <v>0.95337210017164864</v>
      </c>
      <c r="H1972" s="30">
        <f t="shared" si="156"/>
        <v>0.22938109134459039</v>
      </c>
      <c r="I1972" s="30">
        <f>HLOOKUP(F1972,ROCs!$B$1:$F$17,MATCH(VLOOKUP(D1972,HROC,2,0),ROCs!$A$2:$A$17,0)+1,0)</f>
        <v>0.2</v>
      </c>
      <c r="J1972" s="3">
        <v>4.13</v>
      </c>
      <c r="K1972" s="26">
        <f t="shared" si="152"/>
        <v>3.4423550000000005</v>
      </c>
      <c r="L1972" s="31">
        <f t="shared" si="153"/>
        <v>8.9299008324268296</v>
      </c>
      <c r="M1972" s="4">
        <f>2.721*K1972*(H1972+VLOOKUP(B1972,Summary!$A$34:C$39,3,0))</f>
        <v>3.9281950416084763</v>
      </c>
      <c r="N1972" t="s">
        <v>17</v>
      </c>
      <c r="O1972" t="s">
        <v>19</v>
      </c>
      <c r="P1972">
        <f t="shared" si="154"/>
        <v>2000</v>
      </c>
    </row>
    <row r="1973" spans="1:16" hidden="1">
      <c r="A1973" t="s">
        <v>14</v>
      </c>
      <c r="B1973" t="s">
        <v>96</v>
      </c>
      <c r="C1973" t="s">
        <v>71</v>
      </c>
      <c r="D1973" s="8">
        <v>5120</v>
      </c>
      <c r="E1973" t="str">
        <f>VLOOKUP(D1973,Conformity!$A$2:$C$116,2,0)</f>
        <v xml:space="preserve"> Channelized Waterways, Canals</v>
      </c>
      <c r="F1973" s="8" t="s">
        <v>10</v>
      </c>
      <c r="G1973" s="26">
        <f t="shared" si="155"/>
        <v>0.52096910560538079</v>
      </c>
      <c r="H1973" s="30">
        <f t="shared" si="156"/>
        <v>9.3813358258152305E-2</v>
      </c>
      <c r="I1973" s="30">
        <f>HLOOKUP(F1973,ROCs!$B$1:$F$17,MATCH(VLOOKUP(D1973,HROC,2,0),ROCs!$A$2:$A$17,0)+1,0)</f>
        <v>0.2984336595879456</v>
      </c>
      <c r="J1973" s="3">
        <v>4.13</v>
      </c>
      <c r="K1973" s="26">
        <f t="shared" si="152"/>
        <v>5.1365730012543116</v>
      </c>
      <c r="L1973" s="31">
        <f t="shared" si="153"/>
        <v>7.2813846870076979</v>
      </c>
      <c r="M1973" s="4">
        <f>2.721*K1973*(H1973+VLOOKUP(B1973,Summary!$A$34:C$39,3,0))</f>
        <v>2.429322413941664</v>
      </c>
      <c r="N1973" t="s">
        <v>104</v>
      </c>
      <c r="P1973">
        <f t="shared" si="154"/>
        <v>5000</v>
      </c>
    </row>
    <row r="1974" spans="1:16" hidden="1">
      <c r="A1974" t="s">
        <v>16</v>
      </c>
      <c r="B1974" t="s">
        <v>97</v>
      </c>
      <c r="C1974" t="s">
        <v>4</v>
      </c>
      <c r="D1974" s="8">
        <v>3300</v>
      </c>
      <c r="E1974" t="str">
        <f>VLOOKUP(D1974,Conformity!$A$2:$C$116,2,0)</f>
        <v>Mixed Rangeland</v>
      </c>
      <c r="F1974" s="8" t="s">
        <v>5</v>
      </c>
      <c r="G1974" s="26">
        <f t="shared" si="155"/>
        <v>0.80616023176279095</v>
      </c>
      <c r="H1974" s="30">
        <f t="shared" si="156"/>
        <v>4.9140330516175015E-2</v>
      </c>
      <c r="I1974" s="30">
        <f>HLOOKUP(F1974,ROCs!$B$1:$F$17,MATCH(VLOOKUP(D1974,HROC,2,0),ROCs!$A$2:$A$17,0)+1,0)</f>
        <v>0.28292799795311729</v>
      </c>
      <c r="J1974" s="3">
        <v>4.09</v>
      </c>
      <c r="K1974" s="26">
        <f t="shared" si="152"/>
        <v>4.8225289447107302</v>
      </c>
      <c r="L1974" s="31">
        <f t="shared" si="153"/>
        <v>10.578516191813847</v>
      </c>
      <c r="M1974" s="4">
        <f>2.721*K1974*(H1974+VLOOKUP(B1974,Summary!$A$34:C$39,3,0))</f>
        <v>1.169708443254567</v>
      </c>
      <c r="N1974" t="s">
        <v>4</v>
      </c>
      <c r="P1974">
        <f t="shared" si="154"/>
        <v>3000</v>
      </c>
    </row>
    <row r="1975" spans="1:16">
      <c r="A1975" t="s">
        <v>8</v>
      </c>
      <c r="B1975" t="s">
        <v>8</v>
      </c>
      <c r="C1975" t="s">
        <v>17</v>
      </c>
      <c r="D1975" s="8">
        <v>3100</v>
      </c>
      <c r="E1975" t="str">
        <f>VLOOKUP(D1975,Conformity!$A$2:$C$116,2,0)</f>
        <v>Herbaceous (Dry Prairie)</v>
      </c>
      <c r="F1975" s="8" t="s">
        <v>10</v>
      </c>
      <c r="G1975" s="26">
        <f t="shared" si="155"/>
        <v>0.80616023176279095</v>
      </c>
      <c r="H1975" s="30">
        <f t="shared" si="156"/>
        <v>4.9140330516175015E-2</v>
      </c>
      <c r="I1975" s="30">
        <f>HLOOKUP(F1975,ROCs!$B$1:$F$17,MATCH(VLOOKUP(D1975,HROC,2,0),ROCs!$A$2:$A$17,0)+1,0)</f>
        <v>0.24115339422849597</v>
      </c>
      <c r="J1975" s="3">
        <v>4.09</v>
      </c>
      <c r="K1975" s="26">
        <f t="shared" si="152"/>
        <v>4.1104776911292804</v>
      </c>
      <c r="L1975" s="31">
        <f t="shared" si="153"/>
        <v>9.0165876265795877</v>
      </c>
      <c r="M1975" s="4">
        <f>2.721*K1975*(H1975+VLOOKUP(B1975,Summary!$A$34:C$39,3,0))</f>
        <v>2.674691283683611</v>
      </c>
      <c r="N1975" t="s">
        <v>17</v>
      </c>
      <c r="O1975" t="s">
        <v>19</v>
      </c>
      <c r="P1975">
        <f t="shared" si="154"/>
        <v>3000</v>
      </c>
    </row>
    <row r="1976" spans="1:16" hidden="1">
      <c r="A1976" t="s">
        <v>14</v>
      </c>
      <c r="B1976" t="s">
        <v>96</v>
      </c>
      <c r="C1976" t="s">
        <v>90</v>
      </c>
      <c r="D1976" s="8">
        <v>5600</v>
      </c>
      <c r="E1976" t="str">
        <f>VLOOKUP(D1976,Conformity!$A$2:$C$116,2,0)</f>
        <v>Slough Waters</v>
      </c>
      <c r="F1976" s="8" t="s">
        <v>5</v>
      </c>
      <c r="G1976" s="26">
        <f t="shared" si="155"/>
        <v>0.52096910560538079</v>
      </c>
      <c r="H1976" s="30">
        <f t="shared" si="156"/>
        <v>9.3813358258152305E-2</v>
      </c>
      <c r="I1976" s="30">
        <f>HLOOKUP(F1976,ROCs!$B$1:$F$17,MATCH(VLOOKUP(D1976,HROC,2,0),ROCs!$A$2:$A$17,0)+1,0)</f>
        <v>0.2984336595879456</v>
      </c>
      <c r="J1976" s="3">
        <v>4.09</v>
      </c>
      <c r="K1976" s="26">
        <f t="shared" si="152"/>
        <v>5.0868241102010012</v>
      </c>
      <c r="L1976" s="31">
        <f t="shared" si="153"/>
        <v>7.2108628014192462</v>
      </c>
      <c r="M1976" s="4">
        <f>2.721*K1976*(H1976+VLOOKUP(B1976,Summary!$A$34:C$39,3,0))</f>
        <v>2.4057938675596624</v>
      </c>
      <c r="N1976" t="s">
        <v>105</v>
      </c>
      <c r="O1976" t="s">
        <v>89</v>
      </c>
      <c r="P1976">
        <f t="shared" si="154"/>
        <v>5000</v>
      </c>
    </row>
    <row r="1977" spans="1:16" hidden="1">
      <c r="A1977" t="s">
        <v>14</v>
      </c>
      <c r="B1977" t="s">
        <v>96</v>
      </c>
      <c r="C1977" t="s">
        <v>83</v>
      </c>
      <c r="D1977" s="8">
        <v>1850</v>
      </c>
      <c r="E1977" t="str">
        <f>VLOOKUP(D1977,Conformity!$A$2:$C$116,2,0)</f>
        <v>Parks and Zoos</v>
      </c>
      <c r="F1977" s="8" t="s">
        <v>5</v>
      </c>
      <c r="G1977" s="26">
        <f t="shared" si="155"/>
        <v>0.96739227811534922</v>
      </c>
      <c r="H1977" s="30">
        <f t="shared" si="156"/>
        <v>0.17065096597435325</v>
      </c>
      <c r="I1977" s="30">
        <f>HLOOKUP(F1977,ROCs!$B$1:$F$17,MATCH(VLOOKUP(D1977,HROC,2,0),ROCs!$A$2:$A$17,0)+1,0)</f>
        <v>0.27638752969320179</v>
      </c>
      <c r="J1977" s="3">
        <v>4.03</v>
      </c>
      <c r="K1977" s="26">
        <f t="shared" si="152"/>
        <v>4.6419354708855662</v>
      </c>
      <c r="L1977" s="31">
        <f t="shared" si="153"/>
        <v>12.218847854250905</v>
      </c>
      <c r="M1977" s="4">
        <f>2.721*K1977*(H1977+VLOOKUP(B1977,Summary!$A$34:C$39,3,0))</f>
        <v>3.1658987641789502</v>
      </c>
      <c r="N1977" t="s">
        <v>111</v>
      </c>
      <c r="O1977" t="s">
        <v>82</v>
      </c>
      <c r="P1977">
        <f t="shared" si="154"/>
        <v>1000</v>
      </c>
    </row>
    <row r="1978" spans="1:16" hidden="1">
      <c r="A1978" t="s">
        <v>14</v>
      </c>
      <c r="B1978" t="s">
        <v>96</v>
      </c>
      <c r="C1978" t="s">
        <v>77</v>
      </c>
      <c r="D1978" s="8">
        <v>4110</v>
      </c>
      <c r="E1978" t="str">
        <f>VLOOKUP(D1978,Conformity!$A$2:$C$116,2,0)</f>
        <v>Pine Flatwoods</v>
      </c>
      <c r="F1978" s="8" t="s">
        <v>13</v>
      </c>
      <c r="G1978" s="26">
        <f t="shared" si="155"/>
        <v>0.80616023176279095</v>
      </c>
      <c r="H1978" s="30">
        <f t="shared" si="156"/>
        <v>4.9140330516175015E-2</v>
      </c>
      <c r="I1978" s="30">
        <f>HLOOKUP(F1978,ROCs!$B$1:$F$17,MATCH(VLOOKUP(D1978,HROC,2,0),ROCs!$A$2:$A$17,0)+1,0)</f>
        <v>9.4942281192321246E-2</v>
      </c>
      <c r="J1978" s="3">
        <v>4.03</v>
      </c>
      <c r="K1978" s="26">
        <f t="shared" si="152"/>
        <v>1.5945579861820651</v>
      </c>
      <c r="L1978" s="31">
        <f t="shared" si="153"/>
        <v>3.4977617903390006</v>
      </c>
      <c r="M1978" s="4">
        <f>2.721*K1978*(H1978+VLOOKUP(B1978,Summary!$A$34:C$39,3,0))</f>
        <v>0.56031306913206547</v>
      </c>
      <c r="N1978" t="s">
        <v>112</v>
      </c>
      <c r="P1978">
        <f t="shared" si="154"/>
        <v>4000</v>
      </c>
    </row>
    <row r="1979" spans="1:16" hidden="1">
      <c r="A1979" t="s">
        <v>6</v>
      </c>
      <c r="B1979" t="s">
        <v>94</v>
      </c>
      <c r="C1979" t="s">
        <v>86</v>
      </c>
      <c r="D1979" s="8">
        <v>1180</v>
      </c>
      <c r="E1979" t="str">
        <f>VLOOKUP(D1979,Conformity!$A$2:$C$116,2,0)</f>
        <v>Rural Residential</v>
      </c>
      <c r="F1979" s="8" t="s">
        <v>5</v>
      </c>
      <c r="G1979" s="26">
        <f t="shared" si="155"/>
        <v>0.96739227811534922</v>
      </c>
      <c r="H1979" s="30">
        <f t="shared" si="156"/>
        <v>0.17065096597435325</v>
      </c>
      <c r="I1979" s="30">
        <f>HLOOKUP(F1979,ROCs!$B$1:$F$17,MATCH(VLOOKUP(D1979,HROC,2,0),ROCs!$A$2:$A$17,0)+1,0)</f>
        <v>0.27638752969320179</v>
      </c>
      <c r="J1979" s="3">
        <v>4.01</v>
      </c>
      <c r="K1979" s="26">
        <f t="shared" si="152"/>
        <v>4.618898570285638</v>
      </c>
      <c r="L1979" s="31">
        <f t="shared" si="153"/>
        <v>12.158208410805491</v>
      </c>
      <c r="M1979" s="4">
        <f>2.721*K1979*(H1979+VLOOKUP(B1979,Summary!$A$34:C$39,3,0))</f>
        <v>2.7731464174886229</v>
      </c>
      <c r="N1979" t="s">
        <v>109</v>
      </c>
      <c r="P1979">
        <f t="shared" si="154"/>
        <v>1000</v>
      </c>
    </row>
    <row r="1980" spans="1:16" hidden="1">
      <c r="A1980" t="s">
        <v>14</v>
      </c>
      <c r="B1980" t="s">
        <v>96</v>
      </c>
      <c r="C1980" t="s">
        <v>83</v>
      </c>
      <c r="D1980" s="8">
        <v>1411</v>
      </c>
      <c r="E1980" t="str">
        <f>VLOOKUP(D1980,Conformity!$A$2:$C$116,2,0)</f>
        <v>Shopping Centers (Plazas, Malls)</v>
      </c>
      <c r="F1980" s="8" t="s">
        <v>5</v>
      </c>
      <c r="G1980" s="26">
        <f t="shared" si="155"/>
        <v>1.4884831588725165</v>
      </c>
      <c r="H1980" s="30">
        <f t="shared" si="156"/>
        <v>0.30824389141964326</v>
      </c>
      <c r="I1980" s="30">
        <f>HLOOKUP(F1980,ROCs!$B$1:$F$17,MATCH(VLOOKUP(D1980,HROC,2,0),ROCs!$A$2:$A$17,0)+1,0)</f>
        <v>0.58224006489851832</v>
      </c>
      <c r="J1980" s="3">
        <v>4.01</v>
      </c>
      <c r="K1980" s="26">
        <f t="shared" si="152"/>
        <v>9.7302067365629448</v>
      </c>
      <c r="L1980" s="31">
        <f t="shared" si="153"/>
        <v>39.408920147303164</v>
      </c>
      <c r="M1980" s="4">
        <f>2.721*K1980*(H1980+VLOOKUP(B1980,Summary!$A$34:C$39,3,0))</f>
        <v>10.279103544728367</v>
      </c>
      <c r="N1980" t="s">
        <v>111</v>
      </c>
      <c r="O1980" t="s">
        <v>82</v>
      </c>
      <c r="P1980">
        <f t="shared" si="154"/>
        <v>1000</v>
      </c>
    </row>
    <row r="1981" spans="1:16" hidden="1">
      <c r="A1981" t="s">
        <v>12</v>
      </c>
      <c r="B1981" t="s">
        <v>95</v>
      </c>
      <c r="C1981" t="s">
        <v>71</v>
      </c>
      <c r="D1981" s="8">
        <v>3300</v>
      </c>
      <c r="E1981" t="str">
        <f>VLOOKUP(D1981,Conformity!$A$2:$C$116,2,0)</f>
        <v>Mixed Rangeland</v>
      </c>
      <c r="F1981" s="8" t="s">
        <v>10</v>
      </c>
      <c r="G1981" s="26">
        <f t="shared" si="155"/>
        <v>0.80616023176279095</v>
      </c>
      <c r="H1981" s="30">
        <f t="shared" si="156"/>
        <v>4.9140330516175015E-2</v>
      </c>
      <c r="I1981" s="30">
        <f>HLOOKUP(F1981,ROCs!$B$1:$F$17,MATCH(VLOOKUP(D1981,HROC,2,0),ROCs!$A$2:$A$17,0)+1,0)</f>
        <v>0.24115339422849597</v>
      </c>
      <c r="J1981" s="3">
        <v>4</v>
      </c>
      <c r="K1981" s="26">
        <f t="shared" si="152"/>
        <v>4.0200270817890278</v>
      </c>
      <c r="L1981" s="31">
        <f t="shared" si="153"/>
        <v>8.8181786079017979</v>
      </c>
      <c r="M1981" s="4">
        <f>2.721*K1981*(H1981+VLOOKUP(B1981,Summary!$A$34:C$39,3,0))</f>
        <v>0.53752119525348074</v>
      </c>
      <c r="N1981" t="s">
        <v>104</v>
      </c>
      <c r="P1981">
        <f t="shared" si="154"/>
        <v>3000</v>
      </c>
    </row>
    <row r="1982" spans="1:16">
      <c r="A1982" t="s">
        <v>14</v>
      </c>
      <c r="B1982" t="s">
        <v>96</v>
      </c>
      <c r="C1982" t="s">
        <v>17</v>
      </c>
      <c r="D1982" s="8">
        <v>6170</v>
      </c>
      <c r="E1982" t="str">
        <f>VLOOKUP(D1982,Conformity!$A$2:$C$116,2,0)</f>
        <v>Mixed Wetland Hardwoods</v>
      </c>
      <c r="F1982" s="8" t="s">
        <v>5</v>
      </c>
      <c r="G1982" s="26">
        <f t="shared" si="155"/>
        <v>0.62640332935885068</v>
      </c>
      <c r="H1982" s="30">
        <f t="shared" si="156"/>
        <v>1.7869211096790915E-2</v>
      </c>
      <c r="I1982" s="30">
        <f>HLOOKUP(F1982,ROCs!$B$1:$F$17,MATCH(VLOOKUP(D1982,HROC,2,0),ROCs!$A$2:$A$17,0)+1,0)</f>
        <v>0.24869471632328805</v>
      </c>
      <c r="J1982" s="3">
        <v>3.99</v>
      </c>
      <c r="K1982" s="26">
        <f t="shared" si="152"/>
        <v>4.1353765688064383</v>
      </c>
      <c r="L1982" s="31">
        <f t="shared" si="153"/>
        <v>7.0485155439708311</v>
      </c>
      <c r="M1982" s="4">
        <f>2.721*K1982*(H1982+VLOOKUP(B1982,Summary!$A$34:C$39,3,0))</f>
        <v>1.1012595613084706</v>
      </c>
      <c r="N1982" t="s">
        <v>17</v>
      </c>
      <c r="O1982" t="s">
        <v>50</v>
      </c>
      <c r="P1982">
        <f t="shared" si="154"/>
        <v>6000</v>
      </c>
    </row>
    <row r="1983" spans="1:16" hidden="1">
      <c r="A1983" t="s">
        <v>16</v>
      </c>
      <c r="B1983" t="s">
        <v>97</v>
      </c>
      <c r="C1983" t="s">
        <v>81</v>
      </c>
      <c r="D1983" s="8">
        <v>6170</v>
      </c>
      <c r="E1983" t="str">
        <f>VLOOKUP(D1983,Conformity!$A$2:$C$116,2,0)</f>
        <v>Mixed Wetland Hardwoods</v>
      </c>
      <c r="F1983" s="8" t="s">
        <v>3</v>
      </c>
      <c r="G1983" s="26">
        <f t="shared" si="155"/>
        <v>0.62640332935885068</v>
      </c>
      <c r="H1983" s="30">
        <f t="shared" si="156"/>
        <v>1.7869211096790915E-2</v>
      </c>
      <c r="I1983" s="30">
        <f>HLOOKUP(F1983,ROCs!$B$1:$F$17,MATCH(VLOOKUP(D1983,HROC,2,0),ROCs!$A$2:$A$17,0)+1,0)</f>
        <v>0.24869471632328805</v>
      </c>
      <c r="J1983" s="3">
        <v>3.99</v>
      </c>
      <c r="K1983" s="26">
        <f t="shared" si="152"/>
        <v>4.1353765688064383</v>
      </c>
      <c r="L1983" s="31">
        <f t="shared" si="153"/>
        <v>7.0485155439708311</v>
      </c>
      <c r="M1983" s="4">
        <f>2.721*K1983*(H1983+VLOOKUP(B1983,Summary!$A$34:C$39,3,0))</f>
        <v>0.65116517555957787</v>
      </c>
      <c r="N1983" t="s">
        <v>103</v>
      </c>
      <c r="O1983" t="s">
        <v>82</v>
      </c>
      <c r="P1983">
        <f t="shared" si="154"/>
        <v>6000</v>
      </c>
    </row>
    <row r="1984" spans="1:16" hidden="1">
      <c r="A1984" t="s">
        <v>14</v>
      </c>
      <c r="B1984" t="s">
        <v>96</v>
      </c>
      <c r="C1984" t="s">
        <v>79</v>
      </c>
      <c r="D1984" s="8">
        <v>4130</v>
      </c>
      <c r="E1984" t="str">
        <f>VLOOKUP(D1984,Conformity!$A$2:$C$116,2,0)</f>
        <v>Sand Pine</v>
      </c>
      <c r="F1984" s="8" t="s">
        <v>5</v>
      </c>
      <c r="G1984" s="26">
        <f t="shared" si="155"/>
        <v>0.80616023176279095</v>
      </c>
      <c r="H1984" s="30">
        <f t="shared" si="156"/>
        <v>4.9140330516175015E-2</v>
      </c>
      <c r="I1984" s="30">
        <f>HLOOKUP(F1984,ROCs!$B$1:$F$17,MATCH(VLOOKUP(D1984,HROC,2,0),ROCs!$A$2:$A$17,0)+1,0)</f>
        <v>0.28292799795311729</v>
      </c>
      <c r="J1984" s="3">
        <v>3.99</v>
      </c>
      <c r="K1984" s="26">
        <f t="shared" si="152"/>
        <v>4.7046187015637688</v>
      </c>
      <c r="L1984" s="31">
        <f t="shared" si="153"/>
        <v>10.319872764141136</v>
      </c>
      <c r="M1984" s="4">
        <f>2.721*K1984*(H1984+VLOOKUP(B1984,Summary!$A$34:C$39,3,0))</f>
        <v>1.653159914291336</v>
      </c>
      <c r="N1984" t="s">
        <v>113</v>
      </c>
      <c r="P1984">
        <f t="shared" si="154"/>
        <v>4000</v>
      </c>
    </row>
    <row r="1985" spans="1:16" hidden="1">
      <c r="A1985" t="s">
        <v>14</v>
      </c>
      <c r="B1985" t="s">
        <v>96</v>
      </c>
      <c r="C1985" t="s">
        <v>90</v>
      </c>
      <c r="D1985" s="8">
        <v>1850</v>
      </c>
      <c r="E1985" t="str">
        <f>VLOOKUP(D1985,Conformity!$A$2:$C$116,2,0)</f>
        <v>Parks and Zoos</v>
      </c>
      <c r="F1985" s="8" t="s">
        <v>5</v>
      </c>
      <c r="G1985" s="26">
        <f t="shared" si="155"/>
        <v>0.96739227811534922</v>
      </c>
      <c r="H1985" s="30">
        <f t="shared" si="156"/>
        <v>0.17065096597435325</v>
      </c>
      <c r="I1985" s="30">
        <f>HLOOKUP(F1985,ROCs!$B$1:$F$17,MATCH(VLOOKUP(D1985,HROC,2,0),ROCs!$A$2:$A$17,0)+1,0)</f>
        <v>0.27638752969320179</v>
      </c>
      <c r="J1985" s="3">
        <v>3.98</v>
      </c>
      <c r="K1985" s="26">
        <f t="shared" si="152"/>
        <v>4.5843432193857456</v>
      </c>
      <c r="L1985" s="31">
        <f t="shared" si="153"/>
        <v>12.06724924563737</v>
      </c>
      <c r="M1985" s="4">
        <f>2.721*K1985*(H1985+VLOOKUP(B1985,Summary!$A$34:C$39,3,0))</f>
        <v>3.1266196231841743</v>
      </c>
      <c r="N1985" t="s">
        <v>105</v>
      </c>
      <c r="O1985" t="s">
        <v>89</v>
      </c>
      <c r="P1985">
        <f t="shared" si="154"/>
        <v>1000</v>
      </c>
    </row>
    <row r="1986" spans="1:16">
      <c r="A1986" t="s">
        <v>16</v>
      </c>
      <c r="B1986" t="s">
        <v>97</v>
      </c>
      <c r="C1986" t="s">
        <v>17</v>
      </c>
      <c r="D1986" s="8">
        <v>3200</v>
      </c>
      <c r="E1986" t="str">
        <f>VLOOKUP(D1986,Conformity!$A$2:$C$116,2,0)</f>
        <v>Shrub and Brushland</v>
      </c>
      <c r="F1986" s="8" t="s">
        <v>5</v>
      </c>
      <c r="G1986" s="26">
        <f t="shared" si="155"/>
        <v>0.80616023176279095</v>
      </c>
      <c r="H1986" s="30">
        <f t="shared" si="156"/>
        <v>4.9140330516175015E-2</v>
      </c>
      <c r="I1986" s="30">
        <f>HLOOKUP(F1986,ROCs!$B$1:$F$17,MATCH(VLOOKUP(D1986,HROC,2,0),ROCs!$A$2:$A$17,0)+1,0)</f>
        <v>0.28292799795311729</v>
      </c>
      <c r="J1986" s="3">
        <v>3.97</v>
      </c>
      <c r="K1986" s="26">
        <f t="shared" ref="K1986:K2049" si="157">Rain*I1986*J1986/12</f>
        <v>4.6810366529343765</v>
      </c>
      <c r="L1986" s="31">
        <f t="shared" ref="L1986:L2049" si="158">2.721*G1986*K1986</f>
        <v>10.268144078606595</v>
      </c>
      <c r="M1986" s="4">
        <f>2.721*K1986*(H1986+VLOOKUP(B1986,Summary!$A$34:C$39,3,0))</f>
        <v>1.1353893691248487</v>
      </c>
      <c r="N1986" t="s">
        <v>17</v>
      </c>
      <c r="O1986" t="s">
        <v>31</v>
      </c>
      <c r="P1986">
        <f t="shared" si="154"/>
        <v>3000</v>
      </c>
    </row>
    <row r="1987" spans="1:16" hidden="1">
      <c r="A1987" t="s">
        <v>14</v>
      </c>
      <c r="B1987" t="s">
        <v>96</v>
      </c>
      <c r="C1987" t="s">
        <v>71</v>
      </c>
      <c r="D1987" s="8">
        <v>6191</v>
      </c>
      <c r="E1987" t="e">
        <f>VLOOKUP(D1987,Conformity!$A$2:$C$116,2,0)</f>
        <v>#N/A</v>
      </c>
      <c r="F1987" s="8" t="s">
        <v>5</v>
      </c>
      <c r="G1987" s="26">
        <f t="shared" si="155"/>
        <v>0.62640332935885068</v>
      </c>
      <c r="H1987" s="30">
        <f t="shared" si="156"/>
        <v>1.7869211096790915E-2</v>
      </c>
      <c r="I1987" s="30">
        <f>HLOOKUP(F1987,ROCs!$B$1:$F$17,MATCH(VLOOKUP(D1987,HROC,2,0),ROCs!$A$2:$A$17,0)+1,0)</f>
        <v>0.24869471632328805</v>
      </c>
      <c r="J1987" s="3">
        <v>3.97</v>
      </c>
      <c r="K1987" s="26">
        <f t="shared" si="157"/>
        <v>4.1146478642008928</v>
      </c>
      <c r="L1987" s="31">
        <f t="shared" si="158"/>
        <v>7.0131846389885224</v>
      </c>
      <c r="M1987" s="4">
        <f>2.721*K1987*(H1987+VLOOKUP(B1987,Summary!$A$34:C$39,3,0))</f>
        <v>1.0957394632567994</v>
      </c>
      <c r="N1987" t="s">
        <v>104</v>
      </c>
      <c r="P1987">
        <f t="shared" ref="P1987:P2050" si="159">INT(D1987/1000)*1000</f>
        <v>6000</v>
      </c>
    </row>
    <row r="1988" spans="1:16">
      <c r="A1988" t="s">
        <v>12</v>
      </c>
      <c r="B1988" t="s">
        <v>95</v>
      </c>
      <c r="C1988" t="s">
        <v>17</v>
      </c>
      <c r="D1988" s="8">
        <v>2110</v>
      </c>
      <c r="E1988" t="str">
        <f>VLOOKUP(D1988,Conformity!$A$2:$C$116,2,0)</f>
        <v>Improved Pastures</v>
      </c>
      <c r="F1988" s="8" t="s">
        <v>10</v>
      </c>
      <c r="G1988" s="26">
        <f t="shared" si="155"/>
        <v>1.8765006736361713</v>
      </c>
      <c r="H1988" s="30">
        <f t="shared" si="156"/>
        <v>0.3700681607026059</v>
      </c>
      <c r="I1988" s="30">
        <f>HLOOKUP(F1988,ROCs!$B$1:$F$17,MATCH(VLOOKUP(D1988,HROC,2,0),ROCs!$A$2:$A$17,0)+1,0)</f>
        <v>0.58663586860269046</v>
      </c>
      <c r="J1988" s="3">
        <v>3.95</v>
      </c>
      <c r="K1988" s="26">
        <f t="shared" si="157"/>
        <v>9.6569796804867654</v>
      </c>
      <c r="L1988" s="31">
        <f t="shared" si="158"/>
        <v>49.308135870845646</v>
      </c>
      <c r="M1988" s="4">
        <f>2.721*K1988*(H1988+VLOOKUP(B1988,Summary!$A$34:C$39,3,0))</f>
        <v>9.7241484672847793</v>
      </c>
      <c r="N1988" t="s">
        <v>17</v>
      </c>
      <c r="O1988" t="s">
        <v>33</v>
      </c>
      <c r="P1988">
        <f t="shared" si="159"/>
        <v>2000</v>
      </c>
    </row>
    <row r="1989" spans="1:16" hidden="1">
      <c r="A1989" t="s">
        <v>16</v>
      </c>
      <c r="B1989" t="s">
        <v>97</v>
      </c>
      <c r="C1989" t="s">
        <v>79</v>
      </c>
      <c r="D1989" s="8">
        <v>1700</v>
      </c>
      <c r="E1989" t="str">
        <f>VLOOKUP(D1989,Conformity!$A$2:$C$116,2,0)</f>
        <v>Institutional</v>
      </c>
      <c r="F1989" s="8" t="s">
        <v>3</v>
      </c>
      <c r="G1989" s="26">
        <f t="shared" si="155"/>
        <v>0.96739227811534922</v>
      </c>
      <c r="H1989" s="30">
        <f t="shared" si="156"/>
        <v>0.17065096597435325</v>
      </c>
      <c r="I1989" s="30">
        <f>HLOOKUP(F1989,ROCs!$B$1:$F$17,MATCH(VLOOKUP(D1989,HROC,2,0),ROCs!$A$2:$A$17,0)+1,0)</f>
        <v>0.12152611992617118</v>
      </c>
      <c r="J1989" s="3">
        <v>3.95</v>
      </c>
      <c r="K1989" s="26">
        <f t="shared" si="157"/>
        <v>2.0005174139296575</v>
      </c>
      <c r="L1989" s="31">
        <f t="shared" si="158"/>
        <v>5.2659107529391509</v>
      </c>
      <c r="M1989" s="4">
        <f>2.721*K1989*(H1989+VLOOKUP(B1989,Summary!$A$34:C$39,3,0))</f>
        <v>1.146659128810102</v>
      </c>
      <c r="N1989" t="s">
        <v>113</v>
      </c>
      <c r="P1989">
        <f t="shared" si="159"/>
        <v>1000</v>
      </c>
    </row>
    <row r="1990" spans="1:16" hidden="1">
      <c r="A1990" t="s">
        <v>14</v>
      </c>
      <c r="B1990" t="s">
        <v>96</v>
      </c>
      <c r="C1990" t="s">
        <v>74</v>
      </c>
      <c r="D1990" s="8">
        <v>6440</v>
      </c>
      <c r="E1990" t="str">
        <f>VLOOKUP(D1990,Conformity!$A$2:$C$116,2,0)</f>
        <v>Emergent Aquatic Vegetation</v>
      </c>
      <c r="F1990" s="8" t="s">
        <v>5</v>
      </c>
      <c r="G1990" s="26">
        <f t="shared" si="155"/>
        <v>0.62640332935885068</v>
      </c>
      <c r="H1990" s="30">
        <f t="shared" si="156"/>
        <v>1.7869211096790915E-2</v>
      </c>
      <c r="I1990" s="30">
        <f>HLOOKUP(F1990,ROCs!$B$1:$F$17,MATCH(VLOOKUP(D1990,HROC,2,0),ROCs!$A$2:$A$17,0)+1,0)</f>
        <v>0.24869471632328805</v>
      </c>
      <c r="J1990" s="3">
        <v>3.95</v>
      </c>
      <c r="K1990" s="26">
        <f t="shared" si="157"/>
        <v>4.0939191595953464</v>
      </c>
      <c r="L1990" s="31">
        <f t="shared" si="158"/>
        <v>6.9778537340062119</v>
      </c>
      <c r="M1990" s="4">
        <f>2.721*K1990*(H1990+VLOOKUP(B1990,Summary!$A$34:C$39,3,0))</f>
        <v>1.0902193652051277</v>
      </c>
      <c r="N1990" t="s">
        <v>115</v>
      </c>
      <c r="P1990">
        <f t="shared" si="159"/>
        <v>6000</v>
      </c>
    </row>
    <row r="1991" spans="1:16" hidden="1">
      <c r="A1991" t="s">
        <v>12</v>
      </c>
      <c r="B1991" t="s">
        <v>95</v>
      </c>
      <c r="C1991" t="s">
        <v>91</v>
      </c>
      <c r="D1991" s="8">
        <v>4220</v>
      </c>
      <c r="E1991" t="str">
        <f>VLOOKUP(D1991,Conformity!$A$2:$C$116,2,0)</f>
        <v>Brazilian Pepper</v>
      </c>
      <c r="F1991" s="8" t="s">
        <v>5</v>
      </c>
      <c r="G1991" s="26">
        <f t="shared" si="155"/>
        <v>0.80616023176279095</v>
      </c>
      <c r="H1991" s="30">
        <f t="shared" si="156"/>
        <v>4.9140330516175015E-2</v>
      </c>
      <c r="I1991" s="30">
        <f>HLOOKUP(F1991,ROCs!$B$1:$F$17,MATCH(VLOOKUP(D1991,HROC,2,0),ROCs!$A$2:$A$17,0)+1,0)</f>
        <v>0.28292799795311729</v>
      </c>
      <c r="J1991" s="3">
        <v>3.94</v>
      </c>
      <c r="K1991" s="26">
        <f t="shared" si="157"/>
        <v>4.6456635799902877</v>
      </c>
      <c r="L1991" s="31">
        <f t="shared" si="158"/>
        <v>10.19055105030478</v>
      </c>
      <c r="M1991" s="4">
        <f>2.721*K1991*(H1991+VLOOKUP(B1991,Summary!$A$34:C$39,3,0))</f>
        <v>0.6211755765462762</v>
      </c>
      <c r="N1991" t="s">
        <v>107</v>
      </c>
      <c r="O1991" t="s">
        <v>89</v>
      </c>
      <c r="P1991">
        <f t="shared" si="159"/>
        <v>4000</v>
      </c>
    </row>
    <row r="1992" spans="1:16" hidden="1">
      <c r="A1992" t="s">
        <v>14</v>
      </c>
      <c r="B1992" t="s">
        <v>96</v>
      </c>
      <c r="C1992" t="s">
        <v>79</v>
      </c>
      <c r="D1992" s="8">
        <v>1840</v>
      </c>
      <c r="E1992" t="str">
        <f>VLOOKUP(D1992,Conformity!$A$2:$C$116,2,0)</f>
        <v>Marinas and Fish Camps</v>
      </c>
      <c r="F1992" s="8" t="s">
        <v>5</v>
      </c>
      <c r="G1992" s="26">
        <f t="shared" si="155"/>
        <v>0.73183755311232057</v>
      </c>
      <c r="H1992" s="30">
        <f t="shared" si="156"/>
        <v>0.15992943931627868</v>
      </c>
      <c r="I1992" s="30">
        <f>HLOOKUP(F1992,ROCs!$B$1:$F$17,MATCH(VLOOKUP(D1992,HROC,2,0),ROCs!$A$2:$A$17,0)+1,0)</f>
        <v>0.27638752969320179</v>
      </c>
      <c r="J1992" s="3">
        <v>3.93</v>
      </c>
      <c r="K1992" s="26">
        <f t="shared" si="157"/>
        <v>4.526750967885925</v>
      </c>
      <c r="L1992" s="31">
        <f t="shared" si="158"/>
        <v>9.0142549234830689</v>
      </c>
      <c r="M1992" s="4">
        <f>2.721*K1992*(H1992+VLOOKUP(B1992,Summary!$A$34:C$39,3,0))</f>
        <v>2.9552803357077231</v>
      </c>
      <c r="N1992" t="s">
        <v>113</v>
      </c>
      <c r="P1992">
        <f t="shared" si="159"/>
        <v>1000</v>
      </c>
    </row>
    <row r="1993" spans="1:16">
      <c r="A1993" t="s">
        <v>12</v>
      </c>
      <c r="B1993" t="s">
        <v>95</v>
      </c>
      <c r="C1993" t="s">
        <v>17</v>
      </c>
      <c r="D1993" s="8">
        <v>3100</v>
      </c>
      <c r="E1993" t="str">
        <f>VLOOKUP(D1993,Conformity!$A$2:$C$116,2,0)</f>
        <v>Herbaceous (Dry Prairie)</v>
      </c>
      <c r="F1993" s="8" t="s">
        <v>5</v>
      </c>
      <c r="G1993" s="26">
        <f t="shared" si="155"/>
        <v>0.80616023176279095</v>
      </c>
      <c r="H1993" s="30">
        <f t="shared" si="156"/>
        <v>4.9140330516175015E-2</v>
      </c>
      <c r="I1993" s="30">
        <f>HLOOKUP(F1993,ROCs!$B$1:$F$17,MATCH(VLOOKUP(D1993,HROC,2,0),ROCs!$A$2:$A$17,0)+1,0)</f>
        <v>0.28292799795311729</v>
      </c>
      <c r="J1993" s="3">
        <v>3.92</v>
      </c>
      <c r="K1993" s="26">
        <f t="shared" si="157"/>
        <v>4.6220815313608954</v>
      </c>
      <c r="L1993" s="31">
        <f t="shared" si="158"/>
        <v>10.138822364770238</v>
      </c>
      <c r="M1993" s="4">
        <f>2.721*K1993*(H1993+VLOOKUP(B1993,Summary!$A$34:C$39,3,0))</f>
        <v>0.61802240103081296</v>
      </c>
      <c r="N1993" t="s">
        <v>17</v>
      </c>
      <c r="O1993" t="s">
        <v>31</v>
      </c>
      <c r="P1993">
        <f t="shared" si="159"/>
        <v>3000</v>
      </c>
    </row>
    <row r="1994" spans="1:16" hidden="1">
      <c r="A1994" t="s">
        <v>14</v>
      </c>
      <c r="B1994" t="s">
        <v>96</v>
      </c>
      <c r="C1994" t="s">
        <v>71</v>
      </c>
      <c r="D1994" s="8">
        <v>1411</v>
      </c>
      <c r="E1994" t="str">
        <f>VLOOKUP(D1994,Conformity!$A$2:$C$116,2,0)</f>
        <v>Shopping Centers (Plazas, Malls)</v>
      </c>
      <c r="F1994" s="8" t="s">
        <v>3</v>
      </c>
      <c r="G1994" s="26">
        <f t="shared" si="155"/>
        <v>1.4884831588725165</v>
      </c>
      <c r="H1994" s="30">
        <f t="shared" si="156"/>
        <v>0.30824389141964326</v>
      </c>
      <c r="I1994" s="30">
        <f>HLOOKUP(F1994,ROCs!$B$1:$F$17,MATCH(VLOOKUP(D1994,HROC,2,0),ROCs!$A$2:$A$17,0)+1,0)</f>
        <v>0.5449281084296117</v>
      </c>
      <c r="J1994" s="3">
        <v>3.92</v>
      </c>
      <c r="K1994" s="26">
        <f t="shared" si="157"/>
        <v>8.9022725361711945</v>
      </c>
      <c r="L1994" s="31">
        <f t="shared" si="158"/>
        <v>36.055651951278669</v>
      </c>
      <c r="M1994" s="4">
        <f>2.721*K1994*(H1994+VLOOKUP(B1994,Summary!$A$34:C$39,3,0))</f>
        <v>9.4044642277579165</v>
      </c>
      <c r="N1994" t="s">
        <v>104</v>
      </c>
      <c r="P1994">
        <f t="shared" si="159"/>
        <v>1000</v>
      </c>
    </row>
    <row r="1995" spans="1:16" hidden="1">
      <c r="A1995" t="s">
        <v>16</v>
      </c>
      <c r="B1995" t="s">
        <v>97</v>
      </c>
      <c r="C1995" t="s">
        <v>86</v>
      </c>
      <c r="D1995" s="8">
        <v>4220</v>
      </c>
      <c r="E1995" t="str">
        <f>VLOOKUP(D1995,Conformity!$A$2:$C$116,2,0)</f>
        <v>Brazilian Pepper</v>
      </c>
      <c r="F1995" s="8" t="s">
        <v>5</v>
      </c>
      <c r="G1995" s="26">
        <f t="shared" si="155"/>
        <v>0.80616023176279095</v>
      </c>
      <c r="H1995" s="30">
        <f t="shared" si="156"/>
        <v>4.9140330516175015E-2</v>
      </c>
      <c r="I1995" s="30">
        <f>HLOOKUP(F1995,ROCs!$B$1:$F$17,MATCH(VLOOKUP(D1995,HROC,2,0),ROCs!$A$2:$A$17,0)+1,0)</f>
        <v>0.28292799795311729</v>
      </c>
      <c r="J1995" s="3">
        <v>3.91</v>
      </c>
      <c r="K1995" s="26">
        <f t="shared" si="157"/>
        <v>4.6102905070461997</v>
      </c>
      <c r="L1995" s="31">
        <f t="shared" si="158"/>
        <v>10.112958022002969</v>
      </c>
      <c r="M1995" s="4">
        <f>2.721*K1995*(H1995+VLOOKUP(B1995,Summary!$A$34:C$39,3,0))</f>
        <v>1.1182298320599897</v>
      </c>
      <c r="N1995" t="s">
        <v>109</v>
      </c>
      <c r="P1995">
        <f t="shared" si="159"/>
        <v>4000</v>
      </c>
    </row>
    <row r="1996" spans="1:16" hidden="1">
      <c r="A1996" t="s">
        <v>8</v>
      </c>
      <c r="B1996" t="s">
        <v>8</v>
      </c>
      <c r="C1996" t="s">
        <v>81</v>
      </c>
      <c r="D1996" s="8">
        <v>4110</v>
      </c>
      <c r="E1996" t="str">
        <f>VLOOKUP(D1996,Conformity!$A$2:$C$116,2,0)</f>
        <v>Pine Flatwoods</v>
      </c>
      <c r="F1996" s="8" t="s">
        <v>10</v>
      </c>
      <c r="G1996" s="26">
        <f t="shared" si="155"/>
        <v>0.80616023176279095</v>
      </c>
      <c r="H1996" s="30">
        <f t="shared" si="156"/>
        <v>4.9140330516175015E-2</v>
      </c>
      <c r="I1996" s="30">
        <f>HLOOKUP(F1996,ROCs!$B$1:$F$17,MATCH(VLOOKUP(D1996,HROC,2,0),ROCs!$A$2:$A$17,0)+1,0)</f>
        <v>0.24115339422849597</v>
      </c>
      <c r="J1996" s="3">
        <v>3.91</v>
      </c>
      <c r="K1996" s="26">
        <f t="shared" si="157"/>
        <v>3.9295764724487747</v>
      </c>
      <c r="L1996" s="31">
        <f t="shared" si="158"/>
        <v>8.619769589224008</v>
      </c>
      <c r="M1996" s="4">
        <f>2.721*K1996*(H1996+VLOOKUP(B1996,Summary!$A$34:C$39,3,0))</f>
        <v>2.5569787088515694</v>
      </c>
      <c r="N1996" t="s">
        <v>103</v>
      </c>
      <c r="O1996" t="s">
        <v>82</v>
      </c>
      <c r="P1996">
        <f t="shared" si="159"/>
        <v>4000</v>
      </c>
    </row>
    <row r="1997" spans="1:16" hidden="1">
      <c r="A1997" t="s">
        <v>7</v>
      </c>
      <c r="B1997" t="s">
        <v>94</v>
      </c>
      <c r="C1997" t="s">
        <v>71</v>
      </c>
      <c r="D1997" s="8">
        <v>2110</v>
      </c>
      <c r="E1997" t="str">
        <f>VLOOKUP(D1997,Conformity!$A$2:$C$116,2,0)</f>
        <v>Improved Pastures</v>
      </c>
      <c r="F1997" s="8" t="s">
        <v>9</v>
      </c>
      <c r="G1997" s="26">
        <f t="shared" si="155"/>
        <v>1.8765006736361713</v>
      </c>
      <c r="H1997" s="30">
        <f t="shared" si="156"/>
        <v>0.3700681607026059</v>
      </c>
      <c r="I1997" s="30">
        <f>HLOOKUP(F1997,ROCs!$B$1:$F$17,MATCH(VLOOKUP(D1997,HROC,2,0),ROCs!$A$2:$A$17,0)+1,0)</f>
        <v>0.58663586860269046</v>
      </c>
      <c r="J1997" s="3">
        <v>3.91</v>
      </c>
      <c r="K1997" s="26">
        <f t="shared" si="157"/>
        <v>9.5591874811906958</v>
      </c>
      <c r="L1997" s="31">
        <f t="shared" si="158"/>
        <v>48.808812975951</v>
      </c>
      <c r="M1997" s="4">
        <f>2.721*K1997*(H1997+VLOOKUP(B1997,Summary!$A$34:C$39,3,0))</f>
        <v>10.926203534558647</v>
      </c>
      <c r="N1997" t="s">
        <v>104</v>
      </c>
      <c r="P1997">
        <f t="shared" si="159"/>
        <v>2000</v>
      </c>
    </row>
    <row r="1998" spans="1:16" hidden="1">
      <c r="A1998" t="s">
        <v>16</v>
      </c>
      <c r="B1998" t="s">
        <v>97</v>
      </c>
      <c r="C1998" t="s">
        <v>71</v>
      </c>
      <c r="D1998" s="8">
        <v>4280</v>
      </c>
      <c r="E1998" t="str">
        <f>VLOOKUP(D1998,Conformity!$A$2:$C$116,2,0)</f>
        <v>Cabbage Palm</v>
      </c>
      <c r="F1998" s="8" t="s">
        <v>9</v>
      </c>
      <c r="G1998" s="26">
        <f t="shared" si="155"/>
        <v>0.80616023176279095</v>
      </c>
      <c r="H1998" s="30">
        <f t="shared" si="156"/>
        <v>4.9140330516175015E-2</v>
      </c>
      <c r="I1998" s="30">
        <f>HLOOKUP(F1998,ROCs!$B$1:$F$17,MATCH(VLOOKUP(D1998,HROC,2,0),ROCs!$A$2:$A$17,0)+1,0)</f>
        <v>0.19937879050387461</v>
      </c>
      <c r="J1998" s="3">
        <v>3.9</v>
      </c>
      <c r="K1998" s="26">
        <f t="shared" si="157"/>
        <v>3.2405533267570998</v>
      </c>
      <c r="L1998" s="31">
        <f t="shared" si="158"/>
        <v>7.1083546061728073</v>
      </c>
      <c r="M1998" s="4">
        <f>2.721*K1998*(H1998+VLOOKUP(B1998,Summary!$A$34:C$39,3,0))</f>
        <v>0.78599892931318038</v>
      </c>
      <c r="N1998" t="s">
        <v>104</v>
      </c>
      <c r="P1998">
        <f t="shared" si="159"/>
        <v>4000</v>
      </c>
    </row>
    <row r="1999" spans="1:16">
      <c r="A1999" t="s">
        <v>8</v>
      </c>
      <c r="B1999" t="s">
        <v>8</v>
      </c>
      <c r="C1999" t="s">
        <v>17</v>
      </c>
      <c r="D1999" s="8">
        <v>5300</v>
      </c>
      <c r="E1999" t="str">
        <f>VLOOKUP(D1999,Conformity!$A$2:$C$116,2,0)</f>
        <v>Reservoirs</v>
      </c>
      <c r="F1999" s="8" t="s">
        <v>5</v>
      </c>
      <c r="G1999" s="26">
        <f t="shared" ref="G1999:G2062" si="160">VLOOKUP(VLOOKUP(D1999,HEMC,2,0),EMCN,2,0)</f>
        <v>0.52096910560538079</v>
      </c>
      <c r="H1999" s="30">
        <f t="shared" ref="H1999:H2062" si="161">VLOOKUP(VLOOKUP(D1999,HEMC,2,0),EMCP,3,0)</f>
        <v>9.3813358258152305E-2</v>
      </c>
      <c r="I1999" s="30">
        <f>HLOOKUP(F1999,ROCs!$B$1:$F$17,MATCH(VLOOKUP(D1999,HROC,2,0),ROCs!$A$2:$A$17,0)+1,0)</f>
        <v>0.2984336595879456</v>
      </c>
      <c r="J1999" s="3">
        <v>3.89</v>
      </c>
      <c r="K1999" s="26">
        <f t="shared" si="157"/>
        <v>4.8380796549344494</v>
      </c>
      <c r="L1999" s="31">
        <f t="shared" si="158"/>
        <v>6.8582533734769857</v>
      </c>
      <c r="M1999" s="4">
        <f>2.721*K1999*(H1999+VLOOKUP(B1999,Summary!$A$34:C$39,3,0))</f>
        <v>3.736236757168085</v>
      </c>
      <c r="N1999" t="s">
        <v>17</v>
      </c>
      <c r="O1999" t="s">
        <v>19</v>
      </c>
      <c r="P1999">
        <f t="shared" si="159"/>
        <v>5000</v>
      </c>
    </row>
    <row r="2000" spans="1:16" hidden="1">
      <c r="A2000" t="s">
        <v>12</v>
      </c>
      <c r="B2000" t="s">
        <v>95</v>
      </c>
      <c r="C2000" t="s">
        <v>88</v>
      </c>
      <c r="D2000" s="8">
        <v>2210</v>
      </c>
      <c r="E2000" t="str">
        <f>VLOOKUP(D2000,Conformity!$A$2:$C$116,2,0)</f>
        <v>Citrus Groves</v>
      </c>
      <c r="F2000" s="8" t="s">
        <v>10</v>
      </c>
      <c r="G2000" s="26">
        <f t="shared" si="160"/>
        <v>1.6671011379372187</v>
      </c>
      <c r="H2000" s="30">
        <f t="shared" si="161"/>
        <v>0.16490862031309303</v>
      </c>
      <c r="I2000" s="30">
        <f>HLOOKUP(F2000,ROCs!$B$1:$F$17,MATCH(VLOOKUP(D2000,HROC,2,0),ROCs!$A$2:$A$17,0)+1,0)</f>
        <v>0.32696578480774496</v>
      </c>
      <c r="J2000" s="3">
        <v>3.88</v>
      </c>
      <c r="K2000" s="26">
        <f t="shared" si="157"/>
        <v>5.2870040437627548</v>
      </c>
      <c r="L2000" s="31">
        <f t="shared" si="158"/>
        <v>23.982813615226377</v>
      </c>
      <c r="M2000" s="4">
        <f>2.721*K2000*(H2000+VLOOKUP(B2000,Summary!$A$34:C$39,3,0))</f>
        <v>2.3723651879973611</v>
      </c>
      <c r="N2000" t="s">
        <v>116</v>
      </c>
      <c r="O2000" t="s">
        <v>89</v>
      </c>
      <c r="P2000">
        <f t="shared" si="159"/>
        <v>2000</v>
      </c>
    </row>
    <row r="2001" spans="1:16" hidden="1">
      <c r="A2001" t="s">
        <v>11</v>
      </c>
      <c r="B2001" t="s">
        <v>11</v>
      </c>
      <c r="C2001" t="s">
        <v>75</v>
      </c>
      <c r="D2001" s="8">
        <v>4240</v>
      </c>
      <c r="E2001" t="str">
        <f>VLOOKUP(D2001,Conformity!$A$2:$C$116,2,0)</f>
        <v>Melaleuca</v>
      </c>
      <c r="F2001" s="8" t="s">
        <v>5</v>
      </c>
      <c r="G2001" s="26">
        <f t="shared" si="160"/>
        <v>0.80616023176279095</v>
      </c>
      <c r="H2001" s="30">
        <f t="shared" si="161"/>
        <v>4.9140330516175015E-2</v>
      </c>
      <c r="I2001" s="30">
        <f>HLOOKUP(F2001,ROCs!$B$1:$F$17,MATCH(VLOOKUP(D2001,HROC,2,0),ROCs!$A$2:$A$17,0)+1,0)</f>
        <v>0.28292799795311729</v>
      </c>
      <c r="J2001" s="3">
        <v>3.87</v>
      </c>
      <c r="K2001" s="26">
        <f t="shared" si="157"/>
        <v>4.5631264097874151</v>
      </c>
      <c r="L2001" s="31">
        <f t="shared" si="158"/>
        <v>10.009500650933886</v>
      </c>
      <c r="M2001" s="4">
        <f>2.721*K2001*(H2001+VLOOKUP(B2001,Summary!$A$34:C$39,3,0))</f>
        <v>1.975928827955626</v>
      </c>
      <c r="N2001" t="s">
        <v>117</v>
      </c>
      <c r="P2001">
        <f t="shared" si="159"/>
        <v>4000</v>
      </c>
    </row>
    <row r="2002" spans="1:16" hidden="1">
      <c r="A2002" t="s">
        <v>16</v>
      </c>
      <c r="B2002" t="s">
        <v>97</v>
      </c>
      <c r="C2002" t="s">
        <v>79</v>
      </c>
      <c r="D2002" s="8">
        <v>8330</v>
      </c>
      <c r="E2002" t="str">
        <f>VLOOKUP(D2002,Conformity!$A$2:$C$116,2,0)</f>
        <v>Water Supply Plants</v>
      </c>
      <c r="F2002" s="8" t="s">
        <v>5</v>
      </c>
      <c r="G2002" s="26">
        <f t="shared" si="160"/>
        <v>1.2017295380314896</v>
      </c>
      <c r="H2002" s="30">
        <f t="shared" si="161"/>
        <v>0.2322997442582819</v>
      </c>
      <c r="I2002" s="30">
        <f>HLOOKUP(F2002,ROCs!$B$1:$F$17,MATCH(VLOOKUP(D2002,HROC,2,0),ROCs!$A$2:$A$17,0)+1,0)</f>
        <v>0.58224006489851832</v>
      </c>
      <c r="J2002" s="3">
        <v>3.86</v>
      </c>
      <c r="K2002" s="26">
        <f t="shared" si="157"/>
        <v>9.3662339159932593</v>
      </c>
      <c r="L2002" s="31">
        <f t="shared" si="158"/>
        <v>30.626705162892105</v>
      </c>
      <c r="M2002" s="4">
        <f>2.721*K2002*(H2002+VLOOKUP(B2002,Summary!$A$34:C$39,3,0))</f>
        <v>6.9397012550679209</v>
      </c>
      <c r="N2002" t="s">
        <v>113</v>
      </c>
      <c r="P2002">
        <f t="shared" si="159"/>
        <v>8000</v>
      </c>
    </row>
    <row r="2003" spans="1:16" hidden="1">
      <c r="A2003" t="s">
        <v>8</v>
      </c>
      <c r="B2003" t="s">
        <v>8</v>
      </c>
      <c r="C2003" t="s">
        <v>86</v>
      </c>
      <c r="D2003" s="8">
        <v>1110</v>
      </c>
      <c r="E2003" t="str">
        <f>VLOOKUP(D2003,Conformity!$A$2:$C$116,2,0)</f>
        <v>Fixed Single Family Units</v>
      </c>
      <c r="F2003" s="8" t="s">
        <v>5</v>
      </c>
      <c r="G2003" s="26">
        <f t="shared" si="160"/>
        <v>0.96739227811534922</v>
      </c>
      <c r="H2003" s="30">
        <f t="shared" si="161"/>
        <v>0.17065096597435325</v>
      </c>
      <c r="I2003" s="30">
        <f>HLOOKUP(F2003,ROCs!$B$1:$F$17,MATCH(VLOOKUP(D2003,HROC,2,0),ROCs!$A$2:$A$17,0)+1,0)</f>
        <v>0.27638752969320179</v>
      </c>
      <c r="J2003" s="3">
        <v>3.85</v>
      </c>
      <c r="K2003" s="26">
        <f t="shared" si="157"/>
        <v>4.4346033654862111</v>
      </c>
      <c r="L2003" s="31">
        <f t="shared" si="158"/>
        <v>11.67309286324218</v>
      </c>
      <c r="M2003" s="4">
        <f>2.721*K2003*(H2003+VLOOKUP(B2003,Summary!$A$34:C$39,3,0))</f>
        <v>4.3518149899214338</v>
      </c>
      <c r="N2003" t="s">
        <v>109</v>
      </c>
      <c r="P2003">
        <f t="shared" si="159"/>
        <v>1000</v>
      </c>
    </row>
    <row r="2004" spans="1:16" hidden="1">
      <c r="A2004" t="s">
        <v>14</v>
      </c>
      <c r="B2004" t="s">
        <v>96</v>
      </c>
      <c r="C2004" t="s">
        <v>72</v>
      </c>
      <c r="D2004" s="8">
        <v>3200</v>
      </c>
      <c r="E2004" t="str">
        <f>VLOOKUP(D2004,Conformity!$A$2:$C$116,2,0)</f>
        <v>Shrub and Brushland</v>
      </c>
      <c r="F2004" s="8" t="s">
        <v>10</v>
      </c>
      <c r="G2004" s="26">
        <f t="shared" si="160"/>
        <v>0.80616023176279095</v>
      </c>
      <c r="H2004" s="30">
        <f t="shared" si="161"/>
        <v>4.9140330516175015E-2</v>
      </c>
      <c r="I2004" s="30">
        <f>HLOOKUP(F2004,ROCs!$B$1:$F$17,MATCH(VLOOKUP(D2004,HROC,2,0),ROCs!$A$2:$A$17,0)+1,0)</f>
        <v>0.24115339422849597</v>
      </c>
      <c r="J2004" s="3">
        <v>3.83</v>
      </c>
      <c r="K2004" s="26">
        <f t="shared" si="157"/>
        <v>3.849175930812994</v>
      </c>
      <c r="L2004" s="31">
        <f t="shared" si="158"/>
        <v>8.4434060170659713</v>
      </c>
      <c r="M2004" s="4">
        <f>2.721*K2004*(H2004+VLOOKUP(B2004,Summary!$A$34:C$39,3,0))</f>
        <v>1.3525651610745804</v>
      </c>
      <c r="N2004" t="s">
        <v>99</v>
      </c>
      <c r="P2004">
        <f t="shared" si="159"/>
        <v>3000</v>
      </c>
    </row>
    <row r="2005" spans="1:16" hidden="1">
      <c r="A2005" t="s">
        <v>14</v>
      </c>
      <c r="B2005" t="s">
        <v>96</v>
      </c>
      <c r="C2005" t="s">
        <v>83</v>
      </c>
      <c r="D2005" s="8">
        <v>5300</v>
      </c>
      <c r="E2005" t="str">
        <f>VLOOKUP(D2005,Conformity!$A$2:$C$116,2,0)</f>
        <v>Reservoirs</v>
      </c>
      <c r="F2005" s="8" t="s">
        <v>10</v>
      </c>
      <c r="G2005" s="26">
        <f t="shared" si="160"/>
        <v>0.52096910560538079</v>
      </c>
      <c r="H2005" s="30">
        <f t="shared" si="161"/>
        <v>9.3813358258152305E-2</v>
      </c>
      <c r="I2005" s="30">
        <f>HLOOKUP(F2005,ROCs!$B$1:$F$17,MATCH(VLOOKUP(D2005,HROC,2,0),ROCs!$A$2:$A$17,0)+1,0)</f>
        <v>0.2984336595879456</v>
      </c>
      <c r="J2005" s="3">
        <v>3.83</v>
      </c>
      <c r="K2005" s="26">
        <f t="shared" si="157"/>
        <v>4.7634563183544829</v>
      </c>
      <c r="L2005" s="31">
        <f t="shared" si="158"/>
        <v>6.7524705450943063</v>
      </c>
      <c r="M2005" s="4">
        <f>2.721*K2005*(H2005+VLOOKUP(B2005,Summary!$A$34:C$39,3,0))</f>
        <v>2.2528583160766522</v>
      </c>
      <c r="N2005" t="s">
        <v>111</v>
      </c>
      <c r="O2005" t="s">
        <v>82</v>
      </c>
      <c r="P2005">
        <f t="shared" si="159"/>
        <v>5000</v>
      </c>
    </row>
    <row r="2006" spans="1:16" hidden="1">
      <c r="A2006" t="s">
        <v>14</v>
      </c>
      <c r="B2006" t="s">
        <v>96</v>
      </c>
      <c r="C2006" t="s">
        <v>86</v>
      </c>
      <c r="D2006" s="8">
        <v>5300</v>
      </c>
      <c r="E2006" t="str">
        <f>VLOOKUP(D2006,Conformity!$A$2:$C$116,2,0)</f>
        <v>Reservoirs</v>
      </c>
      <c r="F2006" s="8" t="s">
        <v>10</v>
      </c>
      <c r="G2006" s="26">
        <f t="shared" si="160"/>
        <v>0.52096910560538079</v>
      </c>
      <c r="H2006" s="30">
        <f t="shared" si="161"/>
        <v>9.3813358258152305E-2</v>
      </c>
      <c r="I2006" s="30">
        <f>HLOOKUP(F2006,ROCs!$B$1:$F$17,MATCH(VLOOKUP(D2006,HROC,2,0),ROCs!$A$2:$A$17,0)+1,0)</f>
        <v>0.2984336595879456</v>
      </c>
      <c r="J2006" s="3">
        <v>3.82</v>
      </c>
      <c r="K2006" s="26">
        <f t="shared" si="157"/>
        <v>4.7510190955911549</v>
      </c>
      <c r="L2006" s="31">
        <f t="shared" si="158"/>
        <v>6.7348400736971925</v>
      </c>
      <c r="M2006" s="4">
        <f>2.721*K2006*(H2006+VLOOKUP(B2006,Summary!$A$34:C$39,3,0))</f>
        <v>2.2469761794811514</v>
      </c>
      <c r="N2006" t="s">
        <v>109</v>
      </c>
      <c r="P2006">
        <f t="shared" si="159"/>
        <v>5000</v>
      </c>
    </row>
    <row r="2007" spans="1:16" hidden="1">
      <c r="A2007" t="s">
        <v>11</v>
      </c>
      <c r="B2007" t="s">
        <v>11</v>
      </c>
      <c r="C2007" t="s">
        <v>86</v>
      </c>
      <c r="D2007" s="8">
        <v>1110</v>
      </c>
      <c r="E2007" t="str">
        <f>VLOOKUP(D2007,Conformity!$A$2:$C$116,2,0)</f>
        <v>Fixed Single Family Units</v>
      </c>
      <c r="F2007" s="8" t="s">
        <v>5</v>
      </c>
      <c r="G2007" s="26">
        <f t="shared" si="160"/>
        <v>0.96739227811534922</v>
      </c>
      <c r="H2007" s="30">
        <f t="shared" si="161"/>
        <v>0.17065096597435325</v>
      </c>
      <c r="I2007" s="30">
        <f>HLOOKUP(F2007,ROCs!$B$1:$F$17,MATCH(VLOOKUP(D2007,HROC,2,0),ROCs!$A$2:$A$17,0)+1,0)</f>
        <v>0.27638752969320179</v>
      </c>
      <c r="J2007" s="3">
        <v>3.81</v>
      </c>
      <c r="K2007" s="26">
        <f t="shared" si="157"/>
        <v>4.3885295642863547</v>
      </c>
      <c r="L2007" s="31">
        <f t="shared" si="158"/>
        <v>11.551813976351353</v>
      </c>
      <c r="M2007" s="4">
        <f>2.721*K2007*(H2007+VLOOKUP(B2007,Summary!$A$34:C$39,3,0))</f>
        <v>3.3513062121346304</v>
      </c>
      <c r="N2007" t="s">
        <v>109</v>
      </c>
      <c r="P2007">
        <f t="shared" si="159"/>
        <v>1000</v>
      </c>
    </row>
    <row r="2008" spans="1:16">
      <c r="A2008" t="s">
        <v>16</v>
      </c>
      <c r="B2008" t="s">
        <v>97</v>
      </c>
      <c r="C2008" t="s">
        <v>17</v>
      </c>
      <c r="D2008" s="8">
        <v>6430</v>
      </c>
      <c r="E2008" t="str">
        <f>VLOOKUP(D2008,Conformity!$A$2:$C$116,2,0)</f>
        <v>Wet Prairies</v>
      </c>
      <c r="F2008" s="8" t="s">
        <v>5</v>
      </c>
      <c r="G2008" s="26">
        <f t="shared" si="160"/>
        <v>0.62640332935885068</v>
      </c>
      <c r="H2008" s="30">
        <f t="shared" si="161"/>
        <v>1.7869211096790915E-2</v>
      </c>
      <c r="I2008" s="30">
        <f>HLOOKUP(F2008,ROCs!$B$1:$F$17,MATCH(VLOOKUP(D2008,HROC,2,0),ROCs!$A$2:$A$17,0)+1,0)</f>
        <v>0.24869471632328805</v>
      </c>
      <c r="J2008" s="3">
        <v>3.8</v>
      </c>
      <c r="K2008" s="26">
        <f t="shared" si="157"/>
        <v>3.9384538750537508</v>
      </c>
      <c r="L2008" s="31">
        <f t="shared" si="158"/>
        <v>6.7128719466388871</v>
      </c>
      <c r="M2008" s="4">
        <f>2.721*K2008*(H2008+VLOOKUP(B2008,Summary!$A$34:C$39,3,0))</f>
        <v>0.6201573100567408</v>
      </c>
      <c r="N2008" t="s">
        <v>17</v>
      </c>
      <c r="O2008" t="s">
        <v>66</v>
      </c>
      <c r="P2008">
        <f t="shared" si="159"/>
        <v>6000</v>
      </c>
    </row>
    <row r="2009" spans="1:16" hidden="1">
      <c r="A2009" t="s">
        <v>14</v>
      </c>
      <c r="B2009" t="s">
        <v>96</v>
      </c>
      <c r="C2009" t="s">
        <v>79</v>
      </c>
      <c r="D2009" s="8">
        <v>1310</v>
      </c>
      <c r="E2009" t="str">
        <f>VLOOKUP(D2009,Conformity!$A$2:$C$116,2,0)</f>
        <v>Fixed Single Family Units &lt;Six or more dwelling units per acre&gt;</v>
      </c>
      <c r="F2009" s="8" t="s">
        <v>10</v>
      </c>
      <c r="G2009" s="26">
        <f t="shared" si="160"/>
        <v>1.3474392445178078</v>
      </c>
      <c r="H2009" s="30">
        <f t="shared" si="161"/>
        <v>0.2921616014325315</v>
      </c>
      <c r="I2009" s="30">
        <f>HLOOKUP(F2009,ROCs!$B$1:$F$17,MATCH(VLOOKUP(D2009,HROC,2,0),ROCs!$A$2:$A$17,0)+1,0)</f>
        <v>0.44774347762687844</v>
      </c>
      <c r="J2009" s="3">
        <v>3.79</v>
      </c>
      <c r="K2009" s="26">
        <f t="shared" si="157"/>
        <v>7.0720298740079599</v>
      </c>
      <c r="L2009" s="31">
        <f t="shared" si="158"/>
        <v>25.928764337133217</v>
      </c>
      <c r="M2009" s="4">
        <f>2.721*K2009*(H2009+VLOOKUP(B2009,Summary!$A$34:C$39,3,0))</f>
        <v>7.161503198110748</v>
      </c>
      <c r="N2009" t="s">
        <v>113</v>
      </c>
      <c r="P2009">
        <f t="shared" si="159"/>
        <v>1000</v>
      </c>
    </row>
    <row r="2010" spans="1:16" hidden="1">
      <c r="A2010" t="s">
        <v>8</v>
      </c>
      <c r="B2010" t="s">
        <v>8</v>
      </c>
      <c r="C2010" t="s">
        <v>81</v>
      </c>
      <c r="D2010" s="8">
        <v>8320</v>
      </c>
      <c r="E2010" t="str">
        <f>VLOOKUP(D2010,Conformity!$A$2:$C$116,2,0)</f>
        <v>Electrical Power Transmission Lines</v>
      </c>
      <c r="F2010" s="8" t="s">
        <v>3</v>
      </c>
      <c r="G2010" s="26">
        <f t="shared" si="160"/>
        <v>0.73183755311232057</v>
      </c>
      <c r="H2010" s="30">
        <f t="shared" si="161"/>
        <v>0.15992943931627868</v>
      </c>
      <c r="I2010" s="30">
        <f>HLOOKUP(F2010,ROCs!$B$1:$F$17,MATCH(VLOOKUP(D2010,HROC,2,0),ROCs!$A$2:$A$17,0)+1,0)</f>
        <v>2.0887301862310671E-2</v>
      </c>
      <c r="J2010" s="3">
        <v>3.76</v>
      </c>
      <c r="K2010" s="26">
        <f t="shared" si="157"/>
        <v>0.32729984272203572</v>
      </c>
      <c r="L2010" s="31">
        <f t="shared" si="158"/>
        <v>0.65176198992237</v>
      </c>
      <c r="M2010" s="4">
        <f>2.721*K2010*(H2010+VLOOKUP(B2010,Summary!$A$34:C$39,3,0))</f>
        <v>0.31164116507996859</v>
      </c>
      <c r="N2010" t="s">
        <v>103</v>
      </c>
      <c r="O2010" t="s">
        <v>82</v>
      </c>
      <c r="P2010">
        <f t="shared" si="159"/>
        <v>8000</v>
      </c>
    </row>
    <row r="2011" spans="1:16" hidden="1">
      <c r="A2011" t="s">
        <v>15</v>
      </c>
      <c r="B2011" t="s">
        <v>95</v>
      </c>
      <c r="C2011" t="s">
        <v>81</v>
      </c>
      <c r="D2011" s="8">
        <v>1120</v>
      </c>
      <c r="E2011" t="str">
        <f>VLOOKUP(D2011,Conformity!$A$2:$C$116,2,0)</f>
        <v>Mobile Home Units</v>
      </c>
      <c r="F2011" s="8" t="s">
        <v>5</v>
      </c>
      <c r="G2011" s="26">
        <f t="shared" si="160"/>
        <v>0.96739227811534922</v>
      </c>
      <c r="H2011" s="30">
        <f t="shared" si="161"/>
        <v>0.17065096597435325</v>
      </c>
      <c r="I2011" s="30">
        <f>HLOOKUP(F2011,ROCs!$B$1:$F$17,MATCH(VLOOKUP(D2011,HROC,2,0),ROCs!$A$2:$A$17,0)+1,0)</f>
        <v>0.27638752969320179</v>
      </c>
      <c r="J2011" s="3">
        <v>3.76</v>
      </c>
      <c r="K2011" s="26">
        <f t="shared" si="157"/>
        <v>4.3309373127865332</v>
      </c>
      <c r="L2011" s="31">
        <f t="shared" si="158"/>
        <v>11.400215367737816</v>
      </c>
      <c r="M2011" s="4">
        <f>2.721*K2011*(H2011+VLOOKUP(B2011,Summary!$A$34:C$39,3,0))</f>
        <v>2.0110329685597867</v>
      </c>
      <c r="N2011" t="s">
        <v>103</v>
      </c>
      <c r="O2011" t="s">
        <v>82</v>
      </c>
      <c r="P2011">
        <f t="shared" si="159"/>
        <v>1000</v>
      </c>
    </row>
    <row r="2012" spans="1:16" hidden="1">
      <c r="A2012" t="s">
        <v>14</v>
      </c>
      <c r="B2012" t="s">
        <v>96</v>
      </c>
      <c r="C2012" t="s">
        <v>90</v>
      </c>
      <c r="D2012" s="8">
        <v>1400</v>
      </c>
      <c r="E2012" t="str">
        <f>VLOOKUP(D2012,Conformity!$A$2:$C$116,2,0)</f>
        <v>Commercial and Services</v>
      </c>
      <c r="F2012" s="8" t="s">
        <v>9</v>
      </c>
      <c r="G2012" s="26">
        <f t="shared" si="160"/>
        <v>0.73183755311232057</v>
      </c>
      <c r="H2012" s="30">
        <f t="shared" si="161"/>
        <v>0.15992943931627868</v>
      </c>
      <c r="I2012" s="30">
        <f>HLOOKUP(F2012,ROCs!$B$1:$F$17,MATCH(VLOOKUP(D2012,HROC,2,0),ROCs!$A$2:$A$17,0)+1,0)</f>
        <v>0.57095970596605816</v>
      </c>
      <c r="J2012" s="3">
        <v>3.75</v>
      </c>
      <c r="K2012" s="26">
        <f t="shared" si="157"/>
        <v>8.9230296548008017</v>
      </c>
      <c r="L2012" s="31">
        <f t="shared" si="158"/>
        <v>17.768696482046131</v>
      </c>
      <c r="M2012" s="4">
        <f>2.721*K2012*(H2012+VLOOKUP(B2012,Summary!$A$34:C$39,3,0))</f>
        <v>5.8253821031566444</v>
      </c>
      <c r="N2012" t="s">
        <v>105</v>
      </c>
      <c r="O2012" t="s">
        <v>89</v>
      </c>
      <c r="P2012">
        <f t="shared" si="159"/>
        <v>1000</v>
      </c>
    </row>
    <row r="2013" spans="1:16" hidden="1">
      <c r="A2013" t="s">
        <v>14</v>
      </c>
      <c r="B2013" t="s">
        <v>96</v>
      </c>
      <c r="C2013" t="s">
        <v>90</v>
      </c>
      <c r="D2013" s="8">
        <v>2210</v>
      </c>
      <c r="E2013" t="str">
        <f>VLOOKUP(D2013,Conformity!$A$2:$C$116,2,0)</f>
        <v>Citrus Groves</v>
      </c>
      <c r="F2013" s="8" t="s">
        <v>9</v>
      </c>
      <c r="G2013" s="26">
        <f t="shared" si="160"/>
        <v>1.6671011379372187</v>
      </c>
      <c r="H2013" s="30">
        <f t="shared" si="161"/>
        <v>0.16490862031309303</v>
      </c>
      <c r="I2013" s="30">
        <f>HLOOKUP(F2013,ROCs!$B$1:$F$17,MATCH(VLOOKUP(D2013,HROC,2,0),ROCs!$A$2:$A$17,0)+1,0)</f>
        <v>0.32696578480774496</v>
      </c>
      <c r="J2013" s="3">
        <v>3.74</v>
      </c>
      <c r="K2013" s="26">
        <f t="shared" si="157"/>
        <v>5.0962358566166763</v>
      </c>
      <c r="L2013" s="31">
        <f t="shared" si="158"/>
        <v>23.117454361068724</v>
      </c>
      <c r="M2013" s="4">
        <f>2.721*K2013*(H2013+VLOOKUP(B2013,Summary!$A$34:C$39,3,0))</f>
        <v>3.396113003513197</v>
      </c>
      <c r="N2013" t="s">
        <v>105</v>
      </c>
      <c r="O2013" t="s">
        <v>89</v>
      </c>
      <c r="P2013">
        <f t="shared" si="159"/>
        <v>2000</v>
      </c>
    </row>
    <row r="2014" spans="1:16" hidden="1">
      <c r="A2014" t="s">
        <v>14</v>
      </c>
      <c r="B2014" t="s">
        <v>96</v>
      </c>
      <c r="C2014" t="s">
        <v>80</v>
      </c>
      <c r="D2014" s="8">
        <v>4240</v>
      </c>
      <c r="E2014" t="str">
        <f>VLOOKUP(D2014,Conformity!$A$2:$C$116,2,0)</f>
        <v>Melaleuca</v>
      </c>
      <c r="F2014" s="8" t="s">
        <v>13</v>
      </c>
      <c r="G2014" s="26">
        <f t="shared" si="160"/>
        <v>0.80616023176279095</v>
      </c>
      <c r="H2014" s="30">
        <f t="shared" si="161"/>
        <v>4.9140330516175015E-2</v>
      </c>
      <c r="I2014" s="30">
        <f>HLOOKUP(F2014,ROCs!$B$1:$F$17,MATCH(VLOOKUP(D2014,HROC,2,0),ROCs!$A$2:$A$17,0)+1,0)</f>
        <v>9.4942281192321246E-2</v>
      </c>
      <c r="J2014" s="3">
        <v>3.74</v>
      </c>
      <c r="K2014" s="26">
        <f t="shared" si="157"/>
        <v>1.4798131186900558</v>
      </c>
      <c r="L2014" s="31">
        <f t="shared" si="158"/>
        <v>3.2460618103890484</v>
      </c>
      <c r="M2014" s="4">
        <f>2.721*K2014*(H2014+VLOOKUP(B2014,Summary!$A$34:C$39,3,0))</f>
        <v>0.51999277383472098</v>
      </c>
      <c r="N2014" t="s">
        <v>114</v>
      </c>
      <c r="P2014">
        <f t="shared" si="159"/>
        <v>4000</v>
      </c>
    </row>
    <row r="2015" spans="1:16" hidden="1">
      <c r="A2015" t="s">
        <v>16</v>
      </c>
      <c r="B2015" t="s">
        <v>97</v>
      </c>
      <c r="C2015" t="s">
        <v>92</v>
      </c>
      <c r="D2015" s="8">
        <v>6210</v>
      </c>
      <c r="E2015" t="str">
        <f>VLOOKUP(D2015,Conformity!$A$2:$C$116,2,0)</f>
        <v>Cypress</v>
      </c>
      <c r="F2015" s="8" t="s">
        <v>5</v>
      </c>
      <c r="G2015" s="26">
        <f t="shared" si="160"/>
        <v>0.62640332935885068</v>
      </c>
      <c r="H2015" s="30">
        <f t="shared" si="161"/>
        <v>1.7869211096790915E-2</v>
      </c>
      <c r="I2015" s="30">
        <f>HLOOKUP(F2015,ROCs!$B$1:$F$17,MATCH(VLOOKUP(D2015,HROC,2,0),ROCs!$A$2:$A$17,0)+1,0)</f>
        <v>0.24869471632328805</v>
      </c>
      <c r="J2015" s="3">
        <v>3.73</v>
      </c>
      <c r="K2015" s="26">
        <f t="shared" si="157"/>
        <v>3.8659034089343396</v>
      </c>
      <c r="L2015" s="31">
        <f t="shared" si="158"/>
        <v>6.5892137792008025</v>
      </c>
      <c r="M2015" s="4">
        <f>2.721*K2015*(H2015+VLOOKUP(B2015,Summary!$A$34:C$39,3,0))</f>
        <v>0.6087333596083272</v>
      </c>
      <c r="N2015" t="s">
        <v>102</v>
      </c>
      <c r="O2015" t="s">
        <v>89</v>
      </c>
      <c r="P2015">
        <f t="shared" si="159"/>
        <v>6000</v>
      </c>
    </row>
    <row r="2016" spans="1:16">
      <c r="A2016" t="s">
        <v>14</v>
      </c>
      <c r="B2016" t="s">
        <v>96</v>
      </c>
      <c r="C2016" t="s">
        <v>17</v>
      </c>
      <c r="D2016" s="8">
        <v>4110</v>
      </c>
      <c r="E2016" t="str">
        <f>VLOOKUP(D2016,Conformity!$A$2:$C$116,2,0)</f>
        <v>Pine Flatwoods</v>
      </c>
      <c r="F2016" s="8" t="s">
        <v>5</v>
      </c>
      <c r="G2016" s="26">
        <f t="shared" si="160"/>
        <v>0.80616023176279095</v>
      </c>
      <c r="H2016" s="30">
        <f t="shared" si="161"/>
        <v>4.9140330516175015E-2</v>
      </c>
      <c r="I2016" s="30">
        <f>HLOOKUP(F2016,ROCs!$B$1:$F$17,MATCH(VLOOKUP(D2016,HROC,2,0),ROCs!$A$2:$A$17,0)+1,0)</f>
        <v>0.28292799795311729</v>
      </c>
      <c r="J2016" s="3">
        <v>3.72</v>
      </c>
      <c r="K2016" s="26">
        <f t="shared" si="157"/>
        <v>4.3862610450669726</v>
      </c>
      <c r="L2016" s="31">
        <f t="shared" si="158"/>
        <v>9.6215355094248185</v>
      </c>
      <c r="M2016" s="4">
        <f>2.721*K2016*(H2016+VLOOKUP(B2016,Summary!$A$34:C$39,3,0))</f>
        <v>1.5412919501663582</v>
      </c>
      <c r="N2016" t="s">
        <v>17</v>
      </c>
      <c r="O2016" t="s">
        <v>48</v>
      </c>
      <c r="P2016">
        <f t="shared" si="159"/>
        <v>4000</v>
      </c>
    </row>
    <row r="2017" spans="1:16" hidden="1">
      <c r="A2017" t="s">
        <v>16</v>
      </c>
      <c r="B2017" t="s">
        <v>97</v>
      </c>
      <c r="C2017" t="s">
        <v>71</v>
      </c>
      <c r="D2017" s="8">
        <v>1290</v>
      </c>
      <c r="E2017" t="str">
        <f>VLOOKUP(D2017,Conformity!$A$2:$C$116,2,0)</f>
        <v>Medium Density Under Construction</v>
      </c>
      <c r="F2017" s="8" t="s">
        <v>3</v>
      </c>
      <c r="G2017" s="26">
        <f t="shared" si="160"/>
        <v>1.3474392445178078</v>
      </c>
      <c r="H2017" s="30">
        <f t="shared" si="161"/>
        <v>0.2921616014325315</v>
      </c>
      <c r="I2017" s="30">
        <f>HLOOKUP(F2017,ROCs!$B$1:$F$17,MATCH(VLOOKUP(D2017,HROC,2,0),ROCs!$A$2:$A$17,0)+1,0)</f>
        <v>0.21931666955426207</v>
      </c>
      <c r="J2017" s="3">
        <v>3.72</v>
      </c>
      <c r="K2017" s="26">
        <f t="shared" si="157"/>
        <v>3.4000882597666799</v>
      </c>
      <c r="L2017" s="31">
        <f t="shared" si="158"/>
        <v>12.466023020768196</v>
      </c>
      <c r="M2017" s="4">
        <f>2.721*K2017*(H2017+VLOOKUP(B2017,Summary!$A$34:C$39,3,0))</f>
        <v>3.0730396097042307</v>
      </c>
      <c r="N2017" t="s">
        <v>104</v>
      </c>
      <c r="P2017">
        <f t="shared" si="159"/>
        <v>1000</v>
      </c>
    </row>
    <row r="2018" spans="1:16" hidden="1">
      <c r="A2018" t="s">
        <v>14</v>
      </c>
      <c r="B2018" t="s">
        <v>96</v>
      </c>
      <c r="C2018" t="s">
        <v>72</v>
      </c>
      <c r="D2018" s="8">
        <v>4130</v>
      </c>
      <c r="E2018" t="str">
        <f>VLOOKUP(D2018,Conformity!$A$2:$C$116,2,0)</f>
        <v>Sand Pine</v>
      </c>
      <c r="F2018" s="8" t="s">
        <v>5</v>
      </c>
      <c r="G2018" s="26">
        <f t="shared" si="160"/>
        <v>0.80616023176279095</v>
      </c>
      <c r="H2018" s="30">
        <f t="shared" si="161"/>
        <v>4.9140330516175015E-2</v>
      </c>
      <c r="I2018" s="30">
        <f>HLOOKUP(F2018,ROCs!$B$1:$F$17,MATCH(VLOOKUP(D2018,HROC,2,0),ROCs!$A$2:$A$17,0)+1,0)</f>
        <v>0.28292799795311729</v>
      </c>
      <c r="J2018" s="3">
        <v>3.71</v>
      </c>
      <c r="K2018" s="26">
        <f t="shared" si="157"/>
        <v>4.374470020752276</v>
      </c>
      <c r="L2018" s="31">
        <f t="shared" si="158"/>
        <v>9.5956711666575476</v>
      </c>
      <c r="M2018" s="4">
        <f>2.721*K2018*(H2018+VLOOKUP(B2018,Summary!$A$34:C$39,3,0))</f>
        <v>1.5371486922358035</v>
      </c>
      <c r="N2018" t="s">
        <v>99</v>
      </c>
      <c r="P2018">
        <f t="shared" si="159"/>
        <v>4000</v>
      </c>
    </row>
    <row r="2019" spans="1:16" hidden="1">
      <c r="A2019" t="s">
        <v>14</v>
      </c>
      <c r="B2019" t="s">
        <v>96</v>
      </c>
      <c r="C2019" t="s">
        <v>72</v>
      </c>
      <c r="D2019" s="8">
        <v>1900</v>
      </c>
      <c r="E2019" t="str">
        <f>VLOOKUP(D2019,Conformity!$A$2:$C$116,2,0)</f>
        <v>Open Land</v>
      </c>
      <c r="F2019" s="8" t="s">
        <v>10</v>
      </c>
      <c r="G2019" s="26">
        <f t="shared" si="160"/>
        <v>0.80616023176279095</v>
      </c>
      <c r="H2019" s="30">
        <f t="shared" si="161"/>
        <v>4.9140330516175015E-2</v>
      </c>
      <c r="I2019" s="30">
        <f>HLOOKUP(F2019,ROCs!$B$1:$F$17,MATCH(VLOOKUP(D2019,HROC,2,0),ROCs!$A$2:$A$17,0)+1,0)</f>
        <v>0.24115339422849597</v>
      </c>
      <c r="J2019" s="3">
        <v>3.7</v>
      </c>
      <c r="K2019" s="26">
        <f t="shared" si="157"/>
        <v>3.7185250506548506</v>
      </c>
      <c r="L2019" s="31">
        <f t="shared" si="158"/>
        <v>8.156815212309164</v>
      </c>
      <c r="M2019" s="4">
        <f>2.721*K2019*(H2019+VLOOKUP(B2019,Summary!$A$34:C$39,3,0))</f>
        <v>1.3066556386360175</v>
      </c>
      <c r="N2019" t="s">
        <v>99</v>
      </c>
      <c r="P2019">
        <f t="shared" si="159"/>
        <v>1000</v>
      </c>
    </row>
    <row r="2020" spans="1:16" hidden="1">
      <c r="A2020" t="s">
        <v>14</v>
      </c>
      <c r="B2020" t="s">
        <v>96</v>
      </c>
      <c r="C2020" t="s">
        <v>72</v>
      </c>
      <c r="D2020" s="8">
        <v>6410</v>
      </c>
      <c r="E2020" t="str">
        <f>VLOOKUP(D2020,Conformity!$A$2:$C$116,2,0)</f>
        <v>Freshwater Marshes</v>
      </c>
      <c r="F2020" s="8" t="s">
        <v>3</v>
      </c>
      <c r="G2020" s="26">
        <f t="shared" si="160"/>
        <v>0.62640332935885068</v>
      </c>
      <c r="H2020" s="30">
        <f t="shared" si="161"/>
        <v>1.7869211096790915E-2</v>
      </c>
      <c r="I2020" s="30">
        <f>HLOOKUP(F2020,ROCs!$B$1:$F$17,MATCH(VLOOKUP(D2020,HROC,2,0),ROCs!$A$2:$A$17,0)+1,0)</f>
        <v>0.24869471632328805</v>
      </c>
      <c r="J2020" s="3">
        <v>3.7</v>
      </c>
      <c r="K2020" s="26">
        <f t="shared" si="157"/>
        <v>3.8348103520260204</v>
      </c>
      <c r="L2020" s="31">
        <f t="shared" si="158"/>
        <v>6.5362174217273372</v>
      </c>
      <c r="M2020" s="4">
        <f>2.721*K2020*(H2020+VLOOKUP(B2020,Summary!$A$34:C$39,3,0))</f>
        <v>1.0212181395592335</v>
      </c>
      <c r="N2020" t="s">
        <v>99</v>
      </c>
      <c r="P2020">
        <f t="shared" si="159"/>
        <v>6000</v>
      </c>
    </row>
    <row r="2021" spans="1:16" hidden="1">
      <c r="A2021" t="s">
        <v>11</v>
      </c>
      <c r="B2021" t="s">
        <v>11</v>
      </c>
      <c r="C2021" t="s">
        <v>86</v>
      </c>
      <c r="D2021" s="8">
        <v>1180</v>
      </c>
      <c r="E2021" t="str">
        <f>VLOOKUP(D2021,Conformity!$A$2:$C$116,2,0)</f>
        <v>Rural Residential</v>
      </c>
      <c r="F2021" s="8" t="s">
        <v>5</v>
      </c>
      <c r="G2021" s="26">
        <f t="shared" si="160"/>
        <v>0.96739227811534922</v>
      </c>
      <c r="H2021" s="30">
        <f t="shared" si="161"/>
        <v>0.17065096597435325</v>
      </c>
      <c r="I2021" s="30">
        <f>HLOOKUP(F2021,ROCs!$B$1:$F$17,MATCH(VLOOKUP(D2021,HROC,2,0),ROCs!$A$2:$A$17,0)+1,0)</f>
        <v>0.27638752969320179</v>
      </c>
      <c r="J2021" s="3">
        <v>3.69</v>
      </c>
      <c r="K2021" s="26">
        <f t="shared" si="157"/>
        <v>4.2503081606867843</v>
      </c>
      <c r="L2021" s="31">
        <f t="shared" si="158"/>
        <v>11.18797731567887</v>
      </c>
      <c r="M2021" s="4">
        <f>2.721*K2021*(H2021+VLOOKUP(B2021,Summary!$A$34:C$39,3,0))</f>
        <v>3.2457532605713348</v>
      </c>
      <c r="N2021" t="s">
        <v>109</v>
      </c>
      <c r="P2021">
        <f t="shared" si="159"/>
        <v>1000</v>
      </c>
    </row>
    <row r="2022" spans="1:16" hidden="1">
      <c r="A2022" t="s">
        <v>14</v>
      </c>
      <c r="B2022" t="s">
        <v>96</v>
      </c>
      <c r="C2022" t="s">
        <v>86</v>
      </c>
      <c r="D2022" s="8">
        <v>1900</v>
      </c>
      <c r="E2022" t="str">
        <f>VLOOKUP(D2022,Conformity!$A$2:$C$116,2,0)</f>
        <v>Open Land</v>
      </c>
      <c r="F2022" s="8" t="s">
        <v>5</v>
      </c>
      <c r="G2022" s="26">
        <f t="shared" si="160"/>
        <v>0.80616023176279095</v>
      </c>
      <c r="H2022" s="30">
        <f t="shared" si="161"/>
        <v>4.9140330516175015E-2</v>
      </c>
      <c r="I2022" s="30">
        <f>HLOOKUP(F2022,ROCs!$B$1:$F$17,MATCH(VLOOKUP(D2022,HROC,2,0),ROCs!$A$2:$A$17,0)+1,0)</f>
        <v>0.28292799795311729</v>
      </c>
      <c r="J2022" s="3">
        <v>3.69</v>
      </c>
      <c r="K2022" s="26">
        <f t="shared" si="157"/>
        <v>4.3508879721228837</v>
      </c>
      <c r="L2022" s="31">
        <f t="shared" si="158"/>
        <v>9.5439424811230058</v>
      </c>
      <c r="M2022" s="4">
        <f>2.721*K2022*(H2022+VLOOKUP(B2022,Summary!$A$34:C$39,3,0))</f>
        <v>1.5288621763746939</v>
      </c>
      <c r="N2022" t="s">
        <v>109</v>
      </c>
      <c r="P2022">
        <f t="shared" si="159"/>
        <v>1000</v>
      </c>
    </row>
    <row r="2023" spans="1:16" hidden="1">
      <c r="A2023" t="s">
        <v>14</v>
      </c>
      <c r="B2023" t="s">
        <v>96</v>
      </c>
      <c r="C2023" t="s">
        <v>77</v>
      </c>
      <c r="D2023" s="8">
        <v>6440</v>
      </c>
      <c r="E2023" t="str">
        <f>VLOOKUP(D2023,Conformity!$A$2:$C$116,2,0)</f>
        <v>Emergent Aquatic Vegetation</v>
      </c>
      <c r="F2023" s="8" t="s">
        <v>10</v>
      </c>
      <c r="G2023" s="26">
        <f t="shared" si="160"/>
        <v>0.62640332935885068</v>
      </c>
      <c r="H2023" s="30">
        <f t="shared" si="161"/>
        <v>1.7869211096790915E-2</v>
      </c>
      <c r="I2023" s="30">
        <f>HLOOKUP(F2023,ROCs!$B$1:$F$17,MATCH(VLOOKUP(D2023,HROC,2,0),ROCs!$A$2:$A$17,0)+1,0)</f>
        <v>0.24869471632328805</v>
      </c>
      <c r="J2023" s="3">
        <v>3.69</v>
      </c>
      <c r="K2023" s="26">
        <f t="shared" si="157"/>
        <v>3.8244459997232472</v>
      </c>
      <c r="L2023" s="31">
        <f t="shared" si="158"/>
        <v>6.5185519692361815</v>
      </c>
      <c r="M2023" s="4">
        <f>2.721*K2023*(H2023+VLOOKUP(B2023,Summary!$A$34:C$39,3,0))</f>
        <v>1.0184580905333978</v>
      </c>
      <c r="N2023" t="s">
        <v>112</v>
      </c>
      <c r="P2023">
        <f t="shared" si="159"/>
        <v>6000</v>
      </c>
    </row>
    <row r="2024" spans="1:16" hidden="1">
      <c r="A2024" t="s">
        <v>8</v>
      </c>
      <c r="B2024" t="s">
        <v>8</v>
      </c>
      <c r="C2024" t="s">
        <v>84</v>
      </c>
      <c r="D2024" s="8">
        <v>6215</v>
      </c>
      <c r="E2024" t="e">
        <f>VLOOKUP(D2024,Conformity!$A$2:$C$116,2,0)</f>
        <v>#N/A</v>
      </c>
      <c r="F2024" s="8" t="s">
        <v>5</v>
      </c>
      <c r="G2024" s="26">
        <f t="shared" si="160"/>
        <v>0.62640332935885068</v>
      </c>
      <c r="H2024" s="30">
        <f t="shared" si="161"/>
        <v>1.7869211096790915E-2</v>
      </c>
      <c r="I2024" s="30">
        <f>HLOOKUP(F2024,ROCs!$B$1:$F$17,MATCH(VLOOKUP(D2024,HROC,2,0),ROCs!$A$2:$A$17,0)+1,0)</f>
        <v>0.24869471632328805</v>
      </c>
      <c r="J2024" s="3">
        <v>3.68</v>
      </c>
      <c r="K2024" s="26">
        <f t="shared" si="157"/>
        <v>3.8140816474204744</v>
      </c>
      <c r="L2024" s="31">
        <f t="shared" si="158"/>
        <v>6.5008865167450276</v>
      </c>
      <c r="M2024" s="4">
        <f>2.721*K2024*(H2024+VLOOKUP(B2024,Summary!$A$34:C$39,3,0))</f>
        <v>2.1572908193969837</v>
      </c>
      <c r="N2024" t="s">
        <v>106</v>
      </c>
      <c r="O2024" t="s">
        <v>82</v>
      </c>
      <c r="P2024">
        <f t="shared" si="159"/>
        <v>6000</v>
      </c>
    </row>
    <row r="2025" spans="1:16" hidden="1">
      <c r="A2025" t="s">
        <v>16</v>
      </c>
      <c r="B2025" t="s">
        <v>97</v>
      </c>
      <c r="C2025" t="s">
        <v>79</v>
      </c>
      <c r="D2025" s="8">
        <v>4240</v>
      </c>
      <c r="E2025" t="str">
        <f>VLOOKUP(D2025,Conformity!$A$2:$C$116,2,0)</f>
        <v>Melaleuca</v>
      </c>
      <c r="F2025" s="8" t="s">
        <v>5</v>
      </c>
      <c r="G2025" s="26">
        <f t="shared" si="160"/>
        <v>0.80616023176279095</v>
      </c>
      <c r="H2025" s="30">
        <f t="shared" si="161"/>
        <v>4.9140330516175015E-2</v>
      </c>
      <c r="I2025" s="30">
        <f>HLOOKUP(F2025,ROCs!$B$1:$F$17,MATCH(VLOOKUP(D2025,HROC,2,0),ROCs!$A$2:$A$17,0)+1,0)</f>
        <v>0.28292799795311729</v>
      </c>
      <c r="J2025" s="3">
        <v>3.68</v>
      </c>
      <c r="K2025" s="26">
        <f t="shared" si="157"/>
        <v>4.339096947808188</v>
      </c>
      <c r="L2025" s="31">
        <f t="shared" si="158"/>
        <v>9.5180781383557349</v>
      </c>
      <c r="M2025" s="4">
        <f>2.721*K2025*(H2025+VLOOKUP(B2025,Summary!$A$34:C$39,3,0))</f>
        <v>1.0524516066446961</v>
      </c>
      <c r="N2025" t="s">
        <v>113</v>
      </c>
      <c r="P2025">
        <f t="shared" si="159"/>
        <v>4000</v>
      </c>
    </row>
    <row r="2026" spans="1:16" hidden="1">
      <c r="A2026" t="s">
        <v>14</v>
      </c>
      <c r="B2026" t="s">
        <v>96</v>
      </c>
      <c r="C2026" t="s">
        <v>83</v>
      </c>
      <c r="D2026" s="8">
        <v>5200</v>
      </c>
      <c r="E2026" t="str">
        <f>VLOOKUP(D2026,Conformity!$A$2:$C$116,2,0)</f>
        <v>Lakes</v>
      </c>
      <c r="F2026" s="8" t="s">
        <v>5</v>
      </c>
      <c r="G2026" s="26">
        <f t="shared" si="160"/>
        <v>0.52096910560538079</v>
      </c>
      <c r="H2026" s="30">
        <f t="shared" si="161"/>
        <v>9.3813358258152305E-2</v>
      </c>
      <c r="I2026" s="30">
        <f>HLOOKUP(F2026,ROCs!$B$1:$F$17,MATCH(VLOOKUP(D2026,HROC,2,0),ROCs!$A$2:$A$17,0)+1,0)</f>
        <v>0.2984336595879456</v>
      </c>
      <c r="J2026" s="3">
        <v>3.67</v>
      </c>
      <c r="K2026" s="26">
        <f t="shared" si="157"/>
        <v>4.5644607541412405</v>
      </c>
      <c r="L2026" s="31">
        <f t="shared" si="158"/>
        <v>6.4703830027404967</v>
      </c>
      <c r="M2026" s="4">
        <f>2.721*K2026*(H2026+VLOOKUP(B2026,Summary!$A$34:C$39,3,0))</f>
        <v>2.1587441305486457</v>
      </c>
      <c r="N2026" t="s">
        <v>111</v>
      </c>
      <c r="O2026" t="s">
        <v>82</v>
      </c>
      <c r="P2026">
        <f t="shared" si="159"/>
        <v>5000</v>
      </c>
    </row>
    <row r="2027" spans="1:16" hidden="1">
      <c r="A2027" t="s">
        <v>7</v>
      </c>
      <c r="B2027" t="s">
        <v>94</v>
      </c>
      <c r="C2027" t="s">
        <v>86</v>
      </c>
      <c r="D2027" s="8">
        <v>8200</v>
      </c>
      <c r="E2027" t="str">
        <f>VLOOKUP(D2027,Conformity!$A$2:$C$116,2,0)</f>
        <v>Communications</v>
      </c>
      <c r="F2027" s="8" t="s">
        <v>10</v>
      </c>
      <c r="G2027" s="26">
        <f t="shared" si="160"/>
        <v>1.2017295380314896</v>
      </c>
      <c r="H2027" s="30">
        <f t="shared" si="161"/>
        <v>0.2322997442582819</v>
      </c>
      <c r="I2027" s="30">
        <f>HLOOKUP(F2027,ROCs!$B$1:$F$17,MATCH(VLOOKUP(D2027,HROC,2,0),ROCs!$A$2:$A$17,0)+1,0)</f>
        <v>0.57659988543228824</v>
      </c>
      <c r="J2027" s="3">
        <v>3.66</v>
      </c>
      <c r="K2027" s="26">
        <f t="shared" si="157"/>
        <v>8.7949068824929633</v>
      </c>
      <c r="L2027" s="31">
        <f t="shared" si="158"/>
        <v>28.758519426389736</v>
      </c>
      <c r="M2027" s="4">
        <f>2.721*K2027*(H2027+VLOOKUP(B2027,Summary!$A$34:C$39,3,0))</f>
        <v>6.7556987012363177</v>
      </c>
      <c r="N2027" t="s">
        <v>109</v>
      </c>
      <c r="P2027">
        <f t="shared" si="159"/>
        <v>8000</v>
      </c>
    </row>
    <row r="2028" spans="1:16">
      <c r="A2028" t="s">
        <v>11</v>
      </c>
      <c r="B2028" t="s">
        <v>11</v>
      </c>
      <c r="C2028" t="s">
        <v>17</v>
      </c>
      <c r="D2028" s="8">
        <v>2130</v>
      </c>
      <c r="E2028" t="str">
        <f>VLOOKUP(D2028,Conformity!$A$2:$C$116,2,0)</f>
        <v>Woodland Pastures</v>
      </c>
      <c r="F2028" s="8" t="s">
        <v>5</v>
      </c>
      <c r="G2028" s="26">
        <f t="shared" si="160"/>
        <v>0.95337210017164864</v>
      </c>
      <c r="H2028" s="30">
        <f t="shared" si="161"/>
        <v>0.22938109134459039</v>
      </c>
      <c r="I2028" s="30">
        <f>HLOOKUP(F2028,ROCs!$B$1:$F$17,MATCH(VLOOKUP(D2028,HROC,2,0),ROCs!$A$2:$A$17,0)+1,0)</f>
        <v>0.2</v>
      </c>
      <c r="J2028" s="3">
        <v>3.65</v>
      </c>
      <c r="K2028" s="26">
        <f t="shared" si="157"/>
        <v>3.0422750000000001</v>
      </c>
      <c r="L2028" s="31">
        <f t="shared" si="158"/>
        <v>7.8920431085612401</v>
      </c>
      <c r="M2028" s="4">
        <f>2.721*K2028*(H2028+VLOOKUP(B2028,Summary!$A$34:C$39,3,0))</f>
        <v>2.8094069489130598</v>
      </c>
      <c r="N2028" t="s">
        <v>17</v>
      </c>
      <c r="O2028" t="s">
        <v>24</v>
      </c>
      <c r="P2028">
        <f t="shared" si="159"/>
        <v>2000</v>
      </c>
    </row>
    <row r="2029" spans="1:16" hidden="1">
      <c r="A2029" t="s">
        <v>7</v>
      </c>
      <c r="B2029" t="s">
        <v>94</v>
      </c>
      <c r="C2029" t="s">
        <v>86</v>
      </c>
      <c r="D2029" s="8">
        <v>6250</v>
      </c>
      <c r="E2029" t="str">
        <f>VLOOKUP(D2029,Conformity!$A$2:$C$116,2,0)</f>
        <v>Hydric Pine Flatwoods</v>
      </c>
      <c r="F2029" s="8" t="s">
        <v>5</v>
      </c>
      <c r="G2029" s="26">
        <f t="shared" si="160"/>
        <v>0.62640332935885068</v>
      </c>
      <c r="H2029" s="30">
        <f t="shared" si="161"/>
        <v>1.7869211096790915E-2</v>
      </c>
      <c r="I2029" s="30">
        <f>HLOOKUP(F2029,ROCs!$B$1:$F$17,MATCH(VLOOKUP(D2029,HROC,2,0),ROCs!$A$2:$A$17,0)+1,0)</f>
        <v>0.24869471632328805</v>
      </c>
      <c r="J2029" s="3">
        <v>3.63</v>
      </c>
      <c r="K2029" s="26">
        <f t="shared" si="157"/>
        <v>3.7622598859066092</v>
      </c>
      <c r="L2029" s="31">
        <f t="shared" si="158"/>
        <v>6.4125592542892527</v>
      </c>
      <c r="M2029" s="4">
        <f>2.721*K2029*(H2029+VLOOKUP(B2029,Summary!$A$34:C$39,3,0))</f>
        <v>0.6947845218918266</v>
      </c>
      <c r="N2029" t="s">
        <v>109</v>
      </c>
      <c r="P2029">
        <f t="shared" si="159"/>
        <v>6000</v>
      </c>
    </row>
    <row r="2030" spans="1:16" hidden="1">
      <c r="A2030" t="s">
        <v>12</v>
      </c>
      <c r="B2030" t="s">
        <v>95</v>
      </c>
      <c r="C2030" t="s">
        <v>71</v>
      </c>
      <c r="D2030" s="8">
        <v>1710</v>
      </c>
      <c r="E2030" t="str">
        <f>VLOOKUP(D2030,Conformity!$A$2:$C$116,2,0)</f>
        <v>Educational Facilities</v>
      </c>
      <c r="F2030" s="8" t="s">
        <v>13</v>
      </c>
      <c r="G2030" s="26">
        <f t="shared" si="160"/>
        <v>0.96739227811534922</v>
      </c>
      <c r="H2030" s="30">
        <f t="shared" si="161"/>
        <v>0.17065096597435325</v>
      </c>
      <c r="I2030" s="30">
        <f>HLOOKUP(F2030,ROCs!$B$1:$F$17,MATCH(VLOOKUP(D2030,HROC,2,0),ROCs!$A$2:$A$17,0)+1,0)</f>
        <v>0.1586591010147235</v>
      </c>
      <c r="J2030" s="3">
        <v>3.63</v>
      </c>
      <c r="K2030" s="26">
        <f t="shared" si="157"/>
        <v>2.4001988466282627</v>
      </c>
      <c r="L2030" s="31">
        <f t="shared" si="158"/>
        <v>6.3179819518913414</v>
      </c>
      <c r="M2030" s="4">
        <f>2.721*K2030*(H2030+VLOOKUP(B2030,Summary!$A$34:C$39,3,0))</f>
        <v>1.1145114008964929</v>
      </c>
      <c r="N2030" t="s">
        <v>104</v>
      </c>
      <c r="P2030">
        <f t="shared" si="159"/>
        <v>1000</v>
      </c>
    </row>
    <row r="2031" spans="1:16" hidden="1">
      <c r="A2031" t="s">
        <v>16</v>
      </c>
      <c r="B2031" t="s">
        <v>97</v>
      </c>
      <c r="C2031" t="s">
        <v>71</v>
      </c>
      <c r="D2031" s="8">
        <v>4370</v>
      </c>
      <c r="E2031" t="str">
        <f>VLOOKUP(D2031,Conformity!$A$2:$C$116,2,0)</f>
        <v>Australian Pines</v>
      </c>
      <c r="F2031" s="8" t="s">
        <v>5</v>
      </c>
      <c r="G2031" s="26">
        <f t="shared" si="160"/>
        <v>0.80616023176279095</v>
      </c>
      <c r="H2031" s="30">
        <f t="shared" si="161"/>
        <v>4.9140330516175015E-2</v>
      </c>
      <c r="I2031" s="30">
        <f>HLOOKUP(F2031,ROCs!$B$1:$F$17,MATCH(VLOOKUP(D2031,HROC,2,0),ROCs!$A$2:$A$17,0)+1,0)</f>
        <v>0.28292799795311729</v>
      </c>
      <c r="J2031" s="3">
        <v>3.62</v>
      </c>
      <c r="K2031" s="26">
        <f t="shared" si="157"/>
        <v>4.2683508019200103</v>
      </c>
      <c r="L2031" s="31">
        <f t="shared" si="158"/>
        <v>9.3628920817521077</v>
      </c>
      <c r="M2031" s="4">
        <f>2.721*K2031*(H2031+VLOOKUP(B2031,Summary!$A$34:C$39,3,0))</f>
        <v>1.0352920695798367</v>
      </c>
      <c r="N2031" t="s">
        <v>104</v>
      </c>
      <c r="P2031">
        <f t="shared" si="159"/>
        <v>4000</v>
      </c>
    </row>
    <row r="2032" spans="1:16" hidden="1">
      <c r="A2032" t="s">
        <v>16</v>
      </c>
      <c r="B2032" t="s">
        <v>97</v>
      </c>
      <c r="C2032" t="s">
        <v>86</v>
      </c>
      <c r="D2032" s="8">
        <v>1400</v>
      </c>
      <c r="E2032" t="str">
        <f>VLOOKUP(D2032,Conformity!$A$2:$C$116,2,0)</f>
        <v>Commercial and Services</v>
      </c>
      <c r="F2032" s="8" t="s">
        <v>10</v>
      </c>
      <c r="G2032" s="26">
        <f t="shared" si="160"/>
        <v>0.73183755311232057</v>
      </c>
      <c r="H2032" s="30">
        <f t="shared" si="161"/>
        <v>0.15992943931627868</v>
      </c>
      <c r="I2032" s="30">
        <f>HLOOKUP(F2032,ROCs!$B$1:$F$17,MATCH(VLOOKUP(D2032,HROC,2,0),ROCs!$A$2:$A$17,0)+1,0)</f>
        <v>0.57659988543228824</v>
      </c>
      <c r="J2032" s="3">
        <v>3.61</v>
      </c>
      <c r="K2032" s="26">
        <f t="shared" si="157"/>
        <v>8.6747578813660109</v>
      </c>
      <c r="L2032" s="31">
        <f t="shared" si="158"/>
        <v>17.274305455916497</v>
      </c>
      <c r="M2032" s="4">
        <f>2.721*K2032*(H2032+VLOOKUP(B2032,Summary!$A$34:C$39,3,0))</f>
        <v>4.7191377235180809</v>
      </c>
      <c r="N2032" t="s">
        <v>109</v>
      </c>
      <c r="P2032">
        <f t="shared" si="159"/>
        <v>1000</v>
      </c>
    </row>
    <row r="2033" spans="1:16" hidden="1">
      <c r="A2033" t="s">
        <v>12</v>
      </c>
      <c r="B2033" t="s">
        <v>95</v>
      </c>
      <c r="C2033" t="s">
        <v>71</v>
      </c>
      <c r="D2033" s="8">
        <v>8350</v>
      </c>
      <c r="E2033" t="str">
        <f>VLOOKUP(D2033,Conformity!$A$2:$C$116,2,0)</f>
        <v>Solid Waste Disposal</v>
      </c>
      <c r="F2033" s="8" t="s">
        <v>10</v>
      </c>
      <c r="G2033" s="26">
        <f t="shared" si="160"/>
        <v>1.4884831588725165</v>
      </c>
      <c r="H2033" s="30">
        <f t="shared" si="161"/>
        <v>0.30824389141964326</v>
      </c>
      <c r="I2033" s="30">
        <f>HLOOKUP(F2033,ROCs!$B$1:$F$17,MATCH(VLOOKUP(D2033,HROC,2,0),ROCs!$A$2:$A$17,0)+1,0)</f>
        <v>0.57659988543228824</v>
      </c>
      <c r="J2033" s="3">
        <v>3.61</v>
      </c>
      <c r="K2033" s="26">
        <f t="shared" si="157"/>
        <v>8.6747578813660109</v>
      </c>
      <c r="L2033" s="31">
        <f t="shared" si="158"/>
        <v>35.134180588304744</v>
      </c>
      <c r="M2033" s="4">
        <f>2.721*K2033*(H2033+VLOOKUP(B2033,Summary!$A$34:C$39,3,0))</f>
        <v>7.275793805139779</v>
      </c>
      <c r="N2033" t="s">
        <v>104</v>
      </c>
      <c r="P2033">
        <f t="shared" si="159"/>
        <v>8000</v>
      </c>
    </row>
    <row r="2034" spans="1:16" hidden="1">
      <c r="A2034" t="s">
        <v>14</v>
      </c>
      <c r="B2034" t="s">
        <v>96</v>
      </c>
      <c r="C2034" t="s">
        <v>77</v>
      </c>
      <c r="D2034" s="8">
        <v>1800</v>
      </c>
      <c r="E2034" t="str">
        <f>VLOOKUP(D2034,Conformity!$A$2:$C$116,2,0)</f>
        <v>Recreational</v>
      </c>
      <c r="F2034" s="8" t="s">
        <v>13</v>
      </c>
      <c r="G2034" s="26">
        <f t="shared" si="160"/>
        <v>1.3474392445178078</v>
      </c>
      <c r="H2034" s="30">
        <f t="shared" si="161"/>
        <v>0.2921616014325315</v>
      </c>
      <c r="I2034" s="30">
        <f>HLOOKUP(F2034,ROCs!$B$1:$F$17,MATCH(VLOOKUP(D2034,HROC,2,0),ROCs!$A$2:$A$17,0)+1,0)</f>
        <v>0.15190764990771397</v>
      </c>
      <c r="J2034" s="3">
        <v>3.61</v>
      </c>
      <c r="K2034" s="26">
        <f t="shared" si="157"/>
        <v>2.2854012228753366</v>
      </c>
      <c r="L2034" s="31">
        <f t="shared" si="158"/>
        <v>8.3791543276028833</v>
      </c>
      <c r="M2034" s="4">
        <f>2.721*K2034*(H2034+VLOOKUP(B2034,Summary!$A$34:C$39,3,0))</f>
        <v>2.3143154735165523</v>
      </c>
      <c r="N2034" t="s">
        <v>112</v>
      </c>
      <c r="P2034">
        <f t="shared" si="159"/>
        <v>1000</v>
      </c>
    </row>
    <row r="2035" spans="1:16" hidden="1">
      <c r="A2035" t="s">
        <v>14</v>
      </c>
      <c r="B2035" t="s">
        <v>96</v>
      </c>
      <c r="C2035" t="s">
        <v>90</v>
      </c>
      <c r="D2035" s="8">
        <v>5600</v>
      </c>
      <c r="E2035" t="str">
        <f>VLOOKUP(D2035,Conformity!$A$2:$C$116,2,0)</f>
        <v>Slough Waters</v>
      </c>
      <c r="F2035" s="8" t="s">
        <v>10</v>
      </c>
      <c r="G2035" s="26">
        <f t="shared" si="160"/>
        <v>0.52096910560538079</v>
      </c>
      <c r="H2035" s="30">
        <f t="shared" si="161"/>
        <v>9.3813358258152305E-2</v>
      </c>
      <c r="I2035" s="30">
        <f>HLOOKUP(F2035,ROCs!$B$1:$F$17,MATCH(VLOOKUP(D2035,HROC,2,0),ROCs!$A$2:$A$17,0)+1,0)</f>
        <v>0.2984336595879456</v>
      </c>
      <c r="J2035" s="3">
        <v>3.6</v>
      </c>
      <c r="K2035" s="26">
        <f t="shared" si="157"/>
        <v>4.4774001947979478</v>
      </c>
      <c r="L2035" s="31">
        <f t="shared" si="158"/>
        <v>6.3469697029607062</v>
      </c>
      <c r="M2035" s="4">
        <f>2.721*K2035*(H2035+VLOOKUP(B2035,Summary!$A$34:C$39,3,0))</f>
        <v>2.1175691743801432</v>
      </c>
      <c r="N2035" t="s">
        <v>105</v>
      </c>
      <c r="O2035" t="s">
        <v>89</v>
      </c>
      <c r="P2035">
        <f t="shared" si="159"/>
        <v>5000</v>
      </c>
    </row>
    <row r="2036" spans="1:16">
      <c r="A2036" t="s">
        <v>14</v>
      </c>
      <c r="B2036" t="s">
        <v>96</v>
      </c>
      <c r="C2036" t="s">
        <v>17</v>
      </c>
      <c r="D2036" s="8">
        <v>4270</v>
      </c>
      <c r="E2036" t="str">
        <f>VLOOKUP(D2036,Conformity!$A$2:$C$116,2,0)</f>
        <v>Live Oak</v>
      </c>
      <c r="F2036" s="8" t="s">
        <v>5</v>
      </c>
      <c r="G2036" s="26">
        <f t="shared" si="160"/>
        <v>0.80616023176279095</v>
      </c>
      <c r="H2036" s="30">
        <f t="shared" si="161"/>
        <v>4.9140330516175015E-2</v>
      </c>
      <c r="I2036" s="30">
        <f>HLOOKUP(F2036,ROCs!$B$1:$F$17,MATCH(VLOOKUP(D2036,HROC,2,0),ROCs!$A$2:$A$17,0)+1,0)</f>
        <v>0.28292799795311729</v>
      </c>
      <c r="J2036" s="3">
        <v>3.59</v>
      </c>
      <c r="K2036" s="26">
        <f t="shared" si="157"/>
        <v>4.2329777289759223</v>
      </c>
      <c r="L2036" s="31">
        <f t="shared" si="158"/>
        <v>9.285299053450295</v>
      </c>
      <c r="M2036" s="4">
        <f>2.721*K2036*(H2036+VLOOKUP(B2036,Summary!$A$34:C$39,3,0))</f>
        <v>1.4874295970691467</v>
      </c>
      <c r="N2036" t="s">
        <v>17</v>
      </c>
      <c r="O2036" t="s">
        <v>53</v>
      </c>
      <c r="P2036">
        <f t="shared" si="159"/>
        <v>4000</v>
      </c>
    </row>
    <row r="2037" spans="1:16">
      <c r="A2037" t="s">
        <v>14</v>
      </c>
      <c r="B2037" t="s">
        <v>96</v>
      </c>
      <c r="C2037" t="s">
        <v>17</v>
      </c>
      <c r="D2037" s="8">
        <v>6170</v>
      </c>
      <c r="E2037" t="str">
        <f>VLOOKUP(D2037,Conformity!$A$2:$C$116,2,0)</f>
        <v>Mixed Wetland Hardwoods</v>
      </c>
      <c r="F2037" s="8" t="s">
        <v>9</v>
      </c>
      <c r="G2037" s="26">
        <f t="shared" si="160"/>
        <v>0.62640332935885068</v>
      </c>
      <c r="H2037" s="30">
        <f t="shared" si="161"/>
        <v>1.7869211096790915E-2</v>
      </c>
      <c r="I2037" s="30">
        <f>HLOOKUP(F2037,ROCs!$B$1:$F$17,MATCH(VLOOKUP(D2037,HROC,2,0),ROCs!$A$2:$A$17,0)+1,0)</f>
        <v>0.24869471632328805</v>
      </c>
      <c r="J2037" s="3">
        <v>3.58</v>
      </c>
      <c r="K2037" s="26">
        <f t="shared" si="157"/>
        <v>3.7104381243927445</v>
      </c>
      <c r="L2037" s="31">
        <f t="shared" si="158"/>
        <v>6.3242319918334786</v>
      </c>
      <c r="M2037" s="4">
        <f>2.721*K2037*(H2037+VLOOKUP(B2037,Summary!$A$34:C$39,3,0))</f>
        <v>0.98809755124920429</v>
      </c>
      <c r="N2037" t="s">
        <v>17</v>
      </c>
      <c r="O2037" t="s">
        <v>55</v>
      </c>
      <c r="P2037">
        <f t="shared" si="159"/>
        <v>6000</v>
      </c>
    </row>
    <row r="2038" spans="1:16" hidden="1">
      <c r="A2038" t="s">
        <v>16</v>
      </c>
      <c r="B2038" t="s">
        <v>97</v>
      </c>
      <c r="C2038" t="s">
        <v>71</v>
      </c>
      <c r="D2038" s="8">
        <v>3200</v>
      </c>
      <c r="E2038" t="str">
        <f>VLOOKUP(D2038,Conformity!$A$2:$C$116,2,0)</f>
        <v>Shrub and Brushland</v>
      </c>
      <c r="F2038" s="8" t="s">
        <v>9</v>
      </c>
      <c r="G2038" s="26">
        <f t="shared" si="160"/>
        <v>0.80616023176279095</v>
      </c>
      <c r="H2038" s="30">
        <f t="shared" si="161"/>
        <v>4.9140330516175015E-2</v>
      </c>
      <c r="I2038" s="30">
        <f>HLOOKUP(F2038,ROCs!$B$1:$F$17,MATCH(VLOOKUP(D2038,HROC,2,0),ROCs!$A$2:$A$17,0)+1,0)</f>
        <v>0.19937879050387461</v>
      </c>
      <c r="J2038" s="3">
        <v>3.58</v>
      </c>
      <c r="K2038" s="26">
        <f t="shared" si="157"/>
        <v>2.9746617717411326</v>
      </c>
      <c r="L2038" s="31">
        <f t="shared" si="158"/>
        <v>6.5251049974611917</v>
      </c>
      <c r="M2038" s="4">
        <f>2.721*K2038*(H2038+VLOOKUP(B2038,Summary!$A$34:C$39,3,0))</f>
        <v>0.72150670947209883</v>
      </c>
      <c r="N2038" t="s">
        <v>104</v>
      </c>
      <c r="P2038">
        <f t="shared" si="159"/>
        <v>3000</v>
      </c>
    </row>
    <row r="2039" spans="1:16">
      <c r="A2039" t="s">
        <v>16</v>
      </c>
      <c r="B2039" t="s">
        <v>97</v>
      </c>
      <c r="C2039" t="s">
        <v>17</v>
      </c>
      <c r="D2039" s="8">
        <v>6120</v>
      </c>
      <c r="E2039" t="str">
        <f>VLOOKUP(D2039,Conformity!$A$2:$C$116,2,0)</f>
        <v>Mangrove Swamps</v>
      </c>
      <c r="F2039" s="8" t="s">
        <v>10</v>
      </c>
      <c r="G2039" s="26">
        <f t="shared" si="160"/>
        <v>0.62640332935885068</v>
      </c>
      <c r="H2039" s="30">
        <f t="shared" si="161"/>
        <v>1.7869211096790915E-2</v>
      </c>
      <c r="I2039" s="30">
        <f>HLOOKUP(F2039,ROCs!$B$1:$F$17,MATCH(VLOOKUP(D2039,HROC,2,0),ROCs!$A$2:$A$17,0)+1,0)</f>
        <v>0.24869471632328805</v>
      </c>
      <c r="J2039" s="3">
        <v>3.54</v>
      </c>
      <c r="K2039" s="26">
        <f t="shared" si="157"/>
        <v>3.668980715181652</v>
      </c>
      <c r="L2039" s="31">
        <f t="shared" si="158"/>
        <v>6.2535701818688576</v>
      </c>
      <c r="M2039" s="4">
        <f>2.721*K2039*(H2039+VLOOKUP(B2039,Summary!$A$34:C$39,3,0))</f>
        <v>0.57772549410549012</v>
      </c>
      <c r="N2039" t="s">
        <v>17</v>
      </c>
      <c r="O2039" t="s">
        <v>60</v>
      </c>
      <c r="P2039">
        <f t="shared" si="159"/>
        <v>6000</v>
      </c>
    </row>
    <row r="2040" spans="1:16">
      <c r="A2040" t="s">
        <v>8</v>
      </c>
      <c r="B2040" t="s">
        <v>8</v>
      </c>
      <c r="C2040" t="s">
        <v>17</v>
      </c>
      <c r="D2040" s="8">
        <v>6440</v>
      </c>
      <c r="E2040" t="str">
        <f>VLOOKUP(D2040,Conformity!$A$2:$C$116,2,0)</f>
        <v>Emergent Aquatic Vegetation</v>
      </c>
      <c r="F2040" s="8" t="s">
        <v>5</v>
      </c>
      <c r="G2040" s="26">
        <f t="shared" si="160"/>
        <v>0.62640332935885068</v>
      </c>
      <c r="H2040" s="30">
        <f t="shared" si="161"/>
        <v>1.7869211096790915E-2</v>
      </c>
      <c r="I2040" s="30">
        <f>HLOOKUP(F2040,ROCs!$B$1:$F$17,MATCH(VLOOKUP(D2040,HROC,2,0),ROCs!$A$2:$A$17,0)+1,0)</f>
        <v>0.24869471632328805</v>
      </c>
      <c r="J2040" s="3">
        <v>3.52</v>
      </c>
      <c r="K2040" s="26">
        <f t="shared" si="157"/>
        <v>3.648252010576106</v>
      </c>
      <c r="L2040" s="31">
        <f t="shared" si="158"/>
        <v>6.218239276886548</v>
      </c>
      <c r="M2040" s="4">
        <f>2.721*K2040*(H2040+VLOOKUP(B2040,Summary!$A$34:C$39,3,0))</f>
        <v>2.0634955663797241</v>
      </c>
      <c r="N2040" t="s">
        <v>17</v>
      </c>
      <c r="O2040" t="s">
        <v>19</v>
      </c>
      <c r="P2040">
        <f t="shared" si="159"/>
        <v>6000</v>
      </c>
    </row>
    <row r="2041" spans="1:16">
      <c r="A2041" t="s">
        <v>16</v>
      </c>
      <c r="B2041" t="s">
        <v>97</v>
      </c>
      <c r="C2041" t="s">
        <v>17</v>
      </c>
      <c r="D2041" s="8">
        <v>6170</v>
      </c>
      <c r="E2041" t="str">
        <f>VLOOKUP(D2041,Conformity!$A$2:$C$116,2,0)</f>
        <v>Mixed Wetland Hardwoods</v>
      </c>
      <c r="F2041" s="8" t="s">
        <v>5</v>
      </c>
      <c r="G2041" s="26">
        <f t="shared" si="160"/>
        <v>0.62640332935885068</v>
      </c>
      <c r="H2041" s="30">
        <f t="shared" si="161"/>
        <v>1.7869211096790915E-2</v>
      </c>
      <c r="I2041" s="30">
        <f>HLOOKUP(F2041,ROCs!$B$1:$F$17,MATCH(VLOOKUP(D2041,HROC,2,0),ROCs!$A$2:$A$17,0)+1,0)</f>
        <v>0.24869471632328805</v>
      </c>
      <c r="J2041" s="3">
        <v>3.52</v>
      </c>
      <c r="K2041" s="26">
        <f t="shared" si="157"/>
        <v>3.648252010576106</v>
      </c>
      <c r="L2041" s="31">
        <f t="shared" si="158"/>
        <v>6.218239276886548</v>
      </c>
      <c r="M2041" s="4">
        <f>2.721*K2041*(H2041+VLOOKUP(B2041,Summary!$A$34:C$39,3,0))</f>
        <v>0.57446150826308628</v>
      </c>
      <c r="N2041" t="s">
        <v>17</v>
      </c>
      <c r="O2041" t="s">
        <v>70</v>
      </c>
      <c r="P2041">
        <f t="shared" si="159"/>
        <v>6000</v>
      </c>
    </row>
    <row r="2042" spans="1:16" hidden="1">
      <c r="A2042" t="s">
        <v>14</v>
      </c>
      <c r="B2042" t="s">
        <v>96</v>
      </c>
      <c r="C2042" t="s">
        <v>71</v>
      </c>
      <c r="D2042" s="8">
        <v>5200</v>
      </c>
      <c r="E2042" t="str">
        <f>VLOOKUP(D2042,Conformity!$A$2:$C$116,2,0)</f>
        <v>Lakes</v>
      </c>
      <c r="F2042" s="8" t="s">
        <v>5</v>
      </c>
      <c r="G2042" s="26">
        <f t="shared" si="160"/>
        <v>0.52096910560538079</v>
      </c>
      <c r="H2042" s="30">
        <f t="shared" si="161"/>
        <v>9.3813358258152305E-2</v>
      </c>
      <c r="I2042" s="30">
        <f>HLOOKUP(F2042,ROCs!$B$1:$F$17,MATCH(VLOOKUP(D2042,HROC,2,0),ROCs!$A$2:$A$17,0)+1,0)</f>
        <v>0.2984336595879456</v>
      </c>
      <c r="J2042" s="3">
        <v>3.52</v>
      </c>
      <c r="K2042" s="26">
        <f t="shared" si="157"/>
        <v>4.3779024126913262</v>
      </c>
      <c r="L2042" s="31">
        <f t="shared" si="158"/>
        <v>6.2059259317838009</v>
      </c>
      <c r="M2042" s="4">
        <f>2.721*K2042*(H2042+VLOOKUP(B2042,Summary!$A$34:C$39,3,0))</f>
        <v>2.07051208161614</v>
      </c>
      <c r="N2042" t="s">
        <v>104</v>
      </c>
      <c r="P2042">
        <f t="shared" si="159"/>
        <v>5000</v>
      </c>
    </row>
    <row r="2043" spans="1:16" hidden="1">
      <c r="A2043" t="s">
        <v>14</v>
      </c>
      <c r="B2043" t="s">
        <v>96</v>
      </c>
      <c r="C2043" t="s">
        <v>77</v>
      </c>
      <c r="D2043" s="8">
        <v>5120</v>
      </c>
      <c r="E2043" t="str">
        <f>VLOOKUP(D2043,Conformity!$A$2:$C$116,2,0)</f>
        <v xml:space="preserve"> Channelized Waterways, Canals</v>
      </c>
      <c r="F2043" s="8" t="s">
        <v>9</v>
      </c>
      <c r="G2043" s="26">
        <f t="shared" si="160"/>
        <v>0.52096910560538079</v>
      </c>
      <c r="H2043" s="30">
        <f t="shared" si="161"/>
        <v>9.3813358258152305E-2</v>
      </c>
      <c r="I2043" s="30">
        <f>HLOOKUP(F2043,ROCs!$B$1:$F$17,MATCH(VLOOKUP(D2043,HROC,2,0),ROCs!$A$2:$A$17,0)+1,0)</f>
        <v>0.2984336595879456</v>
      </c>
      <c r="J2043" s="3">
        <v>3.52</v>
      </c>
      <c r="K2043" s="26">
        <f t="shared" si="157"/>
        <v>4.3779024126913262</v>
      </c>
      <c r="L2043" s="31">
        <f t="shared" si="158"/>
        <v>6.2059259317838009</v>
      </c>
      <c r="M2043" s="4">
        <f>2.721*K2043*(H2043+VLOOKUP(B2043,Summary!$A$34:C$39,3,0))</f>
        <v>2.07051208161614</v>
      </c>
      <c r="N2043" t="s">
        <v>112</v>
      </c>
      <c r="P2043">
        <f t="shared" si="159"/>
        <v>5000</v>
      </c>
    </row>
    <row r="2044" spans="1:16" hidden="1">
      <c r="A2044" t="s">
        <v>14</v>
      </c>
      <c r="B2044" t="s">
        <v>96</v>
      </c>
      <c r="C2044" t="s">
        <v>80</v>
      </c>
      <c r="D2044" s="8">
        <v>5110</v>
      </c>
      <c r="E2044" t="str">
        <f>VLOOKUP(D2044,Conformity!$A$2:$C$116,2,0)</f>
        <v xml:space="preserve"> Natural River, Stream, Waterway</v>
      </c>
      <c r="F2044" s="8" t="s">
        <v>10</v>
      </c>
      <c r="G2044" s="26">
        <f t="shared" si="160"/>
        <v>0.52096910560538079</v>
      </c>
      <c r="H2044" s="30">
        <f t="shared" si="161"/>
        <v>9.3813358258152305E-2</v>
      </c>
      <c r="I2044" s="30">
        <f>HLOOKUP(F2044,ROCs!$B$1:$F$17,MATCH(VLOOKUP(D2044,HROC,2,0),ROCs!$A$2:$A$17,0)+1,0)</f>
        <v>0.2984336595879456</v>
      </c>
      <c r="J2044" s="3">
        <v>3.51</v>
      </c>
      <c r="K2044" s="26">
        <f t="shared" si="157"/>
        <v>4.3654651899279981</v>
      </c>
      <c r="L2044" s="31">
        <f t="shared" si="158"/>
        <v>6.1882954603866871</v>
      </c>
      <c r="M2044" s="4">
        <f>2.721*K2044*(H2044+VLOOKUP(B2044,Summary!$A$34:C$39,3,0))</f>
        <v>2.0646299450206391</v>
      </c>
      <c r="N2044" t="s">
        <v>114</v>
      </c>
      <c r="P2044">
        <f t="shared" si="159"/>
        <v>5000</v>
      </c>
    </row>
    <row r="2045" spans="1:16" hidden="1">
      <c r="A2045" t="s">
        <v>2</v>
      </c>
      <c r="B2045" t="s">
        <v>94</v>
      </c>
      <c r="C2045" t="s">
        <v>86</v>
      </c>
      <c r="D2045" s="8">
        <v>1820</v>
      </c>
      <c r="E2045" t="str">
        <f>VLOOKUP(D2045,Conformity!$A$2:$C$116,2,0)</f>
        <v>Golf Courses</v>
      </c>
      <c r="F2045" s="8" t="s">
        <v>5</v>
      </c>
      <c r="G2045" s="26">
        <f t="shared" si="160"/>
        <v>1.8765006736361713</v>
      </c>
      <c r="H2045" s="30">
        <f t="shared" si="161"/>
        <v>0.3700681607026059</v>
      </c>
      <c r="I2045" s="30">
        <f>HLOOKUP(F2045,ROCs!$B$1:$F$17,MATCH(VLOOKUP(D2045,HROC,2,0),ROCs!$A$2:$A$17,0)+1,0)</f>
        <v>0.27638752969320179</v>
      </c>
      <c r="J2045" s="3">
        <v>3.49</v>
      </c>
      <c r="K2045" s="26">
        <f t="shared" si="157"/>
        <v>4.019939154687501</v>
      </c>
      <c r="L2045" s="31">
        <f t="shared" si="158"/>
        <v>20.525641824884996</v>
      </c>
      <c r="M2045" s="4">
        <f>2.721*K2045*(H2045+VLOOKUP(B2045,Summary!$A$34:C$39,3,0))</f>
        <v>4.594812423867876</v>
      </c>
      <c r="N2045" t="s">
        <v>109</v>
      </c>
      <c r="P2045">
        <f t="shared" si="159"/>
        <v>1000</v>
      </c>
    </row>
    <row r="2046" spans="1:16">
      <c r="A2046" t="s">
        <v>15</v>
      </c>
      <c r="B2046" t="s">
        <v>95</v>
      </c>
      <c r="C2046" t="s">
        <v>17</v>
      </c>
      <c r="D2046" s="8">
        <v>2210</v>
      </c>
      <c r="E2046" t="str">
        <f>VLOOKUP(D2046,Conformity!$A$2:$C$116,2,0)</f>
        <v>Citrus Groves</v>
      </c>
      <c r="F2046" s="8" t="s">
        <v>5</v>
      </c>
      <c r="G2046" s="26">
        <f t="shared" si="160"/>
        <v>1.6671011379372187</v>
      </c>
      <c r="H2046" s="30">
        <f t="shared" si="161"/>
        <v>0.16490862031309303</v>
      </c>
      <c r="I2046" s="30">
        <f>HLOOKUP(F2046,ROCs!$B$1:$F$17,MATCH(VLOOKUP(D2046,HROC,2,0),ROCs!$A$2:$A$17,0)+1,0)</f>
        <v>0.32696578480774496</v>
      </c>
      <c r="J2046" s="3">
        <v>3.47</v>
      </c>
      <c r="K2046" s="26">
        <f t="shared" si="157"/>
        <v>4.7283257814063822</v>
      </c>
      <c r="L2046" s="31">
        <f t="shared" si="158"/>
        <v>21.448547228050398</v>
      </c>
      <c r="M2046" s="4">
        <f>2.721*K2046*(H2046+VLOOKUP(B2046,Summary!$A$34:C$39,3,0))</f>
        <v>2.1216771140079493</v>
      </c>
      <c r="N2046" t="s">
        <v>17</v>
      </c>
      <c r="O2046" t="s">
        <v>59</v>
      </c>
      <c r="P2046">
        <f t="shared" si="159"/>
        <v>2000</v>
      </c>
    </row>
    <row r="2047" spans="1:16" hidden="1">
      <c r="A2047" t="s">
        <v>14</v>
      </c>
      <c r="B2047" t="s">
        <v>96</v>
      </c>
      <c r="C2047" t="s">
        <v>77</v>
      </c>
      <c r="D2047" s="8">
        <v>6430</v>
      </c>
      <c r="E2047" t="str">
        <f>VLOOKUP(D2047,Conformity!$A$2:$C$116,2,0)</f>
        <v>Wet Prairies</v>
      </c>
      <c r="F2047" s="8" t="s">
        <v>5</v>
      </c>
      <c r="G2047" s="26">
        <f t="shared" si="160"/>
        <v>0.62640332935885068</v>
      </c>
      <c r="H2047" s="30">
        <f t="shared" si="161"/>
        <v>1.7869211096790915E-2</v>
      </c>
      <c r="I2047" s="30">
        <f>HLOOKUP(F2047,ROCs!$B$1:$F$17,MATCH(VLOOKUP(D2047,HROC,2,0),ROCs!$A$2:$A$17,0)+1,0)</f>
        <v>0.24869471632328805</v>
      </c>
      <c r="J2047" s="3">
        <v>3.47</v>
      </c>
      <c r="K2047" s="26">
        <f t="shared" si="157"/>
        <v>3.5964302490622408</v>
      </c>
      <c r="L2047" s="31">
        <f t="shared" si="158"/>
        <v>6.129912014430773</v>
      </c>
      <c r="M2047" s="4">
        <f>2.721*K2047*(H2047+VLOOKUP(B2047,Summary!$A$34:C$39,3,0))</f>
        <v>0.95773701196501093</v>
      </c>
      <c r="N2047" t="s">
        <v>112</v>
      </c>
      <c r="P2047">
        <f t="shared" si="159"/>
        <v>6000</v>
      </c>
    </row>
    <row r="2048" spans="1:16" hidden="1">
      <c r="A2048" t="s">
        <v>8</v>
      </c>
      <c r="B2048" t="s">
        <v>8</v>
      </c>
      <c r="C2048" t="s">
        <v>83</v>
      </c>
      <c r="D2048" s="8">
        <v>1210</v>
      </c>
      <c r="E2048" t="str">
        <f>VLOOKUP(D2048,Conformity!$A$2:$C$116,2,0)</f>
        <v>Fixed Single Family Units</v>
      </c>
      <c r="F2048" s="8" t="s">
        <v>9</v>
      </c>
      <c r="G2048" s="26">
        <f t="shared" si="160"/>
        <v>1.3474392445178078</v>
      </c>
      <c r="H2048" s="30">
        <f t="shared" si="161"/>
        <v>0.2921616014325315</v>
      </c>
      <c r="I2048" s="30">
        <f>HLOOKUP(F2048,ROCs!$B$1:$F$17,MATCH(VLOOKUP(D2048,HROC,2,0),ROCs!$A$2:$A$17,0)+1,0)</f>
        <v>0.2050753273754139</v>
      </c>
      <c r="J2048" s="3">
        <v>3.46</v>
      </c>
      <c r="K2048" s="26">
        <f t="shared" si="157"/>
        <v>2.9570939368561491</v>
      </c>
      <c r="L2048" s="31">
        <f t="shared" si="158"/>
        <v>10.841836527488386</v>
      </c>
      <c r="M2048" s="4">
        <f>2.721*K2048*(H2048+VLOOKUP(B2048,Summary!$A$34:C$39,3,0))</f>
        <v>3.879594040200474</v>
      </c>
      <c r="N2048" t="s">
        <v>111</v>
      </c>
      <c r="O2048" t="s">
        <v>82</v>
      </c>
      <c r="P2048">
        <f t="shared" si="159"/>
        <v>1000</v>
      </c>
    </row>
    <row r="2049" spans="1:16" hidden="1">
      <c r="A2049" t="s">
        <v>15</v>
      </c>
      <c r="B2049" t="s">
        <v>95</v>
      </c>
      <c r="C2049" t="s">
        <v>81</v>
      </c>
      <c r="D2049" s="8">
        <v>6440</v>
      </c>
      <c r="E2049" t="str">
        <f>VLOOKUP(D2049,Conformity!$A$2:$C$116,2,0)</f>
        <v>Emergent Aquatic Vegetation</v>
      </c>
      <c r="F2049" s="8" t="s">
        <v>5</v>
      </c>
      <c r="G2049" s="26">
        <f t="shared" si="160"/>
        <v>0.62640332935885068</v>
      </c>
      <c r="H2049" s="30">
        <f t="shared" si="161"/>
        <v>1.7869211096790915E-2</v>
      </c>
      <c r="I2049" s="30">
        <f>HLOOKUP(F2049,ROCs!$B$1:$F$17,MATCH(VLOOKUP(D2049,HROC,2,0),ROCs!$A$2:$A$17,0)+1,0)</f>
        <v>0.24869471632328805</v>
      </c>
      <c r="J2049" s="3">
        <v>3.45</v>
      </c>
      <c r="K2049" s="26">
        <f t="shared" si="157"/>
        <v>3.5757015444566953</v>
      </c>
      <c r="L2049" s="31">
        <f t="shared" si="158"/>
        <v>6.0945811094484643</v>
      </c>
      <c r="M2049" s="4">
        <f>2.721*K2049*(H2049+VLOOKUP(B2049,Summary!$A$34:C$39,3,0))</f>
        <v>0.17385820171600597</v>
      </c>
      <c r="N2049" t="s">
        <v>103</v>
      </c>
      <c r="O2049" t="s">
        <v>82</v>
      </c>
      <c r="P2049">
        <f t="shared" si="159"/>
        <v>6000</v>
      </c>
    </row>
    <row r="2050" spans="1:16">
      <c r="A2050" t="s">
        <v>12</v>
      </c>
      <c r="B2050" t="s">
        <v>95</v>
      </c>
      <c r="C2050" t="s">
        <v>17</v>
      </c>
      <c r="D2050" s="8">
        <v>4200</v>
      </c>
      <c r="E2050" t="str">
        <f>VLOOKUP(D2050,Conformity!$A$2:$C$116,2,0)</f>
        <v>Upland Hardwood Forests</v>
      </c>
      <c r="F2050" s="8" t="s">
        <v>5</v>
      </c>
      <c r="G2050" s="26">
        <f t="shared" si="160"/>
        <v>0.80616023176279095</v>
      </c>
      <c r="H2050" s="30">
        <f t="shared" si="161"/>
        <v>4.9140330516175015E-2</v>
      </c>
      <c r="I2050" s="30">
        <f>HLOOKUP(F2050,ROCs!$B$1:$F$17,MATCH(VLOOKUP(D2050,HROC,2,0),ROCs!$A$2:$A$17,0)+1,0)</f>
        <v>0.28292799795311729</v>
      </c>
      <c r="J2050" s="3">
        <v>3.44</v>
      </c>
      <c r="K2050" s="26">
        <f t="shared" ref="K2050:K2113" si="162">Rain*I2050*J2050/12</f>
        <v>4.0561123642554797</v>
      </c>
      <c r="L2050" s="31">
        <f t="shared" ref="L2050:L2113" si="163">2.721*G2050*K2050</f>
        <v>8.8973339119412298</v>
      </c>
      <c r="M2050" s="4">
        <f>2.721*K2050*(H2050+VLOOKUP(B2050,Summary!$A$34:C$39,3,0))</f>
        <v>0.54234618865969297</v>
      </c>
      <c r="N2050" t="s">
        <v>17</v>
      </c>
      <c r="O2050" t="s">
        <v>30</v>
      </c>
      <c r="P2050">
        <f t="shared" si="159"/>
        <v>4000</v>
      </c>
    </row>
    <row r="2051" spans="1:16" hidden="1">
      <c r="A2051" t="s">
        <v>16</v>
      </c>
      <c r="B2051" t="s">
        <v>97</v>
      </c>
      <c r="C2051" t="s">
        <v>86</v>
      </c>
      <c r="D2051" s="8">
        <v>2130</v>
      </c>
      <c r="E2051" t="str">
        <f>VLOOKUP(D2051,Conformity!$A$2:$C$116,2,0)</f>
        <v>Woodland Pastures</v>
      </c>
      <c r="F2051" s="8" t="s">
        <v>9</v>
      </c>
      <c r="G2051" s="26">
        <f t="shared" si="160"/>
        <v>0.95337210017164864</v>
      </c>
      <c r="H2051" s="30">
        <f t="shared" si="161"/>
        <v>0.22938109134459039</v>
      </c>
      <c r="I2051" s="30">
        <f>HLOOKUP(F2051,ROCs!$B$1:$F$17,MATCH(VLOOKUP(D2051,HROC,2,0),ROCs!$A$2:$A$17,0)+1,0)</f>
        <v>0.2</v>
      </c>
      <c r="J2051" s="3">
        <v>3.43</v>
      </c>
      <c r="K2051" s="26">
        <f t="shared" si="162"/>
        <v>2.858905</v>
      </c>
      <c r="L2051" s="31">
        <f t="shared" si="163"/>
        <v>7.4163583184561785</v>
      </c>
      <c r="M2051" s="4">
        <f>2.721*K2051*(H2051+VLOOKUP(B2051,Summary!$A$34:C$39,3,0))</f>
        <v>2.0955371960943272</v>
      </c>
      <c r="N2051" t="s">
        <v>109</v>
      </c>
      <c r="P2051">
        <f t="shared" ref="P2051:P2114" si="164">INT(D2051/1000)*1000</f>
        <v>2000</v>
      </c>
    </row>
    <row r="2052" spans="1:16">
      <c r="A2052" t="s">
        <v>15</v>
      </c>
      <c r="B2052" t="s">
        <v>95</v>
      </c>
      <c r="C2052" t="s">
        <v>17</v>
      </c>
      <c r="D2052" s="8">
        <v>2130</v>
      </c>
      <c r="E2052" t="str">
        <f>VLOOKUP(D2052,Conformity!$A$2:$C$116,2,0)</f>
        <v>Woodland Pastures</v>
      </c>
      <c r="F2052" s="8" t="s">
        <v>5</v>
      </c>
      <c r="G2052" s="26">
        <f t="shared" si="160"/>
        <v>0.95337210017164864</v>
      </c>
      <c r="H2052" s="30">
        <f t="shared" si="161"/>
        <v>0.22938109134459039</v>
      </c>
      <c r="I2052" s="30">
        <f>HLOOKUP(F2052,ROCs!$B$1:$F$17,MATCH(VLOOKUP(D2052,HROC,2,0),ROCs!$A$2:$A$17,0)+1,0)</f>
        <v>0.2</v>
      </c>
      <c r="J2052" s="3">
        <v>3.42</v>
      </c>
      <c r="K2052" s="26">
        <f t="shared" si="162"/>
        <v>2.8505699999999998</v>
      </c>
      <c r="L2052" s="31">
        <f t="shared" si="163"/>
        <v>7.3947362825423122</v>
      </c>
      <c r="M2052" s="4">
        <f>2.721*K2052*(H2052+VLOOKUP(B2052,Summary!$A$34:C$39,3,0))</f>
        <v>1.7791717194048395</v>
      </c>
      <c r="N2052" t="s">
        <v>17</v>
      </c>
      <c r="O2052" t="s">
        <v>59</v>
      </c>
      <c r="P2052">
        <f t="shared" si="164"/>
        <v>2000</v>
      </c>
    </row>
    <row r="2053" spans="1:16" hidden="1">
      <c r="A2053" t="s">
        <v>14</v>
      </c>
      <c r="B2053" t="s">
        <v>96</v>
      </c>
      <c r="C2053" t="s">
        <v>83</v>
      </c>
      <c r="D2053" s="8">
        <v>4110</v>
      </c>
      <c r="E2053" t="str">
        <f>VLOOKUP(D2053,Conformity!$A$2:$C$116,2,0)</f>
        <v>Pine Flatwoods</v>
      </c>
      <c r="F2053" s="8" t="s">
        <v>10</v>
      </c>
      <c r="G2053" s="26">
        <f t="shared" si="160"/>
        <v>0.80616023176279095</v>
      </c>
      <c r="H2053" s="30">
        <f t="shared" si="161"/>
        <v>4.9140330516175015E-2</v>
      </c>
      <c r="I2053" s="30">
        <f>HLOOKUP(F2053,ROCs!$B$1:$F$17,MATCH(VLOOKUP(D2053,HROC,2,0),ROCs!$A$2:$A$17,0)+1,0)</f>
        <v>0.24115339422849597</v>
      </c>
      <c r="J2053" s="3">
        <v>3.42</v>
      </c>
      <c r="K2053" s="26">
        <f t="shared" si="162"/>
        <v>3.4371231549296186</v>
      </c>
      <c r="L2053" s="31">
        <f t="shared" si="163"/>
        <v>7.539542709756037</v>
      </c>
      <c r="M2053" s="4">
        <f>2.721*K2053*(H2053+VLOOKUP(B2053,Summary!$A$34:C$39,3,0))</f>
        <v>1.2077735903068054</v>
      </c>
      <c r="N2053" t="s">
        <v>111</v>
      </c>
      <c r="O2053" t="s">
        <v>82</v>
      </c>
      <c r="P2053">
        <f t="shared" si="164"/>
        <v>4000</v>
      </c>
    </row>
    <row r="2054" spans="1:16" hidden="1">
      <c r="A2054" t="s">
        <v>14</v>
      </c>
      <c r="B2054" t="s">
        <v>96</v>
      </c>
      <c r="C2054" t="s">
        <v>72</v>
      </c>
      <c r="D2054" s="8">
        <v>1180</v>
      </c>
      <c r="E2054" t="str">
        <f>VLOOKUP(D2054,Conformity!$A$2:$C$116,2,0)</f>
        <v>Rural Residential</v>
      </c>
      <c r="F2054" s="8" t="s">
        <v>9</v>
      </c>
      <c r="G2054" s="26">
        <f t="shared" si="160"/>
        <v>0.96739227811534922</v>
      </c>
      <c r="H2054" s="30">
        <f t="shared" si="161"/>
        <v>0.17065096597435325</v>
      </c>
      <c r="I2054" s="30">
        <f>HLOOKUP(F2054,ROCs!$B$1:$F$17,MATCH(VLOOKUP(D2054,HROC,2,0),ROCs!$A$2:$A$17,0)+1,0)</f>
        <v>0.22153198944874952</v>
      </c>
      <c r="J2054" s="3">
        <v>3.41</v>
      </c>
      <c r="K2054" s="26">
        <f t="shared" si="162"/>
        <v>3.1482298701543332</v>
      </c>
      <c r="L2054" s="31">
        <f t="shared" si="163"/>
        <v>8.2870048571108619</v>
      </c>
      <c r="M2054" s="4">
        <f>2.721*K2054*(H2054+VLOOKUP(B2054,Summary!$A$34:C$39,3,0))</f>
        <v>2.1471597607907738</v>
      </c>
      <c r="N2054" t="s">
        <v>99</v>
      </c>
      <c r="P2054">
        <f t="shared" si="164"/>
        <v>1000</v>
      </c>
    </row>
    <row r="2055" spans="1:16" hidden="1">
      <c r="A2055" t="s">
        <v>16</v>
      </c>
      <c r="B2055" t="s">
        <v>97</v>
      </c>
      <c r="C2055" t="s">
        <v>71</v>
      </c>
      <c r="D2055" s="8">
        <v>1180</v>
      </c>
      <c r="E2055" t="str">
        <f>VLOOKUP(D2055,Conformity!$A$2:$C$116,2,0)</f>
        <v>Rural Residential</v>
      </c>
      <c r="F2055" s="8" t="s">
        <v>3</v>
      </c>
      <c r="G2055" s="26">
        <f t="shared" si="160"/>
        <v>0.96739227811534922</v>
      </c>
      <c r="H2055" s="30">
        <f t="shared" si="161"/>
        <v>0.17065096597435325</v>
      </c>
      <c r="I2055" s="30">
        <f>HLOOKUP(F2055,ROCs!$B$1:$F$17,MATCH(VLOOKUP(D2055,HROC,2,0),ROCs!$A$2:$A$17,0)+1,0)</f>
        <v>8.3338224602148639E-2</v>
      </c>
      <c r="J2055" s="3">
        <v>3.39</v>
      </c>
      <c r="K2055" s="26">
        <f t="shared" si="162"/>
        <v>1.1773878529898505</v>
      </c>
      <c r="L2055" s="31">
        <f t="shared" si="163"/>
        <v>3.0992078910527296</v>
      </c>
      <c r="M2055" s="4">
        <f>2.721*K2055*(H2055+VLOOKUP(B2055,Summary!$A$34:C$39,3,0))</f>
        <v>0.67485667476844535</v>
      </c>
      <c r="N2055" t="s">
        <v>104</v>
      </c>
      <c r="P2055">
        <f t="shared" si="164"/>
        <v>1000</v>
      </c>
    </row>
    <row r="2056" spans="1:16" hidden="1">
      <c r="A2056" t="s">
        <v>11</v>
      </c>
      <c r="B2056" t="s">
        <v>11</v>
      </c>
      <c r="C2056" t="s">
        <v>90</v>
      </c>
      <c r="D2056" s="8">
        <v>6172</v>
      </c>
      <c r="E2056" t="str">
        <f>VLOOKUP(D2056,Conformity!$A$2:$C$116,2,0)</f>
        <v>Mixed Shrubs</v>
      </c>
      <c r="F2056" s="8" t="s">
        <v>5</v>
      </c>
      <c r="G2056" s="26">
        <f t="shared" si="160"/>
        <v>0.62640332935885068</v>
      </c>
      <c r="H2056" s="30">
        <f t="shared" si="161"/>
        <v>1.7869211096790915E-2</v>
      </c>
      <c r="I2056" s="30">
        <f>HLOOKUP(F2056,ROCs!$B$1:$F$17,MATCH(VLOOKUP(D2056,HROC,2,0),ROCs!$A$2:$A$17,0)+1,0)</f>
        <v>0.24869471632328805</v>
      </c>
      <c r="J2056" s="3">
        <v>3.39</v>
      </c>
      <c r="K2056" s="26">
        <f t="shared" si="162"/>
        <v>3.5135154306400569</v>
      </c>
      <c r="L2056" s="31">
        <f t="shared" si="163"/>
        <v>5.9885883945015337</v>
      </c>
      <c r="M2056" s="4">
        <f>2.721*K2056*(H2056+VLOOKUP(B2056,Summary!$A$34:C$39,3,0))</f>
        <v>1.2224648843614725</v>
      </c>
      <c r="N2056" t="s">
        <v>105</v>
      </c>
      <c r="O2056" t="s">
        <v>89</v>
      </c>
      <c r="P2056">
        <f t="shared" si="164"/>
        <v>6000</v>
      </c>
    </row>
    <row r="2057" spans="1:16" hidden="1">
      <c r="A2057" t="s">
        <v>14</v>
      </c>
      <c r="B2057" t="s">
        <v>96</v>
      </c>
      <c r="C2057" t="s">
        <v>78</v>
      </c>
      <c r="D2057" s="8">
        <v>6410</v>
      </c>
      <c r="E2057" t="str">
        <f>VLOOKUP(D2057,Conformity!$A$2:$C$116,2,0)</f>
        <v>Freshwater Marshes</v>
      </c>
      <c r="F2057" s="8" t="s">
        <v>10</v>
      </c>
      <c r="G2057" s="26">
        <f t="shared" si="160"/>
        <v>0.62640332935885068</v>
      </c>
      <c r="H2057" s="30">
        <f t="shared" si="161"/>
        <v>1.7869211096790915E-2</v>
      </c>
      <c r="I2057" s="30">
        <f>HLOOKUP(F2057,ROCs!$B$1:$F$17,MATCH(VLOOKUP(D2057,HROC,2,0),ROCs!$A$2:$A$17,0)+1,0)</f>
        <v>0.24869471632328805</v>
      </c>
      <c r="J2057" s="3">
        <v>3.38</v>
      </c>
      <c r="K2057" s="26">
        <f t="shared" si="162"/>
        <v>3.5031510783372837</v>
      </c>
      <c r="L2057" s="31">
        <f t="shared" si="163"/>
        <v>5.9709229420103789</v>
      </c>
      <c r="M2057" s="4">
        <f>2.721*K2057*(H2057+VLOOKUP(B2057,Summary!$A$34:C$39,3,0))</f>
        <v>0.93289657073248899</v>
      </c>
      <c r="N2057" t="s">
        <v>100</v>
      </c>
      <c r="P2057">
        <f t="shared" si="164"/>
        <v>6000</v>
      </c>
    </row>
    <row r="2058" spans="1:16" hidden="1">
      <c r="A2058" t="s">
        <v>11</v>
      </c>
      <c r="B2058" t="s">
        <v>11</v>
      </c>
      <c r="C2058" t="s">
        <v>90</v>
      </c>
      <c r="D2058" s="8">
        <v>6215</v>
      </c>
      <c r="E2058" t="e">
        <f>VLOOKUP(D2058,Conformity!$A$2:$C$116,2,0)</f>
        <v>#N/A</v>
      </c>
      <c r="F2058" s="8" t="s">
        <v>5</v>
      </c>
      <c r="G2058" s="26">
        <f t="shared" si="160"/>
        <v>0.62640332935885068</v>
      </c>
      <c r="H2058" s="30">
        <f t="shared" si="161"/>
        <v>1.7869211096790915E-2</v>
      </c>
      <c r="I2058" s="30">
        <f>HLOOKUP(F2058,ROCs!$B$1:$F$17,MATCH(VLOOKUP(D2058,HROC,2,0),ROCs!$A$2:$A$17,0)+1,0)</f>
        <v>0.24869471632328805</v>
      </c>
      <c r="J2058" s="3">
        <v>3.38</v>
      </c>
      <c r="K2058" s="26">
        <f t="shared" si="162"/>
        <v>3.5031510783372837</v>
      </c>
      <c r="L2058" s="31">
        <f t="shared" si="163"/>
        <v>5.9709229420103789</v>
      </c>
      <c r="M2058" s="4">
        <f>2.721*K2058*(H2058+VLOOKUP(B2058,Summary!$A$34:C$39,3,0))</f>
        <v>1.2188587932571615</v>
      </c>
      <c r="N2058" t="s">
        <v>105</v>
      </c>
      <c r="O2058" t="s">
        <v>89</v>
      </c>
      <c r="P2058">
        <f t="shared" si="164"/>
        <v>6000</v>
      </c>
    </row>
    <row r="2059" spans="1:16">
      <c r="A2059" t="s">
        <v>15</v>
      </c>
      <c r="B2059" t="s">
        <v>95</v>
      </c>
      <c r="C2059" t="s">
        <v>17</v>
      </c>
      <c r="D2059" s="8">
        <v>2110</v>
      </c>
      <c r="E2059" t="str">
        <f>VLOOKUP(D2059,Conformity!$A$2:$C$116,2,0)</f>
        <v>Improved Pastures</v>
      </c>
      <c r="F2059" s="8" t="s">
        <v>5</v>
      </c>
      <c r="G2059" s="26">
        <f t="shared" si="160"/>
        <v>1.8765006736361713</v>
      </c>
      <c r="H2059" s="30">
        <f t="shared" si="161"/>
        <v>0.3700681607026059</v>
      </c>
      <c r="I2059" s="30">
        <f>HLOOKUP(F2059,ROCs!$B$1:$F$17,MATCH(VLOOKUP(D2059,HROC,2,0),ROCs!$A$2:$A$17,0)+1,0)</f>
        <v>0.58663586860269046</v>
      </c>
      <c r="J2059" s="3">
        <v>3.37</v>
      </c>
      <c r="K2059" s="26">
        <f t="shared" si="162"/>
        <v>8.2389927906937714</v>
      </c>
      <c r="L2059" s="31">
        <f t="shared" si="163"/>
        <v>42.067953894873369</v>
      </c>
      <c r="M2059" s="4">
        <f>2.721*K2059*(H2059+VLOOKUP(B2059,Summary!$A$34:C$39,3,0))</f>
        <v>8.2962988189239759</v>
      </c>
      <c r="N2059" t="s">
        <v>17</v>
      </c>
      <c r="O2059" t="s">
        <v>19</v>
      </c>
      <c r="P2059">
        <f t="shared" si="164"/>
        <v>2000</v>
      </c>
    </row>
    <row r="2060" spans="1:16" hidden="1">
      <c r="A2060" t="s">
        <v>14</v>
      </c>
      <c r="B2060" t="s">
        <v>96</v>
      </c>
      <c r="C2060" t="s">
        <v>79</v>
      </c>
      <c r="D2060" s="8">
        <v>5110</v>
      </c>
      <c r="E2060" t="str">
        <f>VLOOKUP(D2060,Conformity!$A$2:$C$116,2,0)</f>
        <v xml:space="preserve"> Natural River, Stream, Waterway</v>
      </c>
      <c r="F2060" s="8" t="s">
        <v>10</v>
      </c>
      <c r="G2060" s="26">
        <f t="shared" si="160"/>
        <v>0.52096910560538079</v>
      </c>
      <c r="H2060" s="30">
        <f t="shared" si="161"/>
        <v>9.3813358258152305E-2</v>
      </c>
      <c r="I2060" s="30">
        <f>HLOOKUP(F2060,ROCs!$B$1:$F$17,MATCH(VLOOKUP(D2060,HROC,2,0),ROCs!$A$2:$A$17,0)+1,0)</f>
        <v>0.2984336595879456</v>
      </c>
      <c r="J2060" s="3">
        <v>3.37</v>
      </c>
      <c r="K2060" s="26">
        <f t="shared" si="162"/>
        <v>4.1913440712414118</v>
      </c>
      <c r="L2060" s="31">
        <f t="shared" si="163"/>
        <v>5.9414688608271051</v>
      </c>
      <c r="M2060" s="4">
        <f>2.721*K2060*(H2060+VLOOKUP(B2060,Summary!$A$34:C$39,3,0))</f>
        <v>1.9822800326836341</v>
      </c>
      <c r="N2060" t="s">
        <v>113</v>
      </c>
      <c r="P2060">
        <f t="shared" si="164"/>
        <v>5000</v>
      </c>
    </row>
    <row r="2061" spans="1:16">
      <c r="A2061" t="s">
        <v>14</v>
      </c>
      <c r="B2061" t="s">
        <v>96</v>
      </c>
      <c r="C2061" t="s">
        <v>17</v>
      </c>
      <c r="D2061" s="8">
        <v>2110</v>
      </c>
      <c r="E2061" t="str">
        <f>VLOOKUP(D2061,Conformity!$A$2:$C$116,2,0)</f>
        <v>Improved Pastures</v>
      </c>
      <c r="F2061" s="8" t="s">
        <v>5</v>
      </c>
      <c r="G2061" s="26">
        <f t="shared" si="160"/>
        <v>1.8765006736361713</v>
      </c>
      <c r="H2061" s="30">
        <f t="shared" si="161"/>
        <v>0.3700681607026059</v>
      </c>
      <c r="I2061" s="30">
        <f>HLOOKUP(F2061,ROCs!$B$1:$F$17,MATCH(VLOOKUP(D2061,HROC,2,0),ROCs!$A$2:$A$17,0)+1,0)</f>
        <v>0.58663586860269046</v>
      </c>
      <c r="J2061" s="3">
        <v>3.36</v>
      </c>
      <c r="K2061" s="26">
        <f t="shared" si="162"/>
        <v>8.2145447408697532</v>
      </c>
      <c r="L2061" s="31">
        <f t="shared" si="163"/>
        <v>41.943123171149708</v>
      </c>
      <c r="M2061" s="4">
        <f>2.721*K2061*(H2061+VLOOKUP(B2061,Summary!$A$34:C$39,3,0))</f>
        <v>10.059822820730972</v>
      </c>
      <c r="N2061" t="s">
        <v>17</v>
      </c>
      <c r="O2061" t="s">
        <v>40</v>
      </c>
      <c r="P2061">
        <f t="shared" si="164"/>
        <v>2000</v>
      </c>
    </row>
    <row r="2062" spans="1:16">
      <c r="A2062" t="s">
        <v>14</v>
      </c>
      <c r="B2062" t="s">
        <v>96</v>
      </c>
      <c r="C2062" t="s">
        <v>17</v>
      </c>
      <c r="D2062" s="8">
        <v>6440</v>
      </c>
      <c r="E2062" t="str">
        <f>VLOOKUP(D2062,Conformity!$A$2:$C$116,2,0)</f>
        <v>Emergent Aquatic Vegetation</v>
      </c>
      <c r="F2062" s="8" t="s">
        <v>5</v>
      </c>
      <c r="G2062" s="26">
        <f t="shared" si="160"/>
        <v>0.62640332935885068</v>
      </c>
      <c r="H2062" s="30">
        <f t="shared" si="161"/>
        <v>1.7869211096790915E-2</v>
      </c>
      <c r="I2062" s="30">
        <f>HLOOKUP(F2062,ROCs!$B$1:$F$17,MATCH(VLOOKUP(D2062,HROC,2,0),ROCs!$A$2:$A$17,0)+1,0)</f>
        <v>0.24869471632328805</v>
      </c>
      <c r="J2062" s="3">
        <v>3.36</v>
      </c>
      <c r="K2062" s="26">
        <f t="shared" si="162"/>
        <v>3.4824223737317372</v>
      </c>
      <c r="L2062" s="31">
        <f t="shared" si="163"/>
        <v>5.9355920370280684</v>
      </c>
      <c r="M2062" s="4">
        <f>2.721*K2062*(H2062+VLOOKUP(B2062,Summary!$A$34:C$39,3,0))</f>
        <v>0.92737647268081735</v>
      </c>
      <c r="N2062" t="s">
        <v>17</v>
      </c>
      <c r="O2062" t="s">
        <v>51</v>
      </c>
      <c r="P2062">
        <f t="shared" si="164"/>
        <v>6000</v>
      </c>
    </row>
    <row r="2063" spans="1:16">
      <c r="A2063" t="s">
        <v>16</v>
      </c>
      <c r="B2063" t="s">
        <v>97</v>
      </c>
      <c r="C2063" t="s">
        <v>17</v>
      </c>
      <c r="D2063" s="8">
        <v>1210</v>
      </c>
      <c r="E2063" t="str">
        <f>VLOOKUP(D2063,Conformity!$A$2:$C$116,2,0)</f>
        <v>Fixed Single Family Units</v>
      </c>
      <c r="F2063" s="8" t="s">
        <v>5</v>
      </c>
      <c r="G2063" s="26">
        <f t="shared" ref="G2063:G2126" si="165">VLOOKUP(VLOOKUP(D2063,HEMC,2,0),EMCN,2,0)</f>
        <v>1.3474392445178078</v>
      </c>
      <c r="H2063" s="30">
        <f t="shared" ref="H2063:H2126" si="166">VLOOKUP(VLOOKUP(D2063,HEMC,2,0),EMCP,3,0)</f>
        <v>0.2921616014325315</v>
      </c>
      <c r="I2063" s="30">
        <f>HLOOKUP(F2063,ROCs!$B$1:$F$17,MATCH(VLOOKUP(D2063,HROC,2,0),ROCs!$A$2:$A$17,0)+1,0)</f>
        <v>0.24052044568721381</v>
      </c>
      <c r="J2063" s="3">
        <v>3.36</v>
      </c>
      <c r="K2063" s="26">
        <f t="shared" si="162"/>
        <v>3.3679596968689176</v>
      </c>
      <c r="L2063" s="31">
        <f t="shared" si="163"/>
        <v>12.348227430151619</v>
      </c>
      <c r="M2063" s="4">
        <f>2.721*K2063*(H2063+VLOOKUP(B2063,Summary!$A$34:C$39,3,0))</f>
        <v>3.0440014380908642</v>
      </c>
      <c r="N2063" t="s">
        <v>17</v>
      </c>
      <c r="O2063" t="s">
        <v>61</v>
      </c>
      <c r="P2063">
        <f t="shared" si="164"/>
        <v>1000</v>
      </c>
    </row>
    <row r="2064" spans="1:16" hidden="1">
      <c r="A2064" t="s">
        <v>14</v>
      </c>
      <c r="B2064" t="s">
        <v>96</v>
      </c>
      <c r="C2064" t="s">
        <v>86</v>
      </c>
      <c r="D2064" s="8">
        <v>6170</v>
      </c>
      <c r="E2064" t="str">
        <f>VLOOKUP(D2064,Conformity!$A$2:$C$116,2,0)</f>
        <v>Mixed Wetland Hardwoods</v>
      </c>
      <c r="F2064" s="8" t="s">
        <v>10</v>
      </c>
      <c r="G2064" s="26">
        <f t="shared" si="165"/>
        <v>0.62640332935885068</v>
      </c>
      <c r="H2064" s="30">
        <f t="shared" si="166"/>
        <v>1.7869211096790915E-2</v>
      </c>
      <c r="I2064" s="30">
        <f>HLOOKUP(F2064,ROCs!$B$1:$F$17,MATCH(VLOOKUP(D2064,HROC,2,0),ROCs!$A$2:$A$17,0)+1,0)</f>
        <v>0.24869471632328805</v>
      </c>
      <c r="J2064" s="3">
        <v>3.36</v>
      </c>
      <c r="K2064" s="26">
        <f t="shared" si="162"/>
        <v>3.4824223737317372</v>
      </c>
      <c r="L2064" s="31">
        <f t="shared" si="163"/>
        <v>5.9355920370280684</v>
      </c>
      <c r="M2064" s="4">
        <f>2.721*K2064*(H2064+VLOOKUP(B2064,Summary!$A$34:C$39,3,0))</f>
        <v>0.92737647268081735</v>
      </c>
      <c r="N2064" t="s">
        <v>109</v>
      </c>
      <c r="P2064">
        <f t="shared" si="164"/>
        <v>6000</v>
      </c>
    </row>
    <row r="2065" spans="1:16" hidden="1">
      <c r="A2065" t="s">
        <v>14</v>
      </c>
      <c r="B2065" t="s">
        <v>96</v>
      </c>
      <c r="C2065" t="s">
        <v>71</v>
      </c>
      <c r="D2065" s="8">
        <v>6170</v>
      </c>
      <c r="E2065" t="str">
        <f>VLOOKUP(D2065,Conformity!$A$2:$C$116,2,0)</f>
        <v>Mixed Wetland Hardwoods</v>
      </c>
      <c r="F2065" s="8" t="s">
        <v>10</v>
      </c>
      <c r="G2065" s="26">
        <f t="shared" si="165"/>
        <v>0.62640332935885068</v>
      </c>
      <c r="H2065" s="30">
        <f t="shared" si="166"/>
        <v>1.7869211096790915E-2</v>
      </c>
      <c r="I2065" s="30">
        <f>HLOOKUP(F2065,ROCs!$B$1:$F$17,MATCH(VLOOKUP(D2065,HROC,2,0),ROCs!$A$2:$A$17,0)+1,0)</f>
        <v>0.24869471632328805</v>
      </c>
      <c r="J2065" s="3">
        <v>3.36</v>
      </c>
      <c r="K2065" s="26">
        <f t="shared" si="162"/>
        <v>3.4824223737317372</v>
      </c>
      <c r="L2065" s="31">
        <f t="shared" si="163"/>
        <v>5.9355920370280684</v>
      </c>
      <c r="M2065" s="4">
        <f>2.721*K2065*(H2065+VLOOKUP(B2065,Summary!$A$34:C$39,3,0))</f>
        <v>0.92737647268081735</v>
      </c>
      <c r="N2065" t="s">
        <v>104</v>
      </c>
      <c r="P2065">
        <f t="shared" si="164"/>
        <v>6000</v>
      </c>
    </row>
    <row r="2066" spans="1:16" hidden="1">
      <c r="A2066" t="s">
        <v>14</v>
      </c>
      <c r="B2066" t="s">
        <v>96</v>
      </c>
      <c r="C2066" t="s">
        <v>83</v>
      </c>
      <c r="D2066" s="8">
        <v>8200</v>
      </c>
      <c r="E2066" t="str">
        <f>VLOOKUP(D2066,Conformity!$A$2:$C$116,2,0)</f>
        <v>Communications</v>
      </c>
      <c r="F2066" s="8" t="s">
        <v>5</v>
      </c>
      <c r="G2066" s="26">
        <f t="shared" si="165"/>
        <v>1.2017295380314896</v>
      </c>
      <c r="H2066" s="30">
        <f t="shared" si="166"/>
        <v>0.2322997442582819</v>
      </c>
      <c r="I2066" s="30">
        <f>HLOOKUP(F2066,ROCs!$B$1:$F$17,MATCH(VLOOKUP(D2066,HROC,2,0),ROCs!$A$2:$A$17,0)+1,0)</f>
        <v>0.58224006489851832</v>
      </c>
      <c r="J2066" s="3">
        <v>3.36</v>
      </c>
      <c r="K2066" s="26">
        <f t="shared" si="162"/>
        <v>8.1529911807609725</v>
      </c>
      <c r="L2066" s="31">
        <f t="shared" si="163"/>
        <v>26.659515374952715</v>
      </c>
      <c r="M2066" s="4">
        <f>2.721*K2066*(H2066+VLOOKUP(B2066,Summary!$A$34:C$39,3,0))</f>
        <v>6.9281477821420605</v>
      </c>
      <c r="N2066" t="s">
        <v>111</v>
      </c>
      <c r="O2066" t="s">
        <v>82</v>
      </c>
      <c r="P2066">
        <f t="shared" si="164"/>
        <v>8000</v>
      </c>
    </row>
    <row r="2067" spans="1:16" hidden="1">
      <c r="A2067" t="s">
        <v>11</v>
      </c>
      <c r="B2067" t="s">
        <v>11</v>
      </c>
      <c r="C2067" t="s">
        <v>86</v>
      </c>
      <c r="D2067" s="8">
        <v>1820</v>
      </c>
      <c r="E2067" t="str">
        <f>VLOOKUP(D2067,Conformity!$A$2:$C$116,2,0)</f>
        <v>Golf Courses</v>
      </c>
      <c r="F2067" s="8" t="s">
        <v>5</v>
      </c>
      <c r="G2067" s="26">
        <f t="shared" si="165"/>
        <v>1.8765006736361713</v>
      </c>
      <c r="H2067" s="30">
        <f t="shared" si="166"/>
        <v>0.3700681607026059</v>
      </c>
      <c r="I2067" s="30">
        <f>HLOOKUP(F2067,ROCs!$B$1:$F$17,MATCH(VLOOKUP(D2067,HROC,2,0),ROCs!$A$2:$A$17,0)+1,0)</f>
        <v>0.27638752969320179</v>
      </c>
      <c r="J2067" s="3">
        <v>3.35</v>
      </c>
      <c r="K2067" s="26">
        <f t="shared" si="162"/>
        <v>3.8586808504880019</v>
      </c>
      <c r="L2067" s="31">
        <f t="shared" si="163"/>
        <v>19.702263642797917</v>
      </c>
      <c r="M2067" s="4">
        <f>2.721*K2067*(H2067+VLOOKUP(B2067,Summary!$A$34:C$39,3,0))</f>
        <v>5.0404615364980589</v>
      </c>
      <c r="N2067" t="s">
        <v>109</v>
      </c>
      <c r="P2067">
        <f t="shared" si="164"/>
        <v>1000</v>
      </c>
    </row>
    <row r="2068" spans="1:16" hidden="1">
      <c r="A2068" t="s">
        <v>2</v>
      </c>
      <c r="B2068" t="s">
        <v>94</v>
      </c>
      <c r="C2068" t="s">
        <v>71</v>
      </c>
      <c r="D2068" s="8">
        <v>6120</v>
      </c>
      <c r="E2068" t="str">
        <f>VLOOKUP(D2068,Conformity!$A$2:$C$116,2,0)</f>
        <v>Mangrove Swamps</v>
      </c>
      <c r="F2068" s="8" t="s">
        <v>10</v>
      </c>
      <c r="G2068" s="26">
        <f t="shared" si="165"/>
        <v>0.62640332935885068</v>
      </c>
      <c r="H2068" s="30">
        <f t="shared" si="166"/>
        <v>1.7869211096790915E-2</v>
      </c>
      <c r="I2068" s="30">
        <f>HLOOKUP(F2068,ROCs!$B$1:$F$17,MATCH(VLOOKUP(D2068,HROC,2,0),ROCs!$A$2:$A$17,0)+1,0)</f>
        <v>0.24869471632328805</v>
      </c>
      <c r="J2068" s="3">
        <v>3.35</v>
      </c>
      <c r="K2068" s="26">
        <f t="shared" si="162"/>
        <v>3.4720580214289645</v>
      </c>
      <c r="L2068" s="31">
        <f t="shared" si="163"/>
        <v>5.9179265845369136</v>
      </c>
      <c r="M2068" s="4">
        <f>2.721*K2068*(H2068+VLOOKUP(B2068,Summary!$A$34:C$39,3,0))</f>
        <v>0.64119232736573539</v>
      </c>
      <c r="N2068" t="s">
        <v>104</v>
      </c>
      <c r="P2068">
        <f t="shared" si="164"/>
        <v>6000</v>
      </c>
    </row>
    <row r="2069" spans="1:16" hidden="1">
      <c r="A2069" t="s">
        <v>14</v>
      </c>
      <c r="B2069" t="s">
        <v>96</v>
      </c>
      <c r="C2069" t="s">
        <v>72</v>
      </c>
      <c r="D2069" s="8">
        <v>6172</v>
      </c>
      <c r="E2069" t="str">
        <f>VLOOKUP(D2069,Conformity!$A$2:$C$116,2,0)</f>
        <v>Mixed Shrubs</v>
      </c>
      <c r="F2069" s="8" t="s">
        <v>3</v>
      </c>
      <c r="G2069" s="26">
        <f t="shared" si="165"/>
        <v>0.62640332935885068</v>
      </c>
      <c r="H2069" s="30">
        <f t="shared" si="166"/>
        <v>1.7869211096790915E-2</v>
      </c>
      <c r="I2069" s="30">
        <f>HLOOKUP(F2069,ROCs!$B$1:$F$17,MATCH(VLOOKUP(D2069,HROC,2,0),ROCs!$A$2:$A$17,0)+1,0)</f>
        <v>0.24869471632328805</v>
      </c>
      <c r="J2069" s="3">
        <v>3.35</v>
      </c>
      <c r="K2069" s="26">
        <f t="shared" si="162"/>
        <v>3.4720580214289645</v>
      </c>
      <c r="L2069" s="31">
        <f t="shared" si="163"/>
        <v>5.9179265845369136</v>
      </c>
      <c r="M2069" s="4">
        <f>2.721*K2069*(H2069+VLOOKUP(B2069,Summary!$A$34:C$39,3,0))</f>
        <v>0.92461642365498176</v>
      </c>
      <c r="N2069" t="s">
        <v>99</v>
      </c>
      <c r="P2069">
        <f t="shared" si="164"/>
        <v>6000</v>
      </c>
    </row>
    <row r="2070" spans="1:16" hidden="1">
      <c r="A2070" t="s">
        <v>11</v>
      </c>
      <c r="B2070" t="s">
        <v>11</v>
      </c>
      <c r="C2070" t="s">
        <v>75</v>
      </c>
      <c r="D2070" s="8">
        <v>5300</v>
      </c>
      <c r="E2070" t="str">
        <f>VLOOKUP(D2070,Conformity!$A$2:$C$116,2,0)</f>
        <v>Reservoirs</v>
      </c>
      <c r="F2070" s="8" t="s">
        <v>5</v>
      </c>
      <c r="G2070" s="26">
        <f t="shared" si="165"/>
        <v>0.52096910560538079</v>
      </c>
      <c r="H2070" s="30">
        <f t="shared" si="166"/>
        <v>9.3813358258152305E-2</v>
      </c>
      <c r="I2070" s="30">
        <f>HLOOKUP(F2070,ROCs!$B$1:$F$17,MATCH(VLOOKUP(D2070,HROC,2,0),ROCs!$A$2:$A$17,0)+1,0)</f>
        <v>0.2984336595879456</v>
      </c>
      <c r="J2070" s="3">
        <v>3.35</v>
      </c>
      <c r="K2070" s="26">
        <f t="shared" si="162"/>
        <v>4.1664696257147567</v>
      </c>
      <c r="L2070" s="31">
        <f t="shared" si="163"/>
        <v>5.9062079180328793</v>
      </c>
      <c r="M2070" s="4">
        <f>2.721*K2070*(H2070+VLOOKUP(B2070,Summary!$A$34:C$39,3,0))</f>
        <v>2.3106246750397288</v>
      </c>
      <c r="N2070" t="s">
        <v>117</v>
      </c>
      <c r="P2070">
        <f t="shared" si="164"/>
        <v>5000</v>
      </c>
    </row>
    <row r="2071" spans="1:16">
      <c r="A2071" t="s">
        <v>12</v>
      </c>
      <c r="B2071" t="s">
        <v>95</v>
      </c>
      <c r="C2071" t="s">
        <v>17</v>
      </c>
      <c r="D2071" s="8">
        <v>6170</v>
      </c>
      <c r="E2071" t="str">
        <f>VLOOKUP(D2071,Conformity!$A$2:$C$116,2,0)</f>
        <v>Mixed Wetland Hardwoods</v>
      </c>
      <c r="F2071" s="8" t="s">
        <v>5</v>
      </c>
      <c r="G2071" s="26">
        <f t="shared" si="165"/>
        <v>0.62640332935885068</v>
      </c>
      <c r="H2071" s="30">
        <f t="shared" si="166"/>
        <v>1.7869211096790915E-2</v>
      </c>
      <c r="I2071" s="30">
        <f>HLOOKUP(F2071,ROCs!$B$1:$F$17,MATCH(VLOOKUP(D2071,HROC,2,0),ROCs!$A$2:$A$17,0)+1,0)</f>
        <v>0.24869471632328805</v>
      </c>
      <c r="J2071" s="3">
        <v>3.33</v>
      </c>
      <c r="K2071" s="26">
        <f t="shared" si="162"/>
        <v>3.4513293168234185</v>
      </c>
      <c r="L2071" s="31">
        <f t="shared" si="163"/>
        <v>5.8825956795546039</v>
      </c>
      <c r="M2071" s="4">
        <f>2.721*K2071*(H2071+VLOOKUP(B2071,Summary!$A$34:C$39,3,0))</f>
        <v>0.16781095991718833</v>
      </c>
      <c r="N2071" t="s">
        <v>17</v>
      </c>
      <c r="O2071" t="s">
        <v>35</v>
      </c>
      <c r="P2071">
        <f t="shared" si="164"/>
        <v>6000</v>
      </c>
    </row>
    <row r="2072" spans="1:16">
      <c r="A2072" t="s">
        <v>14</v>
      </c>
      <c r="B2072" t="s">
        <v>96</v>
      </c>
      <c r="C2072" t="s">
        <v>17</v>
      </c>
      <c r="D2072" s="8">
        <v>6170</v>
      </c>
      <c r="E2072" t="str">
        <f>VLOOKUP(D2072,Conformity!$A$2:$C$116,2,0)</f>
        <v>Mixed Wetland Hardwoods</v>
      </c>
      <c r="F2072" s="8" t="s">
        <v>5</v>
      </c>
      <c r="G2072" s="26">
        <f t="shared" si="165"/>
        <v>0.62640332935885068</v>
      </c>
      <c r="H2072" s="30">
        <f t="shared" si="166"/>
        <v>1.7869211096790915E-2</v>
      </c>
      <c r="I2072" s="30">
        <f>HLOOKUP(F2072,ROCs!$B$1:$F$17,MATCH(VLOOKUP(D2072,HROC,2,0),ROCs!$A$2:$A$17,0)+1,0)</f>
        <v>0.24869471632328805</v>
      </c>
      <c r="J2072" s="3">
        <v>3.33</v>
      </c>
      <c r="K2072" s="26">
        <f t="shared" si="162"/>
        <v>3.4513293168234185</v>
      </c>
      <c r="L2072" s="31">
        <f t="shared" si="163"/>
        <v>5.8825956795546039</v>
      </c>
      <c r="M2072" s="4">
        <f>2.721*K2072*(H2072+VLOOKUP(B2072,Summary!$A$34:C$39,3,0))</f>
        <v>0.91909632560331012</v>
      </c>
      <c r="N2072" t="s">
        <v>17</v>
      </c>
      <c r="O2072" t="s">
        <v>56</v>
      </c>
      <c r="P2072">
        <f t="shared" si="164"/>
        <v>6000</v>
      </c>
    </row>
    <row r="2073" spans="1:16" hidden="1">
      <c r="A2073" t="s">
        <v>12</v>
      </c>
      <c r="B2073" t="s">
        <v>95</v>
      </c>
      <c r="C2073" t="s">
        <v>81</v>
      </c>
      <c r="D2073" s="8">
        <v>5250</v>
      </c>
      <c r="E2073" t="str">
        <f>VLOOKUP(D2073,Conformity!$A$2:$C$116,2,0)</f>
        <v>Marshy Lakes</v>
      </c>
      <c r="F2073" s="8" t="s">
        <v>10</v>
      </c>
      <c r="G2073" s="26">
        <f t="shared" si="165"/>
        <v>0.52096910560538079</v>
      </c>
      <c r="H2073" s="30">
        <f t="shared" si="166"/>
        <v>9.3813358258152305E-2</v>
      </c>
      <c r="I2073" s="30">
        <f>HLOOKUP(F2073,ROCs!$B$1:$F$17,MATCH(VLOOKUP(D2073,HROC,2,0),ROCs!$A$2:$A$17,0)+1,0)</f>
        <v>0.2984336595879456</v>
      </c>
      <c r="J2073" s="3">
        <v>3.32</v>
      </c>
      <c r="K2073" s="26">
        <f t="shared" si="162"/>
        <v>4.1291579574247734</v>
      </c>
      <c r="L2073" s="31">
        <f t="shared" si="163"/>
        <v>5.8533165038415396</v>
      </c>
      <c r="M2073" s="4">
        <f>2.721*K2073*(H2073+VLOOKUP(B2073,Summary!$A$34:C$39,3,0))</f>
        <v>1.0540342455339069</v>
      </c>
      <c r="N2073" t="s">
        <v>103</v>
      </c>
      <c r="O2073" t="s">
        <v>82</v>
      </c>
      <c r="P2073">
        <f t="shared" si="164"/>
        <v>5000</v>
      </c>
    </row>
    <row r="2074" spans="1:16" hidden="1">
      <c r="A2074" t="s">
        <v>16</v>
      </c>
      <c r="B2074" t="s">
        <v>97</v>
      </c>
      <c r="C2074" t="s">
        <v>79</v>
      </c>
      <c r="D2074" s="8">
        <v>2430</v>
      </c>
      <c r="E2074" t="str">
        <f>VLOOKUP(D2074,Conformity!$A$2:$C$116,2,0)</f>
        <v>Ornamentals</v>
      </c>
      <c r="F2074" s="8" t="s">
        <v>10</v>
      </c>
      <c r="G2074" s="26">
        <f t="shared" si="165"/>
        <v>1.7303616721893005</v>
      </c>
      <c r="H2074" s="30">
        <f t="shared" si="166"/>
        <v>0.38508149913584422</v>
      </c>
      <c r="I2074" s="30">
        <f>HLOOKUP(F2074,ROCs!$B$1:$F$17,MATCH(VLOOKUP(D2074,HROC,2,0),ROCs!$A$2:$A$17,0)+1,0)</f>
        <v>0.30381529981542799</v>
      </c>
      <c r="J2074" s="3">
        <v>3.32</v>
      </c>
      <c r="K2074" s="26">
        <f t="shared" si="162"/>
        <v>4.2036188697762427</v>
      </c>
      <c r="L2074" s="31">
        <f t="shared" si="163"/>
        <v>19.791958037743598</v>
      </c>
      <c r="M2074" s="4">
        <f>2.721*K2074*(H2074+VLOOKUP(B2074,Summary!$A$34:C$39,3,0))</f>
        <v>4.8621021424227271</v>
      </c>
      <c r="N2074" t="s">
        <v>113</v>
      </c>
      <c r="P2074">
        <f t="shared" si="164"/>
        <v>2000</v>
      </c>
    </row>
    <row r="2075" spans="1:16">
      <c r="A2075" t="s">
        <v>14</v>
      </c>
      <c r="B2075" t="s">
        <v>96</v>
      </c>
      <c r="C2075" t="s">
        <v>17</v>
      </c>
      <c r="D2075" s="8">
        <v>5300</v>
      </c>
      <c r="E2075" t="str">
        <f>VLOOKUP(D2075,Conformity!$A$2:$C$116,2,0)</f>
        <v>Reservoirs</v>
      </c>
      <c r="F2075" s="8" t="s">
        <v>9</v>
      </c>
      <c r="G2075" s="26">
        <f t="shared" si="165"/>
        <v>0.52096910560538079</v>
      </c>
      <c r="H2075" s="30">
        <f t="shared" si="166"/>
        <v>9.3813358258152305E-2</v>
      </c>
      <c r="I2075" s="30">
        <f>HLOOKUP(F2075,ROCs!$B$1:$F$17,MATCH(VLOOKUP(D2075,HROC,2,0),ROCs!$A$2:$A$17,0)+1,0)</f>
        <v>0.2984336595879456</v>
      </c>
      <c r="J2075" s="3">
        <v>3.31</v>
      </c>
      <c r="K2075" s="26">
        <f t="shared" si="162"/>
        <v>4.1167207346614463</v>
      </c>
      <c r="L2075" s="31">
        <f t="shared" si="163"/>
        <v>5.8356860324444275</v>
      </c>
      <c r="M2075" s="4">
        <f>2.721*K2075*(H2075+VLOOKUP(B2075,Summary!$A$34:C$39,3,0))</f>
        <v>1.9469872131106316</v>
      </c>
      <c r="N2075" t="s">
        <v>17</v>
      </c>
      <c r="O2075" t="s">
        <v>48</v>
      </c>
      <c r="P2075">
        <f t="shared" si="164"/>
        <v>5000</v>
      </c>
    </row>
    <row r="2076" spans="1:16" hidden="1">
      <c r="A2076" t="s">
        <v>7</v>
      </c>
      <c r="B2076" t="s">
        <v>94</v>
      </c>
      <c r="C2076" t="s">
        <v>81</v>
      </c>
      <c r="D2076" s="8">
        <v>4110</v>
      </c>
      <c r="E2076" t="str">
        <f>VLOOKUP(D2076,Conformity!$A$2:$C$116,2,0)</f>
        <v>Pine Flatwoods</v>
      </c>
      <c r="F2076" s="8" t="s">
        <v>10</v>
      </c>
      <c r="G2076" s="26">
        <f t="shared" si="165"/>
        <v>0.80616023176279095</v>
      </c>
      <c r="H2076" s="30">
        <f t="shared" si="166"/>
        <v>4.9140330516175015E-2</v>
      </c>
      <c r="I2076" s="30">
        <f>HLOOKUP(F2076,ROCs!$B$1:$F$17,MATCH(VLOOKUP(D2076,HROC,2,0),ROCs!$A$2:$A$17,0)+1,0)</f>
        <v>0.24115339422849597</v>
      </c>
      <c r="J2076" s="3">
        <v>3.31</v>
      </c>
      <c r="K2076" s="26">
        <f t="shared" si="162"/>
        <v>3.3265724101804204</v>
      </c>
      <c r="L2076" s="31">
        <f t="shared" si="163"/>
        <v>7.2970427980387376</v>
      </c>
      <c r="M2076" s="4">
        <f>2.721*K2076*(H2076+VLOOKUP(B2076,Summary!$A$34:C$39,3,0))</f>
        <v>0.89737896547730156</v>
      </c>
      <c r="N2076" t="s">
        <v>103</v>
      </c>
      <c r="O2076" t="s">
        <v>82</v>
      </c>
      <c r="P2076">
        <f t="shared" si="164"/>
        <v>4000</v>
      </c>
    </row>
    <row r="2077" spans="1:16" hidden="1">
      <c r="A2077" t="s">
        <v>16</v>
      </c>
      <c r="B2077" t="s">
        <v>97</v>
      </c>
      <c r="C2077" t="s">
        <v>79</v>
      </c>
      <c r="D2077" s="8">
        <v>4220</v>
      </c>
      <c r="E2077" t="str">
        <f>VLOOKUP(D2077,Conformity!$A$2:$C$116,2,0)</f>
        <v>Brazilian Pepper</v>
      </c>
      <c r="F2077" s="8" t="s">
        <v>10</v>
      </c>
      <c r="G2077" s="26">
        <f t="shared" si="165"/>
        <v>0.80616023176279095</v>
      </c>
      <c r="H2077" s="30">
        <f t="shared" si="166"/>
        <v>4.9140330516175015E-2</v>
      </c>
      <c r="I2077" s="30">
        <f>HLOOKUP(F2077,ROCs!$B$1:$F$17,MATCH(VLOOKUP(D2077,HROC,2,0),ROCs!$A$2:$A$17,0)+1,0)</f>
        <v>0.24115339422849597</v>
      </c>
      <c r="J2077" s="3">
        <v>3.31</v>
      </c>
      <c r="K2077" s="26">
        <f t="shared" si="162"/>
        <v>3.3265724101804204</v>
      </c>
      <c r="L2077" s="31">
        <f t="shared" si="163"/>
        <v>7.2970427980387376</v>
      </c>
      <c r="M2077" s="4">
        <f>2.721*K2077*(H2077+VLOOKUP(B2077,Summary!$A$34:C$39,3,0))</f>
        <v>0.80686293019629229</v>
      </c>
      <c r="N2077" t="s">
        <v>113</v>
      </c>
      <c r="P2077">
        <f t="shared" si="164"/>
        <v>4000</v>
      </c>
    </row>
    <row r="2078" spans="1:16">
      <c r="A2078" t="s">
        <v>14</v>
      </c>
      <c r="B2078" t="s">
        <v>96</v>
      </c>
      <c r="C2078" t="s">
        <v>17</v>
      </c>
      <c r="D2078" s="8">
        <v>1210</v>
      </c>
      <c r="E2078" t="str">
        <f>VLOOKUP(D2078,Conformity!$A$2:$C$116,2,0)</f>
        <v>Fixed Single Family Units</v>
      </c>
      <c r="F2078" s="8" t="s">
        <v>3</v>
      </c>
      <c r="G2078" s="26">
        <f t="shared" si="165"/>
        <v>1.3474392445178078</v>
      </c>
      <c r="H2078" s="30">
        <f t="shared" si="166"/>
        <v>0.2921616014325315</v>
      </c>
      <c r="I2078" s="30">
        <f>HLOOKUP(F2078,ROCs!$B$1:$F$17,MATCH(VLOOKUP(D2078,HROC,2,0),ROCs!$A$2:$A$17,0)+1,0)</f>
        <v>0.12152611992617118</v>
      </c>
      <c r="J2078" s="3">
        <v>3.3</v>
      </c>
      <c r="K2078" s="26">
        <f t="shared" si="162"/>
        <v>1.6713183458146503</v>
      </c>
      <c r="L2078" s="31">
        <f t="shared" si="163"/>
        <v>6.127691807443659</v>
      </c>
      <c r="M2078" s="4">
        <f>2.721*K2078*(H2078+VLOOKUP(B2078,Summary!$A$34:C$39,3,0))</f>
        <v>1.6924633933749855</v>
      </c>
      <c r="N2078" t="s">
        <v>17</v>
      </c>
      <c r="O2078" t="s">
        <v>38</v>
      </c>
      <c r="P2078">
        <f t="shared" si="164"/>
        <v>1000</v>
      </c>
    </row>
    <row r="2079" spans="1:16">
      <c r="A2079" t="s">
        <v>14</v>
      </c>
      <c r="B2079" t="s">
        <v>96</v>
      </c>
      <c r="C2079" t="s">
        <v>17</v>
      </c>
      <c r="D2079" s="8">
        <v>2210</v>
      </c>
      <c r="E2079" t="str">
        <f>VLOOKUP(D2079,Conformity!$A$2:$C$116,2,0)</f>
        <v>Citrus Groves</v>
      </c>
      <c r="F2079" s="8" t="s">
        <v>10</v>
      </c>
      <c r="G2079" s="26">
        <f t="shared" si="165"/>
        <v>1.6671011379372187</v>
      </c>
      <c r="H2079" s="30">
        <f t="shared" si="166"/>
        <v>0.16490862031309303</v>
      </c>
      <c r="I2079" s="30">
        <f>HLOOKUP(F2079,ROCs!$B$1:$F$17,MATCH(VLOOKUP(D2079,HROC,2,0),ROCs!$A$2:$A$17,0)+1,0)</f>
        <v>0.32696578480774496</v>
      </c>
      <c r="J2079" s="3">
        <v>3.3</v>
      </c>
      <c r="K2079" s="26">
        <f t="shared" si="162"/>
        <v>4.4966786970147146</v>
      </c>
      <c r="L2079" s="31">
        <f t="shared" si="163"/>
        <v>20.397753848001816</v>
      </c>
      <c r="M2079" s="4">
        <f>2.721*K2079*(H2079+VLOOKUP(B2079,Summary!$A$34:C$39,3,0))</f>
        <v>2.9965702972175268</v>
      </c>
      <c r="N2079" t="s">
        <v>17</v>
      </c>
      <c r="O2079" t="s">
        <v>51</v>
      </c>
      <c r="P2079">
        <f t="shared" si="164"/>
        <v>2000</v>
      </c>
    </row>
    <row r="2080" spans="1:16" hidden="1">
      <c r="A2080" t="s">
        <v>11</v>
      </c>
      <c r="B2080" t="s">
        <v>11</v>
      </c>
      <c r="C2080" t="s">
        <v>83</v>
      </c>
      <c r="D2080" s="8">
        <v>6210</v>
      </c>
      <c r="E2080" t="str">
        <f>VLOOKUP(D2080,Conformity!$A$2:$C$116,2,0)</f>
        <v>Cypress</v>
      </c>
      <c r="F2080" s="8" t="s">
        <v>10</v>
      </c>
      <c r="G2080" s="26">
        <f t="shared" si="165"/>
        <v>0.62640332935885068</v>
      </c>
      <c r="H2080" s="30">
        <f t="shared" si="166"/>
        <v>1.7869211096790915E-2</v>
      </c>
      <c r="I2080" s="30">
        <f>HLOOKUP(F2080,ROCs!$B$1:$F$17,MATCH(VLOOKUP(D2080,HROC,2,0),ROCs!$A$2:$A$17,0)+1,0)</f>
        <v>0.24869471632328805</v>
      </c>
      <c r="J2080" s="3">
        <v>3.3</v>
      </c>
      <c r="K2080" s="26">
        <f t="shared" si="162"/>
        <v>3.4202362599150988</v>
      </c>
      <c r="L2080" s="31">
        <f t="shared" si="163"/>
        <v>5.8295993220811377</v>
      </c>
      <c r="M2080" s="4">
        <f>2.721*K2080*(H2080+VLOOKUP(B2080,Summary!$A$34:C$39,3,0))</f>
        <v>1.1900100644226723</v>
      </c>
      <c r="N2080" t="s">
        <v>111</v>
      </c>
      <c r="O2080" t="s">
        <v>82</v>
      </c>
      <c r="P2080">
        <f t="shared" si="164"/>
        <v>6000</v>
      </c>
    </row>
    <row r="2081" spans="1:16" hidden="1">
      <c r="A2081" t="s">
        <v>11</v>
      </c>
      <c r="B2081" t="s">
        <v>11</v>
      </c>
      <c r="C2081" t="s">
        <v>74</v>
      </c>
      <c r="D2081" s="8">
        <v>4240</v>
      </c>
      <c r="E2081" t="str">
        <f>VLOOKUP(D2081,Conformity!$A$2:$C$116,2,0)</f>
        <v>Melaleuca</v>
      </c>
      <c r="F2081" s="8" t="s">
        <v>5</v>
      </c>
      <c r="G2081" s="26">
        <f t="shared" si="165"/>
        <v>0.80616023176279095</v>
      </c>
      <c r="H2081" s="30">
        <f t="shared" si="166"/>
        <v>4.9140330516175015E-2</v>
      </c>
      <c r="I2081" s="30">
        <f>HLOOKUP(F2081,ROCs!$B$1:$F$17,MATCH(VLOOKUP(D2081,HROC,2,0),ROCs!$A$2:$A$17,0)+1,0)</f>
        <v>0.28292799795311729</v>
      </c>
      <c r="J2081" s="3">
        <v>3.3</v>
      </c>
      <c r="K2081" s="26">
        <f t="shared" si="162"/>
        <v>3.8910380238497333</v>
      </c>
      <c r="L2081" s="31">
        <f t="shared" si="163"/>
        <v>8.5352331131994355</v>
      </c>
      <c r="M2081" s="4">
        <f>2.721*K2081*(H2081+VLOOKUP(B2081,Summary!$A$34:C$39,3,0))</f>
        <v>1.6849005509699135</v>
      </c>
      <c r="N2081" t="s">
        <v>115</v>
      </c>
      <c r="P2081">
        <f t="shared" si="164"/>
        <v>4000</v>
      </c>
    </row>
    <row r="2082" spans="1:16" hidden="1">
      <c r="A2082" t="s">
        <v>15</v>
      </c>
      <c r="B2082" t="s">
        <v>95</v>
      </c>
      <c r="C2082" t="s">
        <v>81</v>
      </c>
      <c r="D2082" s="8">
        <v>4240</v>
      </c>
      <c r="E2082" t="str">
        <f>VLOOKUP(D2082,Conformity!$A$2:$C$116,2,0)</f>
        <v>Melaleuca</v>
      </c>
      <c r="F2082" s="8" t="s">
        <v>5</v>
      </c>
      <c r="G2082" s="26">
        <f t="shared" si="165"/>
        <v>0.80616023176279095</v>
      </c>
      <c r="H2082" s="30">
        <f t="shared" si="166"/>
        <v>4.9140330516175015E-2</v>
      </c>
      <c r="I2082" s="30">
        <f>HLOOKUP(F2082,ROCs!$B$1:$F$17,MATCH(VLOOKUP(D2082,HROC,2,0),ROCs!$A$2:$A$17,0)+1,0)</f>
        <v>0.28292799795311729</v>
      </c>
      <c r="J2082" s="3">
        <v>3.28</v>
      </c>
      <c r="K2082" s="26">
        <f t="shared" si="162"/>
        <v>3.867455975220341</v>
      </c>
      <c r="L2082" s="31">
        <f t="shared" si="163"/>
        <v>8.4835044276648937</v>
      </c>
      <c r="M2082" s="4">
        <f>2.721*K2082*(H2082+VLOOKUP(B2082,Summary!$A$34:C$39,3,0))</f>
        <v>0.51712078453598631</v>
      </c>
      <c r="N2082" t="s">
        <v>103</v>
      </c>
      <c r="O2082" t="s">
        <v>82</v>
      </c>
      <c r="P2082">
        <f t="shared" si="164"/>
        <v>4000</v>
      </c>
    </row>
    <row r="2083" spans="1:16" hidden="1">
      <c r="A2083" t="s">
        <v>16</v>
      </c>
      <c r="B2083" t="s">
        <v>97</v>
      </c>
      <c r="C2083" t="s">
        <v>71</v>
      </c>
      <c r="D2083" s="8">
        <v>1820</v>
      </c>
      <c r="E2083" t="str">
        <f>VLOOKUP(D2083,Conformity!$A$2:$C$116,2,0)</f>
        <v>Golf Courses</v>
      </c>
      <c r="F2083" s="8" t="s">
        <v>9</v>
      </c>
      <c r="G2083" s="26">
        <f t="shared" si="165"/>
        <v>1.8765006736361713</v>
      </c>
      <c r="H2083" s="30">
        <f t="shared" si="166"/>
        <v>0.3700681607026059</v>
      </c>
      <c r="I2083" s="30">
        <f>HLOOKUP(F2083,ROCs!$B$1:$F$17,MATCH(VLOOKUP(D2083,HROC,2,0),ROCs!$A$2:$A$17,0)+1,0)</f>
        <v>0.22153198944874952</v>
      </c>
      <c r="J2083" s="3">
        <v>3.28</v>
      </c>
      <c r="K2083" s="26">
        <f t="shared" si="162"/>
        <v>3.0282093765707363</v>
      </c>
      <c r="L2083" s="31">
        <f t="shared" si="163"/>
        <v>15.46191090026114</v>
      </c>
      <c r="M2083" s="4">
        <f>2.721*K2083*(H2083+VLOOKUP(B2083,Summary!$A$34:C$39,3,0))</f>
        <v>3.3788622902711438</v>
      </c>
      <c r="N2083" t="s">
        <v>104</v>
      </c>
      <c r="P2083">
        <f t="shared" si="164"/>
        <v>1000</v>
      </c>
    </row>
    <row r="2084" spans="1:16" hidden="1">
      <c r="A2084" t="s">
        <v>14</v>
      </c>
      <c r="B2084" t="s">
        <v>96</v>
      </c>
      <c r="C2084" t="s">
        <v>83</v>
      </c>
      <c r="D2084" s="8">
        <v>3100</v>
      </c>
      <c r="E2084" t="str">
        <f>VLOOKUP(D2084,Conformity!$A$2:$C$116,2,0)</f>
        <v>Herbaceous (Dry Prairie)</v>
      </c>
      <c r="F2084" s="8" t="s">
        <v>10</v>
      </c>
      <c r="G2084" s="26">
        <f t="shared" si="165"/>
        <v>0.80616023176279095</v>
      </c>
      <c r="H2084" s="30">
        <f t="shared" si="166"/>
        <v>4.9140330516175015E-2</v>
      </c>
      <c r="I2084" s="30">
        <f>HLOOKUP(F2084,ROCs!$B$1:$F$17,MATCH(VLOOKUP(D2084,HROC,2,0),ROCs!$A$2:$A$17,0)+1,0)</f>
        <v>0.24115339422849597</v>
      </c>
      <c r="J2084" s="3">
        <v>3.28</v>
      </c>
      <c r="K2084" s="26">
        <f t="shared" si="162"/>
        <v>3.2964222070670028</v>
      </c>
      <c r="L2084" s="31">
        <f t="shared" si="163"/>
        <v>7.2309064584794749</v>
      </c>
      <c r="M2084" s="4">
        <f>2.721*K2084*(H2084+VLOOKUP(B2084,Summary!$A$34:C$39,3,0))</f>
        <v>1.1583325661421993</v>
      </c>
      <c r="N2084" t="s">
        <v>111</v>
      </c>
      <c r="O2084" t="s">
        <v>82</v>
      </c>
      <c r="P2084">
        <f t="shared" si="164"/>
        <v>3000</v>
      </c>
    </row>
    <row r="2085" spans="1:16" hidden="1">
      <c r="A2085" t="s">
        <v>12</v>
      </c>
      <c r="B2085" t="s">
        <v>95</v>
      </c>
      <c r="C2085" t="s">
        <v>88</v>
      </c>
      <c r="D2085" s="8">
        <v>3200</v>
      </c>
      <c r="E2085" t="str">
        <f>VLOOKUP(D2085,Conformity!$A$2:$C$116,2,0)</f>
        <v>Shrub and Brushland</v>
      </c>
      <c r="F2085" s="8" t="s">
        <v>10</v>
      </c>
      <c r="G2085" s="26">
        <f t="shared" si="165"/>
        <v>0.80616023176279095</v>
      </c>
      <c r="H2085" s="30">
        <f t="shared" si="166"/>
        <v>4.9140330516175015E-2</v>
      </c>
      <c r="I2085" s="30">
        <f>HLOOKUP(F2085,ROCs!$B$1:$F$17,MATCH(VLOOKUP(D2085,HROC,2,0),ROCs!$A$2:$A$17,0)+1,0)</f>
        <v>0.24115339422849597</v>
      </c>
      <c r="J2085" s="3">
        <v>3.28</v>
      </c>
      <c r="K2085" s="26">
        <f t="shared" si="162"/>
        <v>3.2964222070670028</v>
      </c>
      <c r="L2085" s="31">
        <f t="shared" si="163"/>
        <v>7.2309064584794749</v>
      </c>
      <c r="M2085" s="4">
        <f>2.721*K2085*(H2085+VLOOKUP(B2085,Summary!$A$34:C$39,3,0))</f>
        <v>0.44076738010785416</v>
      </c>
      <c r="N2085" t="s">
        <v>116</v>
      </c>
      <c r="O2085" t="s">
        <v>89</v>
      </c>
      <c r="P2085">
        <f t="shared" si="164"/>
        <v>3000</v>
      </c>
    </row>
    <row r="2086" spans="1:16" hidden="1">
      <c r="A2086" t="s">
        <v>14</v>
      </c>
      <c r="B2086" t="s">
        <v>96</v>
      </c>
      <c r="C2086" t="s">
        <v>81</v>
      </c>
      <c r="D2086" s="8">
        <v>3220</v>
      </c>
      <c r="E2086" t="str">
        <f>VLOOKUP(D2086,Conformity!$A$2:$C$116,2,0)</f>
        <v>Coastal Scrub</v>
      </c>
      <c r="F2086" s="8" t="s">
        <v>10</v>
      </c>
      <c r="G2086" s="26">
        <f t="shared" si="165"/>
        <v>0.80616023176279095</v>
      </c>
      <c r="H2086" s="30">
        <f t="shared" si="166"/>
        <v>4.9140330516175015E-2</v>
      </c>
      <c r="I2086" s="30">
        <f>HLOOKUP(F2086,ROCs!$B$1:$F$17,MATCH(VLOOKUP(D2086,HROC,2,0),ROCs!$A$2:$A$17,0)+1,0)</f>
        <v>0.24115339422849597</v>
      </c>
      <c r="J2086" s="3">
        <v>3.27</v>
      </c>
      <c r="K2086" s="26">
        <f t="shared" si="162"/>
        <v>3.2863721393625305</v>
      </c>
      <c r="L2086" s="31">
        <f t="shared" si="163"/>
        <v>7.208861011959721</v>
      </c>
      <c r="M2086" s="4">
        <f>2.721*K2086*(H2086+VLOOKUP(B2086,Summary!$A$34:C$39,3,0))</f>
        <v>1.1548010644161562</v>
      </c>
      <c r="N2086" t="s">
        <v>103</v>
      </c>
      <c r="O2086" t="s">
        <v>82</v>
      </c>
      <c r="P2086">
        <f t="shared" si="164"/>
        <v>3000</v>
      </c>
    </row>
    <row r="2087" spans="1:16" hidden="1">
      <c r="A2087" t="s">
        <v>8</v>
      </c>
      <c r="B2087" t="s">
        <v>8</v>
      </c>
      <c r="C2087" t="s">
        <v>73</v>
      </c>
      <c r="D2087" s="8">
        <v>4110</v>
      </c>
      <c r="E2087" t="str">
        <f>VLOOKUP(D2087,Conformity!$A$2:$C$116,2,0)</f>
        <v>Pine Flatwoods</v>
      </c>
      <c r="F2087" s="8" t="s">
        <v>5</v>
      </c>
      <c r="G2087" s="26">
        <f t="shared" si="165"/>
        <v>0.80616023176279095</v>
      </c>
      <c r="H2087" s="30">
        <f t="shared" si="166"/>
        <v>4.9140330516175015E-2</v>
      </c>
      <c r="I2087" s="30">
        <f>HLOOKUP(F2087,ROCs!$B$1:$F$17,MATCH(VLOOKUP(D2087,HROC,2,0),ROCs!$A$2:$A$17,0)+1,0)</f>
        <v>0.28292799795311729</v>
      </c>
      <c r="J2087" s="3">
        <v>3.27</v>
      </c>
      <c r="K2087" s="26">
        <f t="shared" si="162"/>
        <v>3.8556649509056449</v>
      </c>
      <c r="L2087" s="31">
        <f t="shared" si="163"/>
        <v>8.4576400848976228</v>
      </c>
      <c r="M2087" s="4">
        <f>2.721*K2087*(H2087+VLOOKUP(B2087,Summary!$A$34:C$39,3,0))</f>
        <v>2.508884419746964</v>
      </c>
      <c r="N2087" t="s">
        <v>110</v>
      </c>
      <c r="P2087">
        <f t="shared" si="164"/>
        <v>4000</v>
      </c>
    </row>
    <row r="2088" spans="1:16">
      <c r="A2088" t="s">
        <v>8</v>
      </c>
      <c r="B2088" t="s">
        <v>8</v>
      </c>
      <c r="C2088" t="s">
        <v>17</v>
      </c>
      <c r="D2088" s="8">
        <v>2120</v>
      </c>
      <c r="E2088" t="str">
        <f>VLOOKUP(D2088,Conformity!$A$2:$C$116,2,0)</f>
        <v>Unimproved Pastures</v>
      </c>
      <c r="F2088" s="8" t="s">
        <v>5</v>
      </c>
      <c r="G2088" s="26">
        <f t="shared" si="165"/>
        <v>0.95337210017164864</v>
      </c>
      <c r="H2088" s="30">
        <f t="shared" si="166"/>
        <v>0.22938109134459039</v>
      </c>
      <c r="I2088" s="30">
        <f>HLOOKUP(F2088,ROCs!$B$1:$F$17,MATCH(VLOOKUP(D2088,HROC,2,0),ROCs!$A$2:$A$17,0)+1,0)</f>
        <v>0.2</v>
      </c>
      <c r="J2088" s="3">
        <v>3.26</v>
      </c>
      <c r="K2088" s="26">
        <f t="shared" si="162"/>
        <v>2.7172100000000001</v>
      </c>
      <c r="L2088" s="31">
        <f t="shared" si="163"/>
        <v>7.0487837079204505</v>
      </c>
      <c r="M2088" s="4">
        <f>2.721*K2088*(H2088+VLOOKUP(B2088,Summary!$A$34:C$39,3,0))</f>
        <v>3.1007060134730344</v>
      </c>
      <c r="N2088" t="s">
        <v>17</v>
      </c>
      <c r="O2088" t="s">
        <v>23</v>
      </c>
      <c r="P2088">
        <f t="shared" si="164"/>
        <v>2000</v>
      </c>
    </row>
    <row r="2089" spans="1:16" hidden="1">
      <c r="A2089" t="s">
        <v>16</v>
      </c>
      <c r="B2089" t="s">
        <v>97</v>
      </c>
      <c r="C2089" t="s">
        <v>86</v>
      </c>
      <c r="D2089" s="8">
        <v>2140</v>
      </c>
      <c r="E2089" t="str">
        <f>VLOOKUP(D2089,Conformity!$A$2:$C$116,2,0)</f>
        <v>Row Crops</v>
      </c>
      <c r="F2089" s="8" t="s">
        <v>5</v>
      </c>
      <c r="G2089" s="26">
        <f t="shared" si="165"/>
        <v>1.1942187284187931</v>
      </c>
      <c r="H2089" s="30">
        <f t="shared" si="166"/>
        <v>0.52982210901985061</v>
      </c>
      <c r="I2089" s="30">
        <f>HLOOKUP(F2089,ROCs!$B$1:$F$17,MATCH(VLOOKUP(D2089,HROC,2,0),ROCs!$A$2:$A$17,0)+1,0)</f>
        <v>0.25824300484311374</v>
      </c>
      <c r="J2089" s="3">
        <v>3.26</v>
      </c>
      <c r="K2089" s="26">
        <f t="shared" si="162"/>
        <v>3.508502375948785</v>
      </c>
      <c r="L2089" s="31">
        <f t="shared" si="163"/>
        <v>11.400770268528913</v>
      </c>
      <c r="M2089" s="4">
        <f>2.721*K2089*(H2089+VLOOKUP(B2089,Summary!$A$34:C$39,3,0))</f>
        <v>5.4398836697742423</v>
      </c>
      <c r="N2089" t="s">
        <v>109</v>
      </c>
      <c r="P2089">
        <f t="shared" si="164"/>
        <v>2000</v>
      </c>
    </row>
    <row r="2090" spans="1:16">
      <c r="A2090" t="s">
        <v>16</v>
      </c>
      <c r="B2090" t="s">
        <v>97</v>
      </c>
      <c r="C2090" t="s">
        <v>17</v>
      </c>
      <c r="D2090" s="8">
        <v>6120</v>
      </c>
      <c r="E2090" t="str">
        <f>VLOOKUP(D2090,Conformity!$A$2:$C$116,2,0)</f>
        <v>Mangrove Swamps</v>
      </c>
      <c r="F2090" s="8" t="s">
        <v>5</v>
      </c>
      <c r="G2090" s="26">
        <f t="shared" si="165"/>
        <v>0.62640332935885068</v>
      </c>
      <c r="H2090" s="30">
        <f t="shared" si="166"/>
        <v>1.7869211096790915E-2</v>
      </c>
      <c r="I2090" s="30">
        <f>HLOOKUP(F2090,ROCs!$B$1:$F$17,MATCH(VLOOKUP(D2090,HROC,2,0),ROCs!$A$2:$A$17,0)+1,0)</f>
        <v>0.24869471632328805</v>
      </c>
      <c r="J2090" s="3">
        <v>3.25</v>
      </c>
      <c r="K2090" s="26">
        <f t="shared" si="162"/>
        <v>3.3684144984012345</v>
      </c>
      <c r="L2090" s="31">
        <f t="shared" si="163"/>
        <v>5.7412720596253646</v>
      </c>
      <c r="M2090" s="4">
        <f>2.721*K2090*(H2090+VLOOKUP(B2090,Summary!$A$34:C$39,3,0))</f>
        <v>0.53039769939063364</v>
      </c>
      <c r="N2090" t="s">
        <v>17</v>
      </c>
      <c r="O2090" t="s">
        <v>70</v>
      </c>
      <c r="P2090">
        <f t="shared" si="164"/>
        <v>6000</v>
      </c>
    </row>
    <row r="2091" spans="1:16" hidden="1">
      <c r="A2091" t="s">
        <v>14</v>
      </c>
      <c r="B2091" t="s">
        <v>96</v>
      </c>
      <c r="C2091" t="s">
        <v>86</v>
      </c>
      <c r="D2091" s="8">
        <v>3300</v>
      </c>
      <c r="E2091" t="str">
        <f>VLOOKUP(D2091,Conformity!$A$2:$C$116,2,0)</f>
        <v>Mixed Rangeland</v>
      </c>
      <c r="F2091" s="8" t="s">
        <v>5</v>
      </c>
      <c r="G2091" s="26">
        <f t="shared" si="165"/>
        <v>0.80616023176279095</v>
      </c>
      <c r="H2091" s="30">
        <f t="shared" si="166"/>
        <v>4.9140330516175015E-2</v>
      </c>
      <c r="I2091" s="30">
        <f>HLOOKUP(F2091,ROCs!$B$1:$F$17,MATCH(VLOOKUP(D2091,HROC,2,0),ROCs!$A$2:$A$17,0)+1,0)</f>
        <v>0.28292799795311729</v>
      </c>
      <c r="J2091" s="3">
        <v>3.24</v>
      </c>
      <c r="K2091" s="26">
        <f t="shared" si="162"/>
        <v>3.8202918779615569</v>
      </c>
      <c r="L2091" s="31">
        <f t="shared" si="163"/>
        <v>8.3800470565958101</v>
      </c>
      <c r="M2091" s="4">
        <f>2.721*K2091*(H2091+VLOOKUP(B2091,Summary!$A$34:C$39,3,0))</f>
        <v>1.3424155694997313</v>
      </c>
      <c r="N2091" t="s">
        <v>109</v>
      </c>
      <c r="P2091">
        <f t="shared" si="164"/>
        <v>3000</v>
      </c>
    </row>
    <row r="2092" spans="1:16" hidden="1">
      <c r="A2092" t="s">
        <v>14</v>
      </c>
      <c r="B2092" t="s">
        <v>96</v>
      </c>
      <c r="C2092" t="s">
        <v>72</v>
      </c>
      <c r="D2092" s="8">
        <v>1840</v>
      </c>
      <c r="E2092" t="str">
        <f>VLOOKUP(D2092,Conformity!$A$2:$C$116,2,0)</f>
        <v>Marinas and Fish Camps</v>
      </c>
      <c r="F2092" s="8" t="s">
        <v>5</v>
      </c>
      <c r="G2092" s="26">
        <f t="shared" si="165"/>
        <v>0.73183755311232057</v>
      </c>
      <c r="H2092" s="30">
        <f t="shared" si="166"/>
        <v>0.15992943931627868</v>
      </c>
      <c r="I2092" s="30">
        <f>HLOOKUP(F2092,ROCs!$B$1:$F$17,MATCH(VLOOKUP(D2092,HROC,2,0),ROCs!$A$2:$A$17,0)+1,0)</f>
        <v>0.27638752969320179</v>
      </c>
      <c r="J2092" s="3">
        <v>3.24</v>
      </c>
      <c r="K2092" s="26">
        <f t="shared" si="162"/>
        <v>3.7319778971883957</v>
      </c>
      <c r="L2092" s="31">
        <f t="shared" si="163"/>
        <v>7.4315994789020712</v>
      </c>
      <c r="M2092" s="4">
        <f>2.721*K2092*(H2092+VLOOKUP(B2092,Summary!$A$34:C$39,3,0))</f>
        <v>2.4364143225681989</v>
      </c>
      <c r="N2092" t="s">
        <v>99</v>
      </c>
      <c r="P2092">
        <f t="shared" si="164"/>
        <v>1000</v>
      </c>
    </row>
    <row r="2093" spans="1:16" hidden="1">
      <c r="A2093" t="s">
        <v>11</v>
      </c>
      <c r="B2093" t="s">
        <v>11</v>
      </c>
      <c r="C2093" t="s">
        <v>73</v>
      </c>
      <c r="D2093" s="8">
        <v>2110</v>
      </c>
      <c r="E2093" t="str">
        <f>VLOOKUP(D2093,Conformity!$A$2:$C$116,2,0)</f>
        <v>Improved Pastures</v>
      </c>
      <c r="F2093" s="8" t="s">
        <v>10</v>
      </c>
      <c r="G2093" s="26">
        <f t="shared" si="165"/>
        <v>1.8765006736361713</v>
      </c>
      <c r="H2093" s="30">
        <f t="shared" si="166"/>
        <v>0.3700681607026059</v>
      </c>
      <c r="I2093" s="30">
        <f>HLOOKUP(F2093,ROCs!$B$1:$F$17,MATCH(VLOOKUP(D2093,HROC,2,0),ROCs!$A$2:$A$17,0)+1,0)</f>
        <v>0.58663586860269046</v>
      </c>
      <c r="J2093" s="3">
        <v>3.23</v>
      </c>
      <c r="K2093" s="26">
        <f t="shared" si="162"/>
        <v>7.8967200931575308</v>
      </c>
      <c r="L2093" s="31">
        <f t="shared" si="163"/>
        <v>40.320323762742127</v>
      </c>
      <c r="M2093" s="4">
        <f>2.721*K2093*(H2093+VLOOKUP(B2093,Summary!$A$34:C$39,3,0))</f>
        <v>10.31521274660952</v>
      </c>
      <c r="N2093" t="s">
        <v>110</v>
      </c>
      <c r="P2093">
        <f t="shared" si="164"/>
        <v>2000</v>
      </c>
    </row>
    <row r="2094" spans="1:16" hidden="1">
      <c r="A2094" t="s">
        <v>15</v>
      </c>
      <c r="B2094" t="s">
        <v>95</v>
      </c>
      <c r="C2094" t="s">
        <v>4</v>
      </c>
      <c r="D2094" s="8">
        <v>2110</v>
      </c>
      <c r="E2094" t="str">
        <f>VLOOKUP(D2094,Conformity!$A$2:$C$116,2,0)</f>
        <v>Improved Pastures</v>
      </c>
      <c r="F2094" s="8" t="s">
        <v>10</v>
      </c>
      <c r="G2094" s="26">
        <f t="shared" si="165"/>
        <v>1.8765006736361713</v>
      </c>
      <c r="H2094" s="30">
        <f t="shared" si="166"/>
        <v>0.3700681607026059</v>
      </c>
      <c r="I2094" s="30">
        <f>HLOOKUP(F2094,ROCs!$B$1:$F$17,MATCH(VLOOKUP(D2094,HROC,2,0),ROCs!$A$2:$A$17,0)+1,0)</f>
        <v>0.58663586860269046</v>
      </c>
      <c r="J2094" s="3">
        <v>3.2</v>
      </c>
      <c r="K2094" s="26">
        <f t="shared" si="162"/>
        <v>7.8233759436854804</v>
      </c>
      <c r="L2094" s="31">
        <f t="shared" si="163"/>
        <v>39.945831591571157</v>
      </c>
      <c r="M2094" s="4">
        <f>2.721*K2094*(H2094+VLOOKUP(B2094,Summary!$A$34:C$39,3,0))</f>
        <v>7.8777911633699471</v>
      </c>
      <c r="N2094" t="s">
        <v>4</v>
      </c>
      <c r="P2094">
        <f t="shared" si="164"/>
        <v>2000</v>
      </c>
    </row>
    <row r="2095" spans="1:16" hidden="1">
      <c r="A2095" t="s">
        <v>14</v>
      </c>
      <c r="B2095" t="s">
        <v>96</v>
      </c>
      <c r="C2095" t="s">
        <v>77</v>
      </c>
      <c r="D2095" s="8">
        <v>5250</v>
      </c>
      <c r="E2095" t="str">
        <f>VLOOKUP(D2095,Conformity!$A$2:$C$116,2,0)</f>
        <v>Marshy Lakes</v>
      </c>
      <c r="F2095" s="8" t="s">
        <v>10</v>
      </c>
      <c r="G2095" s="26">
        <f t="shared" si="165"/>
        <v>0.52096910560538079</v>
      </c>
      <c r="H2095" s="30">
        <f t="shared" si="166"/>
        <v>9.3813358258152305E-2</v>
      </c>
      <c r="I2095" s="30">
        <f>HLOOKUP(F2095,ROCs!$B$1:$F$17,MATCH(VLOOKUP(D2095,HROC,2,0),ROCs!$A$2:$A$17,0)+1,0)</f>
        <v>0.2984336595879456</v>
      </c>
      <c r="J2095" s="3">
        <v>3.2</v>
      </c>
      <c r="K2095" s="26">
        <f t="shared" si="162"/>
        <v>3.9799112842648423</v>
      </c>
      <c r="L2095" s="31">
        <f t="shared" si="163"/>
        <v>5.6417508470761835</v>
      </c>
      <c r="M2095" s="4">
        <f>2.721*K2095*(H2095+VLOOKUP(B2095,Summary!$A$34:C$39,3,0))</f>
        <v>1.8822837105601273</v>
      </c>
      <c r="N2095" t="s">
        <v>112</v>
      </c>
      <c r="P2095">
        <f t="shared" si="164"/>
        <v>5000</v>
      </c>
    </row>
    <row r="2096" spans="1:16" hidden="1">
      <c r="A2096" t="s">
        <v>16</v>
      </c>
      <c r="B2096" t="s">
        <v>97</v>
      </c>
      <c r="C2096" t="s">
        <v>79</v>
      </c>
      <c r="D2096" s="8">
        <v>4110</v>
      </c>
      <c r="E2096" t="str">
        <f>VLOOKUP(D2096,Conformity!$A$2:$C$116,2,0)</f>
        <v>Pine Flatwoods</v>
      </c>
      <c r="F2096" s="8" t="s">
        <v>10</v>
      </c>
      <c r="G2096" s="26">
        <f t="shared" si="165"/>
        <v>0.80616023176279095</v>
      </c>
      <c r="H2096" s="30">
        <f t="shared" si="166"/>
        <v>4.9140330516175015E-2</v>
      </c>
      <c r="I2096" s="30">
        <f>HLOOKUP(F2096,ROCs!$B$1:$F$17,MATCH(VLOOKUP(D2096,HROC,2,0),ROCs!$A$2:$A$17,0)+1,0)</f>
        <v>0.24115339422849597</v>
      </c>
      <c r="J2096" s="3">
        <v>3.19</v>
      </c>
      <c r="K2096" s="26">
        <f t="shared" si="162"/>
        <v>3.2059715977267498</v>
      </c>
      <c r="L2096" s="31">
        <f t="shared" si="163"/>
        <v>7.0324974398016842</v>
      </c>
      <c r="M2096" s="4">
        <f>2.721*K2096*(H2096+VLOOKUP(B2096,Summary!$A$34:C$39,3,0))</f>
        <v>0.77761110191123028</v>
      </c>
      <c r="N2096" t="s">
        <v>113</v>
      </c>
      <c r="P2096">
        <f t="shared" si="164"/>
        <v>4000</v>
      </c>
    </row>
    <row r="2097" spans="1:16" hidden="1">
      <c r="A2097" t="s">
        <v>14</v>
      </c>
      <c r="B2097" t="s">
        <v>96</v>
      </c>
      <c r="C2097" t="s">
        <v>81</v>
      </c>
      <c r="D2097" s="8">
        <v>1210</v>
      </c>
      <c r="E2097" t="str">
        <f>VLOOKUP(D2097,Conformity!$A$2:$C$116,2,0)</f>
        <v>Fixed Single Family Units</v>
      </c>
      <c r="F2097" s="8" t="s">
        <v>10</v>
      </c>
      <c r="G2097" s="26">
        <f t="shared" si="165"/>
        <v>1.3474392445178078</v>
      </c>
      <c r="H2097" s="30">
        <f t="shared" si="166"/>
        <v>0.2921616014325315</v>
      </c>
      <c r="I2097" s="30">
        <f>HLOOKUP(F2097,ROCs!$B$1:$F$17,MATCH(VLOOKUP(D2097,HROC,2,0),ROCs!$A$2:$A$17,0)+1,0)</f>
        <v>0.22279788653131388</v>
      </c>
      <c r="J2097" s="3">
        <v>3.17</v>
      </c>
      <c r="K2097" s="26">
        <f t="shared" si="162"/>
        <v>2.943377309018024</v>
      </c>
      <c r="L2097" s="31">
        <f t="shared" si="163"/>
        <v>10.791546127553559</v>
      </c>
      <c r="M2097" s="4">
        <f>2.721*K2097*(H2097+VLOOKUP(B2097,Summary!$A$34:C$39,3,0))</f>
        <v>2.9806160872215033</v>
      </c>
      <c r="N2097" t="s">
        <v>103</v>
      </c>
      <c r="O2097" t="s">
        <v>82</v>
      </c>
      <c r="P2097">
        <f t="shared" si="164"/>
        <v>1000</v>
      </c>
    </row>
    <row r="2098" spans="1:16" hidden="1">
      <c r="A2098" t="s">
        <v>16</v>
      </c>
      <c r="B2098" t="s">
        <v>97</v>
      </c>
      <c r="C2098" t="s">
        <v>71</v>
      </c>
      <c r="D2098" s="8">
        <v>1411</v>
      </c>
      <c r="E2098" t="str">
        <f>VLOOKUP(D2098,Conformity!$A$2:$C$116,2,0)</f>
        <v>Shopping Centers (Plazas, Malls)</v>
      </c>
      <c r="F2098" s="8" t="s">
        <v>13</v>
      </c>
      <c r="G2098" s="26">
        <f t="shared" si="165"/>
        <v>1.4884831588725165</v>
      </c>
      <c r="H2098" s="30">
        <f t="shared" si="166"/>
        <v>0.30824389141964326</v>
      </c>
      <c r="I2098" s="30">
        <f>HLOOKUP(F2098,ROCs!$B$1:$F$17,MATCH(VLOOKUP(D2098,HROC,2,0),ROCs!$A$2:$A$17,0)+1,0)</f>
        <v>0.55707618727995345</v>
      </c>
      <c r="J2098" s="3">
        <v>3.17</v>
      </c>
      <c r="K2098" s="26">
        <f t="shared" si="162"/>
        <v>7.3595195832507825</v>
      </c>
      <c r="L2098" s="31">
        <f t="shared" si="163"/>
        <v>29.807251524163721</v>
      </c>
      <c r="M2098" s="4">
        <f>2.721*K2098*(H2098+VLOOKUP(B2098,Summary!$A$34:C$39,3,0))</f>
        <v>6.9736719568675305</v>
      </c>
      <c r="N2098" t="s">
        <v>104</v>
      </c>
      <c r="P2098">
        <f t="shared" si="164"/>
        <v>1000</v>
      </c>
    </row>
    <row r="2099" spans="1:16">
      <c r="A2099" t="s">
        <v>12</v>
      </c>
      <c r="B2099" t="s">
        <v>95</v>
      </c>
      <c r="C2099" t="s">
        <v>17</v>
      </c>
      <c r="D2099" s="8">
        <v>4340</v>
      </c>
      <c r="E2099" t="str">
        <f>VLOOKUP(D2099,Conformity!$A$2:$C$116,2,0)</f>
        <v>Hardwood - Coniferous Mixed</v>
      </c>
      <c r="F2099" s="8" t="s">
        <v>10</v>
      </c>
      <c r="G2099" s="26">
        <f t="shared" si="165"/>
        <v>0.80616023176279095</v>
      </c>
      <c r="H2099" s="30">
        <f t="shared" si="166"/>
        <v>4.9140330516175015E-2</v>
      </c>
      <c r="I2099" s="30">
        <f>HLOOKUP(F2099,ROCs!$B$1:$F$17,MATCH(VLOOKUP(D2099,HROC,2,0),ROCs!$A$2:$A$17,0)+1,0)</f>
        <v>0.24115339422849597</v>
      </c>
      <c r="J2099" s="3">
        <v>3.16</v>
      </c>
      <c r="K2099" s="26">
        <f t="shared" si="162"/>
        <v>3.1758213946133318</v>
      </c>
      <c r="L2099" s="31">
        <f t="shared" si="163"/>
        <v>6.9663611002424206</v>
      </c>
      <c r="M2099" s="4">
        <f>2.721*K2099*(H2099+VLOOKUP(B2099,Summary!$A$34:C$39,3,0))</f>
        <v>0.42464174425024975</v>
      </c>
      <c r="N2099" t="s">
        <v>17</v>
      </c>
      <c r="O2099" t="s">
        <v>35</v>
      </c>
      <c r="P2099">
        <f t="shared" si="164"/>
        <v>4000</v>
      </c>
    </row>
    <row r="2100" spans="1:16" hidden="1">
      <c r="A2100" t="s">
        <v>11</v>
      </c>
      <c r="B2100" t="s">
        <v>11</v>
      </c>
      <c r="C2100" t="s">
        <v>86</v>
      </c>
      <c r="D2100" s="8">
        <v>6430</v>
      </c>
      <c r="E2100" t="str">
        <f>VLOOKUP(D2100,Conformity!$A$2:$C$116,2,0)</f>
        <v>Wet Prairies</v>
      </c>
      <c r="F2100" s="8" t="s">
        <v>5</v>
      </c>
      <c r="G2100" s="26">
        <f t="shared" si="165"/>
        <v>0.62640332935885068</v>
      </c>
      <c r="H2100" s="30">
        <f t="shared" si="166"/>
        <v>1.7869211096790915E-2</v>
      </c>
      <c r="I2100" s="30">
        <f>HLOOKUP(F2100,ROCs!$B$1:$F$17,MATCH(VLOOKUP(D2100,HROC,2,0),ROCs!$A$2:$A$17,0)+1,0)</f>
        <v>0.24869471632328805</v>
      </c>
      <c r="J2100" s="3">
        <v>3.16</v>
      </c>
      <c r="K2100" s="26">
        <f t="shared" si="162"/>
        <v>3.2751353276762774</v>
      </c>
      <c r="L2100" s="31">
        <f t="shared" si="163"/>
        <v>5.5822829872049695</v>
      </c>
      <c r="M2100" s="4">
        <f>2.721*K2100*(H2100+VLOOKUP(B2100,Summary!$A$34:C$39,3,0))</f>
        <v>1.1395247889623168</v>
      </c>
      <c r="N2100" t="s">
        <v>109</v>
      </c>
      <c r="P2100">
        <f t="shared" si="164"/>
        <v>6000</v>
      </c>
    </row>
    <row r="2101" spans="1:16">
      <c r="A2101" t="s">
        <v>14</v>
      </c>
      <c r="B2101" t="s">
        <v>96</v>
      </c>
      <c r="C2101" t="s">
        <v>17</v>
      </c>
      <c r="D2101" s="8">
        <v>1330</v>
      </c>
      <c r="E2101" t="str">
        <f>VLOOKUP(D2101,Conformity!$A$2:$C$116,2,0)</f>
        <v>Multiple Dwelling Units, Low Rise &lt;Two stories or less&gt;</v>
      </c>
      <c r="F2101" s="8" t="s">
        <v>10</v>
      </c>
      <c r="G2101" s="26">
        <f t="shared" si="165"/>
        <v>1.6728075169398335</v>
      </c>
      <c r="H2101" s="30">
        <f t="shared" si="166"/>
        <v>0.4645994885165638</v>
      </c>
      <c r="I2101" s="30">
        <f>HLOOKUP(F2101,ROCs!$B$1:$F$17,MATCH(VLOOKUP(D2101,HROC,2,0),ROCs!$A$2:$A$17,0)+1,0)</f>
        <v>0.44774347762687844</v>
      </c>
      <c r="J2101" s="3">
        <v>3.13</v>
      </c>
      <c r="K2101" s="26">
        <f t="shared" si="162"/>
        <v>5.8404890516213497</v>
      </c>
      <c r="L2101" s="31">
        <f t="shared" si="163"/>
        <v>26.584208061775183</v>
      </c>
      <c r="M2101" s="4">
        <f>2.721*K2101*(H2101+VLOOKUP(B2101,Summary!$A$34:C$39,3,0))</f>
        <v>8.6547591198930522</v>
      </c>
      <c r="N2101" t="s">
        <v>17</v>
      </c>
      <c r="O2101" t="s">
        <v>37</v>
      </c>
      <c r="P2101">
        <f t="shared" si="164"/>
        <v>1000</v>
      </c>
    </row>
    <row r="2102" spans="1:16" hidden="1">
      <c r="A2102" t="s">
        <v>11</v>
      </c>
      <c r="B2102" t="s">
        <v>11</v>
      </c>
      <c r="C2102" t="s">
        <v>86</v>
      </c>
      <c r="D2102" s="8">
        <v>6172</v>
      </c>
      <c r="E2102" t="str">
        <f>VLOOKUP(D2102,Conformity!$A$2:$C$116,2,0)</f>
        <v>Mixed Shrubs</v>
      </c>
      <c r="F2102" s="8" t="s">
        <v>5</v>
      </c>
      <c r="G2102" s="26">
        <f t="shared" si="165"/>
        <v>0.62640332935885068</v>
      </c>
      <c r="H2102" s="30">
        <f t="shared" si="166"/>
        <v>1.7869211096790915E-2</v>
      </c>
      <c r="I2102" s="30">
        <f>HLOOKUP(F2102,ROCs!$B$1:$F$17,MATCH(VLOOKUP(D2102,HROC,2,0),ROCs!$A$2:$A$17,0)+1,0)</f>
        <v>0.24869471632328805</v>
      </c>
      <c r="J2102" s="3">
        <v>3.13</v>
      </c>
      <c r="K2102" s="26">
        <f t="shared" si="162"/>
        <v>3.2440422707679577</v>
      </c>
      <c r="L2102" s="31">
        <f t="shared" si="163"/>
        <v>5.5292866297315042</v>
      </c>
      <c r="M2102" s="4">
        <f>2.721*K2102*(H2102+VLOOKUP(B2102,Summary!$A$34:C$39,3,0))</f>
        <v>1.1287065156493832</v>
      </c>
      <c r="N2102" t="s">
        <v>109</v>
      </c>
      <c r="P2102">
        <f t="shared" si="164"/>
        <v>6000</v>
      </c>
    </row>
    <row r="2103" spans="1:16" hidden="1">
      <c r="A2103" t="s">
        <v>14</v>
      </c>
      <c r="B2103" t="s">
        <v>96</v>
      </c>
      <c r="C2103" t="s">
        <v>71</v>
      </c>
      <c r="D2103" s="8">
        <v>5110</v>
      </c>
      <c r="E2103" t="str">
        <f>VLOOKUP(D2103,Conformity!$A$2:$C$116,2,0)</f>
        <v xml:space="preserve"> Natural River, Stream, Waterway</v>
      </c>
      <c r="F2103" s="8" t="s">
        <v>10</v>
      </c>
      <c r="G2103" s="26">
        <f t="shared" si="165"/>
        <v>0.52096910560538079</v>
      </c>
      <c r="H2103" s="30">
        <f t="shared" si="166"/>
        <v>9.3813358258152305E-2</v>
      </c>
      <c r="I2103" s="30">
        <f>HLOOKUP(F2103,ROCs!$B$1:$F$17,MATCH(VLOOKUP(D2103,HROC,2,0),ROCs!$A$2:$A$17,0)+1,0)</f>
        <v>0.2984336595879456</v>
      </c>
      <c r="J2103" s="3">
        <v>3.13</v>
      </c>
      <c r="K2103" s="26">
        <f t="shared" si="162"/>
        <v>3.8928507249215483</v>
      </c>
      <c r="L2103" s="31">
        <f t="shared" si="163"/>
        <v>5.5183375472963911</v>
      </c>
      <c r="M2103" s="4">
        <f>2.721*K2103*(H2103+VLOOKUP(B2103,Summary!$A$34:C$39,3,0))</f>
        <v>1.8411087543916242</v>
      </c>
      <c r="N2103" t="s">
        <v>104</v>
      </c>
      <c r="P2103">
        <f t="shared" si="164"/>
        <v>5000</v>
      </c>
    </row>
    <row r="2104" spans="1:16" hidden="1">
      <c r="A2104" t="s">
        <v>16</v>
      </c>
      <c r="B2104" t="s">
        <v>97</v>
      </c>
      <c r="C2104" t="s">
        <v>71</v>
      </c>
      <c r="D2104" s="8">
        <v>1330</v>
      </c>
      <c r="E2104" t="str">
        <f>VLOOKUP(D2104,Conformity!$A$2:$C$116,2,0)</f>
        <v>Multiple Dwelling Units, Low Rise &lt;Two stories or less&gt;</v>
      </c>
      <c r="F2104" s="8" t="s">
        <v>13</v>
      </c>
      <c r="G2104" s="26">
        <f t="shared" si="165"/>
        <v>1.6728075169398335</v>
      </c>
      <c r="H2104" s="30">
        <f t="shared" si="166"/>
        <v>0.4645994885165638</v>
      </c>
      <c r="I2104" s="30">
        <f>HLOOKUP(F2104,ROCs!$B$1:$F$17,MATCH(VLOOKUP(D2104,HROC,2,0),ROCs!$A$2:$A$17,0)+1,0)</f>
        <v>0.40522520165068265</v>
      </c>
      <c r="J2104" s="3">
        <v>3.13</v>
      </c>
      <c r="K2104" s="26">
        <f t="shared" si="162"/>
        <v>5.2858689672619583</v>
      </c>
      <c r="L2104" s="31">
        <f t="shared" si="163"/>
        <v>24.059738691567851</v>
      </c>
      <c r="M2104" s="4">
        <f>2.721*K2104*(H2104+VLOOKUP(B2104,Summary!$A$34:C$39,3,0))</f>
        <v>7.2575784808862611</v>
      </c>
      <c r="N2104" t="s">
        <v>104</v>
      </c>
      <c r="P2104">
        <f t="shared" si="164"/>
        <v>1000</v>
      </c>
    </row>
    <row r="2105" spans="1:16">
      <c r="A2105" t="s">
        <v>14</v>
      </c>
      <c r="B2105" t="s">
        <v>96</v>
      </c>
      <c r="C2105" t="s">
        <v>17</v>
      </c>
      <c r="D2105" s="8">
        <v>4110</v>
      </c>
      <c r="E2105" t="str">
        <f>VLOOKUP(D2105,Conformity!$A$2:$C$116,2,0)</f>
        <v>Pine Flatwoods</v>
      </c>
      <c r="F2105" s="8" t="s">
        <v>5</v>
      </c>
      <c r="G2105" s="26">
        <f t="shared" si="165"/>
        <v>0.80616023176279095</v>
      </c>
      <c r="H2105" s="30">
        <f t="shared" si="166"/>
        <v>4.9140330516175015E-2</v>
      </c>
      <c r="I2105" s="30">
        <f>HLOOKUP(F2105,ROCs!$B$1:$F$17,MATCH(VLOOKUP(D2105,HROC,2,0),ROCs!$A$2:$A$17,0)+1,0)</f>
        <v>0.28292799795311729</v>
      </c>
      <c r="J2105" s="3">
        <v>3.11</v>
      </c>
      <c r="K2105" s="26">
        <f t="shared" si="162"/>
        <v>3.6670085618705062</v>
      </c>
      <c r="L2105" s="31">
        <f t="shared" si="163"/>
        <v>8.0438106006212866</v>
      </c>
      <c r="M2105" s="4">
        <f>2.721*K2105*(H2105+VLOOKUP(B2105,Summary!$A$34:C$39,3,0))</f>
        <v>1.2885532164025197</v>
      </c>
      <c r="N2105" t="s">
        <v>17</v>
      </c>
      <c r="O2105" t="s">
        <v>46</v>
      </c>
      <c r="P2105">
        <f t="shared" si="164"/>
        <v>4000</v>
      </c>
    </row>
    <row r="2106" spans="1:16" hidden="1">
      <c r="A2106" t="s">
        <v>14</v>
      </c>
      <c r="B2106" t="s">
        <v>96</v>
      </c>
      <c r="C2106" t="s">
        <v>81</v>
      </c>
      <c r="D2106" s="8">
        <v>6410</v>
      </c>
      <c r="E2106" t="str">
        <f>VLOOKUP(D2106,Conformity!$A$2:$C$116,2,0)</f>
        <v>Freshwater Marshes</v>
      </c>
      <c r="F2106" s="8" t="s">
        <v>5</v>
      </c>
      <c r="G2106" s="26">
        <f t="shared" si="165"/>
        <v>0.62640332935885068</v>
      </c>
      <c r="H2106" s="30">
        <f t="shared" si="166"/>
        <v>1.7869211096790915E-2</v>
      </c>
      <c r="I2106" s="30">
        <f>HLOOKUP(F2106,ROCs!$B$1:$F$17,MATCH(VLOOKUP(D2106,HROC,2,0),ROCs!$A$2:$A$17,0)+1,0)</f>
        <v>0.24869471632328805</v>
      </c>
      <c r="J2106" s="3">
        <v>3.11</v>
      </c>
      <c r="K2106" s="26">
        <f t="shared" si="162"/>
        <v>3.2233135661624117</v>
      </c>
      <c r="L2106" s="31">
        <f t="shared" si="163"/>
        <v>5.4939557247491946</v>
      </c>
      <c r="M2106" s="4">
        <f>2.721*K2106*(H2106+VLOOKUP(B2106,Summary!$A$34:C$39,3,0))</f>
        <v>0.85837524703492318</v>
      </c>
      <c r="N2106" t="s">
        <v>103</v>
      </c>
      <c r="O2106" t="s">
        <v>82</v>
      </c>
      <c r="P2106">
        <f t="shared" si="164"/>
        <v>6000</v>
      </c>
    </row>
    <row r="2107" spans="1:16" hidden="1">
      <c r="A2107" t="s">
        <v>11</v>
      </c>
      <c r="B2107" t="s">
        <v>11</v>
      </c>
      <c r="C2107" t="s">
        <v>86</v>
      </c>
      <c r="D2107" s="8">
        <v>2130</v>
      </c>
      <c r="E2107" t="str">
        <f>VLOOKUP(D2107,Conformity!$A$2:$C$116,2,0)</f>
        <v>Woodland Pastures</v>
      </c>
      <c r="F2107" s="8" t="s">
        <v>10</v>
      </c>
      <c r="G2107" s="26">
        <f t="shared" si="165"/>
        <v>0.95337210017164864</v>
      </c>
      <c r="H2107" s="30">
        <f t="shared" si="166"/>
        <v>0.22938109134459039</v>
      </c>
      <c r="I2107" s="30">
        <f>HLOOKUP(F2107,ROCs!$B$1:$F$17,MATCH(VLOOKUP(D2107,HROC,2,0),ROCs!$A$2:$A$17,0)+1,0)</f>
        <v>0.2</v>
      </c>
      <c r="J2107" s="3">
        <v>3.1</v>
      </c>
      <c r="K2107" s="26">
        <f t="shared" si="162"/>
        <v>2.5838500000000004</v>
      </c>
      <c r="L2107" s="31">
        <f t="shared" si="163"/>
        <v>6.7028311332985879</v>
      </c>
      <c r="M2107" s="4">
        <f>2.721*K2107*(H2107+VLOOKUP(B2107,Summary!$A$34:C$39,3,0))</f>
        <v>2.3860716552412291</v>
      </c>
      <c r="N2107" t="s">
        <v>109</v>
      </c>
      <c r="P2107">
        <f t="shared" si="164"/>
        <v>2000</v>
      </c>
    </row>
    <row r="2108" spans="1:16" hidden="1">
      <c r="A2108" t="s">
        <v>14</v>
      </c>
      <c r="B2108" t="s">
        <v>96</v>
      </c>
      <c r="C2108" t="s">
        <v>86</v>
      </c>
      <c r="D2108" s="8">
        <v>1400</v>
      </c>
      <c r="E2108" t="str">
        <f>VLOOKUP(D2108,Conformity!$A$2:$C$116,2,0)</f>
        <v>Commercial and Services</v>
      </c>
      <c r="F2108" s="8" t="s">
        <v>13</v>
      </c>
      <c r="G2108" s="26">
        <f t="shared" si="165"/>
        <v>0.73183755311232057</v>
      </c>
      <c r="H2108" s="30">
        <f t="shared" si="166"/>
        <v>0.15992943931627868</v>
      </c>
      <c r="I2108" s="30">
        <f>HLOOKUP(F2108,ROCs!$B$1:$F$17,MATCH(VLOOKUP(D2108,HROC,2,0),ROCs!$A$2:$A$17,0)+1,0)</f>
        <v>0.55707618727995345</v>
      </c>
      <c r="J2108" s="3">
        <v>3.1</v>
      </c>
      <c r="K2108" s="26">
        <f t="shared" si="162"/>
        <v>7.1970065325165384</v>
      </c>
      <c r="L2108" s="31">
        <f t="shared" si="163"/>
        <v>14.331614888984081</v>
      </c>
      <c r="M2108" s="4">
        <f>2.721*K2108*(H2108+VLOOKUP(B2108,Summary!$A$34:C$39,3,0))</f>
        <v>4.6985513522603259</v>
      </c>
      <c r="N2108" t="s">
        <v>109</v>
      </c>
      <c r="P2108">
        <f t="shared" si="164"/>
        <v>1000</v>
      </c>
    </row>
    <row r="2109" spans="1:16" hidden="1">
      <c r="A2109" t="s">
        <v>12</v>
      </c>
      <c r="B2109" t="s">
        <v>95</v>
      </c>
      <c r="C2109" t="s">
        <v>71</v>
      </c>
      <c r="D2109" s="8">
        <v>6430</v>
      </c>
      <c r="E2109" t="str">
        <f>VLOOKUP(D2109,Conformity!$A$2:$C$116,2,0)</f>
        <v>Wet Prairies</v>
      </c>
      <c r="F2109" s="8" t="s">
        <v>10</v>
      </c>
      <c r="G2109" s="26">
        <f t="shared" si="165"/>
        <v>0.62640332935885068</v>
      </c>
      <c r="H2109" s="30">
        <f t="shared" si="166"/>
        <v>1.7869211096790915E-2</v>
      </c>
      <c r="I2109" s="30">
        <f>HLOOKUP(F2109,ROCs!$B$1:$F$17,MATCH(VLOOKUP(D2109,HROC,2,0),ROCs!$A$2:$A$17,0)+1,0)</f>
        <v>0.24869471632328805</v>
      </c>
      <c r="J2109" s="3">
        <v>3.09</v>
      </c>
      <c r="K2109" s="26">
        <f t="shared" si="162"/>
        <v>3.2025848615568653</v>
      </c>
      <c r="L2109" s="31">
        <f t="shared" si="163"/>
        <v>5.4586248197668832</v>
      </c>
      <c r="M2109" s="4">
        <f>2.721*K2109*(H2109+VLOOKUP(B2109,Summary!$A$34:C$39,3,0))</f>
        <v>0.15571647631955313</v>
      </c>
      <c r="N2109" t="s">
        <v>104</v>
      </c>
      <c r="P2109">
        <f t="shared" si="164"/>
        <v>6000</v>
      </c>
    </row>
    <row r="2110" spans="1:16" hidden="1">
      <c r="A2110" t="s">
        <v>2</v>
      </c>
      <c r="B2110" t="s">
        <v>94</v>
      </c>
      <c r="C2110" t="s">
        <v>86</v>
      </c>
      <c r="D2110" s="8">
        <v>1180</v>
      </c>
      <c r="E2110" t="str">
        <f>VLOOKUP(D2110,Conformity!$A$2:$C$116,2,0)</f>
        <v>Rural Residential</v>
      </c>
      <c r="F2110" s="8" t="s">
        <v>5</v>
      </c>
      <c r="G2110" s="26">
        <f t="shared" si="165"/>
        <v>0.96739227811534922</v>
      </c>
      <c r="H2110" s="30">
        <f t="shared" si="166"/>
        <v>0.17065096597435325</v>
      </c>
      <c r="I2110" s="30">
        <f>HLOOKUP(F2110,ROCs!$B$1:$F$17,MATCH(VLOOKUP(D2110,HROC,2,0),ROCs!$A$2:$A$17,0)+1,0)</f>
        <v>0.27638752969320179</v>
      </c>
      <c r="J2110" s="3">
        <v>3.08</v>
      </c>
      <c r="K2110" s="26">
        <f t="shared" si="162"/>
        <v>3.5476826923889688</v>
      </c>
      <c r="L2110" s="31">
        <f t="shared" si="163"/>
        <v>9.3384742905937443</v>
      </c>
      <c r="M2110" s="4">
        <f>2.721*K2110*(H2110+VLOOKUP(B2110,Summary!$A$34:C$39,3,0))</f>
        <v>2.1299977470984932</v>
      </c>
      <c r="N2110" t="s">
        <v>109</v>
      </c>
      <c r="P2110">
        <f t="shared" si="164"/>
        <v>1000</v>
      </c>
    </row>
    <row r="2111" spans="1:16">
      <c r="A2111" t="s">
        <v>14</v>
      </c>
      <c r="B2111" t="s">
        <v>96</v>
      </c>
      <c r="C2111" t="s">
        <v>17</v>
      </c>
      <c r="D2111" s="8">
        <v>6172</v>
      </c>
      <c r="E2111" t="str">
        <f>VLOOKUP(D2111,Conformity!$A$2:$C$116,2,0)</f>
        <v>Mixed Shrubs</v>
      </c>
      <c r="F2111" s="8" t="s">
        <v>9</v>
      </c>
      <c r="G2111" s="26">
        <f t="shared" si="165"/>
        <v>0.62640332935885068</v>
      </c>
      <c r="H2111" s="30">
        <f t="shared" si="166"/>
        <v>1.7869211096790915E-2</v>
      </c>
      <c r="I2111" s="30">
        <f>HLOOKUP(F2111,ROCs!$B$1:$F$17,MATCH(VLOOKUP(D2111,HROC,2,0),ROCs!$A$2:$A$17,0)+1,0)</f>
        <v>0.24869471632328805</v>
      </c>
      <c r="J2111" s="3">
        <v>3.07</v>
      </c>
      <c r="K2111" s="26">
        <f t="shared" si="162"/>
        <v>3.1818561569513193</v>
      </c>
      <c r="L2111" s="31">
        <f t="shared" si="163"/>
        <v>5.4232939147845736</v>
      </c>
      <c r="M2111" s="4">
        <f>2.721*K2111*(H2111+VLOOKUP(B2111,Summary!$A$34:C$39,3,0))</f>
        <v>0.84733505093158001</v>
      </c>
      <c r="N2111" t="s">
        <v>17</v>
      </c>
      <c r="O2111" t="s">
        <v>48</v>
      </c>
      <c r="P2111">
        <f t="shared" si="164"/>
        <v>6000</v>
      </c>
    </row>
    <row r="2112" spans="1:16" hidden="1">
      <c r="A2112" t="s">
        <v>14</v>
      </c>
      <c r="B2112" t="s">
        <v>96</v>
      </c>
      <c r="C2112" t="s">
        <v>86</v>
      </c>
      <c r="D2112" s="8">
        <v>2140</v>
      </c>
      <c r="E2112" t="str">
        <f>VLOOKUP(D2112,Conformity!$A$2:$C$116,2,0)</f>
        <v>Row Crops</v>
      </c>
      <c r="F2112" s="8" t="s">
        <v>5</v>
      </c>
      <c r="G2112" s="26">
        <f t="shared" si="165"/>
        <v>1.1942187284187931</v>
      </c>
      <c r="H2112" s="30">
        <f t="shared" si="166"/>
        <v>0.52982210901985061</v>
      </c>
      <c r="I2112" s="30">
        <f>HLOOKUP(F2112,ROCs!$B$1:$F$17,MATCH(VLOOKUP(D2112,HROC,2,0),ROCs!$A$2:$A$17,0)+1,0)</f>
        <v>0.25824300484311374</v>
      </c>
      <c r="J2112" s="3">
        <v>3.07</v>
      </c>
      <c r="K2112" s="26">
        <f t="shared" si="162"/>
        <v>3.3040191086388866</v>
      </c>
      <c r="L2112" s="31">
        <f t="shared" si="163"/>
        <v>10.736308197663732</v>
      </c>
      <c r="M2112" s="4">
        <f>2.721*K2112*(H2112+VLOOKUP(B2112,Summary!$A$34:C$39,3,0))</f>
        <v>5.4824446748170548</v>
      </c>
      <c r="N2112" t="s">
        <v>109</v>
      </c>
      <c r="P2112">
        <f t="shared" si="164"/>
        <v>2000</v>
      </c>
    </row>
    <row r="2113" spans="1:16" hidden="1">
      <c r="A2113" t="s">
        <v>14</v>
      </c>
      <c r="B2113" t="s">
        <v>96</v>
      </c>
      <c r="C2113" t="s">
        <v>78</v>
      </c>
      <c r="D2113" s="8">
        <v>6172</v>
      </c>
      <c r="E2113" t="str">
        <f>VLOOKUP(D2113,Conformity!$A$2:$C$116,2,0)</f>
        <v>Mixed Shrubs</v>
      </c>
      <c r="F2113" s="8" t="s">
        <v>5</v>
      </c>
      <c r="G2113" s="26">
        <f t="shared" si="165"/>
        <v>0.62640332935885068</v>
      </c>
      <c r="H2113" s="30">
        <f t="shared" si="166"/>
        <v>1.7869211096790915E-2</v>
      </c>
      <c r="I2113" s="30">
        <f>HLOOKUP(F2113,ROCs!$B$1:$F$17,MATCH(VLOOKUP(D2113,HROC,2,0),ROCs!$A$2:$A$17,0)+1,0)</f>
        <v>0.24869471632328805</v>
      </c>
      <c r="J2113" s="3">
        <v>3.07</v>
      </c>
      <c r="K2113" s="26">
        <f t="shared" si="162"/>
        <v>3.1818561569513193</v>
      </c>
      <c r="L2113" s="31">
        <f t="shared" si="163"/>
        <v>5.4232939147845736</v>
      </c>
      <c r="M2113" s="4">
        <f>2.721*K2113*(H2113+VLOOKUP(B2113,Summary!$A$34:C$39,3,0))</f>
        <v>0.84733505093158001</v>
      </c>
      <c r="N2113" t="s">
        <v>100</v>
      </c>
      <c r="P2113">
        <f t="shared" si="164"/>
        <v>6000</v>
      </c>
    </row>
    <row r="2114" spans="1:16" hidden="1">
      <c r="A2114" t="s">
        <v>16</v>
      </c>
      <c r="B2114" t="s">
        <v>97</v>
      </c>
      <c r="C2114" t="s">
        <v>71</v>
      </c>
      <c r="D2114" s="8">
        <v>6430</v>
      </c>
      <c r="E2114" t="str">
        <f>VLOOKUP(D2114,Conformity!$A$2:$C$116,2,0)</f>
        <v>Wet Prairies</v>
      </c>
      <c r="F2114" s="8" t="s">
        <v>3</v>
      </c>
      <c r="G2114" s="26">
        <f t="shared" si="165"/>
        <v>0.62640332935885068</v>
      </c>
      <c r="H2114" s="30">
        <f t="shared" si="166"/>
        <v>1.7869211096790915E-2</v>
      </c>
      <c r="I2114" s="30">
        <f>HLOOKUP(F2114,ROCs!$B$1:$F$17,MATCH(VLOOKUP(D2114,HROC,2,0),ROCs!$A$2:$A$17,0)+1,0)</f>
        <v>0.24869471632328805</v>
      </c>
      <c r="J2114" s="3">
        <v>3.07</v>
      </c>
      <c r="K2114" s="26">
        <f t="shared" ref="K2114:K2177" si="167">Rain*I2114*J2114/12</f>
        <v>3.1818561569513193</v>
      </c>
      <c r="L2114" s="31">
        <f t="shared" ref="L2114:L2177" si="168">2.721*G2114*K2114</f>
        <v>5.4232939147845736</v>
      </c>
      <c r="M2114" s="4">
        <f>2.721*K2114*(H2114+VLOOKUP(B2114,Summary!$A$34:C$39,3,0))</f>
        <v>0.50102182680899843</v>
      </c>
      <c r="N2114" t="s">
        <v>104</v>
      </c>
      <c r="P2114">
        <f t="shared" si="164"/>
        <v>6000</v>
      </c>
    </row>
    <row r="2115" spans="1:16" hidden="1">
      <c r="A2115" t="s">
        <v>16</v>
      </c>
      <c r="B2115" t="s">
        <v>97</v>
      </c>
      <c r="C2115" t="s">
        <v>79</v>
      </c>
      <c r="D2115" s="8">
        <v>8140</v>
      </c>
      <c r="E2115" t="str">
        <f>VLOOKUP(D2115,Conformity!$A$2:$C$116,2,0)</f>
        <v>Roads and Highways</v>
      </c>
      <c r="F2115" s="8" t="s">
        <v>5</v>
      </c>
      <c r="G2115" s="26">
        <f t="shared" si="165"/>
        <v>1.0171301585628862</v>
      </c>
      <c r="H2115" s="30">
        <f t="shared" si="166"/>
        <v>0.19656132206470006</v>
      </c>
      <c r="I2115" s="30">
        <f>HLOOKUP(F2115,ROCs!$B$1:$F$17,MATCH(VLOOKUP(D2115,HROC,2,0),ROCs!$A$2:$A$17,0)+1,0)</f>
        <v>0.45034663738052311</v>
      </c>
      <c r="J2115" s="3">
        <v>3.07</v>
      </c>
      <c r="K2115" s="26">
        <f t="shared" si="167"/>
        <v>5.7618362066398232</v>
      </c>
      <c r="L2115" s="31">
        <f t="shared" si="168"/>
        <v>15.946522195940878</v>
      </c>
      <c r="M2115" s="4">
        <f>2.721*K2115*(H2115+VLOOKUP(B2115,Summary!$A$34:C$39,3,0))</f>
        <v>3.7087980739218493</v>
      </c>
      <c r="N2115" t="s">
        <v>113</v>
      </c>
      <c r="P2115">
        <f t="shared" ref="P2115:P2178" si="169">INT(D2115/1000)*1000</f>
        <v>8000</v>
      </c>
    </row>
    <row r="2116" spans="1:16">
      <c r="A2116" t="s">
        <v>8</v>
      </c>
      <c r="B2116" t="s">
        <v>8</v>
      </c>
      <c r="C2116" t="s">
        <v>17</v>
      </c>
      <c r="D2116" s="8">
        <v>7430</v>
      </c>
      <c r="E2116" t="str">
        <f>VLOOKUP(D2116,Conformity!$A$2:$C$116,2,0)</f>
        <v>Spoil Areas</v>
      </c>
      <c r="F2116" s="8" t="s">
        <v>5</v>
      </c>
      <c r="G2116" s="26">
        <f t="shared" si="165"/>
        <v>0.73183755311232057</v>
      </c>
      <c r="H2116" s="30">
        <f t="shared" si="166"/>
        <v>0.13401908322593187</v>
      </c>
      <c r="I2116" s="30">
        <f>HLOOKUP(F2116,ROCs!$B$1:$F$17,MATCH(VLOOKUP(D2116,HROC,2,0),ROCs!$A$2:$A$17,0)+1,0)</f>
        <v>0.28292799795311729</v>
      </c>
      <c r="J2116" s="3">
        <v>3.05</v>
      </c>
      <c r="K2116" s="26">
        <f t="shared" si="167"/>
        <v>3.5962624159823293</v>
      </c>
      <c r="L2116" s="31">
        <f t="shared" si="168"/>
        <v>7.1613451721523464</v>
      </c>
      <c r="M2116" s="4">
        <f>2.721*K2116*(H2116+VLOOKUP(B2116,Summary!$A$34:C$39,3,0))</f>
        <v>3.1706660685518626</v>
      </c>
      <c r="N2116" t="s">
        <v>17</v>
      </c>
      <c r="O2116" t="s">
        <v>22</v>
      </c>
      <c r="P2116">
        <f t="shared" si="169"/>
        <v>7000</v>
      </c>
    </row>
    <row r="2117" spans="1:16" hidden="1">
      <c r="A2117" t="s">
        <v>14</v>
      </c>
      <c r="B2117" t="s">
        <v>96</v>
      </c>
      <c r="C2117" t="s">
        <v>78</v>
      </c>
      <c r="D2117" s="8">
        <v>5120</v>
      </c>
      <c r="E2117" t="str">
        <f>VLOOKUP(D2117,Conformity!$A$2:$C$116,2,0)</f>
        <v xml:space="preserve"> Channelized Waterways, Canals</v>
      </c>
      <c r="F2117" s="8" t="s">
        <v>10</v>
      </c>
      <c r="G2117" s="26">
        <f t="shared" si="165"/>
        <v>0.52096910560538079</v>
      </c>
      <c r="H2117" s="30">
        <f t="shared" si="166"/>
        <v>9.3813358258152305E-2</v>
      </c>
      <c r="I2117" s="30">
        <f>HLOOKUP(F2117,ROCs!$B$1:$F$17,MATCH(VLOOKUP(D2117,HROC,2,0),ROCs!$A$2:$A$17,0)+1,0)</f>
        <v>0.2984336595879456</v>
      </c>
      <c r="J2117" s="3">
        <v>3.05</v>
      </c>
      <c r="K2117" s="26">
        <f t="shared" si="167"/>
        <v>3.7933529428149275</v>
      </c>
      <c r="L2117" s="31">
        <f t="shared" si="168"/>
        <v>5.3772937761194868</v>
      </c>
      <c r="M2117" s="4">
        <f>2.721*K2117*(H2117+VLOOKUP(B2117,Summary!$A$34:C$39,3,0))</f>
        <v>1.794051661627621</v>
      </c>
      <c r="N2117" t="s">
        <v>100</v>
      </c>
      <c r="P2117">
        <f t="shared" si="169"/>
        <v>5000</v>
      </c>
    </row>
    <row r="2118" spans="1:16">
      <c r="A2118" t="s">
        <v>12</v>
      </c>
      <c r="B2118" t="s">
        <v>95</v>
      </c>
      <c r="C2118" t="s">
        <v>17</v>
      </c>
      <c r="D2118" s="8">
        <v>2130</v>
      </c>
      <c r="E2118" t="str">
        <f>VLOOKUP(D2118,Conformity!$A$2:$C$116,2,0)</f>
        <v>Woodland Pastures</v>
      </c>
      <c r="F2118" s="8" t="s">
        <v>5</v>
      </c>
      <c r="G2118" s="26">
        <f t="shared" si="165"/>
        <v>0.95337210017164864</v>
      </c>
      <c r="H2118" s="30">
        <f t="shared" si="166"/>
        <v>0.22938109134459039</v>
      </c>
      <c r="I2118" s="30">
        <f>HLOOKUP(F2118,ROCs!$B$1:$F$17,MATCH(VLOOKUP(D2118,HROC,2,0),ROCs!$A$2:$A$17,0)+1,0)</f>
        <v>0.2</v>
      </c>
      <c r="J2118" s="3">
        <v>3.04</v>
      </c>
      <c r="K2118" s="26">
        <f t="shared" si="167"/>
        <v>2.5338400000000001</v>
      </c>
      <c r="L2118" s="31">
        <f t="shared" si="168"/>
        <v>6.5730989178153889</v>
      </c>
      <c r="M2118" s="4">
        <f>2.721*K2118*(H2118+VLOOKUP(B2118,Summary!$A$34:C$39,3,0))</f>
        <v>1.581485972804302</v>
      </c>
      <c r="N2118" t="s">
        <v>17</v>
      </c>
      <c r="O2118" t="s">
        <v>18</v>
      </c>
      <c r="P2118">
        <f t="shared" si="169"/>
        <v>2000</v>
      </c>
    </row>
    <row r="2119" spans="1:16">
      <c r="A2119" t="s">
        <v>14</v>
      </c>
      <c r="B2119" t="s">
        <v>96</v>
      </c>
      <c r="C2119" t="s">
        <v>17</v>
      </c>
      <c r="D2119" s="8">
        <v>1110</v>
      </c>
      <c r="E2119" t="str">
        <f>VLOOKUP(D2119,Conformity!$A$2:$C$116,2,0)</f>
        <v>Fixed Single Family Units</v>
      </c>
      <c r="F2119" s="8" t="s">
        <v>9</v>
      </c>
      <c r="G2119" s="26">
        <f t="shared" si="165"/>
        <v>0.96739227811534922</v>
      </c>
      <c r="H2119" s="30">
        <f t="shared" si="166"/>
        <v>0.17065096597435325</v>
      </c>
      <c r="I2119" s="30">
        <f>HLOOKUP(F2119,ROCs!$B$1:$F$17,MATCH(VLOOKUP(D2119,HROC,2,0),ROCs!$A$2:$A$17,0)+1,0)</f>
        <v>0.22153198944874952</v>
      </c>
      <c r="J2119" s="3">
        <v>3.04</v>
      </c>
      <c r="K2119" s="26">
        <f t="shared" si="167"/>
        <v>2.8066330807240973</v>
      </c>
      <c r="L2119" s="31">
        <f t="shared" si="168"/>
        <v>7.3878283770137871</v>
      </c>
      <c r="M2119" s="4">
        <f>2.721*K2119*(H2119+VLOOKUP(B2119,Summary!$A$34:C$39,3,0))</f>
        <v>1.9141834817606895</v>
      </c>
      <c r="N2119" t="s">
        <v>17</v>
      </c>
      <c r="O2119" t="s">
        <v>38</v>
      </c>
      <c r="P2119">
        <f t="shared" si="169"/>
        <v>1000</v>
      </c>
    </row>
    <row r="2120" spans="1:16" hidden="1">
      <c r="A2120" t="s">
        <v>16</v>
      </c>
      <c r="B2120" t="s">
        <v>97</v>
      </c>
      <c r="C2120" t="s">
        <v>81</v>
      </c>
      <c r="D2120" s="8">
        <v>1310</v>
      </c>
      <c r="E2120" t="str">
        <f>VLOOKUP(D2120,Conformity!$A$2:$C$116,2,0)</f>
        <v>Fixed Single Family Units &lt;Six or more dwelling units per acre&gt;</v>
      </c>
      <c r="F2120" s="8" t="s">
        <v>10</v>
      </c>
      <c r="G2120" s="26">
        <f t="shared" si="165"/>
        <v>1.3474392445178078</v>
      </c>
      <c r="H2120" s="30">
        <f t="shared" si="166"/>
        <v>0.2921616014325315</v>
      </c>
      <c r="I2120" s="30">
        <f>HLOOKUP(F2120,ROCs!$B$1:$F$17,MATCH(VLOOKUP(D2120,HROC,2,0),ROCs!$A$2:$A$17,0)+1,0)</f>
        <v>0.44774347762687844</v>
      </c>
      <c r="J2120" s="3">
        <v>3.04</v>
      </c>
      <c r="K2120" s="26">
        <f t="shared" si="167"/>
        <v>5.6725516667504481</v>
      </c>
      <c r="L2120" s="31">
        <f t="shared" si="168"/>
        <v>20.797742370682052</v>
      </c>
      <c r="M2120" s="4">
        <f>2.721*K2120*(H2120+VLOOKUP(B2120,Summary!$A$34:C$39,3,0))</f>
        <v>5.1269186645214013</v>
      </c>
      <c r="N2120" t="s">
        <v>103</v>
      </c>
      <c r="O2120" t="s">
        <v>82</v>
      </c>
      <c r="P2120">
        <f t="shared" si="169"/>
        <v>1000</v>
      </c>
    </row>
    <row r="2121" spans="1:16" hidden="1">
      <c r="A2121" t="s">
        <v>14</v>
      </c>
      <c r="B2121" t="s">
        <v>96</v>
      </c>
      <c r="C2121" t="s">
        <v>72</v>
      </c>
      <c r="D2121" s="8">
        <v>1411</v>
      </c>
      <c r="E2121" t="str">
        <f>VLOOKUP(D2121,Conformity!$A$2:$C$116,2,0)</f>
        <v>Shopping Centers (Plazas, Malls)</v>
      </c>
      <c r="F2121" s="8" t="s">
        <v>9</v>
      </c>
      <c r="G2121" s="26">
        <f t="shared" si="165"/>
        <v>1.4884831588725165</v>
      </c>
      <c r="H2121" s="30">
        <f t="shared" si="166"/>
        <v>0.30824389141964326</v>
      </c>
      <c r="I2121" s="30">
        <f>HLOOKUP(F2121,ROCs!$B$1:$F$17,MATCH(VLOOKUP(D2121,HROC,2,0),ROCs!$A$2:$A$17,0)+1,0)</f>
        <v>0.57095970596605816</v>
      </c>
      <c r="J2121" s="3">
        <v>3.04</v>
      </c>
      <c r="K2121" s="26">
        <f t="shared" si="167"/>
        <v>7.2336027068251845</v>
      </c>
      <c r="L2121" s="31">
        <f t="shared" si="168"/>
        <v>29.297267691075394</v>
      </c>
      <c r="M2121" s="4">
        <f>2.721*K2121*(H2121+VLOOKUP(B2121,Summary!$A$34:C$39,3,0))</f>
        <v>7.6416620158214927</v>
      </c>
      <c r="N2121" t="s">
        <v>99</v>
      </c>
      <c r="P2121">
        <f t="shared" si="169"/>
        <v>1000</v>
      </c>
    </row>
    <row r="2122" spans="1:16" hidden="1">
      <c r="A2122" t="s">
        <v>14</v>
      </c>
      <c r="B2122" t="s">
        <v>96</v>
      </c>
      <c r="C2122" t="s">
        <v>77</v>
      </c>
      <c r="D2122" s="8">
        <v>1710</v>
      </c>
      <c r="E2122" t="str">
        <f>VLOOKUP(D2122,Conformity!$A$2:$C$116,2,0)</f>
        <v>Educational Facilities</v>
      </c>
      <c r="F2122" s="8" t="s">
        <v>5</v>
      </c>
      <c r="G2122" s="26">
        <f t="shared" si="165"/>
        <v>0.96739227811534922</v>
      </c>
      <c r="H2122" s="30">
        <f t="shared" si="166"/>
        <v>0.17065096597435325</v>
      </c>
      <c r="I2122" s="30">
        <f>HLOOKUP(F2122,ROCs!$B$1:$F$17,MATCH(VLOOKUP(D2122,HROC,2,0),ROCs!$A$2:$A$17,0)+1,0)</f>
        <v>0.24052044568721381</v>
      </c>
      <c r="J2122" s="3">
        <v>3.04</v>
      </c>
      <c r="K2122" s="26">
        <f t="shared" si="167"/>
        <v>3.0472016305004495</v>
      </c>
      <c r="L2122" s="31">
        <f t="shared" si="168"/>
        <v>8.0210708093292578</v>
      </c>
      <c r="M2122" s="4">
        <f>2.721*K2122*(H2122+VLOOKUP(B2122,Summary!$A$34:C$39,3,0))</f>
        <v>2.0782563516258921</v>
      </c>
      <c r="N2122" t="s">
        <v>112</v>
      </c>
      <c r="P2122">
        <f t="shared" si="169"/>
        <v>1000</v>
      </c>
    </row>
    <row r="2123" spans="1:16" hidden="1">
      <c r="A2123" t="s">
        <v>14</v>
      </c>
      <c r="B2123" t="s">
        <v>96</v>
      </c>
      <c r="C2123" t="s">
        <v>83</v>
      </c>
      <c r="D2123" s="8">
        <v>1400</v>
      </c>
      <c r="E2123" t="str">
        <f>VLOOKUP(D2123,Conformity!$A$2:$C$116,2,0)</f>
        <v>Commercial and Services</v>
      </c>
      <c r="F2123" s="8" t="s">
        <v>9</v>
      </c>
      <c r="G2123" s="26">
        <f t="shared" si="165"/>
        <v>0.73183755311232057</v>
      </c>
      <c r="H2123" s="30">
        <f t="shared" si="166"/>
        <v>0.15992943931627868</v>
      </c>
      <c r="I2123" s="30">
        <f>HLOOKUP(F2123,ROCs!$B$1:$F$17,MATCH(VLOOKUP(D2123,HROC,2,0),ROCs!$A$2:$A$17,0)+1,0)</f>
        <v>0.57095970596605816</v>
      </c>
      <c r="J2123" s="3">
        <v>3.02</v>
      </c>
      <c r="K2123" s="26">
        <f t="shared" si="167"/>
        <v>7.1860132153329133</v>
      </c>
      <c r="L2123" s="31">
        <f t="shared" si="168"/>
        <v>14.309723566874487</v>
      </c>
      <c r="M2123" s="4">
        <f>2.721*K2123*(H2123+VLOOKUP(B2123,Summary!$A$34:C$39,3,0))</f>
        <v>4.6913743870754843</v>
      </c>
      <c r="N2123" t="s">
        <v>111</v>
      </c>
      <c r="O2123" t="s">
        <v>82</v>
      </c>
      <c r="P2123">
        <f t="shared" si="169"/>
        <v>1000</v>
      </c>
    </row>
    <row r="2124" spans="1:16" hidden="1">
      <c r="A2124" t="s">
        <v>14</v>
      </c>
      <c r="B2124" t="s">
        <v>96</v>
      </c>
      <c r="C2124" t="s">
        <v>77</v>
      </c>
      <c r="D2124" s="8">
        <v>5200</v>
      </c>
      <c r="E2124" t="str">
        <f>VLOOKUP(D2124,Conformity!$A$2:$C$116,2,0)</f>
        <v>Lakes</v>
      </c>
      <c r="F2124" s="8" t="s">
        <v>5</v>
      </c>
      <c r="G2124" s="26">
        <f t="shared" si="165"/>
        <v>0.52096910560538079</v>
      </c>
      <c r="H2124" s="30">
        <f t="shared" si="166"/>
        <v>9.3813358258152305E-2</v>
      </c>
      <c r="I2124" s="30">
        <f>HLOOKUP(F2124,ROCs!$B$1:$F$17,MATCH(VLOOKUP(D2124,HROC,2,0),ROCs!$A$2:$A$17,0)+1,0)</f>
        <v>0.2984336595879456</v>
      </c>
      <c r="J2124" s="3">
        <v>3.02</v>
      </c>
      <c r="K2124" s="26">
        <f t="shared" si="167"/>
        <v>3.7560412745249447</v>
      </c>
      <c r="L2124" s="31">
        <f t="shared" si="168"/>
        <v>5.324402361928148</v>
      </c>
      <c r="M2124" s="4">
        <f>2.721*K2124*(H2124+VLOOKUP(B2124,Summary!$A$34:C$39,3,0))</f>
        <v>1.7764052518411197</v>
      </c>
      <c r="N2124" t="s">
        <v>112</v>
      </c>
      <c r="P2124">
        <f t="shared" si="169"/>
        <v>5000</v>
      </c>
    </row>
    <row r="2125" spans="1:16" hidden="1">
      <c r="A2125" t="s">
        <v>2</v>
      </c>
      <c r="B2125" t="s">
        <v>94</v>
      </c>
      <c r="C2125" t="s">
        <v>71</v>
      </c>
      <c r="D2125" s="8">
        <v>5120</v>
      </c>
      <c r="E2125" t="str">
        <f>VLOOKUP(D2125,Conformity!$A$2:$C$116,2,0)</f>
        <v xml:space="preserve"> Channelized Waterways, Canals</v>
      </c>
      <c r="F2125" s="8" t="s">
        <v>10</v>
      </c>
      <c r="G2125" s="26">
        <f t="shared" si="165"/>
        <v>0.52096910560538079</v>
      </c>
      <c r="H2125" s="30">
        <f t="shared" si="166"/>
        <v>9.3813358258152305E-2</v>
      </c>
      <c r="I2125" s="30">
        <f>HLOOKUP(F2125,ROCs!$B$1:$F$17,MATCH(VLOOKUP(D2125,HROC,2,0),ROCs!$A$2:$A$17,0)+1,0)</f>
        <v>0.2984336595879456</v>
      </c>
      <c r="J2125" s="3">
        <v>3</v>
      </c>
      <c r="K2125" s="26">
        <f t="shared" si="167"/>
        <v>3.7311668289982891</v>
      </c>
      <c r="L2125" s="31">
        <f t="shared" si="168"/>
        <v>5.2891414191339212</v>
      </c>
      <c r="M2125" s="4">
        <f>2.721*K2125*(H2125+VLOOKUP(B2125,Summary!$A$34:C$39,3,0))</f>
        <v>1.4600658303989886</v>
      </c>
      <c r="N2125" t="s">
        <v>104</v>
      </c>
      <c r="P2125">
        <f t="shared" si="169"/>
        <v>5000</v>
      </c>
    </row>
    <row r="2126" spans="1:16" hidden="1">
      <c r="A2126" t="s">
        <v>14</v>
      </c>
      <c r="B2126" t="s">
        <v>96</v>
      </c>
      <c r="C2126" t="s">
        <v>79</v>
      </c>
      <c r="D2126" s="8">
        <v>6250</v>
      </c>
      <c r="E2126" t="str">
        <f>VLOOKUP(D2126,Conformity!$A$2:$C$116,2,0)</f>
        <v>Hydric Pine Flatwoods</v>
      </c>
      <c r="F2126" s="8" t="s">
        <v>5</v>
      </c>
      <c r="G2126" s="26">
        <f t="shared" si="165"/>
        <v>0.62640332935885068</v>
      </c>
      <c r="H2126" s="30">
        <f t="shared" si="166"/>
        <v>1.7869211096790915E-2</v>
      </c>
      <c r="I2126" s="30">
        <f>HLOOKUP(F2126,ROCs!$B$1:$F$17,MATCH(VLOOKUP(D2126,HROC,2,0),ROCs!$A$2:$A$17,0)+1,0)</f>
        <v>0.24869471632328805</v>
      </c>
      <c r="J2126" s="3">
        <v>3</v>
      </c>
      <c r="K2126" s="26">
        <f t="shared" si="167"/>
        <v>3.1093056908319086</v>
      </c>
      <c r="L2126" s="31">
        <f t="shared" si="168"/>
        <v>5.2996357473464899</v>
      </c>
      <c r="M2126" s="4">
        <f>2.721*K2126*(H2126+VLOOKUP(B2126,Summary!$A$34:C$39,3,0))</f>
        <v>0.82801470775072983</v>
      </c>
      <c r="N2126" t="s">
        <v>113</v>
      </c>
      <c r="P2126">
        <f t="shared" si="169"/>
        <v>6000</v>
      </c>
    </row>
    <row r="2127" spans="1:16" hidden="1">
      <c r="A2127" t="s">
        <v>16</v>
      </c>
      <c r="B2127" t="s">
        <v>97</v>
      </c>
      <c r="C2127" t="s">
        <v>71</v>
      </c>
      <c r="D2127" s="8">
        <v>1900</v>
      </c>
      <c r="E2127" t="str">
        <f>VLOOKUP(D2127,Conformity!$A$2:$C$116,2,0)</f>
        <v>Open Land</v>
      </c>
      <c r="F2127" s="8" t="s">
        <v>9</v>
      </c>
      <c r="G2127" s="26">
        <f t="shared" ref="G2127:G2190" si="170">VLOOKUP(VLOOKUP(D2127,HEMC,2,0),EMCN,2,0)</f>
        <v>0.80616023176279095</v>
      </c>
      <c r="H2127" s="30">
        <f t="shared" ref="H2127:H2190" si="171">VLOOKUP(VLOOKUP(D2127,HEMC,2,0),EMCP,3,0)</f>
        <v>4.9140330516175015E-2</v>
      </c>
      <c r="I2127" s="30">
        <f>HLOOKUP(F2127,ROCs!$B$1:$F$17,MATCH(VLOOKUP(D2127,HROC,2,0),ROCs!$A$2:$A$17,0)+1,0)</f>
        <v>0.19937879050387461</v>
      </c>
      <c r="J2127" s="3">
        <v>2.99</v>
      </c>
      <c r="K2127" s="26">
        <f t="shared" si="167"/>
        <v>2.4844242171804436</v>
      </c>
      <c r="L2127" s="31">
        <f t="shared" si="168"/>
        <v>5.4497385313991531</v>
      </c>
      <c r="M2127" s="4">
        <f>2.721*K2127*(H2127+VLOOKUP(B2127,Summary!$A$34:C$39,3,0))</f>
        <v>0.60259917914010508</v>
      </c>
      <c r="N2127" t="s">
        <v>104</v>
      </c>
      <c r="P2127">
        <f t="shared" si="169"/>
        <v>1000</v>
      </c>
    </row>
    <row r="2128" spans="1:16">
      <c r="A2128" t="s">
        <v>16</v>
      </c>
      <c r="B2128" t="s">
        <v>97</v>
      </c>
      <c r="C2128" t="s">
        <v>17</v>
      </c>
      <c r="D2128" s="8">
        <v>5110</v>
      </c>
      <c r="E2128" t="str">
        <f>VLOOKUP(D2128,Conformity!$A$2:$C$116,2,0)</f>
        <v xml:space="preserve"> Natural River, Stream, Waterway</v>
      </c>
      <c r="F2128" s="8" t="s">
        <v>5</v>
      </c>
      <c r="G2128" s="26">
        <f t="shared" si="170"/>
        <v>0.52096910560538079</v>
      </c>
      <c r="H2128" s="30">
        <f t="shared" si="171"/>
        <v>9.3813358258152305E-2</v>
      </c>
      <c r="I2128" s="30">
        <f>HLOOKUP(F2128,ROCs!$B$1:$F$17,MATCH(VLOOKUP(D2128,HROC,2,0),ROCs!$A$2:$A$17,0)+1,0)</f>
        <v>0.2984336595879456</v>
      </c>
      <c r="J2128" s="3">
        <v>2.98</v>
      </c>
      <c r="K2128" s="26">
        <f t="shared" si="167"/>
        <v>3.7062923834716344</v>
      </c>
      <c r="L2128" s="31">
        <f t="shared" si="168"/>
        <v>5.2538804763396953</v>
      </c>
      <c r="M2128" s="4">
        <f>2.721*K2128*(H2128+VLOOKUP(B2128,Summary!$A$34:C$39,3,0))</f>
        <v>1.3494838424420657</v>
      </c>
      <c r="N2128" t="s">
        <v>17</v>
      </c>
      <c r="O2128" t="s">
        <v>67</v>
      </c>
      <c r="P2128">
        <f t="shared" si="169"/>
        <v>5000</v>
      </c>
    </row>
    <row r="2129" spans="1:16" hidden="1">
      <c r="A2129" t="s">
        <v>14</v>
      </c>
      <c r="B2129" t="s">
        <v>96</v>
      </c>
      <c r="C2129" t="s">
        <v>78</v>
      </c>
      <c r="D2129" s="8">
        <v>1850</v>
      </c>
      <c r="E2129" t="str">
        <f>VLOOKUP(D2129,Conformity!$A$2:$C$116,2,0)</f>
        <v>Parks and Zoos</v>
      </c>
      <c r="F2129" s="8" t="s">
        <v>10</v>
      </c>
      <c r="G2129" s="26">
        <f t="shared" si="170"/>
        <v>0.96739227811534922</v>
      </c>
      <c r="H2129" s="30">
        <f t="shared" si="171"/>
        <v>0.17065096597435325</v>
      </c>
      <c r="I2129" s="30">
        <f>HLOOKUP(F2129,ROCs!$B$1:$F$17,MATCH(VLOOKUP(D2129,HROC,2,0),ROCs!$A$2:$A$17,0)+1,0)</f>
        <v>0.24895975957097566</v>
      </c>
      <c r="J2129" s="3">
        <v>2.98</v>
      </c>
      <c r="K2129" s="26">
        <f t="shared" si="167"/>
        <v>3.091868598075882</v>
      </c>
      <c r="L2129" s="31">
        <f t="shared" si="168"/>
        <v>8.1386465241012793</v>
      </c>
      <c r="M2129" s="4">
        <f>2.721*K2129*(H2129+VLOOKUP(B2129,Summary!$A$34:C$39,3,0))</f>
        <v>2.1087201739546644</v>
      </c>
      <c r="N2129" t="s">
        <v>100</v>
      </c>
      <c r="P2129">
        <f t="shared" si="169"/>
        <v>1000</v>
      </c>
    </row>
    <row r="2130" spans="1:16" hidden="1">
      <c r="A2130" t="s">
        <v>16</v>
      </c>
      <c r="B2130" t="s">
        <v>97</v>
      </c>
      <c r="C2130" t="s">
        <v>71</v>
      </c>
      <c r="D2130" s="8">
        <v>4340</v>
      </c>
      <c r="E2130" t="str">
        <f>VLOOKUP(D2130,Conformity!$A$2:$C$116,2,0)</f>
        <v>Hardwood - Coniferous Mixed</v>
      </c>
      <c r="F2130" s="8" t="s">
        <v>13</v>
      </c>
      <c r="G2130" s="26">
        <f t="shared" si="170"/>
        <v>0.80616023176279095</v>
      </c>
      <c r="H2130" s="30">
        <f t="shared" si="171"/>
        <v>4.9140330516175015E-2</v>
      </c>
      <c r="I2130" s="30">
        <f>HLOOKUP(F2130,ROCs!$B$1:$F$17,MATCH(VLOOKUP(D2130,HROC,2,0),ROCs!$A$2:$A$17,0)+1,0)</f>
        <v>9.4942281192321246E-2</v>
      </c>
      <c r="J2130" s="3">
        <v>2.98</v>
      </c>
      <c r="K2130" s="26">
        <f t="shared" si="167"/>
        <v>1.1791024314696166</v>
      </c>
      <c r="L2130" s="31">
        <f t="shared" si="168"/>
        <v>2.5864342767271027</v>
      </c>
      <c r="M2130" s="4">
        <f>2.721*K2130*(H2130+VLOOKUP(B2130,Summary!$A$34:C$39,3,0))</f>
        <v>0.28599228441431968</v>
      </c>
      <c r="N2130" t="s">
        <v>104</v>
      </c>
      <c r="P2130">
        <f t="shared" si="169"/>
        <v>4000</v>
      </c>
    </row>
    <row r="2131" spans="1:16" hidden="1">
      <c r="A2131" t="s">
        <v>11</v>
      </c>
      <c r="B2131" t="s">
        <v>11</v>
      </c>
      <c r="C2131" t="s">
        <v>72</v>
      </c>
      <c r="D2131" s="8">
        <v>4271</v>
      </c>
      <c r="E2131" t="e">
        <f>VLOOKUP(D2131,Conformity!$A$2:$C$116,2,0)</f>
        <v>#N/A</v>
      </c>
      <c r="F2131" s="8" t="s">
        <v>5</v>
      </c>
      <c r="G2131" s="26">
        <f t="shared" si="170"/>
        <v>0.80616023176279095</v>
      </c>
      <c r="H2131" s="30">
        <f t="shared" si="171"/>
        <v>4.9140330516175015E-2</v>
      </c>
      <c r="I2131" s="30">
        <f>HLOOKUP(F2131,ROCs!$B$1:$F$17,MATCH(VLOOKUP(D2131,HROC,2,0),ROCs!$A$2:$A$17,0)+1,0)</f>
        <v>0.28292799795311729</v>
      </c>
      <c r="J2131" s="3">
        <v>2.98</v>
      </c>
      <c r="K2131" s="26">
        <f t="shared" si="167"/>
        <v>3.5137252457794563</v>
      </c>
      <c r="L2131" s="31">
        <f t="shared" si="168"/>
        <v>7.7075741446467632</v>
      </c>
      <c r="M2131" s="4">
        <f>2.721*K2131*(H2131+VLOOKUP(B2131,Summary!$A$34:C$39,3,0))</f>
        <v>1.5215162551182855</v>
      </c>
      <c r="N2131" t="s">
        <v>99</v>
      </c>
      <c r="P2131">
        <f t="shared" si="169"/>
        <v>4000</v>
      </c>
    </row>
    <row r="2132" spans="1:16" hidden="1">
      <c r="A2132" t="s">
        <v>8</v>
      </c>
      <c r="B2132" t="s">
        <v>8</v>
      </c>
      <c r="C2132" t="s">
        <v>86</v>
      </c>
      <c r="D2132" s="8">
        <v>4110</v>
      </c>
      <c r="E2132" t="str">
        <f>VLOOKUP(D2132,Conformity!$A$2:$C$116,2,0)</f>
        <v>Pine Flatwoods</v>
      </c>
      <c r="F2132" s="8" t="s">
        <v>10</v>
      </c>
      <c r="G2132" s="26">
        <f t="shared" si="170"/>
        <v>0.80616023176279095</v>
      </c>
      <c r="H2132" s="30">
        <f t="shared" si="171"/>
        <v>4.9140330516175015E-2</v>
      </c>
      <c r="I2132" s="30">
        <f>HLOOKUP(F2132,ROCs!$B$1:$F$17,MATCH(VLOOKUP(D2132,HROC,2,0),ROCs!$A$2:$A$17,0)+1,0)</f>
        <v>0.24115339422849597</v>
      </c>
      <c r="J2132" s="3">
        <v>2.97</v>
      </c>
      <c r="K2132" s="26">
        <f t="shared" si="167"/>
        <v>2.9848701082283533</v>
      </c>
      <c r="L2132" s="31">
        <f t="shared" si="168"/>
        <v>6.5474976163670853</v>
      </c>
      <c r="M2132" s="4">
        <f>2.721*K2132*(H2132+VLOOKUP(B2132,Summary!$A$34:C$39,3,0))</f>
        <v>1.9422574847286858</v>
      </c>
      <c r="N2132" t="s">
        <v>109</v>
      </c>
      <c r="P2132">
        <f t="shared" si="169"/>
        <v>4000</v>
      </c>
    </row>
    <row r="2133" spans="1:16" hidden="1">
      <c r="A2133" t="s">
        <v>16</v>
      </c>
      <c r="B2133" t="s">
        <v>97</v>
      </c>
      <c r="C2133" t="s">
        <v>71</v>
      </c>
      <c r="D2133" s="8">
        <v>6300</v>
      </c>
      <c r="E2133" t="str">
        <f>VLOOKUP(D2133,Conformity!$A$2:$C$116,2,0)</f>
        <v>Wetland Forested Mixed</v>
      </c>
      <c r="F2133" s="8" t="s">
        <v>5</v>
      </c>
      <c r="G2133" s="26">
        <f t="shared" si="170"/>
        <v>0.62640332935885068</v>
      </c>
      <c r="H2133" s="30">
        <f t="shared" si="171"/>
        <v>1.7869211096790915E-2</v>
      </c>
      <c r="I2133" s="30">
        <f>HLOOKUP(F2133,ROCs!$B$1:$F$17,MATCH(VLOOKUP(D2133,HROC,2,0),ROCs!$A$2:$A$17,0)+1,0)</f>
        <v>0.24869471632328805</v>
      </c>
      <c r="J2133" s="3">
        <v>2.97</v>
      </c>
      <c r="K2133" s="26">
        <f t="shared" si="167"/>
        <v>3.0782126339235898</v>
      </c>
      <c r="L2133" s="31">
        <f t="shared" si="168"/>
        <v>5.2466393898730255</v>
      </c>
      <c r="M2133" s="4">
        <f>2.721*K2133*(H2133+VLOOKUP(B2133,Summary!$A$34:C$39,3,0))</f>
        <v>0.48470189759697907</v>
      </c>
      <c r="N2133" t="s">
        <v>104</v>
      </c>
      <c r="P2133">
        <f t="shared" si="169"/>
        <v>6000</v>
      </c>
    </row>
    <row r="2134" spans="1:16" hidden="1">
      <c r="A2134" t="s">
        <v>14</v>
      </c>
      <c r="B2134" t="s">
        <v>96</v>
      </c>
      <c r="C2134" t="s">
        <v>77</v>
      </c>
      <c r="D2134" s="8">
        <v>1110</v>
      </c>
      <c r="E2134" t="str">
        <f>VLOOKUP(D2134,Conformity!$A$2:$C$116,2,0)</f>
        <v>Fixed Single Family Units</v>
      </c>
      <c r="F2134" s="8" t="s">
        <v>10</v>
      </c>
      <c r="G2134" s="26">
        <f t="shared" si="170"/>
        <v>0.96739227811534922</v>
      </c>
      <c r="H2134" s="30">
        <f t="shared" si="171"/>
        <v>0.17065096597435325</v>
      </c>
      <c r="I2134" s="30">
        <f>HLOOKUP(F2134,ROCs!$B$1:$F$17,MATCH(VLOOKUP(D2134,HROC,2,0),ROCs!$A$2:$A$17,0)+1,0)</f>
        <v>0.24895975957097566</v>
      </c>
      <c r="J2134" s="3">
        <v>2.97</v>
      </c>
      <c r="K2134" s="26">
        <f t="shared" si="167"/>
        <v>3.0814932000957618</v>
      </c>
      <c r="L2134" s="31">
        <f t="shared" si="168"/>
        <v>8.1113356297251009</v>
      </c>
      <c r="M2134" s="4">
        <f>2.721*K2134*(H2134+VLOOKUP(B2134,Summary!$A$34:C$39,3,0))</f>
        <v>2.1016439317601856</v>
      </c>
      <c r="N2134" t="s">
        <v>112</v>
      </c>
      <c r="P2134">
        <f t="shared" si="169"/>
        <v>1000</v>
      </c>
    </row>
    <row r="2135" spans="1:16" hidden="1">
      <c r="A2135" t="s">
        <v>16</v>
      </c>
      <c r="B2135" t="s">
        <v>97</v>
      </c>
      <c r="C2135" t="s">
        <v>86</v>
      </c>
      <c r="D2135" s="8">
        <v>6210</v>
      </c>
      <c r="E2135" t="str">
        <f>VLOOKUP(D2135,Conformity!$A$2:$C$116,2,0)</f>
        <v>Cypress</v>
      </c>
      <c r="F2135" s="8" t="s">
        <v>5</v>
      </c>
      <c r="G2135" s="26">
        <f t="shared" si="170"/>
        <v>0.62640332935885068</v>
      </c>
      <c r="H2135" s="30">
        <f t="shared" si="171"/>
        <v>1.7869211096790915E-2</v>
      </c>
      <c r="I2135" s="30">
        <f>HLOOKUP(F2135,ROCs!$B$1:$F$17,MATCH(VLOOKUP(D2135,HROC,2,0),ROCs!$A$2:$A$17,0)+1,0)</f>
        <v>0.24869471632328805</v>
      </c>
      <c r="J2135" s="3">
        <v>2.96</v>
      </c>
      <c r="K2135" s="26">
        <f t="shared" si="167"/>
        <v>3.0678482816208166</v>
      </c>
      <c r="L2135" s="31">
        <f t="shared" si="168"/>
        <v>5.2289739373818698</v>
      </c>
      <c r="M2135" s="4">
        <f>2.721*K2135*(H2135+VLOOKUP(B2135,Summary!$A$34:C$39,3,0))</f>
        <v>0.4830699046757771</v>
      </c>
      <c r="N2135" t="s">
        <v>109</v>
      </c>
      <c r="P2135">
        <f t="shared" si="169"/>
        <v>6000</v>
      </c>
    </row>
    <row r="2136" spans="1:16" hidden="1">
      <c r="A2136" t="s">
        <v>12</v>
      </c>
      <c r="B2136" t="s">
        <v>95</v>
      </c>
      <c r="C2136" t="s">
        <v>71</v>
      </c>
      <c r="D2136" s="8">
        <v>8115</v>
      </c>
      <c r="E2136" t="str">
        <f>VLOOKUP(D2136,Conformity!$A$2:$C$116,2,0)</f>
        <v xml:space="preserve"> Grass airports</v>
      </c>
      <c r="F2136" s="8" t="s">
        <v>10</v>
      </c>
      <c r="G2136" s="26">
        <f t="shared" si="170"/>
        <v>0.96739227811534922</v>
      </c>
      <c r="H2136" s="30">
        <f t="shared" si="171"/>
        <v>0.17065096597435325</v>
      </c>
      <c r="I2136" s="30">
        <f>HLOOKUP(F2136,ROCs!$B$1:$F$17,MATCH(VLOOKUP(D2136,HROC,2,0),ROCs!$A$2:$A$17,0)+1,0)</f>
        <v>0.22279788653131388</v>
      </c>
      <c r="J2136" s="3">
        <v>2.96</v>
      </c>
      <c r="K2136" s="26">
        <f t="shared" si="167"/>
        <v>2.7483901686729819</v>
      </c>
      <c r="L2136" s="31">
        <f t="shared" si="168"/>
        <v>7.2345170512953088</v>
      </c>
      <c r="M2136" s="4">
        <f>2.721*K2136*(H2136+VLOOKUP(B2136,Summary!$A$34:C$39,3,0))</f>
        <v>1.2761910045081697</v>
      </c>
      <c r="N2136" t="s">
        <v>104</v>
      </c>
      <c r="P2136">
        <f t="shared" si="169"/>
        <v>8000</v>
      </c>
    </row>
    <row r="2137" spans="1:16" hidden="1">
      <c r="A2137" t="s">
        <v>16</v>
      </c>
      <c r="B2137" t="s">
        <v>97</v>
      </c>
      <c r="C2137" t="s">
        <v>79</v>
      </c>
      <c r="D2137" s="8">
        <v>5110</v>
      </c>
      <c r="E2137" t="str">
        <f>VLOOKUP(D2137,Conformity!$A$2:$C$116,2,0)</f>
        <v xml:space="preserve"> Natural River, Stream, Waterway</v>
      </c>
      <c r="F2137" s="8" t="s">
        <v>5</v>
      </c>
      <c r="G2137" s="26">
        <f t="shared" si="170"/>
        <v>0.52096910560538079</v>
      </c>
      <c r="H2137" s="30">
        <f t="shared" si="171"/>
        <v>9.3813358258152305E-2</v>
      </c>
      <c r="I2137" s="30">
        <f>HLOOKUP(F2137,ROCs!$B$1:$F$17,MATCH(VLOOKUP(D2137,HROC,2,0),ROCs!$A$2:$A$17,0)+1,0)</f>
        <v>0.2984336595879456</v>
      </c>
      <c r="J2137" s="3">
        <v>2.96</v>
      </c>
      <c r="K2137" s="26">
        <f t="shared" si="167"/>
        <v>3.6814179379449787</v>
      </c>
      <c r="L2137" s="31">
        <f t="shared" si="168"/>
        <v>5.2186195335454686</v>
      </c>
      <c r="M2137" s="4">
        <f>2.721*K2137*(H2137+VLOOKUP(B2137,Summary!$A$34:C$39,3,0))</f>
        <v>1.3404269039021859</v>
      </c>
      <c r="N2137" t="s">
        <v>113</v>
      </c>
      <c r="P2137">
        <f t="shared" si="169"/>
        <v>5000</v>
      </c>
    </row>
    <row r="2138" spans="1:16" hidden="1">
      <c r="A2138" t="s">
        <v>12</v>
      </c>
      <c r="B2138" t="s">
        <v>95</v>
      </c>
      <c r="C2138" t="s">
        <v>86</v>
      </c>
      <c r="D2138" s="8">
        <v>3100</v>
      </c>
      <c r="E2138" t="str">
        <f>VLOOKUP(D2138,Conformity!$A$2:$C$116,2,0)</f>
        <v>Herbaceous (Dry Prairie)</v>
      </c>
      <c r="F2138" s="8" t="s">
        <v>10</v>
      </c>
      <c r="G2138" s="26">
        <f t="shared" si="170"/>
        <v>0.80616023176279095</v>
      </c>
      <c r="H2138" s="30">
        <f t="shared" si="171"/>
        <v>4.9140330516175015E-2</v>
      </c>
      <c r="I2138" s="30">
        <f>HLOOKUP(F2138,ROCs!$B$1:$F$17,MATCH(VLOOKUP(D2138,HROC,2,0),ROCs!$A$2:$A$17,0)+1,0)</f>
        <v>0.24115339422849597</v>
      </c>
      <c r="J2138" s="3">
        <v>2.95</v>
      </c>
      <c r="K2138" s="26">
        <f t="shared" si="167"/>
        <v>2.9647699728194081</v>
      </c>
      <c r="L2138" s="31">
        <f t="shared" si="168"/>
        <v>6.5034067233275765</v>
      </c>
      <c r="M2138" s="4">
        <f>2.721*K2138*(H2138+VLOOKUP(B2138,Summary!$A$34:C$39,3,0))</f>
        <v>0.39642188149944202</v>
      </c>
      <c r="N2138" t="s">
        <v>109</v>
      </c>
      <c r="P2138">
        <f t="shared" si="169"/>
        <v>3000</v>
      </c>
    </row>
    <row r="2139" spans="1:16" hidden="1">
      <c r="A2139" t="s">
        <v>8</v>
      </c>
      <c r="B2139" t="s">
        <v>8</v>
      </c>
      <c r="C2139" t="s">
        <v>81</v>
      </c>
      <c r="D2139" s="8">
        <v>1210</v>
      </c>
      <c r="E2139" t="str">
        <f>VLOOKUP(D2139,Conformity!$A$2:$C$116,2,0)</f>
        <v>Fixed Single Family Units</v>
      </c>
      <c r="F2139" s="8" t="s">
        <v>5</v>
      </c>
      <c r="G2139" s="26">
        <f t="shared" si="170"/>
        <v>1.3474392445178078</v>
      </c>
      <c r="H2139" s="30">
        <f t="shared" si="171"/>
        <v>0.2921616014325315</v>
      </c>
      <c r="I2139" s="30">
        <f>HLOOKUP(F2139,ROCs!$B$1:$F$17,MATCH(VLOOKUP(D2139,HROC,2,0),ROCs!$A$2:$A$17,0)+1,0)</f>
        <v>0.24052044568721381</v>
      </c>
      <c r="J2139" s="3">
        <v>2.94</v>
      </c>
      <c r="K2139" s="26">
        <f t="shared" si="167"/>
        <v>2.9469647347603032</v>
      </c>
      <c r="L2139" s="31">
        <f t="shared" si="168"/>
        <v>10.804699001382668</v>
      </c>
      <c r="M2139" s="4">
        <f>2.721*K2139*(H2139+VLOOKUP(B2139,Summary!$A$34:C$39,3,0))</f>
        <v>3.8663049148219248</v>
      </c>
      <c r="N2139" t="s">
        <v>103</v>
      </c>
      <c r="O2139" t="s">
        <v>82</v>
      </c>
      <c r="P2139">
        <f t="shared" si="169"/>
        <v>1000</v>
      </c>
    </row>
    <row r="2140" spans="1:16" hidden="1">
      <c r="A2140" t="s">
        <v>11</v>
      </c>
      <c r="B2140" t="s">
        <v>11</v>
      </c>
      <c r="C2140" t="s">
        <v>73</v>
      </c>
      <c r="D2140" s="8">
        <v>5120</v>
      </c>
      <c r="E2140" t="str">
        <f>VLOOKUP(D2140,Conformity!$A$2:$C$116,2,0)</f>
        <v xml:space="preserve"> Channelized Waterways, Canals</v>
      </c>
      <c r="F2140" s="8" t="s">
        <v>5</v>
      </c>
      <c r="G2140" s="26">
        <f t="shared" si="170"/>
        <v>0.52096910560538079</v>
      </c>
      <c r="H2140" s="30">
        <f t="shared" si="171"/>
        <v>9.3813358258152305E-2</v>
      </c>
      <c r="I2140" s="30">
        <f>HLOOKUP(F2140,ROCs!$B$1:$F$17,MATCH(VLOOKUP(D2140,HROC,2,0),ROCs!$A$2:$A$17,0)+1,0)</f>
        <v>0.2984336595879456</v>
      </c>
      <c r="J2140" s="3">
        <v>2.93</v>
      </c>
      <c r="K2140" s="26">
        <f t="shared" si="167"/>
        <v>3.6441062696549964</v>
      </c>
      <c r="L2140" s="31">
        <f t="shared" si="168"/>
        <v>5.1657281193541307</v>
      </c>
      <c r="M2140" s="4">
        <f>2.721*K2140*(H2140+VLOOKUP(B2140,Summary!$A$34:C$39,3,0))</f>
        <v>2.0209344172735539</v>
      </c>
      <c r="N2140" t="s">
        <v>110</v>
      </c>
      <c r="P2140">
        <f t="shared" si="169"/>
        <v>5000</v>
      </c>
    </row>
    <row r="2141" spans="1:16" hidden="1">
      <c r="A2141" t="s">
        <v>14</v>
      </c>
      <c r="B2141" t="s">
        <v>96</v>
      </c>
      <c r="C2141" t="s">
        <v>77</v>
      </c>
      <c r="D2141" s="8">
        <v>6170</v>
      </c>
      <c r="E2141" t="str">
        <f>VLOOKUP(D2141,Conformity!$A$2:$C$116,2,0)</f>
        <v>Mixed Wetland Hardwoods</v>
      </c>
      <c r="F2141" s="8" t="s">
        <v>10</v>
      </c>
      <c r="G2141" s="26">
        <f t="shared" si="170"/>
        <v>0.62640332935885068</v>
      </c>
      <c r="H2141" s="30">
        <f t="shared" si="171"/>
        <v>1.7869211096790915E-2</v>
      </c>
      <c r="I2141" s="30">
        <f>HLOOKUP(F2141,ROCs!$B$1:$F$17,MATCH(VLOOKUP(D2141,HROC,2,0),ROCs!$A$2:$A$17,0)+1,0)</f>
        <v>0.24869471632328805</v>
      </c>
      <c r="J2141" s="3">
        <v>2.93</v>
      </c>
      <c r="K2141" s="26">
        <f t="shared" si="167"/>
        <v>3.0367552247124974</v>
      </c>
      <c r="L2141" s="31">
        <f t="shared" si="168"/>
        <v>5.1759775799084053</v>
      </c>
      <c r="M2141" s="4">
        <f>2.721*K2141*(H2141+VLOOKUP(B2141,Summary!$A$34:C$39,3,0))</f>
        <v>0.80869436456987942</v>
      </c>
      <c r="N2141" t="s">
        <v>112</v>
      </c>
      <c r="P2141">
        <f t="shared" si="169"/>
        <v>6000</v>
      </c>
    </row>
    <row r="2142" spans="1:16" hidden="1">
      <c r="A2142" t="s">
        <v>14</v>
      </c>
      <c r="B2142" t="s">
        <v>96</v>
      </c>
      <c r="C2142" t="s">
        <v>72</v>
      </c>
      <c r="D2142" s="8">
        <v>6120</v>
      </c>
      <c r="E2142" t="str">
        <f>VLOOKUP(D2142,Conformity!$A$2:$C$116,2,0)</f>
        <v>Mangrove Swamps</v>
      </c>
      <c r="F2142" s="8" t="s">
        <v>3</v>
      </c>
      <c r="G2142" s="26">
        <f t="shared" si="170"/>
        <v>0.62640332935885068</v>
      </c>
      <c r="H2142" s="30">
        <f t="shared" si="171"/>
        <v>1.7869211096790915E-2</v>
      </c>
      <c r="I2142" s="30">
        <f>HLOOKUP(F2142,ROCs!$B$1:$F$17,MATCH(VLOOKUP(D2142,HROC,2,0),ROCs!$A$2:$A$17,0)+1,0)</f>
        <v>0.24869471632328805</v>
      </c>
      <c r="J2142" s="3">
        <v>2.92</v>
      </c>
      <c r="K2142" s="26">
        <f t="shared" si="167"/>
        <v>3.0263908724097242</v>
      </c>
      <c r="L2142" s="31">
        <f t="shared" si="168"/>
        <v>5.1583121274172496</v>
      </c>
      <c r="M2142" s="4">
        <f>2.721*K2142*(H2142+VLOOKUP(B2142,Summary!$A$34:C$39,3,0))</f>
        <v>0.8059343155440436</v>
      </c>
      <c r="N2142" t="s">
        <v>99</v>
      </c>
      <c r="P2142">
        <f t="shared" si="169"/>
        <v>6000</v>
      </c>
    </row>
    <row r="2143" spans="1:16" hidden="1">
      <c r="A2143" t="s">
        <v>8</v>
      </c>
      <c r="B2143" t="s">
        <v>8</v>
      </c>
      <c r="C2143" t="s">
        <v>83</v>
      </c>
      <c r="D2143" s="8">
        <v>3200</v>
      </c>
      <c r="E2143" t="str">
        <f>VLOOKUP(D2143,Conformity!$A$2:$C$116,2,0)</f>
        <v>Shrub and Brushland</v>
      </c>
      <c r="F2143" s="8" t="s">
        <v>10</v>
      </c>
      <c r="G2143" s="26">
        <f t="shared" si="170"/>
        <v>0.80616023176279095</v>
      </c>
      <c r="H2143" s="30">
        <f t="shared" si="171"/>
        <v>4.9140330516175015E-2</v>
      </c>
      <c r="I2143" s="30">
        <f>HLOOKUP(F2143,ROCs!$B$1:$F$17,MATCH(VLOOKUP(D2143,HROC,2,0),ROCs!$A$2:$A$17,0)+1,0)</f>
        <v>0.24115339422849597</v>
      </c>
      <c r="J2143" s="3">
        <v>2.92</v>
      </c>
      <c r="K2143" s="26">
        <f t="shared" si="167"/>
        <v>2.9346197697059906</v>
      </c>
      <c r="L2143" s="31">
        <f t="shared" si="168"/>
        <v>6.4372703837683138</v>
      </c>
      <c r="M2143" s="4">
        <f>2.721*K2143*(H2143+VLOOKUP(B2143,Summary!$A$34:C$39,3,0))</f>
        <v>1.9095595472753411</v>
      </c>
      <c r="N2143" t="s">
        <v>111</v>
      </c>
      <c r="O2143" t="s">
        <v>82</v>
      </c>
      <c r="P2143">
        <f t="shared" si="169"/>
        <v>3000</v>
      </c>
    </row>
    <row r="2144" spans="1:16" hidden="1">
      <c r="A2144" t="s">
        <v>14</v>
      </c>
      <c r="B2144" t="s">
        <v>96</v>
      </c>
      <c r="C2144" t="s">
        <v>83</v>
      </c>
      <c r="D2144" s="8">
        <v>1920</v>
      </c>
      <c r="E2144" t="str">
        <f>VLOOKUP(D2144,Conformity!$A$2:$C$116,2,0)</f>
        <v>Inactive Land with street pattern but without structures</v>
      </c>
      <c r="F2144" s="8" t="s">
        <v>10</v>
      </c>
      <c r="G2144" s="26">
        <f t="shared" si="170"/>
        <v>0.80616023176279095</v>
      </c>
      <c r="H2144" s="30">
        <f t="shared" si="171"/>
        <v>4.9140330516175015E-2</v>
      </c>
      <c r="I2144" s="30">
        <f>HLOOKUP(F2144,ROCs!$B$1:$F$17,MATCH(VLOOKUP(D2144,HROC,2,0),ROCs!$A$2:$A$17,0)+1,0)</f>
        <v>0.24895975957097566</v>
      </c>
      <c r="J2144" s="3">
        <v>2.92</v>
      </c>
      <c r="K2144" s="26">
        <f t="shared" si="167"/>
        <v>3.0296162101951598</v>
      </c>
      <c r="L2144" s="31">
        <f t="shared" si="168"/>
        <v>6.6456509648701729</v>
      </c>
      <c r="M2144" s="4">
        <f>2.721*K2144*(H2144+VLOOKUP(B2144,Summary!$A$34:C$39,3,0))</f>
        <v>1.0645793829619212</v>
      </c>
      <c r="N2144" t="s">
        <v>111</v>
      </c>
      <c r="O2144" t="s">
        <v>82</v>
      </c>
      <c r="P2144">
        <f t="shared" si="169"/>
        <v>1000</v>
      </c>
    </row>
    <row r="2145" spans="1:16">
      <c r="A2145" t="s">
        <v>14</v>
      </c>
      <c r="B2145" t="s">
        <v>96</v>
      </c>
      <c r="C2145" t="s">
        <v>17</v>
      </c>
      <c r="D2145" s="8">
        <v>1210</v>
      </c>
      <c r="E2145" t="str">
        <f>VLOOKUP(D2145,Conformity!$A$2:$C$116,2,0)</f>
        <v>Fixed Single Family Units</v>
      </c>
      <c r="F2145" s="8" t="s">
        <v>9</v>
      </c>
      <c r="G2145" s="26">
        <f t="shared" si="170"/>
        <v>1.3474392445178078</v>
      </c>
      <c r="H2145" s="30">
        <f t="shared" si="171"/>
        <v>0.2921616014325315</v>
      </c>
      <c r="I2145" s="30">
        <f>HLOOKUP(F2145,ROCs!$B$1:$F$17,MATCH(VLOOKUP(D2145,HROC,2,0),ROCs!$A$2:$A$17,0)+1,0)</f>
        <v>0.2050753273754139</v>
      </c>
      <c r="J2145" s="3">
        <v>2.91</v>
      </c>
      <c r="K2145" s="26">
        <f t="shared" si="167"/>
        <v>2.4870356520957788</v>
      </c>
      <c r="L2145" s="31">
        <f t="shared" si="168"/>
        <v>9.1184232066448576</v>
      </c>
      <c r="M2145" s="4">
        <f>2.721*K2145*(H2145+VLOOKUP(B2145,Summary!$A$34:C$39,3,0))</f>
        <v>2.5185009245733454</v>
      </c>
      <c r="N2145" t="s">
        <v>17</v>
      </c>
      <c r="O2145" t="s">
        <v>38</v>
      </c>
      <c r="P2145">
        <f t="shared" si="169"/>
        <v>1000</v>
      </c>
    </row>
    <row r="2146" spans="1:16" hidden="1">
      <c r="A2146" t="s">
        <v>14</v>
      </c>
      <c r="B2146" t="s">
        <v>96</v>
      </c>
      <c r="C2146" t="s">
        <v>81</v>
      </c>
      <c r="D2146" s="8">
        <v>5110</v>
      </c>
      <c r="E2146" t="str">
        <f>VLOOKUP(D2146,Conformity!$A$2:$C$116,2,0)</f>
        <v xml:space="preserve"> Natural River, Stream, Waterway</v>
      </c>
      <c r="F2146" s="8" t="s">
        <v>5</v>
      </c>
      <c r="G2146" s="26">
        <f t="shared" si="170"/>
        <v>0.52096910560538079</v>
      </c>
      <c r="H2146" s="30">
        <f t="shared" si="171"/>
        <v>9.3813358258152305E-2</v>
      </c>
      <c r="I2146" s="30">
        <f>HLOOKUP(F2146,ROCs!$B$1:$F$17,MATCH(VLOOKUP(D2146,HROC,2,0),ROCs!$A$2:$A$17,0)+1,0)</f>
        <v>0.2984336595879456</v>
      </c>
      <c r="J2146" s="3">
        <v>2.91</v>
      </c>
      <c r="K2146" s="26">
        <f t="shared" si="167"/>
        <v>3.6192318241283412</v>
      </c>
      <c r="L2146" s="31">
        <f t="shared" si="168"/>
        <v>5.1304671765599048</v>
      </c>
      <c r="M2146" s="4">
        <f>2.721*K2146*(H2146+VLOOKUP(B2146,Summary!$A$34:C$39,3,0))</f>
        <v>1.7117017492906157</v>
      </c>
      <c r="N2146" t="s">
        <v>103</v>
      </c>
      <c r="O2146" t="s">
        <v>82</v>
      </c>
      <c r="P2146">
        <f t="shared" si="169"/>
        <v>5000</v>
      </c>
    </row>
    <row r="2147" spans="1:16" hidden="1">
      <c r="A2147" t="s">
        <v>2</v>
      </c>
      <c r="B2147" t="s">
        <v>94</v>
      </c>
      <c r="C2147" t="s">
        <v>71</v>
      </c>
      <c r="D2147" s="8">
        <v>6250</v>
      </c>
      <c r="E2147" t="str">
        <f>VLOOKUP(D2147,Conformity!$A$2:$C$116,2,0)</f>
        <v>Hydric Pine Flatwoods</v>
      </c>
      <c r="F2147" s="8" t="s">
        <v>3</v>
      </c>
      <c r="G2147" s="26">
        <f t="shared" si="170"/>
        <v>0.62640332935885068</v>
      </c>
      <c r="H2147" s="30">
        <f t="shared" si="171"/>
        <v>1.7869211096790915E-2</v>
      </c>
      <c r="I2147" s="30">
        <f>HLOOKUP(F2147,ROCs!$B$1:$F$17,MATCH(VLOOKUP(D2147,HROC,2,0),ROCs!$A$2:$A$17,0)+1,0)</f>
        <v>0.24869471632328805</v>
      </c>
      <c r="J2147" s="3">
        <v>2.91</v>
      </c>
      <c r="K2147" s="26">
        <f t="shared" si="167"/>
        <v>3.0160265201069514</v>
      </c>
      <c r="L2147" s="31">
        <f t="shared" si="168"/>
        <v>5.1406466749260948</v>
      </c>
      <c r="M2147" s="4">
        <f>2.721*K2147*(H2147+VLOOKUP(B2147,Summary!$A$34:C$39,3,0))</f>
        <v>0.55697602168187754</v>
      </c>
      <c r="N2147" t="s">
        <v>104</v>
      </c>
      <c r="P2147">
        <f t="shared" si="169"/>
        <v>6000</v>
      </c>
    </row>
    <row r="2148" spans="1:16">
      <c r="A2148" t="s">
        <v>16</v>
      </c>
      <c r="B2148" t="s">
        <v>97</v>
      </c>
      <c r="C2148" t="s">
        <v>17</v>
      </c>
      <c r="D2148" s="8">
        <v>5110</v>
      </c>
      <c r="E2148" t="str">
        <f>VLOOKUP(D2148,Conformity!$A$2:$C$116,2,0)</f>
        <v xml:space="preserve"> Natural River, Stream, Waterway</v>
      </c>
      <c r="F2148" s="8" t="s">
        <v>5</v>
      </c>
      <c r="G2148" s="26">
        <f t="shared" si="170"/>
        <v>0.52096910560538079</v>
      </c>
      <c r="H2148" s="30">
        <f t="shared" si="171"/>
        <v>9.3813358258152305E-2</v>
      </c>
      <c r="I2148" s="30">
        <f>HLOOKUP(F2148,ROCs!$B$1:$F$17,MATCH(VLOOKUP(D2148,HROC,2,0),ROCs!$A$2:$A$17,0)+1,0)</f>
        <v>0.2984336595879456</v>
      </c>
      <c r="J2148" s="3">
        <v>2.9</v>
      </c>
      <c r="K2148" s="26">
        <f t="shared" si="167"/>
        <v>3.6067946013650132</v>
      </c>
      <c r="L2148" s="31">
        <f t="shared" si="168"/>
        <v>5.112836705162791</v>
      </c>
      <c r="M2148" s="4">
        <f>2.721*K2148*(H2148+VLOOKUP(B2148,Summary!$A$34:C$39,3,0))</f>
        <v>1.313256088282547</v>
      </c>
      <c r="N2148" t="s">
        <v>17</v>
      </c>
      <c r="O2148" t="s">
        <v>68</v>
      </c>
      <c r="P2148">
        <f t="shared" si="169"/>
        <v>5000</v>
      </c>
    </row>
    <row r="2149" spans="1:16" hidden="1">
      <c r="A2149" t="s">
        <v>16</v>
      </c>
      <c r="B2149" t="s">
        <v>97</v>
      </c>
      <c r="C2149" t="s">
        <v>81</v>
      </c>
      <c r="D2149" s="8">
        <v>4340</v>
      </c>
      <c r="E2149" t="str">
        <f>VLOOKUP(D2149,Conformity!$A$2:$C$116,2,0)</f>
        <v>Hardwood - Coniferous Mixed</v>
      </c>
      <c r="F2149" s="8" t="s">
        <v>3</v>
      </c>
      <c r="G2149" s="26">
        <f t="shared" si="170"/>
        <v>0.80616023176279095</v>
      </c>
      <c r="H2149" s="30">
        <f t="shared" si="171"/>
        <v>4.9140330516175015E-2</v>
      </c>
      <c r="I2149" s="30">
        <f>HLOOKUP(F2149,ROCs!$B$1:$F$17,MATCH(VLOOKUP(D2149,HROC,2,0),ROCs!$A$2:$A$17,0)+1,0)</f>
        <v>2.0887301862310671E-2</v>
      </c>
      <c r="J2149" s="3">
        <v>2.89</v>
      </c>
      <c r="K2149" s="26">
        <f t="shared" si="167"/>
        <v>0.25156823017730939</v>
      </c>
      <c r="L2149" s="31">
        <f t="shared" si="168"/>
        <v>0.55183050776613807</v>
      </c>
      <c r="M2149" s="4">
        <f>2.721*K2149*(H2149+VLOOKUP(B2149,Summary!$A$34:C$39,3,0))</f>
        <v>6.1018085379404154E-2</v>
      </c>
      <c r="N2149" t="s">
        <v>103</v>
      </c>
      <c r="O2149" t="s">
        <v>82</v>
      </c>
      <c r="P2149">
        <f t="shared" si="169"/>
        <v>4000</v>
      </c>
    </row>
    <row r="2150" spans="1:16">
      <c r="A2150" t="s">
        <v>11</v>
      </c>
      <c r="B2150" t="s">
        <v>11</v>
      </c>
      <c r="C2150" t="s">
        <v>17</v>
      </c>
      <c r="D2150" s="8">
        <v>7400</v>
      </c>
      <c r="E2150" t="str">
        <f>VLOOKUP(D2150,Conformity!$A$2:$C$116,2,0)</f>
        <v>Disturbed Land</v>
      </c>
      <c r="F2150" s="8" t="s">
        <v>5</v>
      </c>
      <c r="G2150" s="26">
        <f t="shared" si="170"/>
        <v>0.73183755311232057</v>
      </c>
      <c r="H2150" s="30">
        <f t="shared" si="171"/>
        <v>0.13401908322593187</v>
      </c>
      <c r="I2150" s="30">
        <f>HLOOKUP(F2150,ROCs!$B$1:$F$17,MATCH(VLOOKUP(D2150,HROC,2,0),ROCs!$A$2:$A$17,0)+1,0)</f>
        <v>0.28292799795311729</v>
      </c>
      <c r="J2150" s="3">
        <v>2.88</v>
      </c>
      <c r="K2150" s="26">
        <f t="shared" si="167"/>
        <v>3.3958150026324945</v>
      </c>
      <c r="L2150" s="31">
        <f t="shared" si="168"/>
        <v>6.7621882281307402</v>
      </c>
      <c r="M2150" s="4">
        <f>2.721*K2150*(H2150+VLOOKUP(B2150,Summary!$A$34:C$39,3,0))</f>
        <v>2.2547394090562585</v>
      </c>
      <c r="N2150" t="s">
        <v>17</v>
      </c>
      <c r="O2150" t="s">
        <v>28</v>
      </c>
      <c r="P2150">
        <f t="shared" si="169"/>
        <v>7000</v>
      </c>
    </row>
    <row r="2151" spans="1:16" hidden="1">
      <c r="A2151" t="s">
        <v>7</v>
      </c>
      <c r="B2151" t="s">
        <v>94</v>
      </c>
      <c r="C2151" t="s">
        <v>71</v>
      </c>
      <c r="D2151" s="8">
        <v>8140</v>
      </c>
      <c r="E2151" t="str">
        <f>VLOOKUP(D2151,Conformity!$A$2:$C$116,2,0)</f>
        <v>Roads and Highways</v>
      </c>
      <c r="F2151" s="8" t="s">
        <v>5</v>
      </c>
      <c r="G2151" s="26">
        <f t="shared" si="170"/>
        <v>1.0171301585628862</v>
      </c>
      <c r="H2151" s="30">
        <f t="shared" si="171"/>
        <v>0.19656132206470006</v>
      </c>
      <c r="I2151" s="30">
        <f>HLOOKUP(F2151,ROCs!$B$1:$F$17,MATCH(VLOOKUP(D2151,HROC,2,0),ROCs!$A$2:$A$17,0)+1,0)</f>
        <v>0.45034663738052311</v>
      </c>
      <c r="J2151" s="3">
        <v>2.88</v>
      </c>
      <c r="K2151" s="26">
        <f t="shared" si="167"/>
        <v>5.4052404804959906</v>
      </c>
      <c r="L2151" s="31">
        <f t="shared" si="168"/>
        <v>14.959603884139977</v>
      </c>
      <c r="M2151" s="4">
        <f>2.721*K2151*(H2151+VLOOKUP(B2151,Summary!$A$34:C$39,3,0))</f>
        <v>3.6263399331794832</v>
      </c>
      <c r="N2151" t="s">
        <v>104</v>
      </c>
      <c r="P2151">
        <f t="shared" si="169"/>
        <v>8000</v>
      </c>
    </row>
    <row r="2152" spans="1:16" hidden="1">
      <c r="A2152" t="s">
        <v>14</v>
      </c>
      <c r="B2152" t="s">
        <v>96</v>
      </c>
      <c r="C2152" t="s">
        <v>83</v>
      </c>
      <c r="D2152" s="8">
        <v>1820</v>
      </c>
      <c r="E2152" t="str">
        <f>VLOOKUP(D2152,Conformity!$A$2:$C$116,2,0)</f>
        <v>Golf Courses</v>
      </c>
      <c r="F2152" s="8" t="s">
        <v>9</v>
      </c>
      <c r="G2152" s="26">
        <f t="shared" si="170"/>
        <v>1.8765006736361713</v>
      </c>
      <c r="H2152" s="30">
        <f t="shared" si="171"/>
        <v>0.3700681607026059</v>
      </c>
      <c r="I2152" s="30">
        <f>HLOOKUP(F2152,ROCs!$B$1:$F$17,MATCH(VLOOKUP(D2152,HROC,2,0),ROCs!$A$2:$A$17,0)+1,0)</f>
        <v>0.22153198944874952</v>
      </c>
      <c r="J2152" s="3">
        <v>2.88</v>
      </c>
      <c r="K2152" s="26">
        <f t="shared" si="167"/>
        <v>2.6589155501596711</v>
      </c>
      <c r="L2152" s="31">
        <f t="shared" si="168"/>
        <v>13.576312009985392</v>
      </c>
      <c r="M2152" s="4">
        <f>2.721*K2152*(H2152+VLOOKUP(B2152,Summary!$A$34:C$39,3,0))</f>
        <v>3.2562022818881884</v>
      </c>
      <c r="N2152" t="s">
        <v>111</v>
      </c>
      <c r="O2152" t="s">
        <v>82</v>
      </c>
      <c r="P2152">
        <f t="shared" si="169"/>
        <v>1000</v>
      </c>
    </row>
    <row r="2153" spans="1:16" hidden="1">
      <c r="A2153" t="s">
        <v>2</v>
      </c>
      <c r="B2153" t="s">
        <v>94</v>
      </c>
      <c r="C2153" t="s">
        <v>86</v>
      </c>
      <c r="D2153" s="8">
        <v>3200</v>
      </c>
      <c r="E2153" t="str">
        <f>VLOOKUP(D2153,Conformity!$A$2:$C$116,2,0)</f>
        <v>Shrub and Brushland</v>
      </c>
      <c r="F2153" s="8" t="s">
        <v>5</v>
      </c>
      <c r="G2153" s="26">
        <f t="shared" si="170"/>
        <v>0.80616023176279095</v>
      </c>
      <c r="H2153" s="30">
        <f t="shared" si="171"/>
        <v>4.9140330516175015E-2</v>
      </c>
      <c r="I2153" s="30">
        <f>HLOOKUP(F2153,ROCs!$B$1:$F$17,MATCH(VLOOKUP(D2153,HROC,2,0),ROCs!$A$2:$A$17,0)+1,0)</f>
        <v>0.28292799795311729</v>
      </c>
      <c r="J2153" s="3">
        <v>2.87</v>
      </c>
      <c r="K2153" s="26">
        <f t="shared" si="167"/>
        <v>3.3840239783177988</v>
      </c>
      <c r="L2153" s="31">
        <f t="shared" si="168"/>
        <v>7.4230663742067824</v>
      </c>
      <c r="M2153" s="4">
        <f>2.721*K2153*(H2153+VLOOKUP(B2153,Summary!$A$34:C$39,3,0))</f>
        <v>0.91287714871912462</v>
      </c>
      <c r="N2153" t="s">
        <v>109</v>
      </c>
      <c r="P2153">
        <f t="shared" si="169"/>
        <v>3000</v>
      </c>
    </row>
    <row r="2154" spans="1:16" hidden="1">
      <c r="A2154" t="s">
        <v>12</v>
      </c>
      <c r="B2154" t="s">
        <v>95</v>
      </c>
      <c r="C2154" t="s">
        <v>81</v>
      </c>
      <c r="D2154" s="8">
        <v>4270</v>
      </c>
      <c r="E2154" t="str">
        <f>VLOOKUP(D2154,Conformity!$A$2:$C$116,2,0)</f>
        <v>Live Oak</v>
      </c>
      <c r="F2154" s="8" t="s">
        <v>10</v>
      </c>
      <c r="G2154" s="26">
        <f t="shared" si="170"/>
        <v>0.80616023176279095</v>
      </c>
      <c r="H2154" s="30">
        <f t="shared" si="171"/>
        <v>4.9140330516175015E-2</v>
      </c>
      <c r="I2154" s="30">
        <f>HLOOKUP(F2154,ROCs!$B$1:$F$17,MATCH(VLOOKUP(D2154,HROC,2,0),ROCs!$A$2:$A$17,0)+1,0)</f>
        <v>0.24115339422849597</v>
      </c>
      <c r="J2154" s="3">
        <v>2.87</v>
      </c>
      <c r="K2154" s="26">
        <f t="shared" si="167"/>
        <v>2.8843694311836274</v>
      </c>
      <c r="L2154" s="31">
        <f t="shared" si="168"/>
        <v>6.3270431511695406</v>
      </c>
      <c r="M2154" s="4">
        <f>2.721*K2154*(H2154+VLOOKUP(B2154,Summary!$A$34:C$39,3,0))</f>
        <v>0.38567145759437244</v>
      </c>
      <c r="N2154" t="s">
        <v>103</v>
      </c>
      <c r="O2154" t="s">
        <v>82</v>
      </c>
      <c r="P2154">
        <f t="shared" si="169"/>
        <v>4000</v>
      </c>
    </row>
    <row r="2155" spans="1:16" hidden="1">
      <c r="A2155" t="s">
        <v>14</v>
      </c>
      <c r="B2155" t="s">
        <v>96</v>
      </c>
      <c r="C2155" t="s">
        <v>79</v>
      </c>
      <c r="D2155" s="8">
        <v>1400</v>
      </c>
      <c r="E2155" t="str">
        <f>VLOOKUP(D2155,Conformity!$A$2:$C$116,2,0)</f>
        <v>Commercial and Services</v>
      </c>
      <c r="F2155" s="8" t="s">
        <v>3</v>
      </c>
      <c r="G2155" s="26">
        <f t="shared" si="170"/>
        <v>0.73183755311232057</v>
      </c>
      <c r="H2155" s="30">
        <f t="shared" si="171"/>
        <v>0.15992943931627868</v>
      </c>
      <c r="I2155" s="30">
        <f>HLOOKUP(F2155,ROCs!$B$1:$F$17,MATCH(VLOOKUP(D2155,HROC,2,0),ROCs!$A$2:$A$17,0)+1,0)</f>
        <v>0.5449281084296117</v>
      </c>
      <c r="J2155" s="3">
        <v>2.87</v>
      </c>
      <c r="K2155" s="26">
        <f t="shared" si="167"/>
        <v>6.5177352496967673</v>
      </c>
      <c r="L2155" s="31">
        <f t="shared" si="168"/>
        <v>12.978961617580818</v>
      </c>
      <c r="M2155" s="4">
        <f>2.721*K2155*(H2155+VLOOKUP(B2155,Summary!$A$34:C$39,3,0))</f>
        <v>4.2550904508390719</v>
      </c>
      <c r="N2155" t="s">
        <v>113</v>
      </c>
      <c r="P2155">
        <f t="shared" si="169"/>
        <v>1000</v>
      </c>
    </row>
    <row r="2156" spans="1:16">
      <c r="A2156" t="s">
        <v>12</v>
      </c>
      <c r="B2156" t="s">
        <v>95</v>
      </c>
      <c r="C2156" t="s">
        <v>17</v>
      </c>
      <c r="D2156" s="8">
        <v>2210</v>
      </c>
      <c r="E2156" t="str">
        <f>VLOOKUP(D2156,Conformity!$A$2:$C$116,2,0)</f>
        <v>Citrus Groves</v>
      </c>
      <c r="F2156" s="8" t="s">
        <v>5</v>
      </c>
      <c r="G2156" s="26">
        <f t="shared" si="170"/>
        <v>1.6671011379372187</v>
      </c>
      <c r="H2156" s="30">
        <f t="shared" si="171"/>
        <v>0.16490862031309303</v>
      </c>
      <c r="I2156" s="30">
        <f>HLOOKUP(F2156,ROCs!$B$1:$F$17,MATCH(VLOOKUP(D2156,HROC,2,0),ROCs!$A$2:$A$17,0)+1,0)</f>
        <v>0.32696578480774496</v>
      </c>
      <c r="J2156" s="3">
        <v>2.86</v>
      </c>
      <c r="K2156" s="26">
        <f t="shared" si="167"/>
        <v>3.8971215374127524</v>
      </c>
      <c r="L2156" s="31">
        <f t="shared" si="168"/>
        <v>17.678053334934905</v>
      </c>
      <c r="M2156" s="4">
        <f>2.721*K2156*(H2156+VLOOKUP(B2156,Summary!$A$34:C$39,3,0))</f>
        <v>1.7487021746578486</v>
      </c>
      <c r="N2156" t="s">
        <v>17</v>
      </c>
      <c r="O2156" t="s">
        <v>31</v>
      </c>
      <c r="P2156">
        <f t="shared" si="169"/>
        <v>2000</v>
      </c>
    </row>
    <row r="2157" spans="1:16" hidden="1">
      <c r="A2157" t="s">
        <v>11</v>
      </c>
      <c r="B2157" t="s">
        <v>11</v>
      </c>
      <c r="C2157" t="s">
        <v>72</v>
      </c>
      <c r="D2157" s="8">
        <v>5300</v>
      </c>
      <c r="E2157" t="str">
        <f>VLOOKUP(D2157,Conformity!$A$2:$C$116,2,0)</f>
        <v>Reservoirs</v>
      </c>
      <c r="F2157" s="8" t="s">
        <v>5</v>
      </c>
      <c r="G2157" s="26">
        <f t="shared" si="170"/>
        <v>0.52096910560538079</v>
      </c>
      <c r="H2157" s="30">
        <f t="shared" si="171"/>
        <v>9.3813358258152305E-2</v>
      </c>
      <c r="I2157" s="30">
        <f>HLOOKUP(F2157,ROCs!$B$1:$F$17,MATCH(VLOOKUP(D2157,HROC,2,0),ROCs!$A$2:$A$17,0)+1,0)</f>
        <v>0.2984336595879456</v>
      </c>
      <c r="J2157" s="3">
        <v>2.84</v>
      </c>
      <c r="K2157" s="26">
        <f t="shared" si="167"/>
        <v>3.5321712647850472</v>
      </c>
      <c r="L2157" s="31">
        <f t="shared" si="168"/>
        <v>5.0070538767801125</v>
      </c>
      <c r="M2157" s="4">
        <f>2.721*K2157*(H2157+VLOOKUP(B2157,Summary!$A$34:C$39,3,0))</f>
        <v>1.9588579334665162</v>
      </c>
      <c r="N2157" t="s">
        <v>99</v>
      </c>
      <c r="P2157">
        <f t="shared" si="169"/>
        <v>5000</v>
      </c>
    </row>
    <row r="2158" spans="1:16" hidden="1">
      <c r="A2158" t="s">
        <v>16</v>
      </c>
      <c r="B2158" t="s">
        <v>97</v>
      </c>
      <c r="C2158" t="s">
        <v>4</v>
      </c>
      <c r="D2158" s="8">
        <v>2110</v>
      </c>
      <c r="E2158" t="str">
        <f>VLOOKUP(D2158,Conformity!$A$2:$C$116,2,0)</f>
        <v>Improved Pastures</v>
      </c>
      <c r="F2158" s="8" t="s">
        <v>9</v>
      </c>
      <c r="G2158" s="26">
        <f t="shared" si="170"/>
        <v>1.8765006736361713</v>
      </c>
      <c r="H2158" s="30">
        <f t="shared" si="171"/>
        <v>0.3700681607026059</v>
      </c>
      <c r="I2158" s="30">
        <f>HLOOKUP(F2158,ROCs!$B$1:$F$17,MATCH(VLOOKUP(D2158,HROC,2,0),ROCs!$A$2:$A$17,0)+1,0)</f>
        <v>0.58663586860269046</v>
      </c>
      <c r="J2158" s="3">
        <v>2.83</v>
      </c>
      <c r="K2158" s="26">
        <f t="shared" si="167"/>
        <v>6.9187981001968462</v>
      </c>
      <c r="L2158" s="31">
        <f t="shared" si="168"/>
        <v>35.327094813795739</v>
      </c>
      <c r="M2158" s="4">
        <f>2.721*K2158*(H2158+VLOOKUP(B2158,Summary!$A$34:C$39,3,0))</f>
        <v>7.7199635453307209</v>
      </c>
      <c r="N2158" t="s">
        <v>4</v>
      </c>
      <c r="P2158">
        <f t="shared" si="169"/>
        <v>2000</v>
      </c>
    </row>
    <row r="2159" spans="1:16" hidden="1">
      <c r="A2159" t="s">
        <v>12</v>
      </c>
      <c r="B2159" t="s">
        <v>95</v>
      </c>
      <c r="C2159" t="s">
        <v>81</v>
      </c>
      <c r="D2159" s="8">
        <v>4200</v>
      </c>
      <c r="E2159" t="str">
        <f>VLOOKUP(D2159,Conformity!$A$2:$C$116,2,0)</f>
        <v>Upland Hardwood Forests</v>
      </c>
      <c r="F2159" s="8" t="s">
        <v>3</v>
      </c>
      <c r="G2159" s="26">
        <f t="shared" si="170"/>
        <v>0.80616023176279095</v>
      </c>
      <c r="H2159" s="30">
        <f t="shared" si="171"/>
        <v>4.9140330516175015E-2</v>
      </c>
      <c r="I2159" s="30">
        <f>HLOOKUP(F2159,ROCs!$B$1:$F$17,MATCH(VLOOKUP(D2159,HROC,2,0),ROCs!$A$2:$A$17,0)+1,0)</f>
        <v>2.0887301862310671E-2</v>
      </c>
      <c r="J2159" s="3">
        <v>2.83</v>
      </c>
      <c r="K2159" s="26">
        <f t="shared" si="167"/>
        <v>0.24634536034663859</v>
      </c>
      <c r="L2159" s="31">
        <f t="shared" si="168"/>
        <v>0.54037381902358839</v>
      </c>
      <c r="M2159" s="4">
        <f>2.721*K2159*(H2159+VLOOKUP(B2159,Summary!$A$34:C$39,3,0))</f>
        <v>3.2939044898111912E-2</v>
      </c>
      <c r="N2159" t="s">
        <v>103</v>
      </c>
      <c r="O2159" t="s">
        <v>82</v>
      </c>
      <c r="P2159">
        <f t="shared" si="169"/>
        <v>4000</v>
      </c>
    </row>
    <row r="2160" spans="1:16">
      <c r="A2160" t="s">
        <v>12</v>
      </c>
      <c r="B2160" t="s">
        <v>95</v>
      </c>
      <c r="C2160" t="s">
        <v>17</v>
      </c>
      <c r="D2160" s="8">
        <v>5120</v>
      </c>
      <c r="E2160" t="str">
        <f>VLOOKUP(D2160,Conformity!$A$2:$C$116,2,0)</f>
        <v xml:space="preserve"> Channelized Waterways, Canals</v>
      </c>
      <c r="F2160" s="8" t="s">
        <v>10</v>
      </c>
      <c r="G2160" s="26">
        <f t="shared" si="170"/>
        <v>0.52096910560538079</v>
      </c>
      <c r="H2160" s="30">
        <f t="shared" si="171"/>
        <v>9.3813358258152305E-2</v>
      </c>
      <c r="I2160" s="30">
        <f>HLOOKUP(F2160,ROCs!$B$1:$F$17,MATCH(VLOOKUP(D2160,HROC,2,0),ROCs!$A$2:$A$17,0)+1,0)</f>
        <v>0.2984336595879456</v>
      </c>
      <c r="J2160" s="3">
        <v>2.82</v>
      </c>
      <c r="K2160" s="26">
        <f t="shared" si="167"/>
        <v>3.5072968192583915</v>
      </c>
      <c r="L2160" s="31">
        <f t="shared" si="168"/>
        <v>4.9717929339858857</v>
      </c>
      <c r="M2160" s="4">
        <f>2.721*K2160*(H2160+VLOOKUP(B2160,Summary!$A$34:C$39,3,0))</f>
        <v>0.89529414831494514</v>
      </c>
      <c r="N2160" t="s">
        <v>17</v>
      </c>
      <c r="O2160" t="s">
        <v>33</v>
      </c>
      <c r="P2160">
        <f t="shared" si="169"/>
        <v>5000</v>
      </c>
    </row>
    <row r="2161" spans="1:16" hidden="1">
      <c r="A2161" t="s">
        <v>14</v>
      </c>
      <c r="B2161" t="s">
        <v>96</v>
      </c>
      <c r="C2161" t="s">
        <v>86</v>
      </c>
      <c r="D2161" s="8">
        <v>6440</v>
      </c>
      <c r="E2161" t="str">
        <f>VLOOKUP(D2161,Conformity!$A$2:$C$116,2,0)</f>
        <v>Emergent Aquatic Vegetation</v>
      </c>
      <c r="F2161" s="8" t="s">
        <v>10</v>
      </c>
      <c r="G2161" s="26">
        <f t="shared" si="170"/>
        <v>0.62640332935885068</v>
      </c>
      <c r="H2161" s="30">
        <f t="shared" si="171"/>
        <v>1.7869211096790915E-2</v>
      </c>
      <c r="I2161" s="30">
        <f>HLOOKUP(F2161,ROCs!$B$1:$F$17,MATCH(VLOOKUP(D2161,HROC,2,0),ROCs!$A$2:$A$17,0)+1,0)</f>
        <v>0.24869471632328805</v>
      </c>
      <c r="J2161" s="3">
        <v>2.82</v>
      </c>
      <c r="K2161" s="26">
        <f t="shared" si="167"/>
        <v>2.9227473493819942</v>
      </c>
      <c r="L2161" s="31">
        <f t="shared" si="168"/>
        <v>4.9816576025057007</v>
      </c>
      <c r="M2161" s="4">
        <f>2.721*K2161*(H2161+VLOOKUP(B2161,Summary!$A$34:C$39,3,0))</f>
        <v>0.77833382528568618</v>
      </c>
      <c r="N2161" t="s">
        <v>109</v>
      </c>
      <c r="P2161">
        <f t="shared" si="169"/>
        <v>6000</v>
      </c>
    </row>
    <row r="2162" spans="1:16" hidden="1">
      <c r="A2162" t="s">
        <v>16</v>
      </c>
      <c r="B2162" t="s">
        <v>97</v>
      </c>
      <c r="C2162" t="s">
        <v>86</v>
      </c>
      <c r="D2162" s="8">
        <v>6170</v>
      </c>
      <c r="E2162" t="str">
        <f>VLOOKUP(D2162,Conformity!$A$2:$C$116,2,0)</f>
        <v>Mixed Wetland Hardwoods</v>
      </c>
      <c r="F2162" s="8" t="s">
        <v>5</v>
      </c>
      <c r="G2162" s="26">
        <f t="shared" si="170"/>
        <v>0.62640332935885068</v>
      </c>
      <c r="H2162" s="30">
        <f t="shared" si="171"/>
        <v>1.7869211096790915E-2</v>
      </c>
      <c r="I2162" s="30">
        <f>HLOOKUP(F2162,ROCs!$B$1:$F$17,MATCH(VLOOKUP(D2162,HROC,2,0),ROCs!$A$2:$A$17,0)+1,0)</f>
        <v>0.24869471632328805</v>
      </c>
      <c r="J2162" s="3">
        <v>2.82</v>
      </c>
      <c r="K2162" s="26">
        <f t="shared" si="167"/>
        <v>2.9227473493819942</v>
      </c>
      <c r="L2162" s="31">
        <f t="shared" si="168"/>
        <v>4.9816576025057007</v>
      </c>
      <c r="M2162" s="4">
        <f>2.721*K2162*(H2162+VLOOKUP(B2162,Summary!$A$34:C$39,3,0))</f>
        <v>0.46022200377894984</v>
      </c>
      <c r="N2162" t="s">
        <v>109</v>
      </c>
      <c r="P2162">
        <f t="shared" si="169"/>
        <v>6000</v>
      </c>
    </row>
    <row r="2163" spans="1:16" hidden="1">
      <c r="A2163" t="s">
        <v>14</v>
      </c>
      <c r="B2163" t="s">
        <v>96</v>
      </c>
      <c r="C2163" t="s">
        <v>78</v>
      </c>
      <c r="D2163" s="8">
        <v>1340</v>
      </c>
      <c r="E2163" t="str">
        <f>VLOOKUP(D2163,Conformity!$A$2:$C$116,2,0)</f>
        <v>Multiple Dwelling Units, High Rise &lt;Three stories or more&gt;</v>
      </c>
      <c r="F2163" s="8" t="s">
        <v>10</v>
      </c>
      <c r="G2163" s="26">
        <f t="shared" si="170"/>
        <v>1.6728075169398335</v>
      </c>
      <c r="H2163" s="30">
        <f t="shared" si="171"/>
        <v>0.4645994885165638</v>
      </c>
      <c r="I2163" s="30">
        <f>HLOOKUP(F2163,ROCs!$B$1:$F$17,MATCH(VLOOKUP(D2163,HROC,2,0),ROCs!$A$2:$A$17,0)+1,0)</f>
        <v>0.44774347762687844</v>
      </c>
      <c r="J2163" s="3">
        <v>2.82</v>
      </c>
      <c r="K2163" s="26">
        <f t="shared" si="167"/>
        <v>5.2620380592882441</v>
      </c>
      <c r="L2163" s="31">
        <f t="shared" si="168"/>
        <v>23.951267327222364</v>
      </c>
      <c r="M2163" s="4">
        <f>2.721*K2163*(H2163+VLOOKUP(B2163,Summary!$A$34:C$39,3,0))</f>
        <v>7.7975785041847931</v>
      </c>
      <c r="N2163" t="s">
        <v>100</v>
      </c>
      <c r="P2163">
        <f t="shared" si="169"/>
        <v>1000</v>
      </c>
    </row>
    <row r="2164" spans="1:16" hidden="1">
      <c r="A2164" t="s">
        <v>14</v>
      </c>
      <c r="B2164" t="s">
        <v>96</v>
      </c>
      <c r="C2164" t="s">
        <v>71</v>
      </c>
      <c r="D2164" s="8">
        <v>8140</v>
      </c>
      <c r="E2164" t="str">
        <f>VLOOKUP(D2164,Conformity!$A$2:$C$116,2,0)</f>
        <v>Roads and Highways</v>
      </c>
      <c r="F2164" s="8" t="s">
        <v>5</v>
      </c>
      <c r="G2164" s="26">
        <f t="shared" si="170"/>
        <v>1.0171301585628862</v>
      </c>
      <c r="H2164" s="30">
        <f t="shared" si="171"/>
        <v>0.19656132206470006</v>
      </c>
      <c r="I2164" s="30">
        <f>HLOOKUP(F2164,ROCs!$B$1:$F$17,MATCH(VLOOKUP(D2164,HROC,2,0),ROCs!$A$2:$A$17,0)+1,0)</f>
        <v>0.45034663738052311</v>
      </c>
      <c r="J2164" s="3">
        <v>2.82</v>
      </c>
      <c r="K2164" s="26">
        <f t="shared" si="167"/>
        <v>5.2926313038189905</v>
      </c>
      <c r="L2164" s="31">
        <f t="shared" si="168"/>
        <v>14.647945469887059</v>
      </c>
      <c r="M2164" s="4">
        <f>2.721*K2164*(H2164+VLOOKUP(B2164,Summary!$A$34:C$39,3,0))</f>
        <v>3.9828286779023219</v>
      </c>
      <c r="N2164" t="s">
        <v>104</v>
      </c>
      <c r="P2164">
        <f t="shared" si="169"/>
        <v>8000</v>
      </c>
    </row>
    <row r="2165" spans="1:16" hidden="1">
      <c r="A2165" t="s">
        <v>7</v>
      </c>
      <c r="B2165" t="s">
        <v>94</v>
      </c>
      <c r="C2165" t="s">
        <v>86</v>
      </c>
      <c r="D2165" s="8">
        <v>1550</v>
      </c>
      <c r="E2165" t="str">
        <f>VLOOKUP(D2165,Conformity!$A$2:$C$116,2,0)</f>
        <v>Other Light Industrial</v>
      </c>
      <c r="F2165" s="8" t="s">
        <v>5</v>
      </c>
      <c r="G2165" s="26">
        <f t="shared" si="170"/>
        <v>1.2017295380314896</v>
      </c>
      <c r="H2165" s="30">
        <f t="shared" si="171"/>
        <v>0.2322997442582819</v>
      </c>
      <c r="I2165" s="30">
        <f>HLOOKUP(F2165,ROCs!$B$1:$F$17,MATCH(VLOOKUP(D2165,HROC,2,0),ROCs!$A$2:$A$17,0)+1,0)</f>
        <v>0.34369105791620291</v>
      </c>
      <c r="J2165" s="3">
        <v>2.81</v>
      </c>
      <c r="K2165" s="26">
        <f t="shared" si="167"/>
        <v>4.0248542796628293</v>
      </c>
      <c r="L2165" s="31">
        <f t="shared" si="168"/>
        <v>13.160895451943853</v>
      </c>
      <c r="M2165" s="4">
        <f>2.721*K2165*(H2165+VLOOKUP(B2165,Summary!$A$34:C$39,3,0))</f>
        <v>3.0916419233396435</v>
      </c>
      <c r="N2165" t="s">
        <v>109</v>
      </c>
      <c r="P2165">
        <f t="shared" si="169"/>
        <v>1000</v>
      </c>
    </row>
    <row r="2166" spans="1:16">
      <c r="A2166" t="s">
        <v>14</v>
      </c>
      <c r="B2166" t="s">
        <v>96</v>
      </c>
      <c r="C2166" t="s">
        <v>17</v>
      </c>
      <c r="D2166" s="8">
        <v>4200</v>
      </c>
      <c r="E2166" t="str">
        <f>VLOOKUP(D2166,Conformity!$A$2:$C$116,2,0)</f>
        <v>Upland Hardwood Forests</v>
      </c>
      <c r="F2166" s="8" t="s">
        <v>5</v>
      </c>
      <c r="G2166" s="26">
        <f t="shared" si="170"/>
        <v>0.80616023176279095</v>
      </c>
      <c r="H2166" s="30">
        <f t="shared" si="171"/>
        <v>4.9140330516175015E-2</v>
      </c>
      <c r="I2166" s="30">
        <f>HLOOKUP(F2166,ROCs!$B$1:$F$17,MATCH(VLOOKUP(D2166,HROC,2,0),ROCs!$A$2:$A$17,0)+1,0)</f>
        <v>0.28292799795311729</v>
      </c>
      <c r="J2166" s="3">
        <v>2.8</v>
      </c>
      <c r="K2166" s="26">
        <f t="shared" si="167"/>
        <v>3.3014868081149249</v>
      </c>
      <c r="L2166" s="31">
        <f t="shared" si="168"/>
        <v>7.2420159748358843</v>
      </c>
      <c r="M2166" s="4">
        <f>2.721*K2166*(H2166+VLOOKUP(B2166,Summary!$A$34:C$39,3,0))</f>
        <v>1.1601122205553231</v>
      </c>
      <c r="N2166" t="s">
        <v>17</v>
      </c>
      <c r="O2166" t="s">
        <v>53</v>
      </c>
      <c r="P2166">
        <f t="shared" si="169"/>
        <v>4000</v>
      </c>
    </row>
    <row r="2167" spans="1:16" hidden="1">
      <c r="A2167" t="s">
        <v>2</v>
      </c>
      <c r="B2167" t="s">
        <v>94</v>
      </c>
      <c r="C2167" t="s">
        <v>86</v>
      </c>
      <c r="D2167" s="8">
        <v>6410</v>
      </c>
      <c r="E2167" t="str">
        <f>VLOOKUP(D2167,Conformity!$A$2:$C$116,2,0)</f>
        <v>Freshwater Marshes</v>
      </c>
      <c r="F2167" s="8" t="s">
        <v>5</v>
      </c>
      <c r="G2167" s="26">
        <f t="shared" si="170"/>
        <v>0.62640332935885068</v>
      </c>
      <c r="H2167" s="30">
        <f t="shared" si="171"/>
        <v>1.7869211096790915E-2</v>
      </c>
      <c r="I2167" s="30">
        <f>HLOOKUP(F2167,ROCs!$B$1:$F$17,MATCH(VLOOKUP(D2167,HROC,2,0),ROCs!$A$2:$A$17,0)+1,0)</f>
        <v>0.24869471632328805</v>
      </c>
      <c r="J2167" s="3">
        <v>2.79</v>
      </c>
      <c r="K2167" s="26">
        <f t="shared" si="167"/>
        <v>2.891654292473675</v>
      </c>
      <c r="L2167" s="31">
        <f t="shared" si="168"/>
        <v>4.9286612450322353</v>
      </c>
      <c r="M2167" s="4">
        <f>2.721*K2167*(H2167+VLOOKUP(B2167,Summary!$A$34:C$39,3,0))</f>
        <v>0.53400793831355264</v>
      </c>
      <c r="N2167" t="s">
        <v>109</v>
      </c>
      <c r="P2167">
        <f t="shared" si="169"/>
        <v>6000</v>
      </c>
    </row>
    <row r="2168" spans="1:16" hidden="1">
      <c r="A2168" t="s">
        <v>14</v>
      </c>
      <c r="B2168" t="s">
        <v>96</v>
      </c>
      <c r="C2168" t="s">
        <v>71</v>
      </c>
      <c r="D2168" s="8">
        <v>8200</v>
      </c>
      <c r="E2168" t="str">
        <f>VLOOKUP(D2168,Conformity!$A$2:$C$116,2,0)</f>
        <v>Communications</v>
      </c>
      <c r="F2168" s="8" t="s">
        <v>5</v>
      </c>
      <c r="G2168" s="26">
        <f t="shared" si="170"/>
        <v>1.2017295380314896</v>
      </c>
      <c r="H2168" s="30">
        <f t="shared" si="171"/>
        <v>0.2322997442582819</v>
      </c>
      <c r="I2168" s="30">
        <f>HLOOKUP(F2168,ROCs!$B$1:$F$17,MATCH(VLOOKUP(D2168,HROC,2,0),ROCs!$A$2:$A$17,0)+1,0)</f>
        <v>0.58224006489851832</v>
      </c>
      <c r="J2168" s="3">
        <v>2.79</v>
      </c>
      <c r="K2168" s="26">
        <f t="shared" si="167"/>
        <v>6.7698944625961639</v>
      </c>
      <c r="L2168" s="31">
        <f t="shared" si="168"/>
        <v>22.136919016701807</v>
      </c>
      <c r="M2168" s="4">
        <f>2.721*K2168*(H2168+VLOOKUP(B2168,Summary!$A$34:C$39,3,0))</f>
        <v>5.7528369976715314</v>
      </c>
      <c r="N2168" t="s">
        <v>104</v>
      </c>
      <c r="P2168">
        <f t="shared" si="169"/>
        <v>8000</v>
      </c>
    </row>
    <row r="2169" spans="1:16" hidden="1">
      <c r="A2169" t="s">
        <v>2</v>
      </c>
      <c r="B2169" t="s">
        <v>94</v>
      </c>
      <c r="C2169" t="s">
        <v>86</v>
      </c>
      <c r="D2169" s="8">
        <v>1330</v>
      </c>
      <c r="E2169" t="str">
        <f>VLOOKUP(D2169,Conformity!$A$2:$C$116,2,0)</f>
        <v>Multiple Dwelling Units, Low Rise &lt;Two stories or less&gt;</v>
      </c>
      <c r="F2169" s="8" t="s">
        <v>5</v>
      </c>
      <c r="G2169" s="26">
        <f t="shared" si="170"/>
        <v>1.6728075169398335</v>
      </c>
      <c r="H2169" s="30">
        <f t="shared" si="171"/>
        <v>0.4645994885165638</v>
      </c>
      <c r="I2169" s="30">
        <f>HLOOKUP(F2169,ROCs!$B$1:$F$17,MATCH(VLOOKUP(D2169,HROC,2,0),ROCs!$A$2:$A$17,0)+1,0)</f>
        <v>0.45902383655933859</v>
      </c>
      <c r="J2169" s="3">
        <v>2.78</v>
      </c>
      <c r="K2169" s="26">
        <f t="shared" si="167"/>
        <v>5.3180895120337004</v>
      </c>
      <c r="L2169" s="31">
        <f t="shared" si="168"/>
        <v>24.206397243361206</v>
      </c>
      <c r="M2169" s="4">
        <f>2.721*K2169*(H2169+VLOOKUP(B2169,Summary!$A$34:C$39,3,0))</f>
        <v>7.4465229944985145</v>
      </c>
      <c r="N2169" t="s">
        <v>109</v>
      </c>
      <c r="P2169">
        <f t="shared" si="169"/>
        <v>1000</v>
      </c>
    </row>
    <row r="2170" spans="1:16" hidden="1">
      <c r="A2170" t="s">
        <v>14</v>
      </c>
      <c r="B2170" t="s">
        <v>96</v>
      </c>
      <c r="C2170" t="s">
        <v>71</v>
      </c>
      <c r="D2170" s="8">
        <v>1850</v>
      </c>
      <c r="E2170" t="str">
        <f>VLOOKUP(D2170,Conformity!$A$2:$C$116,2,0)</f>
        <v>Parks and Zoos</v>
      </c>
      <c r="F2170" s="8" t="s">
        <v>3</v>
      </c>
      <c r="G2170" s="26">
        <f t="shared" si="170"/>
        <v>0.96739227811534922</v>
      </c>
      <c r="H2170" s="30">
        <f t="shared" si="171"/>
        <v>0.17065096597435325</v>
      </c>
      <c r="I2170" s="30">
        <f>HLOOKUP(F2170,ROCs!$B$1:$F$17,MATCH(VLOOKUP(D2170,HROC,2,0),ROCs!$A$2:$A$17,0)+1,0)</f>
        <v>8.3338224602148639E-2</v>
      </c>
      <c r="J2170" s="3">
        <v>2.78</v>
      </c>
      <c r="K2170" s="26">
        <f t="shared" si="167"/>
        <v>0.9655275018618833</v>
      </c>
      <c r="L2170" s="31">
        <f t="shared" si="168"/>
        <v>2.5415333147866042</v>
      </c>
      <c r="M2170" s="4">
        <f>2.721*K2170*(H2170+VLOOKUP(B2170,Summary!$A$34:C$39,3,0))</f>
        <v>0.65851030116585629</v>
      </c>
      <c r="N2170" t="s">
        <v>104</v>
      </c>
      <c r="P2170">
        <f t="shared" si="169"/>
        <v>1000</v>
      </c>
    </row>
    <row r="2171" spans="1:16" hidden="1">
      <c r="A2171" t="s">
        <v>14</v>
      </c>
      <c r="B2171" t="s">
        <v>96</v>
      </c>
      <c r="C2171" t="s">
        <v>72</v>
      </c>
      <c r="D2171" s="8">
        <v>1660</v>
      </c>
      <c r="E2171" t="str">
        <f>VLOOKUP(D2171,Conformity!$A$2:$C$116,2,0)</f>
        <v>Holding Ponds</v>
      </c>
      <c r="F2171" s="8" t="s">
        <v>10</v>
      </c>
      <c r="G2171" s="26">
        <f t="shared" si="170"/>
        <v>0.52096910560538079</v>
      </c>
      <c r="H2171" s="30">
        <f t="shared" si="171"/>
        <v>9.3813358258152305E-2</v>
      </c>
      <c r="I2171" s="30">
        <f>HLOOKUP(F2171,ROCs!$B$1:$F$17,MATCH(VLOOKUP(D2171,HROC,2,0),ROCs!$A$2:$A$17,0)+1,0)</f>
        <v>0.2984336595879456</v>
      </c>
      <c r="J2171" s="3">
        <v>2.78</v>
      </c>
      <c r="K2171" s="26">
        <f t="shared" si="167"/>
        <v>3.4575479282050812</v>
      </c>
      <c r="L2171" s="31">
        <f t="shared" si="168"/>
        <v>4.9012710483974331</v>
      </c>
      <c r="M2171" s="4">
        <f>2.721*K2171*(H2171+VLOOKUP(B2171,Summary!$A$34:C$39,3,0))</f>
        <v>1.6352339735491104</v>
      </c>
      <c r="N2171" t="s">
        <v>99</v>
      </c>
      <c r="P2171">
        <f t="shared" si="169"/>
        <v>1000</v>
      </c>
    </row>
    <row r="2172" spans="1:16" hidden="1">
      <c r="A2172" t="s">
        <v>11</v>
      </c>
      <c r="B2172" t="s">
        <v>11</v>
      </c>
      <c r="C2172" t="s">
        <v>72</v>
      </c>
      <c r="D2172" s="8">
        <v>5120</v>
      </c>
      <c r="E2172" t="str">
        <f>VLOOKUP(D2172,Conformity!$A$2:$C$116,2,0)</f>
        <v xml:space="preserve"> Channelized Waterways, Canals</v>
      </c>
      <c r="F2172" s="8" t="s">
        <v>5</v>
      </c>
      <c r="G2172" s="26">
        <f t="shared" si="170"/>
        <v>0.52096910560538079</v>
      </c>
      <c r="H2172" s="30">
        <f t="shared" si="171"/>
        <v>9.3813358258152305E-2</v>
      </c>
      <c r="I2172" s="30">
        <f>HLOOKUP(F2172,ROCs!$B$1:$F$17,MATCH(VLOOKUP(D2172,HROC,2,0),ROCs!$A$2:$A$17,0)+1,0)</f>
        <v>0.2984336595879456</v>
      </c>
      <c r="J2172" s="3">
        <v>2.77</v>
      </c>
      <c r="K2172" s="26">
        <f t="shared" si="167"/>
        <v>3.445110705441754</v>
      </c>
      <c r="L2172" s="31">
        <f t="shared" si="168"/>
        <v>4.8836405770003211</v>
      </c>
      <c r="M2172" s="4">
        <f>2.721*K2172*(H2172+VLOOKUP(B2172,Summary!$A$34:C$39,3,0))</f>
        <v>1.9105762238388202</v>
      </c>
      <c r="N2172" t="s">
        <v>99</v>
      </c>
      <c r="P2172">
        <f t="shared" si="169"/>
        <v>5000</v>
      </c>
    </row>
    <row r="2173" spans="1:16" hidden="1">
      <c r="A2173" t="s">
        <v>14</v>
      </c>
      <c r="B2173" t="s">
        <v>96</v>
      </c>
      <c r="C2173" t="s">
        <v>83</v>
      </c>
      <c r="D2173" s="8">
        <v>5300</v>
      </c>
      <c r="E2173" t="str">
        <f>VLOOKUP(D2173,Conformity!$A$2:$C$116,2,0)</f>
        <v>Reservoirs</v>
      </c>
      <c r="F2173" s="8" t="s">
        <v>3</v>
      </c>
      <c r="G2173" s="26">
        <f t="shared" si="170"/>
        <v>0.52096910560538079</v>
      </c>
      <c r="H2173" s="30">
        <f t="shared" si="171"/>
        <v>9.3813358258152305E-2</v>
      </c>
      <c r="I2173" s="30">
        <f>HLOOKUP(F2173,ROCs!$B$1:$F$17,MATCH(VLOOKUP(D2173,HROC,2,0),ROCs!$A$2:$A$17,0)+1,0)</f>
        <v>0.2984336595879456</v>
      </c>
      <c r="J2173" s="3">
        <v>2.77</v>
      </c>
      <c r="K2173" s="26">
        <f t="shared" si="167"/>
        <v>3.445110705441754</v>
      </c>
      <c r="L2173" s="31">
        <f t="shared" si="168"/>
        <v>4.8836405770003211</v>
      </c>
      <c r="M2173" s="4">
        <f>2.721*K2173*(H2173+VLOOKUP(B2173,Summary!$A$34:C$39,3,0))</f>
        <v>1.62935183695361</v>
      </c>
      <c r="N2173" t="s">
        <v>111</v>
      </c>
      <c r="O2173" t="s">
        <v>82</v>
      </c>
      <c r="P2173">
        <f t="shared" si="169"/>
        <v>5000</v>
      </c>
    </row>
    <row r="2174" spans="1:16" hidden="1">
      <c r="A2174" t="s">
        <v>14</v>
      </c>
      <c r="B2174" t="s">
        <v>96</v>
      </c>
      <c r="C2174" t="s">
        <v>90</v>
      </c>
      <c r="D2174" s="8">
        <v>2430</v>
      </c>
      <c r="E2174" t="str">
        <f>VLOOKUP(D2174,Conformity!$A$2:$C$116,2,0)</f>
        <v>Ornamentals</v>
      </c>
      <c r="F2174" s="8" t="s">
        <v>10</v>
      </c>
      <c r="G2174" s="26">
        <f t="shared" si="170"/>
        <v>1.7303616721893005</v>
      </c>
      <c r="H2174" s="30">
        <f t="shared" si="171"/>
        <v>0.38508149913584422</v>
      </c>
      <c r="I2174" s="30">
        <f>HLOOKUP(F2174,ROCs!$B$1:$F$17,MATCH(VLOOKUP(D2174,HROC,2,0),ROCs!$A$2:$A$17,0)+1,0)</f>
        <v>0.30381529981542799</v>
      </c>
      <c r="J2174" s="3">
        <v>2.76</v>
      </c>
      <c r="K2174" s="26">
        <f t="shared" si="167"/>
        <v>3.494574723066997</v>
      </c>
      <c r="L2174" s="31">
        <f t="shared" si="168"/>
        <v>16.453555477160339</v>
      </c>
      <c r="M2174" s="4">
        <f>2.721*K2174*(H2174+VLOOKUP(B2174,Summary!$A$34:C$39,3,0))</f>
        <v>4.4223380408967827</v>
      </c>
      <c r="N2174" t="s">
        <v>105</v>
      </c>
      <c r="O2174" t="s">
        <v>89</v>
      </c>
      <c r="P2174">
        <f t="shared" si="169"/>
        <v>2000</v>
      </c>
    </row>
    <row r="2175" spans="1:16" hidden="1">
      <c r="A2175" t="s">
        <v>2</v>
      </c>
      <c r="B2175" t="s">
        <v>94</v>
      </c>
      <c r="C2175" t="s">
        <v>71</v>
      </c>
      <c r="D2175" s="8">
        <v>6250</v>
      </c>
      <c r="E2175" t="str">
        <f>VLOOKUP(D2175,Conformity!$A$2:$C$116,2,0)</f>
        <v>Hydric Pine Flatwoods</v>
      </c>
      <c r="F2175" s="8" t="s">
        <v>10</v>
      </c>
      <c r="G2175" s="26">
        <f t="shared" si="170"/>
        <v>0.62640332935885068</v>
      </c>
      <c r="H2175" s="30">
        <f t="shared" si="171"/>
        <v>1.7869211096790915E-2</v>
      </c>
      <c r="I2175" s="30">
        <f>HLOOKUP(F2175,ROCs!$B$1:$F$17,MATCH(VLOOKUP(D2175,HROC,2,0),ROCs!$A$2:$A$17,0)+1,0)</f>
        <v>0.24869471632328805</v>
      </c>
      <c r="J2175" s="3">
        <v>2.75</v>
      </c>
      <c r="K2175" s="26">
        <f t="shared" si="167"/>
        <v>2.850196883262583</v>
      </c>
      <c r="L2175" s="31">
        <f t="shared" si="168"/>
        <v>4.8579994350676161</v>
      </c>
      <c r="M2175" s="4">
        <f>2.721*K2175*(H2175+VLOOKUP(B2175,Summary!$A$34:C$39,3,0))</f>
        <v>0.52635191052411112</v>
      </c>
      <c r="N2175" t="s">
        <v>104</v>
      </c>
      <c r="P2175">
        <f t="shared" si="169"/>
        <v>6000</v>
      </c>
    </row>
    <row r="2176" spans="1:16" hidden="1">
      <c r="A2176" t="s">
        <v>14</v>
      </c>
      <c r="B2176" t="s">
        <v>96</v>
      </c>
      <c r="C2176" t="s">
        <v>80</v>
      </c>
      <c r="D2176" s="8">
        <v>1210</v>
      </c>
      <c r="E2176" t="str">
        <f>VLOOKUP(D2176,Conformity!$A$2:$C$116,2,0)</f>
        <v>Fixed Single Family Units</v>
      </c>
      <c r="F2176" s="8" t="s">
        <v>5</v>
      </c>
      <c r="G2176" s="26">
        <f t="shared" si="170"/>
        <v>1.3474392445178078</v>
      </c>
      <c r="H2176" s="30">
        <f t="shared" si="171"/>
        <v>0.2921616014325315</v>
      </c>
      <c r="I2176" s="30">
        <f>HLOOKUP(F2176,ROCs!$B$1:$F$17,MATCH(VLOOKUP(D2176,HROC,2,0),ROCs!$A$2:$A$17,0)+1,0)</f>
        <v>0.24052044568721381</v>
      </c>
      <c r="J2176" s="3">
        <v>2.75</v>
      </c>
      <c r="K2176" s="26">
        <f t="shared" si="167"/>
        <v>2.7565146328540249</v>
      </c>
      <c r="L2176" s="31">
        <f t="shared" si="168"/>
        <v>10.106436140749093</v>
      </c>
      <c r="M2176" s="4">
        <f>2.721*K2176*(H2176+VLOOKUP(B2176,Summary!$A$34:C$39,3,0))</f>
        <v>2.791389277267772</v>
      </c>
      <c r="N2176" t="s">
        <v>114</v>
      </c>
      <c r="P2176">
        <f t="shared" si="169"/>
        <v>1000</v>
      </c>
    </row>
    <row r="2177" spans="1:16" hidden="1">
      <c r="A2177" t="s">
        <v>14</v>
      </c>
      <c r="B2177" t="s">
        <v>96</v>
      </c>
      <c r="C2177" t="s">
        <v>86</v>
      </c>
      <c r="D2177" s="8">
        <v>2610</v>
      </c>
      <c r="E2177" t="str">
        <f>VLOOKUP(D2177,Conformity!$A$2:$C$116,2,0)</f>
        <v>Fallow Crop Land</v>
      </c>
      <c r="F2177" s="8" t="s">
        <v>5</v>
      </c>
      <c r="G2177" s="26">
        <f t="shared" si="170"/>
        <v>1.1942187284187931</v>
      </c>
      <c r="H2177" s="30">
        <f t="shared" si="171"/>
        <v>0.52982210901985061</v>
      </c>
      <c r="I2177" s="30">
        <f>HLOOKUP(F2177,ROCs!$B$1:$F$17,MATCH(VLOOKUP(D2177,HROC,2,0),ROCs!$A$2:$A$17,0)+1,0)</f>
        <v>0.28292799795311729</v>
      </c>
      <c r="J2177" s="3">
        <v>2.74</v>
      </c>
      <c r="K2177" s="26">
        <f t="shared" si="167"/>
        <v>3.2307406622267489</v>
      </c>
      <c r="L2177" s="31">
        <f t="shared" si="168"/>
        <v>10.498192145952759</v>
      </c>
      <c r="M2177" s="4">
        <f>2.721*K2177*(H2177+VLOOKUP(B2177,Summary!$A$34:C$39,3,0))</f>
        <v>5.3608518464763648</v>
      </c>
      <c r="N2177" t="s">
        <v>109</v>
      </c>
      <c r="P2177">
        <f t="shared" si="169"/>
        <v>2000</v>
      </c>
    </row>
    <row r="2178" spans="1:16" hidden="1">
      <c r="A2178" t="s">
        <v>8</v>
      </c>
      <c r="B2178" t="s">
        <v>8</v>
      </c>
      <c r="C2178" t="s">
        <v>81</v>
      </c>
      <c r="D2178" s="8">
        <v>6215</v>
      </c>
      <c r="E2178" t="e">
        <f>VLOOKUP(D2178,Conformity!$A$2:$C$116,2,0)</f>
        <v>#N/A</v>
      </c>
      <c r="F2178" s="8" t="s">
        <v>10</v>
      </c>
      <c r="G2178" s="26">
        <f t="shared" si="170"/>
        <v>0.62640332935885068</v>
      </c>
      <c r="H2178" s="30">
        <f t="shared" si="171"/>
        <v>1.7869211096790915E-2</v>
      </c>
      <c r="I2178" s="30">
        <f>HLOOKUP(F2178,ROCs!$B$1:$F$17,MATCH(VLOOKUP(D2178,HROC,2,0),ROCs!$A$2:$A$17,0)+1,0)</f>
        <v>0.24869471632328805</v>
      </c>
      <c r="J2178" s="3">
        <v>2.74</v>
      </c>
      <c r="K2178" s="26">
        <f t="shared" ref="K2178:K2241" si="172">Rain*I2178*J2178/12</f>
        <v>2.8398325309598103</v>
      </c>
      <c r="L2178" s="31">
        <f t="shared" ref="L2178:L2241" si="173">2.721*G2178*K2178</f>
        <v>4.8403339825764613</v>
      </c>
      <c r="M2178" s="4">
        <f>2.721*K2178*(H2178+VLOOKUP(B2178,Summary!$A$34:C$39,3,0))</f>
        <v>1.6062437079205807</v>
      </c>
      <c r="N2178" t="s">
        <v>103</v>
      </c>
      <c r="O2178" t="s">
        <v>82</v>
      </c>
      <c r="P2178">
        <f t="shared" si="169"/>
        <v>6000</v>
      </c>
    </row>
    <row r="2179" spans="1:16">
      <c r="A2179" t="s">
        <v>12</v>
      </c>
      <c r="B2179" t="s">
        <v>95</v>
      </c>
      <c r="C2179" t="s">
        <v>17</v>
      </c>
      <c r="D2179" s="8">
        <v>2140</v>
      </c>
      <c r="E2179" t="str">
        <f>VLOOKUP(D2179,Conformity!$A$2:$C$116,2,0)</f>
        <v>Row Crops</v>
      </c>
      <c r="F2179" s="8" t="s">
        <v>5</v>
      </c>
      <c r="G2179" s="26">
        <f t="shared" si="170"/>
        <v>1.1942187284187931</v>
      </c>
      <c r="H2179" s="30">
        <f t="shared" si="171"/>
        <v>0.52982210901985061</v>
      </c>
      <c r="I2179" s="30">
        <f>HLOOKUP(F2179,ROCs!$B$1:$F$17,MATCH(VLOOKUP(D2179,HROC,2,0),ROCs!$A$2:$A$17,0)+1,0)</f>
        <v>0.25824300484311374</v>
      </c>
      <c r="J2179" s="3">
        <v>2.73</v>
      </c>
      <c r="K2179" s="26">
        <f t="shared" si="172"/>
        <v>2.9381016829264368</v>
      </c>
      <c r="L2179" s="31">
        <f t="shared" si="173"/>
        <v>9.5472708076944581</v>
      </c>
      <c r="M2179" s="4">
        <f>2.721*K2179*(H2179+VLOOKUP(B2179,Summary!$A$34:C$39,3,0))</f>
        <v>4.2357024172731341</v>
      </c>
      <c r="N2179" t="s">
        <v>17</v>
      </c>
      <c r="O2179" t="s">
        <v>18</v>
      </c>
      <c r="P2179">
        <f t="shared" ref="P2179:P2242" si="174">INT(D2179/1000)*1000</f>
        <v>2000</v>
      </c>
    </row>
    <row r="2180" spans="1:16">
      <c r="A2180" t="s">
        <v>12</v>
      </c>
      <c r="B2180" t="s">
        <v>95</v>
      </c>
      <c r="C2180" t="s">
        <v>17</v>
      </c>
      <c r="D2180" s="8">
        <v>3200</v>
      </c>
      <c r="E2180" t="str">
        <f>VLOOKUP(D2180,Conformity!$A$2:$C$116,2,0)</f>
        <v>Shrub and Brushland</v>
      </c>
      <c r="F2180" s="8" t="s">
        <v>10</v>
      </c>
      <c r="G2180" s="26">
        <f t="shared" si="170"/>
        <v>0.80616023176279095</v>
      </c>
      <c r="H2180" s="30">
        <f t="shared" si="171"/>
        <v>4.9140330516175015E-2</v>
      </c>
      <c r="I2180" s="30">
        <f>HLOOKUP(F2180,ROCs!$B$1:$F$17,MATCH(VLOOKUP(D2180,HROC,2,0),ROCs!$A$2:$A$17,0)+1,0)</f>
        <v>0.24115339422849597</v>
      </c>
      <c r="J2180" s="3">
        <v>2.73</v>
      </c>
      <c r="K2180" s="26">
        <f t="shared" si="172"/>
        <v>2.7436684833210112</v>
      </c>
      <c r="L2180" s="31">
        <f t="shared" si="173"/>
        <v>6.0184068998929767</v>
      </c>
      <c r="M2180" s="4">
        <f>2.721*K2180*(H2180+VLOOKUP(B2180,Summary!$A$34:C$39,3,0))</f>
        <v>0.36685821576050054</v>
      </c>
      <c r="N2180" t="s">
        <v>17</v>
      </c>
      <c r="O2180" t="s">
        <v>35</v>
      </c>
      <c r="P2180">
        <f t="shared" si="174"/>
        <v>3000</v>
      </c>
    </row>
    <row r="2181" spans="1:16" hidden="1">
      <c r="A2181" t="s">
        <v>14</v>
      </c>
      <c r="B2181" t="s">
        <v>96</v>
      </c>
      <c r="C2181" t="s">
        <v>90</v>
      </c>
      <c r="D2181" s="8">
        <v>6172</v>
      </c>
      <c r="E2181" t="str">
        <f>VLOOKUP(D2181,Conformity!$A$2:$C$116,2,0)</f>
        <v>Mixed Shrubs</v>
      </c>
      <c r="F2181" s="8" t="s">
        <v>9</v>
      </c>
      <c r="G2181" s="26">
        <f t="shared" si="170"/>
        <v>0.62640332935885068</v>
      </c>
      <c r="H2181" s="30">
        <f t="shared" si="171"/>
        <v>1.7869211096790915E-2</v>
      </c>
      <c r="I2181" s="30">
        <f>HLOOKUP(F2181,ROCs!$B$1:$F$17,MATCH(VLOOKUP(D2181,HROC,2,0),ROCs!$A$2:$A$17,0)+1,0)</f>
        <v>0.24869471632328805</v>
      </c>
      <c r="J2181" s="3">
        <v>2.73</v>
      </c>
      <c r="K2181" s="26">
        <f t="shared" si="172"/>
        <v>2.8294681786570366</v>
      </c>
      <c r="L2181" s="31">
        <f t="shared" si="173"/>
        <v>4.8226685300853056</v>
      </c>
      <c r="M2181" s="4">
        <f>2.721*K2181*(H2181+VLOOKUP(B2181,Summary!$A$34:C$39,3,0))</f>
        <v>0.75349338405316413</v>
      </c>
      <c r="N2181" t="s">
        <v>105</v>
      </c>
      <c r="O2181" t="s">
        <v>89</v>
      </c>
      <c r="P2181">
        <f t="shared" si="174"/>
        <v>6000</v>
      </c>
    </row>
    <row r="2182" spans="1:16" hidden="1">
      <c r="A2182" t="s">
        <v>14</v>
      </c>
      <c r="B2182" t="s">
        <v>96</v>
      </c>
      <c r="C2182" t="s">
        <v>79</v>
      </c>
      <c r="D2182" s="8">
        <v>1210</v>
      </c>
      <c r="E2182" t="str">
        <f>VLOOKUP(D2182,Conformity!$A$2:$C$116,2,0)</f>
        <v>Fixed Single Family Units</v>
      </c>
      <c r="F2182" s="8" t="s">
        <v>3</v>
      </c>
      <c r="G2182" s="26">
        <f t="shared" si="170"/>
        <v>1.3474392445178078</v>
      </c>
      <c r="H2182" s="30">
        <f t="shared" si="171"/>
        <v>0.2921616014325315</v>
      </c>
      <c r="I2182" s="30">
        <f>HLOOKUP(F2182,ROCs!$B$1:$F$17,MATCH(VLOOKUP(D2182,HROC,2,0),ROCs!$A$2:$A$17,0)+1,0)</f>
        <v>0.12152611992617118</v>
      </c>
      <c r="J2182" s="3">
        <v>2.73</v>
      </c>
      <c r="K2182" s="26">
        <f t="shared" si="172"/>
        <v>1.3826360860830291</v>
      </c>
      <c r="L2182" s="31">
        <f t="shared" si="173"/>
        <v>5.0692723134306643</v>
      </c>
      <c r="M2182" s="4">
        <f>2.721*K2182*(H2182+VLOOKUP(B2182,Summary!$A$34:C$39,3,0))</f>
        <v>1.4001288072465792</v>
      </c>
      <c r="N2182" t="s">
        <v>113</v>
      </c>
      <c r="P2182">
        <f t="shared" si="174"/>
        <v>1000</v>
      </c>
    </row>
    <row r="2183" spans="1:16" hidden="1">
      <c r="A2183" t="s">
        <v>6</v>
      </c>
      <c r="B2183" t="s">
        <v>94</v>
      </c>
      <c r="C2183" t="s">
        <v>4</v>
      </c>
      <c r="D2183" s="8">
        <v>2130</v>
      </c>
      <c r="E2183" t="str">
        <f>VLOOKUP(D2183,Conformity!$A$2:$C$116,2,0)</f>
        <v>Woodland Pastures</v>
      </c>
      <c r="F2183" s="8" t="s">
        <v>5</v>
      </c>
      <c r="G2183" s="26">
        <f t="shared" si="170"/>
        <v>0.95337210017164864</v>
      </c>
      <c r="H2183" s="30">
        <f t="shared" si="171"/>
        <v>0.22938109134459039</v>
      </c>
      <c r="I2183" s="30">
        <f>HLOOKUP(F2183,ROCs!$B$1:$F$17,MATCH(VLOOKUP(D2183,HROC,2,0),ROCs!$A$2:$A$17,0)+1,0)</f>
        <v>0.2</v>
      </c>
      <c r="J2183" s="3">
        <v>2.72</v>
      </c>
      <c r="K2183" s="26">
        <f t="shared" si="172"/>
        <v>2.2671200000000002</v>
      </c>
      <c r="L2183" s="31">
        <f t="shared" si="173"/>
        <v>5.8811937685716646</v>
      </c>
      <c r="M2183" s="4">
        <f>2.721*K2183*(H2183+VLOOKUP(B2183,Summary!$A$34:C$39,3,0))</f>
        <v>1.7234554411406913</v>
      </c>
      <c r="N2183" t="s">
        <v>4</v>
      </c>
      <c r="P2183">
        <f t="shared" si="174"/>
        <v>2000</v>
      </c>
    </row>
    <row r="2184" spans="1:16">
      <c r="A2184" t="s">
        <v>15</v>
      </c>
      <c r="B2184" t="s">
        <v>95</v>
      </c>
      <c r="C2184" t="s">
        <v>17</v>
      </c>
      <c r="D2184" s="8">
        <v>8113</v>
      </c>
      <c r="E2184" t="str">
        <f>VLOOKUP(D2184,Conformity!$A$2:$C$116,2,0)</f>
        <v>Private Airports</v>
      </c>
      <c r="F2184" s="8" t="s">
        <v>5</v>
      </c>
      <c r="G2184" s="26">
        <f t="shared" si="170"/>
        <v>0.96739227811534922</v>
      </c>
      <c r="H2184" s="30">
        <f t="shared" si="171"/>
        <v>0.17065096597435325</v>
      </c>
      <c r="I2184" s="30">
        <f>HLOOKUP(F2184,ROCs!$B$1:$F$17,MATCH(VLOOKUP(D2184,HROC,2,0),ROCs!$A$2:$A$17,0)+1,0)</f>
        <v>0.24052044568721381</v>
      </c>
      <c r="J2184" s="3">
        <v>2.72</v>
      </c>
      <c r="K2184" s="26">
        <f t="shared" si="172"/>
        <v>2.7264435641319813</v>
      </c>
      <c r="L2184" s="31">
        <f t="shared" si="173"/>
        <v>7.1767475662419677</v>
      </c>
      <c r="M2184" s="4">
        <f>2.721*K2184*(H2184+VLOOKUP(B2184,Summary!$A$34:C$39,3,0))</f>
        <v>1.2660002900987064</v>
      </c>
      <c r="N2184" t="s">
        <v>17</v>
      </c>
      <c r="O2184" t="s">
        <v>59</v>
      </c>
      <c r="P2184">
        <f t="shared" si="174"/>
        <v>8000</v>
      </c>
    </row>
    <row r="2185" spans="1:16" hidden="1">
      <c r="A2185" t="s">
        <v>12</v>
      </c>
      <c r="B2185" t="s">
        <v>95</v>
      </c>
      <c r="C2185" t="s">
        <v>71</v>
      </c>
      <c r="D2185" s="8">
        <v>5120</v>
      </c>
      <c r="E2185" t="str">
        <f>VLOOKUP(D2185,Conformity!$A$2:$C$116,2,0)</f>
        <v xml:space="preserve"> Channelized Waterways, Canals</v>
      </c>
      <c r="F2185" s="8" t="s">
        <v>5</v>
      </c>
      <c r="G2185" s="26">
        <f t="shared" si="170"/>
        <v>0.52096910560538079</v>
      </c>
      <c r="H2185" s="30">
        <f t="shared" si="171"/>
        <v>9.3813358258152305E-2</v>
      </c>
      <c r="I2185" s="30">
        <f>HLOOKUP(F2185,ROCs!$B$1:$F$17,MATCH(VLOOKUP(D2185,HROC,2,0),ROCs!$A$2:$A$17,0)+1,0)</f>
        <v>0.2984336595879456</v>
      </c>
      <c r="J2185" s="3">
        <v>2.72</v>
      </c>
      <c r="K2185" s="26">
        <f t="shared" si="172"/>
        <v>3.3829245916251161</v>
      </c>
      <c r="L2185" s="31">
        <f t="shared" si="173"/>
        <v>4.7954882200147555</v>
      </c>
      <c r="M2185" s="4">
        <f>2.721*K2185*(H2185+VLOOKUP(B2185,Summary!$A$34:C$39,3,0))</f>
        <v>0.8635461288711529</v>
      </c>
      <c r="N2185" t="s">
        <v>104</v>
      </c>
      <c r="P2185">
        <f t="shared" si="174"/>
        <v>5000</v>
      </c>
    </row>
    <row r="2186" spans="1:16" hidden="1">
      <c r="A2186" t="s">
        <v>8</v>
      </c>
      <c r="B2186" t="s">
        <v>8</v>
      </c>
      <c r="C2186" t="s">
        <v>84</v>
      </c>
      <c r="D2186" s="8">
        <v>6111</v>
      </c>
      <c r="E2186" t="e">
        <f>VLOOKUP(D2186,Conformity!$A$2:$C$116,2,0)</f>
        <v>#N/A</v>
      </c>
      <c r="F2186" s="8" t="s">
        <v>5</v>
      </c>
      <c r="G2186" s="26">
        <f t="shared" si="170"/>
        <v>0.62640332935885068</v>
      </c>
      <c r="H2186" s="30">
        <f t="shared" si="171"/>
        <v>1.7869211096790915E-2</v>
      </c>
      <c r="I2186" s="30">
        <f>HLOOKUP(F2186,ROCs!$B$1:$F$17,MATCH(VLOOKUP(D2186,HROC,2,0),ROCs!$A$2:$A$17,0)+1,0)</f>
        <v>0.24869471632328805</v>
      </c>
      <c r="J2186" s="3">
        <v>2.71</v>
      </c>
      <c r="K2186" s="26">
        <f t="shared" si="172"/>
        <v>2.8087394740514906</v>
      </c>
      <c r="L2186" s="31">
        <f t="shared" si="173"/>
        <v>4.787337625102996</v>
      </c>
      <c r="M2186" s="4">
        <f>2.721*K2186*(H2186+VLOOKUP(B2186,Summary!$A$34:C$39,3,0))</f>
        <v>1.5886570979798442</v>
      </c>
      <c r="N2186" t="s">
        <v>106</v>
      </c>
      <c r="O2186" t="s">
        <v>82</v>
      </c>
      <c r="P2186">
        <f t="shared" si="174"/>
        <v>6000</v>
      </c>
    </row>
    <row r="2187" spans="1:16">
      <c r="A2187" t="s">
        <v>14</v>
      </c>
      <c r="B2187" t="s">
        <v>96</v>
      </c>
      <c r="C2187" t="s">
        <v>17</v>
      </c>
      <c r="D2187" s="8">
        <v>6170</v>
      </c>
      <c r="E2187" t="str">
        <f>VLOOKUP(D2187,Conformity!$A$2:$C$116,2,0)</f>
        <v>Mixed Wetland Hardwoods</v>
      </c>
      <c r="F2187" s="8" t="s">
        <v>10</v>
      </c>
      <c r="G2187" s="26">
        <f t="shared" si="170"/>
        <v>0.62640332935885068</v>
      </c>
      <c r="H2187" s="30">
        <f t="shared" si="171"/>
        <v>1.7869211096790915E-2</v>
      </c>
      <c r="I2187" s="30">
        <f>HLOOKUP(F2187,ROCs!$B$1:$F$17,MATCH(VLOOKUP(D2187,HROC,2,0),ROCs!$A$2:$A$17,0)+1,0)</f>
        <v>0.24869471632328805</v>
      </c>
      <c r="J2187" s="3">
        <v>2.7</v>
      </c>
      <c r="K2187" s="26">
        <f t="shared" si="172"/>
        <v>2.7983751217487178</v>
      </c>
      <c r="L2187" s="31">
        <f t="shared" si="173"/>
        <v>4.7696721726118412</v>
      </c>
      <c r="M2187" s="4">
        <f>2.721*K2187*(H2187+VLOOKUP(B2187,Summary!$A$34:C$39,3,0))</f>
        <v>0.74521323697565689</v>
      </c>
      <c r="N2187" t="s">
        <v>17</v>
      </c>
      <c r="O2187" t="s">
        <v>41</v>
      </c>
      <c r="P2187">
        <f t="shared" si="174"/>
        <v>6000</v>
      </c>
    </row>
    <row r="2188" spans="1:16" hidden="1">
      <c r="A2188" t="s">
        <v>12</v>
      </c>
      <c r="B2188" t="s">
        <v>95</v>
      </c>
      <c r="C2188" t="s">
        <v>86</v>
      </c>
      <c r="D2188" s="8">
        <v>5300</v>
      </c>
      <c r="E2188" t="str">
        <f>VLOOKUP(D2188,Conformity!$A$2:$C$116,2,0)</f>
        <v>Reservoirs</v>
      </c>
      <c r="F2188" s="8" t="s">
        <v>5</v>
      </c>
      <c r="G2188" s="26">
        <f t="shared" si="170"/>
        <v>0.52096910560538079</v>
      </c>
      <c r="H2188" s="30">
        <f t="shared" si="171"/>
        <v>9.3813358258152305E-2</v>
      </c>
      <c r="I2188" s="30">
        <f>HLOOKUP(F2188,ROCs!$B$1:$F$17,MATCH(VLOOKUP(D2188,HROC,2,0),ROCs!$A$2:$A$17,0)+1,0)</f>
        <v>0.2984336595879456</v>
      </c>
      <c r="J2188" s="3">
        <v>2.7</v>
      </c>
      <c r="K2188" s="26">
        <f t="shared" si="172"/>
        <v>3.3580501460984604</v>
      </c>
      <c r="L2188" s="31">
        <f t="shared" si="173"/>
        <v>4.7602272772205296</v>
      </c>
      <c r="M2188" s="4">
        <f>2.721*K2188*(H2188+VLOOKUP(B2188,Summary!$A$34:C$39,3,0))</f>
        <v>0.85719652498239429</v>
      </c>
      <c r="N2188" t="s">
        <v>109</v>
      </c>
      <c r="P2188">
        <f t="shared" si="174"/>
        <v>5000</v>
      </c>
    </row>
    <row r="2189" spans="1:16" hidden="1">
      <c r="A2189" t="s">
        <v>14</v>
      </c>
      <c r="B2189" t="s">
        <v>96</v>
      </c>
      <c r="C2189" t="s">
        <v>86</v>
      </c>
      <c r="D2189" s="8">
        <v>4200</v>
      </c>
      <c r="E2189" t="str">
        <f>VLOOKUP(D2189,Conformity!$A$2:$C$116,2,0)</f>
        <v>Upland Hardwood Forests</v>
      </c>
      <c r="F2189" s="8" t="s">
        <v>10</v>
      </c>
      <c r="G2189" s="26">
        <f t="shared" si="170"/>
        <v>0.80616023176279095</v>
      </c>
      <c r="H2189" s="30">
        <f t="shared" si="171"/>
        <v>4.9140330516175015E-2</v>
      </c>
      <c r="I2189" s="30">
        <f>HLOOKUP(F2189,ROCs!$B$1:$F$17,MATCH(VLOOKUP(D2189,HROC,2,0),ROCs!$A$2:$A$17,0)+1,0)</f>
        <v>0.24115339422849597</v>
      </c>
      <c r="J2189" s="3">
        <v>2.7</v>
      </c>
      <c r="K2189" s="26">
        <f t="shared" si="172"/>
        <v>2.7135182802075941</v>
      </c>
      <c r="L2189" s="31">
        <f t="shared" si="173"/>
        <v>5.9522705603337149</v>
      </c>
      <c r="M2189" s="4">
        <f>2.721*K2189*(H2189+VLOOKUP(B2189,Summary!$A$34:C$39,3,0))</f>
        <v>0.95350546603168873</v>
      </c>
      <c r="N2189" t="s">
        <v>109</v>
      </c>
      <c r="P2189">
        <f t="shared" si="174"/>
        <v>4000</v>
      </c>
    </row>
    <row r="2190" spans="1:16">
      <c r="A2190" t="s">
        <v>14</v>
      </c>
      <c r="B2190" t="s">
        <v>96</v>
      </c>
      <c r="C2190" t="s">
        <v>17</v>
      </c>
      <c r="D2190" s="8">
        <v>6170</v>
      </c>
      <c r="E2190" t="str">
        <f>VLOOKUP(D2190,Conformity!$A$2:$C$116,2,0)</f>
        <v>Mixed Wetland Hardwoods</v>
      </c>
      <c r="F2190" s="8" t="s">
        <v>5</v>
      </c>
      <c r="G2190" s="26">
        <f t="shared" si="170"/>
        <v>0.62640332935885068</v>
      </c>
      <c r="H2190" s="30">
        <f t="shared" si="171"/>
        <v>1.7869211096790915E-2</v>
      </c>
      <c r="I2190" s="30">
        <f>HLOOKUP(F2190,ROCs!$B$1:$F$17,MATCH(VLOOKUP(D2190,HROC,2,0),ROCs!$A$2:$A$17,0)+1,0)</f>
        <v>0.24869471632328805</v>
      </c>
      <c r="J2190" s="3">
        <v>2.69</v>
      </c>
      <c r="K2190" s="26">
        <f t="shared" si="172"/>
        <v>2.7880107694459446</v>
      </c>
      <c r="L2190" s="31">
        <f t="shared" si="173"/>
        <v>4.7520067201206855</v>
      </c>
      <c r="M2190" s="4">
        <f>2.721*K2190*(H2190+VLOOKUP(B2190,Summary!$A$34:C$39,3,0))</f>
        <v>0.74245318794982107</v>
      </c>
      <c r="N2190" t="s">
        <v>17</v>
      </c>
      <c r="O2190" t="s">
        <v>44</v>
      </c>
      <c r="P2190">
        <f t="shared" si="174"/>
        <v>6000</v>
      </c>
    </row>
    <row r="2191" spans="1:16" hidden="1">
      <c r="A2191" t="s">
        <v>2</v>
      </c>
      <c r="B2191" t="s">
        <v>94</v>
      </c>
      <c r="C2191" t="s">
        <v>86</v>
      </c>
      <c r="D2191" s="8">
        <v>6250</v>
      </c>
      <c r="E2191" t="str">
        <f>VLOOKUP(D2191,Conformity!$A$2:$C$116,2,0)</f>
        <v>Hydric Pine Flatwoods</v>
      </c>
      <c r="F2191" s="8" t="s">
        <v>5</v>
      </c>
      <c r="G2191" s="26">
        <f t="shared" ref="G2191:G2254" si="175">VLOOKUP(VLOOKUP(D2191,HEMC,2,0),EMCN,2,0)</f>
        <v>0.62640332935885068</v>
      </c>
      <c r="H2191" s="30">
        <f t="shared" ref="H2191:H2254" si="176">VLOOKUP(VLOOKUP(D2191,HEMC,2,0),EMCP,3,0)</f>
        <v>1.7869211096790915E-2</v>
      </c>
      <c r="I2191" s="30">
        <f>HLOOKUP(F2191,ROCs!$B$1:$F$17,MATCH(VLOOKUP(D2191,HROC,2,0),ROCs!$A$2:$A$17,0)+1,0)</f>
        <v>0.24869471632328805</v>
      </c>
      <c r="J2191" s="3">
        <v>2.68</v>
      </c>
      <c r="K2191" s="26">
        <f t="shared" si="172"/>
        <v>2.7776464171431718</v>
      </c>
      <c r="L2191" s="31">
        <f t="shared" si="173"/>
        <v>4.7343412676295316</v>
      </c>
      <c r="M2191" s="4">
        <f>2.721*K2191*(H2191+VLOOKUP(B2191,Summary!$A$34:C$39,3,0))</f>
        <v>0.51295386189258829</v>
      </c>
      <c r="N2191" t="s">
        <v>109</v>
      </c>
      <c r="P2191">
        <f t="shared" si="174"/>
        <v>6000</v>
      </c>
    </row>
    <row r="2192" spans="1:16" hidden="1">
      <c r="A2192" t="s">
        <v>12</v>
      </c>
      <c r="B2192" t="s">
        <v>95</v>
      </c>
      <c r="C2192" t="s">
        <v>81</v>
      </c>
      <c r="D2192" s="8">
        <v>1210</v>
      </c>
      <c r="E2192" t="str">
        <f>VLOOKUP(D2192,Conformity!$A$2:$C$116,2,0)</f>
        <v>Fixed Single Family Units</v>
      </c>
      <c r="F2192" s="8" t="s">
        <v>10</v>
      </c>
      <c r="G2192" s="26">
        <f t="shared" si="175"/>
        <v>1.3474392445178078</v>
      </c>
      <c r="H2192" s="30">
        <f t="shared" si="176"/>
        <v>0.2921616014325315</v>
      </c>
      <c r="I2192" s="30">
        <f>HLOOKUP(F2192,ROCs!$B$1:$F$17,MATCH(VLOOKUP(D2192,HROC,2,0),ROCs!$A$2:$A$17,0)+1,0)</f>
        <v>0.22279788653131388</v>
      </c>
      <c r="J2192" s="3">
        <v>2.68</v>
      </c>
      <c r="K2192" s="26">
        <f t="shared" si="172"/>
        <v>2.4884073148795918</v>
      </c>
      <c r="L2192" s="31">
        <f t="shared" si="173"/>
        <v>9.1234522466383421</v>
      </c>
      <c r="M2192" s="4">
        <f>2.721*K2192*(H2192+VLOOKUP(B2192,Summary!$A$34:C$39,3,0))</f>
        <v>1.9782134369442121</v>
      </c>
      <c r="N2192" t="s">
        <v>103</v>
      </c>
      <c r="O2192" t="s">
        <v>82</v>
      </c>
      <c r="P2192">
        <f t="shared" si="174"/>
        <v>1000</v>
      </c>
    </row>
    <row r="2193" spans="1:16" hidden="1">
      <c r="A2193" t="s">
        <v>14</v>
      </c>
      <c r="B2193" t="s">
        <v>96</v>
      </c>
      <c r="C2193" t="s">
        <v>77</v>
      </c>
      <c r="D2193" s="8">
        <v>8200</v>
      </c>
      <c r="E2193" t="str">
        <f>VLOOKUP(D2193,Conformity!$A$2:$C$116,2,0)</f>
        <v>Communications</v>
      </c>
      <c r="F2193" s="8" t="s">
        <v>5</v>
      </c>
      <c r="G2193" s="26">
        <f t="shared" si="175"/>
        <v>1.2017295380314896</v>
      </c>
      <c r="H2193" s="30">
        <f t="shared" si="176"/>
        <v>0.2322997442582819</v>
      </c>
      <c r="I2193" s="30">
        <f>HLOOKUP(F2193,ROCs!$B$1:$F$17,MATCH(VLOOKUP(D2193,HROC,2,0),ROCs!$A$2:$A$17,0)+1,0)</f>
        <v>0.58224006489851832</v>
      </c>
      <c r="J2193" s="3">
        <v>2.68</v>
      </c>
      <c r="K2193" s="26">
        <f t="shared" si="172"/>
        <v>6.5029810608450616</v>
      </c>
      <c r="L2193" s="31">
        <f t="shared" si="173"/>
        <v>21.264137263355142</v>
      </c>
      <c r="M2193" s="4">
        <f>2.721*K2193*(H2193+VLOOKUP(B2193,Summary!$A$34:C$39,3,0))</f>
        <v>5.5260226357561661</v>
      </c>
      <c r="N2193" t="s">
        <v>112</v>
      </c>
      <c r="P2193">
        <f t="shared" si="174"/>
        <v>8000</v>
      </c>
    </row>
    <row r="2194" spans="1:16" hidden="1">
      <c r="A2194" t="s">
        <v>14</v>
      </c>
      <c r="B2194" t="s">
        <v>96</v>
      </c>
      <c r="C2194" t="s">
        <v>79</v>
      </c>
      <c r="D2194" s="8">
        <v>1411</v>
      </c>
      <c r="E2194" t="str">
        <f>VLOOKUP(D2194,Conformity!$A$2:$C$116,2,0)</f>
        <v>Shopping Centers (Plazas, Malls)</v>
      </c>
      <c r="F2194" s="8" t="s">
        <v>13</v>
      </c>
      <c r="G2194" s="26">
        <f t="shared" si="175"/>
        <v>1.4884831588725165</v>
      </c>
      <c r="H2194" s="30">
        <f t="shared" si="176"/>
        <v>0.30824389141964326</v>
      </c>
      <c r="I2194" s="30">
        <f>HLOOKUP(F2194,ROCs!$B$1:$F$17,MATCH(VLOOKUP(D2194,HROC,2,0),ROCs!$A$2:$A$17,0)+1,0)</f>
        <v>0.55707618727995345</v>
      </c>
      <c r="J2194" s="3">
        <v>2.68</v>
      </c>
      <c r="K2194" s="26">
        <f t="shared" si="172"/>
        <v>6.2219282281110715</v>
      </c>
      <c r="L2194" s="31">
        <f t="shared" si="173"/>
        <v>25.199821477841883</v>
      </c>
      <c r="M2194" s="4">
        <f>2.721*K2194*(H2194+VLOOKUP(B2194,Summary!$A$34:C$39,3,0))</f>
        <v>6.5729173321977621</v>
      </c>
      <c r="N2194" t="s">
        <v>113</v>
      </c>
      <c r="P2194">
        <f t="shared" si="174"/>
        <v>1000</v>
      </c>
    </row>
    <row r="2195" spans="1:16" hidden="1">
      <c r="A2195" t="s">
        <v>14</v>
      </c>
      <c r="B2195" t="s">
        <v>96</v>
      </c>
      <c r="C2195" t="s">
        <v>79</v>
      </c>
      <c r="D2195" s="8">
        <v>4240</v>
      </c>
      <c r="E2195" t="str">
        <f>VLOOKUP(D2195,Conformity!$A$2:$C$116,2,0)</f>
        <v>Melaleuca</v>
      </c>
      <c r="F2195" s="8" t="s">
        <v>5</v>
      </c>
      <c r="G2195" s="26">
        <f t="shared" si="175"/>
        <v>0.80616023176279095</v>
      </c>
      <c r="H2195" s="30">
        <f t="shared" si="176"/>
        <v>4.9140330516175015E-2</v>
      </c>
      <c r="I2195" s="30">
        <f>HLOOKUP(F2195,ROCs!$B$1:$F$17,MATCH(VLOOKUP(D2195,HROC,2,0),ROCs!$A$2:$A$17,0)+1,0)</f>
        <v>0.28292799795311729</v>
      </c>
      <c r="J2195" s="3">
        <v>2.68</v>
      </c>
      <c r="K2195" s="26">
        <f t="shared" si="172"/>
        <v>3.1599945163385716</v>
      </c>
      <c r="L2195" s="31">
        <f t="shared" si="173"/>
        <v>6.9316438616286336</v>
      </c>
      <c r="M2195" s="4">
        <f>2.721*K2195*(H2195+VLOOKUP(B2195,Summary!$A$34:C$39,3,0))</f>
        <v>1.1103931253886667</v>
      </c>
      <c r="N2195" t="s">
        <v>113</v>
      </c>
      <c r="P2195">
        <f t="shared" si="174"/>
        <v>4000</v>
      </c>
    </row>
    <row r="2196" spans="1:16" hidden="1">
      <c r="A2196" t="s">
        <v>16</v>
      </c>
      <c r="B2196" t="s">
        <v>97</v>
      </c>
      <c r="C2196" t="s">
        <v>79</v>
      </c>
      <c r="D2196" s="8">
        <v>1710</v>
      </c>
      <c r="E2196" t="str">
        <f>VLOOKUP(D2196,Conformity!$A$2:$C$116,2,0)</f>
        <v>Educational Facilities</v>
      </c>
      <c r="F2196" s="8" t="s">
        <v>13</v>
      </c>
      <c r="G2196" s="26">
        <f t="shared" si="175"/>
        <v>0.96739227811534922</v>
      </c>
      <c r="H2196" s="30">
        <f t="shared" si="176"/>
        <v>0.17065096597435325</v>
      </c>
      <c r="I2196" s="30">
        <f>HLOOKUP(F2196,ROCs!$B$1:$F$17,MATCH(VLOOKUP(D2196,HROC,2,0),ROCs!$A$2:$A$17,0)+1,0)</f>
        <v>0.1586591010147235</v>
      </c>
      <c r="J2196" s="3">
        <v>2.67</v>
      </c>
      <c r="K2196" s="26">
        <f t="shared" si="172"/>
        <v>1.7654355152885566</v>
      </c>
      <c r="L2196" s="31">
        <f t="shared" si="173"/>
        <v>4.6471106918870193</v>
      </c>
      <c r="M2196" s="4">
        <f>2.721*K2196*(H2196+VLOOKUP(B2196,Summary!$A$34:C$39,3,0))</f>
        <v>1.0119145856144847</v>
      </c>
      <c r="N2196" t="s">
        <v>113</v>
      </c>
      <c r="P2196">
        <f t="shared" si="174"/>
        <v>1000</v>
      </c>
    </row>
    <row r="2197" spans="1:16">
      <c r="A2197" t="s">
        <v>8</v>
      </c>
      <c r="B2197" t="s">
        <v>8</v>
      </c>
      <c r="C2197" t="s">
        <v>17</v>
      </c>
      <c r="D2197" s="8">
        <v>2210</v>
      </c>
      <c r="E2197" t="str">
        <f>VLOOKUP(D2197,Conformity!$A$2:$C$116,2,0)</f>
        <v>Citrus Groves</v>
      </c>
      <c r="F2197" s="8" t="s">
        <v>5</v>
      </c>
      <c r="G2197" s="26">
        <f t="shared" si="175"/>
        <v>1.6671011379372187</v>
      </c>
      <c r="H2197" s="30">
        <f t="shared" si="176"/>
        <v>0.16490862031309303</v>
      </c>
      <c r="I2197" s="30">
        <f>HLOOKUP(F2197,ROCs!$B$1:$F$17,MATCH(VLOOKUP(D2197,HROC,2,0),ROCs!$A$2:$A$17,0)+1,0)</f>
        <v>0.32696578480774496</v>
      </c>
      <c r="J2197" s="3">
        <v>2.66</v>
      </c>
      <c r="K2197" s="26">
        <f t="shared" si="172"/>
        <v>3.6245955557754974</v>
      </c>
      <c r="L2197" s="31">
        <f t="shared" si="173"/>
        <v>16.441825828995405</v>
      </c>
      <c r="M2197" s="4">
        <f>2.721*K2197*(H2197+VLOOKUP(B2197,Summary!$A$34:C$39,3,0))</f>
        <v>3.5002949656775342</v>
      </c>
      <c r="N2197" t="s">
        <v>17</v>
      </c>
      <c r="O2197" t="s">
        <v>23</v>
      </c>
      <c r="P2197">
        <f t="shared" si="174"/>
        <v>2000</v>
      </c>
    </row>
    <row r="2198" spans="1:16" hidden="1">
      <c r="A2198" t="s">
        <v>14</v>
      </c>
      <c r="B2198" t="s">
        <v>96</v>
      </c>
      <c r="C2198" t="s">
        <v>83</v>
      </c>
      <c r="D2198" s="8">
        <v>6172</v>
      </c>
      <c r="E2198" t="str">
        <f>VLOOKUP(D2198,Conformity!$A$2:$C$116,2,0)</f>
        <v>Mixed Shrubs</v>
      </c>
      <c r="F2198" s="8" t="s">
        <v>3</v>
      </c>
      <c r="G2198" s="26">
        <f t="shared" si="175"/>
        <v>0.62640332935885068</v>
      </c>
      <c r="H2198" s="30">
        <f t="shared" si="176"/>
        <v>1.7869211096790915E-2</v>
      </c>
      <c r="I2198" s="30">
        <f>HLOOKUP(F2198,ROCs!$B$1:$F$17,MATCH(VLOOKUP(D2198,HROC,2,0),ROCs!$A$2:$A$17,0)+1,0)</f>
        <v>0.24869471632328805</v>
      </c>
      <c r="J2198" s="3">
        <v>2.66</v>
      </c>
      <c r="K2198" s="26">
        <f t="shared" si="172"/>
        <v>2.7569177125376254</v>
      </c>
      <c r="L2198" s="31">
        <f t="shared" si="173"/>
        <v>4.6990103626472211</v>
      </c>
      <c r="M2198" s="4">
        <f>2.721*K2198*(H2198+VLOOKUP(B2198,Summary!$A$34:C$39,3,0))</f>
        <v>0.73417304087231383</v>
      </c>
      <c r="N2198" t="s">
        <v>111</v>
      </c>
      <c r="O2198" t="s">
        <v>82</v>
      </c>
      <c r="P2198">
        <f t="shared" si="174"/>
        <v>6000</v>
      </c>
    </row>
    <row r="2199" spans="1:16" hidden="1">
      <c r="A2199" t="s">
        <v>14</v>
      </c>
      <c r="B2199" t="s">
        <v>96</v>
      </c>
      <c r="C2199" t="s">
        <v>77</v>
      </c>
      <c r="D2199" s="8">
        <v>5110</v>
      </c>
      <c r="E2199" t="str">
        <f>VLOOKUP(D2199,Conformity!$A$2:$C$116,2,0)</f>
        <v xml:space="preserve"> Natural River, Stream, Waterway</v>
      </c>
      <c r="F2199" s="8" t="s">
        <v>9</v>
      </c>
      <c r="G2199" s="26">
        <f t="shared" si="175"/>
        <v>0.52096910560538079</v>
      </c>
      <c r="H2199" s="30">
        <f t="shared" si="176"/>
        <v>9.3813358258152305E-2</v>
      </c>
      <c r="I2199" s="30">
        <f>HLOOKUP(F2199,ROCs!$B$1:$F$17,MATCH(VLOOKUP(D2199,HROC,2,0),ROCs!$A$2:$A$17,0)+1,0)</f>
        <v>0.2984336595879456</v>
      </c>
      <c r="J2199" s="3">
        <v>2.66</v>
      </c>
      <c r="K2199" s="26">
        <f t="shared" si="172"/>
        <v>3.30830125504515</v>
      </c>
      <c r="L2199" s="31">
        <f t="shared" si="173"/>
        <v>4.689705391632077</v>
      </c>
      <c r="M2199" s="4">
        <f>2.721*K2199*(H2199+VLOOKUP(B2199,Summary!$A$34:C$39,3,0))</f>
        <v>1.5646483344031057</v>
      </c>
      <c r="N2199" t="s">
        <v>112</v>
      </c>
      <c r="P2199">
        <f t="shared" si="174"/>
        <v>5000</v>
      </c>
    </row>
    <row r="2200" spans="1:16" hidden="1">
      <c r="A2200" t="s">
        <v>16</v>
      </c>
      <c r="B2200" t="s">
        <v>97</v>
      </c>
      <c r="C2200" t="s">
        <v>79</v>
      </c>
      <c r="D2200" s="8">
        <v>5120</v>
      </c>
      <c r="E2200" t="str">
        <f>VLOOKUP(D2200,Conformity!$A$2:$C$116,2,0)</f>
        <v xml:space="preserve"> Channelized Waterways, Canals</v>
      </c>
      <c r="F2200" s="8" t="s">
        <v>10</v>
      </c>
      <c r="G2200" s="26">
        <f t="shared" si="175"/>
        <v>0.52096910560538079</v>
      </c>
      <c r="H2200" s="30">
        <f t="shared" si="176"/>
        <v>9.3813358258152305E-2</v>
      </c>
      <c r="I2200" s="30">
        <f>HLOOKUP(F2200,ROCs!$B$1:$F$17,MATCH(VLOOKUP(D2200,HROC,2,0),ROCs!$A$2:$A$17,0)+1,0)</f>
        <v>0.2984336595879456</v>
      </c>
      <c r="J2200" s="3">
        <v>2.65</v>
      </c>
      <c r="K2200" s="26">
        <f t="shared" si="172"/>
        <v>3.295864032281822</v>
      </c>
      <c r="L2200" s="31">
        <f t="shared" si="173"/>
        <v>4.6720749202349632</v>
      </c>
      <c r="M2200" s="4">
        <f>2.721*K2200*(H2200+VLOOKUP(B2200,Summary!$A$34:C$39,3,0))</f>
        <v>1.2000443565340515</v>
      </c>
      <c r="N2200" t="s">
        <v>113</v>
      </c>
      <c r="P2200">
        <f t="shared" si="174"/>
        <v>5000</v>
      </c>
    </row>
    <row r="2201" spans="1:16" hidden="1">
      <c r="A2201" t="s">
        <v>14</v>
      </c>
      <c r="B2201" t="s">
        <v>96</v>
      </c>
      <c r="C2201" t="s">
        <v>80</v>
      </c>
      <c r="D2201" s="8">
        <v>1411</v>
      </c>
      <c r="E2201" t="str">
        <f>VLOOKUP(D2201,Conformity!$A$2:$C$116,2,0)</f>
        <v>Shopping Centers (Plazas, Malls)</v>
      </c>
      <c r="F2201" s="8" t="s">
        <v>9</v>
      </c>
      <c r="G2201" s="26">
        <f t="shared" si="175"/>
        <v>1.4884831588725165</v>
      </c>
      <c r="H2201" s="30">
        <f t="shared" si="176"/>
        <v>0.30824389141964326</v>
      </c>
      <c r="I2201" s="30">
        <f>HLOOKUP(F2201,ROCs!$B$1:$F$17,MATCH(VLOOKUP(D2201,HROC,2,0),ROCs!$A$2:$A$17,0)+1,0)</f>
        <v>0.57095970596605816</v>
      </c>
      <c r="J2201" s="3">
        <v>2.64</v>
      </c>
      <c r="K2201" s="26">
        <f t="shared" si="172"/>
        <v>6.2818128769797648</v>
      </c>
      <c r="L2201" s="31">
        <f t="shared" si="173"/>
        <v>25.442364047512839</v>
      </c>
      <c r="M2201" s="4">
        <f>2.721*K2201*(H2201+VLOOKUP(B2201,Summary!$A$34:C$39,3,0))</f>
        <v>6.6361801716344537</v>
      </c>
      <c r="N2201" t="s">
        <v>114</v>
      </c>
      <c r="P2201">
        <f t="shared" si="174"/>
        <v>1000</v>
      </c>
    </row>
    <row r="2202" spans="1:16" hidden="1">
      <c r="A2202" t="s">
        <v>14</v>
      </c>
      <c r="B2202" t="s">
        <v>96</v>
      </c>
      <c r="C2202" t="s">
        <v>79</v>
      </c>
      <c r="D2202" s="8">
        <v>8100</v>
      </c>
      <c r="E2202" t="str">
        <f>VLOOKUP(D2202,Conformity!$A$2:$C$116,2,0)</f>
        <v>Transportation</v>
      </c>
      <c r="F2202" s="8" t="s">
        <v>13</v>
      </c>
      <c r="G2202" s="26">
        <f t="shared" si="175"/>
        <v>1.0171301585628862</v>
      </c>
      <c r="H2202" s="30">
        <f t="shared" si="176"/>
        <v>0.19656132206470006</v>
      </c>
      <c r="I2202" s="30">
        <f>HLOOKUP(F2202,ROCs!$B$1:$F$17,MATCH(VLOOKUP(D2202,HROC,2,0),ROCs!$A$2:$A$17,0)+1,0)</f>
        <v>0.39828344230763024</v>
      </c>
      <c r="J2202" s="3">
        <v>2.64</v>
      </c>
      <c r="K2202" s="26">
        <f t="shared" si="172"/>
        <v>4.3819940889570095</v>
      </c>
      <c r="L2202" s="31">
        <f t="shared" si="173"/>
        <v>12.127655750003651</v>
      </c>
      <c r="M2202" s="4">
        <f>2.721*K2202*(H2202+VLOOKUP(B2202,Summary!$A$34:C$39,3,0))</f>
        <v>3.2975529036574138</v>
      </c>
      <c r="N2202" t="s">
        <v>113</v>
      </c>
      <c r="P2202">
        <f t="shared" si="174"/>
        <v>8000</v>
      </c>
    </row>
    <row r="2203" spans="1:16" hidden="1">
      <c r="A2203" t="s">
        <v>14</v>
      </c>
      <c r="B2203" t="s">
        <v>96</v>
      </c>
      <c r="C2203" t="s">
        <v>77</v>
      </c>
      <c r="D2203" s="8">
        <v>4200</v>
      </c>
      <c r="E2203" t="str">
        <f>VLOOKUP(D2203,Conformity!$A$2:$C$116,2,0)</f>
        <v>Upland Hardwood Forests</v>
      </c>
      <c r="F2203" s="8" t="s">
        <v>3</v>
      </c>
      <c r="G2203" s="26">
        <f t="shared" si="175"/>
        <v>0.80616023176279095</v>
      </c>
      <c r="H2203" s="30">
        <f t="shared" si="176"/>
        <v>4.9140330516175015E-2</v>
      </c>
      <c r="I2203" s="30">
        <f>HLOOKUP(F2203,ROCs!$B$1:$F$17,MATCH(VLOOKUP(D2203,HROC,2,0),ROCs!$A$2:$A$17,0)+1,0)</f>
        <v>2.0887301862310671E-2</v>
      </c>
      <c r="J2203" s="3">
        <v>2.63</v>
      </c>
      <c r="K2203" s="26">
        <f t="shared" si="172"/>
        <v>0.22893579424440266</v>
      </c>
      <c r="L2203" s="31">
        <f t="shared" si="173"/>
        <v>0.50218485654842315</v>
      </c>
      <c r="M2203" s="4">
        <f>2.721*K2203*(H2203+VLOOKUP(B2203,Summary!$A$34:C$39,3,0))</f>
        <v>8.0445940893253839E-2</v>
      </c>
      <c r="N2203" t="s">
        <v>112</v>
      </c>
      <c r="P2203">
        <f t="shared" si="174"/>
        <v>4000</v>
      </c>
    </row>
    <row r="2204" spans="1:16">
      <c r="A2204" t="s">
        <v>11</v>
      </c>
      <c r="B2204" t="s">
        <v>11</v>
      </c>
      <c r="C2204" t="s">
        <v>17</v>
      </c>
      <c r="D2204" s="8">
        <v>6170</v>
      </c>
      <c r="E2204" t="str">
        <f>VLOOKUP(D2204,Conformity!$A$2:$C$116,2,0)</f>
        <v>Mixed Wetland Hardwoods</v>
      </c>
      <c r="F2204" s="8" t="s">
        <v>5</v>
      </c>
      <c r="G2204" s="26">
        <f t="shared" si="175"/>
        <v>0.62640332935885068</v>
      </c>
      <c r="H2204" s="30">
        <f t="shared" si="176"/>
        <v>1.7869211096790915E-2</v>
      </c>
      <c r="I2204" s="30">
        <f>HLOOKUP(F2204,ROCs!$B$1:$F$17,MATCH(VLOOKUP(D2204,HROC,2,0),ROCs!$A$2:$A$17,0)+1,0)</f>
        <v>0.24869471632328805</v>
      </c>
      <c r="J2204" s="3">
        <v>2.61</v>
      </c>
      <c r="K2204" s="26">
        <f t="shared" si="172"/>
        <v>2.7050959510237607</v>
      </c>
      <c r="L2204" s="31">
        <f t="shared" si="173"/>
        <v>4.6106831001914461</v>
      </c>
      <c r="M2204" s="4">
        <f>2.721*K2204*(H2204+VLOOKUP(B2204,Summary!$A$34:C$39,3,0))</f>
        <v>0.94118977822520467</v>
      </c>
      <c r="N2204" t="s">
        <v>17</v>
      </c>
      <c r="O2204" t="s">
        <v>25</v>
      </c>
      <c r="P2204">
        <f t="shared" si="174"/>
        <v>6000</v>
      </c>
    </row>
    <row r="2205" spans="1:16">
      <c r="A2205" t="s">
        <v>14</v>
      </c>
      <c r="B2205" t="s">
        <v>96</v>
      </c>
      <c r="C2205" t="s">
        <v>17</v>
      </c>
      <c r="D2205" s="8">
        <v>2210</v>
      </c>
      <c r="E2205" t="str">
        <f>VLOOKUP(D2205,Conformity!$A$2:$C$116,2,0)</f>
        <v>Citrus Groves</v>
      </c>
      <c r="F2205" s="8" t="s">
        <v>10</v>
      </c>
      <c r="G2205" s="26">
        <f t="shared" si="175"/>
        <v>1.6671011379372187</v>
      </c>
      <c r="H2205" s="30">
        <f t="shared" si="176"/>
        <v>0.16490862031309303</v>
      </c>
      <c r="I2205" s="30">
        <f>HLOOKUP(F2205,ROCs!$B$1:$F$17,MATCH(VLOOKUP(D2205,HROC,2,0),ROCs!$A$2:$A$17,0)+1,0)</f>
        <v>0.32696578480774496</v>
      </c>
      <c r="J2205" s="3">
        <v>2.61</v>
      </c>
      <c r="K2205" s="26">
        <f t="shared" si="172"/>
        <v>3.5564640603661832</v>
      </c>
      <c r="L2205" s="31">
        <f t="shared" si="173"/>
        <v>16.132768952510528</v>
      </c>
      <c r="M2205" s="4">
        <f>2.721*K2205*(H2205+VLOOKUP(B2205,Summary!$A$34:C$39,3,0))</f>
        <v>2.3700146896174981</v>
      </c>
      <c r="N2205" t="s">
        <v>17</v>
      </c>
      <c r="O2205" t="s">
        <v>50</v>
      </c>
      <c r="P2205">
        <f t="shared" si="174"/>
        <v>2000</v>
      </c>
    </row>
    <row r="2206" spans="1:16" hidden="1">
      <c r="A2206" t="s">
        <v>8</v>
      </c>
      <c r="B2206" t="s">
        <v>8</v>
      </c>
      <c r="C2206" t="s">
        <v>73</v>
      </c>
      <c r="D2206" s="8">
        <v>4110</v>
      </c>
      <c r="E2206" t="str">
        <f>VLOOKUP(D2206,Conformity!$A$2:$C$116,2,0)</f>
        <v>Pine Flatwoods</v>
      </c>
      <c r="F2206" s="8" t="s">
        <v>10</v>
      </c>
      <c r="G2206" s="26">
        <f t="shared" si="175"/>
        <v>0.80616023176279095</v>
      </c>
      <c r="H2206" s="30">
        <f t="shared" si="176"/>
        <v>4.9140330516175015E-2</v>
      </c>
      <c r="I2206" s="30">
        <f>HLOOKUP(F2206,ROCs!$B$1:$F$17,MATCH(VLOOKUP(D2206,HROC,2,0),ROCs!$A$2:$A$17,0)+1,0)</f>
        <v>0.24115339422849597</v>
      </c>
      <c r="J2206" s="3">
        <v>2.6</v>
      </c>
      <c r="K2206" s="26">
        <f t="shared" si="172"/>
        <v>2.6130176031628682</v>
      </c>
      <c r="L2206" s="31">
        <f t="shared" si="173"/>
        <v>5.7318160951361694</v>
      </c>
      <c r="M2206" s="4">
        <f>2.721*K2206*(H2206+VLOOKUP(B2206,Summary!$A$34:C$39,3,0))</f>
        <v>1.7002927475739338</v>
      </c>
      <c r="N2206" t="s">
        <v>110</v>
      </c>
      <c r="P2206">
        <f t="shared" si="174"/>
        <v>4000</v>
      </c>
    </row>
    <row r="2207" spans="1:16" hidden="1">
      <c r="A2207" t="s">
        <v>8</v>
      </c>
      <c r="B2207" t="s">
        <v>8</v>
      </c>
      <c r="C2207" t="s">
        <v>83</v>
      </c>
      <c r="D2207" s="8">
        <v>5300</v>
      </c>
      <c r="E2207" t="str">
        <f>VLOOKUP(D2207,Conformity!$A$2:$C$116,2,0)</f>
        <v>Reservoirs</v>
      </c>
      <c r="F2207" s="8" t="s">
        <v>9</v>
      </c>
      <c r="G2207" s="26">
        <f t="shared" si="175"/>
        <v>0.52096910560538079</v>
      </c>
      <c r="H2207" s="30">
        <f t="shared" si="176"/>
        <v>9.3813358258152305E-2</v>
      </c>
      <c r="I2207" s="30">
        <f>HLOOKUP(F2207,ROCs!$B$1:$F$17,MATCH(VLOOKUP(D2207,HROC,2,0),ROCs!$A$2:$A$17,0)+1,0)</f>
        <v>0.2984336595879456</v>
      </c>
      <c r="J2207" s="3">
        <v>2.6</v>
      </c>
      <c r="K2207" s="26">
        <f t="shared" si="172"/>
        <v>3.2336779184651845</v>
      </c>
      <c r="L2207" s="31">
        <f t="shared" si="173"/>
        <v>4.5839225632493994</v>
      </c>
      <c r="M2207" s="4">
        <f>2.721*K2207*(H2207+VLOOKUP(B2207,Summary!$A$34:C$39,3,0))</f>
        <v>2.4972276526059178</v>
      </c>
      <c r="N2207" t="s">
        <v>111</v>
      </c>
      <c r="O2207" t="s">
        <v>82</v>
      </c>
      <c r="P2207">
        <f t="shared" si="174"/>
        <v>5000</v>
      </c>
    </row>
    <row r="2208" spans="1:16" hidden="1">
      <c r="A2208" t="s">
        <v>14</v>
      </c>
      <c r="B2208" t="s">
        <v>96</v>
      </c>
      <c r="C2208" t="s">
        <v>78</v>
      </c>
      <c r="D2208" s="8">
        <v>8200</v>
      </c>
      <c r="E2208" t="str">
        <f>VLOOKUP(D2208,Conformity!$A$2:$C$116,2,0)</f>
        <v>Communications</v>
      </c>
      <c r="F2208" s="8" t="s">
        <v>5</v>
      </c>
      <c r="G2208" s="26">
        <f t="shared" si="175"/>
        <v>1.2017295380314896</v>
      </c>
      <c r="H2208" s="30">
        <f t="shared" si="176"/>
        <v>0.2322997442582819</v>
      </c>
      <c r="I2208" s="30">
        <f>HLOOKUP(F2208,ROCs!$B$1:$F$17,MATCH(VLOOKUP(D2208,HROC,2,0),ROCs!$A$2:$A$17,0)+1,0)</f>
        <v>0.58224006489851832</v>
      </c>
      <c r="J2208" s="3">
        <v>2.59</v>
      </c>
      <c r="K2208" s="26">
        <f t="shared" si="172"/>
        <v>6.284597368503249</v>
      </c>
      <c r="L2208" s="31">
        <f t="shared" si="173"/>
        <v>20.55004310152605</v>
      </c>
      <c r="M2208" s="4">
        <f>2.721*K2208*(H2208+VLOOKUP(B2208,Summary!$A$34:C$39,3,0))</f>
        <v>5.3404472487345043</v>
      </c>
      <c r="N2208" t="s">
        <v>100</v>
      </c>
      <c r="P2208">
        <f t="shared" si="174"/>
        <v>8000</v>
      </c>
    </row>
    <row r="2209" spans="1:16" hidden="1">
      <c r="A2209" t="s">
        <v>7</v>
      </c>
      <c r="B2209" t="s">
        <v>94</v>
      </c>
      <c r="C2209" t="s">
        <v>86</v>
      </c>
      <c r="D2209" s="8">
        <v>4110</v>
      </c>
      <c r="E2209" t="str">
        <f>VLOOKUP(D2209,Conformity!$A$2:$C$116,2,0)</f>
        <v>Pine Flatwoods</v>
      </c>
      <c r="F2209" s="8" t="s">
        <v>10</v>
      </c>
      <c r="G2209" s="26">
        <f t="shared" si="175"/>
        <v>0.80616023176279095</v>
      </c>
      <c r="H2209" s="30">
        <f t="shared" si="176"/>
        <v>4.9140330516175015E-2</v>
      </c>
      <c r="I2209" s="30">
        <f>HLOOKUP(F2209,ROCs!$B$1:$F$17,MATCH(VLOOKUP(D2209,HROC,2,0),ROCs!$A$2:$A$17,0)+1,0)</f>
        <v>0.24115339422849597</v>
      </c>
      <c r="J2209" s="3">
        <v>2.58</v>
      </c>
      <c r="K2209" s="26">
        <f t="shared" si="172"/>
        <v>2.5929174677539231</v>
      </c>
      <c r="L2209" s="31">
        <f t="shared" si="173"/>
        <v>5.6877252020966607</v>
      </c>
      <c r="M2209" s="4">
        <f>2.721*K2209*(H2209+VLOOKUP(B2209,Summary!$A$34:C$39,3,0))</f>
        <v>0.69946759242641632</v>
      </c>
      <c r="N2209" t="s">
        <v>109</v>
      </c>
      <c r="P2209">
        <f t="shared" si="174"/>
        <v>4000</v>
      </c>
    </row>
    <row r="2210" spans="1:16" hidden="1">
      <c r="A2210" t="s">
        <v>16</v>
      </c>
      <c r="B2210" t="s">
        <v>97</v>
      </c>
      <c r="C2210" t="s">
        <v>86</v>
      </c>
      <c r="D2210" s="8">
        <v>6410</v>
      </c>
      <c r="E2210" t="str">
        <f>VLOOKUP(D2210,Conformity!$A$2:$C$116,2,0)</f>
        <v>Freshwater Marshes</v>
      </c>
      <c r="F2210" s="8" t="s">
        <v>5</v>
      </c>
      <c r="G2210" s="26">
        <f t="shared" si="175"/>
        <v>0.62640332935885068</v>
      </c>
      <c r="H2210" s="30">
        <f t="shared" si="176"/>
        <v>1.7869211096790915E-2</v>
      </c>
      <c r="I2210" s="30">
        <f>HLOOKUP(F2210,ROCs!$B$1:$F$17,MATCH(VLOOKUP(D2210,HROC,2,0),ROCs!$A$2:$A$17,0)+1,0)</f>
        <v>0.24869471632328805</v>
      </c>
      <c r="J2210" s="3">
        <v>2.58</v>
      </c>
      <c r="K2210" s="26">
        <f t="shared" si="172"/>
        <v>2.6740028941154415</v>
      </c>
      <c r="L2210" s="31">
        <f t="shared" si="173"/>
        <v>4.5576867427179817</v>
      </c>
      <c r="M2210" s="4">
        <f>2.721*K2210*(H2210+VLOOKUP(B2210,Summary!$A$34:C$39,3,0))</f>
        <v>0.421054173670103</v>
      </c>
      <c r="N2210" t="s">
        <v>109</v>
      </c>
      <c r="P2210">
        <f t="shared" si="174"/>
        <v>6000</v>
      </c>
    </row>
    <row r="2211" spans="1:16" hidden="1">
      <c r="A2211" t="s">
        <v>14</v>
      </c>
      <c r="B2211" t="s">
        <v>96</v>
      </c>
      <c r="C2211" t="s">
        <v>81</v>
      </c>
      <c r="D2211" s="8">
        <v>1210</v>
      </c>
      <c r="E2211" t="str">
        <f>VLOOKUP(D2211,Conformity!$A$2:$C$116,2,0)</f>
        <v>Fixed Single Family Units</v>
      </c>
      <c r="F2211" s="8" t="s">
        <v>3</v>
      </c>
      <c r="G2211" s="26">
        <f t="shared" si="175"/>
        <v>1.3474392445178078</v>
      </c>
      <c r="H2211" s="30">
        <f t="shared" si="176"/>
        <v>0.2921616014325315</v>
      </c>
      <c r="I2211" s="30">
        <f>HLOOKUP(F2211,ROCs!$B$1:$F$17,MATCH(VLOOKUP(D2211,HROC,2,0),ROCs!$A$2:$A$17,0)+1,0)</f>
        <v>0.12152611992617118</v>
      </c>
      <c r="J2211" s="3">
        <v>2.58</v>
      </c>
      <c r="K2211" s="26">
        <f t="shared" si="172"/>
        <v>1.3066670703641814</v>
      </c>
      <c r="L2211" s="31">
        <f t="shared" si="173"/>
        <v>4.790740867637771</v>
      </c>
      <c r="M2211" s="4">
        <f>2.721*K2211*(H2211+VLOOKUP(B2211,Summary!$A$34:C$39,3,0))</f>
        <v>1.3231986530022615</v>
      </c>
      <c r="N2211" t="s">
        <v>103</v>
      </c>
      <c r="O2211" t="s">
        <v>82</v>
      </c>
      <c r="P2211">
        <f t="shared" si="174"/>
        <v>1000</v>
      </c>
    </row>
    <row r="2212" spans="1:16" hidden="1">
      <c r="A2212" t="s">
        <v>14</v>
      </c>
      <c r="B2212" t="s">
        <v>96</v>
      </c>
      <c r="C2212" t="s">
        <v>72</v>
      </c>
      <c r="D2212" s="8">
        <v>1900</v>
      </c>
      <c r="E2212" t="str">
        <f>VLOOKUP(D2212,Conformity!$A$2:$C$116,2,0)</f>
        <v>Open Land</v>
      </c>
      <c r="F2212" s="8" t="s">
        <v>3</v>
      </c>
      <c r="G2212" s="26">
        <f t="shared" si="175"/>
        <v>0.80616023176279095</v>
      </c>
      <c r="H2212" s="30">
        <f t="shared" si="176"/>
        <v>4.9140330516175015E-2</v>
      </c>
      <c r="I2212" s="30">
        <f>HLOOKUP(F2212,ROCs!$B$1:$F$17,MATCH(VLOOKUP(D2212,HROC,2,0),ROCs!$A$2:$A$17,0)+1,0)</f>
        <v>2.0887301862310671E-2</v>
      </c>
      <c r="J2212" s="3">
        <v>2.58</v>
      </c>
      <c r="K2212" s="26">
        <f t="shared" si="172"/>
        <v>0.22458340271884369</v>
      </c>
      <c r="L2212" s="31">
        <f t="shared" si="173"/>
        <v>0.4926376159296319</v>
      </c>
      <c r="M2212" s="4">
        <f>2.721*K2212*(H2212+VLOOKUP(B2212,Summary!$A$34:C$39,3,0))</f>
        <v>7.8916550381975259E-2</v>
      </c>
      <c r="N2212" t="s">
        <v>99</v>
      </c>
      <c r="P2212">
        <f t="shared" si="174"/>
        <v>1000</v>
      </c>
    </row>
    <row r="2213" spans="1:16" hidden="1">
      <c r="A2213" t="s">
        <v>2</v>
      </c>
      <c r="B2213" t="s">
        <v>94</v>
      </c>
      <c r="C2213" t="s">
        <v>86</v>
      </c>
      <c r="D2213" s="8">
        <v>2430</v>
      </c>
      <c r="E2213" t="str">
        <f>VLOOKUP(D2213,Conformity!$A$2:$C$116,2,0)</f>
        <v>Ornamentals</v>
      </c>
      <c r="F2213" s="8" t="s">
        <v>5</v>
      </c>
      <c r="G2213" s="26">
        <f t="shared" si="175"/>
        <v>1.7303616721893005</v>
      </c>
      <c r="H2213" s="30">
        <f t="shared" si="176"/>
        <v>0.38508149913584422</v>
      </c>
      <c r="I2213" s="30">
        <f>HLOOKUP(F2213,ROCs!$B$1:$F$17,MATCH(VLOOKUP(D2213,HROC,2,0),ROCs!$A$2:$A$17,0)+1,0)</f>
        <v>0.30381529981542799</v>
      </c>
      <c r="J2213" s="3">
        <v>2.57</v>
      </c>
      <c r="K2213" s="26">
        <f t="shared" si="172"/>
        <v>3.2540061732906458</v>
      </c>
      <c r="L2213" s="31">
        <f t="shared" si="173"/>
        <v>15.320883179819592</v>
      </c>
      <c r="M2213" s="4">
        <f>2.721*K2213*(H2213+VLOOKUP(B2213,Summary!$A$34:C$39,3,0))</f>
        <v>3.8522772025615057</v>
      </c>
      <c r="N2213" t="s">
        <v>109</v>
      </c>
      <c r="P2213">
        <f t="shared" si="174"/>
        <v>2000</v>
      </c>
    </row>
    <row r="2214" spans="1:16" hidden="1">
      <c r="A2214" t="s">
        <v>14</v>
      </c>
      <c r="B2214" t="s">
        <v>96</v>
      </c>
      <c r="C2214" t="s">
        <v>72</v>
      </c>
      <c r="D2214" s="8">
        <v>8310</v>
      </c>
      <c r="E2214" t="str">
        <f>VLOOKUP(D2214,Conformity!$A$2:$C$116,2,0)</f>
        <v>Electric Power Facilities</v>
      </c>
      <c r="F2214" s="8" t="s">
        <v>9</v>
      </c>
      <c r="G2214" s="26">
        <f t="shared" si="175"/>
        <v>1.2017295380314896</v>
      </c>
      <c r="H2214" s="30">
        <f t="shared" si="176"/>
        <v>0.2322997442582819</v>
      </c>
      <c r="I2214" s="30">
        <f>HLOOKUP(F2214,ROCs!$B$1:$F$17,MATCH(VLOOKUP(D2214,HROC,2,0),ROCs!$A$2:$A$17,0)+1,0)</f>
        <v>0.57095970596605816</v>
      </c>
      <c r="J2214" s="3">
        <v>2.57</v>
      </c>
      <c r="K2214" s="26">
        <f t="shared" si="172"/>
        <v>6.1152496567568164</v>
      </c>
      <c r="L2214" s="31">
        <f t="shared" si="173"/>
        <v>19.996291990440501</v>
      </c>
      <c r="M2214" s="4">
        <f>2.721*K2214*(H2214+VLOOKUP(B2214,Summary!$A$34:C$39,3,0))</f>
        <v>5.196541049459384</v>
      </c>
      <c r="N2214" t="s">
        <v>99</v>
      </c>
      <c r="P2214">
        <f t="shared" si="174"/>
        <v>8000</v>
      </c>
    </row>
    <row r="2215" spans="1:16">
      <c r="A2215" t="s">
        <v>12</v>
      </c>
      <c r="B2215" t="s">
        <v>95</v>
      </c>
      <c r="C2215" t="s">
        <v>17</v>
      </c>
      <c r="D2215" s="8">
        <v>6215</v>
      </c>
      <c r="E2215" t="e">
        <f>VLOOKUP(D2215,Conformity!$A$2:$C$116,2,0)</f>
        <v>#N/A</v>
      </c>
      <c r="F2215" s="8" t="s">
        <v>5</v>
      </c>
      <c r="G2215" s="26">
        <f t="shared" si="175"/>
        <v>0.62640332935885068</v>
      </c>
      <c r="H2215" s="30">
        <f t="shared" si="176"/>
        <v>1.7869211096790915E-2</v>
      </c>
      <c r="I2215" s="30">
        <f>HLOOKUP(F2215,ROCs!$B$1:$F$17,MATCH(VLOOKUP(D2215,HROC,2,0),ROCs!$A$2:$A$17,0)+1,0)</f>
        <v>0.24869471632328805</v>
      </c>
      <c r="J2215" s="3">
        <v>2.56</v>
      </c>
      <c r="K2215" s="26">
        <f t="shared" si="172"/>
        <v>2.6532741895098955</v>
      </c>
      <c r="L2215" s="31">
        <f t="shared" si="173"/>
        <v>4.5223558377356712</v>
      </c>
      <c r="M2215" s="4">
        <f>2.721*K2215*(H2215+VLOOKUP(B2215,Summary!$A$34:C$39,3,0))</f>
        <v>0.12900782504144209</v>
      </c>
      <c r="N2215" t="s">
        <v>17</v>
      </c>
      <c r="O2215" t="s">
        <v>36</v>
      </c>
      <c r="P2215">
        <f t="shared" si="174"/>
        <v>6000</v>
      </c>
    </row>
    <row r="2216" spans="1:16" hidden="1">
      <c r="A2216" t="s">
        <v>14</v>
      </c>
      <c r="B2216" t="s">
        <v>96</v>
      </c>
      <c r="C2216" t="s">
        <v>86</v>
      </c>
      <c r="D2216" s="8">
        <v>4200</v>
      </c>
      <c r="E2216" t="str">
        <f>VLOOKUP(D2216,Conformity!$A$2:$C$116,2,0)</f>
        <v>Upland Hardwood Forests</v>
      </c>
      <c r="F2216" s="8" t="s">
        <v>5</v>
      </c>
      <c r="G2216" s="26">
        <f t="shared" si="175"/>
        <v>0.80616023176279095</v>
      </c>
      <c r="H2216" s="30">
        <f t="shared" si="176"/>
        <v>4.9140330516175015E-2</v>
      </c>
      <c r="I2216" s="30">
        <f>HLOOKUP(F2216,ROCs!$B$1:$F$17,MATCH(VLOOKUP(D2216,HROC,2,0),ROCs!$A$2:$A$17,0)+1,0)</f>
        <v>0.28292799795311729</v>
      </c>
      <c r="J2216" s="3">
        <v>2.56</v>
      </c>
      <c r="K2216" s="26">
        <f t="shared" si="172"/>
        <v>3.0185022245622175</v>
      </c>
      <c r="L2216" s="31">
        <f t="shared" si="173"/>
        <v>6.621271748421381</v>
      </c>
      <c r="M2216" s="4">
        <f>2.721*K2216*(H2216+VLOOKUP(B2216,Summary!$A$34:C$39,3,0))</f>
        <v>1.0606740302220099</v>
      </c>
      <c r="N2216" t="s">
        <v>109</v>
      </c>
      <c r="P2216">
        <f t="shared" si="174"/>
        <v>4000</v>
      </c>
    </row>
    <row r="2217" spans="1:16" hidden="1">
      <c r="A2217" t="s">
        <v>12</v>
      </c>
      <c r="B2217" t="s">
        <v>95</v>
      </c>
      <c r="C2217" t="s">
        <v>81</v>
      </c>
      <c r="D2217" s="8">
        <v>4100</v>
      </c>
      <c r="E2217" t="str">
        <f>VLOOKUP(D2217,Conformity!$A$2:$C$116,2,0)</f>
        <v>Upland Coniferous Forests</v>
      </c>
      <c r="F2217" s="8" t="s">
        <v>5</v>
      </c>
      <c r="G2217" s="26">
        <f t="shared" si="175"/>
        <v>0.80616023176279095</v>
      </c>
      <c r="H2217" s="30">
        <f t="shared" si="176"/>
        <v>4.9140330516175015E-2</v>
      </c>
      <c r="I2217" s="30">
        <f>HLOOKUP(F2217,ROCs!$B$1:$F$17,MATCH(VLOOKUP(D2217,HROC,2,0),ROCs!$A$2:$A$17,0)+1,0)</f>
        <v>0.28292799795311729</v>
      </c>
      <c r="J2217" s="3">
        <v>2.5499999999999998</v>
      </c>
      <c r="K2217" s="26">
        <f t="shared" si="172"/>
        <v>3.0067112002475209</v>
      </c>
      <c r="L2217" s="31">
        <f t="shared" si="173"/>
        <v>6.5954074056541083</v>
      </c>
      <c r="M2217" s="4">
        <f>2.721*K2217*(H2217+VLOOKUP(B2217,Summary!$A$34:C$39,3,0))</f>
        <v>0.40202987822157471</v>
      </c>
      <c r="N2217" t="s">
        <v>103</v>
      </c>
      <c r="O2217" t="s">
        <v>82</v>
      </c>
      <c r="P2217">
        <f t="shared" si="174"/>
        <v>4000</v>
      </c>
    </row>
    <row r="2218" spans="1:16" hidden="1">
      <c r="A2218" t="s">
        <v>11</v>
      </c>
      <c r="B2218" t="s">
        <v>11</v>
      </c>
      <c r="C2218" t="s">
        <v>75</v>
      </c>
      <c r="D2218" s="8">
        <v>1550</v>
      </c>
      <c r="E2218" t="str">
        <f>VLOOKUP(D2218,Conformity!$A$2:$C$116,2,0)</f>
        <v>Other Light Industrial</v>
      </c>
      <c r="F2218" s="8" t="s">
        <v>5</v>
      </c>
      <c r="G2218" s="26">
        <f t="shared" si="175"/>
        <v>1.2017295380314896</v>
      </c>
      <c r="H2218" s="30">
        <f t="shared" si="176"/>
        <v>0.2322997442582819</v>
      </c>
      <c r="I2218" s="30">
        <f>HLOOKUP(F2218,ROCs!$B$1:$F$17,MATCH(VLOOKUP(D2218,HROC,2,0),ROCs!$A$2:$A$17,0)+1,0)</f>
        <v>0.34369105791620291</v>
      </c>
      <c r="J2218" s="3">
        <v>2.5499999999999998</v>
      </c>
      <c r="K2218" s="26">
        <f t="shared" si="172"/>
        <v>3.6524478338577278</v>
      </c>
      <c r="L2218" s="31">
        <f t="shared" si="173"/>
        <v>11.943161353187483</v>
      </c>
      <c r="M2218" s="4">
        <f>2.721*K2218*(H2218+VLOOKUP(B2218,Summary!$A$34:C$39,3,0))</f>
        <v>3.4018811616531535</v>
      </c>
      <c r="N2218" t="s">
        <v>117</v>
      </c>
      <c r="P2218">
        <f t="shared" si="174"/>
        <v>1000</v>
      </c>
    </row>
    <row r="2219" spans="1:16" hidden="1">
      <c r="A2219" t="s">
        <v>14</v>
      </c>
      <c r="B2219" t="s">
        <v>96</v>
      </c>
      <c r="C2219" t="s">
        <v>71</v>
      </c>
      <c r="D2219" s="8">
        <v>8310</v>
      </c>
      <c r="E2219" t="str">
        <f>VLOOKUP(D2219,Conformity!$A$2:$C$116,2,0)</f>
        <v>Electric Power Facilities</v>
      </c>
      <c r="F2219" s="8" t="s">
        <v>9</v>
      </c>
      <c r="G2219" s="26">
        <f t="shared" si="175"/>
        <v>1.2017295380314896</v>
      </c>
      <c r="H2219" s="30">
        <f t="shared" si="176"/>
        <v>0.2322997442582819</v>
      </c>
      <c r="I2219" s="30">
        <f>HLOOKUP(F2219,ROCs!$B$1:$F$17,MATCH(VLOOKUP(D2219,HROC,2,0),ROCs!$A$2:$A$17,0)+1,0)</f>
        <v>0.57095970596605816</v>
      </c>
      <c r="J2219" s="3">
        <v>2.54</v>
      </c>
      <c r="K2219" s="26">
        <f t="shared" si="172"/>
        <v>6.0438654195184105</v>
      </c>
      <c r="L2219" s="31">
        <f t="shared" si="173"/>
        <v>19.762872239579327</v>
      </c>
      <c r="M2219" s="4">
        <f>2.721*K2219*(H2219+VLOOKUP(B2219,Summary!$A$34:C$39,3,0))</f>
        <v>5.1358810372088861</v>
      </c>
      <c r="N2219" t="s">
        <v>104</v>
      </c>
      <c r="P2219">
        <f t="shared" si="174"/>
        <v>8000</v>
      </c>
    </row>
    <row r="2220" spans="1:16" hidden="1">
      <c r="A2220" t="s">
        <v>2</v>
      </c>
      <c r="B2220" t="s">
        <v>94</v>
      </c>
      <c r="C2220" t="s">
        <v>81</v>
      </c>
      <c r="D2220" s="8">
        <v>5120</v>
      </c>
      <c r="E2220" t="str">
        <f>VLOOKUP(D2220,Conformity!$A$2:$C$116,2,0)</f>
        <v xml:space="preserve"> Channelized Waterways, Canals</v>
      </c>
      <c r="F2220" s="8" t="s">
        <v>3</v>
      </c>
      <c r="G2220" s="26">
        <f t="shared" si="175"/>
        <v>0.52096910560538079</v>
      </c>
      <c r="H2220" s="30">
        <f t="shared" si="176"/>
        <v>9.3813358258152305E-2</v>
      </c>
      <c r="I2220" s="30">
        <f>HLOOKUP(F2220,ROCs!$B$1:$F$17,MATCH(VLOOKUP(D2220,HROC,2,0),ROCs!$A$2:$A$17,0)+1,0)</f>
        <v>0.2984336595879456</v>
      </c>
      <c r="J2220" s="3">
        <v>2.5299999999999998</v>
      </c>
      <c r="K2220" s="26">
        <f t="shared" si="172"/>
        <v>3.1466173591218904</v>
      </c>
      <c r="L2220" s="31">
        <f t="shared" si="173"/>
        <v>4.4605092634696071</v>
      </c>
      <c r="M2220" s="4">
        <f>2.721*K2220*(H2220+VLOOKUP(B2220,Summary!$A$34:C$39,3,0))</f>
        <v>1.2313221836364805</v>
      </c>
      <c r="N2220" t="s">
        <v>103</v>
      </c>
      <c r="O2220" t="s">
        <v>82</v>
      </c>
      <c r="P2220">
        <f t="shared" si="174"/>
        <v>5000</v>
      </c>
    </row>
    <row r="2221" spans="1:16">
      <c r="A2221" t="s">
        <v>12</v>
      </c>
      <c r="B2221" t="s">
        <v>95</v>
      </c>
      <c r="C2221" t="s">
        <v>17</v>
      </c>
      <c r="D2221" s="8">
        <v>5200</v>
      </c>
      <c r="E2221" t="str">
        <f>VLOOKUP(D2221,Conformity!$A$2:$C$116,2,0)</f>
        <v>Lakes</v>
      </c>
      <c r="F2221" s="8" t="s">
        <v>5</v>
      </c>
      <c r="G2221" s="26">
        <f t="shared" si="175"/>
        <v>0.52096910560538079</v>
      </c>
      <c r="H2221" s="30">
        <f t="shared" si="176"/>
        <v>9.3813358258152305E-2</v>
      </c>
      <c r="I2221" s="30">
        <f>HLOOKUP(F2221,ROCs!$B$1:$F$17,MATCH(VLOOKUP(D2221,HROC,2,0),ROCs!$A$2:$A$17,0)+1,0)</f>
        <v>0.2984336595879456</v>
      </c>
      <c r="J2221" s="3">
        <v>2.52</v>
      </c>
      <c r="K2221" s="26">
        <f t="shared" si="172"/>
        <v>3.1341801363585629</v>
      </c>
      <c r="L2221" s="31">
        <f t="shared" si="173"/>
        <v>4.4428787920724933</v>
      </c>
      <c r="M2221" s="4">
        <f>2.721*K2221*(H2221+VLOOKUP(B2221,Summary!$A$34:C$39,3,0))</f>
        <v>0.80005008998356797</v>
      </c>
      <c r="N2221" t="s">
        <v>17</v>
      </c>
      <c r="O2221" t="s">
        <v>19</v>
      </c>
      <c r="P2221">
        <f t="shared" si="174"/>
        <v>5000</v>
      </c>
    </row>
    <row r="2222" spans="1:16" hidden="1">
      <c r="A2222" t="s">
        <v>11</v>
      </c>
      <c r="B2222" t="s">
        <v>11</v>
      </c>
      <c r="C2222" t="s">
        <v>86</v>
      </c>
      <c r="D2222" s="8">
        <v>2140</v>
      </c>
      <c r="E2222" t="str">
        <f>VLOOKUP(D2222,Conformity!$A$2:$C$116,2,0)</f>
        <v>Row Crops</v>
      </c>
      <c r="F2222" s="8" t="s">
        <v>5</v>
      </c>
      <c r="G2222" s="26">
        <f t="shared" si="175"/>
        <v>1.1942187284187931</v>
      </c>
      <c r="H2222" s="30">
        <f t="shared" si="176"/>
        <v>0.52982210901985061</v>
      </c>
      <c r="I2222" s="30">
        <f>HLOOKUP(F2222,ROCs!$B$1:$F$17,MATCH(VLOOKUP(D2222,HROC,2,0),ROCs!$A$2:$A$17,0)+1,0)</f>
        <v>0.25824300484311374</v>
      </c>
      <c r="J2222" s="3">
        <v>2.52</v>
      </c>
      <c r="K2222" s="26">
        <f t="shared" si="172"/>
        <v>2.7120938611628649</v>
      </c>
      <c r="L2222" s="31">
        <f t="shared" si="173"/>
        <v>8.8128653609487309</v>
      </c>
      <c r="M2222" s="4">
        <f>2.721*K2222*(H2222+VLOOKUP(B2222,Summary!$A$34:C$39,3,0))</f>
        <v>4.7216359679906272</v>
      </c>
      <c r="N2222" t="s">
        <v>109</v>
      </c>
      <c r="P2222">
        <f t="shared" si="174"/>
        <v>2000</v>
      </c>
    </row>
    <row r="2223" spans="1:16" hidden="1">
      <c r="A2223" t="s">
        <v>14</v>
      </c>
      <c r="B2223" t="s">
        <v>96</v>
      </c>
      <c r="C2223" t="s">
        <v>71</v>
      </c>
      <c r="D2223" s="8">
        <v>6191</v>
      </c>
      <c r="E2223" t="e">
        <f>VLOOKUP(D2223,Conformity!$A$2:$C$116,2,0)</f>
        <v>#N/A</v>
      </c>
      <c r="F2223" s="8" t="s">
        <v>13</v>
      </c>
      <c r="G2223" s="26">
        <f t="shared" si="175"/>
        <v>0.62640332935885068</v>
      </c>
      <c r="H2223" s="30">
        <f t="shared" si="176"/>
        <v>1.7869211096790915E-2</v>
      </c>
      <c r="I2223" s="30">
        <f>HLOOKUP(F2223,ROCs!$B$1:$F$17,MATCH(VLOOKUP(D2223,HROC,2,0),ROCs!$A$2:$A$17,0)+1,0)</f>
        <v>0.24869471632328805</v>
      </c>
      <c r="J2223" s="3">
        <v>2.52</v>
      </c>
      <c r="K2223" s="26">
        <f t="shared" si="172"/>
        <v>2.611816780298803</v>
      </c>
      <c r="L2223" s="31">
        <f t="shared" si="173"/>
        <v>4.4516940277710511</v>
      </c>
      <c r="M2223" s="4">
        <f>2.721*K2223*(H2223+VLOOKUP(B2223,Summary!$A$34:C$39,3,0))</f>
        <v>0.69553235451061302</v>
      </c>
      <c r="N2223" t="s">
        <v>104</v>
      </c>
      <c r="P2223">
        <f t="shared" si="174"/>
        <v>6000</v>
      </c>
    </row>
    <row r="2224" spans="1:16">
      <c r="A2224" t="s">
        <v>11</v>
      </c>
      <c r="B2224" t="s">
        <v>11</v>
      </c>
      <c r="C2224" t="s">
        <v>17</v>
      </c>
      <c r="D2224" s="8">
        <v>2120</v>
      </c>
      <c r="E2224" t="str">
        <f>VLOOKUP(D2224,Conformity!$A$2:$C$116,2,0)</f>
        <v>Unimproved Pastures</v>
      </c>
      <c r="F2224" s="8" t="s">
        <v>5</v>
      </c>
      <c r="G2224" s="26">
        <f t="shared" si="175"/>
        <v>0.95337210017164864</v>
      </c>
      <c r="H2224" s="30">
        <f t="shared" si="176"/>
        <v>0.22938109134459039</v>
      </c>
      <c r="I2224" s="30">
        <f>HLOOKUP(F2224,ROCs!$B$1:$F$17,MATCH(VLOOKUP(D2224,HROC,2,0),ROCs!$A$2:$A$17,0)+1,0)</f>
        <v>0.2</v>
      </c>
      <c r="J2224" s="3">
        <v>2.5099999999999998</v>
      </c>
      <c r="K2224" s="26">
        <f t="shared" si="172"/>
        <v>2.092085</v>
      </c>
      <c r="L2224" s="31">
        <f t="shared" si="173"/>
        <v>5.4271310143804685</v>
      </c>
      <c r="M2224" s="4">
        <f>2.721*K2224*(H2224+VLOOKUP(B2224,Summary!$A$34:C$39,3,0))</f>
        <v>1.9319483402114466</v>
      </c>
      <c r="N2224" t="s">
        <v>17</v>
      </c>
      <c r="O2224" t="s">
        <v>22</v>
      </c>
      <c r="P2224">
        <f t="shared" si="174"/>
        <v>2000</v>
      </c>
    </row>
    <row r="2225" spans="1:16" hidden="1">
      <c r="A2225" t="s">
        <v>11</v>
      </c>
      <c r="B2225" t="s">
        <v>11</v>
      </c>
      <c r="C2225" t="s">
        <v>83</v>
      </c>
      <c r="D2225" s="8">
        <v>6440</v>
      </c>
      <c r="E2225" t="str">
        <f>VLOOKUP(D2225,Conformity!$A$2:$C$116,2,0)</f>
        <v>Emergent Aquatic Vegetation</v>
      </c>
      <c r="F2225" s="8" t="s">
        <v>10</v>
      </c>
      <c r="G2225" s="26">
        <f t="shared" si="175"/>
        <v>0.62640332935885068</v>
      </c>
      <c r="H2225" s="30">
        <f t="shared" si="176"/>
        <v>1.7869211096790915E-2</v>
      </c>
      <c r="I2225" s="30">
        <f>HLOOKUP(F2225,ROCs!$B$1:$F$17,MATCH(VLOOKUP(D2225,HROC,2,0),ROCs!$A$2:$A$17,0)+1,0)</f>
        <v>0.24869471632328805</v>
      </c>
      <c r="J2225" s="3">
        <v>2.5099999999999998</v>
      </c>
      <c r="K2225" s="26">
        <f t="shared" si="172"/>
        <v>2.6014524279960298</v>
      </c>
      <c r="L2225" s="31">
        <f t="shared" si="173"/>
        <v>4.4340285752798962</v>
      </c>
      <c r="M2225" s="4">
        <f>2.721*K2225*(H2225+VLOOKUP(B2225,Summary!$A$34:C$39,3,0))</f>
        <v>0.90512886718209318</v>
      </c>
      <c r="N2225" t="s">
        <v>111</v>
      </c>
      <c r="O2225" t="s">
        <v>82</v>
      </c>
      <c r="P2225">
        <f t="shared" si="174"/>
        <v>6000</v>
      </c>
    </row>
    <row r="2226" spans="1:16" hidden="1">
      <c r="A2226" t="s">
        <v>16</v>
      </c>
      <c r="B2226" t="s">
        <v>97</v>
      </c>
      <c r="C2226" t="s">
        <v>79</v>
      </c>
      <c r="D2226" s="8">
        <v>4200</v>
      </c>
      <c r="E2226" t="str">
        <f>VLOOKUP(D2226,Conformity!$A$2:$C$116,2,0)</f>
        <v>Upland Hardwood Forests</v>
      </c>
      <c r="F2226" s="8" t="s">
        <v>13</v>
      </c>
      <c r="G2226" s="26">
        <f t="shared" si="175"/>
        <v>0.80616023176279095</v>
      </c>
      <c r="H2226" s="30">
        <f t="shared" si="176"/>
        <v>4.9140330516175015E-2</v>
      </c>
      <c r="I2226" s="30">
        <f>HLOOKUP(F2226,ROCs!$B$1:$F$17,MATCH(VLOOKUP(D2226,HROC,2,0),ROCs!$A$2:$A$17,0)+1,0)</f>
        <v>9.4942281192321246E-2</v>
      </c>
      <c r="J2226" s="3">
        <v>2.5099999999999998</v>
      </c>
      <c r="K2226" s="26">
        <f t="shared" si="172"/>
        <v>0.99313661174118695</v>
      </c>
      <c r="L2226" s="31">
        <f t="shared" si="173"/>
        <v>2.1785067230151096</v>
      </c>
      <c r="M2226" s="4">
        <f>2.721*K2226*(H2226+VLOOKUP(B2226,Summary!$A$34:C$39,3,0))</f>
        <v>0.24088611875165847</v>
      </c>
      <c r="N2226" t="s">
        <v>113</v>
      </c>
      <c r="P2226">
        <f t="shared" si="174"/>
        <v>4000</v>
      </c>
    </row>
    <row r="2227" spans="1:16">
      <c r="A2227" t="s">
        <v>12</v>
      </c>
      <c r="B2227" t="s">
        <v>95</v>
      </c>
      <c r="C2227" t="s">
        <v>17</v>
      </c>
      <c r="D2227" s="8">
        <v>3200</v>
      </c>
      <c r="E2227" t="str">
        <f>VLOOKUP(D2227,Conformity!$A$2:$C$116,2,0)</f>
        <v>Shrub and Brushland</v>
      </c>
      <c r="F2227" s="8" t="s">
        <v>5</v>
      </c>
      <c r="G2227" s="26">
        <f t="shared" si="175"/>
        <v>0.80616023176279095</v>
      </c>
      <c r="H2227" s="30">
        <f t="shared" si="176"/>
        <v>4.9140330516175015E-2</v>
      </c>
      <c r="I2227" s="30">
        <f>HLOOKUP(F2227,ROCs!$B$1:$F$17,MATCH(VLOOKUP(D2227,HROC,2,0),ROCs!$A$2:$A$17,0)+1,0)</f>
        <v>0.28292799795311729</v>
      </c>
      <c r="J2227" s="3">
        <v>2.5</v>
      </c>
      <c r="K2227" s="26">
        <f t="shared" si="172"/>
        <v>2.9477560786740402</v>
      </c>
      <c r="L2227" s="31">
        <f t="shared" si="173"/>
        <v>6.4660856918177538</v>
      </c>
      <c r="M2227" s="4">
        <f>2.721*K2227*(H2227+VLOOKUP(B2227,Summary!$A$34:C$39,3,0))</f>
        <v>0.3941469394329164</v>
      </c>
      <c r="N2227" t="s">
        <v>17</v>
      </c>
      <c r="O2227" t="s">
        <v>30</v>
      </c>
      <c r="P2227">
        <f t="shared" si="174"/>
        <v>3000</v>
      </c>
    </row>
    <row r="2228" spans="1:16" hidden="1">
      <c r="A2228" t="s">
        <v>14</v>
      </c>
      <c r="B2228" t="s">
        <v>96</v>
      </c>
      <c r="C2228" t="s">
        <v>71</v>
      </c>
      <c r="D2228" s="8">
        <v>1411</v>
      </c>
      <c r="E2228" t="str">
        <f>VLOOKUP(D2228,Conformity!$A$2:$C$116,2,0)</f>
        <v>Shopping Centers (Plazas, Malls)</v>
      </c>
      <c r="F2228" s="8" t="s">
        <v>9</v>
      </c>
      <c r="G2228" s="26">
        <f t="shared" si="175"/>
        <v>1.4884831588725165</v>
      </c>
      <c r="H2228" s="30">
        <f t="shared" si="176"/>
        <v>0.30824389141964326</v>
      </c>
      <c r="I2228" s="30">
        <f>HLOOKUP(F2228,ROCs!$B$1:$F$17,MATCH(VLOOKUP(D2228,HROC,2,0),ROCs!$A$2:$A$17,0)+1,0)</f>
        <v>0.57095970596605816</v>
      </c>
      <c r="J2228" s="3">
        <v>2.5</v>
      </c>
      <c r="K2228" s="26">
        <f t="shared" si="172"/>
        <v>5.948686436533869</v>
      </c>
      <c r="L2228" s="31">
        <f t="shared" si="173"/>
        <v>24.093147772265947</v>
      </c>
      <c r="M2228" s="4">
        <f>2.721*K2228*(H2228+VLOOKUP(B2228,Summary!$A$34:C$39,3,0))</f>
        <v>6.2842615261689909</v>
      </c>
      <c r="N2228" t="s">
        <v>104</v>
      </c>
      <c r="P2228">
        <f t="shared" si="174"/>
        <v>1000</v>
      </c>
    </row>
    <row r="2229" spans="1:16" hidden="1">
      <c r="A2229" t="s">
        <v>7</v>
      </c>
      <c r="B2229" t="s">
        <v>94</v>
      </c>
      <c r="C2229" t="s">
        <v>86</v>
      </c>
      <c r="D2229" s="8">
        <v>8140</v>
      </c>
      <c r="E2229" t="str">
        <f>VLOOKUP(D2229,Conformity!$A$2:$C$116,2,0)</f>
        <v>Roads and Highways</v>
      </c>
      <c r="F2229" s="8" t="s">
        <v>3</v>
      </c>
      <c r="G2229" s="26">
        <f t="shared" si="175"/>
        <v>1.0171301585628862</v>
      </c>
      <c r="H2229" s="30">
        <f t="shared" si="176"/>
        <v>0.19656132206470006</v>
      </c>
      <c r="I2229" s="30">
        <f>HLOOKUP(F2229,ROCs!$B$1:$F$17,MATCH(VLOOKUP(D2229,HROC,2,0),ROCs!$A$2:$A$17,0)+1,0)</f>
        <v>0.37051640493542071</v>
      </c>
      <c r="J2229" s="3">
        <v>2.4900000000000002</v>
      </c>
      <c r="K2229" s="26">
        <f t="shared" si="172"/>
        <v>3.8448765227452308</v>
      </c>
      <c r="L2229" s="31">
        <f t="shared" si="173"/>
        <v>10.64112317874528</v>
      </c>
      <c r="M2229" s="4">
        <f>2.721*K2229*(H2229+VLOOKUP(B2229,Summary!$A$34:C$39,3,0))</f>
        <v>2.5795021188947911</v>
      </c>
      <c r="N2229" t="s">
        <v>109</v>
      </c>
      <c r="P2229">
        <f t="shared" si="174"/>
        <v>8000</v>
      </c>
    </row>
    <row r="2230" spans="1:16" hidden="1">
      <c r="A2230" t="s">
        <v>14</v>
      </c>
      <c r="B2230" t="s">
        <v>96</v>
      </c>
      <c r="C2230" t="s">
        <v>71</v>
      </c>
      <c r="D2230" s="8">
        <v>6120</v>
      </c>
      <c r="E2230" t="str">
        <f>VLOOKUP(D2230,Conformity!$A$2:$C$116,2,0)</f>
        <v>Mangrove Swamps</v>
      </c>
      <c r="F2230" s="8" t="s">
        <v>10</v>
      </c>
      <c r="G2230" s="26">
        <f t="shared" si="175"/>
        <v>0.62640332935885068</v>
      </c>
      <c r="H2230" s="30">
        <f t="shared" si="176"/>
        <v>1.7869211096790915E-2</v>
      </c>
      <c r="I2230" s="30">
        <f>HLOOKUP(F2230,ROCs!$B$1:$F$17,MATCH(VLOOKUP(D2230,HROC,2,0),ROCs!$A$2:$A$17,0)+1,0)</f>
        <v>0.24869471632328805</v>
      </c>
      <c r="J2230" s="3">
        <v>2.4900000000000002</v>
      </c>
      <c r="K2230" s="26">
        <f t="shared" si="172"/>
        <v>2.5807237233904843</v>
      </c>
      <c r="L2230" s="31">
        <f t="shared" si="173"/>
        <v>4.3986976702975866</v>
      </c>
      <c r="M2230" s="4">
        <f>2.721*K2230*(H2230+VLOOKUP(B2230,Summary!$A$34:C$39,3,0))</f>
        <v>0.68725220743310578</v>
      </c>
      <c r="N2230" t="s">
        <v>104</v>
      </c>
      <c r="P2230">
        <f t="shared" si="174"/>
        <v>6000</v>
      </c>
    </row>
    <row r="2231" spans="1:16" hidden="1">
      <c r="A2231" t="s">
        <v>14</v>
      </c>
      <c r="B2231" t="s">
        <v>96</v>
      </c>
      <c r="C2231" t="s">
        <v>4</v>
      </c>
      <c r="D2231" s="8">
        <v>2210</v>
      </c>
      <c r="E2231" t="str">
        <f>VLOOKUP(D2231,Conformity!$A$2:$C$116,2,0)</f>
        <v>Citrus Groves</v>
      </c>
      <c r="F2231" s="8" t="s">
        <v>10</v>
      </c>
      <c r="G2231" s="26">
        <f t="shared" si="175"/>
        <v>1.6671011379372187</v>
      </c>
      <c r="H2231" s="30">
        <f t="shared" si="176"/>
        <v>0.16490862031309303</v>
      </c>
      <c r="I2231" s="30">
        <f>HLOOKUP(F2231,ROCs!$B$1:$F$17,MATCH(VLOOKUP(D2231,HROC,2,0),ROCs!$A$2:$A$17,0)+1,0)</f>
        <v>0.32696578480774496</v>
      </c>
      <c r="J2231" s="3">
        <v>2.48</v>
      </c>
      <c r="K2231" s="26">
        <f t="shared" si="172"/>
        <v>3.3793221723019671</v>
      </c>
      <c r="L2231" s="31">
        <f t="shared" si="173"/>
        <v>15.329221073649849</v>
      </c>
      <c r="M2231" s="4">
        <f>2.721*K2231*(H2231+VLOOKUP(B2231,Summary!$A$34:C$39,3,0))</f>
        <v>2.2519679809392321</v>
      </c>
      <c r="N2231" t="s">
        <v>4</v>
      </c>
      <c r="P2231">
        <f t="shared" si="174"/>
        <v>2000</v>
      </c>
    </row>
    <row r="2232" spans="1:16">
      <c r="A2232" t="s">
        <v>7</v>
      </c>
      <c r="B2232" t="s">
        <v>94</v>
      </c>
      <c r="C2232" t="s">
        <v>17</v>
      </c>
      <c r="D2232" s="8">
        <v>4110</v>
      </c>
      <c r="E2232" t="str">
        <f>VLOOKUP(D2232,Conformity!$A$2:$C$116,2,0)</f>
        <v>Pine Flatwoods</v>
      </c>
      <c r="F2232" s="8" t="s">
        <v>5</v>
      </c>
      <c r="G2232" s="26">
        <f t="shared" si="175"/>
        <v>0.80616023176279095</v>
      </c>
      <c r="H2232" s="30">
        <f t="shared" si="176"/>
        <v>4.9140330516175015E-2</v>
      </c>
      <c r="I2232" s="30">
        <f>HLOOKUP(F2232,ROCs!$B$1:$F$17,MATCH(VLOOKUP(D2232,HROC,2,0),ROCs!$A$2:$A$17,0)+1,0)</f>
        <v>0.28292799795311729</v>
      </c>
      <c r="J2232" s="3">
        <v>2.48</v>
      </c>
      <c r="K2232" s="26">
        <f t="shared" si="172"/>
        <v>2.9241740300446484</v>
      </c>
      <c r="L2232" s="31">
        <f t="shared" si="173"/>
        <v>6.4143570062832129</v>
      </c>
      <c r="M2232" s="4">
        <f>2.721*K2232*(H2232+VLOOKUP(B2232,Summary!$A$34:C$39,3,0))</f>
        <v>0.78882764070502753</v>
      </c>
      <c r="N2232" t="s">
        <v>17</v>
      </c>
      <c r="O2232" t="s">
        <v>18</v>
      </c>
      <c r="P2232">
        <f t="shared" si="174"/>
        <v>4000</v>
      </c>
    </row>
    <row r="2233" spans="1:16">
      <c r="A2233" t="s">
        <v>14</v>
      </c>
      <c r="B2233" t="s">
        <v>96</v>
      </c>
      <c r="C2233" t="s">
        <v>17</v>
      </c>
      <c r="D2233" s="8">
        <v>8310</v>
      </c>
      <c r="E2233" t="str">
        <f>VLOOKUP(D2233,Conformity!$A$2:$C$116,2,0)</f>
        <v>Electric Power Facilities</v>
      </c>
      <c r="F2233" s="8" t="s">
        <v>10</v>
      </c>
      <c r="G2233" s="26">
        <f t="shared" si="175"/>
        <v>1.2017295380314896</v>
      </c>
      <c r="H2233" s="30">
        <f t="shared" si="176"/>
        <v>0.2322997442582819</v>
      </c>
      <c r="I2233" s="30">
        <f>HLOOKUP(F2233,ROCs!$B$1:$F$17,MATCH(VLOOKUP(D2233,HROC,2,0),ROCs!$A$2:$A$17,0)+1,0)</f>
        <v>0.57659988543228824</v>
      </c>
      <c r="J2233" s="3">
        <v>2.4700000000000002</v>
      </c>
      <c r="K2233" s="26">
        <f t="shared" si="172"/>
        <v>5.9353606556714809</v>
      </c>
      <c r="L2233" s="31">
        <f t="shared" si="173"/>
        <v>19.408071853328593</v>
      </c>
      <c r="M2233" s="4">
        <f>2.721*K2233*(H2233+VLOOKUP(B2233,Summary!$A$34:C$39,3,0))</f>
        <v>5.043677203998338</v>
      </c>
      <c r="N2233" t="s">
        <v>17</v>
      </c>
      <c r="O2233" t="s">
        <v>37</v>
      </c>
      <c r="P2233">
        <f t="shared" si="174"/>
        <v>8000</v>
      </c>
    </row>
    <row r="2234" spans="1:16" hidden="1">
      <c r="A2234" t="s">
        <v>8</v>
      </c>
      <c r="B2234" t="s">
        <v>8</v>
      </c>
      <c r="C2234" t="s">
        <v>86</v>
      </c>
      <c r="D2234" s="8">
        <v>5120</v>
      </c>
      <c r="E2234" t="str">
        <f>VLOOKUP(D2234,Conformity!$A$2:$C$116,2,0)</f>
        <v xml:space="preserve"> Channelized Waterways, Canals</v>
      </c>
      <c r="F2234" s="8" t="s">
        <v>10</v>
      </c>
      <c r="G2234" s="26">
        <f t="shared" si="175"/>
        <v>0.52096910560538079</v>
      </c>
      <c r="H2234" s="30">
        <f t="shared" si="176"/>
        <v>9.3813358258152305E-2</v>
      </c>
      <c r="I2234" s="30">
        <f>HLOOKUP(F2234,ROCs!$B$1:$F$17,MATCH(VLOOKUP(D2234,HROC,2,0),ROCs!$A$2:$A$17,0)+1,0)</f>
        <v>0.2984336595879456</v>
      </c>
      <c r="J2234" s="3">
        <v>2.4700000000000002</v>
      </c>
      <c r="K2234" s="26">
        <f t="shared" si="172"/>
        <v>3.0719940225419253</v>
      </c>
      <c r="L2234" s="31">
        <f t="shared" si="173"/>
        <v>4.3547264350869295</v>
      </c>
      <c r="M2234" s="4">
        <f>2.721*K2234*(H2234+VLOOKUP(B2234,Summary!$A$34:C$39,3,0))</f>
        <v>2.3723662699756218</v>
      </c>
      <c r="N2234" t="s">
        <v>109</v>
      </c>
      <c r="P2234">
        <f t="shared" si="174"/>
        <v>5000</v>
      </c>
    </row>
    <row r="2235" spans="1:16" hidden="1">
      <c r="A2235" t="s">
        <v>8</v>
      </c>
      <c r="B2235" t="s">
        <v>8</v>
      </c>
      <c r="C2235" t="s">
        <v>84</v>
      </c>
      <c r="D2235" s="8">
        <v>5300</v>
      </c>
      <c r="E2235" t="str">
        <f>VLOOKUP(D2235,Conformity!$A$2:$C$116,2,0)</f>
        <v>Reservoirs</v>
      </c>
      <c r="F2235" s="8" t="s">
        <v>10</v>
      </c>
      <c r="G2235" s="26">
        <f t="shared" si="175"/>
        <v>0.52096910560538079</v>
      </c>
      <c r="H2235" s="30">
        <f t="shared" si="176"/>
        <v>9.3813358258152305E-2</v>
      </c>
      <c r="I2235" s="30">
        <f>HLOOKUP(F2235,ROCs!$B$1:$F$17,MATCH(VLOOKUP(D2235,HROC,2,0),ROCs!$A$2:$A$17,0)+1,0)</f>
        <v>0.2984336595879456</v>
      </c>
      <c r="J2235" s="3">
        <v>2.4700000000000002</v>
      </c>
      <c r="K2235" s="26">
        <f t="shared" si="172"/>
        <v>3.0719940225419253</v>
      </c>
      <c r="L2235" s="31">
        <f t="shared" si="173"/>
        <v>4.3547264350869295</v>
      </c>
      <c r="M2235" s="4">
        <f>2.721*K2235*(H2235+VLOOKUP(B2235,Summary!$A$34:C$39,3,0))</f>
        <v>2.3723662699756218</v>
      </c>
      <c r="N2235" t="s">
        <v>106</v>
      </c>
      <c r="O2235" t="s">
        <v>82</v>
      </c>
      <c r="P2235">
        <f t="shared" si="174"/>
        <v>5000</v>
      </c>
    </row>
    <row r="2236" spans="1:16" hidden="1">
      <c r="A2236" t="s">
        <v>14</v>
      </c>
      <c r="B2236" t="s">
        <v>96</v>
      </c>
      <c r="C2236" t="s">
        <v>72</v>
      </c>
      <c r="D2236" s="8">
        <v>1340</v>
      </c>
      <c r="E2236" t="str">
        <f>VLOOKUP(D2236,Conformity!$A$2:$C$116,2,0)</f>
        <v>Multiple Dwelling Units, High Rise &lt;Three stories or more&gt;</v>
      </c>
      <c r="F2236" s="8" t="s">
        <v>9</v>
      </c>
      <c r="G2236" s="26">
        <f t="shared" si="175"/>
        <v>1.6728075169398335</v>
      </c>
      <c r="H2236" s="30">
        <f t="shared" si="176"/>
        <v>0.4645994885165638</v>
      </c>
      <c r="I2236" s="30">
        <f>HLOOKUP(F2236,ROCs!$B$1:$F$17,MATCH(VLOOKUP(D2236,HROC,2,0),ROCs!$A$2:$A$17,0)+1,0)</f>
        <v>0.43646311869441834</v>
      </c>
      <c r="J2236" s="3">
        <v>2.44</v>
      </c>
      <c r="K2236" s="26">
        <f t="shared" si="172"/>
        <v>4.4382625150679313</v>
      </c>
      <c r="L2236" s="31">
        <f t="shared" si="173"/>
        <v>20.201680559710919</v>
      </c>
      <c r="M2236" s="4">
        <f>2.721*K2236*(H2236+VLOOKUP(B2236,Summary!$A$34:C$39,3,0))</f>
        <v>6.5768624235500033</v>
      </c>
      <c r="N2236" t="s">
        <v>99</v>
      </c>
      <c r="P2236">
        <f t="shared" si="174"/>
        <v>1000</v>
      </c>
    </row>
    <row r="2237" spans="1:16">
      <c r="A2237" t="s">
        <v>14</v>
      </c>
      <c r="B2237" t="s">
        <v>96</v>
      </c>
      <c r="C2237" t="s">
        <v>17</v>
      </c>
      <c r="D2237" s="8">
        <v>3100</v>
      </c>
      <c r="E2237" t="str">
        <f>VLOOKUP(D2237,Conformity!$A$2:$C$116,2,0)</f>
        <v>Herbaceous (Dry Prairie)</v>
      </c>
      <c r="F2237" s="8" t="s">
        <v>5</v>
      </c>
      <c r="G2237" s="26">
        <f t="shared" si="175"/>
        <v>0.80616023176279095</v>
      </c>
      <c r="H2237" s="30">
        <f t="shared" si="176"/>
        <v>4.9140330516175015E-2</v>
      </c>
      <c r="I2237" s="30">
        <f>HLOOKUP(F2237,ROCs!$B$1:$F$17,MATCH(VLOOKUP(D2237,HROC,2,0),ROCs!$A$2:$A$17,0)+1,0)</f>
        <v>0.28292799795311729</v>
      </c>
      <c r="J2237" s="3">
        <v>2.4300000000000002</v>
      </c>
      <c r="K2237" s="26">
        <f t="shared" si="172"/>
        <v>2.8652189084711677</v>
      </c>
      <c r="L2237" s="31">
        <f t="shared" si="173"/>
        <v>6.2850352924468584</v>
      </c>
      <c r="M2237" s="4">
        <f>2.721*K2237*(H2237+VLOOKUP(B2237,Summary!$A$34:C$39,3,0))</f>
        <v>1.0068116771247986</v>
      </c>
      <c r="N2237" t="s">
        <v>17</v>
      </c>
      <c r="O2237" t="s">
        <v>55</v>
      </c>
      <c r="P2237">
        <f t="shared" si="174"/>
        <v>3000</v>
      </c>
    </row>
    <row r="2238" spans="1:16" hidden="1">
      <c r="A2238" t="s">
        <v>16</v>
      </c>
      <c r="B2238" t="s">
        <v>97</v>
      </c>
      <c r="C2238" t="s">
        <v>71</v>
      </c>
      <c r="D2238" s="8">
        <v>6120</v>
      </c>
      <c r="E2238" t="str">
        <f>VLOOKUP(D2238,Conformity!$A$2:$C$116,2,0)</f>
        <v>Mangrove Swamps</v>
      </c>
      <c r="F2238" s="8" t="s">
        <v>13</v>
      </c>
      <c r="G2238" s="26">
        <f t="shared" si="175"/>
        <v>0.62640332935885068</v>
      </c>
      <c r="H2238" s="30">
        <f t="shared" si="176"/>
        <v>1.7869211096790915E-2</v>
      </c>
      <c r="I2238" s="30">
        <f>HLOOKUP(F2238,ROCs!$B$1:$F$17,MATCH(VLOOKUP(D2238,HROC,2,0),ROCs!$A$2:$A$17,0)+1,0)</f>
        <v>0.24869471632328805</v>
      </c>
      <c r="J2238" s="3">
        <v>2.4300000000000002</v>
      </c>
      <c r="K2238" s="26">
        <f t="shared" si="172"/>
        <v>2.5185376095738463</v>
      </c>
      <c r="L2238" s="31">
        <f t="shared" si="173"/>
        <v>4.2927049553506578</v>
      </c>
      <c r="M2238" s="4">
        <f>2.721*K2238*(H2238+VLOOKUP(B2238,Summary!$A$34:C$39,3,0))</f>
        <v>0.39657427985207383</v>
      </c>
      <c r="N2238" t="s">
        <v>104</v>
      </c>
      <c r="P2238">
        <f t="shared" si="174"/>
        <v>6000</v>
      </c>
    </row>
    <row r="2239" spans="1:16" hidden="1">
      <c r="A2239" t="s">
        <v>11</v>
      </c>
      <c r="B2239" t="s">
        <v>11</v>
      </c>
      <c r="C2239" t="s">
        <v>83</v>
      </c>
      <c r="D2239" s="8">
        <v>1210</v>
      </c>
      <c r="E2239" t="str">
        <f>VLOOKUP(D2239,Conformity!$A$2:$C$116,2,0)</f>
        <v>Fixed Single Family Units</v>
      </c>
      <c r="F2239" s="8" t="s">
        <v>3</v>
      </c>
      <c r="G2239" s="26">
        <f t="shared" si="175"/>
        <v>1.3474392445178078</v>
      </c>
      <c r="H2239" s="30">
        <f t="shared" si="176"/>
        <v>0.2921616014325315</v>
      </c>
      <c r="I2239" s="30">
        <f>HLOOKUP(F2239,ROCs!$B$1:$F$17,MATCH(VLOOKUP(D2239,HROC,2,0),ROCs!$A$2:$A$17,0)+1,0)</f>
        <v>0.12152611992617118</v>
      </c>
      <c r="J2239" s="3">
        <v>2.4300000000000002</v>
      </c>
      <c r="K2239" s="26">
        <f t="shared" si="172"/>
        <v>1.2306980546453337</v>
      </c>
      <c r="L2239" s="31">
        <f t="shared" si="173"/>
        <v>4.5122094218448767</v>
      </c>
      <c r="M2239" s="4">
        <f>2.721*K2239*(H2239+VLOOKUP(B2239,Summary!$A$34:C$39,3,0))</f>
        <v>1.3467303809586424</v>
      </c>
      <c r="N2239" t="s">
        <v>111</v>
      </c>
      <c r="O2239" t="s">
        <v>82</v>
      </c>
      <c r="P2239">
        <f t="shared" si="174"/>
        <v>1000</v>
      </c>
    </row>
    <row r="2240" spans="1:16" hidden="1">
      <c r="A2240" t="s">
        <v>16</v>
      </c>
      <c r="B2240" t="s">
        <v>97</v>
      </c>
      <c r="C2240" t="s">
        <v>81</v>
      </c>
      <c r="D2240" s="8">
        <v>6216</v>
      </c>
      <c r="E2240" t="e">
        <f>VLOOKUP(D2240,Conformity!$A$2:$C$116,2,0)</f>
        <v>#N/A</v>
      </c>
      <c r="F2240" s="8" t="s">
        <v>5</v>
      </c>
      <c r="G2240" s="26">
        <f t="shared" si="175"/>
        <v>0.62640332935885068</v>
      </c>
      <c r="H2240" s="30">
        <f t="shared" si="176"/>
        <v>1.7869211096790915E-2</v>
      </c>
      <c r="I2240" s="30">
        <f>HLOOKUP(F2240,ROCs!$B$1:$F$17,MATCH(VLOOKUP(D2240,HROC,2,0),ROCs!$A$2:$A$17,0)+1,0)</f>
        <v>0.24869471632328805</v>
      </c>
      <c r="J2240" s="3">
        <v>2.42</v>
      </c>
      <c r="K2240" s="26">
        <f t="shared" si="172"/>
        <v>2.5081732572710727</v>
      </c>
      <c r="L2240" s="31">
        <f t="shared" si="173"/>
        <v>4.2750395028595012</v>
      </c>
      <c r="M2240" s="4">
        <f>2.721*K2240*(H2240+VLOOKUP(B2240,Summary!$A$34:C$39,3,0))</f>
        <v>0.39494228693087174</v>
      </c>
      <c r="N2240" t="s">
        <v>103</v>
      </c>
      <c r="O2240" t="s">
        <v>82</v>
      </c>
      <c r="P2240">
        <f t="shared" si="174"/>
        <v>6000</v>
      </c>
    </row>
    <row r="2241" spans="1:16" hidden="1">
      <c r="A2241" t="s">
        <v>14</v>
      </c>
      <c r="B2241" t="s">
        <v>96</v>
      </c>
      <c r="C2241" t="s">
        <v>71</v>
      </c>
      <c r="D2241" s="8">
        <v>6440</v>
      </c>
      <c r="E2241" t="str">
        <f>VLOOKUP(D2241,Conformity!$A$2:$C$116,2,0)</f>
        <v>Emergent Aquatic Vegetation</v>
      </c>
      <c r="F2241" s="8" t="s">
        <v>3</v>
      </c>
      <c r="G2241" s="26">
        <f t="shared" si="175"/>
        <v>0.62640332935885068</v>
      </c>
      <c r="H2241" s="30">
        <f t="shared" si="176"/>
        <v>1.7869211096790915E-2</v>
      </c>
      <c r="I2241" s="30">
        <f>HLOOKUP(F2241,ROCs!$B$1:$F$17,MATCH(VLOOKUP(D2241,HROC,2,0),ROCs!$A$2:$A$17,0)+1,0)</f>
        <v>0.24869471632328805</v>
      </c>
      <c r="J2241" s="3">
        <v>2.42</v>
      </c>
      <c r="K2241" s="26">
        <f t="shared" si="172"/>
        <v>2.5081732572710727</v>
      </c>
      <c r="L2241" s="31">
        <f t="shared" si="173"/>
        <v>4.2750395028595012</v>
      </c>
      <c r="M2241" s="4">
        <f>2.721*K2241*(H2241+VLOOKUP(B2241,Summary!$A$34:C$39,3,0))</f>
        <v>0.66793186425225537</v>
      </c>
      <c r="N2241" t="s">
        <v>104</v>
      </c>
      <c r="P2241">
        <f t="shared" si="174"/>
        <v>6000</v>
      </c>
    </row>
    <row r="2242" spans="1:16">
      <c r="A2242" t="s">
        <v>14</v>
      </c>
      <c r="B2242" t="s">
        <v>96</v>
      </c>
      <c r="C2242" t="s">
        <v>17</v>
      </c>
      <c r="D2242" s="8">
        <v>8320</v>
      </c>
      <c r="E2242" t="str">
        <f>VLOOKUP(D2242,Conformity!$A$2:$C$116,2,0)</f>
        <v>Electrical Power Transmission Lines</v>
      </c>
      <c r="F2242" s="8" t="s">
        <v>5</v>
      </c>
      <c r="G2242" s="26">
        <f t="shared" si="175"/>
        <v>0.73183755311232057</v>
      </c>
      <c r="H2242" s="30">
        <f t="shared" si="176"/>
        <v>0.15992943931627868</v>
      </c>
      <c r="I2242" s="30">
        <f>HLOOKUP(F2242,ROCs!$B$1:$F$17,MATCH(VLOOKUP(D2242,HROC,2,0),ROCs!$A$2:$A$17,0)+1,0)</f>
        <v>0.28292799795311729</v>
      </c>
      <c r="J2242" s="3">
        <v>2.41</v>
      </c>
      <c r="K2242" s="26">
        <f t="shared" ref="K2242:K2305" si="177">Rain*I2242*J2242/12</f>
        <v>2.8416368598417754</v>
      </c>
      <c r="L2242" s="31">
        <f t="shared" ref="L2242:L2305" si="178">2.721*G2242*K2242</f>
        <v>5.6586366770121828</v>
      </c>
      <c r="M2242" s="4">
        <f>2.721*K2242*(H2242+VLOOKUP(B2242,Summary!$A$34:C$39,3,0))</f>
        <v>1.8551569531192</v>
      </c>
      <c r="N2242" t="s">
        <v>17</v>
      </c>
      <c r="O2242" t="s">
        <v>55</v>
      </c>
      <c r="P2242">
        <f t="shared" si="174"/>
        <v>8000</v>
      </c>
    </row>
    <row r="2243" spans="1:16" hidden="1">
      <c r="A2243" t="s">
        <v>14</v>
      </c>
      <c r="B2243" t="s">
        <v>96</v>
      </c>
      <c r="C2243" t="s">
        <v>86</v>
      </c>
      <c r="D2243" s="8">
        <v>4110</v>
      </c>
      <c r="E2243" t="str">
        <f>VLOOKUP(D2243,Conformity!$A$2:$C$116,2,0)</f>
        <v>Pine Flatwoods</v>
      </c>
      <c r="F2243" s="8" t="s">
        <v>10</v>
      </c>
      <c r="G2243" s="26">
        <f t="shared" si="175"/>
        <v>0.80616023176279095</v>
      </c>
      <c r="H2243" s="30">
        <f t="shared" si="176"/>
        <v>4.9140330516175015E-2</v>
      </c>
      <c r="I2243" s="30">
        <f>HLOOKUP(F2243,ROCs!$B$1:$F$17,MATCH(VLOOKUP(D2243,HROC,2,0),ROCs!$A$2:$A$17,0)+1,0)</f>
        <v>0.24115339422849597</v>
      </c>
      <c r="J2243" s="3">
        <v>2.41</v>
      </c>
      <c r="K2243" s="26">
        <f t="shared" si="177"/>
        <v>2.4220663167778893</v>
      </c>
      <c r="L2243" s="31">
        <f t="shared" si="178"/>
        <v>5.3129526112608341</v>
      </c>
      <c r="M2243" s="4">
        <f>2.721*K2243*(H2243+VLOOKUP(B2243,Summary!$A$34:C$39,3,0))</f>
        <v>0.85109191597643308</v>
      </c>
      <c r="N2243" t="s">
        <v>109</v>
      </c>
      <c r="P2243">
        <f t="shared" ref="P2243:P2306" si="179">INT(D2243/1000)*1000</f>
        <v>4000</v>
      </c>
    </row>
    <row r="2244" spans="1:16" hidden="1">
      <c r="A2244" t="s">
        <v>14</v>
      </c>
      <c r="B2244" t="s">
        <v>96</v>
      </c>
      <c r="C2244" t="s">
        <v>78</v>
      </c>
      <c r="D2244" s="8">
        <v>6410</v>
      </c>
      <c r="E2244" t="str">
        <f>VLOOKUP(D2244,Conformity!$A$2:$C$116,2,0)</f>
        <v>Freshwater Marshes</v>
      </c>
      <c r="F2244" s="8" t="s">
        <v>3</v>
      </c>
      <c r="G2244" s="26">
        <f t="shared" si="175"/>
        <v>0.62640332935885068</v>
      </c>
      <c r="H2244" s="30">
        <f t="shared" si="176"/>
        <v>1.7869211096790915E-2</v>
      </c>
      <c r="I2244" s="30">
        <f>HLOOKUP(F2244,ROCs!$B$1:$F$17,MATCH(VLOOKUP(D2244,HROC,2,0),ROCs!$A$2:$A$17,0)+1,0)</f>
        <v>0.24869471632328805</v>
      </c>
      <c r="J2244" s="3">
        <v>2.41</v>
      </c>
      <c r="K2244" s="26">
        <f t="shared" si="177"/>
        <v>2.4978089049682999</v>
      </c>
      <c r="L2244" s="31">
        <f t="shared" si="178"/>
        <v>4.2573740503683473</v>
      </c>
      <c r="M2244" s="4">
        <f>2.721*K2244*(H2244+VLOOKUP(B2244,Summary!$A$34:C$39,3,0))</f>
        <v>0.66517181522641966</v>
      </c>
      <c r="N2244" t="s">
        <v>100</v>
      </c>
      <c r="P2244">
        <f t="shared" si="179"/>
        <v>6000</v>
      </c>
    </row>
    <row r="2245" spans="1:16" hidden="1">
      <c r="A2245" t="s">
        <v>12</v>
      </c>
      <c r="B2245" t="s">
        <v>95</v>
      </c>
      <c r="C2245" t="s">
        <v>81</v>
      </c>
      <c r="D2245" s="8">
        <v>8310</v>
      </c>
      <c r="E2245" t="str">
        <f>VLOOKUP(D2245,Conformity!$A$2:$C$116,2,0)</f>
        <v>Electric Power Facilities</v>
      </c>
      <c r="F2245" s="8" t="s">
        <v>10</v>
      </c>
      <c r="G2245" s="26">
        <f t="shared" si="175"/>
        <v>1.2017295380314896</v>
      </c>
      <c r="H2245" s="30">
        <f t="shared" si="176"/>
        <v>0.2322997442582819</v>
      </c>
      <c r="I2245" s="30">
        <f>HLOOKUP(F2245,ROCs!$B$1:$F$17,MATCH(VLOOKUP(D2245,HROC,2,0),ROCs!$A$2:$A$17,0)+1,0)</f>
        <v>0.57659988543228824</v>
      </c>
      <c r="J2245" s="3">
        <v>2.4</v>
      </c>
      <c r="K2245" s="26">
        <f t="shared" si="177"/>
        <v>5.7671520540937458</v>
      </c>
      <c r="L2245" s="31">
        <f t="shared" si="178"/>
        <v>18.858045525501463</v>
      </c>
      <c r="M2245" s="4">
        <f>2.721*K2245*(H2245+VLOOKUP(B2245,Summary!$A$34:C$39,3,0))</f>
        <v>3.6453453245069829</v>
      </c>
      <c r="N2245" t="s">
        <v>103</v>
      </c>
      <c r="O2245" t="s">
        <v>82</v>
      </c>
      <c r="P2245">
        <f t="shared" si="179"/>
        <v>8000</v>
      </c>
    </row>
    <row r="2246" spans="1:16" hidden="1">
      <c r="A2246" t="s">
        <v>8</v>
      </c>
      <c r="B2246" t="s">
        <v>8</v>
      </c>
      <c r="C2246" t="s">
        <v>83</v>
      </c>
      <c r="D2246" s="8">
        <v>8140</v>
      </c>
      <c r="E2246" t="str">
        <f>VLOOKUP(D2246,Conformity!$A$2:$C$116,2,0)</f>
        <v>Roads and Highways</v>
      </c>
      <c r="F2246" s="8" t="s">
        <v>5</v>
      </c>
      <c r="G2246" s="26">
        <f t="shared" si="175"/>
        <v>1.0171301585628862</v>
      </c>
      <c r="H2246" s="30">
        <f t="shared" si="176"/>
        <v>0.19656132206470006</v>
      </c>
      <c r="I2246" s="30">
        <f>HLOOKUP(F2246,ROCs!$B$1:$F$17,MATCH(VLOOKUP(D2246,HROC,2,0),ROCs!$A$2:$A$17,0)+1,0)</f>
        <v>0.45034663738052311</v>
      </c>
      <c r="J2246" s="3">
        <v>2.4</v>
      </c>
      <c r="K2246" s="26">
        <f t="shared" si="177"/>
        <v>4.5043670670799916</v>
      </c>
      <c r="L2246" s="31">
        <f t="shared" si="178"/>
        <v>12.466336570116646</v>
      </c>
      <c r="M2246" s="4">
        <f>2.721*K2246*(H2246+VLOOKUP(B2246,Summary!$A$34:C$39,3,0))</f>
        <v>4.7378435348496879</v>
      </c>
      <c r="N2246" t="s">
        <v>111</v>
      </c>
      <c r="O2246" t="s">
        <v>82</v>
      </c>
      <c r="P2246">
        <f t="shared" si="179"/>
        <v>8000</v>
      </c>
    </row>
    <row r="2247" spans="1:16" hidden="1">
      <c r="A2247" t="s">
        <v>14</v>
      </c>
      <c r="B2247" t="s">
        <v>96</v>
      </c>
      <c r="C2247" t="s">
        <v>72</v>
      </c>
      <c r="D2247" s="8">
        <v>5110</v>
      </c>
      <c r="E2247" t="str">
        <f>VLOOKUP(D2247,Conformity!$A$2:$C$116,2,0)</f>
        <v xml:space="preserve"> Natural River, Stream, Waterway</v>
      </c>
      <c r="F2247" s="8" t="s">
        <v>3</v>
      </c>
      <c r="G2247" s="26">
        <f t="shared" si="175"/>
        <v>0.52096910560538079</v>
      </c>
      <c r="H2247" s="30">
        <f t="shared" si="176"/>
        <v>9.3813358258152305E-2</v>
      </c>
      <c r="I2247" s="30">
        <f>HLOOKUP(F2247,ROCs!$B$1:$F$17,MATCH(VLOOKUP(D2247,HROC,2,0),ROCs!$A$2:$A$17,0)+1,0)</f>
        <v>0.2984336595879456</v>
      </c>
      <c r="J2247" s="3">
        <v>2.39</v>
      </c>
      <c r="K2247" s="26">
        <f t="shared" si="177"/>
        <v>2.9724962404353046</v>
      </c>
      <c r="L2247" s="31">
        <f t="shared" si="178"/>
        <v>4.2136826639100251</v>
      </c>
      <c r="M2247" s="4">
        <f>2.721*K2247*(H2247+VLOOKUP(B2247,Summary!$A$34:C$39,3,0))</f>
        <v>1.4058306463245953</v>
      </c>
      <c r="N2247" t="s">
        <v>99</v>
      </c>
      <c r="P2247">
        <f t="shared" si="179"/>
        <v>5000</v>
      </c>
    </row>
    <row r="2248" spans="1:16" hidden="1">
      <c r="A2248" t="s">
        <v>14</v>
      </c>
      <c r="B2248" t="s">
        <v>96</v>
      </c>
      <c r="C2248" t="s">
        <v>72</v>
      </c>
      <c r="D2248" s="8">
        <v>6250</v>
      </c>
      <c r="E2248" t="str">
        <f>VLOOKUP(D2248,Conformity!$A$2:$C$116,2,0)</f>
        <v>Hydric Pine Flatwoods</v>
      </c>
      <c r="F2248" s="8" t="s">
        <v>10</v>
      </c>
      <c r="G2248" s="26">
        <f t="shared" si="175"/>
        <v>0.62640332935885068</v>
      </c>
      <c r="H2248" s="30">
        <f t="shared" si="176"/>
        <v>1.7869211096790915E-2</v>
      </c>
      <c r="I2248" s="30">
        <f>HLOOKUP(F2248,ROCs!$B$1:$F$17,MATCH(VLOOKUP(D2248,HROC,2,0),ROCs!$A$2:$A$17,0)+1,0)</f>
        <v>0.24869471632328805</v>
      </c>
      <c r="J2248" s="3">
        <v>2.39</v>
      </c>
      <c r="K2248" s="26">
        <f t="shared" si="177"/>
        <v>2.4770802003627539</v>
      </c>
      <c r="L2248" s="31">
        <f t="shared" si="178"/>
        <v>4.2220431453860368</v>
      </c>
      <c r="M2248" s="4">
        <f>2.721*K2248*(H2248+VLOOKUP(B2248,Summary!$A$34:C$39,3,0))</f>
        <v>0.65965171717474813</v>
      </c>
      <c r="N2248" t="s">
        <v>99</v>
      </c>
      <c r="P2248">
        <f t="shared" si="179"/>
        <v>6000</v>
      </c>
    </row>
    <row r="2249" spans="1:16">
      <c r="A2249" t="s">
        <v>11</v>
      </c>
      <c r="B2249" t="s">
        <v>11</v>
      </c>
      <c r="C2249" t="s">
        <v>17</v>
      </c>
      <c r="D2249" s="8">
        <v>7430</v>
      </c>
      <c r="E2249" t="str">
        <f>VLOOKUP(D2249,Conformity!$A$2:$C$116,2,0)</f>
        <v>Spoil Areas</v>
      </c>
      <c r="F2249" s="8" t="s">
        <v>5</v>
      </c>
      <c r="G2249" s="26">
        <f t="shared" si="175"/>
        <v>0.73183755311232057</v>
      </c>
      <c r="H2249" s="30">
        <f t="shared" si="176"/>
        <v>0.13401908322593187</v>
      </c>
      <c r="I2249" s="30">
        <f>HLOOKUP(F2249,ROCs!$B$1:$F$17,MATCH(VLOOKUP(D2249,HROC,2,0),ROCs!$A$2:$A$17,0)+1,0)</f>
        <v>0.28292799795311729</v>
      </c>
      <c r="J2249" s="3">
        <v>2.38</v>
      </c>
      <c r="K2249" s="26">
        <f t="shared" si="177"/>
        <v>2.8062637868976865</v>
      </c>
      <c r="L2249" s="31">
        <f t="shared" si="178"/>
        <v>5.5881972163024871</v>
      </c>
      <c r="M2249" s="4">
        <f>2.721*K2249*(H2249+VLOOKUP(B2249,Summary!$A$34:C$39,3,0))</f>
        <v>1.8632915949839912</v>
      </c>
      <c r="N2249" t="s">
        <v>17</v>
      </c>
      <c r="O2249" t="s">
        <v>22</v>
      </c>
      <c r="P2249">
        <f t="shared" si="179"/>
        <v>7000</v>
      </c>
    </row>
    <row r="2250" spans="1:16">
      <c r="A2250" t="s">
        <v>12</v>
      </c>
      <c r="B2250" t="s">
        <v>95</v>
      </c>
      <c r="C2250" t="s">
        <v>17</v>
      </c>
      <c r="D2250" s="8">
        <v>4340</v>
      </c>
      <c r="E2250" t="str">
        <f>VLOOKUP(D2250,Conformity!$A$2:$C$116,2,0)</f>
        <v>Hardwood - Coniferous Mixed</v>
      </c>
      <c r="F2250" s="8" t="s">
        <v>10</v>
      </c>
      <c r="G2250" s="26">
        <f t="shared" si="175"/>
        <v>0.80616023176279095</v>
      </c>
      <c r="H2250" s="30">
        <f t="shared" si="176"/>
        <v>4.9140330516175015E-2</v>
      </c>
      <c r="I2250" s="30">
        <f>HLOOKUP(F2250,ROCs!$B$1:$F$17,MATCH(VLOOKUP(D2250,HROC,2,0),ROCs!$A$2:$A$17,0)+1,0)</f>
        <v>0.24115339422849597</v>
      </c>
      <c r="J2250" s="3">
        <v>2.38</v>
      </c>
      <c r="K2250" s="26">
        <f t="shared" si="177"/>
        <v>2.3919161136644713</v>
      </c>
      <c r="L2250" s="31">
        <f t="shared" si="178"/>
        <v>5.2468162717015696</v>
      </c>
      <c r="M2250" s="4">
        <f>2.721*K2250*(H2250+VLOOKUP(B2250,Summary!$A$34:C$39,3,0))</f>
        <v>0.31982511117582102</v>
      </c>
      <c r="N2250" t="s">
        <v>17</v>
      </c>
      <c r="O2250" t="s">
        <v>33</v>
      </c>
      <c r="P2250">
        <f t="shared" si="179"/>
        <v>4000</v>
      </c>
    </row>
    <row r="2251" spans="1:16" hidden="1">
      <c r="A2251" t="s">
        <v>14</v>
      </c>
      <c r="B2251" t="s">
        <v>96</v>
      </c>
      <c r="C2251" t="s">
        <v>72</v>
      </c>
      <c r="D2251" s="8">
        <v>8320</v>
      </c>
      <c r="E2251" t="str">
        <f>VLOOKUP(D2251,Conformity!$A$2:$C$116,2,0)</f>
        <v>Electrical Power Transmission Lines</v>
      </c>
      <c r="F2251" s="8" t="s">
        <v>10</v>
      </c>
      <c r="G2251" s="26">
        <f t="shared" si="175"/>
        <v>0.73183755311232057</v>
      </c>
      <c r="H2251" s="30">
        <f t="shared" si="176"/>
        <v>0.15992943931627868</v>
      </c>
      <c r="I2251" s="30">
        <f>HLOOKUP(F2251,ROCs!$B$1:$F$17,MATCH(VLOOKUP(D2251,HROC,2,0),ROCs!$A$2:$A$17,0)+1,0)</f>
        <v>0.24115339422849597</v>
      </c>
      <c r="J2251" s="3">
        <v>2.37</v>
      </c>
      <c r="K2251" s="26">
        <f t="shared" si="177"/>
        <v>2.381866045959999</v>
      </c>
      <c r="L2251" s="31">
        <f t="shared" si="178"/>
        <v>4.7430812704722962</v>
      </c>
      <c r="M2251" s="4">
        <f>2.721*K2251*(H2251+VLOOKUP(B2251,Summary!$A$34:C$39,3,0))</f>
        <v>1.5549964948045005</v>
      </c>
      <c r="N2251" t="s">
        <v>99</v>
      </c>
      <c r="P2251">
        <f t="shared" si="179"/>
        <v>8000</v>
      </c>
    </row>
    <row r="2252" spans="1:16">
      <c r="A2252" t="s">
        <v>14</v>
      </c>
      <c r="B2252" t="s">
        <v>96</v>
      </c>
      <c r="C2252" t="s">
        <v>17</v>
      </c>
      <c r="D2252" s="8">
        <v>6440</v>
      </c>
      <c r="E2252" t="str">
        <f>VLOOKUP(D2252,Conformity!$A$2:$C$116,2,0)</f>
        <v>Emergent Aquatic Vegetation</v>
      </c>
      <c r="F2252" s="8" t="s">
        <v>3</v>
      </c>
      <c r="G2252" s="26">
        <f t="shared" si="175"/>
        <v>0.62640332935885068</v>
      </c>
      <c r="H2252" s="30">
        <f t="shared" si="176"/>
        <v>1.7869211096790915E-2</v>
      </c>
      <c r="I2252" s="30">
        <f>HLOOKUP(F2252,ROCs!$B$1:$F$17,MATCH(VLOOKUP(D2252,HROC,2,0),ROCs!$A$2:$A$17,0)+1,0)</f>
        <v>0.24869471632328805</v>
      </c>
      <c r="J2252" s="3">
        <v>2.35</v>
      </c>
      <c r="K2252" s="26">
        <f t="shared" si="177"/>
        <v>2.4356227911516619</v>
      </c>
      <c r="L2252" s="31">
        <f t="shared" si="178"/>
        <v>4.1513813354214175</v>
      </c>
      <c r="M2252" s="4">
        <f>2.721*K2252*(H2252+VLOOKUP(B2252,Summary!$A$34:C$39,3,0))</f>
        <v>0.64861152107140518</v>
      </c>
      <c r="N2252" t="s">
        <v>17</v>
      </c>
      <c r="O2252" t="s">
        <v>38</v>
      </c>
      <c r="P2252">
        <f t="shared" si="179"/>
        <v>6000</v>
      </c>
    </row>
    <row r="2253" spans="1:16" hidden="1">
      <c r="A2253" t="s">
        <v>14</v>
      </c>
      <c r="B2253" t="s">
        <v>96</v>
      </c>
      <c r="C2253" t="s">
        <v>71</v>
      </c>
      <c r="D2253" s="8">
        <v>6172</v>
      </c>
      <c r="E2253" t="str">
        <f>VLOOKUP(D2253,Conformity!$A$2:$C$116,2,0)</f>
        <v>Mixed Shrubs</v>
      </c>
      <c r="F2253" s="8" t="s">
        <v>3</v>
      </c>
      <c r="G2253" s="26">
        <f t="shared" si="175"/>
        <v>0.62640332935885068</v>
      </c>
      <c r="H2253" s="30">
        <f t="shared" si="176"/>
        <v>1.7869211096790915E-2</v>
      </c>
      <c r="I2253" s="30">
        <f>HLOOKUP(F2253,ROCs!$B$1:$F$17,MATCH(VLOOKUP(D2253,HROC,2,0),ROCs!$A$2:$A$17,0)+1,0)</f>
        <v>0.24869471632328805</v>
      </c>
      <c r="J2253" s="3">
        <v>2.34</v>
      </c>
      <c r="K2253" s="26">
        <f t="shared" si="177"/>
        <v>2.4252584388488887</v>
      </c>
      <c r="L2253" s="31">
        <f t="shared" si="178"/>
        <v>4.1337158829302618</v>
      </c>
      <c r="M2253" s="4">
        <f>2.721*K2253*(H2253+VLOOKUP(B2253,Summary!$A$34:C$39,3,0))</f>
        <v>0.64585147204556936</v>
      </c>
      <c r="N2253" t="s">
        <v>104</v>
      </c>
      <c r="P2253">
        <f t="shared" si="179"/>
        <v>6000</v>
      </c>
    </row>
    <row r="2254" spans="1:16" hidden="1">
      <c r="A2254" t="s">
        <v>16</v>
      </c>
      <c r="B2254" t="s">
        <v>97</v>
      </c>
      <c r="C2254" t="s">
        <v>81</v>
      </c>
      <c r="D2254" s="8">
        <v>6191</v>
      </c>
      <c r="E2254" t="e">
        <f>VLOOKUP(D2254,Conformity!$A$2:$C$116,2,0)</f>
        <v>#N/A</v>
      </c>
      <c r="F2254" s="8" t="s">
        <v>5</v>
      </c>
      <c r="G2254" s="26">
        <f t="shared" si="175"/>
        <v>0.62640332935885068</v>
      </c>
      <c r="H2254" s="30">
        <f t="shared" si="176"/>
        <v>1.7869211096790915E-2</v>
      </c>
      <c r="I2254" s="30">
        <f>HLOOKUP(F2254,ROCs!$B$1:$F$17,MATCH(VLOOKUP(D2254,HROC,2,0),ROCs!$A$2:$A$17,0)+1,0)</f>
        <v>0.24869471632328805</v>
      </c>
      <c r="J2254" s="3">
        <v>2.33</v>
      </c>
      <c r="K2254" s="26">
        <f t="shared" si="177"/>
        <v>2.4148940865461159</v>
      </c>
      <c r="L2254" s="31">
        <f t="shared" si="178"/>
        <v>4.1160504304391079</v>
      </c>
      <c r="M2254" s="4">
        <f>2.721*K2254*(H2254+VLOOKUP(B2254,Summary!$A$34:C$39,3,0))</f>
        <v>0.38025435064005431</v>
      </c>
      <c r="N2254" t="s">
        <v>103</v>
      </c>
      <c r="O2254" t="s">
        <v>82</v>
      </c>
      <c r="P2254">
        <f t="shared" si="179"/>
        <v>6000</v>
      </c>
    </row>
    <row r="2255" spans="1:16" hidden="1">
      <c r="A2255" t="s">
        <v>2</v>
      </c>
      <c r="B2255" t="s">
        <v>94</v>
      </c>
      <c r="C2255" t="s">
        <v>71</v>
      </c>
      <c r="D2255" s="8">
        <v>1330</v>
      </c>
      <c r="E2255" t="str">
        <f>VLOOKUP(D2255,Conformity!$A$2:$C$116,2,0)</f>
        <v>Multiple Dwelling Units, Low Rise &lt;Two stories or less&gt;</v>
      </c>
      <c r="F2255" s="8" t="s">
        <v>10</v>
      </c>
      <c r="G2255" s="26">
        <f t="shared" ref="G2255:G2318" si="180">VLOOKUP(VLOOKUP(D2255,HEMC,2,0),EMCN,2,0)</f>
        <v>1.6728075169398335</v>
      </c>
      <c r="H2255" s="30">
        <f t="shared" ref="H2255:H2318" si="181">VLOOKUP(VLOOKUP(D2255,HEMC,2,0),EMCP,3,0)</f>
        <v>0.4645994885165638</v>
      </c>
      <c r="I2255" s="30">
        <f>HLOOKUP(F2255,ROCs!$B$1:$F$17,MATCH(VLOOKUP(D2255,HROC,2,0),ROCs!$A$2:$A$17,0)+1,0)</f>
        <v>0.44774347762687844</v>
      </c>
      <c r="J2255" s="3">
        <v>2.33</v>
      </c>
      <c r="K2255" s="26">
        <f t="shared" si="177"/>
        <v>4.3477122972133371</v>
      </c>
      <c r="L2255" s="31">
        <f t="shared" si="178"/>
        <v>19.789522295187275</v>
      </c>
      <c r="M2255" s="4">
        <f>2.721*K2255*(H2255+VLOOKUP(B2255,Summary!$A$34:C$39,3,0))</f>
        <v>6.0877763567921521</v>
      </c>
      <c r="N2255" t="s">
        <v>104</v>
      </c>
      <c r="P2255">
        <f t="shared" si="179"/>
        <v>1000</v>
      </c>
    </row>
    <row r="2256" spans="1:16" hidden="1">
      <c r="A2256" t="s">
        <v>14</v>
      </c>
      <c r="B2256" t="s">
        <v>96</v>
      </c>
      <c r="C2256" t="s">
        <v>71</v>
      </c>
      <c r="D2256" s="8">
        <v>6172</v>
      </c>
      <c r="E2256" t="str">
        <f>VLOOKUP(D2256,Conformity!$A$2:$C$116,2,0)</f>
        <v>Mixed Shrubs</v>
      </c>
      <c r="F2256" s="8" t="s">
        <v>10</v>
      </c>
      <c r="G2256" s="26">
        <f t="shared" si="180"/>
        <v>0.62640332935885068</v>
      </c>
      <c r="H2256" s="30">
        <f t="shared" si="181"/>
        <v>1.7869211096790915E-2</v>
      </c>
      <c r="I2256" s="30">
        <f>HLOOKUP(F2256,ROCs!$B$1:$F$17,MATCH(VLOOKUP(D2256,HROC,2,0),ROCs!$A$2:$A$17,0)+1,0)</f>
        <v>0.24869471632328805</v>
      </c>
      <c r="J2256" s="3">
        <v>2.33</v>
      </c>
      <c r="K2256" s="26">
        <f t="shared" si="177"/>
        <v>2.4148940865461159</v>
      </c>
      <c r="L2256" s="31">
        <f t="shared" si="178"/>
        <v>4.1160504304391079</v>
      </c>
      <c r="M2256" s="4">
        <f>2.721*K2256*(H2256+VLOOKUP(B2256,Summary!$A$34:C$39,3,0))</f>
        <v>0.64309142301973365</v>
      </c>
      <c r="N2256" t="s">
        <v>104</v>
      </c>
      <c r="P2256">
        <f t="shared" si="179"/>
        <v>6000</v>
      </c>
    </row>
    <row r="2257" spans="1:16">
      <c r="A2257" t="s">
        <v>8</v>
      </c>
      <c r="B2257" t="s">
        <v>8</v>
      </c>
      <c r="C2257" t="s">
        <v>17</v>
      </c>
      <c r="D2257" s="8">
        <v>6172</v>
      </c>
      <c r="E2257" t="str">
        <f>VLOOKUP(D2257,Conformity!$A$2:$C$116,2,0)</f>
        <v>Mixed Shrubs</v>
      </c>
      <c r="F2257" s="8" t="s">
        <v>10</v>
      </c>
      <c r="G2257" s="26">
        <f t="shared" si="180"/>
        <v>0.62640332935885068</v>
      </c>
      <c r="H2257" s="30">
        <f t="shared" si="181"/>
        <v>1.7869211096790915E-2</v>
      </c>
      <c r="I2257" s="30">
        <f>HLOOKUP(F2257,ROCs!$B$1:$F$17,MATCH(VLOOKUP(D2257,HROC,2,0),ROCs!$A$2:$A$17,0)+1,0)</f>
        <v>0.24869471632328805</v>
      </c>
      <c r="J2257" s="3">
        <v>2.3199999999999998</v>
      </c>
      <c r="K2257" s="26">
        <f t="shared" si="177"/>
        <v>2.4045297342433423</v>
      </c>
      <c r="L2257" s="31">
        <f t="shared" si="178"/>
        <v>4.0983849779479513</v>
      </c>
      <c r="M2257" s="4">
        <f>2.721*K2257*(H2257+VLOOKUP(B2257,Summary!$A$34:C$39,3,0))</f>
        <v>1.3600311687502724</v>
      </c>
      <c r="N2257" t="s">
        <v>17</v>
      </c>
      <c r="O2257" t="s">
        <v>19</v>
      </c>
      <c r="P2257">
        <f t="shared" si="179"/>
        <v>6000</v>
      </c>
    </row>
    <row r="2258" spans="1:16">
      <c r="A2258" t="s">
        <v>14</v>
      </c>
      <c r="B2258" t="s">
        <v>96</v>
      </c>
      <c r="C2258" t="s">
        <v>17</v>
      </c>
      <c r="D2258" s="8">
        <v>1110</v>
      </c>
      <c r="E2258" t="str">
        <f>VLOOKUP(D2258,Conformity!$A$2:$C$116,2,0)</f>
        <v>Fixed Single Family Units</v>
      </c>
      <c r="F2258" s="8" t="s">
        <v>5</v>
      </c>
      <c r="G2258" s="26">
        <f t="shared" si="180"/>
        <v>0.96739227811534922</v>
      </c>
      <c r="H2258" s="30">
        <f t="shared" si="181"/>
        <v>0.17065096597435325</v>
      </c>
      <c r="I2258" s="30">
        <f>HLOOKUP(F2258,ROCs!$B$1:$F$17,MATCH(VLOOKUP(D2258,HROC,2,0),ROCs!$A$2:$A$17,0)+1,0)</f>
        <v>0.27638752969320179</v>
      </c>
      <c r="J2258" s="3">
        <v>2.3199999999999998</v>
      </c>
      <c r="K2258" s="26">
        <f t="shared" si="177"/>
        <v>2.6722804695916906</v>
      </c>
      <c r="L2258" s="31">
        <f t="shared" si="178"/>
        <v>7.0341754396680143</v>
      </c>
      <c r="M2258" s="4">
        <f>2.721*K2258*(H2258+VLOOKUP(B2258,Summary!$A$34:C$39,3,0))</f>
        <v>1.8225521421576087</v>
      </c>
      <c r="N2258" t="s">
        <v>17</v>
      </c>
      <c r="O2258" t="s">
        <v>41</v>
      </c>
      <c r="P2258">
        <f t="shared" si="179"/>
        <v>1000</v>
      </c>
    </row>
    <row r="2259" spans="1:16" hidden="1">
      <c r="A2259" t="s">
        <v>16</v>
      </c>
      <c r="B2259" t="s">
        <v>97</v>
      </c>
      <c r="C2259" t="s">
        <v>81</v>
      </c>
      <c r="D2259" s="8">
        <v>1710</v>
      </c>
      <c r="E2259" t="str">
        <f>VLOOKUP(D2259,Conformity!$A$2:$C$116,2,0)</f>
        <v>Educational Facilities</v>
      </c>
      <c r="F2259" s="8" t="s">
        <v>10</v>
      </c>
      <c r="G2259" s="26">
        <f t="shared" si="180"/>
        <v>0.96739227811534922</v>
      </c>
      <c r="H2259" s="30">
        <f t="shared" si="181"/>
        <v>0.17065096597435325</v>
      </c>
      <c r="I2259" s="30">
        <f>HLOOKUP(F2259,ROCs!$B$1:$F$17,MATCH(VLOOKUP(D2259,HROC,2,0),ROCs!$A$2:$A$17,0)+1,0)</f>
        <v>0.22279788653131388</v>
      </c>
      <c r="J2259" s="3">
        <v>2.2999999999999998</v>
      </c>
      <c r="K2259" s="26">
        <f t="shared" si="177"/>
        <v>2.1355734418742762</v>
      </c>
      <c r="L2259" s="31">
        <f t="shared" si="178"/>
        <v>5.6214152763443277</v>
      </c>
      <c r="M2259" s="4">
        <f>2.721*K2259*(H2259+VLOOKUP(B2259,Summary!$A$34:C$39,3,0))</f>
        <v>1.2240707155652146</v>
      </c>
      <c r="N2259" t="s">
        <v>103</v>
      </c>
      <c r="O2259" t="s">
        <v>82</v>
      </c>
      <c r="P2259">
        <f t="shared" si="179"/>
        <v>1000</v>
      </c>
    </row>
    <row r="2260" spans="1:16" hidden="1">
      <c r="A2260" t="s">
        <v>14</v>
      </c>
      <c r="B2260" t="s">
        <v>96</v>
      </c>
      <c r="C2260" t="s">
        <v>80</v>
      </c>
      <c r="D2260" s="8">
        <v>5300</v>
      </c>
      <c r="E2260" t="str">
        <f>VLOOKUP(D2260,Conformity!$A$2:$C$116,2,0)</f>
        <v>Reservoirs</v>
      </c>
      <c r="F2260" s="8" t="s">
        <v>10</v>
      </c>
      <c r="G2260" s="26">
        <f t="shared" si="180"/>
        <v>0.52096910560538079</v>
      </c>
      <c r="H2260" s="30">
        <f t="shared" si="181"/>
        <v>9.3813358258152305E-2</v>
      </c>
      <c r="I2260" s="30">
        <f>HLOOKUP(F2260,ROCs!$B$1:$F$17,MATCH(VLOOKUP(D2260,HROC,2,0),ROCs!$A$2:$A$17,0)+1,0)</f>
        <v>0.2984336595879456</v>
      </c>
      <c r="J2260" s="3">
        <v>2.2999999999999998</v>
      </c>
      <c r="K2260" s="26">
        <f t="shared" si="177"/>
        <v>2.8605612355653549</v>
      </c>
      <c r="L2260" s="31">
        <f t="shared" si="178"/>
        <v>4.055008421336006</v>
      </c>
      <c r="M2260" s="4">
        <f>2.721*K2260*(H2260+VLOOKUP(B2260,Summary!$A$34:C$39,3,0))</f>
        <v>1.3528914169650912</v>
      </c>
      <c r="N2260" t="s">
        <v>114</v>
      </c>
      <c r="P2260">
        <f t="shared" si="179"/>
        <v>5000</v>
      </c>
    </row>
    <row r="2261" spans="1:16">
      <c r="A2261" t="s">
        <v>12</v>
      </c>
      <c r="B2261" t="s">
        <v>95</v>
      </c>
      <c r="C2261" t="s">
        <v>17</v>
      </c>
      <c r="D2261" s="8">
        <v>4220</v>
      </c>
      <c r="E2261" t="str">
        <f>VLOOKUP(D2261,Conformity!$A$2:$C$116,2,0)</f>
        <v>Brazilian Pepper</v>
      </c>
      <c r="F2261" s="8" t="s">
        <v>5</v>
      </c>
      <c r="G2261" s="26">
        <f t="shared" si="180"/>
        <v>0.80616023176279095</v>
      </c>
      <c r="H2261" s="30">
        <f t="shared" si="181"/>
        <v>4.9140330516175015E-2</v>
      </c>
      <c r="I2261" s="30">
        <f>HLOOKUP(F2261,ROCs!$B$1:$F$17,MATCH(VLOOKUP(D2261,HROC,2,0),ROCs!$A$2:$A$17,0)+1,0)</f>
        <v>0.28292799795311729</v>
      </c>
      <c r="J2261" s="3">
        <v>2.29</v>
      </c>
      <c r="K2261" s="26">
        <f t="shared" si="177"/>
        <v>2.7001445680654208</v>
      </c>
      <c r="L2261" s="31">
        <f t="shared" si="178"/>
        <v>5.9229344937050623</v>
      </c>
      <c r="M2261" s="4">
        <f>2.721*K2261*(H2261+VLOOKUP(B2261,Summary!$A$34:C$39,3,0))</f>
        <v>0.36103859652055137</v>
      </c>
      <c r="N2261" t="s">
        <v>17</v>
      </c>
      <c r="O2261" t="s">
        <v>31</v>
      </c>
      <c r="P2261">
        <f t="shared" si="179"/>
        <v>4000</v>
      </c>
    </row>
    <row r="2262" spans="1:16" hidden="1">
      <c r="A2262" t="s">
        <v>7</v>
      </c>
      <c r="B2262" t="s">
        <v>94</v>
      </c>
      <c r="C2262" t="s">
        <v>71</v>
      </c>
      <c r="D2262" s="8">
        <v>1210</v>
      </c>
      <c r="E2262" t="str">
        <f>VLOOKUP(D2262,Conformity!$A$2:$C$116,2,0)</f>
        <v>Fixed Single Family Units</v>
      </c>
      <c r="F2262" s="8" t="s">
        <v>3</v>
      </c>
      <c r="G2262" s="26">
        <f t="shared" si="180"/>
        <v>1.3474392445178078</v>
      </c>
      <c r="H2262" s="30">
        <f t="shared" si="181"/>
        <v>0.2921616014325315</v>
      </c>
      <c r="I2262" s="30">
        <f>HLOOKUP(F2262,ROCs!$B$1:$F$17,MATCH(VLOOKUP(D2262,HROC,2,0),ROCs!$A$2:$A$17,0)+1,0)</f>
        <v>0.12152611992617118</v>
      </c>
      <c r="J2262" s="3">
        <v>2.29</v>
      </c>
      <c r="K2262" s="26">
        <f t="shared" si="177"/>
        <v>1.1597936399744091</v>
      </c>
      <c r="L2262" s="31">
        <f t="shared" si="178"/>
        <v>4.2522467391048426</v>
      </c>
      <c r="M2262" s="4">
        <f>2.721*K2262*(H2262+VLOOKUP(B2262,Summary!$A$34:C$39,3,0))</f>
        <v>1.0797930666321365</v>
      </c>
      <c r="N2262" t="s">
        <v>104</v>
      </c>
      <c r="P2262">
        <f t="shared" si="179"/>
        <v>1000</v>
      </c>
    </row>
    <row r="2263" spans="1:16" hidden="1">
      <c r="A2263" t="s">
        <v>14</v>
      </c>
      <c r="B2263" t="s">
        <v>96</v>
      </c>
      <c r="C2263" t="s">
        <v>80</v>
      </c>
      <c r="D2263" s="8">
        <v>1400</v>
      </c>
      <c r="E2263" t="str">
        <f>VLOOKUP(D2263,Conformity!$A$2:$C$116,2,0)</f>
        <v>Commercial and Services</v>
      </c>
      <c r="F2263" s="8" t="s">
        <v>9</v>
      </c>
      <c r="G2263" s="26">
        <f t="shared" si="180"/>
        <v>0.73183755311232057</v>
      </c>
      <c r="H2263" s="30">
        <f t="shared" si="181"/>
        <v>0.15992943931627868</v>
      </c>
      <c r="I2263" s="30">
        <f>HLOOKUP(F2263,ROCs!$B$1:$F$17,MATCH(VLOOKUP(D2263,HROC,2,0),ROCs!$A$2:$A$17,0)+1,0)</f>
        <v>0.57095970596605816</v>
      </c>
      <c r="J2263" s="3">
        <v>2.29</v>
      </c>
      <c r="K2263" s="26">
        <f t="shared" si="177"/>
        <v>5.4489967758650231</v>
      </c>
      <c r="L2263" s="31">
        <f t="shared" si="178"/>
        <v>10.850750651702839</v>
      </c>
      <c r="M2263" s="4">
        <f>2.721*K2263*(H2263+VLOOKUP(B2263,Summary!$A$34:C$39,3,0))</f>
        <v>3.5573666709943241</v>
      </c>
      <c r="N2263" t="s">
        <v>114</v>
      </c>
      <c r="P2263">
        <f t="shared" si="179"/>
        <v>1000</v>
      </c>
    </row>
    <row r="2264" spans="1:16" hidden="1">
      <c r="A2264" t="s">
        <v>16</v>
      </c>
      <c r="B2264" t="s">
        <v>97</v>
      </c>
      <c r="C2264" t="s">
        <v>81</v>
      </c>
      <c r="D2264" s="8">
        <v>6120</v>
      </c>
      <c r="E2264" t="str">
        <f>VLOOKUP(D2264,Conformity!$A$2:$C$116,2,0)</f>
        <v>Mangrove Swamps</v>
      </c>
      <c r="F2264" s="8" t="s">
        <v>10</v>
      </c>
      <c r="G2264" s="26">
        <f t="shared" si="180"/>
        <v>0.62640332935885068</v>
      </c>
      <c r="H2264" s="30">
        <f t="shared" si="181"/>
        <v>1.7869211096790915E-2</v>
      </c>
      <c r="I2264" s="30">
        <f>HLOOKUP(F2264,ROCs!$B$1:$F$17,MATCH(VLOOKUP(D2264,HROC,2,0),ROCs!$A$2:$A$17,0)+1,0)</f>
        <v>0.24869471632328805</v>
      </c>
      <c r="J2264" s="3">
        <v>2.25</v>
      </c>
      <c r="K2264" s="26">
        <f t="shared" si="177"/>
        <v>2.3319792681239315</v>
      </c>
      <c r="L2264" s="31">
        <f t="shared" si="178"/>
        <v>3.9747268105098676</v>
      </c>
      <c r="M2264" s="4">
        <f>2.721*K2264*(H2264+VLOOKUP(B2264,Summary!$A$34:C$39,3,0))</f>
        <v>0.36719840727043868</v>
      </c>
      <c r="N2264" t="s">
        <v>103</v>
      </c>
      <c r="O2264" t="s">
        <v>82</v>
      </c>
      <c r="P2264">
        <f t="shared" si="179"/>
        <v>6000</v>
      </c>
    </row>
    <row r="2265" spans="1:16" hidden="1">
      <c r="A2265" t="s">
        <v>14</v>
      </c>
      <c r="B2265" t="s">
        <v>96</v>
      </c>
      <c r="C2265" t="s">
        <v>71</v>
      </c>
      <c r="D2265" s="8">
        <v>6191</v>
      </c>
      <c r="E2265" t="e">
        <f>VLOOKUP(D2265,Conformity!$A$2:$C$116,2,0)</f>
        <v>#N/A</v>
      </c>
      <c r="F2265" s="8" t="s">
        <v>3</v>
      </c>
      <c r="G2265" s="26">
        <f t="shared" si="180"/>
        <v>0.62640332935885068</v>
      </c>
      <c r="H2265" s="30">
        <f t="shared" si="181"/>
        <v>1.7869211096790915E-2</v>
      </c>
      <c r="I2265" s="30">
        <f>HLOOKUP(F2265,ROCs!$B$1:$F$17,MATCH(VLOOKUP(D2265,HROC,2,0),ROCs!$A$2:$A$17,0)+1,0)</f>
        <v>0.24869471632328805</v>
      </c>
      <c r="J2265" s="3">
        <v>2.25</v>
      </c>
      <c r="K2265" s="26">
        <f t="shared" si="177"/>
        <v>2.3319792681239315</v>
      </c>
      <c r="L2265" s="31">
        <f t="shared" si="178"/>
        <v>3.9747268105098676</v>
      </c>
      <c r="M2265" s="4">
        <f>2.721*K2265*(H2265+VLOOKUP(B2265,Summary!$A$34:C$39,3,0))</f>
        <v>0.62101103081304743</v>
      </c>
      <c r="N2265" t="s">
        <v>104</v>
      </c>
      <c r="P2265">
        <f t="shared" si="179"/>
        <v>6000</v>
      </c>
    </row>
    <row r="2266" spans="1:16" hidden="1">
      <c r="A2266" t="s">
        <v>15</v>
      </c>
      <c r="B2266" t="s">
        <v>95</v>
      </c>
      <c r="C2266" t="s">
        <v>81</v>
      </c>
      <c r="D2266" s="8">
        <v>6410</v>
      </c>
      <c r="E2266" t="str">
        <f>VLOOKUP(D2266,Conformity!$A$2:$C$116,2,0)</f>
        <v>Freshwater Marshes</v>
      </c>
      <c r="F2266" s="8" t="s">
        <v>10</v>
      </c>
      <c r="G2266" s="26">
        <f t="shared" si="180"/>
        <v>0.62640332935885068</v>
      </c>
      <c r="H2266" s="30">
        <f t="shared" si="181"/>
        <v>1.7869211096790915E-2</v>
      </c>
      <c r="I2266" s="30">
        <f>HLOOKUP(F2266,ROCs!$B$1:$F$17,MATCH(VLOOKUP(D2266,HROC,2,0),ROCs!$A$2:$A$17,0)+1,0)</f>
        <v>0.24869471632328805</v>
      </c>
      <c r="J2266" s="3">
        <v>2.2400000000000002</v>
      </c>
      <c r="K2266" s="26">
        <f t="shared" si="177"/>
        <v>2.3216149158211588</v>
      </c>
      <c r="L2266" s="31">
        <f t="shared" si="178"/>
        <v>3.9570613580187128</v>
      </c>
      <c r="M2266" s="4">
        <f>2.721*K2266*(H2266+VLOOKUP(B2266,Summary!$A$34:C$39,3,0))</f>
        <v>0.11288184691126185</v>
      </c>
      <c r="N2266" t="s">
        <v>103</v>
      </c>
      <c r="O2266" t="s">
        <v>82</v>
      </c>
      <c r="P2266">
        <f t="shared" si="179"/>
        <v>6000</v>
      </c>
    </row>
    <row r="2267" spans="1:16" hidden="1">
      <c r="A2267" t="s">
        <v>14</v>
      </c>
      <c r="B2267" t="s">
        <v>96</v>
      </c>
      <c r="C2267" t="s">
        <v>86</v>
      </c>
      <c r="D2267" s="8">
        <v>5110</v>
      </c>
      <c r="E2267" t="str">
        <f>VLOOKUP(D2267,Conformity!$A$2:$C$116,2,0)</f>
        <v xml:space="preserve"> Natural River, Stream, Waterway</v>
      </c>
      <c r="F2267" s="8" t="s">
        <v>10</v>
      </c>
      <c r="G2267" s="26">
        <f t="shared" si="180"/>
        <v>0.52096910560538079</v>
      </c>
      <c r="H2267" s="30">
        <f t="shared" si="181"/>
        <v>9.3813358258152305E-2</v>
      </c>
      <c r="I2267" s="30">
        <f>HLOOKUP(F2267,ROCs!$B$1:$F$17,MATCH(VLOOKUP(D2267,HROC,2,0),ROCs!$A$2:$A$17,0)+1,0)</f>
        <v>0.2984336595879456</v>
      </c>
      <c r="J2267" s="3">
        <v>2.23</v>
      </c>
      <c r="K2267" s="26">
        <f t="shared" si="177"/>
        <v>2.7735006762220618</v>
      </c>
      <c r="L2267" s="31">
        <f t="shared" si="178"/>
        <v>3.931595121556215</v>
      </c>
      <c r="M2267" s="4">
        <f>2.721*K2267*(H2267+VLOOKUP(B2267,Summary!$A$34:C$39,3,0))</f>
        <v>1.3117164607965885</v>
      </c>
      <c r="N2267" t="s">
        <v>109</v>
      </c>
      <c r="P2267">
        <f t="shared" si="179"/>
        <v>5000</v>
      </c>
    </row>
    <row r="2268" spans="1:16" hidden="1">
      <c r="A2268" t="s">
        <v>16</v>
      </c>
      <c r="B2268" t="s">
        <v>97</v>
      </c>
      <c r="C2268" t="s">
        <v>86</v>
      </c>
      <c r="D2268" s="8">
        <v>4220</v>
      </c>
      <c r="E2268" t="str">
        <f>VLOOKUP(D2268,Conformity!$A$2:$C$116,2,0)</f>
        <v>Brazilian Pepper</v>
      </c>
      <c r="F2268" s="8" t="s">
        <v>10</v>
      </c>
      <c r="G2268" s="26">
        <f t="shared" si="180"/>
        <v>0.80616023176279095</v>
      </c>
      <c r="H2268" s="30">
        <f t="shared" si="181"/>
        <v>4.9140330516175015E-2</v>
      </c>
      <c r="I2268" s="30">
        <f>HLOOKUP(F2268,ROCs!$B$1:$F$17,MATCH(VLOOKUP(D2268,HROC,2,0),ROCs!$A$2:$A$17,0)+1,0)</f>
        <v>0.24115339422849597</v>
      </c>
      <c r="J2268" s="3">
        <v>2.23</v>
      </c>
      <c r="K2268" s="26">
        <f t="shared" si="177"/>
        <v>2.2411650980973827</v>
      </c>
      <c r="L2268" s="31">
        <f t="shared" si="178"/>
        <v>4.9161345739052518</v>
      </c>
      <c r="M2268" s="4">
        <f>2.721*K2268*(H2268+VLOOKUP(B2268,Summary!$A$34:C$39,3,0))</f>
        <v>0.54359647563073454</v>
      </c>
      <c r="N2268" t="s">
        <v>109</v>
      </c>
      <c r="P2268">
        <f t="shared" si="179"/>
        <v>4000</v>
      </c>
    </row>
    <row r="2269" spans="1:16" hidden="1">
      <c r="A2269" t="s">
        <v>12</v>
      </c>
      <c r="B2269" t="s">
        <v>95</v>
      </c>
      <c r="C2269" t="s">
        <v>81</v>
      </c>
      <c r="D2269" s="8">
        <v>6111</v>
      </c>
      <c r="E2269" t="e">
        <f>VLOOKUP(D2269,Conformity!$A$2:$C$116,2,0)</f>
        <v>#N/A</v>
      </c>
      <c r="F2269" s="8" t="s">
        <v>5</v>
      </c>
      <c r="G2269" s="26">
        <f t="shared" si="180"/>
        <v>0.62640332935885068</v>
      </c>
      <c r="H2269" s="30">
        <f t="shared" si="181"/>
        <v>1.7869211096790915E-2</v>
      </c>
      <c r="I2269" s="30">
        <f>HLOOKUP(F2269,ROCs!$B$1:$F$17,MATCH(VLOOKUP(D2269,HROC,2,0),ROCs!$A$2:$A$17,0)+1,0)</f>
        <v>0.24869471632328805</v>
      </c>
      <c r="J2269" s="3">
        <v>2.23</v>
      </c>
      <c r="K2269" s="26">
        <f t="shared" si="177"/>
        <v>2.3112505635183855</v>
      </c>
      <c r="L2269" s="31">
        <f t="shared" si="178"/>
        <v>3.9393959055275576</v>
      </c>
      <c r="M2269" s="4">
        <f>2.721*K2269*(H2269+VLOOKUP(B2269,Summary!$A$34:C$39,3,0))</f>
        <v>0.11237791009469371</v>
      </c>
      <c r="N2269" t="s">
        <v>103</v>
      </c>
      <c r="O2269" t="s">
        <v>82</v>
      </c>
      <c r="P2269">
        <f t="shared" si="179"/>
        <v>6000</v>
      </c>
    </row>
    <row r="2270" spans="1:16" hidden="1">
      <c r="A2270" t="s">
        <v>12</v>
      </c>
      <c r="B2270" t="s">
        <v>95</v>
      </c>
      <c r="C2270" t="s">
        <v>91</v>
      </c>
      <c r="D2270" s="8">
        <v>6440</v>
      </c>
      <c r="E2270" t="str">
        <f>VLOOKUP(D2270,Conformity!$A$2:$C$116,2,0)</f>
        <v>Emergent Aquatic Vegetation</v>
      </c>
      <c r="F2270" s="8" t="s">
        <v>5</v>
      </c>
      <c r="G2270" s="26">
        <f t="shared" si="180"/>
        <v>0.62640332935885068</v>
      </c>
      <c r="H2270" s="30">
        <f t="shared" si="181"/>
        <v>1.7869211096790915E-2</v>
      </c>
      <c r="I2270" s="30">
        <f>HLOOKUP(F2270,ROCs!$B$1:$F$17,MATCH(VLOOKUP(D2270,HROC,2,0),ROCs!$A$2:$A$17,0)+1,0)</f>
        <v>0.24869471632328805</v>
      </c>
      <c r="J2270" s="3">
        <v>2.23</v>
      </c>
      <c r="K2270" s="26">
        <f t="shared" si="177"/>
        <v>2.3112505635183855</v>
      </c>
      <c r="L2270" s="31">
        <f t="shared" si="178"/>
        <v>3.9393959055275576</v>
      </c>
      <c r="M2270" s="4">
        <f>2.721*K2270*(H2270+VLOOKUP(B2270,Summary!$A$34:C$39,3,0))</f>
        <v>0.11237791009469371</v>
      </c>
      <c r="N2270" t="s">
        <v>107</v>
      </c>
      <c r="O2270" t="s">
        <v>89</v>
      </c>
      <c r="P2270">
        <f t="shared" si="179"/>
        <v>6000</v>
      </c>
    </row>
    <row r="2271" spans="1:16" hidden="1">
      <c r="A2271" t="s">
        <v>8</v>
      </c>
      <c r="B2271" t="s">
        <v>8</v>
      </c>
      <c r="C2271" t="s">
        <v>86</v>
      </c>
      <c r="D2271" s="8">
        <v>8140</v>
      </c>
      <c r="E2271" t="str">
        <f>VLOOKUP(D2271,Conformity!$A$2:$C$116,2,0)</f>
        <v>Roads and Highways</v>
      </c>
      <c r="F2271" s="8" t="s">
        <v>10</v>
      </c>
      <c r="G2271" s="26">
        <f t="shared" si="180"/>
        <v>1.0171301585628862</v>
      </c>
      <c r="H2271" s="30">
        <f t="shared" si="181"/>
        <v>0.19656132206470006</v>
      </c>
      <c r="I2271" s="30">
        <f>HLOOKUP(F2271,ROCs!$B$1:$F$17,MATCH(VLOOKUP(D2271,HROC,2,0),ROCs!$A$2:$A$17,0)+1,0)</f>
        <v>0.43863241848912221</v>
      </c>
      <c r="J2271" s="3">
        <v>2.2200000000000002</v>
      </c>
      <c r="K2271" s="26">
        <f t="shared" si="177"/>
        <v>4.0581613409985851</v>
      </c>
      <c r="L2271" s="31">
        <f t="shared" si="178"/>
        <v>11.231412622311016</v>
      </c>
      <c r="M2271" s="4">
        <f>2.721*K2271*(H2271+VLOOKUP(B2271,Summary!$A$34:C$39,3,0))</f>
        <v>4.268509467922021</v>
      </c>
      <c r="N2271" t="s">
        <v>109</v>
      </c>
      <c r="P2271">
        <f t="shared" si="179"/>
        <v>8000</v>
      </c>
    </row>
    <row r="2272" spans="1:16" hidden="1">
      <c r="A2272" t="s">
        <v>14</v>
      </c>
      <c r="B2272" t="s">
        <v>96</v>
      </c>
      <c r="C2272" t="s">
        <v>72</v>
      </c>
      <c r="D2272" s="8">
        <v>6170</v>
      </c>
      <c r="E2272" t="str">
        <f>VLOOKUP(D2272,Conformity!$A$2:$C$116,2,0)</f>
        <v>Mixed Wetland Hardwoods</v>
      </c>
      <c r="F2272" s="8" t="s">
        <v>13</v>
      </c>
      <c r="G2272" s="26">
        <f t="shared" si="180"/>
        <v>0.62640332935885068</v>
      </c>
      <c r="H2272" s="30">
        <f t="shared" si="181"/>
        <v>1.7869211096790915E-2</v>
      </c>
      <c r="I2272" s="30">
        <f>HLOOKUP(F2272,ROCs!$B$1:$F$17,MATCH(VLOOKUP(D2272,HROC,2,0),ROCs!$A$2:$A$17,0)+1,0)</f>
        <v>0.24869471632328805</v>
      </c>
      <c r="J2272" s="3">
        <v>2.2200000000000002</v>
      </c>
      <c r="K2272" s="26">
        <f t="shared" si="177"/>
        <v>2.3008862112156128</v>
      </c>
      <c r="L2272" s="31">
        <f t="shared" si="178"/>
        <v>3.9217304530364032</v>
      </c>
      <c r="M2272" s="4">
        <f>2.721*K2272*(H2272+VLOOKUP(B2272,Summary!$A$34:C$39,3,0))</f>
        <v>0.6127308837355403</v>
      </c>
      <c r="N2272" t="s">
        <v>99</v>
      </c>
      <c r="P2272">
        <f t="shared" si="179"/>
        <v>6000</v>
      </c>
    </row>
    <row r="2273" spans="1:16" hidden="1">
      <c r="A2273" t="s">
        <v>12</v>
      </c>
      <c r="B2273" t="s">
        <v>95</v>
      </c>
      <c r="C2273" t="s">
        <v>71</v>
      </c>
      <c r="D2273" s="8">
        <v>1840</v>
      </c>
      <c r="E2273" t="str">
        <f>VLOOKUP(D2273,Conformity!$A$2:$C$116,2,0)</f>
        <v>Marinas and Fish Camps</v>
      </c>
      <c r="F2273" s="8" t="s">
        <v>5</v>
      </c>
      <c r="G2273" s="26">
        <f t="shared" si="180"/>
        <v>0.73183755311232057</v>
      </c>
      <c r="H2273" s="30">
        <f t="shared" si="181"/>
        <v>0.15992943931627868</v>
      </c>
      <c r="I2273" s="30">
        <f>HLOOKUP(F2273,ROCs!$B$1:$F$17,MATCH(VLOOKUP(D2273,HROC,2,0),ROCs!$A$2:$A$17,0)+1,0)</f>
        <v>0.27638752969320179</v>
      </c>
      <c r="J2273" s="3">
        <v>2.21</v>
      </c>
      <c r="K2273" s="26">
        <f t="shared" si="177"/>
        <v>2.5455775162920848</v>
      </c>
      <c r="L2273" s="31">
        <f t="shared" si="178"/>
        <v>5.0690848297449316</v>
      </c>
      <c r="M2273" s="4">
        <f>2.721*K2273*(H2273+VLOOKUP(B2273,Summary!$A$34:C$39,3,0))</f>
        <v>1.1077538877583906</v>
      </c>
      <c r="N2273" t="s">
        <v>104</v>
      </c>
      <c r="P2273">
        <f t="shared" si="179"/>
        <v>1000</v>
      </c>
    </row>
    <row r="2274" spans="1:16" hidden="1">
      <c r="A2274" t="s">
        <v>12</v>
      </c>
      <c r="B2274" t="s">
        <v>95</v>
      </c>
      <c r="C2274" t="s">
        <v>71</v>
      </c>
      <c r="D2274" s="8">
        <v>3210</v>
      </c>
      <c r="E2274" t="str">
        <f>VLOOKUP(D2274,Conformity!$A$2:$C$116,2,0)</f>
        <v>Palmetto Prairies</v>
      </c>
      <c r="F2274" s="8" t="s">
        <v>10</v>
      </c>
      <c r="G2274" s="26">
        <f t="shared" si="180"/>
        <v>0.80616023176279095</v>
      </c>
      <c r="H2274" s="30">
        <f t="shared" si="181"/>
        <v>4.9140330516175015E-2</v>
      </c>
      <c r="I2274" s="30">
        <f>HLOOKUP(F2274,ROCs!$B$1:$F$17,MATCH(VLOOKUP(D2274,HROC,2,0),ROCs!$A$2:$A$17,0)+1,0)</f>
        <v>0.24115339422849597</v>
      </c>
      <c r="J2274" s="3">
        <v>2.21</v>
      </c>
      <c r="K2274" s="26">
        <f t="shared" si="177"/>
        <v>2.221064962688438</v>
      </c>
      <c r="L2274" s="31">
        <f t="shared" si="178"/>
        <v>4.8720436808657439</v>
      </c>
      <c r="M2274" s="4">
        <f>2.721*K2274*(H2274+VLOOKUP(B2274,Summary!$A$34:C$39,3,0))</f>
        <v>0.29698046037754811</v>
      </c>
      <c r="N2274" t="s">
        <v>104</v>
      </c>
      <c r="P2274">
        <f t="shared" si="179"/>
        <v>3000</v>
      </c>
    </row>
    <row r="2275" spans="1:16" hidden="1">
      <c r="A2275" t="s">
        <v>11</v>
      </c>
      <c r="B2275" t="s">
        <v>11</v>
      </c>
      <c r="C2275" t="s">
        <v>90</v>
      </c>
      <c r="D2275" s="8">
        <v>2140</v>
      </c>
      <c r="E2275" t="str">
        <f>VLOOKUP(D2275,Conformity!$A$2:$C$116,2,0)</f>
        <v>Row Crops</v>
      </c>
      <c r="F2275" s="8" t="s">
        <v>10</v>
      </c>
      <c r="G2275" s="26">
        <f t="shared" si="180"/>
        <v>1.1942187284187931</v>
      </c>
      <c r="H2275" s="30">
        <f t="shared" si="181"/>
        <v>0.52982210901985061</v>
      </c>
      <c r="I2275" s="30">
        <f>HLOOKUP(F2275,ROCs!$B$1:$F$17,MATCH(VLOOKUP(D2275,HROC,2,0),ROCs!$A$2:$A$17,0)+1,0)</f>
        <v>0.25824300484311374</v>
      </c>
      <c r="J2275" s="3">
        <v>2.21</v>
      </c>
      <c r="K2275" s="26">
        <f t="shared" si="177"/>
        <v>2.3784632671309249</v>
      </c>
      <c r="L2275" s="31">
        <f t="shared" si="178"/>
        <v>7.7287430348002761</v>
      </c>
      <c r="M2275" s="4">
        <f>2.721*K2275*(H2275+VLOOKUP(B2275,Summary!$A$34:C$39,3,0))</f>
        <v>4.1407997973251138</v>
      </c>
      <c r="N2275" t="s">
        <v>105</v>
      </c>
      <c r="O2275" t="s">
        <v>89</v>
      </c>
      <c r="P2275">
        <f t="shared" si="179"/>
        <v>2000</v>
      </c>
    </row>
    <row r="2276" spans="1:16">
      <c r="A2276" t="s">
        <v>16</v>
      </c>
      <c r="B2276" t="s">
        <v>97</v>
      </c>
      <c r="C2276" t="s">
        <v>17</v>
      </c>
      <c r="D2276" s="8">
        <v>1850</v>
      </c>
      <c r="E2276" t="str">
        <f>VLOOKUP(D2276,Conformity!$A$2:$C$116,2,0)</f>
        <v>Parks and Zoos</v>
      </c>
      <c r="F2276" s="8" t="s">
        <v>5</v>
      </c>
      <c r="G2276" s="26">
        <f t="shared" si="180"/>
        <v>0.96739227811534922</v>
      </c>
      <c r="H2276" s="30">
        <f t="shared" si="181"/>
        <v>0.17065096597435325</v>
      </c>
      <c r="I2276" s="30">
        <f>HLOOKUP(F2276,ROCs!$B$1:$F$17,MATCH(VLOOKUP(D2276,HROC,2,0),ROCs!$A$2:$A$17,0)+1,0)</f>
        <v>0.27638752969320179</v>
      </c>
      <c r="J2276" s="3">
        <v>2.2000000000000002</v>
      </c>
      <c r="K2276" s="26">
        <f t="shared" si="177"/>
        <v>2.5340590659921207</v>
      </c>
      <c r="L2276" s="31">
        <f t="shared" si="178"/>
        <v>6.6703387789955322</v>
      </c>
      <c r="M2276" s="4">
        <f>2.721*K2276*(H2276+VLOOKUP(B2276,Summary!$A$34:C$39,3,0))</f>
        <v>1.4524752150275642</v>
      </c>
      <c r="N2276" t="s">
        <v>17</v>
      </c>
      <c r="O2276" t="s">
        <v>65</v>
      </c>
      <c r="P2276">
        <f t="shared" si="179"/>
        <v>1000</v>
      </c>
    </row>
    <row r="2277" spans="1:16">
      <c r="A2277" t="s">
        <v>14</v>
      </c>
      <c r="B2277" t="s">
        <v>96</v>
      </c>
      <c r="C2277" t="s">
        <v>17</v>
      </c>
      <c r="D2277" s="8">
        <v>6172</v>
      </c>
      <c r="E2277" t="str">
        <f>VLOOKUP(D2277,Conformity!$A$2:$C$116,2,0)</f>
        <v>Mixed Shrubs</v>
      </c>
      <c r="F2277" s="8" t="s">
        <v>3</v>
      </c>
      <c r="G2277" s="26">
        <f t="shared" si="180"/>
        <v>0.62640332935885068</v>
      </c>
      <c r="H2277" s="30">
        <f t="shared" si="181"/>
        <v>1.7869211096790915E-2</v>
      </c>
      <c r="I2277" s="30">
        <f>HLOOKUP(F2277,ROCs!$B$1:$F$17,MATCH(VLOOKUP(D2277,HROC,2,0),ROCs!$A$2:$A$17,0)+1,0)</f>
        <v>0.24869471632328805</v>
      </c>
      <c r="J2277" s="3">
        <v>2.19</v>
      </c>
      <c r="K2277" s="26">
        <f t="shared" si="177"/>
        <v>2.2697931543072931</v>
      </c>
      <c r="L2277" s="31">
        <f t="shared" si="178"/>
        <v>3.8687340955629375</v>
      </c>
      <c r="M2277" s="4">
        <f>2.721*K2277*(H2277+VLOOKUP(B2277,Summary!$A$34:C$39,3,0))</f>
        <v>0.60445073665803273</v>
      </c>
      <c r="N2277" t="s">
        <v>17</v>
      </c>
      <c r="O2277" t="s">
        <v>37</v>
      </c>
      <c r="P2277">
        <f t="shared" si="179"/>
        <v>6000</v>
      </c>
    </row>
    <row r="2278" spans="1:16" hidden="1">
      <c r="A2278" t="s">
        <v>16</v>
      </c>
      <c r="B2278" t="s">
        <v>97</v>
      </c>
      <c r="C2278" t="s">
        <v>86</v>
      </c>
      <c r="D2278" s="8">
        <v>1210</v>
      </c>
      <c r="E2278" t="str">
        <f>VLOOKUP(D2278,Conformity!$A$2:$C$116,2,0)</f>
        <v>Fixed Single Family Units</v>
      </c>
      <c r="F2278" s="8" t="s">
        <v>9</v>
      </c>
      <c r="G2278" s="26">
        <f t="shared" si="180"/>
        <v>1.3474392445178078</v>
      </c>
      <c r="H2278" s="30">
        <f t="shared" si="181"/>
        <v>0.2921616014325315</v>
      </c>
      <c r="I2278" s="30">
        <f>HLOOKUP(F2278,ROCs!$B$1:$F$17,MATCH(VLOOKUP(D2278,HROC,2,0),ROCs!$A$2:$A$17,0)+1,0)</f>
        <v>0.2050753273754139</v>
      </c>
      <c r="J2278" s="3">
        <v>2.19</v>
      </c>
      <c r="K2278" s="26">
        <f t="shared" si="177"/>
        <v>1.8716866247731117</v>
      </c>
      <c r="L2278" s="31">
        <f t="shared" si="178"/>
        <v>6.862318495722417</v>
      </c>
      <c r="M2278" s="4">
        <f>2.721*K2278*(H2278+VLOOKUP(B2278,Summary!$A$34:C$39,3,0))</f>
        <v>1.6916523029540675</v>
      </c>
      <c r="N2278" t="s">
        <v>109</v>
      </c>
      <c r="P2278">
        <f t="shared" si="179"/>
        <v>1000</v>
      </c>
    </row>
    <row r="2279" spans="1:16">
      <c r="A2279" t="s">
        <v>12</v>
      </c>
      <c r="B2279" t="s">
        <v>95</v>
      </c>
      <c r="C2279" t="s">
        <v>17</v>
      </c>
      <c r="D2279" s="8">
        <v>5300</v>
      </c>
      <c r="E2279" t="str">
        <f>VLOOKUP(D2279,Conformity!$A$2:$C$116,2,0)</f>
        <v>Reservoirs</v>
      </c>
      <c r="F2279" s="8" t="s">
        <v>10</v>
      </c>
      <c r="G2279" s="26">
        <f t="shared" si="180"/>
        <v>0.52096910560538079</v>
      </c>
      <c r="H2279" s="30">
        <f t="shared" si="181"/>
        <v>9.3813358258152305E-2</v>
      </c>
      <c r="I2279" s="30">
        <f>HLOOKUP(F2279,ROCs!$B$1:$F$17,MATCH(VLOOKUP(D2279,HROC,2,0),ROCs!$A$2:$A$17,0)+1,0)</f>
        <v>0.2984336595879456</v>
      </c>
      <c r="J2279" s="3">
        <v>2.1800000000000002</v>
      </c>
      <c r="K2279" s="26">
        <f t="shared" si="177"/>
        <v>2.7113145624054238</v>
      </c>
      <c r="L2279" s="31">
        <f t="shared" si="178"/>
        <v>3.8434427645706499</v>
      </c>
      <c r="M2279" s="4">
        <f>2.721*K2279*(H2279+VLOOKUP(B2279,Summary!$A$34:C$39,3,0))</f>
        <v>0.69210682387467393</v>
      </c>
      <c r="N2279" t="s">
        <v>17</v>
      </c>
      <c r="O2279" t="s">
        <v>19</v>
      </c>
      <c r="P2279">
        <f t="shared" si="179"/>
        <v>5000</v>
      </c>
    </row>
    <row r="2280" spans="1:16" hidden="1">
      <c r="A2280" t="s">
        <v>2</v>
      </c>
      <c r="B2280" t="s">
        <v>94</v>
      </c>
      <c r="C2280" t="s">
        <v>86</v>
      </c>
      <c r="D2280" s="8">
        <v>1411</v>
      </c>
      <c r="E2280" t="str">
        <f>VLOOKUP(D2280,Conformity!$A$2:$C$116,2,0)</f>
        <v>Shopping Centers (Plazas, Malls)</v>
      </c>
      <c r="F2280" s="8" t="s">
        <v>5</v>
      </c>
      <c r="G2280" s="26">
        <f t="shared" si="180"/>
        <v>1.4884831588725165</v>
      </c>
      <c r="H2280" s="30">
        <f t="shared" si="181"/>
        <v>0.30824389141964326</v>
      </c>
      <c r="I2280" s="30">
        <f>HLOOKUP(F2280,ROCs!$B$1:$F$17,MATCH(VLOOKUP(D2280,HROC,2,0),ROCs!$A$2:$A$17,0)+1,0)</f>
        <v>0.58224006489851832</v>
      </c>
      <c r="J2280" s="3">
        <v>2.17</v>
      </c>
      <c r="K2280" s="26">
        <f t="shared" si="177"/>
        <v>5.2654734709081277</v>
      </c>
      <c r="L2280" s="31">
        <f t="shared" si="178"/>
        <v>21.326024119612935</v>
      </c>
      <c r="M2280" s="4">
        <f>2.721*K2280*(H2280+VLOOKUP(B2280,Summary!$A$34:C$39,3,0))</f>
        <v>5.1326868050736483</v>
      </c>
      <c r="N2280" t="s">
        <v>109</v>
      </c>
      <c r="P2280">
        <f t="shared" si="179"/>
        <v>1000</v>
      </c>
    </row>
    <row r="2281" spans="1:16" hidden="1">
      <c r="A2281" t="s">
        <v>14</v>
      </c>
      <c r="B2281" t="s">
        <v>96</v>
      </c>
      <c r="C2281" t="s">
        <v>86</v>
      </c>
      <c r="D2281" s="8">
        <v>1550</v>
      </c>
      <c r="E2281" t="str">
        <f>VLOOKUP(D2281,Conformity!$A$2:$C$116,2,0)</f>
        <v>Other Light Industrial</v>
      </c>
      <c r="F2281" s="8" t="s">
        <v>5</v>
      </c>
      <c r="G2281" s="26">
        <f t="shared" si="180"/>
        <v>1.2017295380314896</v>
      </c>
      <c r="H2281" s="30">
        <f t="shared" si="181"/>
        <v>0.2322997442582819</v>
      </c>
      <c r="I2281" s="30">
        <f>HLOOKUP(F2281,ROCs!$B$1:$F$17,MATCH(VLOOKUP(D2281,HROC,2,0),ROCs!$A$2:$A$17,0)+1,0)</f>
        <v>0.34369105791620291</v>
      </c>
      <c r="J2281" s="3">
        <v>2.17</v>
      </c>
      <c r="K2281" s="26">
        <f t="shared" si="177"/>
        <v>3.1081614899887331</v>
      </c>
      <c r="L2281" s="31">
        <f t="shared" si="178"/>
        <v>10.163396131928172</v>
      </c>
      <c r="M2281" s="4">
        <f>2.721*K2281*(H2281+VLOOKUP(B2281,Summary!$A$34:C$39,3,0))</f>
        <v>2.6412149425868643</v>
      </c>
      <c r="N2281" t="s">
        <v>109</v>
      </c>
      <c r="P2281">
        <f t="shared" si="179"/>
        <v>1000</v>
      </c>
    </row>
    <row r="2282" spans="1:16" hidden="1">
      <c r="A2282" t="s">
        <v>14</v>
      </c>
      <c r="B2282" t="s">
        <v>96</v>
      </c>
      <c r="C2282" t="s">
        <v>80</v>
      </c>
      <c r="D2282" s="8">
        <v>1411</v>
      </c>
      <c r="E2282" t="str">
        <f>VLOOKUP(D2282,Conformity!$A$2:$C$116,2,0)</f>
        <v>Shopping Centers (Plazas, Malls)</v>
      </c>
      <c r="F2282" s="8" t="s">
        <v>3</v>
      </c>
      <c r="G2282" s="26">
        <f t="shared" si="180"/>
        <v>1.4884831588725165</v>
      </c>
      <c r="H2282" s="30">
        <f t="shared" si="181"/>
        <v>0.30824389141964326</v>
      </c>
      <c r="I2282" s="30">
        <f>HLOOKUP(F2282,ROCs!$B$1:$F$17,MATCH(VLOOKUP(D2282,HROC,2,0),ROCs!$A$2:$A$17,0)+1,0)</f>
        <v>0.5449281084296117</v>
      </c>
      <c r="J2282" s="3">
        <v>2.17</v>
      </c>
      <c r="K2282" s="26">
        <f t="shared" si="177"/>
        <v>4.9280437253804825</v>
      </c>
      <c r="L2282" s="31">
        <f t="shared" si="178"/>
        <v>19.959378758743547</v>
      </c>
      <c r="M2282" s="4">
        <f>2.721*K2282*(H2282+VLOOKUP(B2282,Summary!$A$34:C$39,3,0))</f>
        <v>5.2060426975088463</v>
      </c>
      <c r="N2282" t="s">
        <v>114</v>
      </c>
      <c r="P2282">
        <f t="shared" si="179"/>
        <v>1000</v>
      </c>
    </row>
    <row r="2283" spans="1:16">
      <c r="A2283" t="s">
        <v>14</v>
      </c>
      <c r="B2283" t="s">
        <v>96</v>
      </c>
      <c r="C2283" t="s">
        <v>17</v>
      </c>
      <c r="D2283" s="8">
        <v>5200</v>
      </c>
      <c r="E2283" t="str">
        <f>VLOOKUP(D2283,Conformity!$A$2:$C$116,2,0)</f>
        <v>Lakes</v>
      </c>
      <c r="F2283" s="8" t="s">
        <v>3</v>
      </c>
      <c r="G2283" s="26">
        <f t="shared" si="180"/>
        <v>0.52096910560538079</v>
      </c>
      <c r="H2283" s="30">
        <f t="shared" si="181"/>
        <v>9.3813358258152305E-2</v>
      </c>
      <c r="I2283" s="30">
        <f>HLOOKUP(F2283,ROCs!$B$1:$F$17,MATCH(VLOOKUP(D2283,HROC,2,0),ROCs!$A$2:$A$17,0)+1,0)</f>
        <v>0.2984336595879456</v>
      </c>
      <c r="J2283" s="3">
        <v>2.16</v>
      </c>
      <c r="K2283" s="26">
        <f t="shared" si="177"/>
        <v>2.6864401168787686</v>
      </c>
      <c r="L2283" s="31">
        <f t="shared" si="178"/>
        <v>3.8081818217764236</v>
      </c>
      <c r="M2283" s="4">
        <f>2.721*K2283*(H2283+VLOOKUP(B2283,Summary!$A$34:C$39,3,0))</f>
        <v>1.2705415046280859</v>
      </c>
      <c r="N2283" t="s">
        <v>17</v>
      </c>
      <c r="O2283" t="s">
        <v>37</v>
      </c>
      <c r="P2283">
        <f t="shared" si="179"/>
        <v>5000</v>
      </c>
    </row>
    <row r="2284" spans="1:16" hidden="1">
      <c r="A2284" t="s">
        <v>14</v>
      </c>
      <c r="B2284" t="s">
        <v>96</v>
      </c>
      <c r="C2284" t="s">
        <v>86</v>
      </c>
      <c r="D2284" s="8">
        <v>8200</v>
      </c>
      <c r="E2284" t="str">
        <f>VLOOKUP(D2284,Conformity!$A$2:$C$116,2,0)</f>
        <v>Communications</v>
      </c>
      <c r="F2284" s="8" t="s">
        <v>5</v>
      </c>
      <c r="G2284" s="26">
        <f t="shared" si="180"/>
        <v>1.2017295380314896</v>
      </c>
      <c r="H2284" s="30">
        <f t="shared" si="181"/>
        <v>0.2322997442582819</v>
      </c>
      <c r="I2284" s="30">
        <f>HLOOKUP(F2284,ROCs!$B$1:$F$17,MATCH(VLOOKUP(D2284,HROC,2,0),ROCs!$A$2:$A$17,0)+1,0)</f>
        <v>0.58224006489851832</v>
      </c>
      <c r="J2284" s="3">
        <v>2.15</v>
      </c>
      <c r="K2284" s="26">
        <f t="shared" si="177"/>
        <v>5.2169437614988361</v>
      </c>
      <c r="L2284" s="31">
        <f t="shared" si="178"/>
        <v>17.058916088139384</v>
      </c>
      <c r="M2284" s="4">
        <f>2.721*K2284*(H2284+VLOOKUP(B2284,Summary!$A$34:C$39,3,0))</f>
        <v>4.4331898010730439</v>
      </c>
      <c r="N2284" t="s">
        <v>109</v>
      </c>
      <c r="P2284">
        <f t="shared" si="179"/>
        <v>8000</v>
      </c>
    </row>
    <row r="2285" spans="1:16" hidden="1">
      <c r="A2285" t="s">
        <v>14</v>
      </c>
      <c r="B2285" t="s">
        <v>96</v>
      </c>
      <c r="C2285" t="s">
        <v>71</v>
      </c>
      <c r="D2285" s="8">
        <v>6172</v>
      </c>
      <c r="E2285" t="str">
        <f>VLOOKUP(D2285,Conformity!$A$2:$C$116,2,0)</f>
        <v>Mixed Shrubs</v>
      </c>
      <c r="F2285" s="8" t="s">
        <v>13</v>
      </c>
      <c r="G2285" s="26">
        <f t="shared" si="180"/>
        <v>0.62640332935885068</v>
      </c>
      <c r="H2285" s="30">
        <f t="shared" si="181"/>
        <v>1.7869211096790915E-2</v>
      </c>
      <c r="I2285" s="30">
        <f>HLOOKUP(F2285,ROCs!$B$1:$F$17,MATCH(VLOOKUP(D2285,HROC,2,0),ROCs!$A$2:$A$17,0)+1,0)</f>
        <v>0.24869471632328805</v>
      </c>
      <c r="J2285" s="3">
        <v>2.15</v>
      </c>
      <c r="K2285" s="26">
        <f t="shared" si="177"/>
        <v>2.2283357450962011</v>
      </c>
      <c r="L2285" s="31">
        <f t="shared" si="178"/>
        <v>3.7980722855983178</v>
      </c>
      <c r="M2285" s="4">
        <f>2.721*K2285*(H2285+VLOOKUP(B2285,Summary!$A$34:C$39,3,0))</f>
        <v>0.59341054055468978</v>
      </c>
      <c r="N2285" t="s">
        <v>104</v>
      </c>
      <c r="P2285">
        <f t="shared" si="179"/>
        <v>6000</v>
      </c>
    </row>
    <row r="2286" spans="1:16" hidden="1">
      <c r="A2286" t="s">
        <v>7</v>
      </c>
      <c r="B2286" t="s">
        <v>94</v>
      </c>
      <c r="C2286" t="s">
        <v>86</v>
      </c>
      <c r="D2286" s="8">
        <v>6410</v>
      </c>
      <c r="E2286" t="str">
        <f>VLOOKUP(D2286,Conformity!$A$2:$C$116,2,0)</f>
        <v>Freshwater Marshes</v>
      </c>
      <c r="F2286" s="8" t="s">
        <v>10</v>
      </c>
      <c r="G2286" s="26">
        <f t="shared" si="180"/>
        <v>0.62640332935885068</v>
      </c>
      <c r="H2286" s="30">
        <f t="shared" si="181"/>
        <v>1.7869211096790915E-2</v>
      </c>
      <c r="I2286" s="30">
        <f>HLOOKUP(F2286,ROCs!$B$1:$F$17,MATCH(VLOOKUP(D2286,HROC,2,0),ROCs!$A$2:$A$17,0)+1,0)</f>
        <v>0.24869471632328805</v>
      </c>
      <c r="J2286" s="3">
        <v>2.14</v>
      </c>
      <c r="K2286" s="26">
        <f t="shared" si="177"/>
        <v>2.2179713927934284</v>
      </c>
      <c r="L2286" s="31">
        <f t="shared" si="178"/>
        <v>3.780406833107163</v>
      </c>
      <c r="M2286" s="4">
        <f>2.721*K2286*(H2286+VLOOKUP(B2286,Summary!$A$34:C$39,3,0))</f>
        <v>0.40959748673512653</v>
      </c>
      <c r="N2286" t="s">
        <v>109</v>
      </c>
      <c r="P2286">
        <f t="shared" si="179"/>
        <v>6000</v>
      </c>
    </row>
    <row r="2287" spans="1:16" hidden="1">
      <c r="A2287" t="s">
        <v>16</v>
      </c>
      <c r="B2287" t="s">
        <v>97</v>
      </c>
      <c r="C2287" t="s">
        <v>92</v>
      </c>
      <c r="D2287" s="8">
        <v>3300</v>
      </c>
      <c r="E2287" t="str">
        <f>VLOOKUP(D2287,Conformity!$A$2:$C$116,2,0)</f>
        <v>Mixed Rangeland</v>
      </c>
      <c r="F2287" s="8" t="s">
        <v>5</v>
      </c>
      <c r="G2287" s="26">
        <f t="shared" si="180"/>
        <v>0.80616023176279095</v>
      </c>
      <c r="H2287" s="30">
        <f t="shared" si="181"/>
        <v>4.9140330516175015E-2</v>
      </c>
      <c r="I2287" s="30">
        <f>HLOOKUP(F2287,ROCs!$B$1:$F$17,MATCH(VLOOKUP(D2287,HROC,2,0),ROCs!$A$2:$A$17,0)+1,0)</f>
        <v>0.28292799795311729</v>
      </c>
      <c r="J2287" s="3">
        <v>2.14</v>
      </c>
      <c r="K2287" s="26">
        <f t="shared" si="177"/>
        <v>2.5232792033449787</v>
      </c>
      <c r="L2287" s="31">
        <f t="shared" si="178"/>
        <v>5.5349693521959979</v>
      </c>
      <c r="M2287" s="4">
        <f>2.721*K2287*(H2287+VLOOKUP(B2287,Summary!$A$34:C$39,3,0))</f>
        <v>0.61202348864664391</v>
      </c>
      <c r="N2287" t="s">
        <v>102</v>
      </c>
      <c r="O2287" t="s">
        <v>89</v>
      </c>
      <c r="P2287">
        <f t="shared" si="179"/>
        <v>3000</v>
      </c>
    </row>
    <row r="2288" spans="1:16" hidden="1">
      <c r="A2288" t="s">
        <v>16</v>
      </c>
      <c r="B2288" t="s">
        <v>97</v>
      </c>
      <c r="C2288" t="s">
        <v>81</v>
      </c>
      <c r="D2288" s="8">
        <v>5110</v>
      </c>
      <c r="E2288" t="str">
        <f>VLOOKUP(D2288,Conformity!$A$2:$C$116,2,0)</f>
        <v xml:space="preserve"> Natural River, Stream, Waterway</v>
      </c>
      <c r="F2288" s="8" t="s">
        <v>3</v>
      </c>
      <c r="G2288" s="26">
        <f t="shared" si="180"/>
        <v>0.52096910560538079</v>
      </c>
      <c r="H2288" s="30">
        <f t="shared" si="181"/>
        <v>9.3813358258152305E-2</v>
      </c>
      <c r="I2288" s="30">
        <f>HLOOKUP(F2288,ROCs!$B$1:$F$17,MATCH(VLOOKUP(D2288,HROC,2,0),ROCs!$A$2:$A$17,0)+1,0)</f>
        <v>0.2984336595879456</v>
      </c>
      <c r="J2288" s="3">
        <v>2.13</v>
      </c>
      <c r="K2288" s="26">
        <f t="shared" si="177"/>
        <v>2.6491284485887854</v>
      </c>
      <c r="L2288" s="31">
        <f t="shared" si="178"/>
        <v>3.7552904075850839</v>
      </c>
      <c r="M2288" s="4">
        <f>2.721*K2288*(H2288+VLOOKUP(B2288,Summary!$A$34:C$39,3,0))</f>
        <v>0.96456395449718113</v>
      </c>
      <c r="N2288" t="s">
        <v>103</v>
      </c>
      <c r="O2288" t="s">
        <v>82</v>
      </c>
      <c r="P2288">
        <f t="shared" si="179"/>
        <v>5000</v>
      </c>
    </row>
    <row r="2289" spans="1:16" hidden="1">
      <c r="A2289" t="s">
        <v>12</v>
      </c>
      <c r="B2289" t="s">
        <v>95</v>
      </c>
      <c r="C2289" t="s">
        <v>71</v>
      </c>
      <c r="D2289" s="8">
        <v>4340</v>
      </c>
      <c r="E2289" t="str">
        <f>VLOOKUP(D2289,Conformity!$A$2:$C$116,2,0)</f>
        <v>Hardwood - Coniferous Mixed</v>
      </c>
      <c r="F2289" s="8" t="s">
        <v>13</v>
      </c>
      <c r="G2289" s="26">
        <f t="shared" si="180"/>
        <v>0.80616023176279095</v>
      </c>
      <c r="H2289" s="30">
        <f t="shared" si="181"/>
        <v>4.9140330516175015E-2</v>
      </c>
      <c r="I2289" s="30">
        <f>HLOOKUP(F2289,ROCs!$B$1:$F$17,MATCH(VLOOKUP(D2289,HROC,2,0),ROCs!$A$2:$A$17,0)+1,0)</f>
        <v>9.4942281192321246E-2</v>
      </c>
      <c r="J2289" s="3">
        <v>2.12</v>
      </c>
      <c r="K2289" s="26">
        <f t="shared" si="177"/>
        <v>0.83882454856227751</v>
      </c>
      <c r="L2289" s="31">
        <f t="shared" si="178"/>
        <v>1.8400136465306902</v>
      </c>
      <c r="M2289" s="4">
        <f>2.721*K2289*(H2289+VLOOKUP(B2289,Summary!$A$34:C$39,3,0))</f>
        <v>0.11215993444265543</v>
      </c>
      <c r="N2289" t="s">
        <v>104</v>
      </c>
      <c r="P2289">
        <f t="shared" si="179"/>
        <v>4000</v>
      </c>
    </row>
    <row r="2290" spans="1:16" hidden="1">
      <c r="A2290" t="s">
        <v>14</v>
      </c>
      <c r="B2290" t="s">
        <v>96</v>
      </c>
      <c r="C2290" t="s">
        <v>90</v>
      </c>
      <c r="D2290" s="8">
        <v>1700</v>
      </c>
      <c r="E2290" t="str">
        <f>VLOOKUP(D2290,Conformity!$A$2:$C$116,2,0)</f>
        <v>Institutional</v>
      </c>
      <c r="F2290" s="8" t="s">
        <v>9</v>
      </c>
      <c r="G2290" s="26">
        <f t="shared" si="180"/>
        <v>0.96739227811534922</v>
      </c>
      <c r="H2290" s="30">
        <f t="shared" si="181"/>
        <v>0.17065096597435325</v>
      </c>
      <c r="I2290" s="30">
        <f>HLOOKUP(F2290,ROCs!$B$1:$F$17,MATCH(VLOOKUP(D2290,HROC,2,0),ROCs!$A$2:$A$17,0)+1,0)</f>
        <v>0.2050753273754139</v>
      </c>
      <c r="J2290" s="3">
        <v>2.12</v>
      </c>
      <c r="K2290" s="26">
        <f t="shared" si="177"/>
        <v>1.8118610248945191</v>
      </c>
      <c r="L2290" s="31">
        <f t="shared" si="178"/>
        <v>4.7693153718075481</v>
      </c>
      <c r="M2290" s="4">
        <f>2.721*K2290*(H2290+VLOOKUP(B2290,Summary!$A$34:C$39,3,0))</f>
        <v>1.235727772511074</v>
      </c>
      <c r="N2290" t="s">
        <v>105</v>
      </c>
      <c r="O2290" t="s">
        <v>89</v>
      </c>
      <c r="P2290">
        <f t="shared" si="179"/>
        <v>1000</v>
      </c>
    </row>
    <row r="2291" spans="1:16" hidden="1">
      <c r="A2291" t="s">
        <v>14</v>
      </c>
      <c r="B2291" t="s">
        <v>96</v>
      </c>
      <c r="C2291" t="s">
        <v>77</v>
      </c>
      <c r="D2291" s="8">
        <v>2430</v>
      </c>
      <c r="E2291" t="str">
        <f>VLOOKUP(D2291,Conformity!$A$2:$C$116,2,0)</f>
        <v>Ornamentals</v>
      </c>
      <c r="F2291" s="8" t="s">
        <v>5</v>
      </c>
      <c r="G2291" s="26">
        <f t="shared" si="180"/>
        <v>1.7303616721893005</v>
      </c>
      <c r="H2291" s="30">
        <f t="shared" si="181"/>
        <v>0.38508149913584422</v>
      </c>
      <c r="I2291" s="30">
        <f>HLOOKUP(F2291,ROCs!$B$1:$F$17,MATCH(VLOOKUP(D2291,HROC,2,0),ROCs!$A$2:$A$17,0)+1,0)</f>
        <v>0.30381529981542799</v>
      </c>
      <c r="J2291" s="3">
        <v>2.12</v>
      </c>
      <c r="K2291" s="26">
        <f t="shared" si="177"/>
        <v>2.684238555399288</v>
      </c>
      <c r="L2291" s="31">
        <f t="shared" si="178"/>
        <v>12.638238265065192</v>
      </c>
      <c r="M2291" s="4">
        <f>2.721*K2291*(H2291+VLOOKUP(B2291,Summary!$A$34:C$39,3,0))</f>
        <v>3.3968683502540511</v>
      </c>
      <c r="N2291" t="s">
        <v>112</v>
      </c>
      <c r="P2291">
        <f t="shared" si="179"/>
        <v>2000</v>
      </c>
    </row>
    <row r="2292" spans="1:16">
      <c r="A2292" t="s">
        <v>14</v>
      </c>
      <c r="B2292" t="s">
        <v>96</v>
      </c>
      <c r="C2292" t="s">
        <v>17</v>
      </c>
      <c r="D2292" s="8">
        <v>1110</v>
      </c>
      <c r="E2292" t="str">
        <f>VLOOKUP(D2292,Conformity!$A$2:$C$116,2,0)</f>
        <v>Fixed Single Family Units</v>
      </c>
      <c r="F2292" s="8" t="s">
        <v>3</v>
      </c>
      <c r="G2292" s="26">
        <f t="shared" si="180"/>
        <v>0.96739227811534922</v>
      </c>
      <c r="H2292" s="30">
        <f t="shared" si="181"/>
        <v>0.17065096597435325</v>
      </c>
      <c r="I2292" s="30">
        <f>HLOOKUP(F2292,ROCs!$B$1:$F$17,MATCH(VLOOKUP(D2292,HROC,2,0),ROCs!$A$2:$A$17,0)+1,0)</f>
        <v>8.3338224602148639E-2</v>
      </c>
      <c r="J2292" s="3">
        <v>2.11</v>
      </c>
      <c r="K2292" s="26">
        <f t="shared" si="177"/>
        <v>0.73282842767214884</v>
      </c>
      <c r="L2292" s="31">
        <f t="shared" si="178"/>
        <v>1.9290055015106959</v>
      </c>
      <c r="M2292" s="4">
        <f>2.721*K2292*(H2292+VLOOKUP(B2292,Summary!$A$34:C$39,3,0))</f>
        <v>0.49980458110070386</v>
      </c>
      <c r="N2292" t="s">
        <v>17</v>
      </c>
      <c r="O2292" t="s">
        <v>37</v>
      </c>
      <c r="P2292">
        <f t="shared" si="179"/>
        <v>1000</v>
      </c>
    </row>
    <row r="2293" spans="1:16">
      <c r="A2293" t="s">
        <v>16</v>
      </c>
      <c r="B2293" t="s">
        <v>97</v>
      </c>
      <c r="C2293" t="s">
        <v>17</v>
      </c>
      <c r="D2293" s="8">
        <v>3300</v>
      </c>
      <c r="E2293" t="str">
        <f>VLOOKUP(D2293,Conformity!$A$2:$C$116,2,0)</f>
        <v>Mixed Rangeland</v>
      </c>
      <c r="F2293" s="8" t="s">
        <v>5</v>
      </c>
      <c r="G2293" s="26">
        <f t="shared" si="180"/>
        <v>0.80616023176279095</v>
      </c>
      <c r="H2293" s="30">
        <f t="shared" si="181"/>
        <v>4.9140330516175015E-2</v>
      </c>
      <c r="I2293" s="30">
        <f>HLOOKUP(F2293,ROCs!$B$1:$F$17,MATCH(VLOOKUP(D2293,HROC,2,0),ROCs!$A$2:$A$17,0)+1,0)</f>
        <v>0.28292799795311729</v>
      </c>
      <c r="J2293" s="3">
        <v>2.11</v>
      </c>
      <c r="K2293" s="26">
        <f t="shared" si="177"/>
        <v>2.4879061304008903</v>
      </c>
      <c r="L2293" s="31">
        <f t="shared" si="178"/>
        <v>5.4573763238941853</v>
      </c>
      <c r="M2293" s="4">
        <f>2.721*K2293*(H2293+VLOOKUP(B2293,Summary!$A$34:C$39,3,0))</f>
        <v>0.60344372011421432</v>
      </c>
      <c r="N2293" t="s">
        <v>17</v>
      </c>
      <c r="O2293" t="s">
        <v>61</v>
      </c>
      <c r="P2293">
        <f t="shared" si="179"/>
        <v>3000</v>
      </c>
    </row>
    <row r="2294" spans="1:16" hidden="1">
      <c r="A2294" t="s">
        <v>16</v>
      </c>
      <c r="B2294" t="s">
        <v>97</v>
      </c>
      <c r="C2294" t="s">
        <v>86</v>
      </c>
      <c r="D2294" s="8">
        <v>1320</v>
      </c>
      <c r="E2294" t="str">
        <f>VLOOKUP(D2294,Conformity!$A$2:$C$116,2,0)</f>
        <v>Mobile Home Units &lt;Six or more dwelling units per acre&gt;</v>
      </c>
      <c r="F2294" s="8" t="s">
        <v>5</v>
      </c>
      <c r="G2294" s="26">
        <f t="shared" si="180"/>
        <v>1.6728075169398335</v>
      </c>
      <c r="H2294" s="30">
        <f t="shared" si="181"/>
        <v>0.4645994885165638</v>
      </c>
      <c r="I2294" s="30">
        <f>HLOOKUP(F2294,ROCs!$B$1:$F$17,MATCH(VLOOKUP(D2294,HROC,2,0),ROCs!$A$2:$A$17,0)+1,0)</f>
        <v>0.45902383655933859</v>
      </c>
      <c r="J2294" s="3">
        <v>2.11</v>
      </c>
      <c r="K2294" s="26">
        <f t="shared" si="177"/>
        <v>4.0363916799968012</v>
      </c>
      <c r="L2294" s="31">
        <f t="shared" si="178"/>
        <v>18.372481360968397</v>
      </c>
      <c r="M2294" s="4">
        <f>2.721*K2294*(H2294+VLOOKUP(B2294,Summary!$A$34:C$39,3,0))</f>
        <v>5.5420271631037856</v>
      </c>
      <c r="N2294" t="s">
        <v>109</v>
      </c>
      <c r="P2294">
        <f t="shared" si="179"/>
        <v>1000</v>
      </c>
    </row>
    <row r="2295" spans="1:16" hidden="1">
      <c r="A2295" t="s">
        <v>16</v>
      </c>
      <c r="B2295" t="s">
        <v>97</v>
      </c>
      <c r="C2295" t="s">
        <v>86</v>
      </c>
      <c r="D2295" s="8">
        <v>6170</v>
      </c>
      <c r="E2295" t="str">
        <f>VLOOKUP(D2295,Conformity!$A$2:$C$116,2,0)</f>
        <v>Mixed Wetland Hardwoods</v>
      </c>
      <c r="F2295" s="8" t="s">
        <v>9</v>
      </c>
      <c r="G2295" s="26">
        <f t="shared" si="180"/>
        <v>0.62640332935885068</v>
      </c>
      <c r="H2295" s="30">
        <f t="shared" si="181"/>
        <v>1.7869211096790915E-2</v>
      </c>
      <c r="I2295" s="30">
        <f>HLOOKUP(F2295,ROCs!$B$1:$F$17,MATCH(VLOOKUP(D2295,HROC,2,0),ROCs!$A$2:$A$17,0)+1,0)</f>
        <v>0.24869471632328805</v>
      </c>
      <c r="J2295" s="3">
        <v>2.11</v>
      </c>
      <c r="K2295" s="26">
        <f t="shared" si="177"/>
        <v>2.1868783358851087</v>
      </c>
      <c r="L2295" s="31">
        <f t="shared" si="178"/>
        <v>3.7274104756336972</v>
      </c>
      <c r="M2295" s="4">
        <f>2.721*K2295*(H2295+VLOOKUP(B2295,Summary!$A$34:C$39,3,0))</f>
        <v>0.34435050637361131</v>
      </c>
      <c r="N2295" t="s">
        <v>109</v>
      </c>
      <c r="P2295">
        <f t="shared" si="179"/>
        <v>6000</v>
      </c>
    </row>
    <row r="2296" spans="1:16">
      <c r="A2296" t="s">
        <v>14</v>
      </c>
      <c r="B2296" t="s">
        <v>96</v>
      </c>
      <c r="C2296" t="s">
        <v>17</v>
      </c>
      <c r="D2296" s="8">
        <v>5300</v>
      </c>
      <c r="E2296" t="str">
        <f>VLOOKUP(D2296,Conformity!$A$2:$C$116,2,0)</f>
        <v>Reservoirs</v>
      </c>
      <c r="F2296" s="8" t="s">
        <v>10</v>
      </c>
      <c r="G2296" s="26">
        <f t="shared" si="180"/>
        <v>0.52096910560538079</v>
      </c>
      <c r="H2296" s="30">
        <f t="shared" si="181"/>
        <v>9.3813358258152305E-2</v>
      </c>
      <c r="I2296" s="30">
        <f>HLOOKUP(F2296,ROCs!$B$1:$F$17,MATCH(VLOOKUP(D2296,HROC,2,0),ROCs!$A$2:$A$17,0)+1,0)</f>
        <v>0.2984336595879456</v>
      </c>
      <c r="J2296" s="3">
        <v>2.1</v>
      </c>
      <c r="K2296" s="26">
        <f t="shared" si="177"/>
        <v>2.611816780298803</v>
      </c>
      <c r="L2296" s="31">
        <f t="shared" si="178"/>
        <v>3.7023989933937456</v>
      </c>
      <c r="M2296" s="4">
        <f>2.721*K2296*(H2296+VLOOKUP(B2296,Summary!$A$34:C$39,3,0))</f>
        <v>1.2352486850550837</v>
      </c>
      <c r="N2296" t="s">
        <v>17</v>
      </c>
      <c r="O2296" t="s">
        <v>37</v>
      </c>
      <c r="P2296">
        <f t="shared" si="179"/>
        <v>5000</v>
      </c>
    </row>
    <row r="2297" spans="1:16">
      <c r="A2297" t="s">
        <v>14</v>
      </c>
      <c r="B2297" t="s">
        <v>96</v>
      </c>
      <c r="C2297" t="s">
        <v>17</v>
      </c>
      <c r="D2297" s="8">
        <v>6170</v>
      </c>
      <c r="E2297" t="str">
        <f>VLOOKUP(D2297,Conformity!$A$2:$C$116,2,0)</f>
        <v>Mixed Wetland Hardwoods</v>
      </c>
      <c r="F2297" s="8" t="s">
        <v>9</v>
      </c>
      <c r="G2297" s="26">
        <f t="shared" si="180"/>
        <v>0.62640332935885068</v>
      </c>
      <c r="H2297" s="30">
        <f t="shared" si="181"/>
        <v>1.7869211096790915E-2</v>
      </c>
      <c r="I2297" s="30">
        <f>HLOOKUP(F2297,ROCs!$B$1:$F$17,MATCH(VLOOKUP(D2297,HROC,2,0),ROCs!$A$2:$A$17,0)+1,0)</f>
        <v>0.24869471632328805</v>
      </c>
      <c r="J2297" s="3">
        <v>2.1</v>
      </c>
      <c r="K2297" s="26">
        <f t="shared" si="177"/>
        <v>2.1765139835823359</v>
      </c>
      <c r="L2297" s="31">
        <f t="shared" si="178"/>
        <v>3.7097450231425428</v>
      </c>
      <c r="M2297" s="4">
        <f>2.721*K2297*(H2297+VLOOKUP(B2297,Summary!$A$34:C$39,3,0))</f>
        <v>0.5796102954255109</v>
      </c>
      <c r="N2297" t="s">
        <v>17</v>
      </c>
      <c r="O2297" t="s">
        <v>48</v>
      </c>
      <c r="P2297">
        <f t="shared" si="179"/>
        <v>6000</v>
      </c>
    </row>
    <row r="2298" spans="1:16" hidden="1">
      <c r="A2298" t="s">
        <v>14</v>
      </c>
      <c r="B2298" t="s">
        <v>96</v>
      </c>
      <c r="C2298" t="s">
        <v>77</v>
      </c>
      <c r="D2298" s="8">
        <v>1411</v>
      </c>
      <c r="E2298" t="str">
        <f>VLOOKUP(D2298,Conformity!$A$2:$C$116,2,0)</f>
        <v>Shopping Centers (Plazas, Malls)</v>
      </c>
      <c r="F2298" s="8" t="s">
        <v>3</v>
      </c>
      <c r="G2298" s="26">
        <f t="shared" si="180"/>
        <v>1.4884831588725165</v>
      </c>
      <c r="H2298" s="30">
        <f t="shared" si="181"/>
        <v>0.30824389141964326</v>
      </c>
      <c r="I2298" s="30">
        <f>HLOOKUP(F2298,ROCs!$B$1:$F$17,MATCH(VLOOKUP(D2298,HROC,2,0),ROCs!$A$2:$A$17,0)+1,0)</f>
        <v>0.5449281084296117</v>
      </c>
      <c r="J2298" s="3">
        <v>2.1</v>
      </c>
      <c r="K2298" s="26">
        <f t="shared" si="177"/>
        <v>4.7690745729488544</v>
      </c>
      <c r="L2298" s="31">
        <f t="shared" si="178"/>
        <v>19.315527831042147</v>
      </c>
      <c r="M2298" s="4">
        <f>2.721*K2298*(H2298+VLOOKUP(B2298,Summary!$A$34:C$39,3,0))</f>
        <v>5.0381058362988842</v>
      </c>
      <c r="N2298" t="s">
        <v>112</v>
      </c>
      <c r="P2298">
        <f t="shared" si="179"/>
        <v>1000</v>
      </c>
    </row>
    <row r="2299" spans="1:16">
      <c r="A2299" t="s">
        <v>12</v>
      </c>
      <c r="B2299" t="s">
        <v>95</v>
      </c>
      <c r="C2299" t="s">
        <v>17</v>
      </c>
      <c r="D2299" s="8">
        <v>6215</v>
      </c>
      <c r="E2299" t="e">
        <f>VLOOKUP(D2299,Conformity!$A$2:$C$116,2,0)</f>
        <v>#N/A</v>
      </c>
      <c r="F2299" s="8" t="s">
        <v>5</v>
      </c>
      <c r="G2299" s="26">
        <f t="shared" si="180"/>
        <v>0.62640332935885068</v>
      </c>
      <c r="H2299" s="30">
        <f t="shared" si="181"/>
        <v>1.7869211096790915E-2</v>
      </c>
      <c r="I2299" s="30">
        <f>HLOOKUP(F2299,ROCs!$B$1:$F$17,MATCH(VLOOKUP(D2299,HROC,2,0),ROCs!$A$2:$A$17,0)+1,0)</f>
        <v>0.24869471632328805</v>
      </c>
      <c r="J2299" s="3">
        <v>2.08</v>
      </c>
      <c r="K2299" s="26">
        <f t="shared" si="177"/>
        <v>2.15578527897679</v>
      </c>
      <c r="L2299" s="31">
        <f t="shared" si="178"/>
        <v>3.6744141181602328</v>
      </c>
      <c r="M2299" s="4">
        <f>2.721*K2299*(H2299+VLOOKUP(B2299,Summary!$A$34:C$39,3,0))</f>
        <v>0.1048188578461717</v>
      </c>
      <c r="N2299" t="s">
        <v>17</v>
      </c>
      <c r="O2299" t="s">
        <v>35</v>
      </c>
      <c r="P2299">
        <f t="shared" si="179"/>
        <v>6000</v>
      </c>
    </row>
    <row r="2300" spans="1:16">
      <c r="A2300" t="s">
        <v>14</v>
      </c>
      <c r="B2300" t="s">
        <v>96</v>
      </c>
      <c r="C2300" t="s">
        <v>17</v>
      </c>
      <c r="D2300" s="8">
        <v>6170</v>
      </c>
      <c r="E2300" t="str">
        <f>VLOOKUP(D2300,Conformity!$A$2:$C$116,2,0)</f>
        <v>Mixed Wetland Hardwoods</v>
      </c>
      <c r="F2300" s="8" t="s">
        <v>5</v>
      </c>
      <c r="G2300" s="26">
        <f t="shared" si="180"/>
        <v>0.62640332935885068</v>
      </c>
      <c r="H2300" s="30">
        <f t="shared" si="181"/>
        <v>1.7869211096790915E-2</v>
      </c>
      <c r="I2300" s="30">
        <f>HLOOKUP(F2300,ROCs!$B$1:$F$17,MATCH(VLOOKUP(D2300,HROC,2,0),ROCs!$A$2:$A$17,0)+1,0)</f>
        <v>0.24869471632328805</v>
      </c>
      <c r="J2300" s="3">
        <v>2.08</v>
      </c>
      <c r="K2300" s="26">
        <f t="shared" si="177"/>
        <v>2.15578527897679</v>
      </c>
      <c r="L2300" s="31">
        <f t="shared" si="178"/>
        <v>3.6744141181602328</v>
      </c>
      <c r="M2300" s="4">
        <f>2.721*K2300*(H2300+VLOOKUP(B2300,Summary!$A$34:C$39,3,0))</f>
        <v>0.57409019737383937</v>
      </c>
      <c r="N2300" t="s">
        <v>17</v>
      </c>
      <c r="O2300" t="s">
        <v>52</v>
      </c>
      <c r="P2300">
        <f t="shared" si="179"/>
        <v>6000</v>
      </c>
    </row>
    <row r="2301" spans="1:16">
      <c r="A2301" t="s">
        <v>14</v>
      </c>
      <c r="B2301" t="s">
        <v>96</v>
      </c>
      <c r="C2301" t="s">
        <v>17</v>
      </c>
      <c r="D2301" s="8">
        <v>6410</v>
      </c>
      <c r="E2301" t="str">
        <f>VLOOKUP(D2301,Conformity!$A$2:$C$116,2,0)</f>
        <v>Freshwater Marshes</v>
      </c>
      <c r="F2301" s="8" t="s">
        <v>5</v>
      </c>
      <c r="G2301" s="26">
        <f t="shared" si="180"/>
        <v>0.62640332935885068</v>
      </c>
      <c r="H2301" s="30">
        <f t="shared" si="181"/>
        <v>1.7869211096790915E-2</v>
      </c>
      <c r="I2301" s="30">
        <f>HLOOKUP(F2301,ROCs!$B$1:$F$17,MATCH(VLOOKUP(D2301,HROC,2,0),ROCs!$A$2:$A$17,0)+1,0)</f>
        <v>0.24869471632328805</v>
      </c>
      <c r="J2301" s="3">
        <v>2.08</v>
      </c>
      <c r="K2301" s="26">
        <f t="shared" si="177"/>
        <v>2.15578527897679</v>
      </c>
      <c r="L2301" s="31">
        <f t="shared" si="178"/>
        <v>3.6744141181602328</v>
      </c>
      <c r="M2301" s="4">
        <f>2.721*K2301*(H2301+VLOOKUP(B2301,Summary!$A$34:C$39,3,0))</f>
        <v>0.57409019737383937</v>
      </c>
      <c r="N2301" t="s">
        <v>17</v>
      </c>
      <c r="O2301" t="s">
        <v>49</v>
      </c>
      <c r="P2301">
        <f t="shared" si="179"/>
        <v>6000</v>
      </c>
    </row>
    <row r="2302" spans="1:16" hidden="1">
      <c r="A2302" t="s">
        <v>14</v>
      </c>
      <c r="B2302" t="s">
        <v>96</v>
      </c>
      <c r="C2302" t="s">
        <v>79</v>
      </c>
      <c r="D2302" s="8">
        <v>5200</v>
      </c>
      <c r="E2302" t="str">
        <f>VLOOKUP(D2302,Conformity!$A$2:$C$116,2,0)</f>
        <v>Lakes</v>
      </c>
      <c r="F2302" s="8" t="s">
        <v>5</v>
      </c>
      <c r="G2302" s="26">
        <f t="shared" si="180"/>
        <v>0.52096910560538079</v>
      </c>
      <c r="H2302" s="30">
        <f t="shared" si="181"/>
        <v>9.3813358258152305E-2</v>
      </c>
      <c r="I2302" s="30">
        <f>HLOOKUP(F2302,ROCs!$B$1:$F$17,MATCH(VLOOKUP(D2302,HROC,2,0),ROCs!$A$2:$A$17,0)+1,0)</f>
        <v>0.2984336595879456</v>
      </c>
      <c r="J2302" s="3">
        <v>2.06</v>
      </c>
      <c r="K2302" s="26">
        <f t="shared" si="177"/>
        <v>2.5620678892454922</v>
      </c>
      <c r="L2302" s="31">
        <f t="shared" si="178"/>
        <v>3.6318771078052929</v>
      </c>
      <c r="M2302" s="4">
        <f>2.721*K2302*(H2302+VLOOKUP(B2302,Summary!$A$34:C$39,3,0))</f>
        <v>1.2117201386730818</v>
      </c>
      <c r="N2302" t="s">
        <v>113</v>
      </c>
      <c r="P2302">
        <f t="shared" si="179"/>
        <v>5000</v>
      </c>
    </row>
    <row r="2303" spans="1:16" hidden="1">
      <c r="A2303" t="s">
        <v>14</v>
      </c>
      <c r="B2303" t="s">
        <v>96</v>
      </c>
      <c r="C2303" t="s">
        <v>71</v>
      </c>
      <c r="D2303" s="8">
        <v>8310</v>
      </c>
      <c r="E2303" t="str">
        <f>VLOOKUP(D2303,Conformity!$A$2:$C$116,2,0)</f>
        <v>Electric Power Facilities</v>
      </c>
      <c r="F2303" s="8" t="s">
        <v>5</v>
      </c>
      <c r="G2303" s="26">
        <f t="shared" si="180"/>
        <v>1.2017295380314896</v>
      </c>
      <c r="H2303" s="30">
        <f t="shared" si="181"/>
        <v>0.2322997442582819</v>
      </c>
      <c r="I2303" s="30">
        <f>HLOOKUP(F2303,ROCs!$B$1:$F$17,MATCH(VLOOKUP(D2303,HROC,2,0),ROCs!$A$2:$A$17,0)+1,0)</f>
        <v>0.58224006489851832</v>
      </c>
      <c r="J2303" s="3">
        <v>2.0499999999999998</v>
      </c>
      <c r="K2303" s="26">
        <f t="shared" si="177"/>
        <v>4.9742952144523782</v>
      </c>
      <c r="L2303" s="31">
        <f t="shared" si="178"/>
        <v>16.265478130551504</v>
      </c>
      <c r="M2303" s="4">
        <f>2.721*K2303*(H2303+VLOOKUP(B2303,Summary!$A$34:C$39,3,0))</f>
        <v>4.2269949266045304</v>
      </c>
      <c r="N2303" t="s">
        <v>104</v>
      </c>
      <c r="P2303">
        <f t="shared" si="179"/>
        <v>8000</v>
      </c>
    </row>
    <row r="2304" spans="1:16" hidden="1">
      <c r="A2304" t="s">
        <v>8</v>
      </c>
      <c r="B2304" t="s">
        <v>8</v>
      </c>
      <c r="C2304" t="s">
        <v>81</v>
      </c>
      <c r="D2304" s="8">
        <v>1820</v>
      </c>
      <c r="E2304" t="str">
        <f>VLOOKUP(D2304,Conformity!$A$2:$C$116,2,0)</f>
        <v>Golf Courses</v>
      </c>
      <c r="F2304" s="8" t="s">
        <v>10</v>
      </c>
      <c r="G2304" s="26">
        <f t="shared" si="180"/>
        <v>1.8765006736361713</v>
      </c>
      <c r="H2304" s="30">
        <f t="shared" si="181"/>
        <v>0.3700681607026059</v>
      </c>
      <c r="I2304" s="30">
        <f>HLOOKUP(F2304,ROCs!$B$1:$F$17,MATCH(VLOOKUP(D2304,HROC,2,0),ROCs!$A$2:$A$17,0)+1,0)</f>
        <v>0.24895975957097566</v>
      </c>
      <c r="J2304" s="3">
        <v>2.04</v>
      </c>
      <c r="K2304" s="26">
        <f t="shared" si="177"/>
        <v>2.1165811879445635</v>
      </c>
      <c r="L2304" s="31">
        <f t="shared" si="178"/>
        <v>10.807175353980435</v>
      </c>
      <c r="M2304" s="4">
        <f>2.721*K2304*(H2304+VLOOKUP(B2304,Summary!$A$34:C$39,3,0))</f>
        <v>3.2255543032476974</v>
      </c>
      <c r="N2304" t="s">
        <v>103</v>
      </c>
      <c r="O2304" t="s">
        <v>82</v>
      </c>
      <c r="P2304">
        <f t="shared" si="179"/>
        <v>1000</v>
      </c>
    </row>
    <row r="2305" spans="1:16" hidden="1">
      <c r="A2305" t="s">
        <v>12</v>
      </c>
      <c r="B2305" t="s">
        <v>95</v>
      </c>
      <c r="C2305" t="s">
        <v>81</v>
      </c>
      <c r="D2305" s="8">
        <v>4270</v>
      </c>
      <c r="E2305" t="str">
        <f>VLOOKUP(D2305,Conformity!$A$2:$C$116,2,0)</f>
        <v>Live Oak</v>
      </c>
      <c r="F2305" s="8" t="s">
        <v>5</v>
      </c>
      <c r="G2305" s="26">
        <f t="shared" si="180"/>
        <v>0.80616023176279095</v>
      </c>
      <c r="H2305" s="30">
        <f t="shared" si="181"/>
        <v>4.9140330516175015E-2</v>
      </c>
      <c r="I2305" s="30">
        <f>HLOOKUP(F2305,ROCs!$B$1:$F$17,MATCH(VLOOKUP(D2305,HROC,2,0),ROCs!$A$2:$A$17,0)+1,0)</f>
        <v>0.28292799795311729</v>
      </c>
      <c r="J2305" s="3">
        <v>2.04</v>
      </c>
      <c r="K2305" s="26">
        <f t="shared" si="177"/>
        <v>2.4053689601980168</v>
      </c>
      <c r="L2305" s="31">
        <f t="shared" si="178"/>
        <v>5.2763259245232872</v>
      </c>
      <c r="M2305" s="4">
        <f>2.721*K2305*(H2305+VLOOKUP(B2305,Summary!$A$34:C$39,3,0))</f>
        <v>0.32162390257725976</v>
      </c>
      <c r="N2305" t="s">
        <v>103</v>
      </c>
      <c r="O2305" t="s">
        <v>82</v>
      </c>
      <c r="P2305">
        <f t="shared" si="179"/>
        <v>4000</v>
      </c>
    </row>
    <row r="2306" spans="1:16" hidden="1">
      <c r="A2306" t="s">
        <v>16</v>
      </c>
      <c r="B2306" t="s">
        <v>97</v>
      </c>
      <c r="C2306" t="s">
        <v>86</v>
      </c>
      <c r="D2306" s="8">
        <v>4110</v>
      </c>
      <c r="E2306" t="str">
        <f>VLOOKUP(D2306,Conformity!$A$2:$C$116,2,0)</f>
        <v>Pine Flatwoods</v>
      </c>
      <c r="F2306" s="8" t="s">
        <v>10</v>
      </c>
      <c r="G2306" s="26">
        <f t="shared" si="180"/>
        <v>0.80616023176279095</v>
      </c>
      <c r="H2306" s="30">
        <f t="shared" si="181"/>
        <v>4.9140330516175015E-2</v>
      </c>
      <c r="I2306" s="30">
        <f>HLOOKUP(F2306,ROCs!$B$1:$F$17,MATCH(VLOOKUP(D2306,HROC,2,0),ROCs!$A$2:$A$17,0)+1,0)</f>
        <v>0.24115339422849597</v>
      </c>
      <c r="J2306" s="3">
        <v>2.0299999999999998</v>
      </c>
      <c r="K2306" s="26">
        <f t="shared" ref="K2306:K2369" si="182">Rain*I2306*J2306/12</f>
        <v>2.0401637440079314</v>
      </c>
      <c r="L2306" s="31">
        <f t="shared" ref="L2306:L2369" si="183">2.721*G2306*K2306</f>
        <v>4.4752256435101625</v>
      </c>
      <c r="M2306" s="4">
        <f>2.721*K2306*(H2306+VLOOKUP(B2306,Summary!$A$34:C$39,3,0))</f>
        <v>0.49484342848896462</v>
      </c>
      <c r="N2306" t="s">
        <v>109</v>
      </c>
      <c r="P2306">
        <f t="shared" si="179"/>
        <v>4000</v>
      </c>
    </row>
    <row r="2307" spans="1:16" hidden="1">
      <c r="A2307" t="s">
        <v>8</v>
      </c>
      <c r="B2307" t="s">
        <v>8</v>
      </c>
      <c r="C2307" t="s">
        <v>72</v>
      </c>
      <c r="D2307" s="8">
        <v>6440</v>
      </c>
      <c r="E2307" t="str">
        <f>VLOOKUP(D2307,Conformity!$A$2:$C$116,2,0)</f>
        <v>Emergent Aquatic Vegetation</v>
      </c>
      <c r="F2307" s="8" t="s">
        <v>10</v>
      </c>
      <c r="G2307" s="26">
        <f t="shared" si="180"/>
        <v>0.62640332935885068</v>
      </c>
      <c r="H2307" s="30">
        <f t="shared" si="181"/>
        <v>1.7869211096790915E-2</v>
      </c>
      <c r="I2307" s="30">
        <f>HLOOKUP(F2307,ROCs!$B$1:$F$17,MATCH(VLOOKUP(D2307,HROC,2,0),ROCs!$A$2:$A$17,0)+1,0)</f>
        <v>0.24869471632328805</v>
      </c>
      <c r="J2307" s="3">
        <v>2.0299999999999998</v>
      </c>
      <c r="K2307" s="26">
        <f t="shared" si="182"/>
        <v>2.1039635174629248</v>
      </c>
      <c r="L2307" s="31">
        <f t="shared" si="183"/>
        <v>3.5860868557044578</v>
      </c>
      <c r="M2307" s="4">
        <f>2.721*K2307*(H2307+VLOOKUP(B2307,Summary!$A$34:C$39,3,0))</f>
        <v>1.1900272726564884</v>
      </c>
      <c r="N2307" t="s">
        <v>99</v>
      </c>
      <c r="P2307">
        <f t="shared" ref="P2307:P2370" si="184">INT(D2307/1000)*1000</f>
        <v>6000</v>
      </c>
    </row>
    <row r="2308" spans="1:16">
      <c r="A2308" t="s">
        <v>16</v>
      </c>
      <c r="B2308" t="s">
        <v>97</v>
      </c>
      <c r="C2308" t="s">
        <v>17</v>
      </c>
      <c r="D2308" s="8">
        <v>5110</v>
      </c>
      <c r="E2308" t="str">
        <f>VLOOKUP(D2308,Conformity!$A$2:$C$116,2,0)</f>
        <v xml:space="preserve"> Natural River, Stream, Waterway</v>
      </c>
      <c r="F2308" s="8" t="s">
        <v>10</v>
      </c>
      <c r="G2308" s="26">
        <f t="shared" si="180"/>
        <v>0.52096910560538079</v>
      </c>
      <c r="H2308" s="30">
        <f t="shared" si="181"/>
        <v>9.3813358258152305E-2</v>
      </c>
      <c r="I2308" s="30">
        <f>HLOOKUP(F2308,ROCs!$B$1:$F$17,MATCH(VLOOKUP(D2308,HROC,2,0),ROCs!$A$2:$A$17,0)+1,0)</f>
        <v>0.2984336595879456</v>
      </c>
      <c r="J2308" s="3">
        <v>2.02</v>
      </c>
      <c r="K2308" s="26">
        <f t="shared" si="182"/>
        <v>2.5123189981921814</v>
      </c>
      <c r="L2308" s="31">
        <f t="shared" si="183"/>
        <v>3.5613552222168403</v>
      </c>
      <c r="M2308" s="4">
        <f>2.721*K2308*(H2308+VLOOKUP(B2308,Summary!$A$34:C$39,3,0))</f>
        <v>0.91475079252784308</v>
      </c>
      <c r="N2308" t="s">
        <v>17</v>
      </c>
      <c r="O2308" t="s">
        <v>66</v>
      </c>
      <c r="P2308">
        <f t="shared" si="184"/>
        <v>5000</v>
      </c>
    </row>
    <row r="2309" spans="1:16" hidden="1">
      <c r="A2309" t="s">
        <v>14</v>
      </c>
      <c r="B2309" t="s">
        <v>96</v>
      </c>
      <c r="C2309" t="s">
        <v>90</v>
      </c>
      <c r="D2309" s="8">
        <v>6172</v>
      </c>
      <c r="E2309" t="str">
        <f>VLOOKUP(D2309,Conformity!$A$2:$C$116,2,0)</f>
        <v>Mixed Shrubs</v>
      </c>
      <c r="F2309" s="8" t="s">
        <v>10</v>
      </c>
      <c r="G2309" s="26">
        <f t="shared" si="180"/>
        <v>0.62640332935885068</v>
      </c>
      <c r="H2309" s="30">
        <f t="shared" si="181"/>
        <v>1.7869211096790915E-2</v>
      </c>
      <c r="I2309" s="30">
        <f>HLOOKUP(F2309,ROCs!$B$1:$F$17,MATCH(VLOOKUP(D2309,HROC,2,0),ROCs!$A$2:$A$17,0)+1,0)</f>
        <v>0.24869471632328805</v>
      </c>
      <c r="J2309" s="3">
        <v>2.02</v>
      </c>
      <c r="K2309" s="26">
        <f t="shared" si="182"/>
        <v>2.093599165160152</v>
      </c>
      <c r="L2309" s="31">
        <f t="shared" si="183"/>
        <v>3.5684214032133035</v>
      </c>
      <c r="M2309" s="4">
        <f>2.721*K2309*(H2309+VLOOKUP(B2309,Summary!$A$34:C$39,3,0))</f>
        <v>0.55752990321882478</v>
      </c>
      <c r="N2309" t="s">
        <v>105</v>
      </c>
      <c r="O2309" t="s">
        <v>89</v>
      </c>
      <c r="P2309">
        <f t="shared" si="184"/>
        <v>6000</v>
      </c>
    </row>
    <row r="2310" spans="1:16" hidden="1">
      <c r="A2310" t="s">
        <v>7</v>
      </c>
      <c r="B2310" t="s">
        <v>94</v>
      </c>
      <c r="C2310" t="s">
        <v>86</v>
      </c>
      <c r="D2310" s="8">
        <v>3200</v>
      </c>
      <c r="E2310" t="str">
        <f>VLOOKUP(D2310,Conformity!$A$2:$C$116,2,0)</f>
        <v>Shrub and Brushland</v>
      </c>
      <c r="F2310" s="8" t="s">
        <v>10</v>
      </c>
      <c r="G2310" s="26">
        <f t="shared" si="180"/>
        <v>0.80616023176279095</v>
      </c>
      <c r="H2310" s="30">
        <f t="shared" si="181"/>
        <v>4.9140330516175015E-2</v>
      </c>
      <c r="I2310" s="30">
        <f>HLOOKUP(F2310,ROCs!$B$1:$F$17,MATCH(VLOOKUP(D2310,HROC,2,0),ROCs!$A$2:$A$17,0)+1,0)</f>
        <v>0.24115339422849597</v>
      </c>
      <c r="J2310" s="3">
        <v>2.0099999999999998</v>
      </c>
      <c r="K2310" s="26">
        <f t="shared" si="182"/>
        <v>2.0200636085989863</v>
      </c>
      <c r="L2310" s="31">
        <f t="shared" si="183"/>
        <v>4.4311347504706529</v>
      </c>
      <c r="M2310" s="4">
        <f>2.721*K2310*(H2310+VLOOKUP(B2310,Summary!$A$34:C$39,3,0))</f>
        <v>0.54493405456476618</v>
      </c>
      <c r="N2310" t="s">
        <v>109</v>
      </c>
      <c r="P2310">
        <f t="shared" si="184"/>
        <v>3000</v>
      </c>
    </row>
    <row r="2311" spans="1:16" hidden="1">
      <c r="A2311" t="s">
        <v>14</v>
      </c>
      <c r="B2311" t="s">
        <v>96</v>
      </c>
      <c r="C2311" t="s">
        <v>86</v>
      </c>
      <c r="D2311" s="8">
        <v>2110</v>
      </c>
      <c r="E2311" t="str">
        <f>VLOOKUP(D2311,Conformity!$A$2:$C$116,2,0)</f>
        <v>Improved Pastures</v>
      </c>
      <c r="F2311" s="8" t="s">
        <v>10</v>
      </c>
      <c r="G2311" s="26">
        <f t="shared" si="180"/>
        <v>1.8765006736361713</v>
      </c>
      <c r="H2311" s="30">
        <f t="shared" si="181"/>
        <v>0.3700681607026059</v>
      </c>
      <c r="I2311" s="30">
        <f>HLOOKUP(F2311,ROCs!$B$1:$F$17,MATCH(VLOOKUP(D2311,HROC,2,0),ROCs!$A$2:$A$17,0)+1,0)</f>
        <v>0.58663586860269046</v>
      </c>
      <c r="J2311" s="3">
        <v>2.0099999999999998</v>
      </c>
      <c r="K2311" s="26">
        <f t="shared" si="182"/>
        <v>4.9140580146274413</v>
      </c>
      <c r="L2311" s="31">
        <f t="shared" si="183"/>
        <v>25.090975468455625</v>
      </c>
      <c r="M2311" s="4">
        <f>2.721*K2311*(H2311+VLOOKUP(B2311,Summary!$A$34:C$39,3,0))</f>
        <v>6.0179297231158486</v>
      </c>
      <c r="N2311" t="s">
        <v>109</v>
      </c>
      <c r="P2311">
        <f t="shared" si="184"/>
        <v>2000</v>
      </c>
    </row>
    <row r="2312" spans="1:16" hidden="1">
      <c r="A2312" t="s">
        <v>8</v>
      </c>
      <c r="B2312" t="s">
        <v>8</v>
      </c>
      <c r="C2312" t="s">
        <v>81</v>
      </c>
      <c r="D2312" s="8">
        <v>3200</v>
      </c>
      <c r="E2312" t="str">
        <f>VLOOKUP(D2312,Conformity!$A$2:$C$116,2,0)</f>
        <v>Shrub and Brushland</v>
      </c>
      <c r="F2312" s="8" t="s">
        <v>9</v>
      </c>
      <c r="G2312" s="26">
        <f t="shared" si="180"/>
        <v>0.80616023176279095</v>
      </c>
      <c r="H2312" s="30">
        <f t="shared" si="181"/>
        <v>4.9140330516175015E-2</v>
      </c>
      <c r="I2312" s="30">
        <f>HLOOKUP(F2312,ROCs!$B$1:$F$17,MATCH(VLOOKUP(D2312,HROC,2,0),ROCs!$A$2:$A$17,0)+1,0)</f>
        <v>0.19937879050387461</v>
      </c>
      <c r="J2312" s="3">
        <v>2.0099999999999998</v>
      </c>
      <c r="K2312" s="26">
        <f t="shared" si="182"/>
        <v>1.6701313299440435</v>
      </c>
      <c r="L2312" s="31">
        <f t="shared" si="183"/>
        <v>3.6635366047198308</v>
      </c>
      <c r="M2312" s="4">
        <f>2.721*K2312*(H2312+VLOOKUP(B2312,Summary!$A$34:C$39,3,0))</f>
        <v>1.0867558581934542</v>
      </c>
      <c r="N2312" t="s">
        <v>103</v>
      </c>
      <c r="O2312" t="s">
        <v>82</v>
      </c>
      <c r="P2312">
        <f t="shared" si="184"/>
        <v>3000</v>
      </c>
    </row>
    <row r="2313" spans="1:16" hidden="1">
      <c r="A2313" t="s">
        <v>14</v>
      </c>
      <c r="B2313" t="s">
        <v>96</v>
      </c>
      <c r="C2313" t="s">
        <v>72</v>
      </c>
      <c r="D2313" s="8">
        <v>1110</v>
      </c>
      <c r="E2313" t="str">
        <f>VLOOKUP(D2313,Conformity!$A$2:$C$116,2,0)</f>
        <v>Fixed Single Family Units</v>
      </c>
      <c r="F2313" s="8" t="s">
        <v>13</v>
      </c>
      <c r="G2313" s="26">
        <f t="shared" si="180"/>
        <v>0.96739227811534922</v>
      </c>
      <c r="H2313" s="30">
        <f t="shared" si="181"/>
        <v>0.17065096597435325</v>
      </c>
      <c r="I2313" s="30">
        <f>HLOOKUP(F2313,ROCs!$B$1:$F$17,MATCH(VLOOKUP(D2313,HROC,2,0),ROCs!$A$2:$A$17,0)+1,0)</f>
        <v>0.15190764990771397</v>
      </c>
      <c r="J2313" s="3">
        <v>2.0099999999999998</v>
      </c>
      <c r="K2313" s="26">
        <f t="shared" si="182"/>
        <v>1.2724810132906996</v>
      </c>
      <c r="L2313" s="31">
        <f t="shared" si="183"/>
        <v>3.3495191814581302</v>
      </c>
      <c r="M2313" s="4">
        <f>2.721*K2313*(H2313+VLOOKUP(B2313,Summary!$A$34:C$39,3,0))</f>
        <v>0.86785912744488403</v>
      </c>
      <c r="N2313" t="s">
        <v>99</v>
      </c>
      <c r="P2313">
        <f t="shared" si="184"/>
        <v>1000</v>
      </c>
    </row>
    <row r="2314" spans="1:16" hidden="1">
      <c r="A2314" t="s">
        <v>11</v>
      </c>
      <c r="B2314" t="s">
        <v>11</v>
      </c>
      <c r="C2314" t="s">
        <v>74</v>
      </c>
      <c r="D2314" s="8">
        <v>2110</v>
      </c>
      <c r="E2314" t="str">
        <f>VLOOKUP(D2314,Conformity!$A$2:$C$116,2,0)</f>
        <v>Improved Pastures</v>
      </c>
      <c r="F2314" s="8" t="s">
        <v>10</v>
      </c>
      <c r="G2314" s="26">
        <f t="shared" si="180"/>
        <v>1.8765006736361713</v>
      </c>
      <c r="H2314" s="30">
        <f t="shared" si="181"/>
        <v>0.3700681607026059</v>
      </c>
      <c r="I2314" s="30">
        <f>HLOOKUP(F2314,ROCs!$B$1:$F$17,MATCH(VLOOKUP(D2314,HROC,2,0),ROCs!$A$2:$A$17,0)+1,0)</f>
        <v>0.58663586860269046</v>
      </c>
      <c r="J2314" s="3">
        <v>2.0099999999999998</v>
      </c>
      <c r="K2314" s="26">
        <f t="shared" si="182"/>
        <v>4.9140580146274413</v>
      </c>
      <c r="L2314" s="31">
        <f t="shared" si="183"/>
        <v>25.090975468455625</v>
      </c>
      <c r="M2314" s="4">
        <f>2.721*K2314*(H2314+VLOOKUP(B2314,Summary!$A$34:C$39,3,0))</f>
        <v>6.419064278849886</v>
      </c>
      <c r="N2314" t="s">
        <v>115</v>
      </c>
      <c r="P2314">
        <f t="shared" si="184"/>
        <v>2000</v>
      </c>
    </row>
    <row r="2315" spans="1:16">
      <c r="A2315" t="s">
        <v>8</v>
      </c>
      <c r="B2315" t="s">
        <v>8</v>
      </c>
      <c r="C2315" t="s">
        <v>17</v>
      </c>
      <c r="D2315" s="8">
        <v>3210</v>
      </c>
      <c r="E2315" t="str">
        <f>VLOOKUP(D2315,Conformity!$A$2:$C$116,2,0)</f>
        <v>Palmetto Prairies</v>
      </c>
      <c r="F2315" s="8" t="s">
        <v>5</v>
      </c>
      <c r="G2315" s="26">
        <f t="shared" si="180"/>
        <v>0.80616023176279095</v>
      </c>
      <c r="H2315" s="30">
        <f t="shared" si="181"/>
        <v>4.9140330516175015E-2</v>
      </c>
      <c r="I2315" s="30">
        <f>HLOOKUP(F2315,ROCs!$B$1:$F$17,MATCH(VLOOKUP(D2315,HROC,2,0),ROCs!$A$2:$A$17,0)+1,0)</f>
        <v>0.28292799795311729</v>
      </c>
      <c r="J2315" s="3">
        <v>2</v>
      </c>
      <c r="K2315" s="26">
        <f t="shared" si="182"/>
        <v>2.3582048629392323</v>
      </c>
      <c r="L2315" s="31">
        <f t="shared" si="183"/>
        <v>5.1728685534542036</v>
      </c>
      <c r="M2315" s="4">
        <f>2.721*K2315*(H2315+VLOOKUP(B2315,Summary!$A$34:C$39,3,0))</f>
        <v>1.5344858836372868</v>
      </c>
      <c r="N2315" t="s">
        <v>17</v>
      </c>
      <c r="O2315" t="s">
        <v>20</v>
      </c>
      <c r="P2315">
        <f t="shared" si="184"/>
        <v>3000</v>
      </c>
    </row>
    <row r="2316" spans="1:16">
      <c r="A2316" t="s">
        <v>8</v>
      </c>
      <c r="B2316" t="s">
        <v>8</v>
      </c>
      <c r="C2316" t="s">
        <v>17</v>
      </c>
      <c r="D2316" s="8">
        <v>6410</v>
      </c>
      <c r="E2316" t="str">
        <f>VLOOKUP(D2316,Conformity!$A$2:$C$116,2,0)</f>
        <v>Freshwater Marshes</v>
      </c>
      <c r="F2316" s="8" t="s">
        <v>3</v>
      </c>
      <c r="G2316" s="26">
        <f t="shared" si="180"/>
        <v>0.62640332935885068</v>
      </c>
      <c r="H2316" s="30">
        <f t="shared" si="181"/>
        <v>1.7869211096790915E-2</v>
      </c>
      <c r="I2316" s="30">
        <f>HLOOKUP(F2316,ROCs!$B$1:$F$17,MATCH(VLOOKUP(D2316,HROC,2,0),ROCs!$A$2:$A$17,0)+1,0)</f>
        <v>0.24869471632328805</v>
      </c>
      <c r="J2316" s="3">
        <v>2</v>
      </c>
      <c r="K2316" s="26">
        <f t="shared" si="182"/>
        <v>2.0728704605546056</v>
      </c>
      <c r="L2316" s="31">
        <f t="shared" si="183"/>
        <v>3.533090498230993</v>
      </c>
      <c r="M2316" s="4">
        <f>2.721*K2316*(H2316+VLOOKUP(B2316,Summary!$A$34:C$39,3,0))</f>
        <v>1.1724406627157522</v>
      </c>
      <c r="N2316" t="s">
        <v>17</v>
      </c>
      <c r="O2316" t="s">
        <v>20</v>
      </c>
      <c r="P2316">
        <f t="shared" si="184"/>
        <v>6000</v>
      </c>
    </row>
    <row r="2317" spans="1:16">
      <c r="A2317" t="s">
        <v>12</v>
      </c>
      <c r="B2317" t="s">
        <v>95</v>
      </c>
      <c r="C2317" t="s">
        <v>17</v>
      </c>
      <c r="D2317" s="8">
        <v>6215</v>
      </c>
      <c r="E2317" t="e">
        <f>VLOOKUP(D2317,Conformity!$A$2:$C$116,2,0)</f>
        <v>#N/A</v>
      </c>
      <c r="F2317" s="8" t="s">
        <v>5</v>
      </c>
      <c r="G2317" s="26">
        <f t="shared" si="180"/>
        <v>0.62640332935885068</v>
      </c>
      <c r="H2317" s="30">
        <f t="shared" si="181"/>
        <v>1.7869211096790915E-2</v>
      </c>
      <c r="I2317" s="30">
        <f>HLOOKUP(F2317,ROCs!$B$1:$F$17,MATCH(VLOOKUP(D2317,HROC,2,0),ROCs!$A$2:$A$17,0)+1,0)</f>
        <v>0.24869471632328805</v>
      </c>
      <c r="J2317" s="3">
        <v>2</v>
      </c>
      <c r="K2317" s="26">
        <f t="shared" si="182"/>
        <v>2.0728704605546056</v>
      </c>
      <c r="L2317" s="31">
        <f t="shared" si="183"/>
        <v>3.533090498230993</v>
      </c>
      <c r="M2317" s="4">
        <f>2.721*K2317*(H2317+VLOOKUP(B2317,Summary!$A$34:C$39,3,0))</f>
        <v>0.10078736331362663</v>
      </c>
      <c r="N2317" t="s">
        <v>17</v>
      </c>
      <c r="O2317" t="s">
        <v>31</v>
      </c>
      <c r="P2317">
        <f t="shared" si="184"/>
        <v>6000</v>
      </c>
    </row>
    <row r="2318" spans="1:16" hidden="1">
      <c r="A2318" t="s">
        <v>7</v>
      </c>
      <c r="B2318" t="s">
        <v>94</v>
      </c>
      <c r="C2318" t="s">
        <v>86</v>
      </c>
      <c r="D2318" s="8">
        <v>1550</v>
      </c>
      <c r="E2318" t="str">
        <f>VLOOKUP(D2318,Conformity!$A$2:$C$116,2,0)</f>
        <v>Other Light Industrial</v>
      </c>
      <c r="F2318" s="8" t="s">
        <v>10</v>
      </c>
      <c r="G2318" s="26">
        <f t="shared" si="180"/>
        <v>1.2017295380314896</v>
      </c>
      <c r="H2318" s="30">
        <f t="shared" si="181"/>
        <v>0.2322997442582819</v>
      </c>
      <c r="I2318" s="30">
        <f>HLOOKUP(F2318,ROCs!$B$1:$F$17,MATCH(VLOOKUP(D2318,HROC,2,0),ROCs!$A$2:$A$17,0)+1,0)</f>
        <v>0.32565202448966185</v>
      </c>
      <c r="J2318" s="3">
        <v>1.99</v>
      </c>
      <c r="K2318" s="26">
        <f t="shared" si="182"/>
        <v>2.7007380760007247</v>
      </c>
      <c r="L2318" s="31">
        <f t="shared" si="183"/>
        <v>8.8311598362530379</v>
      </c>
      <c r="M2318" s="4">
        <f>2.721*K2318*(H2318+VLOOKUP(B2318,Summary!$A$34:C$39,3,0))</f>
        <v>2.0745384750731799</v>
      </c>
      <c r="N2318" t="s">
        <v>109</v>
      </c>
      <c r="P2318">
        <f t="shared" si="184"/>
        <v>1000</v>
      </c>
    </row>
    <row r="2319" spans="1:16" hidden="1">
      <c r="A2319" t="s">
        <v>8</v>
      </c>
      <c r="B2319" t="s">
        <v>8</v>
      </c>
      <c r="C2319" t="s">
        <v>81</v>
      </c>
      <c r="D2319" s="8">
        <v>1110</v>
      </c>
      <c r="E2319" t="str">
        <f>VLOOKUP(D2319,Conformity!$A$2:$C$116,2,0)</f>
        <v>Fixed Single Family Units</v>
      </c>
      <c r="F2319" s="8" t="s">
        <v>10</v>
      </c>
      <c r="G2319" s="26">
        <f t="shared" ref="G2319:G2382" si="185">VLOOKUP(VLOOKUP(D2319,HEMC,2,0),EMCN,2,0)</f>
        <v>0.96739227811534922</v>
      </c>
      <c r="H2319" s="30">
        <f t="shared" ref="H2319:H2382" si="186">VLOOKUP(VLOOKUP(D2319,HEMC,2,0),EMCP,3,0)</f>
        <v>0.17065096597435325</v>
      </c>
      <c r="I2319" s="30">
        <f>HLOOKUP(F2319,ROCs!$B$1:$F$17,MATCH(VLOOKUP(D2319,HROC,2,0),ROCs!$A$2:$A$17,0)+1,0)</f>
        <v>0.24895975957097566</v>
      </c>
      <c r="J2319" s="3">
        <v>1.99</v>
      </c>
      <c r="K2319" s="26">
        <f t="shared" si="182"/>
        <v>2.0647041980439615</v>
      </c>
      <c r="L2319" s="31">
        <f t="shared" si="183"/>
        <v>5.434867980859579</v>
      </c>
      <c r="M2319" s="4">
        <f>2.721*K2319*(H2319+VLOOKUP(B2319,Summary!$A$34:C$39,3,0))</f>
        <v>2.0261588102178072</v>
      </c>
      <c r="N2319" t="s">
        <v>103</v>
      </c>
      <c r="O2319" t="s">
        <v>82</v>
      </c>
      <c r="P2319">
        <f t="shared" si="184"/>
        <v>1000</v>
      </c>
    </row>
    <row r="2320" spans="1:16" hidden="1">
      <c r="A2320" t="s">
        <v>8</v>
      </c>
      <c r="B2320" t="s">
        <v>8</v>
      </c>
      <c r="C2320" t="s">
        <v>72</v>
      </c>
      <c r="D2320" s="8">
        <v>2110</v>
      </c>
      <c r="E2320" t="str">
        <f>VLOOKUP(D2320,Conformity!$A$2:$C$116,2,0)</f>
        <v>Improved Pastures</v>
      </c>
      <c r="F2320" s="8" t="s">
        <v>5</v>
      </c>
      <c r="G2320" s="26">
        <f t="shared" si="185"/>
        <v>1.8765006736361713</v>
      </c>
      <c r="H2320" s="30">
        <f t="shared" si="186"/>
        <v>0.3700681607026059</v>
      </c>
      <c r="I2320" s="30">
        <f>HLOOKUP(F2320,ROCs!$B$1:$F$17,MATCH(VLOOKUP(D2320,HROC,2,0),ROCs!$A$2:$A$17,0)+1,0)</f>
        <v>0.58663586860269046</v>
      </c>
      <c r="J2320" s="3">
        <v>1.98</v>
      </c>
      <c r="K2320" s="26">
        <f t="shared" si="182"/>
        <v>4.8407138651553909</v>
      </c>
      <c r="L2320" s="31">
        <f t="shared" si="183"/>
        <v>24.71648329728465</v>
      </c>
      <c r="M2320" s="4">
        <f>2.721*K2320*(H2320+VLOOKUP(B2320,Summary!$A$34:C$39,3,0))</f>
        <v>7.3769839434818403</v>
      </c>
      <c r="N2320" t="s">
        <v>99</v>
      </c>
      <c r="P2320">
        <f t="shared" si="184"/>
        <v>2000</v>
      </c>
    </row>
    <row r="2321" spans="1:16" hidden="1">
      <c r="A2321" t="s">
        <v>14</v>
      </c>
      <c r="B2321" t="s">
        <v>96</v>
      </c>
      <c r="C2321" t="s">
        <v>72</v>
      </c>
      <c r="D2321" s="8">
        <v>5120</v>
      </c>
      <c r="E2321" t="str">
        <f>VLOOKUP(D2321,Conformity!$A$2:$C$116,2,0)</f>
        <v xml:space="preserve"> Channelized Waterways, Canals</v>
      </c>
      <c r="F2321" s="8" t="s">
        <v>13</v>
      </c>
      <c r="G2321" s="26">
        <f t="shared" si="185"/>
        <v>0.52096910560538079</v>
      </c>
      <c r="H2321" s="30">
        <f t="shared" si="186"/>
        <v>9.3813358258152305E-2</v>
      </c>
      <c r="I2321" s="30">
        <f>HLOOKUP(F2321,ROCs!$B$1:$F$17,MATCH(VLOOKUP(D2321,HROC,2,0),ROCs!$A$2:$A$17,0)+1,0)</f>
        <v>0.2984336595879456</v>
      </c>
      <c r="J2321" s="3">
        <v>1.98</v>
      </c>
      <c r="K2321" s="26">
        <f t="shared" si="182"/>
        <v>2.462570107138871</v>
      </c>
      <c r="L2321" s="31">
        <f t="shared" si="183"/>
        <v>3.4908333366283881</v>
      </c>
      <c r="M2321" s="4">
        <f>2.721*K2321*(H2321+VLOOKUP(B2321,Summary!$A$34:C$39,3,0))</f>
        <v>1.1646630459090788</v>
      </c>
      <c r="N2321" t="s">
        <v>99</v>
      </c>
      <c r="P2321">
        <f t="shared" si="184"/>
        <v>5000</v>
      </c>
    </row>
    <row r="2322" spans="1:16" hidden="1">
      <c r="A2322" t="s">
        <v>14</v>
      </c>
      <c r="B2322" t="s">
        <v>96</v>
      </c>
      <c r="C2322" t="s">
        <v>72</v>
      </c>
      <c r="D2322" s="8">
        <v>7400</v>
      </c>
      <c r="E2322" t="str">
        <f>VLOOKUP(D2322,Conformity!$A$2:$C$116,2,0)</f>
        <v>Disturbed Land</v>
      </c>
      <c r="F2322" s="8" t="s">
        <v>3</v>
      </c>
      <c r="G2322" s="26">
        <f t="shared" si="185"/>
        <v>0.73183755311232057</v>
      </c>
      <c r="H2322" s="30">
        <f t="shared" si="186"/>
        <v>0.13401908322593187</v>
      </c>
      <c r="I2322" s="30">
        <f>HLOOKUP(F2322,ROCs!$B$1:$F$17,MATCH(VLOOKUP(D2322,HROC,2,0),ROCs!$A$2:$A$17,0)+1,0)</f>
        <v>2.0887301862310671E-2</v>
      </c>
      <c r="J2322" s="3">
        <v>1.98</v>
      </c>
      <c r="K2322" s="26">
        <f t="shared" si="182"/>
        <v>0.17235470441213585</v>
      </c>
      <c r="L2322" s="31">
        <f t="shared" si="183"/>
        <v>0.34321509043784382</v>
      </c>
      <c r="M2322" s="4">
        <f>2.721*K2322*(H2322+VLOOKUP(B2322,Summary!$A$34:C$39,3,0))</f>
        <v>0.10037005984788404</v>
      </c>
      <c r="N2322" t="s">
        <v>99</v>
      </c>
      <c r="P2322">
        <f t="shared" si="184"/>
        <v>7000</v>
      </c>
    </row>
    <row r="2323" spans="1:16" hidden="1">
      <c r="A2323" t="s">
        <v>11</v>
      </c>
      <c r="B2323" t="s">
        <v>11</v>
      </c>
      <c r="C2323" t="s">
        <v>83</v>
      </c>
      <c r="D2323" s="8">
        <v>1110</v>
      </c>
      <c r="E2323" t="str">
        <f>VLOOKUP(D2323,Conformity!$A$2:$C$116,2,0)</f>
        <v>Fixed Single Family Units</v>
      </c>
      <c r="F2323" s="8" t="s">
        <v>10</v>
      </c>
      <c r="G2323" s="26">
        <f t="shared" si="185"/>
        <v>0.96739227811534922</v>
      </c>
      <c r="H2323" s="30">
        <f t="shared" si="186"/>
        <v>0.17065096597435325</v>
      </c>
      <c r="I2323" s="30">
        <f>HLOOKUP(F2323,ROCs!$B$1:$F$17,MATCH(VLOOKUP(D2323,HROC,2,0),ROCs!$A$2:$A$17,0)+1,0)</f>
        <v>0.24895975957097566</v>
      </c>
      <c r="J2323" s="3">
        <v>1.98</v>
      </c>
      <c r="K2323" s="26">
        <f t="shared" si="182"/>
        <v>2.0543288000638413</v>
      </c>
      <c r="L2323" s="31">
        <f t="shared" si="183"/>
        <v>5.4075570864834006</v>
      </c>
      <c r="M2323" s="4">
        <f>2.721*K2323*(H2323+VLOOKUP(B2323,Summary!$A$34:C$39,3,0))</f>
        <v>1.5687908144560017</v>
      </c>
      <c r="N2323" t="s">
        <v>111</v>
      </c>
      <c r="O2323" t="s">
        <v>82</v>
      </c>
      <c r="P2323">
        <f t="shared" si="184"/>
        <v>1000</v>
      </c>
    </row>
    <row r="2324" spans="1:16" hidden="1">
      <c r="A2324" t="s">
        <v>11</v>
      </c>
      <c r="B2324" t="s">
        <v>11</v>
      </c>
      <c r="C2324" t="s">
        <v>75</v>
      </c>
      <c r="D2324" s="8">
        <v>2120</v>
      </c>
      <c r="E2324" t="str">
        <f>VLOOKUP(D2324,Conformity!$A$2:$C$116,2,0)</f>
        <v>Unimproved Pastures</v>
      </c>
      <c r="F2324" s="8" t="s">
        <v>5</v>
      </c>
      <c r="G2324" s="26">
        <f t="shared" si="185"/>
        <v>0.95337210017164864</v>
      </c>
      <c r="H2324" s="30">
        <f t="shared" si="186"/>
        <v>0.22938109134459039</v>
      </c>
      <c r="I2324" s="30">
        <f>HLOOKUP(F2324,ROCs!$B$1:$F$17,MATCH(VLOOKUP(D2324,HROC,2,0),ROCs!$A$2:$A$17,0)+1,0)</f>
        <v>0.2</v>
      </c>
      <c r="J2324" s="3">
        <v>1.98</v>
      </c>
      <c r="K2324" s="26">
        <f t="shared" si="182"/>
        <v>1.6503300000000001</v>
      </c>
      <c r="L2324" s="31">
        <f t="shared" si="183"/>
        <v>4.281163110945549</v>
      </c>
      <c r="M2324" s="4">
        <f>2.721*K2324*(H2324+VLOOKUP(B2324,Summary!$A$34:C$39,3,0))</f>
        <v>1.5240070572185913</v>
      </c>
      <c r="N2324" t="s">
        <v>117</v>
      </c>
      <c r="P2324">
        <f t="shared" si="184"/>
        <v>2000</v>
      </c>
    </row>
    <row r="2325" spans="1:16" hidden="1">
      <c r="A2325" t="s">
        <v>8</v>
      </c>
      <c r="B2325" t="s">
        <v>8</v>
      </c>
      <c r="C2325" t="s">
        <v>86</v>
      </c>
      <c r="D2325" s="8">
        <v>1820</v>
      </c>
      <c r="E2325" t="str">
        <f>VLOOKUP(D2325,Conformity!$A$2:$C$116,2,0)</f>
        <v>Golf Courses</v>
      </c>
      <c r="F2325" s="8" t="s">
        <v>5</v>
      </c>
      <c r="G2325" s="26">
        <f t="shared" si="185"/>
        <v>1.8765006736361713</v>
      </c>
      <c r="H2325" s="30">
        <f t="shared" si="186"/>
        <v>0.3700681607026059</v>
      </c>
      <c r="I2325" s="30">
        <f>HLOOKUP(F2325,ROCs!$B$1:$F$17,MATCH(VLOOKUP(D2325,HROC,2,0),ROCs!$A$2:$A$17,0)+1,0)</f>
        <v>0.27638752969320179</v>
      </c>
      <c r="J2325" s="3">
        <v>1.97</v>
      </c>
      <c r="K2325" s="26">
        <f t="shared" si="182"/>
        <v>2.2691347090929441</v>
      </c>
      <c r="L2325" s="31">
        <f t="shared" si="183"/>
        <v>11.586107276511012</v>
      </c>
      <c r="M2325" s="4">
        <f>2.721*K2325*(H2325+VLOOKUP(B2325,Summary!$A$34:C$39,3,0))</f>
        <v>3.458037550013016</v>
      </c>
      <c r="N2325" t="s">
        <v>109</v>
      </c>
      <c r="P2325">
        <f t="shared" si="184"/>
        <v>1000</v>
      </c>
    </row>
    <row r="2326" spans="1:16" hidden="1">
      <c r="A2326" t="s">
        <v>14</v>
      </c>
      <c r="B2326" t="s">
        <v>96</v>
      </c>
      <c r="C2326" t="s">
        <v>71</v>
      </c>
      <c r="D2326" s="8">
        <v>6191</v>
      </c>
      <c r="E2326" t="e">
        <f>VLOOKUP(D2326,Conformity!$A$2:$C$116,2,0)</f>
        <v>#N/A</v>
      </c>
      <c r="F2326" s="8" t="s">
        <v>10</v>
      </c>
      <c r="G2326" s="26">
        <f t="shared" si="185"/>
        <v>0.62640332935885068</v>
      </c>
      <c r="H2326" s="30">
        <f t="shared" si="186"/>
        <v>1.7869211096790915E-2</v>
      </c>
      <c r="I2326" s="30">
        <f>HLOOKUP(F2326,ROCs!$B$1:$F$17,MATCH(VLOOKUP(D2326,HROC,2,0),ROCs!$A$2:$A$17,0)+1,0)</f>
        <v>0.24869471632328805</v>
      </c>
      <c r="J2326" s="3">
        <v>1.97</v>
      </c>
      <c r="K2326" s="26">
        <f t="shared" si="182"/>
        <v>2.0417774036462863</v>
      </c>
      <c r="L2326" s="31">
        <f t="shared" si="183"/>
        <v>3.4800941407575277</v>
      </c>
      <c r="M2326" s="4">
        <f>2.721*K2326*(H2326+VLOOKUP(B2326,Summary!$A$34:C$39,3,0))</f>
        <v>0.5437296580896458</v>
      </c>
      <c r="N2326" t="s">
        <v>104</v>
      </c>
      <c r="P2326">
        <f t="shared" si="184"/>
        <v>6000</v>
      </c>
    </row>
    <row r="2327" spans="1:16" hidden="1">
      <c r="A2327" t="s">
        <v>14</v>
      </c>
      <c r="B2327" t="s">
        <v>96</v>
      </c>
      <c r="C2327" t="s">
        <v>79</v>
      </c>
      <c r="D2327" s="8">
        <v>1900</v>
      </c>
      <c r="E2327" t="str">
        <f>VLOOKUP(D2327,Conformity!$A$2:$C$116,2,0)</f>
        <v>Open Land</v>
      </c>
      <c r="F2327" s="8" t="s">
        <v>13</v>
      </c>
      <c r="G2327" s="26">
        <f t="shared" si="185"/>
        <v>0.80616023176279095</v>
      </c>
      <c r="H2327" s="30">
        <f t="shared" si="186"/>
        <v>4.9140330516175015E-2</v>
      </c>
      <c r="I2327" s="30">
        <f>HLOOKUP(F2327,ROCs!$B$1:$F$17,MATCH(VLOOKUP(D2327,HROC,2,0),ROCs!$A$2:$A$17,0)+1,0)</f>
        <v>9.4942281192321246E-2</v>
      </c>
      <c r="J2327" s="3">
        <v>1.96</v>
      </c>
      <c r="K2327" s="26">
        <f t="shared" si="182"/>
        <v>0.77551703546323758</v>
      </c>
      <c r="L2327" s="31">
        <f t="shared" si="183"/>
        <v>1.7011446920755435</v>
      </c>
      <c r="M2327" s="4">
        <f>2.721*K2327*(H2327+VLOOKUP(B2327,Summary!$A$34:C$39,3,0))</f>
        <v>0.27250958200963976</v>
      </c>
      <c r="N2327" t="s">
        <v>113</v>
      </c>
      <c r="P2327">
        <f t="shared" si="184"/>
        <v>1000</v>
      </c>
    </row>
    <row r="2328" spans="1:16" hidden="1">
      <c r="A2328" t="s">
        <v>16</v>
      </c>
      <c r="B2328" t="s">
        <v>97</v>
      </c>
      <c r="C2328" t="s">
        <v>79</v>
      </c>
      <c r="D2328" s="8">
        <v>3300</v>
      </c>
      <c r="E2328" t="str">
        <f>VLOOKUP(D2328,Conformity!$A$2:$C$116,2,0)</f>
        <v>Mixed Rangeland</v>
      </c>
      <c r="F2328" s="8" t="s">
        <v>5</v>
      </c>
      <c r="G2328" s="26">
        <f t="shared" si="185"/>
        <v>0.80616023176279095</v>
      </c>
      <c r="H2328" s="30">
        <f t="shared" si="186"/>
        <v>4.9140330516175015E-2</v>
      </c>
      <c r="I2328" s="30">
        <f>HLOOKUP(F2328,ROCs!$B$1:$F$17,MATCH(VLOOKUP(D2328,HROC,2,0),ROCs!$A$2:$A$17,0)+1,0)</f>
        <v>0.28292799795311729</v>
      </c>
      <c r="J2328" s="3">
        <v>1.96</v>
      </c>
      <c r="K2328" s="26">
        <f t="shared" si="182"/>
        <v>2.3110407656804477</v>
      </c>
      <c r="L2328" s="31">
        <f t="shared" si="183"/>
        <v>5.0694111823851191</v>
      </c>
      <c r="M2328" s="4">
        <f>2.721*K2328*(H2328+VLOOKUP(B2328,Summary!$A$34:C$39,3,0))</f>
        <v>0.56054487745206638</v>
      </c>
      <c r="N2328" t="s">
        <v>113</v>
      </c>
      <c r="P2328">
        <f t="shared" si="184"/>
        <v>3000</v>
      </c>
    </row>
    <row r="2329" spans="1:16" hidden="1">
      <c r="A2329" t="s">
        <v>14</v>
      </c>
      <c r="B2329" t="s">
        <v>96</v>
      </c>
      <c r="C2329" t="s">
        <v>83</v>
      </c>
      <c r="D2329" s="8">
        <v>4110</v>
      </c>
      <c r="E2329" t="str">
        <f>VLOOKUP(D2329,Conformity!$A$2:$C$116,2,0)</f>
        <v>Pine Flatwoods</v>
      </c>
      <c r="F2329" s="8" t="s">
        <v>9</v>
      </c>
      <c r="G2329" s="26">
        <f t="shared" si="185"/>
        <v>0.80616023176279095</v>
      </c>
      <c r="H2329" s="30">
        <f t="shared" si="186"/>
        <v>4.9140330516175015E-2</v>
      </c>
      <c r="I2329" s="30">
        <f>HLOOKUP(F2329,ROCs!$B$1:$F$17,MATCH(VLOOKUP(D2329,HROC,2,0),ROCs!$A$2:$A$17,0)+1,0)</f>
        <v>0.19937879050387461</v>
      </c>
      <c r="J2329" s="3">
        <v>1.95</v>
      </c>
      <c r="K2329" s="26">
        <f t="shared" si="182"/>
        <v>1.6202766633785499</v>
      </c>
      <c r="L2329" s="31">
        <f t="shared" si="183"/>
        <v>3.5541773030864037</v>
      </c>
      <c r="M2329" s="4">
        <f>2.721*K2329*(H2329+VLOOKUP(B2329,Summary!$A$34:C$39,3,0))</f>
        <v>0.56935037669871158</v>
      </c>
      <c r="N2329" t="s">
        <v>111</v>
      </c>
      <c r="O2329" t="s">
        <v>82</v>
      </c>
      <c r="P2329">
        <f t="shared" si="184"/>
        <v>4000</v>
      </c>
    </row>
    <row r="2330" spans="1:16" hidden="1">
      <c r="A2330" t="s">
        <v>16</v>
      </c>
      <c r="B2330" t="s">
        <v>97</v>
      </c>
      <c r="C2330" t="s">
        <v>79</v>
      </c>
      <c r="D2330" s="8">
        <v>8330</v>
      </c>
      <c r="E2330" t="str">
        <f>VLOOKUP(D2330,Conformity!$A$2:$C$116,2,0)</f>
        <v>Water Supply Plants</v>
      </c>
      <c r="F2330" s="8" t="s">
        <v>9</v>
      </c>
      <c r="G2330" s="26">
        <f t="shared" si="185"/>
        <v>1.2017295380314896</v>
      </c>
      <c r="H2330" s="30">
        <f t="shared" si="186"/>
        <v>0.2322997442582819</v>
      </c>
      <c r="I2330" s="30">
        <f>HLOOKUP(F2330,ROCs!$B$1:$F$17,MATCH(VLOOKUP(D2330,HROC,2,0),ROCs!$A$2:$A$17,0)+1,0)</f>
        <v>0.57095970596605816</v>
      </c>
      <c r="J2330" s="3">
        <v>1.95</v>
      </c>
      <c r="K2330" s="26">
        <f t="shared" si="182"/>
        <v>4.639975420496417</v>
      </c>
      <c r="L2330" s="31">
        <f t="shared" si="183"/>
        <v>15.172283805976253</v>
      </c>
      <c r="M2330" s="4">
        <f>2.721*K2330*(H2330+VLOOKUP(B2330,Summary!$A$34:C$39,3,0))</f>
        <v>3.4378858715155824</v>
      </c>
      <c r="N2330" t="s">
        <v>113</v>
      </c>
      <c r="P2330">
        <f t="shared" si="184"/>
        <v>8000</v>
      </c>
    </row>
    <row r="2331" spans="1:16" hidden="1">
      <c r="A2331" t="s">
        <v>14</v>
      </c>
      <c r="B2331" t="s">
        <v>96</v>
      </c>
      <c r="C2331" t="s">
        <v>77</v>
      </c>
      <c r="D2331" s="8">
        <v>5300</v>
      </c>
      <c r="E2331" t="str">
        <f>VLOOKUP(D2331,Conformity!$A$2:$C$116,2,0)</f>
        <v>Reservoirs</v>
      </c>
      <c r="F2331" s="8" t="s">
        <v>9</v>
      </c>
      <c r="G2331" s="26">
        <f t="shared" si="185"/>
        <v>0.52096910560538079</v>
      </c>
      <c r="H2331" s="30">
        <f t="shared" si="186"/>
        <v>9.3813358258152305E-2</v>
      </c>
      <c r="I2331" s="30">
        <f>HLOOKUP(F2331,ROCs!$B$1:$F$17,MATCH(VLOOKUP(D2331,HROC,2,0),ROCs!$A$2:$A$17,0)+1,0)</f>
        <v>0.2984336595879456</v>
      </c>
      <c r="J2331" s="3">
        <v>1.94</v>
      </c>
      <c r="K2331" s="26">
        <f t="shared" si="182"/>
        <v>2.4128212160855607</v>
      </c>
      <c r="L2331" s="31">
        <f t="shared" si="183"/>
        <v>3.4203114510399359</v>
      </c>
      <c r="M2331" s="4">
        <f>2.721*K2331*(H2331+VLOOKUP(B2331,Summary!$A$34:C$39,3,0))</f>
        <v>1.1411344995270771</v>
      </c>
      <c r="N2331" t="s">
        <v>112</v>
      </c>
      <c r="P2331">
        <f t="shared" si="184"/>
        <v>5000</v>
      </c>
    </row>
    <row r="2332" spans="1:16">
      <c r="A2332" t="s">
        <v>14</v>
      </c>
      <c r="B2332" t="s">
        <v>96</v>
      </c>
      <c r="C2332" t="s">
        <v>17</v>
      </c>
      <c r="D2332" s="8">
        <v>1210</v>
      </c>
      <c r="E2332" t="str">
        <f>VLOOKUP(D2332,Conformity!$A$2:$C$116,2,0)</f>
        <v>Fixed Single Family Units</v>
      </c>
      <c r="F2332" s="8" t="s">
        <v>10</v>
      </c>
      <c r="G2332" s="26">
        <f t="shared" si="185"/>
        <v>1.3474392445178078</v>
      </c>
      <c r="H2332" s="30">
        <f t="shared" si="186"/>
        <v>0.2921616014325315</v>
      </c>
      <c r="I2332" s="30">
        <f>HLOOKUP(F2332,ROCs!$B$1:$F$17,MATCH(VLOOKUP(D2332,HROC,2,0),ROCs!$A$2:$A$17,0)+1,0)</f>
        <v>0.22279788653131388</v>
      </c>
      <c r="J2332" s="3">
        <v>1.93</v>
      </c>
      <c r="K2332" s="26">
        <f t="shared" si="182"/>
        <v>1.7920246707901537</v>
      </c>
      <c r="L2332" s="31">
        <f t="shared" si="183"/>
        <v>6.5702473268701489</v>
      </c>
      <c r="M2332" s="4">
        <f>2.721*K2332*(H2332+VLOOKUP(B2332,Summary!$A$34:C$39,3,0))</f>
        <v>1.8146968606742906</v>
      </c>
      <c r="N2332" t="s">
        <v>17</v>
      </c>
      <c r="O2332" t="s">
        <v>38</v>
      </c>
      <c r="P2332">
        <f t="shared" si="184"/>
        <v>1000</v>
      </c>
    </row>
    <row r="2333" spans="1:16" hidden="1">
      <c r="A2333" t="s">
        <v>7</v>
      </c>
      <c r="B2333" t="s">
        <v>94</v>
      </c>
      <c r="C2333" t="s">
        <v>86</v>
      </c>
      <c r="D2333" s="8">
        <v>1330</v>
      </c>
      <c r="E2333" t="str">
        <f>VLOOKUP(D2333,Conformity!$A$2:$C$116,2,0)</f>
        <v>Multiple Dwelling Units, Low Rise &lt;Two stories or less&gt;</v>
      </c>
      <c r="F2333" s="8" t="s">
        <v>5</v>
      </c>
      <c r="G2333" s="26">
        <f t="shared" si="185"/>
        <v>1.6728075169398335</v>
      </c>
      <c r="H2333" s="30">
        <f t="shared" si="186"/>
        <v>0.4645994885165638</v>
      </c>
      <c r="I2333" s="30">
        <f>HLOOKUP(F2333,ROCs!$B$1:$F$17,MATCH(VLOOKUP(D2333,HROC,2,0),ROCs!$A$2:$A$17,0)+1,0)</f>
        <v>0.45902383655933859</v>
      </c>
      <c r="J2333" s="3">
        <v>1.93</v>
      </c>
      <c r="K2333" s="26">
        <f t="shared" si="182"/>
        <v>3.6920549490018133</v>
      </c>
      <c r="L2333" s="31">
        <f t="shared" si="183"/>
        <v>16.805160676146446</v>
      </c>
      <c r="M2333" s="4">
        <f>2.721*K2333*(H2333+VLOOKUP(B2333,Summary!$A$34:C$39,3,0))</f>
        <v>5.1697084098496884</v>
      </c>
      <c r="N2333" t="s">
        <v>109</v>
      </c>
      <c r="P2333">
        <f t="shared" si="184"/>
        <v>1000</v>
      </c>
    </row>
    <row r="2334" spans="1:16" hidden="1">
      <c r="A2334" t="s">
        <v>16</v>
      </c>
      <c r="B2334" t="s">
        <v>97</v>
      </c>
      <c r="C2334" t="s">
        <v>86</v>
      </c>
      <c r="D2334" s="8">
        <v>5300</v>
      </c>
      <c r="E2334" t="str">
        <f>VLOOKUP(D2334,Conformity!$A$2:$C$116,2,0)</f>
        <v>Reservoirs</v>
      </c>
      <c r="F2334" s="8" t="s">
        <v>5</v>
      </c>
      <c r="G2334" s="26">
        <f t="shared" si="185"/>
        <v>0.52096910560538079</v>
      </c>
      <c r="H2334" s="30">
        <f t="shared" si="186"/>
        <v>9.3813358258152305E-2</v>
      </c>
      <c r="I2334" s="30">
        <f>HLOOKUP(F2334,ROCs!$B$1:$F$17,MATCH(VLOOKUP(D2334,HROC,2,0),ROCs!$A$2:$A$17,0)+1,0)</f>
        <v>0.2984336595879456</v>
      </c>
      <c r="J2334" s="3">
        <v>1.93</v>
      </c>
      <c r="K2334" s="26">
        <f t="shared" si="182"/>
        <v>2.4003839933222326</v>
      </c>
      <c r="L2334" s="31">
        <f t="shared" si="183"/>
        <v>3.4026809796428226</v>
      </c>
      <c r="M2334" s="4">
        <f>2.721*K2334*(H2334+VLOOKUP(B2334,Summary!$A$34:C$39,3,0))</f>
        <v>0.87399456909838469</v>
      </c>
      <c r="N2334" t="s">
        <v>109</v>
      </c>
      <c r="P2334">
        <f t="shared" si="184"/>
        <v>5000</v>
      </c>
    </row>
    <row r="2335" spans="1:16" hidden="1">
      <c r="A2335" t="s">
        <v>14</v>
      </c>
      <c r="B2335" t="s">
        <v>96</v>
      </c>
      <c r="C2335" t="s">
        <v>78</v>
      </c>
      <c r="D2335" s="8">
        <v>8310</v>
      </c>
      <c r="E2335" t="str">
        <f>VLOOKUP(D2335,Conformity!$A$2:$C$116,2,0)</f>
        <v>Electric Power Facilities</v>
      </c>
      <c r="F2335" s="8" t="s">
        <v>5</v>
      </c>
      <c r="G2335" s="26">
        <f t="shared" si="185"/>
        <v>1.2017295380314896</v>
      </c>
      <c r="H2335" s="30">
        <f t="shared" si="186"/>
        <v>0.2322997442582819</v>
      </c>
      <c r="I2335" s="30">
        <f>HLOOKUP(F2335,ROCs!$B$1:$F$17,MATCH(VLOOKUP(D2335,HROC,2,0),ROCs!$A$2:$A$17,0)+1,0)</f>
        <v>0.58224006489851832</v>
      </c>
      <c r="J2335" s="3">
        <v>1.93</v>
      </c>
      <c r="K2335" s="26">
        <f t="shared" si="182"/>
        <v>4.6831169579966296</v>
      </c>
      <c r="L2335" s="31">
        <f t="shared" si="183"/>
        <v>15.313352581446052</v>
      </c>
      <c r="M2335" s="4">
        <f>2.721*K2335*(H2335+VLOOKUP(B2335,Summary!$A$34:C$39,3,0))</f>
        <v>3.9795610772423133</v>
      </c>
      <c r="N2335" t="s">
        <v>100</v>
      </c>
      <c r="P2335">
        <f t="shared" si="184"/>
        <v>8000</v>
      </c>
    </row>
    <row r="2336" spans="1:16" hidden="1">
      <c r="A2336" t="s">
        <v>2</v>
      </c>
      <c r="B2336" t="s">
        <v>94</v>
      </c>
      <c r="C2336" t="s">
        <v>71</v>
      </c>
      <c r="D2336" s="8">
        <v>1700</v>
      </c>
      <c r="E2336" t="str">
        <f>VLOOKUP(D2336,Conformity!$A$2:$C$116,2,0)</f>
        <v>Institutional</v>
      </c>
      <c r="F2336" s="8" t="s">
        <v>5</v>
      </c>
      <c r="G2336" s="26">
        <f t="shared" si="185"/>
        <v>0.96739227811534922</v>
      </c>
      <c r="H2336" s="30">
        <f t="shared" si="186"/>
        <v>0.17065096597435325</v>
      </c>
      <c r="I2336" s="30">
        <f>HLOOKUP(F2336,ROCs!$B$1:$F$17,MATCH(VLOOKUP(D2336,HROC,2,0),ROCs!$A$2:$A$17,0)+1,0)</f>
        <v>0.24052044568721381</v>
      </c>
      <c r="J2336" s="3">
        <v>1.93</v>
      </c>
      <c r="K2336" s="26">
        <f t="shared" si="182"/>
        <v>1.9345720877848247</v>
      </c>
      <c r="L2336" s="31">
        <f t="shared" si="183"/>
        <v>5.0923245598702191</v>
      </c>
      <c r="M2336" s="4">
        <f>2.721*K2336*(H2336+VLOOKUP(B2336,Summary!$A$34:C$39,3,0))</f>
        <v>1.1615002089734574</v>
      </c>
      <c r="N2336" t="s">
        <v>104</v>
      </c>
      <c r="P2336">
        <f t="shared" si="184"/>
        <v>1000</v>
      </c>
    </row>
    <row r="2337" spans="1:16" hidden="1">
      <c r="A2337" t="s">
        <v>14</v>
      </c>
      <c r="B2337" t="s">
        <v>96</v>
      </c>
      <c r="C2337" t="s">
        <v>83</v>
      </c>
      <c r="D2337" s="8">
        <v>1330</v>
      </c>
      <c r="E2337" t="str">
        <f>VLOOKUP(D2337,Conformity!$A$2:$C$116,2,0)</f>
        <v>Multiple Dwelling Units, Low Rise &lt;Two stories or less&gt;</v>
      </c>
      <c r="F2337" s="8" t="s">
        <v>10</v>
      </c>
      <c r="G2337" s="26">
        <f t="shared" si="185"/>
        <v>1.6728075169398335</v>
      </c>
      <c r="H2337" s="30">
        <f t="shared" si="186"/>
        <v>0.4645994885165638</v>
      </c>
      <c r="I2337" s="30">
        <f>HLOOKUP(F2337,ROCs!$B$1:$F$17,MATCH(VLOOKUP(D2337,HROC,2,0),ROCs!$A$2:$A$17,0)+1,0)</f>
        <v>0.44774347762687844</v>
      </c>
      <c r="J2337" s="3">
        <v>1.93</v>
      </c>
      <c r="K2337" s="26">
        <f t="shared" si="182"/>
        <v>3.6013239200093303</v>
      </c>
      <c r="L2337" s="31">
        <f t="shared" si="183"/>
        <v>16.39217941189332</v>
      </c>
      <c r="M2337" s="4">
        <f>2.721*K2337*(H2337+VLOOKUP(B2337,Summary!$A$34:C$39,3,0))</f>
        <v>5.3366406074739903</v>
      </c>
      <c r="N2337" t="s">
        <v>111</v>
      </c>
      <c r="O2337" t="s">
        <v>82</v>
      </c>
      <c r="P2337">
        <f t="shared" si="184"/>
        <v>1000</v>
      </c>
    </row>
    <row r="2338" spans="1:16" hidden="1">
      <c r="A2338" t="s">
        <v>14</v>
      </c>
      <c r="B2338" t="s">
        <v>96</v>
      </c>
      <c r="C2338" t="s">
        <v>77</v>
      </c>
      <c r="D2338" s="8">
        <v>8320</v>
      </c>
      <c r="E2338" t="str">
        <f>VLOOKUP(D2338,Conformity!$A$2:$C$116,2,0)</f>
        <v>Electrical Power Transmission Lines</v>
      </c>
      <c r="F2338" s="8" t="s">
        <v>5</v>
      </c>
      <c r="G2338" s="26">
        <f t="shared" si="185"/>
        <v>0.73183755311232057</v>
      </c>
      <c r="H2338" s="30">
        <f t="shared" si="186"/>
        <v>0.15992943931627868</v>
      </c>
      <c r="I2338" s="30">
        <f>HLOOKUP(F2338,ROCs!$B$1:$F$17,MATCH(VLOOKUP(D2338,HROC,2,0),ROCs!$A$2:$A$17,0)+1,0)</f>
        <v>0.28292799795311729</v>
      </c>
      <c r="J2338" s="3">
        <v>1.93</v>
      </c>
      <c r="K2338" s="26">
        <f t="shared" si="182"/>
        <v>2.2756676927363593</v>
      </c>
      <c r="L2338" s="31">
        <f t="shared" si="183"/>
        <v>4.5316053056570587</v>
      </c>
      <c r="M2338" s="4">
        <f>2.721*K2338*(H2338+VLOOKUP(B2338,Summary!$A$34:C$39,3,0))</f>
        <v>1.485665111834048</v>
      </c>
      <c r="N2338" t="s">
        <v>112</v>
      </c>
      <c r="P2338">
        <f t="shared" si="184"/>
        <v>8000</v>
      </c>
    </row>
    <row r="2339" spans="1:16">
      <c r="A2339" t="s">
        <v>8</v>
      </c>
      <c r="B2339" t="s">
        <v>8</v>
      </c>
      <c r="C2339" t="s">
        <v>17</v>
      </c>
      <c r="D2339" s="8">
        <v>6172</v>
      </c>
      <c r="E2339" t="str">
        <f>VLOOKUP(D2339,Conformity!$A$2:$C$116,2,0)</f>
        <v>Mixed Shrubs</v>
      </c>
      <c r="F2339" s="8" t="s">
        <v>5</v>
      </c>
      <c r="G2339" s="26">
        <f t="shared" si="185"/>
        <v>0.62640332935885068</v>
      </c>
      <c r="H2339" s="30">
        <f t="shared" si="186"/>
        <v>1.7869211096790915E-2</v>
      </c>
      <c r="I2339" s="30">
        <f>HLOOKUP(F2339,ROCs!$B$1:$F$17,MATCH(VLOOKUP(D2339,HROC,2,0),ROCs!$A$2:$A$17,0)+1,0)</f>
        <v>0.24869471632328805</v>
      </c>
      <c r="J2339" s="3">
        <v>1.92</v>
      </c>
      <c r="K2339" s="26">
        <f t="shared" si="182"/>
        <v>1.9899556421324214</v>
      </c>
      <c r="L2339" s="31">
        <f t="shared" si="183"/>
        <v>3.3917668783017532</v>
      </c>
      <c r="M2339" s="4">
        <f>2.721*K2339*(H2339+VLOOKUP(B2339,Summary!$A$34:C$39,3,0))</f>
        <v>1.1255430362071221</v>
      </c>
      <c r="N2339" t="s">
        <v>17</v>
      </c>
      <c r="O2339" t="s">
        <v>20</v>
      </c>
      <c r="P2339">
        <f t="shared" si="184"/>
        <v>6000</v>
      </c>
    </row>
    <row r="2340" spans="1:16">
      <c r="A2340" t="s">
        <v>8</v>
      </c>
      <c r="B2340" t="s">
        <v>8</v>
      </c>
      <c r="C2340" t="s">
        <v>17</v>
      </c>
      <c r="D2340" s="8">
        <v>6410</v>
      </c>
      <c r="E2340" t="str">
        <f>VLOOKUP(D2340,Conformity!$A$2:$C$116,2,0)</f>
        <v>Freshwater Marshes</v>
      </c>
      <c r="F2340" s="8" t="s">
        <v>9</v>
      </c>
      <c r="G2340" s="26">
        <f t="shared" si="185"/>
        <v>0.62640332935885068</v>
      </c>
      <c r="H2340" s="30">
        <f t="shared" si="186"/>
        <v>1.7869211096790915E-2</v>
      </c>
      <c r="I2340" s="30">
        <f>HLOOKUP(F2340,ROCs!$B$1:$F$17,MATCH(VLOOKUP(D2340,HROC,2,0),ROCs!$A$2:$A$17,0)+1,0)</f>
        <v>0.24869471632328805</v>
      </c>
      <c r="J2340" s="3">
        <v>1.92</v>
      </c>
      <c r="K2340" s="26">
        <f t="shared" si="182"/>
        <v>1.9899556421324214</v>
      </c>
      <c r="L2340" s="31">
        <f t="shared" si="183"/>
        <v>3.3917668783017532</v>
      </c>
      <c r="M2340" s="4">
        <f>2.721*K2340*(H2340+VLOOKUP(B2340,Summary!$A$34:C$39,3,0))</f>
        <v>1.1255430362071221</v>
      </c>
      <c r="N2340" t="s">
        <v>17</v>
      </c>
      <c r="O2340" t="s">
        <v>20</v>
      </c>
      <c r="P2340">
        <f t="shared" si="184"/>
        <v>6000</v>
      </c>
    </row>
    <row r="2341" spans="1:16" hidden="1">
      <c r="A2341" t="s">
        <v>6</v>
      </c>
      <c r="B2341" t="s">
        <v>94</v>
      </c>
      <c r="C2341" t="s">
        <v>86</v>
      </c>
      <c r="D2341" s="8">
        <v>2430</v>
      </c>
      <c r="E2341" t="str">
        <f>VLOOKUP(D2341,Conformity!$A$2:$C$116,2,0)</f>
        <v>Ornamentals</v>
      </c>
      <c r="F2341" s="8" t="s">
        <v>5</v>
      </c>
      <c r="G2341" s="26">
        <f t="shared" si="185"/>
        <v>1.7303616721893005</v>
      </c>
      <c r="H2341" s="30">
        <f t="shared" si="186"/>
        <v>0.38508149913584422</v>
      </c>
      <c r="I2341" s="30">
        <f>HLOOKUP(F2341,ROCs!$B$1:$F$17,MATCH(VLOOKUP(D2341,HROC,2,0),ROCs!$A$2:$A$17,0)+1,0)</f>
        <v>0.30381529981542799</v>
      </c>
      <c r="J2341" s="3">
        <v>1.92</v>
      </c>
      <c r="K2341" s="26">
        <f t="shared" si="182"/>
        <v>2.4310085030031288</v>
      </c>
      <c r="L2341" s="31">
        <f t="shared" si="183"/>
        <v>11.445951636285457</v>
      </c>
      <c r="M2341" s="4">
        <f>2.721*K2341*(H2341+VLOOKUP(B2341,Summary!$A$34:C$39,3,0))</f>
        <v>2.8779658478280519</v>
      </c>
      <c r="N2341" t="s">
        <v>109</v>
      </c>
      <c r="P2341">
        <f t="shared" si="184"/>
        <v>2000</v>
      </c>
    </row>
    <row r="2342" spans="1:16" hidden="1">
      <c r="A2342" t="s">
        <v>14</v>
      </c>
      <c r="B2342" t="s">
        <v>96</v>
      </c>
      <c r="C2342" t="s">
        <v>72</v>
      </c>
      <c r="D2342" s="8">
        <v>3210</v>
      </c>
      <c r="E2342" t="str">
        <f>VLOOKUP(D2342,Conformity!$A$2:$C$116,2,0)</f>
        <v>Palmetto Prairies</v>
      </c>
      <c r="F2342" s="8" t="s">
        <v>10</v>
      </c>
      <c r="G2342" s="26">
        <f t="shared" si="185"/>
        <v>0.80616023176279095</v>
      </c>
      <c r="H2342" s="30">
        <f t="shared" si="186"/>
        <v>4.9140330516175015E-2</v>
      </c>
      <c r="I2342" s="30">
        <f>HLOOKUP(F2342,ROCs!$B$1:$F$17,MATCH(VLOOKUP(D2342,HROC,2,0),ROCs!$A$2:$A$17,0)+1,0)</f>
        <v>0.24115339422849597</v>
      </c>
      <c r="J2342" s="3">
        <v>1.91</v>
      </c>
      <c r="K2342" s="26">
        <f t="shared" si="182"/>
        <v>1.9195629315542606</v>
      </c>
      <c r="L2342" s="31">
        <f t="shared" si="183"/>
        <v>4.2106802852731082</v>
      </c>
      <c r="M2342" s="4">
        <f>2.721*K2342*(H2342+VLOOKUP(B2342,Summary!$A$34:C$39,3,0))</f>
        <v>0.6745168296742684</v>
      </c>
      <c r="N2342" t="s">
        <v>99</v>
      </c>
      <c r="P2342">
        <f t="shared" si="184"/>
        <v>3000</v>
      </c>
    </row>
    <row r="2343" spans="1:16" hidden="1">
      <c r="A2343" t="s">
        <v>8</v>
      </c>
      <c r="B2343" t="s">
        <v>8</v>
      </c>
      <c r="C2343" t="s">
        <v>86</v>
      </c>
      <c r="D2343" s="8">
        <v>2110</v>
      </c>
      <c r="E2343" t="str">
        <f>VLOOKUP(D2343,Conformity!$A$2:$C$116,2,0)</f>
        <v>Improved Pastures</v>
      </c>
      <c r="F2343" s="8" t="s">
        <v>9</v>
      </c>
      <c r="G2343" s="26">
        <f t="shared" si="185"/>
        <v>1.8765006736361713</v>
      </c>
      <c r="H2343" s="30">
        <f t="shared" si="186"/>
        <v>0.3700681607026059</v>
      </c>
      <c r="I2343" s="30">
        <f>HLOOKUP(F2343,ROCs!$B$1:$F$17,MATCH(VLOOKUP(D2343,HROC,2,0),ROCs!$A$2:$A$17,0)+1,0)</f>
        <v>0.58663586860269046</v>
      </c>
      <c r="J2343" s="3">
        <v>1.9</v>
      </c>
      <c r="K2343" s="26">
        <f t="shared" si="182"/>
        <v>4.6451294665632537</v>
      </c>
      <c r="L2343" s="31">
        <f t="shared" si="183"/>
        <v>23.717837507495371</v>
      </c>
      <c r="M2343" s="4">
        <f>2.721*K2343*(H2343+VLOOKUP(B2343,Summary!$A$34:C$39,3,0))</f>
        <v>7.0789239861694426</v>
      </c>
      <c r="N2343" t="s">
        <v>109</v>
      </c>
      <c r="P2343">
        <f t="shared" si="184"/>
        <v>2000</v>
      </c>
    </row>
    <row r="2344" spans="1:16" hidden="1">
      <c r="A2344" t="s">
        <v>15</v>
      </c>
      <c r="B2344" t="s">
        <v>95</v>
      </c>
      <c r="C2344" t="s">
        <v>81</v>
      </c>
      <c r="D2344" s="8">
        <v>6172</v>
      </c>
      <c r="E2344" t="str">
        <f>VLOOKUP(D2344,Conformity!$A$2:$C$116,2,0)</f>
        <v>Mixed Shrubs</v>
      </c>
      <c r="F2344" s="8" t="s">
        <v>10</v>
      </c>
      <c r="G2344" s="26">
        <f t="shared" si="185"/>
        <v>0.62640332935885068</v>
      </c>
      <c r="H2344" s="30">
        <f t="shared" si="186"/>
        <v>1.7869211096790915E-2</v>
      </c>
      <c r="I2344" s="30">
        <f>HLOOKUP(F2344,ROCs!$B$1:$F$17,MATCH(VLOOKUP(D2344,HROC,2,0),ROCs!$A$2:$A$17,0)+1,0)</f>
        <v>0.24869471632328805</v>
      </c>
      <c r="J2344" s="3">
        <v>1.89</v>
      </c>
      <c r="K2344" s="26">
        <f t="shared" si="182"/>
        <v>1.9588625852241022</v>
      </c>
      <c r="L2344" s="31">
        <f t="shared" si="183"/>
        <v>3.3387705208282883</v>
      </c>
      <c r="M2344" s="4">
        <f>2.721*K2344*(H2344+VLOOKUP(B2344,Summary!$A$34:C$39,3,0))</f>
        <v>9.5244058331377154E-2</v>
      </c>
      <c r="N2344" t="s">
        <v>103</v>
      </c>
      <c r="O2344" t="s">
        <v>82</v>
      </c>
      <c r="P2344">
        <f t="shared" si="184"/>
        <v>6000</v>
      </c>
    </row>
    <row r="2345" spans="1:16" hidden="1">
      <c r="A2345" t="s">
        <v>14</v>
      </c>
      <c r="B2345" t="s">
        <v>96</v>
      </c>
      <c r="C2345" t="s">
        <v>71</v>
      </c>
      <c r="D2345" s="8">
        <v>6440</v>
      </c>
      <c r="E2345" t="str">
        <f>VLOOKUP(D2345,Conformity!$A$2:$C$116,2,0)</f>
        <v>Emergent Aquatic Vegetation</v>
      </c>
      <c r="F2345" s="8" t="s">
        <v>10</v>
      </c>
      <c r="G2345" s="26">
        <f t="shared" si="185"/>
        <v>0.62640332935885068</v>
      </c>
      <c r="H2345" s="30">
        <f t="shared" si="186"/>
        <v>1.7869211096790915E-2</v>
      </c>
      <c r="I2345" s="30">
        <f>HLOOKUP(F2345,ROCs!$B$1:$F$17,MATCH(VLOOKUP(D2345,HROC,2,0),ROCs!$A$2:$A$17,0)+1,0)</f>
        <v>0.24869471632328805</v>
      </c>
      <c r="J2345" s="3">
        <v>1.89</v>
      </c>
      <c r="K2345" s="26">
        <f t="shared" si="182"/>
        <v>1.9588625852241022</v>
      </c>
      <c r="L2345" s="31">
        <f t="shared" si="183"/>
        <v>3.3387705208282883</v>
      </c>
      <c r="M2345" s="4">
        <f>2.721*K2345*(H2345+VLOOKUP(B2345,Summary!$A$34:C$39,3,0))</f>
        <v>0.52164926588295979</v>
      </c>
      <c r="N2345" t="s">
        <v>104</v>
      </c>
      <c r="P2345">
        <f t="shared" si="184"/>
        <v>6000</v>
      </c>
    </row>
    <row r="2346" spans="1:16" hidden="1">
      <c r="A2346" t="s">
        <v>12</v>
      </c>
      <c r="B2346" t="s">
        <v>95</v>
      </c>
      <c r="C2346" t="s">
        <v>85</v>
      </c>
      <c r="D2346" s="8">
        <v>6172</v>
      </c>
      <c r="E2346" t="str">
        <f>VLOOKUP(D2346,Conformity!$A$2:$C$116,2,0)</f>
        <v>Mixed Shrubs</v>
      </c>
      <c r="F2346" s="8" t="s">
        <v>5</v>
      </c>
      <c r="G2346" s="26">
        <f t="shared" si="185"/>
        <v>0.62640332935885068</v>
      </c>
      <c r="H2346" s="30">
        <f t="shared" si="186"/>
        <v>1.7869211096790915E-2</v>
      </c>
      <c r="I2346" s="30">
        <f>HLOOKUP(F2346,ROCs!$B$1:$F$17,MATCH(VLOOKUP(D2346,HROC,2,0),ROCs!$A$2:$A$17,0)+1,0)</f>
        <v>0.24869471632328805</v>
      </c>
      <c r="J2346" s="3">
        <v>1.89</v>
      </c>
      <c r="K2346" s="26">
        <f t="shared" si="182"/>
        <v>1.9588625852241022</v>
      </c>
      <c r="L2346" s="31">
        <f t="shared" si="183"/>
        <v>3.3387705208282883</v>
      </c>
      <c r="M2346" s="4">
        <f>2.721*K2346*(H2346+VLOOKUP(B2346,Summary!$A$34:C$39,3,0))</f>
        <v>9.5244058331377154E-2</v>
      </c>
      <c r="N2346" t="s">
        <v>108</v>
      </c>
      <c r="O2346" t="s">
        <v>82</v>
      </c>
      <c r="P2346">
        <f t="shared" si="184"/>
        <v>6000</v>
      </c>
    </row>
    <row r="2347" spans="1:16" hidden="1">
      <c r="A2347" t="s">
        <v>14</v>
      </c>
      <c r="B2347" t="s">
        <v>96</v>
      </c>
      <c r="C2347" t="s">
        <v>79</v>
      </c>
      <c r="D2347" s="8">
        <v>1411</v>
      </c>
      <c r="E2347" t="str">
        <f>VLOOKUP(D2347,Conformity!$A$2:$C$116,2,0)</f>
        <v>Shopping Centers (Plazas, Malls)</v>
      </c>
      <c r="F2347" s="8" t="s">
        <v>10</v>
      </c>
      <c r="G2347" s="26">
        <f t="shared" si="185"/>
        <v>1.4884831588725165</v>
      </c>
      <c r="H2347" s="30">
        <f t="shared" si="186"/>
        <v>0.30824389141964326</v>
      </c>
      <c r="I2347" s="30">
        <f>HLOOKUP(F2347,ROCs!$B$1:$F$17,MATCH(VLOOKUP(D2347,HROC,2,0),ROCs!$A$2:$A$17,0)+1,0)</f>
        <v>0.57659988543228824</v>
      </c>
      <c r="J2347" s="3">
        <v>1.89</v>
      </c>
      <c r="K2347" s="26">
        <f t="shared" si="182"/>
        <v>4.5416322425988254</v>
      </c>
      <c r="L2347" s="31">
        <f t="shared" si="183"/>
        <v>18.394349393876997</v>
      </c>
      <c r="M2347" s="4">
        <f>2.721*K2347*(H2347+VLOOKUP(B2347,Summary!$A$34:C$39,3,0))</f>
        <v>4.7978331136919543</v>
      </c>
      <c r="N2347" t="s">
        <v>113</v>
      </c>
      <c r="P2347">
        <f t="shared" si="184"/>
        <v>1000</v>
      </c>
    </row>
    <row r="2348" spans="1:16" hidden="1">
      <c r="A2348" t="s">
        <v>14</v>
      </c>
      <c r="B2348" t="s">
        <v>96</v>
      </c>
      <c r="C2348" t="s">
        <v>86</v>
      </c>
      <c r="D2348" s="8">
        <v>1710</v>
      </c>
      <c r="E2348" t="str">
        <f>VLOOKUP(D2348,Conformity!$A$2:$C$116,2,0)</f>
        <v>Educational Facilities</v>
      </c>
      <c r="F2348" s="8" t="s">
        <v>5</v>
      </c>
      <c r="G2348" s="26">
        <f t="shared" si="185"/>
        <v>0.96739227811534922</v>
      </c>
      <c r="H2348" s="30">
        <f t="shared" si="186"/>
        <v>0.17065096597435325</v>
      </c>
      <c r="I2348" s="30">
        <f>HLOOKUP(F2348,ROCs!$B$1:$F$17,MATCH(VLOOKUP(D2348,HROC,2,0),ROCs!$A$2:$A$17,0)+1,0)</f>
        <v>0.24052044568721381</v>
      </c>
      <c r="J2348" s="3">
        <v>1.88</v>
      </c>
      <c r="K2348" s="26">
        <f t="shared" si="182"/>
        <v>1.8844536399147513</v>
      </c>
      <c r="L2348" s="31">
        <f t="shared" si="183"/>
        <v>4.9603990531378299</v>
      </c>
      <c r="M2348" s="4">
        <f>2.721*K2348*(H2348+VLOOKUP(B2348,Summary!$A$34:C$39,3,0))</f>
        <v>1.2852374806107489</v>
      </c>
      <c r="N2348" t="s">
        <v>109</v>
      </c>
      <c r="P2348">
        <f t="shared" si="184"/>
        <v>1000</v>
      </c>
    </row>
    <row r="2349" spans="1:16" hidden="1">
      <c r="A2349" t="s">
        <v>14</v>
      </c>
      <c r="B2349" t="s">
        <v>96</v>
      </c>
      <c r="C2349" t="s">
        <v>77</v>
      </c>
      <c r="D2349" s="8">
        <v>8140</v>
      </c>
      <c r="E2349" t="str">
        <f>VLOOKUP(D2349,Conformity!$A$2:$C$116,2,0)</f>
        <v>Roads and Highways</v>
      </c>
      <c r="F2349" s="8" t="s">
        <v>5</v>
      </c>
      <c r="G2349" s="26">
        <f t="shared" si="185"/>
        <v>1.0171301585628862</v>
      </c>
      <c r="H2349" s="30">
        <f t="shared" si="186"/>
        <v>0.19656132206470006</v>
      </c>
      <c r="I2349" s="30">
        <f>HLOOKUP(F2349,ROCs!$B$1:$F$17,MATCH(VLOOKUP(D2349,HROC,2,0),ROCs!$A$2:$A$17,0)+1,0)</f>
        <v>0.45034663738052311</v>
      </c>
      <c r="J2349" s="3">
        <v>1.88</v>
      </c>
      <c r="K2349" s="26">
        <f t="shared" si="182"/>
        <v>3.5284208692126602</v>
      </c>
      <c r="L2349" s="31">
        <f t="shared" si="183"/>
        <v>9.765296979924706</v>
      </c>
      <c r="M2349" s="4">
        <f>2.721*K2349*(H2349+VLOOKUP(B2349,Summary!$A$34:C$39,3,0))</f>
        <v>2.6552191186015479</v>
      </c>
      <c r="N2349" t="s">
        <v>112</v>
      </c>
      <c r="P2349">
        <f t="shared" si="184"/>
        <v>8000</v>
      </c>
    </row>
    <row r="2350" spans="1:16">
      <c r="A2350" t="s">
        <v>16</v>
      </c>
      <c r="B2350" t="s">
        <v>97</v>
      </c>
      <c r="C2350" t="s">
        <v>17</v>
      </c>
      <c r="D2350" s="8">
        <v>6170</v>
      </c>
      <c r="E2350" t="str">
        <f>VLOOKUP(D2350,Conformity!$A$2:$C$116,2,0)</f>
        <v>Mixed Wetland Hardwoods</v>
      </c>
      <c r="F2350" s="8" t="s">
        <v>5</v>
      </c>
      <c r="G2350" s="26">
        <f t="shared" si="185"/>
        <v>0.62640332935885068</v>
      </c>
      <c r="H2350" s="30">
        <f t="shared" si="186"/>
        <v>1.7869211096790915E-2</v>
      </c>
      <c r="I2350" s="30">
        <f>HLOOKUP(F2350,ROCs!$B$1:$F$17,MATCH(VLOOKUP(D2350,HROC,2,0),ROCs!$A$2:$A$17,0)+1,0)</f>
        <v>0.24869471632328805</v>
      </c>
      <c r="J2350" s="3">
        <v>1.87</v>
      </c>
      <c r="K2350" s="26">
        <f t="shared" si="182"/>
        <v>1.9381338806185564</v>
      </c>
      <c r="L2350" s="31">
        <f t="shared" si="183"/>
        <v>3.3034396158459787</v>
      </c>
      <c r="M2350" s="4">
        <f>2.721*K2350*(H2350+VLOOKUP(B2350,Summary!$A$34:C$39,3,0))</f>
        <v>0.30518267626476459</v>
      </c>
      <c r="N2350" t="s">
        <v>17</v>
      </c>
      <c r="O2350" t="s">
        <v>61</v>
      </c>
      <c r="P2350">
        <f t="shared" si="184"/>
        <v>6000</v>
      </c>
    </row>
    <row r="2351" spans="1:16" hidden="1">
      <c r="A2351" t="s">
        <v>7</v>
      </c>
      <c r="B2351" t="s">
        <v>94</v>
      </c>
      <c r="C2351" t="s">
        <v>86</v>
      </c>
      <c r="D2351" s="8">
        <v>4240</v>
      </c>
      <c r="E2351" t="str">
        <f>VLOOKUP(D2351,Conformity!$A$2:$C$116,2,0)</f>
        <v>Melaleuca</v>
      </c>
      <c r="F2351" s="8" t="s">
        <v>5</v>
      </c>
      <c r="G2351" s="26">
        <f t="shared" si="185"/>
        <v>0.80616023176279095</v>
      </c>
      <c r="H2351" s="30">
        <f t="shared" si="186"/>
        <v>4.9140330516175015E-2</v>
      </c>
      <c r="I2351" s="30">
        <f>HLOOKUP(F2351,ROCs!$B$1:$F$17,MATCH(VLOOKUP(D2351,HROC,2,0),ROCs!$A$2:$A$17,0)+1,0)</f>
        <v>0.28292799795311729</v>
      </c>
      <c r="J2351" s="3">
        <v>1.87</v>
      </c>
      <c r="K2351" s="26">
        <f t="shared" si="182"/>
        <v>2.2049215468481824</v>
      </c>
      <c r="L2351" s="31">
        <f t="shared" si="183"/>
        <v>4.836632097479681</v>
      </c>
      <c r="M2351" s="4">
        <f>2.721*K2351*(H2351+VLOOKUP(B2351,Summary!$A$34:C$39,3,0))</f>
        <v>0.59480148714451675</v>
      </c>
      <c r="N2351" t="s">
        <v>109</v>
      </c>
      <c r="P2351">
        <f t="shared" si="184"/>
        <v>4000</v>
      </c>
    </row>
    <row r="2352" spans="1:16" hidden="1">
      <c r="A2352" t="s">
        <v>11</v>
      </c>
      <c r="B2352" t="s">
        <v>11</v>
      </c>
      <c r="C2352" t="s">
        <v>90</v>
      </c>
      <c r="D2352" s="8">
        <v>6210</v>
      </c>
      <c r="E2352" t="str">
        <f>VLOOKUP(D2352,Conformity!$A$2:$C$116,2,0)</f>
        <v>Cypress</v>
      </c>
      <c r="F2352" s="8" t="s">
        <v>5</v>
      </c>
      <c r="G2352" s="26">
        <f t="shared" si="185"/>
        <v>0.62640332935885068</v>
      </c>
      <c r="H2352" s="30">
        <f t="shared" si="186"/>
        <v>1.7869211096790915E-2</v>
      </c>
      <c r="I2352" s="30">
        <f>HLOOKUP(F2352,ROCs!$B$1:$F$17,MATCH(VLOOKUP(D2352,HROC,2,0),ROCs!$A$2:$A$17,0)+1,0)</f>
        <v>0.24869471632328805</v>
      </c>
      <c r="J2352" s="3">
        <v>1.87</v>
      </c>
      <c r="K2352" s="26">
        <f t="shared" si="182"/>
        <v>1.9381338806185564</v>
      </c>
      <c r="L2352" s="31">
        <f t="shared" si="183"/>
        <v>3.3034396158459787</v>
      </c>
      <c r="M2352" s="4">
        <f>2.721*K2352*(H2352+VLOOKUP(B2352,Summary!$A$34:C$39,3,0))</f>
        <v>0.6743390365061811</v>
      </c>
      <c r="N2352" t="s">
        <v>105</v>
      </c>
      <c r="O2352" t="s">
        <v>89</v>
      </c>
      <c r="P2352">
        <f t="shared" si="184"/>
        <v>6000</v>
      </c>
    </row>
    <row r="2353" spans="1:16" hidden="1">
      <c r="A2353" t="s">
        <v>16</v>
      </c>
      <c r="B2353" t="s">
        <v>97</v>
      </c>
      <c r="C2353" t="s">
        <v>79</v>
      </c>
      <c r="D2353" s="8">
        <v>5120</v>
      </c>
      <c r="E2353" t="str">
        <f>VLOOKUP(D2353,Conformity!$A$2:$C$116,2,0)</f>
        <v xml:space="preserve"> Channelized Waterways, Canals</v>
      </c>
      <c r="F2353" s="8" t="s">
        <v>13</v>
      </c>
      <c r="G2353" s="26">
        <f t="shared" si="185"/>
        <v>0.52096910560538079</v>
      </c>
      <c r="H2353" s="30">
        <f t="shared" si="186"/>
        <v>9.3813358258152305E-2</v>
      </c>
      <c r="I2353" s="30">
        <f>HLOOKUP(F2353,ROCs!$B$1:$F$17,MATCH(VLOOKUP(D2353,HROC,2,0),ROCs!$A$2:$A$17,0)+1,0)</f>
        <v>0.2984336595879456</v>
      </c>
      <c r="J2353" s="3">
        <v>1.87</v>
      </c>
      <c r="K2353" s="26">
        <f t="shared" si="182"/>
        <v>2.3257606567422671</v>
      </c>
      <c r="L2353" s="31">
        <f t="shared" si="183"/>
        <v>3.2968981512601445</v>
      </c>
      <c r="M2353" s="4">
        <f>2.721*K2353*(H2353+VLOOKUP(B2353,Summary!$A$34:C$39,3,0))</f>
        <v>0.84682375347874594</v>
      </c>
      <c r="N2353" t="s">
        <v>113</v>
      </c>
      <c r="P2353">
        <f t="shared" si="184"/>
        <v>5000</v>
      </c>
    </row>
    <row r="2354" spans="1:16" hidden="1">
      <c r="A2354" t="s">
        <v>8</v>
      </c>
      <c r="B2354" t="s">
        <v>8</v>
      </c>
      <c r="C2354" t="s">
        <v>74</v>
      </c>
      <c r="D2354" s="8">
        <v>2120</v>
      </c>
      <c r="E2354" t="str">
        <f>VLOOKUP(D2354,Conformity!$A$2:$C$116,2,0)</f>
        <v>Unimproved Pastures</v>
      </c>
      <c r="F2354" s="8" t="s">
        <v>5</v>
      </c>
      <c r="G2354" s="26">
        <f t="shared" si="185"/>
        <v>0.95337210017164864</v>
      </c>
      <c r="H2354" s="30">
        <f t="shared" si="186"/>
        <v>0.22938109134459039</v>
      </c>
      <c r="I2354" s="30">
        <f>HLOOKUP(F2354,ROCs!$B$1:$F$17,MATCH(VLOOKUP(D2354,HROC,2,0),ROCs!$A$2:$A$17,0)+1,0)</f>
        <v>0.2</v>
      </c>
      <c r="J2354" s="3">
        <v>1.87</v>
      </c>
      <c r="K2354" s="26">
        <f t="shared" si="182"/>
        <v>1.5586450000000003</v>
      </c>
      <c r="L2354" s="31">
        <f t="shared" si="183"/>
        <v>4.0433207158930191</v>
      </c>
      <c r="M2354" s="4">
        <f>2.721*K2354*(H2354+VLOOKUP(B2354,Summary!$A$34:C$39,3,0))</f>
        <v>1.7786258420842256</v>
      </c>
      <c r="N2354" t="s">
        <v>115</v>
      </c>
      <c r="P2354">
        <f t="shared" si="184"/>
        <v>2000</v>
      </c>
    </row>
    <row r="2355" spans="1:16" hidden="1">
      <c r="A2355" t="s">
        <v>2</v>
      </c>
      <c r="B2355" t="s">
        <v>94</v>
      </c>
      <c r="C2355" t="s">
        <v>71</v>
      </c>
      <c r="D2355" s="8">
        <v>4110</v>
      </c>
      <c r="E2355" t="str">
        <f>VLOOKUP(D2355,Conformity!$A$2:$C$116,2,0)</f>
        <v>Pine Flatwoods</v>
      </c>
      <c r="F2355" s="8" t="s">
        <v>10</v>
      </c>
      <c r="G2355" s="26">
        <f t="shared" si="185"/>
        <v>0.80616023176279095</v>
      </c>
      <c r="H2355" s="30">
        <f t="shared" si="186"/>
        <v>4.9140330516175015E-2</v>
      </c>
      <c r="I2355" s="30">
        <f>HLOOKUP(F2355,ROCs!$B$1:$F$17,MATCH(VLOOKUP(D2355,HROC,2,0),ROCs!$A$2:$A$17,0)+1,0)</f>
        <v>0.24115339422849597</v>
      </c>
      <c r="J2355" s="3">
        <v>1.86</v>
      </c>
      <c r="K2355" s="26">
        <f t="shared" si="182"/>
        <v>1.8693125930318981</v>
      </c>
      <c r="L2355" s="31">
        <f t="shared" si="183"/>
        <v>4.1004530526743368</v>
      </c>
      <c r="M2355" s="4">
        <f>2.721*K2355*(H2355+VLOOKUP(B2355,Summary!$A$34:C$39,3,0))</f>
        <v>0.50426733407485824</v>
      </c>
      <c r="N2355" t="s">
        <v>104</v>
      </c>
      <c r="P2355">
        <f t="shared" si="184"/>
        <v>4000</v>
      </c>
    </row>
    <row r="2356" spans="1:16" hidden="1">
      <c r="A2356" t="s">
        <v>14</v>
      </c>
      <c r="B2356" t="s">
        <v>96</v>
      </c>
      <c r="C2356" t="s">
        <v>90</v>
      </c>
      <c r="D2356" s="8">
        <v>4270</v>
      </c>
      <c r="E2356" t="str">
        <f>VLOOKUP(D2356,Conformity!$A$2:$C$116,2,0)</f>
        <v>Live Oak</v>
      </c>
      <c r="F2356" s="8" t="s">
        <v>10</v>
      </c>
      <c r="G2356" s="26">
        <f t="shared" si="185"/>
        <v>0.80616023176279095</v>
      </c>
      <c r="H2356" s="30">
        <f t="shared" si="186"/>
        <v>4.9140330516175015E-2</v>
      </c>
      <c r="I2356" s="30">
        <f>HLOOKUP(F2356,ROCs!$B$1:$F$17,MATCH(VLOOKUP(D2356,HROC,2,0),ROCs!$A$2:$A$17,0)+1,0)</f>
        <v>0.24115339422849597</v>
      </c>
      <c r="J2356" s="3">
        <v>1.86</v>
      </c>
      <c r="K2356" s="26">
        <f t="shared" si="182"/>
        <v>1.8693125930318981</v>
      </c>
      <c r="L2356" s="31">
        <f t="shared" si="183"/>
        <v>4.1004530526743368</v>
      </c>
      <c r="M2356" s="4">
        <f>2.721*K2356*(H2356+VLOOKUP(B2356,Summary!$A$34:C$39,3,0))</f>
        <v>0.65685932104405209</v>
      </c>
      <c r="N2356" t="s">
        <v>105</v>
      </c>
      <c r="O2356" t="s">
        <v>89</v>
      </c>
      <c r="P2356">
        <f t="shared" si="184"/>
        <v>4000</v>
      </c>
    </row>
    <row r="2357" spans="1:16">
      <c r="A2357" t="s">
        <v>14</v>
      </c>
      <c r="B2357" t="s">
        <v>96</v>
      </c>
      <c r="C2357" t="s">
        <v>17</v>
      </c>
      <c r="D2357" s="8">
        <v>6120</v>
      </c>
      <c r="E2357" t="str">
        <f>VLOOKUP(D2357,Conformity!$A$2:$C$116,2,0)</f>
        <v>Mangrove Swamps</v>
      </c>
      <c r="F2357" s="8" t="s">
        <v>10</v>
      </c>
      <c r="G2357" s="26">
        <f t="shared" si="185"/>
        <v>0.62640332935885068</v>
      </c>
      <c r="H2357" s="30">
        <f t="shared" si="186"/>
        <v>1.7869211096790915E-2</v>
      </c>
      <c r="I2357" s="30">
        <f>HLOOKUP(F2357,ROCs!$B$1:$F$17,MATCH(VLOOKUP(D2357,HROC,2,0),ROCs!$A$2:$A$17,0)+1,0)</f>
        <v>0.24869471632328805</v>
      </c>
      <c r="J2357" s="3">
        <v>1.85</v>
      </c>
      <c r="K2357" s="26">
        <f t="shared" si="182"/>
        <v>1.9174051760130102</v>
      </c>
      <c r="L2357" s="31">
        <f t="shared" si="183"/>
        <v>3.2681087108636686</v>
      </c>
      <c r="M2357" s="4">
        <f>2.721*K2357*(H2357+VLOOKUP(B2357,Summary!$A$34:C$39,3,0))</f>
        <v>0.51060906977961673</v>
      </c>
      <c r="N2357" t="s">
        <v>17</v>
      </c>
      <c r="O2357" t="s">
        <v>38</v>
      </c>
      <c r="P2357">
        <f t="shared" si="184"/>
        <v>6000</v>
      </c>
    </row>
    <row r="2358" spans="1:16" hidden="1">
      <c r="A2358" t="s">
        <v>14</v>
      </c>
      <c r="B2358" t="s">
        <v>96</v>
      </c>
      <c r="C2358" t="s">
        <v>72</v>
      </c>
      <c r="D2358" s="8">
        <v>5110</v>
      </c>
      <c r="E2358" t="str">
        <f>VLOOKUP(D2358,Conformity!$A$2:$C$116,2,0)</f>
        <v xml:space="preserve"> Natural River, Stream, Waterway</v>
      </c>
      <c r="F2358" s="8" t="s">
        <v>9</v>
      </c>
      <c r="G2358" s="26">
        <f t="shared" si="185"/>
        <v>0.52096910560538079</v>
      </c>
      <c r="H2358" s="30">
        <f t="shared" si="186"/>
        <v>9.3813358258152305E-2</v>
      </c>
      <c r="I2358" s="30">
        <f>HLOOKUP(F2358,ROCs!$B$1:$F$17,MATCH(VLOOKUP(D2358,HROC,2,0),ROCs!$A$2:$A$17,0)+1,0)</f>
        <v>0.2984336595879456</v>
      </c>
      <c r="J2358" s="3">
        <v>1.85</v>
      </c>
      <c r="K2358" s="26">
        <f t="shared" si="182"/>
        <v>2.3008862112156119</v>
      </c>
      <c r="L2358" s="31">
        <f t="shared" si="183"/>
        <v>3.2616372084659182</v>
      </c>
      <c r="M2358" s="4">
        <f>2.721*K2358*(H2358+VLOOKUP(B2358,Summary!$A$34:C$39,3,0))</f>
        <v>1.0881952701675734</v>
      </c>
      <c r="N2358" t="s">
        <v>99</v>
      </c>
      <c r="P2358">
        <f t="shared" si="184"/>
        <v>5000</v>
      </c>
    </row>
    <row r="2359" spans="1:16" hidden="1">
      <c r="A2359" t="s">
        <v>14</v>
      </c>
      <c r="B2359" t="s">
        <v>96</v>
      </c>
      <c r="C2359" t="s">
        <v>72</v>
      </c>
      <c r="D2359" s="8">
        <v>2110</v>
      </c>
      <c r="E2359" t="str">
        <f>VLOOKUP(D2359,Conformity!$A$2:$C$116,2,0)</f>
        <v>Improved Pastures</v>
      </c>
      <c r="F2359" s="8" t="s">
        <v>10</v>
      </c>
      <c r="G2359" s="26">
        <f t="shared" si="185"/>
        <v>1.8765006736361713</v>
      </c>
      <c r="H2359" s="30">
        <f t="shared" si="186"/>
        <v>0.3700681607026059</v>
      </c>
      <c r="I2359" s="30">
        <f>HLOOKUP(F2359,ROCs!$B$1:$F$17,MATCH(VLOOKUP(D2359,HROC,2,0),ROCs!$A$2:$A$17,0)+1,0)</f>
        <v>0.58663586860269046</v>
      </c>
      <c r="J2359" s="3">
        <v>1.84</v>
      </c>
      <c r="K2359" s="26">
        <f t="shared" si="182"/>
        <v>4.4984411676191511</v>
      </c>
      <c r="L2359" s="31">
        <f t="shared" si="183"/>
        <v>22.968853165153412</v>
      </c>
      <c r="M2359" s="4">
        <f>2.721*K2359*(H2359+VLOOKUP(B2359,Summary!$A$34:C$39,3,0))</f>
        <v>5.508950592305057</v>
      </c>
      <c r="N2359" t="s">
        <v>99</v>
      </c>
      <c r="P2359">
        <f t="shared" si="184"/>
        <v>2000</v>
      </c>
    </row>
    <row r="2360" spans="1:16">
      <c r="A2360" t="s">
        <v>14</v>
      </c>
      <c r="B2360" t="s">
        <v>96</v>
      </c>
      <c r="C2360" t="s">
        <v>17</v>
      </c>
      <c r="D2360" s="8">
        <v>6440</v>
      </c>
      <c r="E2360" t="str">
        <f>VLOOKUP(D2360,Conformity!$A$2:$C$116,2,0)</f>
        <v>Emergent Aquatic Vegetation</v>
      </c>
      <c r="F2360" s="8" t="s">
        <v>5</v>
      </c>
      <c r="G2360" s="26">
        <f t="shared" si="185"/>
        <v>0.62640332935885068</v>
      </c>
      <c r="H2360" s="30">
        <f t="shared" si="186"/>
        <v>1.7869211096790915E-2</v>
      </c>
      <c r="I2360" s="30">
        <f>HLOOKUP(F2360,ROCs!$B$1:$F$17,MATCH(VLOOKUP(D2360,HROC,2,0),ROCs!$A$2:$A$17,0)+1,0)</f>
        <v>0.24869471632328805</v>
      </c>
      <c r="J2360" s="3">
        <v>1.83</v>
      </c>
      <c r="K2360" s="26">
        <f t="shared" si="182"/>
        <v>1.8966764714074644</v>
      </c>
      <c r="L2360" s="31">
        <f t="shared" si="183"/>
        <v>3.232777805881359</v>
      </c>
      <c r="M2360" s="4">
        <f>2.721*K2360*(H2360+VLOOKUP(B2360,Summary!$A$34:C$39,3,0))</f>
        <v>0.5050889717279452</v>
      </c>
      <c r="N2360" t="s">
        <v>17</v>
      </c>
      <c r="O2360" t="s">
        <v>37</v>
      </c>
      <c r="P2360">
        <f t="shared" si="184"/>
        <v>6000</v>
      </c>
    </row>
    <row r="2361" spans="1:16" hidden="1">
      <c r="A2361" t="s">
        <v>8</v>
      </c>
      <c r="B2361" t="s">
        <v>8</v>
      </c>
      <c r="C2361" t="s">
        <v>86</v>
      </c>
      <c r="D2361" s="8">
        <v>5300</v>
      </c>
      <c r="E2361" t="str">
        <f>VLOOKUP(D2361,Conformity!$A$2:$C$116,2,0)</f>
        <v>Reservoirs</v>
      </c>
      <c r="F2361" s="8" t="s">
        <v>10</v>
      </c>
      <c r="G2361" s="26">
        <f t="shared" si="185"/>
        <v>0.52096910560538079</v>
      </c>
      <c r="H2361" s="30">
        <f t="shared" si="186"/>
        <v>9.3813358258152305E-2</v>
      </c>
      <c r="I2361" s="30">
        <f>HLOOKUP(F2361,ROCs!$B$1:$F$17,MATCH(VLOOKUP(D2361,HROC,2,0),ROCs!$A$2:$A$17,0)+1,0)</f>
        <v>0.2984336595879456</v>
      </c>
      <c r="J2361" s="3">
        <v>1.83</v>
      </c>
      <c r="K2361" s="26">
        <f t="shared" si="182"/>
        <v>2.2760117656889567</v>
      </c>
      <c r="L2361" s="31">
        <f t="shared" si="183"/>
        <v>3.2263762656716923</v>
      </c>
      <c r="M2361" s="4">
        <f>2.721*K2361*(H2361+VLOOKUP(B2361,Summary!$A$34:C$39,3,0))</f>
        <v>1.7576640785649342</v>
      </c>
      <c r="N2361" t="s">
        <v>109</v>
      </c>
      <c r="P2361">
        <f t="shared" si="184"/>
        <v>5000</v>
      </c>
    </row>
    <row r="2362" spans="1:16" hidden="1">
      <c r="A2362" t="s">
        <v>16</v>
      </c>
      <c r="B2362" t="s">
        <v>97</v>
      </c>
      <c r="C2362" t="s">
        <v>86</v>
      </c>
      <c r="D2362" s="8">
        <v>1320</v>
      </c>
      <c r="E2362" t="str">
        <f>VLOOKUP(D2362,Conformity!$A$2:$C$116,2,0)</f>
        <v>Mobile Home Units &lt;Six or more dwelling units per acre&gt;</v>
      </c>
      <c r="F2362" s="8" t="s">
        <v>9</v>
      </c>
      <c r="G2362" s="26">
        <f t="shared" si="185"/>
        <v>1.6728075169398335</v>
      </c>
      <c r="H2362" s="30">
        <f t="shared" si="186"/>
        <v>0.4645994885165638</v>
      </c>
      <c r="I2362" s="30">
        <f>HLOOKUP(F2362,ROCs!$B$1:$F$17,MATCH(VLOOKUP(D2362,HROC,2,0),ROCs!$A$2:$A$17,0)+1,0)</f>
        <v>0.43646311869441834</v>
      </c>
      <c r="J2362" s="3">
        <v>1.83</v>
      </c>
      <c r="K2362" s="26">
        <f t="shared" si="182"/>
        <v>3.3286968863009485</v>
      </c>
      <c r="L2362" s="31">
        <f t="shared" si="183"/>
        <v>15.15126041978319</v>
      </c>
      <c r="M2362" s="4">
        <f>2.721*K2362*(H2362+VLOOKUP(B2362,Summary!$A$34:C$39,3,0))</f>
        <v>4.5703514485575072</v>
      </c>
      <c r="N2362" t="s">
        <v>109</v>
      </c>
      <c r="P2362">
        <f t="shared" si="184"/>
        <v>1000</v>
      </c>
    </row>
    <row r="2363" spans="1:16" hidden="1">
      <c r="A2363" t="s">
        <v>8</v>
      </c>
      <c r="B2363" t="s">
        <v>8</v>
      </c>
      <c r="C2363" t="s">
        <v>71</v>
      </c>
      <c r="D2363" s="8">
        <v>2540</v>
      </c>
      <c r="E2363" t="str">
        <f>VLOOKUP(D2363,Conformity!$A$2:$C$116,2,0)</f>
        <v>Aquaculture</v>
      </c>
      <c r="F2363" s="8" t="s">
        <v>5</v>
      </c>
      <c r="G2363" s="26">
        <f t="shared" si="185"/>
        <v>1.7303616721893005</v>
      </c>
      <c r="H2363" s="30">
        <f t="shared" si="186"/>
        <v>0.38508149913584422</v>
      </c>
      <c r="I2363" s="30">
        <f>HLOOKUP(F2363,ROCs!$B$1:$F$17,MATCH(VLOOKUP(D2363,HROC,2,0),ROCs!$A$2:$A$17,0)+1,0)</f>
        <v>0.30381529981542799</v>
      </c>
      <c r="J2363" s="3">
        <v>1.83</v>
      </c>
      <c r="K2363" s="26">
        <f t="shared" si="182"/>
        <v>2.3170549794248569</v>
      </c>
      <c r="L2363" s="31">
        <f t="shared" si="183"/>
        <v>10.909422653334575</v>
      </c>
      <c r="M2363" s="4">
        <f>2.721*K2363*(H2363+VLOOKUP(B2363,Summary!$A$34:C$39,3,0))</f>
        <v>3.6257201225732167</v>
      </c>
      <c r="N2363" t="s">
        <v>104</v>
      </c>
      <c r="P2363">
        <f t="shared" si="184"/>
        <v>2000</v>
      </c>
    </row>
    <row r="2364" spans="1:16" hidden="1">
      <c r="A2364" t="s">
        <v>8</v>
      </c>
      <c r="B2364" t="s">
        <v>8</v>
      </c>
      <c r="C2364" t="s">
        <v>83</v>
      </c>
      <c r="D2364" s="8">
        <v>6440</v>
      </c>
      <c r="E2364" t="str">
        <f>VLOOKUP(D2364,Conformity!$A$2:$C$116,2,0)</f>
        <v>Emergent Aquatic Vegetation</v>
      </c>
      <c r="F2364" s="8" t="s">
        <v>5</v>
      </c>
      <c r="G2364" s="26">
        <f t="shared" si="185"/>
        <v>0.62640332935885068</v>
      </c>
      <c r="H2364" s="30">
        <f t="shared" si="186"/>
        <v>1.7869211096790915E-2</v>
      </c>
      <c r="I2364" s="30">
        <f>HLOOKUP(F2364,ROCs!$B$1:$F$17,MATCH(VLOOKUP(D2364,HROC,2,0),ROCs!$A$2:$A$17,0)+1,0)</f>
        <v>0.24869471632328805</v>
      </c>
      <c r="J2364" s="3">
        <v>1.82</v>
      </c>
      <c r="K2364" s="26">
        <f t="shared" si="182"/>
        <v>1.8863121191046914</v>
      </c>
      <c r="L2364" s="31">
        <f t="shared" si="183"/>
        <v>3.2151123533902042</v>
      </c>
      <c r="M2364" s="4">
        <f>2.721*K2364*(H2364+VLOOKUP(B2364,Summary!$A$34:C$39,3,0))</f>
        <v>1.0669210030713348</v>
      </c>
      <c r="N2364" t="s">
        <v>111</v>
      </c>
      <c r="O2364" t="s">
        <v>82</v>
      </c>
      <c r="P2364">
        <f t="shared" si="184"/>
        <v>6000</v>
      </c>
    </row>
    <row r="2365" spans="1:16" hidden="1">
      <c r="A2365" t="s">
        <v>16</v>
      </c>
      <c r="B2365" t="s">
        <v>97</v>
      </c>
      <c r="C2365" t="s">
        <v>79</v>
      </c>
      <c r="D2365" s="8">
        <v>6410</v>
      </c>
      <c r="E2365" t="str">
        <f>VLOOKUP(D2365,Conformity!$A$2:$C$116,2,0)</f>
        <v>Freshwater Marshes</v>
      </c>
      <c r="F2365" s="8" t="s">
        <v>5</v>
      </c>
      <c r="G2365" s="26">
        <f t="shared" si="185"/>
        <v>0.62640332935885068</v>
      </c>
      <c r="H2365" s="30">
        <f t="shared" si="186"/>
        <v>1.7869211096790915E-2</v>
      </c>
      <c r="I2365" s="30">
        <f>HLOOKUP(F2365,ROCs!$B$1:$F$17,MATCH(VLOOKUP(D2365,HROC,2,0),ROCs!$A$2:$A$17,0)+1,0)</f>
        <v>0.24869471632328805</v>
      </c>
      <c r="J2365" s="3">
        <v>1.82</v>
      </c>
      <c r="K2365" s="26">
        <f t="shared" si="182"/>
        <v>1.8863121191046914</v>
      </c>
      <c r="L2365" s="31">
        <f t="shared" si="183"/>
        <v>3.2151123533902042</v>
      </c>
      <c r="M2365" s="4">
        <f>2.721*K2365*(H2365+VLOOKUP(B2365,Summary!$A$34:C$39,3,0))</f>
        <v>0.29702271165875488</v>
      </c>
      <c r="N2365" t="s">
        <v>113</v>
      </c>
      <c r="P2365">
        <f t="shared" si="184"/>
        <v>6000</v>
      </c>
    </row>
    <row r="2366" spans="1:16" hidden="1">
      <c r="A2366" t="s">
        <v>16</v>
      </c>
      <c r="B2366" t="s">
        <v>97</v>
      </c>
      <c r="C2366" t="s">
        <v>86</v>
      </c>
      <c r="D2366" s="8">
        <v>1550</v>
      </c>
      <c r="E2366" t="str">
        <f>VLOOKUP(D2366,Conformity!$A$2:$C$116,2,0)</f>
        <v>Other Light Industrial</v>
      </c>
      <c r="F2366" s="8" t="s">
        <v>5</v>
      </c>
      <c r="G2366" s="26">
        <f t="shared" si="185"/>
        <v>1.2017295380314896</v>
      </c>
      <c r="H2366" s="30">
        <f t="shared" si="186"/>
        <v>0.2322997442582819</v>
      </c>
      <c r="I2366" s="30">
        <f>HLOOKUP(F2366,ROCs!$B$1:$F$17,MATCH(VLOOKUP(D2366,HROC,2,0),ROCs!$A$2:$A$17,0)+1,0)</f>
        <v>0.34369105791620291</v>
      </c>
      <c r="J2366" s="3">
        <v>1.81</v>
      </c>
      <c r="K2366" s="26">
        <f t="shared" si="182"/>
        <v>2.5925217957970541</v>
      </c>
      <c r="L2366" s="31">
        <f t="shared" si="183"/>
        <v>8.4773027644193508</v>
      </c>
      <c r="M2366" s="4">
        <f>2.721*K2366*(H2366+VLOOKUP(B2366,Summary!$A$34:C$39,3,0))</f>
        <v>1.9208709628063816</v>
      </c>
      <c r="N2366" t="s">
        <v>109</v>
      </c>
      <c r="P2366">
        <f t="shared" si="184"/>
        <v>1000</v>
      </c>
    </row>
    <row r="2367" spans="1:16" hidden="1">
      <c r="A2367" t="s">
        <v>14</v>
      </c>
      <c r="B2367" t="s">
        <v>96</v>
      </c>
      <c r="C2367" t="s">
        <v>90</v>
      </c>
      <c r="D2367" s="8">
        <v>5300</v>
      </c>
      <c r="E2367" t="str">
        <f>VLOOKUP(D2367,Conformity!$A$2:$C$116,2,0)</f>
        <v>Reservoirs</v>
      </c>
      <c r="F2367" s="8" t="s">
        <v>9</v>
      </c>
      <c r="G2367" s="26">
        <f t="shared" si="185"/>
        <v>0.52096910560538079</v>
      </c>
      <c r="H2367" s="30">
        <f t="shared" si="186"/>
        <v>9.3813358258152305E-2</v>
      </c>
      <c r="I2367" s="30">
        <f>HLOOKUP(F2367,ROCs!$B$1:$F$17,MATCH(VLOOKUP(D2367,HROC,2,0),ROCs!$A$2:$A$17,0)+1,0)</f>
        <v>0.2984336595879456</v>
      </c>
      <c r="J2367" s="3">
        <v>1.81</v>
      </c>
      <c r="K2367" s="26">
        <f t="shared" si="182"/>
        <v>2.2511373201623015</v>
      </c>
      <c r="L2367" s="31">
        <f t="shared" si="183"/>
        <v>3.1911153228774665</v>
      </c>
      <c r="M2367" s="4">
        <f>2.721*K2367*(H2367+VLOOKUP(B2367,Summary!$A$34:C$39,3,0))</f>
        <v>1.064666723785572</v>
      </c>
      <c r="N2367" t="s">
        <v>105</v>
      </c>
      <c r="O2367" t="s">
        <v>89</v>
      </c>
      <c r="P2367">
        <f t="shared" si="184"/>
        <v>5000</v>
      </c>
    </row>
    <row r="2368" spans="1:16" hidden="1">
      <c r="A2368" t="s">
        <v>8</v>
      </c>
      <c r="B2368" t="s">
        <v>8</v>
      </c>
      <c r="C2368" t="s">
        <v>73</v>
      </c>
      <c r="D2368" s="8">
        <v>2110</v>
      </c>
      <c r="E2368" t="str">
        <f>VLOOKUP(D2368,Conformity!$A$2:$C$116,2,0)</f>
        <v>Improved Pastures</v>
      </c>
      <c r="F2368" s="8" t="s">
        <v>5</v>
      </c>
      <c r="G2368" s="26">
        <f t="shared" si="185"/>
        <v>1.8765006736361713</v>
      </c>
      <c r="H2368" s="30">
        <f t="shared" si="186"/>
        <v>0.3700681607026059</v>
      </c>
      <c r="I2368" s="30">
        <f>HLOOKUP(F2368,ROCs!$B$1:$F$17,MATCH(VLOOKUP(D2368,HROC,2,0),ROCs!$A$2:$A$17,0)+1,0)</f>
        <v>0.58663586860269046</v>
      </c>
      <c r="J2368" s="3">
        <v>1.81</v>
      </c>
      <c r="K2368" s="26">
        <f t="shared" si="182"/>
        <v>4.4250970181470999</v>
      </c>
      <c r="L2368" s="31">
        <f t="shared" si="183"/>
        <v>22.594360993982434</v>
      </c>
      <c r="M2368" s="4">
        <f>2.721*K2368*(H2368+VLOOKUP(B2368,Summary!$A$34:C$39,3,0))</f>
        <v>6.7436065341929954</v>
      </c>
      <c r="N2368" t="s">
        <v>110</v>
      </c>
      <c r="P2368">
        <f t="shared" si="184"/>
        <v>2000</v>
      </c>
    </row>
    <row r="2369" spans="1:16">
      <c r="A2369" t="s">
        <v>12</v>
      </c>
      <c r="B2369" t="s">
        <v>95</v>
      </c>
      <c r="C2369" t="s">
        <v>17</v>
      </c>
      <c r="D2369" s="8">
        <v>2210</v>
      </c>
      <c r="E2369" t="str">
        <f>VLOOKUP(D2369,Conformity!$A$2:$C$116,2,0)</f>
        <v>Citrus Groves</v>
      </c>
      <c r="F2369" s="8" t="s">
        <v>5</v>
      </c>
      <c r="G2369" s="26">
        <f t="shared" si="185"/>
        <v>1.6671011379372187</v>
      </c>
      <c r="H2369" s="30">
        <f t="shared" si="186"/>
        <v>0.16490862031309303</v>
      </c>
      <c r="I2369" s="30">
        <f>HLOOKUP(F2369,ROCs!$B$1:$F$17,MATCH(VLOOKUP(D2369,HROC,2,0),ROCs!$A$2:$A$17,0)+1,0)</f>
        <v>0.32696578480774496</v>
      </c>
      <c r="J2369" s="3">
        <v>1.8</v>
      </c>
      <c r="K2369" s="26">
        <f t="shared" si="182"/>
        <v>2.4527338347352989</v>
      </c>
      <c r="L2369" s="31">
        <f t="shared" si="183"/>
        <v>11.126047553455537</v>
      </c>
      <c r="M2369" s="4">
        <f>2.721*K2369*(H2369+VLOOKUP(B2369,Summary!$A$34:C$39,3,0))</f>
        <v>1.1005817882461983</v>
      </c>
      <c r="N2369" t="s">
        <v>17</v>
      </c>
      <c r="O2369" t="s">
        <v>34</v>
      </c>
      <c r="P2369">
        <f t="shared" si="184"/>
        <v>2000</v>
      </c>
    </row>
    <row r="2370" spans="1:16" hidden="1">
      <c r="A2370" t="s">
        <v>8</v>
      </c>
      <c r="B2370" t="s">
        <v>8</v>
      </c>
      <c r="C2370" t="s">
        <v>86</v>
      </c>
      <c r="D2370" s="8">
        <v>6300</v>
      </c>
      <c r="E2370" t="str">
        <f>VLOOKUP(D2370,Conformity!$A$2:$C$116,2,0)</f>
        <v>Wetland Forested Mixed</v>
      </c>
      <c r="F2370" s="8" t="s">
        <v>5</v>
      </c>
      <c r="G2370" s="26">
        <f t="shared" si="185"/>
        <v>0.62640332935885068</v>
      </c>
      <c r="H2370" s="30">
        <f t="shared" si="186"/>
        <v>1.7869211096790915E-2</v>
      </c>
      <c r="I2370" s="30">
        <f>HLOOKUP(F2370,ROCs!$B$1:$F$17,MATCH(VLOOKUP(D2370,HROC,2,0),ROCs!$A$2:$A$17,0)+1,0)</f>
        <v>0.24869471632328805</v>
      </c>
      <c r="J2370" s="3">
        <v>1.8</v>
      </c>
      <c r="K2370" s="26">
        <f t="shared" ref="K2370:K2433" si="187">Rain*I2370*J2370/12</f>
        <v>1.8655834144991452</v>
      </c>
      <c r="L2370" s="31">
        <f t="shared" ref="L2370:L2433" si="188">2.721*G2370*K2370</f>
        <v>3.1797814484078941</v>
      </c>
      <c r="M2370" s="4">
        <f>2.721*K2370*(H2370+VLOOKUP(B2370,Summary!$A$34:C$39,3,0))</f>
        <v>1.055196596444177</v>
      </c>
      <c r="N2370" t="s">
        <v>109</v>
      </c>
      <c r="P2370">
        <f t="shared" si="184"/>
        <v>6000</v>
      </c>
    </row>
    <row r="2371" spans="1:16" hidden="1">
      <c r="A2371" t="s">
        <v>12</v>
      </c>
      <c r="B2371" t="s">
        <v>95</v>
      </c>
      <c r="C2371" t="s">
        <v>86</v>
      </c>
      <c r="D2371" s="8">
        <v>1180</v>
      </c>
      <c r="E2371" t="str">
        <f>VLOOKUP(D2371,Conformity!$A$2:$C$116,2,0)</f>
        <v>Rural Residential</v>
      </c>
      <c r="F2371" s="8" t="s">
        <v>10</v>
      </c>
      <c r="G2371" s="26">
        <f t="shared" si="185"/>
        <v>0.96739227811534922</v>
      </c>
      <c r="H2371" s="30">
        <f t="shared" si="186"/>
        <v>0.17065096597435325</v>
      </c>
      <c r="I2371" s="30">
        <f>HLOOKUP(F2371,ROCs!$B$1:$F$17,MATCH(VLOOKUP(D2371,HROC,2,0),ROCs!$A$2:$A$17,0)+1,0)</f>
        <v>0.24895975957097566</v>
      </c>
      <c r="J2371" s="3">
        <v>1.79</v>
      </c>
      <c r="K2371" s="26">
        <f t="shared" si="187"/>
        <v>1.8571962384415535</v>
      </c>
      <c r="L2371" s="31">
        <f t="shared" si="188"/>
        <v>4.8886500933360031</v>
      </c>
      <c r="M2371" s="4">
        <f>2.721*K2371*(H2371+VLOOKUP(B2371,Summary!$A$34:C$39,3,0))</f>
        <v>0.86237287562773701</v>
      </c>
      <c r="N2371" t="s">
        <v>109</v>
      </c>
      <c r="P2371">
        <f t="shared" ref="P2371:P2434" si="189">INT(D2371/1000)*1000</f>
        <v>1000</v>
      </c>
    </row>
    <row r="2372" spans="1:16" hidden="1">
      <c r="A2372" t="s">
        <v>12</v>
      </c>
      <c r="B2372" t="s">
        <v>95</v>
      </c>
      <c r="C2372" t="s">
        <v>86</v>
      </c>
      <c r="D2372" s="8">
        <v>4340</v>
      </c>
      <c r="E2372" t="str">
        <f>VLOOKUP(D2372,Conformity!$A$2:$C$116,2,0)</f>
        <v>Hardwood - Coniferous Mixed</v>
      </c>
      <c r="F2372" s="8" t="s">
        <v>10</v>
      </c>
      <c r="G2372" s="26">
        <f t="shared" si="185"/>
        <v>0.80616023176279095</v>
      </c>
      <c r="H2372" s="30">
        <f t="shared" si="186"/>
        <v>4.9140330516175015E-2</v>
      </c>
      <c r="I2372" s="30">
        <f>HLOOKUP(F2372,ROCs!$B$1:$F$17,MATCH(VLOOKUP(D2372,HROC,2,0),ROCs!$A$2:$A$17,0)+1,0)</f>
        <v>0.24115339422849597</v>
      </c>
      <c r="J2372" s="3">
        <v>1.79</v>
      </c>
      <c r="K2372" s="26">
        <f t="shared" si="187"/>
        <v>1.79896211910059</v>
      </c>
      <c r="L2372" s="31">
        <f t="shared" si="188"/>
        <v>3.9461349270360548</v>
      </c>
      <c r="M2372" s="4">
        <f>2.721*K2372*(H2372+VLOOKUP(B2372,Summary!$A$34:C$39,3,0))</f>
        <v>0.24054073487593261</v>
      </c>
      <c r="N2372" t="s">
        <v>109</v>
      </c>
      <c r="P2372">
        <f t="shared" si="189"/>
        <v>4000</v>
      </c>
    </row>
    <row r="2373" spans="1:16" hidden="1">
      <c r="A2373" t="s">
        <v>2</v>
      </c>
      <c r="B2373" t="s">
        <v>94</v>
      </c>
      <c r="C2373" t="s">
        <v>81</v>
      </c>
      <c r="D2373" s="8">
        <v>6120</v>
      </c>
      <c r="E2373" t="str">
        <f>VLOOKUP(D2373,Conformity!$A$2:$C$116,2,0)</f>
        <v>Mangrove Swamps</v>
      </c>
      <c r="F2373" s="8" t="s">
        <v>3</v>
      </c>
      <c r="G2373" s="26">
        <f t="shared" si="185"/>
        <v>0.62640332935885068</v>
      </c>
      <c r="H2373" s="30">
        <f t="shared" si="186"/>
        <v>1.7869211096790915E-2</v>
      </c>
      <c r="I2373" s="30">
        <f>HLOOKUP(F2373,ROCs!$B$1:$F$17,MATCH(VLOOKUP(D2373,HROC,2,0),ROCs!$A$2:$A$17,0)+1,0)</f>
        <v>0.24869471632328805</v>
      </c>
      <c r="J2373" s="3">
        <v>1.78</v>
      </c>
      <c r="K2373" s="26">
        <f t="shared" si="187"/>
        <v>1.844854709893599</v>
      </c>
      <c r="L2373" s="31">
        <f t="shared" si="188"/>
        <v>3.1444505434255841</v>
      </c>
      <c r="M2373" s="4">
        <f>2.721*K2373*(H2373+VLOOKUP(B2373,Summary!$A$34:C$39,3,0))</f>
        <v>0.34069323663015189</v>
      </c>
      <c r="N2373" t="s">
        <v>103</v>
      </c>
      <c r="O2373" t="s">
        <v>82</v>
      </c>
      <c r="P2373">
        <f t="shared" si="189"/>
        <v>6000</v>
      </c>
    </row>
    <row r="2374" spans="1:16" hidden="1">
      <c r="A2374" t="s">
        <v>16</v>
      </c>
      <c r="B2374" t="s">
        <v>97</v>
      </c>
      <c r="C2374" t="s">
        <v>71</v>
      </c>
      <c r="D2374" s="8">
        <v>4340</v>
      </c>
      <c r="E2374" t="str">
        <f>VLOOKUP(D2374,Conformity!$A$2:$C$116,2,0)</f>
        <v>Hardwood - Coniferous Mixed</v>
      </c>
      <c r="F2374" s="8" t="s">
        <v>9</v>
      </c>
      <c r="G2374" s="26">
        <f t="shared" si="185"/>
        <v>0.80616023176279095</v>
      </c>
      <c r="H2374" s="30">
        <f t="shared" si="186"/>
        <v>4.9140330516175015E-2</v>
      </c>
      <c r="I2374" s="30">
        <f>HLOOKUP(F2374,ROCs!$B$1:$F$17,MATCH(VLOOKUP(D2374,HROC,2,0),ROCs!$A$2:$A$17,0)+1,0)</f>
        <v>0.19937879050387461</v>
      </c>
      <c r="J2374" s="3">
        <v>1.78</v>
      </c>
      <c r="K2374" s="26">
        <f t="shared" si="187"/>
        <v>1.4790217747763172</v>
      </c>
      <c r="L2374" s="31">
        <f t="shared" si="188"/>
        <v>3.244325948458358</v>
      </c>
      <c r="M2374" s="4">
        <f>2.721*K2374*(H2374+VLOOKUP(B2374,Summary!$A$34:C$39,3,0))</f>
        <v>0.35873797286601561</v>
      </c>
      <c r="N2374" t="s">
        <v>104</v>
      </c>
      <c r="P2374">
        <f t="shared" si="189"/>
        <v>4000</v>
      </c>
    </row>
    <row r="2375" spans="1:16" hidden="1">
      <c r="A2375" t="s">
        <v>12</v>
      </c>
      <c r="B2375" t="s">
        <v>95</v>
      </c>
      <c r="C2375" t="s">
        <v>86</v>
      </c>
      <c r="D2375" s="8">
        <v>1480</v>
      </c>
      <c r="E2375" t="str">
        <f>VLOOKUP(D2375,Conformity!$A$2:$C$116,2,0)</f>
        <v>Cemeteries</v>
      </c>
      <c r="F2375" s="8" t="s">
        <v>5</v>
      </c>
      <c r="G2375" s="26">
        <f t="shared" si="185"/>
        <v>1.3474392445178078</v>
      </c>
      <c r="H2375" s="30">
        <f t="shared" si="186"/>
        <v>0.2921616014325315</v>
      </c>
      <c r="I2375" s="30">
        <f>HLOOKUP(F2375,ROCs!$B$1:$F$17,MATCH(VLOOKUP(D2375,HROC,2,0),ROCs!$A$2:$A$17,0)+1,0)</f>
        <v>0.27638752969320179</v>
      </c>
      <c r="J2375" s="3">
        <v>1.77</v>
      </c>
      <c r="K2375" s="26">
        <f t="shared" si="187"/>
        <v>2.0387657030936608</v>
      </c>
      <c r="L2375" s="31">
        <f t="shared" si="188"/>
        <v>7.4748942518516488</v>
      </c>
      <c r="M2375" s="4">
        <f>2.721*K2375*(H2375+VLOOKUP(B2375,Summary!$A$34:C$39,3,0))</f>
        <v>1.6207610725642185</v>
      </c>
      <c r="N2375" t="s">
        <v>109</v>
      </c>
      <c r="P2375">
        <f t="shared" si="189"/>
        <v>1000</v>
      </c>
    </row>
    <row r="2376" spans="1:16">
      <c r="A2376" t="s">
        <v>11</v>
      </c>
      <c r="B2376" t="s">
        <v>11</v>
      </c>
      <c r="C2376" t="s">
        <v>17</v>
      </c>
      <c r="D2376" s="8">
        <v>5300</v>
      </c>
      <c r="E2376" t="str">
        <f>VLOOKUP(D2376,Conformity!$A$2:$C$116,2,0)</f>
        <v>Reservoirs</v>
      </c>
      <c r="F2376" s="8" t="s">
        <v>10</v>
      </c>
      <c r="G2376" s="26">
        <f t="shared" si="185"/>
        <v>0.52096910560538079</v>
      </c>
      <c r="H2376" s="30">
        <f t="shared" si="186"/>
        <v>9.3813358258152305E-2</v>
      </c>
      <c r="I2376" s="30">
        <f>HLOOKUP(F2376,ROCs!$B$1:$F$17,MATCH(VLOOKUP(D2376,HROC,2,0),ROCs!$A$2:$A$17,0)+1,0)</f>
        <v>0.2984336595879456</v>
      </c>
      <c r="J2376" s="3">
        <v>1.75</v>
      </c>
      <c r="K2376" s="26">
        <f t="shared" si="187"/>
        <v>2.1765139835823355</v>
      </c>
      <c r="L2376" s="31">
        <f t="shared" si="188"/>
        <v>3.0853324944947875</v>
      </c>
      <c r="M2376" s="4">
        <f>2.721*K2376*(H2376+VLOOKUP(B2376,Summary!$A$34:C$39,3,0))</f>
        <v>1.2070427406923956</v>
      </c>
      <c r="N2376" t="s">
        <v>17</v>
      </c>
      <c r="O2376" t="s">
        <v>22</v>
      </c>
      <c r="P2376">
        <f t="shared" si="189"/>
        <v>5000</v>
      </c>
    </row>
    <row r="2377" spans="1:16" hidden="1">
      <c r="A2377" t="s">
        <v>14</v>
      </c>
      <c r="B2377" t="s">
        <v>96</v>
      </c>
      <c r="C2377" t="s">
        <v>78</v>
      </c>
      <c r="D2377" s="8">
        <v>4200</v>
      </c>
      <c r="E2377" t="str">
        <f>VLOOKUP(D2377,Conformity!$A$2:$C$116,2,0)</f>
        <v>Upland Hardwood Forests</v>
      </c>
      <c r="F2377" s="8" t="s">
        <v>10</v>
      </c>
      <c r="G2377" s="26">
        <f t="shared" si="185"/>
        <v>0.80616023176279095</v>
      </c>
      <c r="H2377" s="30">
        <f t="shared" si="186"/>
        <v>4.9140330516175015E-2</v>
      </c>
      <c r="I2377" s="30">
        <f>HLOOKUP(F2377,ROCs!$B$1:$F$17,MATCH(VLOOKUP(D2377,HROC,2,0),ROCs!$A$2:$A$17,0)+1,0)</f>
        <v>0.24115339422849597</v>
      </c>
      <c r="J2377" s="3">
        <v>1.75</v>
      </c>
      <c r="K2377" s="26">
        <f t="shared" si="187"/>
        <v>1.7587618482826997</v>
      </c>
      <c r="L2377" s="31">
        <f t="shared" si="188"/>
        <v>3.8579531409570369</v>
      </c>
      <c r="M2377" s="4">
        <f>2.721*K2377*(H2377+VLOOKUP(B2377,Summary!$A$34:C$39,3,0))</f>
        <v>0.61801280205757592</v>
      </c>
      <c r="N2377" t="s">
        <v>100</v>
      </c>
      <c r="P2377">
        <f t="shared" si="189"/>
        <v>4000</v>
      </c>
    </row>
    <row r="2378" spans="1:16" hidden="1">
      <c r="A2378" t="s">
        <v>8</v>
      </c>
      <c r="B2378" t="s">
        <v>8</v>
      </c>
      <c r="C2378" t="s">
        <v>72</v>
      </c>
      <c r="D2378" s="8">
        <v>8140</v>
      </c>
      <c r="E2378" t="str">
        <f>VLOOKUP(D2378,Conformity!$A$2:$C$116,2,0)</f>
        <v>Roads and Highways</v>
      </c>
      <c r="F2378" s="8" t="s">
        <v>5</v>
      </c>
      <c r="G2378" s="26">
        <f t="shared" si="185"/>
        <v>1.0171301585628862</v>
      </c>
      <c r="H2378" s="30">
        <f t="shared" si="186"/>
        <v>0.19656132206470006</v>
      </c>
      <c r="I2378" s="30">
        <f>HLOOKUP(F2378,ROCs!$B$1:$F$17,MATCH(VLOOKUP(D2378,HROC,2,0),ROCs!$A$2:$A$17,0)+1,0)</f>
        <v>0.45034663738052311</v>
      </c>
      <c r="J2378" s="3">
        <v>1.75</v>
      </c>
      <c r="K2378" s="26">
        <f t="shared" si="187"/>
        <v>3.2844343197458272</v>
      </c>
      <c r="L2378" s="31">
        <f t="shared" si="188"/>
        <v>9.0900370823767211</v>
      </c>
      <c r="M2378" s="4">
        <f>2.721*K2378*(H2378+VLOOKUP(B2378,Summary!$A$34:C$39,3,0))</f>
        <v>3.4546775774945639</v>
      </c>
      <c r="N2378" t="s">
        <v>99</v>
      </c>
      <c r="P2378">
        <f t="shared" si="189"/>
        <v>8000</v>
      </c>
    </row>
    <row r="2379" spans="1:16" hidden="1">
      <c r="A2379" t="s">
        <v>14</v>
      </c>
      <c r="B2379" t="s">
        <v>96</v>
      </c>
      <c r="C2379" t="s">
        <v>77</v>
      </c>
      <c r="D2379" s="8">
        <v>6410</v>
      </c>
      <c r="E2379" t="str">
        <f>VLOOKUP(D2379,Conformity!$A$2:$C$116,2,0)</f>
        <v>Freshwater Marshes</v>
      </c>
      <c r="F2379" s="8" t="s">
        <v>10</v>
      </c>
      <c r="G2379" s="26">
        <f t="shared" si="185"/>
        <v>0.62640332935885068</v>
      </c>
      <c r="H2379" s="30">
        <f t="shared" si="186"/>
        <v>1.7869211096790915E-2</v>
      </c>
      <c r="I2379" s="30">
        <f>HLOOKUP(F2379,ROCs!$B$1:$F$17,MATCH(VLOOKUP(D2379,HROC,2,0),ROCs!$A$2:$A$17,0)+1,0)</f>
        <v>0.24869471632328805</v>
      </c>
      <c r="J2379" s="3">
        <v>1.75</v>
      </c>
      <c r="K2379" s="26">
        <f t="shared" si="187"/>
        <v>1.8137616529852798</v>
      </c>
      <c r="L2379" s="31">
        <f t="shared" si="188"/>
        <v>3.0914541859521187</v>
      </c>
      <c r="M2379" s="4">
        <f>2.721*K2379*(H2379+VLOOKUP(B2379,Summary!$A$34:C$39,3,0))</f>
        <v>0.48300857952125908</v>
      </c>
      <c r="N2379" t="s">
        <v>112</v>
      </c>
      <c r="P2379">
        <f t="shared" si="189"/>
        <v>6000</v>
      </c>
    </row>
    <row r="2380" spans="1:16">
      <c r="A2380" t="s">
        <v>12</v>
      </c>
      <c r="B2380" t="s">
        <v>95</v>
      </c>
      <c r="C2380" t="s">
        <v>17</v>
      </c>
      <c r="D2380" s="8">
        <v>4110</v>
      </c>
      <c r="E2380" t="str">
        <f>VLOOKUP(D2380,Conformity!$A$2:$C$116,2,0)</f>
        <v>Pine Flatwoods</v>
      </c>
      <c r="F2380" s="8" t="s">
        <v>10</v>
      </c>
      <c r="G2380" s="26">
        <f t="shared" si="185"/>
        <v>0.80616023176279095</v>
      </c>
      <c r="H2380" s="30">
        <f t="shared" si="186"/>
        <v>4.9140330516175015E-2</v>
      </c>
      <c r="I2380" s="30">
        <f>HLOOKUP(F2380,ROCs!$B$1:$F$17,MATCH(VLOOKUP(D2380,HROC,2,0),ROCs!$A$2:$A$17,0)+1,0)</f>
        <v>0.24115339422849597</v>
      </c>
      <c r="J2380" s="3">
        <v>1.74</v>
      </c>
      <c r="K2380" s="26">
        <f t="shared" si="187"/>
        <v>1.7487117805782271</v>
      </c>
      <c r="L2380" s="31">
        <f t="shared" si="188"/>
        <v>3.8359076944372821</v>
      </c>
      <c r="M2380" s="4">
        <f>2.721*K2380*(H2380+VLOOKUP(B2380,Summary!$A$34:C$39,3,0))</f>
        <v>0.23382171993526413</v>
      </c>
      <c r="N2380" t="s">
        <v>17</v>
      </c>
      <c r="O2380" t="s">
        <v>33</v>
      </c>
      <c r="P2380">
        <f t="shared" si="189"/>
        <v>4000</v>
      </c>
    </row>
    <row r="2381" spans="1:16" hidden="1">
      <c r="A2381" t="s">
        <v>8</v>
      </c>
      <c r="B2381" t="s">
        <v>8</v>
      </c>
      <c r="C2381" t="s">
        <v>86</v>
      </c>
      <c r="D2381" s="8">
        <v>6440</v>
      </c>
      <c r="E2381" t="str">
        <f>VLOOKUP(D2381,Conformity!$A$2:$C$116,2,0)</f>
        <v>Emergent Aquatic Vegetation</v>
      </c>
      <c r="F2381" s="8" t="s">
        <v>5</v>
      </c>
      <c r="G2381" s="26">
        <f t="shared" si="185"/>
        <v>0.62640332935885068</v>
      </c>
      <c r="H2381" s="30">
        <f t="shared" si="186"/>
        <v>1.7869211096790915E-2</v>
      </c>
      <c r="I2381" s="30">
        <f>HLOOKUP(F2381,ROCs!$B$1:$F$17,MATCH(VLOOKUP(D2381,HROC,2,0),ROCs!$A$2:$A$17,0)+1,0)</f>
        <v>0.24869471632328805</v>
      </c>
      <c r="J2381" s="3">
        <v>1.74</v>
      </c>
      <c r="K2381" s="26">
        <f t="shared" si="187"/>
        <v>1.8033973006825068</v>
      </c>
      <c r="L2381" s="31">
        <f t="shared" si="188"/>
        <v>3.0737887334609639</v>
      </c>
      <c r="M2381" s="4">
        <f>2.721*K2381*(H2381+VLOOKUP(B2381,Summary!$A$34:C$39,3,0))</f>
        <v>1.0200233765627043</v>
      </c>
      <c r="N2381" t="s">
        <v>109</v>
      </c>
      <c r="P2381">
        <f t="shared" si="189"/>
        <v>6000</v>
      </c>
    </row>
    <row r="2382" spans="1:16" hidden="1">
      <c r="A2382" t="s">
        <v>2</v>
      </c>
      <c r="B2382" t="s">
        <v>94</v>
      </c>
      <c r="C2382" t="s">
        <v>86</v>
      </c>
      <c r="D2382" s="8">
        <v>2110</v>
      </c>
      <c r="E2382" t="str">
        <f>VLOOKUP(D2382,Conformity!$A$2:$C$116,2,0)</f>
        <v>Improved Pastures</v>
      </c>
      <c r="F2382" s="8" t="s">
        <v>3</v>
      </c>
      <c r="G2382" s="26">
        <f t="shared" si="185"/>
        <v>1.8765006736361713</v>
      </c>
      <c r="H2382" s="30">
        <f t="shared" si="186"/>
        <v>0.3700681607026059</v>
      </c>
      <c r="I2382" s="30">
        <f>HLOOKUP(F2382,ROCs!$B$1:$F$17,MATCH(VLOOKUP(D2382,HROC,2,0),ROCs!$A$2:$A$17,0)+1,0)</f>
        <v>0.58663586860269046</v>
      </c>
      <c r="J2382" s="3">
        <v>1.73</v>
      </c>
      <c r="K2382" s="26">
        <f t="shared" si="187"/>
        <v>4.2295126195549626</v>
      </c>
      <c r="L2382" s="31">
        <f t="shared" si="188"/>
        <v>21.595715204193155</v>
      </c>
      <c r="M2382" s="4">
        <f>2.721*K2382*(H2382+VLOOKUP(B2382,Summary!$A$34:C$39,3,0))</f>
        <v>4.8343560395873304</v>
      </c>
      <c r="N2382" t="s">
        <v>109</v>
      </c>
      <c r="P2382">
        <f t="shared" si="189"/>
        <v>2000</v>
      </c>
    </row>
    <row r="2383" spans="1:16" hidden="1">
      <c r="A2383" t="s">
        <v>14</v>
      </c>
      <c r="B2383" t="s">
        <v>96</v>
      </c>
      <c r="C2383" t="s">
        <v>72</v>
      </c>
      <c r="D2383" s="8">
        <v>3200</v>
      </c>
      <c r="E2383" t="str">
        <f>VLOOKUP(D2383,Conformity!$A$2:$C$116,2,0)</f>
        <v>Shrub and Brushland</v>
      </c>
      <c r="F2383" s="8" t="s">
        <v>9</v>
      </c>
      <c r="G2383" s="26">
        <f t="shared" ref="G2383:G2446" si="190">VLOOKUP(VLOOKUP(D2383,HEMC,2,0),EMCN,2,0)</f>
        <v>0.80616023176279095</v>
      </c>
      <c r="H2383" s="30">
        <f t="shared" ref="H2383:H2446" si="191">VLOOKUP(VLOOKUP(D2383,HEMC,2,0),EMCP,3,0)</f>
        <v>4.9140330516175015E-2</v>
      </c>
      <c r="I2383" s="30">
        <f>HLOOKUP(F2383,ROCs!$B$1:$F$17,MATCH(VLOOKUP(D2383,HROC,2,0),ROCs!$A$2:$A$17,0)+1,0)</f>
        <v>0.19937879050387461</v>
      </c>
      <c r="J2383" s="3">
        <v>1.73</v>
      </c>
      <c r="K2383" s="26">
        <f t="shared" si="187"/>
        <v>1.4374762193050723</v>
      </c>
      <c r="L2383" s="31">
        <f t="shared" si="188"/>
        <v>3.1531931970971678</v>
      </c>
      <c r="M2383" s="4">
        <f>2.721*K2383*(H2383+VLOOKUP(B2383,Summary!$A$34:C$39,3,0))</f>
        <v>0.50511597522501073</v>
      </c>
      <c r="N2383" t="s">
        <v>99</v>
      </c>
      <c r="P2383">
        <f t="shared" si="189"/>
        <v>3000</v>
      </c>
    </row>
    <row r="2384" spans="1:16">
      <c r="A2384" t="s">
        <v>12</v>
      </c>
      <c r="B2384" t="s">
        <v>95</v>
      </c>
      <c r="C2384" t="s">
        <v>17</v>
      </c>
      <c r="D2384" s="8">
        <v>6172</v>
      </c>
      <c r="E2384" t="str">
        <f>VLOOKUP(D2384,Conformity!$A$2:$C$116,2,0)</f>
        <v>Mixed Shrubs</v>
      </c>
      <c r="F2384" s="8" t="s">
        <v>10</v>
      </c>
      <c r="G2384" s="26">
        <f t="shared" si="190"/>
        <v>0.62640332935885068</v>
      </c>
      <c r="H2384" s="30">
        <f t="shared" si="191"/>
        <v>1.7869211096790915E-2</v>
      </c>
      <c r="I2384" s="30">
        <f>HLOOKUP(F2384,ROCs!$B$1:$F$17,MATCH(VLOOKUP(D2384,HROC,2,0),ROCs!$A$2:$A$17,0)+1,0)</f>
        <v>0.24869471632328805</v>
      </c>
      <c r="J2384" s="3">
        <v>1.72</v>
      </c>
      <c r="K2384" s="26">
        <f t="shared" si="187"/>
        <v>1.782668596076961</v>
      </c>
      <c r="L2384" s="31">
        <f t="shared" si="188"/>
        <v>3.0384578284786543</v>
      </c>
      <c r="M2384" s="4">
        <f>2.721*K2384*(H2384+VLOOKUP(B2384,Summary!$A$34:C$39,3,0))</f>
        <v>8.6677132449718919E-2</v>
      </c>
      <c r="N2384" t="s">
        <v>17</v>
      </c>
      <c r="O2384" t="s">
        <v>35</v>
      </c>
      <c r="P2384">
        <f t="shared" si="189"/>
        <v>6000</v>
      </c>
    </row>
    <row r="2385" spans="1:16">
      <c r="A2385" t="s">
        <v>12</v>
      </c>
      <c r="B2385" t="s">
        <v>95</v>
      </c>
      <c r="C2385" t="s">
        <v>17</v>
      </c>
      <c r="D2385" s="8">
        <v>6170</v>
      </c>
      <c r="E2385" t="str">
        <f>VLOOKUP(D2385,Conformity!$A$2:$C$116,2,0)</f>
        <v>Mixed Wetland Hardwoods</v>
      </c>
      <c r="F2385" s="8" t="s">
        <v>5</v>
      </c>
      <c r="G2385" s="26">
        <f t="shared" si="190"/>
        <v>0.62640332935885068</v>
      </c>
      <c r="H2385" s="30">
        <f t="shared" si="191"/>
        <v>1.7869211096790915E-2</v>
      </c>
      <c r="I2385" s="30">
        <f>HLOOKUP(F2385,ROCs!$B$1:$F$17,MATCH(VLOOKUP(D2385,HROC,2,0),ROCs!$A$2:$A$17,0)+1,0)</f>
        <v>0.24869471632328805</v>
      </c>
      <c r="J2385" s="3">
        <v>1.71</v>
      </c>
      <c r="K2385" s="26">
        <f t="shared" si="187"/>
        <v>1.7723042437741878</v>
      </c>
      <c r="L2385" s="31">
        <f t="shared" si="188"/>
        <v>3.0207923759874991</v>
      </c>
      <c r="M2385" s="4">
        <f>2.721*K2385*(H2385+VLOOKUP(B2385,Summary!$A$34:C$39,3,0))</f>
        <v>8.6173195633150762E-2</v>
      </c>
      <c r="N2385" t="s">
        <v>17</v>
      </c>
      <c r="O2385" t="s">
        <v>31</v>
      </c>
      <c r="P2385">
        <f t="shared" si="189"/>
        <v>6000</v>
      </c>
    </row>
    <row r="2386" spans="1:16" hidden="1">
      <c r="A2386" t="s">
        <v>14</v>
      </c>
      <c r="B2386" t="s">
        <v>96</v>
      </c>
      <c r="C2386" t="s">
        <v>86</v>
      </c>
      <c r="D2386" s="8">
        <v>1411</v>
      </c>
      <c r="E2386" t="str">
        <f>VLOOKUP(D2386,Conformity!$A$2:$C$116,2,0)</f>
        <v>Shopping Centers (Plazas, Malls)</v>
      </c>
      <c r="F2386" s="8" t="s">
        <v>13</v>
      </c>
      <c r="G2386" s="26">
        <f t="shared" si="190"/>
        <v>1.4884831588725165</v>
      </c>
      <c r="H2386" s="30">
        <f t="shared" si="191"/>
        <v>0.30824389141964326</v>
      </c>
      <c r="I2386" s="30">
        <f>HLOOKUP(F2386,ROCs!$B$1:$F$17,MATCH(VLOOKUP(D2386,HROC,2,0),ROCs!$A$2:$A$17,0)+1,0)</f>
        <v>0.55707618727995345</v>
      </c>
      <c r="J2386" s="3">
        <v>1.71</v>
      </c>
      <c r="K2386" s="26">
        <f t="shared" si="187"/>
        <v>3.9699616679365417</v>
      </c>
      <c r="L2386" s="31">
        <f t="shared" si="188"/>
        <v>16.078990569817019</v>
      </c>
      <c r="M2386" s="4">
        <f>2.721*K2386*(H2386+VLOOKUP(B2386,Summary!$A$34:C$39,3,0))</f>
        <v>4.1939136709172287</v>
      </c>
      <c r="N2386" t="s">
        <v>109</v>
      </c>
      <c r="P2386">
        <f t="shared" si="189"/>
        <v>1000</v>
      </c>
    </row>
    <row r="2387" spans="1:16" hidden="1">
      <c r="A2387" t="s">
        <v>14</v>
      </c>
      <c r="B2387" t="s">
        <v>96</v>
      </c>
      <c r="C2387" t="s">
        <v>72</v>
      </c>
      <c r="D2387" s="8">
        <v>8200</v>
      </c>
      <c r="E2387" t="str">
        <f>VLOOKUP(D2387,Conformity!$A$2:$C$116,2,0)</f>
        <v>Communications</v>
      </c>
      <c r="F2387" s="8" t="s">
        <v>10</v>
      </c>
      <c r="G2387" s="26">
        <f t="shared" si="190"/>
        <v>1.2017295380314896</v>
      </c>
      <c r="H2387" s="30">
        <f t="shared" si="191"/>
        <v>0.2322997442582819</v>
      </c>
      <c r="I2387" s="30">
        <f>HLOOKUP(F2387,ROCs!$B$1:$F$17,MATCH(VLOOKUP(D2387,HROC,2,0),ROCs!$A$2:$A$17,0)+1,0)</f>
        <v>0.57659988543228824</v>
      </c>
      <c r="J2387" s="3">
        <v>1.69</v>
      </c>
      <c r="K2387" s="26">
        <f t="shared" si="187"/>
        <v>4.0610362380910132</v>
      </c>
      <c r="L2387" s="31">
        <f t="shared" si="188"/>
        <v>13.279207057540615</v>
      </c>
      <c r="M2387" s="4">
        <f>2.721*K2387*(H2387+VLOOKUP(B2387,Summary!$A$34:C$39,3,0))</f>
        <v>3.4509370343146526</v>
      </c>
      <c r="N2387" t="s">
        <v>99</v>
      </c>
      <c r="P2387">
        <f t="shared" si="189"/>
        <v>8000</v>
      </c>
    </row>
    <row r="2388" spans="1:16" hidden="1">
      <c r="A2388" t="s">
        <v>8</v>
      </c>
      <c r="B2388" t="s">
        <v>8</v>
      </c>
      <c r="C2388" t="s">
        <v>83</v>
      </c>
      <c r="D2388" s="8">
        <v>1920</v>
      </c>
      <c r="E2388" t="str">
        <f>VLOOKUP(D2388,Conformity!$A$2:$C$116,2,0)</f>
        <v>Inactive Land with street pattern but without structures</v>
      </c>
      <c r="F2388" s="8" t="s">
        <v>5</v>
      </c>
      <c r="G2388" s="26">
        <f t="shared" si="190"/>
        <v>0.80616023176279095</v>
      </c>
      <c r="H2388" s="30">
        <f t="shared" si="191"/>
        <v>4.9140330516175015E-2</v>
      </c>
      <c r="I2388" s="30">
        <f>HLOOKUP(F2388,ROCs!$B$1:$F$17,MATCH(VLOOKUP(D2388,HROC,2,0),ROCs!$A$2:$A$17,0)+1,0)</f>
        <v>0.27638752969320179</v>
      </c>
      <c r="J2388" s="3">
        <v>1.68</v>
      </c>
      <c r="K2388" s="26">
        <f t="shared" si="187"/>
        <v>1.935099650393983</v>
      </c>
      <c r="L2388" s="31">
        <f t="shared" si="188"/>
        <v>4.2447610411789753</v>
      </c>
      <c r="M2388" s="4">
        <f>2.721*K2388*(H2388+VLOOKUP(B2388,Summary!$A$34:C$39,3,0))</f>
        <v>1.2591709667072859</v>
      </c>
      <c r="N2388" t="s">
        <v>111</v>
      </c>
      <c r="O2388" t="s">
        <v>82</v>
      </c>
      <c r="P2388">
        <f t="shared" si="189"/>
        <v>1000</v>
      </c>
    </row>
    <row r="2389" spans="1:16" hidden="1">
      <c r="A2389" t="s">
        <v>14</v>
      </c>
      <c r="B2389" t="s">
        <v>96</v>
      </c>
      <c r="C2389" t="s">
        <v>74</v>
      </c>
      <c r="D2389" s="8">
        <v>2110</v>
      </c>
      <c r="E2389" t="str">
        <f>VLOOKUP(D2389,Conformity!$A$2:$C$116,2,0)</f>
        <v>Improved Pastures</v>
      </c>
      <c r="F2389" s="8" t="s">
        <v>10</v>
      </c>
      <c r="G2389" s="26">
        <f t="shared" si="190"/>
        <v>1.8765006736361713</v>
      </c>
      <c r="H2389" s="30">
        <f t="shared" si="191"/>
        <v>0.3700681607026059</v>
      </c>
      <c r="I2389" s="30">
        <f>HLOOKUP(F2389,ROCs!$B$1:$F$17,MATCH(VLOOKUP(D2389,HROC,2,0),ROCs!$A$2:$A$17,0)+1,0)</f>
        <v>0.58663586860269046</v>
      </c>
      <c r="J2389" s="3">
        <v>1.68</v>
      </c>
      <c r="K2389" s="26">
        <f t="shared" si="187"/>
        <v>4.1072723704348766</v>
      </c>
      <c r="L2389" s="31">
        <f t="shared" si="188"/>
        <v>20.971561585574854</v>
      </c>
      <c r="M2389" s="4">
        <f>2.721*K2389*(H2389+VLOOKUP(B2389,Summary!$A$34:C$39,3,0))</f>
        <v>5.0299114103654858</v>
      </c>
      <c r="N2389" t="s">
        <v>115</v>
      </c>
      <c r="P2389">
        <f t="shared" si="189"/>
        <v>2000</v>
      </c>
    </row>
    <row r="2390" spans="1:16">
      <c r="A2390" t="s">
        <v>12</v>
      </c>
      <c r="B2390" t="s">
        <v>95</v>
      </c>
      <c r="C2390" t="s">
        <v>17</v>
      </c>
      <c r="D2390" s="8">
        <v>1320</v>
      </c>
      <c r="E2390" t="str">
        <f>VLOOKUP(D2390,Conformity!$A$2:$C$116,2,0)</f>
        <v>Mobile Home Units &lt;Six or more dwelling units per acre&gt;</v>
      </c>
      <c r="F2390" s="8" t="s">
        <v>5</v>
      </c>
      <c r="G2390" s="26">
        <f t="shared" si="190"/>
        <v>1.6728075169398335</v>
      </c>
      <c r="H2390" s="30">
        <f t="shared" si="191"/>
        <v>0.4645994885165638</v>
      </c>
      <c r="I2390" s="30">
        <f>HLOOKUP(F2390,ROCs!$B$1:$F$17,MATCH(VLOOKUP(D2390,HROC,2,0),ROCs!$A$2:$A$17,0)+1,0)</f>
        <v>0.45902383655933859</v>
      </c>
      <c r="J2390" s="3">
        <v>1.67</v>
      </c>
      <c r="K2390" s="26">
        <f t="shared" si="187"/>
        <v>3.1946796708979424</v>
      </c>
      <c r="L2390" s="31">
        <f t="shared" si="188"/>
        <v>14.541253020292523</v>
      </c>
      <c r="M2390" s="4">
        <f>2.721*K2390*(H2390+VLOOKUP(B2390,Summary!$A$34:C$39,3,0))</f>
        <v>4.0386348382608537</v>
      </c>
      <c r="N2390" t="s">
        <v>17</v>
      </c>
      <c r="O2390" t="s">
        <v>31</v>
      </c>
      <c r="P2390">
        <f t="shared" si="189"/>
        <v>1000</v>
      </c>
    </row>
    <row r="2391" spans="1:16" hidden="1">
      <c r="A2391" t="s">
        <v>14</v>
      </c>
      <c r="B2391" t="s">
        <v>96</v>
      </c>
      <c r="C2391" t="s">
        <v>86</v>
      </c>
      <c r="D2391" s="8">
        <v>2120</v>
      </c>
      <c r="E2391" t="str">
        <f>VLOOKUP(D2391,Conformity!$A$2:$C$116,2,0)</f>
        <v>Unimproved Pastures</v>
      </c>
      <c r="F2391" s="8" t="s">
        <v>5</v>
      </c>
      <c r="G2391" s="26">
        <f t="shared" si="190"/>
        <v>0.95337210017164864</v>
      </c>
      <c r="H2391" s="30">
        <f t="shared" si="191"/>
        <v>0.22938109134459039</v>
      </c>
      <c r="I2391" s="30">
        <f>HLOOKUP(F2391,ROCs!$B$1:$F$17,MATCH(VLOOKUP(D2391,HROC,2,0),ROCs!$A$2:$A$17,0)+1,0)</f>
        <v>0.2</v>
      </c>
      <c r="J2391" s="3">
        <v>1.67</v>
      </c>
      <c r="K2391" s="26">
        <f t="shared" si="187"/>
        <v>1.391945</v>
      </c>
      <c r="L2391" s="31">
        <f t="shared" si="188"/>
        <v>3.6108799976156907</v>
      </c>
      <c r="M2391" s="4">
        <f>2.721*K2391*(H2391+VLOOKUP(B2391,Summary!$A$34:C$39,3,0))</f>
        <v>1.1717754213444684</v>
      </c>
      <c r="N2391" t="s">
        <v>109</v>
      </c>
      <c r="P2391">
        <f t="shared" si="189"/>
        <v>2000</v>
      </c>
    </row>
    <row r="2392" spans="1:16" hidden="1">
      <c r="A2392" t="s">
        <v>7</v>
      </c>
      <c r="B2392" t="s">
        <v>94</v>
      </c>
      <c r="C2392" t="s">
        <v>71</v>
      </c>
      <c r="D2392" s="8">
        <v>6170</v>
      </c>
      <c r="E2392" t="str">
        <f>VLOOKUP(D2392,Conformity!$A$2:$C$116,2,0)</f>
        <v>Mixed Wetland Hardwoods</v>
      </c>
      <c r="F2392" s="8" t="s">
        <v>3</v>
      </c>
      <c r="G2392" s="26">
        <f t="shared" si="190"/>
        <v>0.62640332935885068</v>
      </c>
      <c r="H2392" s="30">
        <f t="shared" si="191"/>
        <v>1.7869211096790915E-2</v>
      </c>
      <c r="I2392" s="30">
        <f>HLOOKUP(F2392,ROCs!$B$1:$F$17,MATCH(VLOOKUP(D2392,HROC,2,0),ROCs!$A$2:$A$17,0)+1,0)</f>
        <v>0.24869471632328805</v>
      </c>
      <c r="J2392" s="3">
        <v>1.67</v>
      </c>
      <c r="K2392" s="26">
        <f t="shared" si="187"/>
        <v>1.7308468345630956</v>
      </c>
      <c r="L2392" s="31">
        <f t="shared" si="188"/>
        <v>2.9501305660228789</v>
      </c>
      <c r="M2392" s="4">
        <f>2.721*K2392*(H2392+VLOOKUP(B2392,Summary!$A$34:C$39,3,0))</f>
        <v>0.31963916020918742</v>
      </c>
      <c r="N2392" t="s">
        <v>104</v>
      </c>
      <c r="P2392">
        <f t="shared" si="189"/>
        <v>6000</v>
      </c>
    </row>
    <row r="2393" spans="1:16" hidden="1">
      <c r="A2393" t="s">
        <v>16</v>
      </c>
      <c r="B2393" t="s">
        <v>97</v>
      </c>
      <c r="C2393" t="s">
        <v>71</v>
      </c>
      <c r="D2393" s="8">
        <v>6430</v>
      </c>
      <c r="E2393" t="str">
        <f>VLOOKUP(D2393,Conformity!$A$2:$C$116,2,0)</f>
        <v>Wet Prairies</v>
      </c>
      <c r="F2393" s="8" t="s">
        <v>10</v>
      </c>
      <c r="G2393" s="26">
        <f t="shared" si="190"/>
        <v>0.62640332935885068</v>
      </c>
      <c r="H2393" s="30">
        <f t="shared" si="191"/>
        <v>1.7869211096790915E-2</v>
      </c>
      <c r="I2393" s="30">
        <f>HLOOKUP(F2393,ROCs!$B$1:$F$17,MATCH(VLOOKUP(D2393,HROC,2,0),ROCs!$A$2:$A$17,0)+1,0)</f>
        <v>0.24869471632328805</v>
      </c>
      <c r="J2393" s="3">
        <v>1.67</v>
      </c>
      <c r="K2393" s="26">
        <f t="shared" si="187"/>
        <v>1.7308468345630956</v>
      </c>
      <c r="L2393" s="31">
        <f t="shared" si="188"/>
        <v>2.9501305660228789</v>
      </c>
      <c r="M2393" s="4">
        <f>2.721*K2393*(H2393+VLOOKUP(B2393,Summary!$A$34:C$39,3,0))</f>
        <v>0.27254281784072554</v>
      </c>
      <c r="N2393" t="s">
        <v>104</v>
      </c>
      <c r="P2393">
        <f t="shared" si="189"/>
        <v>6000</v>
      </c>
    </row>
    <row r="2394" spans="1:16">
      <c r="A2394" t="s">
        <v>11</v>
      </c>
      <c r="B2394" t="s">
        <v>11</v>
      </c>
      <c r="C2394" t="s">
        <v>17</v>
      </c>
      <c r="D2394" s="8">
        <v>1210</v>
      </c>
      <c r="E2394" t="str">
        <f>VLOOKUP(D2394,Conformity!$A$2:$C$116,2,0)</f>
        <v>Fixed Single Family Units</v>
      </c>
      <c r="F2394" s="8" t="s">
        <v>5</v>
      </c>
      <c r="G2394" s="26">
        <f t="shared" si="190"/>
        <v>1.3474392445178078</v>
      </c>
      <c r="H2394" s="30">
        <f t="shared" si="191"/>
        <v>0.2921616014325315</v>
      </c>
      <c r="I2394" s="30">
        <f>HLOOKUP(F2394,ROCs!$B$1:$F$17,MATCH(VLOOKUP(D2394,HROC,2,0),ROCs!$A$2:$A$17,0)+1,0)</f>
        <v>0.24052044568721381</v>
      </c>
      <c r="J2394" s="3">
        <v>1.66</v>
      </c>
      <c r="K2394" s="26">
        <f t="shared" si="187"/>
        <v>1.6639324692864295</v>
      </c>
      <c r="L2394" s="31">
        <f t="shared" si="188"/>
        <v>6.1006123613249068</v>
      </c>
      <c r="M2394" s="4">
        <f>2.721*K2394*(H2394+VLOOKUP(B2394,Summary!$A$34:C$39,3,0))</f>
        <v>1.8208108802913063</v>
      </c>
      <c r="N2394" t="s">
        <v>17</v>
      </c>
      <c r="O2394" t="s">
        <v>27</v>
      </c>
      <c r="P2394">
        <f t="shared" si="189"/>
        <v>1000</v>
      </c>
    </row>
    <row r="2395" spans="1:16">
      <c r="A2395" t="s">
        <v>16</v>
      </c>
      <c r="B2395" t="s">
        <v>97</v>
      </c>
      <c r="C2395" t="s">
        <v>17</v>
      </c>
      <c r="D2395" s="8">
        <v>6170</v>
      </c>
      <c r="E2395" t="str">
        <f>VLOOKUP(D2395,Conformity!$A$2:$C$116,2,0)</f>
        <v>Mixed Wetland Hardwoods</v>
      </c>
      <c r="F2395" s="8" t="s">
        <v>10</v>
      </c>
      <c r="G2395" s="26">
        <f t="shared" si="190"/>
        <v>0.62640332935885068</v>
      </c>
      <c r="H2395" s="30">
        <f t="shared" si="191"/>
        <v>1.7869211096790915E-2</v>
      </c>
      <c r="I2395" s="30">
        <f>HLOOKUP(F2395,ROCs!$B$1:$F$17,MATCH(VLOOKUP(D2395,HROC,2,0),ROCs!$A$2:$A$17,0)+1,0)</f>
        <v>0.24869471632328805</v>
      </c>
      <c r="J2395" s="3">
        <v>1.66</v>
      </c>
      <c r="K2395" s="26">
        <f t="shared" si="187"/>
        <v>1.7204824822603226</v>
      </c>
      <c r="L2395" s="31">
        <f t="shared" si="188"/>
        <v>2.9324651135317241</v>
      </c>
      <c r="M2395" s="4">
        <f>2.721*K2395*(H2395+VLOOKUP(B2395,Summary!$A$34:C$39,3,0))</f>
        <v>0.27091082491952362</v>
      </c>
      <c r="N2395" t="s">
        <v>17</v>
      </c>
      <c r="O2395" t="s">
        <v>66</v>
      </c>
      <c r="P2395">
        <f t="shared" si="189"/>
        <v>6000</v>
      </c>
    </row>
    <row r="2396" spans="1:16" hidden="1">
      <c r="A2396" t="s">
        <v>7</v>
      </c>
      <c r="B2396" t="s">
        <v>94</v>
      </c>
      <c r="C2396" t="s">
        <v>71</v>
      </c>
      <c r="D2396" s="8">
        <v>1110</v>
      </c>
      <c r="E2396" t="str">
        <f>VLOOKUP(D2396,Conformity!$A$2:$C$116,2,0)</f>
        <v>Fixed Single Family Units</v>
      </c>
      <c r="F2396" s="8" t="s">
        <v>10</v>
      </c>
      <c r="G2396" s="26">
        <f t="shared" si="190"/>
        <v>0.96739227811534922</v>
      </c>
      <c r="H2396" s="30">
        <f t="shared" si="191"/>
        <v>0.17065096597435325</v>
      </c>
      <c r="I2396" s="30">
        <f>HLOOKUP(F2396,ROCs!$B$1:$F$17,MATCH(VLOOKUP(D2396,HROC,2,0),ROCs!$A$2:$A$17,0)+1,0)</f>
        <v>0.24895975957097566</v>
      </c>
      <c r="J2396" s="3">
        <v>1.66</v>
      </c>
      <c r="K2396" s="26">
        <f t="shared" si="187"/>
        <v>1.7223160646999878</v>
      </c>
      <c r="L2396" s="31">
        <f t="shared" si="188"/>
        <v>4.5336084664456777</v>
      </c>
      <c r="M2396" s="4">
        <f>2.721*K2396*(H2396+VLOOKUP(B2396,Summary!$A$34:C$39,3,0))</f>
        <v>1.0340635439220105</v>
      </c>
      <c r="N2396" t="s">
        <v>104</v>
      </c>
      <c r="P2396">
        <f t="shared" si="189"/>
        <v>1000</v>
      </c>
    </row>
    <row r="2397" spans="1:16" hidden="1">
      <c r="A2397" t="s">
        <v>8</v>
      </c>
      <c r="B2397" t="s">
        <v>8</v>
      </c>
      <c r="C2397" t="s">
        <v>71</v>
      </c>
      <c r="D2397" s="8">
        <v>6410</v>
      </c>
      <c r="E2397" t="str">
        <f>VLOOKUP(D2397,Conformity!$A$2:$C$116,2,0)</f>
        <v>Freshwater Marshes</v>
      </c>
      <c r="F2397" s="8" t="s">
        <v>5</v>
      </c>
      <c r="G2397" s="26">
        <f t="shared" si="190"/>
        <v>0.62640332935885068</v>
      </c>
      <c r="H2397" s="30">
        <f t="shared" si="191"/>
        <v>1.7869211096790915E-2</v>
      </c>
      <c r="I2397" s="30">
        <f>HLOOKUP(F2397,ROCs!$B$1:$F$17,MATCH(VLOOKUP(D2397,HROC,2,0),ROCs!$A$2:$A$17,0)+1,0)</f>
        <v>0.24869471632328805</v>
      </c>
      <c r="J2397" s="3">
        <v>1.66</v>
      </c>
      <c r="K2397" s="26">
        <f t="shared" si="187"/>
        <v>1.7204824822603226</v>
      </c>
      <c r="L2397" s="31">
        <f t="shared" si="188"/>
        <v>2.9324651135317241</v>
      </c>
      <c r="M2397" s="4">
        <f>2.721*K2397*(H2397+VLOOKUP(B2397,Summary!$A$34:C$39,3,0))</f>
        <v>0.97312575005407431</v>
      </c>
      <c r="N2397" t="s">
        <v>104</v>
      </c>
      <c r="P2397">
        <f t="shared" si="189"/>
        <v>6000</v>
      </c>
    </row>
    <row r="2398" spans="1:16" hidden="1">
      <c r="A2398" t="s">
        <v>14</v>
      </c>
      <c r="B2398" t="s">
        <v>96</v>
      </c>
      <c r="C2398" t="s">
        <v>77</v>
      </c>
      <c r="D2398" s="8">
        <v>1330</v>
      </c>
      <c r="E2398" t="str">
        <f>VLOOKUP(D2398,Conformity!$A$2:$C$116,2,0)</f>
        <v>Multiple Dwelling Units, Low Rise &lt;Two stories or less&gt;</v>
      </c>
      <c r="F2398" s="8" t="s">
        <v>9</v>
      </c>
      <c r="G2398" s="26">
        <f t="shared" si="190"/>
        <v>1.6728075169398335</v>
      </c>
      <c r="H2398" s="30">
        <f t="shared" si="191"/>
        <v>0.4645994885165638</v>
      </c>
      <c r="I2398" s="30">
        <f>HLOOKUP(F2398,ROCs!$B$1:$F$17,MATCH(VLOOKUP(D2398,HROC,2,0),ROCs!$A$2:$A$17,0)+1,0)</f>
        <v>0.43646311869441834</v>
      </c>
      <c r="J2398" s="3">
        <v>1.66</v>
      </c>
      <c r="K2398" s="26">
        <f t="shared" si="187"/>
        <v>3.0194736782839207</v>
      </c>
      <c r="L2398" s="31">
        <f t="shared" si="188"/>
        <v>13.743766282426282</v>
      </c>
      <c r="M2398" s="4">
        <f>2.721*K2398*(H2398+VLOOKUP(B2398,Summary!$A$34:C$39,3,0))</f>
        <v>4.4744227963495931</v>
      </c>
      <c r="N2398" t="s">
        <v>112</v>
      </c>
      <c r="P2398">
        <f t="shared" si="189"/>
        <v>1000</v>
      </c>
    </row>
    <row r="2399" spans="1:16">
      <c r="A2399" t="s">
        <v>14</v>
      </c>
      <c r="B2399" t="s">
        <v>96</v>
      </c>
      <c r="C2399" t="s">
        <v>17</v>
      </c>
      <c r="D2399" s="8">
        <v>6250</v>
      </c>
      <c r="E2399" t="str">
        <f>VLOOKUP(D2399,Conformity!$A$2:$C$116,2,0)</f>
        <v>Hydric Pine Flatwoods</v>
      </c>
      <c r="F2399" s="8" t="s">
        <v>5</v>
      </c>
      <c r="G2399" s="26">
        <f t="shared" si="190"/>
        <v>0.62640332935885068</v>
      </c>
      <c r="H2399" s="30">
        <f t="shared" si="191"/>
        <v>1.7869211096790915E-2</v>
      </c>
      <c r="I2399" s="30">
        <f>HLOOKUP(F2399,ROCs!$B$1:$F$17,MATCH(VLOOKUP(D2399,HROC,2,0),ROCs!$A$2:$A$17,0)+1,0)</f>
        <v>0.24869471632328805</v>
      </c>
      <c r="J2399" s="3">
        <v>1.64</v>
      </c>
      <c r="K2399" s="26">
        <f t="shared" si="187"/>
        <v>1.6997537776547766</v>
      </c>
      <c r="L2399" s="31">
        <f t="shared" si="188"/>
        <v>2.8971342085494145</v>
      </c>
      <c r="M2399" s="4">
        <f>2.721*K2399*(H2399+VLOOKUP(B2399,Summary!$A$34:C$39,3,0))</f>
        <v>0.45264804023706567</v>
      </c>
      <c r="N2399" t="s">
        <v>17</v>
      </c>
      <c r="O2399" t="s">
        <v>39</v>
      </c>
      <c r="P2399">
        <f t="shared" si="189"/>
        <v>6000</v>
      </c>
    </row>
    <row r="2400" spans="1:16" hidden="1">
      <c r="A2400" t="s">
        <v>12</v>
      </c>
      <c r="B2400" t="s">
        <v>95</v>
      </c>
      <c r="C2400" t="s">
        <v>81</v>
      </c>
      <c r="D2400" s="8">
        <v>6440</v>
      </c>
      <c r="E2400" t="str">
        <f>VLOOKUP(D2400,Conformity!$A$2:$C$116,2,0)</f>
        <v>Emergent Aquatic Vegetation</v>
      </c>
      <c r="F2400" s="8" t="s">
        <v>10</v>
      </c>
      <c r="G2400" s="26">
        <f t="shared" si="190"/>
        <v>0.62640332935885068</v>
      </c>
      <c r="H2400" s="30">
        <f t="shared" si="191"/>
        <v>1.7869211096790915E-2</v>
      </c>
      <c r="I2400" s="30">
        <f>HLOOKUP(F2400,ROCs!$B$1:$F$17,MATCH(VLOOKUP(D2400,HROC,2,0),ROCs!$A$2:$A$17,0)+1,0)</f>
        <v>0.24869471632328805</v>
      </c>
      <c r="J2400" s="3">
        <v>1.64</v>
      </c>
      <c r="K2400" s="26">
        <f t="shared" si="187"/>
        <v>1.6997537776547766</v>
      </c>
      <c r="L2400" s="31">
        <f t="shared" si="188"/>
        <v>2.8971342085494145</v>
      </c>
      <c r="M2400" s="4">
        <f>2.721*K2400*(H2400+VLOOKUP(B2400,Summary!$A$34:C$39,3,0))</f>
        <v>8.2645637917173845E-2</v>
      </c>
      <c r="N2400" t="s">
        <v>103</v>
      </c>
      <c r="O2400" t="s">
        <v>82</v>
      </c>
      <c r="P2400">
        <f t="shared" si="189"/>
        <v>6000</v>
      </c>
    </row>
    <row r="2401" spans="1:16" hidden="1">
      <c r="A2401" t="s">
        <v>14</v>
      </c>
      <c r="B2401" t="s">
        <v>96</v>
      </c>
      <c r="C2401" t="s">
        <v>81</v>
      </c>
      <c r="D2401" s="8">
        <v>5110</v>
      </c>
      <c r="E2401" t="str">
        <f>VLOOKUP(D2401,Conformity!$A$2:$C$116,2,0)</f>
        <v xml:space="preserve"> Natural River, Stream, Waterway</v>
      </c>
      <c r="F2401" s="8" t="s">
        <v>3</v>
      </c>
      <c r="G2401" s="26">
        <f t="shared" si="190"/>
        <v>0.52096910560538079</v>
      </c>
      <c r="H2401" s="30">
        <f t="shared" si="191"/>
        <v>9.3813358258152305E-2</v>
      </c>
      <c r="I2401" s="30">
        <f>HLOOKUP(F2401,ROCs!$B$1:$F$17,MATCH(VLOOKUP(D2401,HROC,2,0),ROCs!$A$2:$A$17,0)+1,0)</f>
        <v>0.2984336595879456</v>
      </c>
      <c r="J2401" s="3">
        <v>1.64</v>
      </c>
      <c r="K2401" s="26">
        <f t="shared" si="187"/>
        <v>2.0397045331857315</v>
      </c>
      <c r="L2401" s="31">
        <f t="shared" si="188"/>
        <v>2.8913973091265439</v>
      </c>
      <c r="M2401" s="4">
        <f>2.721*K2401*(H2401+VLOOKUP(B2401,Summary!$A$34:C$39,3,0))</f>
        <v>0.96467040166206508</v>
      </c>
      <c r="N2401" t="s">
        <v>103</v>
      </c>
      <c r="O2401" t="s">
        <v>82</v>
      </c>
      <c r="P2401">
        <f t="shared" si="189"/>
        <v>5000</v>
      </c>
    </row>
    <row r="2402" spans="1:16" hidden="1">
      <c r="A2402" t="s">
        <v>11</v>
      </c>
      <c r="B2402" t="s">
        <v>11</v>
      </c>
      <c r="C2402" t="s">
        <v>73</v>
      </c>
      <c r="D2402" s="8">
        <v>2210</v>
      </c>
      <c r="E2402" t="str">
        <f>VLOOKUP(D2402,Conformity!$A$2:$C$116,2,0)</f>
        <v>Citrus Groves</v>
      </c>
      <c r="F2402" s="8" t="s">
        <v>5</v>
      </c>
      <c r="G2402" s="26">
        <f t="shared" si="190"/>
        <v>1.6671011379372187</v>
      </c>
      <c r="H2402" s="30">
        <f t="shared" si="191"/>
        <v>0.16490862031309303</v>
      </c>
      <c r="I2402" s="30">
        <f>HLOOKUP(F2402,ROCs!$B$1:$F$17,MATCH(VLOOKUP(D2402,HROC,2,0),ROCs!$A$2:$A$17,0)+1,0)</f>
        <v>0.32696578480774496</v>
      </c>
      <c r="J2402" s="3">
        <v>1.64</v>
      </c>
      <c r="K2402" s="26">
        <f t="shared" si="187"/>
        <v>2.2347130494254945</v>
      </c>
      <c r="L2402" s="31">
        <f t="shared" si="188"/>
        <v>10.137065548703934</v>
      </c>
      <c r="M2402" s="4">
        <f>2.721*K2402*(H2402+VLOOKUP(B2402,Summary!$A$34:C$39,3,0))</f>
        <v>1.6716242587811925</v>
      </c>
      <c r="N2402" t="s">
        <v>110</v>
      </c>
      <c r="P2402">
        <f t="shared" si="189"/>
        <v>2000</v>
      </c>
    </row>
    <row r="2403" spans="1:16">
      <c r="A2403" t="s">
        <v>14</v>
      </c>
      <c r="B2403" t="s">
        <v>96</v>
      </c>
      <c r="C2403" t="s">
        <v>17</v>
      </c>
      <c r="D2403" s="8">
        <v>4200</v>
      </c>
      <c r="E2403" t="str">
        <f>VLOOKUP(D2403,Conformity!$A$2:$C$116,2,0)</f>
        <v>Upland Hardwood Forests</v>
      </c>
      <c r="F2403" s="8" t="s">
        <v>5</v>
      </c>
      <c r="G2403" s="26">
        <f t="shared" si="190"/>
        <v>0.80616023176279095</v>
      </c>
      <c r="H2403" s="30">
        <f t="shared" si="191"/>
        <v>4.9140330516175015E-2</v>
      </c>
      <c r="I2403" s="30">
        <f>HLOOKUP(F2403,ROCs!$B$1:$F$17,MATCH(VLOOKUP(D2403,HROC,2,0),ROCs!$A$2:$A$17,0)+1,0)</f>
        <v>0.28292799795311729</v>
      </c>
      <c r="J2403" s="3">
        <v>1.63</v>
      </c>
      <c r="K2403" s="26">
        <f t="shared" si="187"/>
        <v>1.9219369632954741</v>
      </c>
      <c r="L2403" s="31">
        <f t="shared" si="188"/>
        <v>4.215887871065175</v>
      </c>
      <c r="M2403" s="4">
        <f>2.721*K2403*(H2403+VLOOKUP(B2403,Summary!$A$34:C$39,3,0))</f>
        <v>0.67535104268042023</v>
      </c>
      <c r="N2403" t="s">
        <v>17</v>
      </c>
      <c r="O2403" t="s">
        <v>38</v>
      </c>
      <c r="P2403">
        <f t="shared" si="189"/>
        <v>4000</v>
      </c>
    </row>
    <row r="2404" spans="1:16" hidden="1">
      <c r="A2404" t="s">
        <v>8</v>
      </c>
      <c r="B2404" t="s">
        <v>8</v>
      </c>
      <c r="C2404" t="s">
        <v>86</v>
      </c>
      <c r="D2404" s="8">
        <v>2130</v>
      </c>
      <c r="E2404" t="str">
        <f>VLOOKUP(D2404,Conformity!$A$2:$C$116,2,0)</f>
        <v>Woodland Pastures</v>
      </c>
      <c r="F2404" s="8" t="s">
        <v>9</v>
      </c>
      <c r="G2404" s="26">
        <f t="shared" si="190"/>
        <v>0.95337210017164864</v>
      </c>
      <c r="H2404" s="30">
        <f t="shared" si="191"/>
        <v>0.22938109134459039</v>
      </c>
      <c r="I2404" s="30">
        <f>HLOOKUP(F2404,ROCs!$B$1:$F$17,MATCH(VLOOKUP(D2404,HROC,2,0),ROCs!$A$2:$A$17,0)+1,0)</f>
        <v>0.2</v>
      </c>
      <c r="J2404" s="3">
        <v>1.62</v>
      </c>
      <c r="K2404" s="26">
        <f t="shared" si="187"/>
        <v>1.3502700000000001</v>
      </c>
      <c r="L2404" s="31">
        <f t="shared" si="188"/>
        <v>3.5027698180463589</v>
      </c>
      <c r="M2404" s="4">
        <f>2.721*K2404*(H2404+VLOOKUP(B2404,Summary!$A$34:C$39,3,0))</f>
        <v>1.5408416385970294</v>
      </c>
      <c r="N2404" t="s">
        <v>109</v>
      </c>
      <c r="P2404">
        <f t="shared" si="189"/>
        <v>2000</v>
      </c>
    </row>
    <row r="2405" spans="1:16" hidden="1">
      <c r="A2405" t="s">
        <v>14</v>
      </c>
      <c r="B2405" t="s">
        <v>96</v>
      </c>
      <c r="C2405" t="s">
        <v>86</v>
      </c>
      <c r="D2405" s="8">
        <v>8100</v>
      </c>
      <c r="E2405" t="str">
        <f>VLOOKUP(D2405,Conformity!$A$2:$C$116,2,0)</f>
        <v>Transportation</v>
      </c>
      <c r="F2405" s="8" t="s">
        <v>5</v>
      </c>
      <c r="G2405" s="26">
        <f t="shared" si="190"/>
        <v>1.0171301585628862</v>
      </c>
      <c r="H2405" s="30">
        <f t="shared" si="191"/>
        <v>0.19656132206470006</v>
      </c>
      <c r="I2405" s="30">
        <f>HLOOKUP(F2405,ROCs!$B$1:$F$17,MATCH(VLOOKUP(D2405,HROC,2,0),ROCs!$A$2:$A$17,0)+1,0)</f>
        <v>0.45034663738052311</v>
      </c>
      <c r="J2405" s="3">
        <v>1.61</v>
      </c>
      <c r="K2405" s="26">
        <f t="shared" si="187"/>
        <v>3.0216795741661611</v>
      </c>
      <c r="L2405" s="31">
        <f t="shared" si="188"/>
        <v>8.3628341157865833</v>
      </c>
      <c r="M2405" s="4">
        <f>2.721*K2405*(H2405+VLOOKUP(B2405,Summary!$A$34:C$39,3,0))</f>
        <v>2.2738844579513255</v>
      </c>
      <c r="N2405" t="s">
        <v>109</v>
      </c>
      <c r="P2405">
        <f t="shared" si="189"/>
        <v>8000</v>
      </c>
    </row>
    <row r="2406" spans="1:16" hidden="1">
      <c r="A2406" t="s">
        <v>12</v>
      </c>
      <c r="B2406" t="s">
        <v>95</v>
      </c>
      <c r="C2406" t="s">
        <v>71</v>
      </c>
      <c r="D2406" s="8">
        <v>5300</v>
      </c>
      <c r="E2406" t="str">
        <f>VLOOKUP(D2406,Conformity!$A$2:$C$116,2,0)</f>
        <v>Reservoirs</v>
      </c>
      <c r="F2406" s="8" t="s">
        <v>10</v>
      </c>
      <c r="G2406" s="26">
        <f t="shared" si="190"/>
        <v>0.52096910560538079</v>
      </c>
      <c r="H2406" s="30">
        <f t="shared" si="191"/>
        <v>9.3813358258152305E-2</v>
      </c>
      <c r="I2406" s="30">
        <f>HLOOKUP(F2406,ROCs!$B$1:$F$17,MATCH(VLOOKUP(D2406,HROC,2,0),ROCs!$A$2:$A$17,0)+1,0)</f>
        <v>0.2984336595879456</v>
      </c>
      <c r="J2406" s="3">
        <v>1.61</v>
      </c>
      <c r="K2406" s="26">
        <f t="shared" si="187"/>
        <v>2.0023928648957487</v>
      </c>
      <c r="L2406" s="31">
        <f t="shared" si="188"/>
        <v>2.8385058949352047</v>
      </c>
      <c r="M2406" s="4">
        <f>2.721*K2406*(H2406+VLOOKUP(B2406,Summary!$A$34:C$39,3,0))</f>
        <v>0.51114311304505744</v>
      </c>
      <c r="N2406" t="s">
        <v>104</v>
      </c>
      <c r="P2406">
        <f t="shared" si="189"/>
        <v>5000</v>
      </c>
    </row>
    <row r="2407" spans="1:16" hidden="1">
      <c r="A2407" t="s">
        <v>11</v>
      </c>
      <c r="B2407" t="s">
        <v>11</v>
      </c>
      <c r="C2407" t="s">
        <v>72</v>
      </c>
      <c r="D2407" s="8">
        <v>1110</v>
      </c>
      <c r="E2407" t="str">
        <f>VLOOKUP(D2407,Conformity!$A$2:$C$116,2,0)</f>
        <v>Fixed Single Family Units</v>
      </c>
      <c r="F2407" s="8" t="s">
        <v>10</v>
      </c>
      <c r="G2407" s="26">
        <f t="shared" si="190"/>
        <v>0.96739227811534922</v>
      </c>
      <c r="H2407" s="30">
        <f t="shared" si="191"/>
        <v>0.17065096597435325</v>
      </c>
      <c r="I2407" s="30">
        <f>HLOOKUP(F2407,ROCs!$B$1:$F$17,MATCH(VLOOKUP(D2407,HROC,2,0),ROCs!$A$2:$A$17,0)+1,0)</f>
        <v>0.24895975957097566</v>
      </c>
      <c r="J2407" s="3">
        <v>1.61</v>
      </c>
      <c r="K2407" s="26">
        <f t="shared" si="187"/>
        <v>1.670439074799386</v>
      </c>
      <c r="L2407" s="31">
        <f t="shared" si="188"/>
        <v>4.3970539945647849</v>
      </c>
      <c r="M2407" s="4">
        <f>2.721*K2407*(H2407+VLOOKUP(B2407,Summary!$A$34:C$39,3,0))</f>
        <v>1.2756329349869509</v>
      </c>
      <c r="N2407" t="s">
        <v>99</v>
      </c>
      <c r="P2407">
        <f t="shared" si="189"/>
        <v>1000</v>
      </c>
    </row>
    <row r="2408" spans="1:16" hidden="1">
      <c r="A2408" t="s">
        <v>14</v>
      </c>
      <c r="B2408" t="s">
        <v>96</v>
      </c>
      <c r="C2408" t="s">
        <v>83</v>
      </c>
      <c r="D2408" s="8">
        <v>4130</v>
      </c>
      <c r="E2408" t="str">
        <f>VLOOKUP(D2408,Conformity!$A$2:$C$116,2,0)</f>
        <v>Sand Pine</v>
      </c>
      <c r="F2408" s="8" t="s">
        <v>5</v>
      </c>
      <c r="G2408" s="26">
        <f t="shared" si="190"/>
        <v>0.80616023176279095</v>
      </c>
      <c r="H2408" s="30">
        <f t="shared" si="191"/>
        <v>4.9140330516175015E-2</v>
      </c>
      <c r="I2408" s="30">
        <f>HLOOKUP(F2408,ROCs!$B$1:$F$17,MATCH(VLOOKUP(D2408,HROC,2,0),ROCs!$A$2:$A$17,0)+1,0)</f>
        <v>0.28292799795311729</v>
      </c>
      <c r="J2408" s="3">
        <v>1.61</v>
      </c>
      <c r="K2408" s="26">
        <f t="shared" si="187"/>
        <v>1.8983549146660821</v>
      </c>
      <c r="L2408" s="31">
        <f t="shared" si="188"/>
        <v>4.1641591855306341</v>
      </c>
      <c r="M2408" s="4">
        <f>2.721*K2408*(H2408+VLOOKUP(B2408,Summary!$A$34:C$39,3,0))</f>
        <v>0.66706452681931094</v>
      </c>
      <c r="N2408" t="s">
        <v>111</v>
      </c>
      <c r="O2408" t="s">
        <v>82</v>
      </c>
      <c r="P2408">
        <f t="shared" si="189"/>
        <v>4000</v>
      </c>
    </row>
    <row r="2409" spans="1:16" hidden="1">
      <c r="A2409" t="s">
        <v>14</v>
      </c>
      <c r="B2409" t="s">
        <v>96</v>
      </c>
      <c r="C2409" t="s">
        <v>4</v>
      </c>
      <c r="D2409" s="8">
        <v>2500</v>
      </c>
      <c r="E2409" t="str">
        <f>VLOOKUP(D2409,Conformity!$A$2:$C$116,2,0)</f>
        <v>Specialty Farms</v>
      </c>
      <c r="F2409" s="8" t="s">
        <v>5</v>
      </c>
      <c r="G2409" s="26">
        <f t="shared" si="190"/>
        <v>1.7303616721893005</v>
      </c>
      <c r="H2409" s="30">
        <f t="shared" si="191"/>
        <v>0.38508149913584422</v>
      </c>
      <c r="I2409" s="30">
        <f>HLOOKUP(F2409,ROCs!$B$1:$F$17,MATCH(VLOOKUP(D2409,HROC,2,0),ROCs!$A$2:$A$17,0)+1,0)</f>
        <v>0.30381529981542799</v>
      </c>
      <c r="J2409" s="3">
        <v>1.6</v>
      </c>
      <c r="K2409" s="26">
        <f t="shared" si="187"/>
        <v>2.025840419169274</v>
      </c>
      <c r="L2409" s="31">
        <f t="shared" si="188"/>
        <v>9.538293030237881</v>
      </c>
      <c r="M2409" s="4">
        <f>2.721*K2409*(H2409+VLOOKUP(B2409,Summary!$A$34:C$39,3,0))</f>
        <v>2.5636742266068313</v>
      </c>
      <c r="N2409" t="s">
        <v>4</v>
      </c>
      <c r="P2409">
        <f t="shared" si="189"/>
        <v>2000</v>
      </c>
    </row>
    <row r="2410" spans="1:16" hidden="1">
      <c r="A2410" t="s">
        <v>7</v>
      </c>
      <c r="B2410" t="s">
        <v>94</v>
      </c>
      <c r="C2410" t="s">
        <v>86</v>
      </c>
      <c r="D2410" s="8">
        <v>1310</v>
      </c>
      <c r="E2410" t="str">
        <f>VLOOKUP(D2410,Conformity!$A$2:$C$116,2,0)</f>
        <v>Fixed Single Family Units &lt;Six or more dwelling units per acre&gt;</v>
      </c>
      <c r="F2410" s="8" t="s">
        <v>5</v>
      </c>
      <c r="G2410" s="26">
        <f t="shared" si="190"/>
        <v>1.3474392445178078</v>
      </c>
      <c r="H2410" s="30">
        <f t="shared" si="191"/>
        <v>0.2921616014325315</v>
      </c>
      <c r="I2410" s="30">
        <f>HLOOKUP(F2410,ROCs!$B$1:$F$17,MATCH(VLOOKUP(D2410,HROC,2,0),ROCs!$A$2:$A$17,0)+1,0)</f>
        <v>0.45902383655933859</v>
      </c>
      <c r="J2410" s="3">
        <v>1.6</v>
      </c>
      <c r="K2410" s="26">
        <f t="shared" si="187"/>
        <v>3.0607709421776694</v>
      </c>
      <c r="L2410" s="31">
        <f t="shared" si="188"/>
        <v>11.221956052724201</v>
      </c>
      <c r="M2410" s="4">
        <f>2.721*K2410*(H2410+VLOOKUP(B2410,Summary!$A$34:C$39,3,0))</f>
        <v>2.8496442194539751</v>
      </c>
      <c r="N2410" t="s">
        <v>109</v>
      </c>
      <c r="P2410">
        <f t="shared" si="189"/>
        <v>1000</v>
      </c>
    </row>
    <row r="2411" spans="1:16" hidden="1">
      <c r="A2411" t="s">
        <v>2</v>
      </c>
      <c r="B2411" t="s">
        <v>94</v>
      </c>
      <c r="C2411" t="s">
        <v>81</v>
      </c>
      <c r="D2411" s="8">
        <v>5110</v>
      </c>
      <c r="E2411" t="str">
        <f>VLOOKUP(D2411,Conformity!$A$2:$C$116,2,0)</f>
        <v xml:space="preserve"> Natural River, Stream, Waterway</v>
      </c>
      <c r="F2411" s="8" t="s">
        <v>3</v>
      </c>
      <c r="G2411" s="26">
        <f t="shared" si="190"/>
        <v>0.52096910560538079</v>
      </c>
      <c r="H2411" s="30">
        <f t="shared" si="191"/>
        <v>9.3813358258152305E-2</v>
      </c>
      <c r="I2411" s="30">
        <f>HLOOKUP(F2411,ROCs!$B$1:$F$17,MATCH(VLOOKUP(D2411,HROC,2,0),ROCs!$A$2:$A$17,0)+1,0)</f>
        <v>0.2984336595879456</v>
      </c>
      <c r="J2411" s="3">
        <v>1.6</v>
      </c>
      <c r="K2411" s="26">
        <f t="shared" si="187"/>
        <v>1.9899556421324212</v>
      </c>
      <c r="L2411" s="31">
        <f t="shared" si="188"/>
        <v>2.8208754235380917</v>
      </c>
      <c r="M2411" s="4">
        <f>2.721*K2411*(H2411+VLOOKUP(B2411,Summary!$A$34:C$39,3,0))</f>
        <v>0.77870177621279413</v>
      </c>
      <c r="N2411" t="s">
        <v>103</v>
      </c>
      <c r="O2411" t="s">
        <v>82</v>
      </c>
      <c r="P2411">
        <f t="shared" si="189"/>
        <v>5000</v>
      </c>
    </row>
    <row r="2412" spans="1:16" hidden="1">
      <c r="A2412" t="s">
        <v>14</v>
      </c>
      <c r="B2412" t="s">
        <v>96</v>
      </c>
      <c r="C2412" t="s">
        <v>90</v>
      </c>
      <c r="D2412" s="8">
        <v>1320</v>
      </c>
      <c r="E2412" t="str">
        <f>VLOOKUP(D2412,Conformity!$A$2:$C$116,2,0)</f>
        <v>Mobile Home Units &lt;Six or more dwelling units per acre&gt;</v>
      </c>
      <c r="F2412" s="8" t="s">
        <v>9</v>
      </c>
      <c r="G2412" s="26">
        <f t="shared" si="190"/>
        <v>1.6728075169398335</v>
      </c>
      <c r="H2412" s="30">
        <f t="shared" si="191"/>
        <v>0.4645994885165638</v>
      </c>
      <c r="I2412" s="30">
        <f>HLOOKUP(F2412,ROCs!$B$1:$F$17,MATCH(VLOOKUP(D2412,HROC,2,0),ROCs!$A$2:$A$17,0)+1,0)</f>
        <v>0.43646311869441834</v>
      </c>
      <c r="J2412" s="3">
        <v>1.6</v>
      </c>
      <c r="K2412" s="26">
        <f t="shared" si="187"/>
        <v>2.9103360754543814</v>
      </c>
      <c r="L2412" s="31">
        <f t="shared" si="188"/>
        <v>13.247003645712081</v>
      </c>
      <c r="M2412" s="4">
        <f>2.721*K2412*(H2412+VLOOKUP(B2412,Summary!$A$34:C$39,3,0))</f>
        <v>4.3126966711803307</v>
      </c>
      <c r="N2412" t="s">
        <v>105</v>
      </c>
      <c r="O2412" t="s">
        <v>89</v>
      </c>
      <c r="P2412">
        <f t="shared" si="189"/>
        <v>1000</v>
      </c>
    </row>
    <row r="2413" spans="1:16" hidden="1">
      <c r="A2413" t="s">
        <v>11</v>
      </c>
      <c r="B2413" t="s">
        <v>11</v>
      </c>
      <c r="C2413" t="s">
        <v>75</v>
      </c>
      <c r="D2413" s="8">
        <v>3200</v>
      </c>
      <c r="E2413" t="str">
        <f>VLOOKUP(D2413,Conformity!$A$2:$C$116,2,0)</f>
        <v>Shrub and Brushland</v>
      </c>
      <c r="F2413" s="8" t="s">
        <v>5</v>
      </c>
      <c r="G2413" s="26">
        <f t="shared" si="190"/>
        <v>0.80616023176279095</v>
      </c>
      <c r="H2413" s="30">
        <f t="shared" si="191"/>
        <v>4.9140330516175015E-2</v>
      </c>
      <c r="I2413" s="30">
        <f>HLOOKUP(F2413,ROCs!$B$1:$F$17,MATCH(VLOOKUP(D2413,HROC,2,0),ROCs!$A$2:$A$17,0)+1,0)</f>
        <v>0.28292799795311729</v>
      </c>
      <c r="J2413" s="3">
        <v>1.6</v>
      </c>
      <c r="K2413" s="26">
        <f t="shared" si="187"/>
        <v>1.8865638903513862</v>
      </c>
      <c r="L2413" s="31">
        <f t="shared" si="188"/>
        <v>4.1382948427633632</v>
      </c>
      <c r="M2413" s="4">
        <f>2.721*K2413*(H2413+VLOOKUP(B2413,Summary!$A$34:C$39,3,0))</f>
        <v>0.81692147925813996</v>
      </c>
      <c r="N2413" t="s">
        <v>117</v>
      </c>
      <c r="P2413">
        <f t="shared" si="189"/>
        <v>3000</v>
      </c>
    </row>
    <row r="2414" spans="1:16" hidden="1">
      <c r="A2414" t="s">
        <v>11</v>
      </c>
      <c r="B2414" t="s">
        <v>11</v>
      </c>
      <c r="C2414" t="s">
        <v>84</v>
      </c>
      <c r="D2414" s="8">
        <v>5300</v>
      </c>
      <c r="E2414" t="str">
        <f>VLOOKUP(D2414,Conformity!$A$2:$C$116,2,0)</f>
        <v>Reservoirs</v>
      </c>
      <c r="F2414" s="8" t="s">
        <v>9</v>
      </c>
      <c r="G2414" s="26">
        <f t="shared" si="190"/>
        <v>0.52096910560538079</v>
      </c>
      <c r="H2414" s="30">
        <f t="shared" si="191"/>
        <v>9.3813358258152305E-2</v>
      </c>
      <c r="I2414" s="30">
        <f>HLOOKUP(F2414,ROCs!$B$1:$F$17,MATCH(VLOOKUP(D2414,HROC,2,0),ROCs!$A$2:$A$17,0)+1,0)</f>
        <v>0.2984336595879456</v>
      </c>
      <c r="J2414" s="3">
        <v>1.59</v>
      </c>
      <c r="K2414" s="26">
        <f t="shared" si="187"/>
        <v>1.9775184193690938</v>
      </c>
      <c r="L2414" s="31">
        <f t="shared" si="188"/>
        <v>2.8032449521409788</v>
      </c>
      <c r="M2414" s="4">
        <f>2.721*K2414*(H2414+VLOOKUP(B2414,Summary!$A$34:C$39,3,0))</f>
        <v>1.0966845472576625</v>
      </c>
      <c r="N2414" t="s">
        <v>106</v>
      </c>
      <c r="O2414" t="s">
        <v>82</v>
      </c>
      <c r="P2414">
        <f t="shared" si="189"/>
        <v>5000</v>
      </c>
    </row>
    <row r="2415" spans="1:16" hidden="1">
      <c r="A2415" t="s">
        <v>11</v>
      </c>
      <c r="B2415" t="s">
        <v>11</v>
      </c>
      <c r="C2415" t="s">
        <v>76</v>
      </c>
      <c r="D2415" s="8">
        <v>7430</v>
      </c>
      <c r="E2415" t="str">
        <f>VLOOKUP(D2415,Conformity!$A$2:$C$116,2,0)</f>
        <v>Spoil Areas</v>
      </c>
      <c r="F2415" s="8" t="s">
        <v>10</v>
      </c>
      <c r="G2415" s="26">
        <f t="shared" si="190"/>
        <v>0.73183755311232057</v>
      </c>
      <c r="H2415" s="30">
        <f t="shared" si="191"/>
        <v>0.13401908322593187</v>
      </c>
      <c r="I2415" s="30">
        <f>HLOOKUP(F2415,ROCs!$B$1:$F$17,MATCH(VLOOKUP(D2415,HROC,2,0),ROCs!$A$2:$A$17,0)+1,0)</f>
        <v>0.24115339422849597</v>
      </c>
      <c r="J2415" s="3">
        <v>1.58</v>
      </c>
      <c r="K2415" s="26">
        <f t="shared" si="187"/>
        <v>1.5879106973066659</v>
      </c>
      <c r="L2415" s="31">
        <f t="shared" si="188"/>
        <v>3.1620541803148643</v>
      </c>
      <c r="M2415" s="4">
        <f>2.721*K2415*(H2415+VLOOKUP(B2415,Summary!$A$34:C$39,3,0))</f>
        <v>1.0543344747884713</v>
      </c>
      <c r="N2415" t="s">
        <v>101</v>
      </c>
      <c r="P2415">
        <f t="shared" si="189"/>
        <v>7000</v>
      </c>
    </row>
    <row r="2416" spans="1:16" hidden="1">
      <c r="A2416" t="s">
        <v>2</v>
      </c>
      <c r="B2416" t="s">
        <v>94</v>
      </c>
      <c r="C2416" t="s">
        <v>71</v>
      </c>
      <c r="D2416" s="8">
        <v>1110</v>
      </c>
      <c r="E2416" t="str">
        <f>VLOOKUP(D2416,Conformity!$A$2:$C$116,2,0)</f>
        <v>Fixed Single Family Units</v>
      </c>
      <c r="F2416" s="8" t="s">
        <v>5</v>
      </c>
      <c r="G2416" s="26">
        <f t="shared" si="190"/>
        <v>0.96739227811534922</v>
      </c>
      <c r="H2416" s="30">
        <f t="shared" si="191"/>
        <v>0.17065096597435325</v>
      </c>
      <c r="I2416" s="30">
        <f>HLOOKUP(F2416,ROCs!$B$1:$F$17,MATCH(VLOOKUP(D2416,HROC,2,0),ROCs!$A$2:$A$17,0)+1,0)</f>
        <v>0.27638752969320179</v>
      </c>
      <c r="J2416" s="3">
        <v>1.58</v>
      </c>
      <c r="K2416" s="26">
        <f t="shared" si="187"/>
        <v>1.8199151473943411</v>
      </c>
      <c r="L2416" s="31">
        <f t="shared" si="188"/>
        <v>4.7905160321876998</v>
      </c>
      <c r="M2416" s="4">
        <f>2.721*K2416*(H2416+VLOOKUP(B2416,Summary!$A$34:C$39,3,0))</f>
        <v>1.0926611819531233</v>
      </c>
      <c r="N2416" t="s">
        <v>104</v>
      </c>
      <c r="P2416">
        <f t="shared" si="189"/>
        <v>1000</v>
      </c>
    </row>
    <row r="2417" spans="1:16" hidden="1">
      <c r="A2417" t="s">
        <v>14</v>
      </c>
      <c r="B2417" t="s">
        <v>96</v>
      </c>
      <c r="C2417" t="s">
        <v>77</v>
      </c>
      <c r="D2417" s="8">
        <v>6172</v>
      </c>
      <c r="E2417" t="str">
        <f>VLOOKUP(D2417,Conformity!$A$2:$C$116,2,0)</f>
        <v>Mixed Shrubs</v>
      </c>
      <c r="F2417" s="8" t="s">
        <v>9</v>
      </c>
      <c r="G2417" s="26">
        <f t="shared" si="190"/>
        <v>0.62640332935885068</v>
      </c>
      <c r="H2417" s="30">
        <f t="shared" si="191"/>
        <v>1.7869211096790915E-2</v>
      </c>
      <c r="I2417" s="30">
        <f>HLOOKUP(F2417,ROCs!$B$1:$F$17,MATCH(VLOOKUP(D2417,HROC,2,0),ROCs!$A$2:$A$17,0)+1,0)</f>
        <v>0.24869471632328805</v>
      </c>
      <c r="J2417" s="3">
        <v>1.58</v>
      </c>
      <c r="K2417" s="26">
        <f t="shared" si="187"/>
        <v>1.6375676638381387</v>
      </c>
      <c r="L2417" s="31">
        <f t="shared" si="188"/>
        <v>2.7911414936024848</v>
      </c>
      <c r="M2417" s="4">
        <f>2.721*K2417*(H2417+VLOOKUP(B2417,Summary!$A$34:C$39,3,0))</f>
        <v>0.43608774608205109</v>
      </c>
      <c r="N2417" t="s">
        <v>112</v>
      </c>
      <c r="P2417">
        <f t="shared" si="189"/>
        <v>6000</v>
      </c>
    </row>
    <row r="2418" spans="1:16">
      <c r="A2418" t="s">
        <v>14</v>
      </c>
      <c r="B2418" t="s">
        <v>96</v>
      </c>
      <c r="C2418" t="s">
        <v>17</v>
      </c>
      <c r="D2418" s="8">
        <v>6170</v>
      </c>
      <c r="E2418" t="str">
        <f>VLOOKUP(D2418,Conformity!$A$2:$C$116,2,0)</f>
        <v>Mixed Wetland Hardwoods</v>
      </c>
      <c r="F2418" s="8" t="s">
        <v>3</v>
      </c>
      <c r="G2418" s="26">
        <f t="shared" si="190"/>
        <v>0.62640332935885068</v>
      </c>
      <c r="H2418" s="30">
        <f t="shared" si="191"/>
        <v>1.7869211096790915E-2</v>
      </c>
      <c r="I2418" s="30">
        <f>HLOOKUP(F2418,ROCs!$B$1:$F$17,MATCH(VLOOKUP(D2418,HROC,2,0),ROCs!$A$2:$A$17,0)+1,0)</f>
        <v>0.24869471632328805</v>
      </c>
      <c r="J2418" s="3">
        <v>1.57</v>
      </c>
      <c r="K2418" s="26">
        <f t="shared" si="187"/>
        <v>1.6272033115353655</v>
      </c>
      <c r="L2418" s="31">
        <f t="shared" si="188"/>
        <v>2.7734760411113295</v>
      </c>
      <c r="M2418" s="4">
        <f>2.721*K2418*(H2418+VLOOKUP(B2418,Summary!$A$34:C$39,3,0))</f>
        <v>0.43332769705621532</v>
      </c>
      <c r="N2418" t="s">
        <v>17</v>
      </c>
      <c r="O2418" t="s">
        <v>38</v>
      </c>
      <c r="P2418">
        <f t="shared" si="189"/>
        <v>6000</v>
      </c>
    </row>
    <row r="2419" spans="1:16">
      <c r="A2419" t="s">
        <v>14</v>
      </c>
      <c r="B2419" t="s">
        <v>96</v>
      </c>
      <c r="C2419" t="s">
        <v>17</v>
      </c>
      <c r="D2419" s="8">
        <v>6410</v>
      </c>
      <c r="E2419" t="str">
        <f>VLOOKUP(D2419,Conformity!$A$2:$C$116,2,0)</f>
        <v>Freshwater Marshes</v>
      </c>
      <c r="F2419" s="8" t="s">
        <v>9</v>
      </c>
      <c r="G2419" s="26">
        <f t="shared" si="190"/>
        <v>0.62640332935885068</v>
      </c>
      <c r="H2419" s="30">
        <f t="shared" si="191"/>
        <v>1.7869211096790915E-2</v>
      </c>
      <c r="I2419" s="30">
        <f>HLOOKUP(F2419,ROCs!$B$1:$F$17,MATCH(VLOOKUP(D2419,HROC,2,0),ROCs!$A$2:$A$17,0)+1,0)</f>
        <v>0.24869471632328805</v>
      </c>
      <c r="J2419" s="3">
        <v>1.57</v>
      </c>
      <c r="K2419" s="26">
        <f t="shared" si="187"/>
        <v>1.6272033115353655</v>
      </c>
      <c r="L2419" s="31">
        <f t="shared" si="188"/>
        <v>2.7734760411113295</v>
      </c>
      <c r="M2419" s="4">
        <f>2.721*K2419*(H2419+VLOOKUP(B2419,Summary!$A$34:C$39,3,0))</f>
        <v>0.43332769705621532</v>
      </c>
      <c r="N2419" t="s">
        <v>17</v>
      </c>
      <c r="O2419" t="s">
        <v>38</v>
      </c>
      <c r="P2419">
        <f t="shared" si="189"/>
        <v>6000</v>
      </c>
    </row>
    <row r="2420" spans="1:16">
      <c r="A2420" t="s">
        <v>16</v>
      </c>
      <c r="B2420" t="s">
        <v>97</v>
      </c>
      <c r="C2420" t="s">
        <v>17</v>
      </c>
      <c r="D2420" s="8">
        <v>6430</v>
      </c>
      <c r="E2420" t="str">
        <f>VLOOKUP(D2420,Conformity!$A$2:$C$116,2,0)</f>
        <v>Wet Prairies</v>
      </c>
      <c r="F2420" s="8" t="s">
        <v>5</v>
      </c>
      <c r="G2420" s="26">
        <f t="shared" si="190"/>
        <v>0.62640332935885068</v>
      </c>
      <c r="H2420" s="30">
        <f t="shared" si="191"/>
        <v>1.7869211096790915E-2</v>
      </c>
      <c r="I2420" s="30">
        <f>HLOOKUP(F2420,ROCs!$B$1:$F$17,MATCH(VLOOKUP(D2420,HROC,2,0),ROCs!$A$2:$A$17,0)+1,0)</f>
        <v>0.24869471632328805</v>
      </c>
      <c r="J2420" s="3">
        <v>1.57</v>
      </c>
      <c r="K2420" s="26">
        <f t="shared" si="187"/>
        <v>1.6272033115353655</v>
      </c>
      <c r="L2420" s="31">
        <f t="shared" si="188"/>
        <v>2.7734760411113295</v>
      </c>
      <c r="M2420" s="4">
        <f>2.721*K2420*(H2420+VLOOKUP(B2420,Summary!$A$34:C$39,3,0))</f>
        <v>0.25622288862870607</v>
      </c>
      <c r="N2420" t="s">
        <v>17</v>
      </c>
      <c r="O2420" t="s">
        <v>67</v>
      </c>
      <c r="P2420">
        <f t="shared" si="189"/>
        <v>6000</v>
      </c>
    </row>
    <row r="2421" spans="1:16" hidden="1">
      <c r="A2421" t="s">
        <v>8</v>
      </c>
      <c r="B2421" t="s">
        <v>8</v>
      </c>
      <c r="C2421" t="s">
        <v>86</v>
      </c>
      <c r="D2421" s="8">
        <v>6250</v>
      </c>
      <c r="E2421" t="str">
        <f>VLOOKUP(D2421,Conformity!$A$2:$C$116,2,0)</f>
        <v>Hydric Pine Flatwoods</v>
      </c>
      <c r="F2421" s="8" t="s">
        <v>5</v>
      </c>
      <c r="G2421" s="26">
        <f t="shared" si="190"/>
        <v>0.62640332935885068</v>
      </c>
      <c r="H2421" s="30">
        <f t="shared" si="191"/>
        <v>1.7869211096790915E-2</v>
      </c>
      <c r="I2421" s="30">
        <f>HLOOKUP(F2421,ROCs!$B$1:$F$17,MATCH(VLOOKUP(D2421,HROC,2,0),ROCs!$A$2:$A$17,0)+1,0)</f>
        <v>0.24869471632328805</v>
      </c>
      <c r="J2421" s="3">
        <v>1.57</v>
      </c>
      <c r="K2421" s="26">
        <f t="shared" si="187"/>
        <v>1.6272033115353655</v>
      </c>
      <c r="L2421" s="31">
        <f t="shared" si="188"/>
        <v>2.7734760411113295</v>
      </c>
      <c r="M2421" s="4">
        <f>2.721*K2421*(H2421+VLOOKUP(B2421,Summary!$A$34:C$39,3,0))</f>
        <v>0.92036592023186548</v>
      </c>
      <c r="N2421" t="s">
        <v>109</v>
      </c>
      <c r="P2421">
        <f t="shared" si="189"/>
        <v>6000</v>
      </c>
    </row>
    <row r="2422" spans="1:16" hidden="1">
      <c r="A2422" t="s">
        <v>2</v>
      </c>
      <c r="B2422" t="s">
        <v>94</v>
      </c>
      <c r="C2422" t="s">
        <v>81</v>
      </c>
      <c r="D2422" s="8">
        <v>6120</v>
      </c>
      <c r="E2422" t="str">
        <f>VLOOKUP(D2422,Conformity!$A$2:$C$116,2,0)</f>
        <v>Mangrove Swamps</v>
      </c>
      <c r="F2422" s="8" t="s">
        <v>10</v>
      </c>
      <c r="G2422" s="26">
        <f t="shared" si="190"/>
        <v>0.62640332935885068</v>
      </c>
      <c r="H2422" s="30">
        <f t="shared" si="191"/>
        <v>1.7869211096790915E-2</v>
      </c>
      <c r="I2422" s="30">
        <f>HLOOKUP(F2422,ROCs!$B$1:$F$17,MATCH(VLOOKUP(D2422,HROC,2,0),ROCs!$A$2:$A$17,0)+1,0)</f>
        <v>0.24869471632328805</v>
      </c>
      <c r="J2422" s="3">
        <v>1.57</v>
      </c>
      <c r="K2422" s="26">
        <f t="shared" si="187"/>
        <v>1.6272033115353655</v>
      </c>
      <c r="L2422" s="31">
        <f t="shared" si="188"/>
        <v>2.7734760411113295</v>
      </c>
      <c r="M2422" s="4">
        <f>2.721*K2422*(H2422+VLOOKUP(B2422,Summary!$A$34:C$39,3,0))</f>
        <v>0.3004990907355834</v>
      </c>
      <c r="N2422" t="s">
        <v>103</v>
      </c>
      <c r="O2422" t="s">
        <v>82</v>
      </c>
      <c r="P2422">
        <f t="shared" si="189"/>
        <v>6000</v>
      </c>
    </row>
    <row r="2423" spans="1:16">
      <c r="A2423" t="s">
        <v>16</v>
      </c>
      <c r="B2423" t="s">
        <v>97</v>
      </c>
      <c r="C2423" t="s">
        <v>17</v>
      </c>
      <c r="D2423" s="8">
        <v>6250</v>
      </c>
      <c r="E2423" t="str">
        <f>VLOOKUP(D2423,Conformity!$A$2:$C$116,2,0)</f>
        <v>Hydric Pine Flatwoods</v>
      </c>
      <c r="F2423" s="8" t="s">
        <v>5</v>
      </c>
      <c r="G2423" s="26">
        <f t="shared" si="190"/>
        <v>0.62640332935885068</v>
      </c>
      <c r="H2423" s="30">
        <f t="shared" si="191"/>
        <v>1.7869211096790915E-2</v>
      </c>
      <c r="I2423" s="30">
        <f>HLOOKUP(F2423,ROCs!$B$1:$F$17,MATCH(VLOOKUP(D2423,HROC,2,0),ROCs!$A$2:$A$17,0)+1,0)</f>
        <v>0.24869471632328805</v>
      </c>
      <c r="J2423" s="3">
        <v>1.56</v>
      </c>
      <c r="K2423" s="26">
        <f t="shared" si="187"/>
        <v>1.6168389592325925</v>
      </c>
      <c r="L2423" s="31">
        <f t="shared" si="188"/>
        <v>2.7558105886201747</v>
      </c>
      <c r="M2423" s="4">
        <f>2.721*K2423*(H2423+VLOOKUP(B2423,Summary!$A$34:C$39,3,0))</f>
        <v>0.25459089570750409</v>
      </c>
      <c r="N2423" t="s">
        <v>17</v>
      </c>
      <c r="O2423" t="s">
        <v>31</v>
      </c>
      <c r="P2423">
        <f t="shared" si="189"/>
        <v>6000</v>
      </c>
    </row>
    <row r="2424" spans="1:16" hidden="1">
      <c r="A2424" t="s">
        <v>14</v>
      </c>
      <c r="B2424" t="s">
        <v>96</v>
      </c>
      <c r="C2424" t="s">
        <v>72</v>
      </c>
      <c r="D2424" s="8">
        <v>4280</v>
      </c>
      <c r="E2424" t="str">
        <f>VLOOKUP(D2424,Conformity!$A$2:$C$116,2,0)</f>
        <v>Cabbage Palm</v>
      </c>
      <c r="F2424" s="8" t="s">
        <v>5</v>
      </c>
      <c r="G2424" s="26">
        <f t="shared" si="190"/>
        <v>0.80616023176279095</v>
      </c>
      <c r="H2424" s="30">
        <f t="shared" si="191"/>
        <v>4.9140330516175015E-2</v>
      </c>
      <c r="I2424" s="30">
        <f>HLOOKUP(F2424,ROCs!$B$1:$F$17,MATCH(VLOOKUP(D2424,HROC,2,0),ROCs!$A$2:$A$17,0)+1,0)</f>
        <v>0.28292799795311729</v>
      </c>
      <c r="J2424" s="3">
        <v>1.56</v>
      </c>
      <c r="K2424" s="26">
        <f t="shared" si="187"/>
        <v>1.8393997930926014</v>
      </c>
      <c r="L2424" s="31">
        <f t="shared" si="188"/>
        <v>4.0348374716942788</v>
      </c>
      <c r="M2424" s="4">
        <f>2.721*K2424*(H2424+VLOOKUP(B2424,Summary!$A$34:C$39,3,0))</f>
        <v>0.64634823716653733</v>
      </c>
      <c r="N2424" t="s">
        <v>99</v>
      </c>
      <c r="P2424">
        <f t="shared" si="189"/>
        <v>4000</v>
      </c>
    </row>
    <row r="2425" spans="1:16" hidden="1">
      <c r="A2425" t="s">
        <v>14</v>
      </c>
      <c r="B2425" t="s">
        <v>96</v>
      </c>
      <c r="C2425" t="s">
        <v>79</v>
      </c>
      <c r="D2425" s="8">
        <v>5300</v>
      </c>
      <c r="E2425" t="str">
        <f>VLOOKUP(D2425,Conformity!$A$2:$C$116,2,0)</f>
        <v>Reservoirs</v>
      </c>
      <c r="F2425" s="8" t="s">
        <v>5</v>
      </c>
      <c r="G2425" s="26">
        <f t="shared" si="190"/>
        <v>0.52096910560538079</v>
      </c>
      <c r="H2425" s="30">
        <f t="shared" si="191"/>
        <v>9.3813358258152305E-2</v>
      </c>
      <c r="I2425" s="30">
        <f>HLOOKUP(F2425,ROCs!$B$1:$F$17,MATCH(VLOOKUP(D2425,HROC,2,0),ROCs!$A$2:$A$17,0)+1,0)</f>
        <v>0.2984336595879456</v>
      </c>
      <c r="J2425" s="3">
        <v>1.56</v>
      </c>
      <c r="K2425" s="26">
        <f t="shared" si="187"/>
        <v>1.9402067510791108</v>
      </c>
      <c r="L2425" s="31">
        <f t="shared" si="188"/>
        <v>2.7503535379496395</v>
      </c>
      <c r="M2425" s="4">
        <f>2.721*K2425*(H2425+VLOOKUP(B2425,Summary!$A$34:C$39,3,0))</f>
        <v>0.91761330889806203</v>
      </c>
      <c r="N2425" t="s">
        <v>113</v>
      </c>
      <c r="P2425">
        <f t="shared" si="189"/>
        <v>5000</v>
      </c>
    </row>
    <row r="2426" spans="1:16" hidden="1">
      <c r="A2426" t="s">
        <v>16</v>
      </c>
      <c r="B2426" t="s">
        <v>97</v>
      </c>
      <c r="C2426" t="s">
        <v>79</v>
      </c>
      <c r="D2426" s="8">
        <v>1330</v>
      </c>
      <c r="E2426" t="str">
        <f>VLOOKUP(D2426,Conformity!$A$2:$C$116,2,0)</f>
        <v>Multiple Dwelling Units, Low Rise &lt;Two stories or less&gt;</v>
      </c>
      <c r="F2426" s="8" t="s">
        <v>3</v>
      </c>
      <c r="G2426" s="26">
        <f t="shared" si="190"/>
        <v>1.6728075169398335</v>
      </c>
      <c r="H2426" s="30">
        <f t="shared" si="191"/>
        <v>0.4645994885165638</v>
      </c>
      <c r="I2426" s="30">
        <f>HLOOKUP(F2426,ROCs!$B$1:$F$17,MATCH(VLOOKUP(D2426,HROC,2,0),ROCs!$A$2:$A$17,0)+1,0)</f>
        <v>0.37832588419635466</v>
      </c>
      <c r="J2426" s="3">
        <v>1.55</v>
      </c>
      <c r="K2426" s="26">
        <f t="shared" si="187"/>
        <v>2.4438433397018771</v>
      </c>
      <c r="L2426" s="31">
        <f t="shared" si="188"/>
        <v>11.123664343653358</v>
      </c>
      <c r="M2426" s="4">
        <f>2.721*K2426*(H2426+VLOOKUP(B2426,Summary!$A$34:C$39,3,0))</f>
        <v>3.355434071999873</v>
      </c>
      <c r="N2426" t="s">
        <v>113</v>
      </c>
      <c r="P2426">
        <f t="shared" si="189"/>
        <v>1000</v>
      </c>
    </row>
    <row r="2427" spans="1:16" hidden="1">
      <c r="A2427" t="s">
        <v>14</v>
      </c>
      <c r="B2427" t="s">
        <v>96</v>
      </c>
      <c r="C2427" t="s">
        <v>90</v>
      </c>
      <c r="D2427" s="8">
        <v>1330</v>
      </c>
      <c r="E2427" t="str">
        <f>VLOOKUP(D2427,Conformity!$A$2:$C$116,2,0)</f>
        <v>Multiple Dwelling Units, Low Rise &lt;Two stories or less&gt;</v>
      </c>
      <c r="F2427" s="8" t="s">
        <v>10</v>
      </c>
      <c r="G2427" s="26">
        <f t="shared" si="190"/>
        <v>1.6728075169398335</v>
      </c>
      <c r="H2427" s="30">
        <f t="shared" si="191"/>
        <v>0.4645994885165638</v>
      </c>
      <c r="I2427" s="30">
        <f>HLOOKUP(F2427,ROCs!$B$1:$F$17,MATCH(VLOOKUP(D2427,HROC,2,0),ROCs!$A$2:$A$17,0)+1,0)</f>
        <v>0.44774347762687844</v>
      </c>
      <c r="J2427" s="3">
        <v>1.54</v>
      </c>
      <c r="K2427" s="26">
        <f t="shared" si="187"/>
        <v>2.873595252235424</v>
      </c>
      <c r="L2427" s="31">
        <f t="shared" si="188"/>
        <v>13.079770100681717</v>
      </c>
      <c r="M2427" s="4">
        <f>2.721*K2427*(H2427+VLOOKUP(B2427,Summary!$A$34:C$39,3,0))</f>
        <v>4.2582520909377948</v>
      </c>
      <c r="N2427" t="s">
        <v>105</v>
      </c>
      <c r="O2427" t="s">
        <v>89</v>
      </c>
      <c r="P2427">
        <f t="shared" si="189"/>
        <v>1000</v>
      </c>
    </row>
    <row r="2428" spans="1:16" hidden="1">
      <c r="A2428" t="s">
        <v>11</v>
      </c>
      <c r="B2428" t="s">
        <v>11</v>
      </c>
      <c r="C2428" t="s">
        <v>74</v>
      </c>
      <c r="D2428" s="8">
        <v>5120</v>
      </c>
      <c r="E2428" t="str">
        <f>VLOOKUP(D2428,Conformity!$A$2:$C$116,2,0)</f>
        <v xml:space="preserve"> Channelized Waterways, Canals</v>
      </c>
      <c r="F2428" s="8" t="s">
        <v>5</v>
      </c>
      <c r="G2428" s="26">
        <f t="shared" si="190"/>
        <v>0.52096910560538079</v>
      </c>
      <c r="H2428" s="30">
        <f t="shared" si="191"/>
        <v>9.3813358258152305E-2</v>
      </c>
      <c r="I2428" s="30">
        <f>HLOOKUP(F2428,ROCs!$B$1:$F$17,MATCH(VLOOKUP(D2428,HROC,2,0),ROCs!$A$2:$A$17,0)+1,0)</f>
        <v>0.2984336595879456</v>
      </c>
      <c r="J2428" s="3">
        <v>1.54</v>
      </c>
      <c r="K2428" s="26">
        <f t="shared" si="187"/>
        <v>1.9153323055524554</v>
      </c>
      <c r="L2428" s="31">
        <f t="shared" si="188"/>
        <v>2.7150925951554132</v>
      </c>
      <c r="M2428" s="4">
        <f>2.721*K2428*(H2428+VLOOKUP(B2428,Summary!$A$34:C$39,3,0))</f>
        <v>1.0621976118093082</v>
      </c>
      <c r="N2428" t="s">
        <v>115</v>
      </c>
      <c r="P2428">
        <f t="shared" si="189"/>
        <v>5000</v>
      </c>
    </row>
    <row r="2429" spans="1:16" hidden="1">
      <c r="A2429" t="s">
        <v>14</v>
      </c>
      <c r="B2429" t="s">
        <v>96</v>
      </c>
      <c r="C2429" t="s">
        <v>86</v>
      </c>
      <c r="D2429" s="8">
        <v>1330</v>
      </c>
      <c r="E2429" t="str">
        <f>VLOOKUP(D2429,Conformity!$A$2:$C$116,2,0)</f>
        <v>Multiple Dwelling Units, Low Rise &lt;Two stories or less&gt;</v>
      </c>
      <c r="F2429" s="8" t="s">
        <v>5</v>
      </c>
      <c r="G2429" s="26">
        <f t="shared" si="190"/>
        <v>1.6728075169398335</v>
      </c>
      <c r="H2429" s="30">
        <f t="shared" si="191"/>
        <v>0.4645994885165638</v>
      </c>
      <c r="I2429" s="30">
        <f>HLOOKUP(F2429,ROCs!$B$1:$F$17,MATCH(VLOOKUP(D2429,HROC,2,0),ROCs!$A$2:$A$17,0)+1,0)</f>
        <v>0.45902383655933859</v>
      </c>
      <c r="J2429" s="3">
        <v>1.53</v>
      </c>
      <c r="K2429" s="26">
        <f t="shared" si="187"/>
        <v>2.9268622134573961</v>
      </c>
      <c r="L2429" s="31">
        <f t="shared" si="188"/>
        <v>13.322225820986562</v>
      </c>
      <c r="M2429" s="4">
        <f>2.721*K2429*(H2429+VLOOKUP(B2429,Summary!$A$34:C$39,3,0))</f>
        <v>4.3371860148524153</v>
      </c>
      <c r="N2429" t="s">
        <v>109</v>
      </c>
      <c r="P2429">
        <f t="shared" si="189"/>
        <v>1000</v>
      </c>
    </row>
    <row r="2430" spans="1:16" hidden="1">
      <c r="A2430" t="s">
        <v>14</v>
      </c>
      <c r="B2430" t="s">
        <v>96</v>
      </c>
      <c r="C2430" t="s">
        <v>72</v>
      </c>
      <c r="D2430" s="8">
        <v>1900</v>
      </c>
      <c r="E2430" t="str">
        <f>VLOOKUP(D2430,Conformity!$A$2:$C$116,2,0)</f>
        <v>Open Land</v>
      </c>
      <c r="F2430" s="8" t="s">
        <v>9</v>
      </c>
      <c r="G2430" s="26">
        <f t="shared" si="190"/>
        <v>0.80616023176279095</v>
      </c>
      <c r="H2430" s="30">
        <f t="shared" si="191"/>
        <v>4.9140330516175015E-2</v>
      </c>
      <c r="I2430" s="30">
        <f>HLOOKUP(F2430,ROCs!$B$1:$F$17,MATCH(VLOOKUP(D2430,HROC,2,0),ROCs!$A$2:$A$17,0)+1,0)</f>
        <v>0.19937879050387461</v>
      </c>
      <c r="J2430" s="3">
        <v>1.53</v>
      </c>
      <c r="K2430" s="26">
        <f t="shared" si="187"/>
        <v>1.271293997420093</v>
      </c>
      <c r="L2430" s="31">
        <f t="shared" si="188"/>
        <v>2.788662191652409</v>
      </c>
      <c r="M2430" s="4">
        <f>2.721*K2430*(H2430+VLOOKUP(B2430,Summary!$A$34:C$39,3,0))</f>
        <v>0.44672106479437368</v>
      </c>
      <c r="N2430" t="s">
        <v>99</v>
      </c>
      <c r="P2430">
        <f t="shared" si="189"/>
        <v>1000</v>
      </c>
    </row>
    <row r="2431" spans="1:16" hidden="1">
      <c r="A2431" t="s">
        <v>14</v>
      </c>
      <c r="B2431" t="s">
        <v>96</v>
      </c>
      <c r="C2431" t="s">
        <v>79</v>
      </c>
      <c r="D2431" s="8">
        <v>4130</v>
      </c>
      <c r="E2431" t="str">
        <f>VLOOKUP(D2431,Conformity!$A$2:$C$116,2,0)</f>
        <v>Sand Pine</v>
      </c>
      <c r="F2431" s="8" t="s">
        <v>13</v>
      </c>
      <c r="G2431" s="26">
        <f t="shared" si="190"/>
        <v>0.80616023176279095</v>
      </c>
      <c r="H2431" s="30">
        <f t="shared" si="191"/>
        <v>4.9140330516175015E-2</v>
      </c>
      <c r="I2431" s="30">
        <f>HLOOKUP(F2431,ROCs!$B$1:$F$17,MATCH(VLOOKUP(D2431,HROC,2,0),ROCs!$A$2:$A$17,0)+1,0)</f>
        <v>9.4942281192321246E-2</v>
      </c>
      <c r="J2431" s="3">
        <v>1.53</v>
      </c>
      <c r="K2431" s="26">
        <f t="shared" si="187"/>
        <v>0.60537809400956821</v>
      </c>
      <c r="L2431" s="31">
        <f t="shared" si="188"/>
        <v>1.327934376977338</v>
      </c>
      <c r="M2431" s="4">
        <f>2.721*K2431*(H2431+VLOOKUP(B2431,Summary!$A$34:C$39,3,0))</f>
        <v>0.21272431656874943</v>
      </c>
      <c r="N2431" t="s">
        <v>113</v>
      </c>
      <c r="P2431">
        <f t="shared" si="189"/>
        <v>4000</v>
      </c>
    </row>
    <row r="2432" spans="1:16" hidden="1">
      <c r="A2432" t="s">
        <v>12</v>
      </c>
      <c r="B2432" t="s">
        <v>95</v>
      </c>
      <c r="C2432" t="s">
        <v>71</v>
      </c>
      <c r="D2432" s="8">
        <v>5120</v>
      </c>
      <c r="E2432" t="str">
        <f>VLOOKUP(D2432,Conformity!$A$2:$C$116,2,0)</f>
        <v xml:space="preserve"> Channelized Waterways, Canals</v>
      </c>
      <c r="F2432" s="8" t="s">
        <v>10</v>
      </c>
      <c r="G2432" s="26">
        <f t="shared" si="190"/>
        <v>0.52096910560538079</v>
      </c>
      <c r="H2432" s="30">
        <f t="shared" si="191"/>
        <v>9.3813358258152305E-2</v>
      </c>
      <c r="I2432" s="30">
        <f>HLOOKUP(F2432,ROCs!$B$1:$F$17,MATCH(VLOOKUP(D2432,HROC,2,0),ROCs!$A$2:$A$17,0)+1,0)</f>
        <v>0.2984336595879456</v>
      </c>
      <c r="J2432" s="3">
        <v>1.52</v>
      </c>
      <c r="K2432" s="26">
        <f t="shared" si="187"/>
        <v>1.8904578600258002</v>
      </c>
      <c r="L2432" s="31">
        <f t="shared" si="188"/>
        <v>2.6798316523611874</v>
      </c>
      <c r="M2432" s="4">
        <f>2.721*K2432*(H2432+VLOOKUP(B2432,Summary!$A$34:C$39,3,0))</f>
        <v>0.48256989554564428</v>
      </c>
      <c r="N2432" t="s">
        <v>104</v>
      </c>
      <c r="P2432">
        <f t="shared" si="189"/>
        <v>5000</v>
      </c>
    </row>
    <row r="2433" spans="1:16">
      <c r="A2433" t="s">
        <v>11</v>
      </c>
      <c r="B2433" t="s">
        <v>11</v>
      </c>
      <c r="C2433" t="s">
        <v>17</v>
      </c>
      <c r="D2433" s="8">
        <v>5120</v>
      </c>
      <c r="E2433" t="str">
        <f>VLOOKUP(D2433,Conformity!$A$2:$C$116,2,0)</f>
        <v xml:space="preserve"> Channelized Waterways, Canals</v>
      </c>
      <c r="F2433" s="8" t="s">
        <v>10</v>
      </c>
      <c r="G2433" s="26">
        <f t="shared" si="190"/>
        <v>0.52096910560538079</v>
      </c>
      <c r="H2433" s="30">
        <f t="shared" si="191"/>
        <v>9.3813358258152305E-2</v>
      </c>
      <c r="I2433" s="30">
        <f>HLOOKUP(F2433,ROCs!$B$1:$F$17,MATCH(VLOOKUP(D2433,HROC,2,0),ROCs!$A$2:$A$17,0)+1,0)</f>
        <v>0.2984336595879456</v>
      </c>
      <c r="J2433" s="3">
        <v>1.51</v>
      </c>
      <c r="K2433" s="26">
        <f t="shared" si="187"/>
        <v>1.8780206372624724</v>
      </c>
      <c r="L2433" s="31">
        <f t="shared" si="188"/>
        <v>2.662201180964074</v>
      </c>
      <c r="M2433" s="4">
        <f>2.721*K2433*(H2433+VLOOKUP(B2433,Summary!$A$34:C$39,3,0))</f>
        <v>1.0415054505402954</v>
      </c>
      <c r="N2433" t="s">
        <v>17</v>
      </c>
      <c r="O2433" t="s">
        <v>22</v>
      </c>
      <c r="P2433">
        <f t="shared" si="189"/>
        <v>5000</v>
      </c>
    </row>
    <row r="2434" spans="1:16">
      <c r="A2434" t="s">
        <v>14</v>
      </c>
      <c r="B2434" t="s">
        <v>96</v>
      </c>
      <c r="C2434" t="s">
        <v>17</v>
      </c>
      <c r="D2434" s="8">
        <v>5300</v>
      </c>
      <c r="E2434" t="str">
        <f>VLOOKUP(D2434,Conformity!$A$2:$C$116,2,0)</f>
        <v>Reservoirs</v>
      </c>
      <c r="F2434" s="8" t="s">
        <v>5</v>
      </c>
      <c r="G2434" s="26">
        <f t="shared" si="190"/>
        <v>0.52096910560538079</v>
      </c>
      <c r="H2434" s="30">
        <f t="shared" si="191"/>
        <v>9.3813358258152305E-2</v>
      </c>
      <c r="I2434" s="30">
        <f>HLOOKUP(F2434,ROCs!$B$1:$F$17,MATCH(VLOOKUP(D2434,HROC,2,0),ROCs!$A$2:$A$17,0)+1,0)</f>
        <v>0.2984336595879456</v>
      </c>
      <c r="J2434" s="3">
        <v>1.51</v>
      </c>
      <c r="K2434" s="26">
        <f t="shared" ref="K2434:K2497" si="192">Rain*I2434*J2434/12</f>
        <v>1.8780206372624724</v>
      </c>
      <c r="L2434" s="31">
        <f t="shared" ref="L2434:L2497" si="193">2.721*G2434*K2434</f>
        <v>2.662201180964074</v>
      </c>
      <c r="M2434" s="4">
        <f>2.721*K2434*(H2434+VLOOKUP(B2434,Summary!$A$34:C$39,3,0))</f>
        <v>0.88820262592055987</v>
      </c>
      <c r="N2434" t="s">
        <v>17</v>
      </c>
      <c r="O2434" t="s">
        <v>38</v>
      </c>
      <c r="P2434">
        <f t="shared" si="189"/>
        <v>5000</v>
      </c>
    </row>
    <row r="2435" spans="1:16" hidden="1">
      <c r="A2435" t="s">
        <v>16</v>
      </c>
      <c r="B2435" t="s">
        <v>97</v>
      </c>
      <c r="C2435" t="s">
        <v>79</v>
      </c>
      <c r="D2435" s="8">
        <v>8330</v>
      </c>
      <c r="E2435" t="str">
        <f>VLOOKUP(D2435,Conformity!$A$2:$C$116,2,0)</f>
        <v>Water Supply Plants</v>
      </c>
      <c r="F2435" s="8" t="s">
        <v>13</v>
      </c>
      <c r="G2435" s="26">
        <f t="shared" si="190"/>
        <v>1.2017295380314896</v>
      </c>
      <c r="H2435" s="30">
        <f t="shared" si="191"/>
        <v>0.2322997442582819</v>
      </c>
      <c r="I2435" s="30">
        <f>HLOOKUP(F2435,ROCs!$B$1:$F$17,MATCH(VLOOKUP(D2435,HROC,2,0),ROCs!$A$2:$A$17,0)+1,0)</f>
        <v>0.55707618727995345</v>
      </c>
      <c r="J2435" s="3">
        <v>1.51</v>
      </c>
      <c r="K2435" s="26">
        <f t="shared" si="192"/>
        <v>3.5056386658387009</v>
      </c>
      <c r="L2435" s="31">
        <f t="shared" si="193"/>
        <v>11.463109163112385</v>
      </c>
      <c r="M2435" s="4">
        <f>2.721*K2435*(H2435+VLOOKUP(B2435,Summary!$A$34:C$39,3,0))</f>
        <v>2.5974244576140881</v>
      </c>
      <c r="N2435" t="s">
        <v>113</v>
      </c>
      <c r="P2435">
        <f t="shared" ref="P2435:P2498" si="194">INT(D2435/1000)*1000</f>
        <v>8000</v>
      </c>
    </row>
    <row r="2436" spans="1:16">
      <c r="A2436" t="s">
        <v>8</v>
      </c>
      <c r="B2436" t="s">
        <v>8</v>
      </c>
      <c r="C2436" t="s">
        <v>17</v>
      </c>
      <c r="D2436" s="8">
        <v>4200</v>
      </c>
      <c r="E2436" t="str">
        <f>VLOOKUP(D2436,Conformity!$A$2:$C$116,2,0)</f>
        <v>Upland Hardwood Forests</v>
      </c>
      <c r="F2436" s="8" t="s">
        <v>10</v>
      </c>
      <c r="G2436" s="26">
        <f t="shared" si="190"/>
        <v>0.80616023176279095</v>
      </c>
      <c r="H2436" s="30">
        <f t="shared" si="191"/>
        <v>4.9140330516175015E-2</v>
      </c>
      <c r="I2436" s="30">
        <f>HLOOKUP(F2436,ROCs!$B$1:$F$17,MATCH(VLOOKUP(D2436,HROC,2,0),ROCs!$A$2:$A$17,0)+1,0)</f>
        <v>0.24115339422849597</v>
      </c>
      <c r="J2436" s="3">
        <v>1.5</v>
      </c>
      <c r="K2436" s="26">
        <f t="shared" si="192"/>
        <v>1.5075101556708852</v>
      </c>
      <c r="L2436" s="31">
        <f t="shared" si="193"/>
        <v>3.306816977963174</v>
      </c>
      <c r="M2436" s="4">
        <f>2.721*K2436*(H2436+VLOOKUP(B2436,Summary!$A$34:C$39,3,0))</f>
        <v>0.98093812360034605</v>
      </c>
      <c r="N2436" t="s">
        <v>17</v>
      </c>
      <c r="O2436" t="s">
        <v>22</v>
      </c>
      <c r="P2436">
        <f t="shared" si="194"/>
        <v>4000</v>
      </c>
    </row>
    <row r="2437" spans="1:16">
      <c r="A2437" t="s">
        <v>14</v>
      </c>
      <c r="B2437" t="s">
        <v>96</v>
      </c>
      <c r="C2437" t="s">
        <v>17</v>
      </c>
      <c r="D2437" s="8">
        <v>1210</v>
      </c>
      <c r="E2437" t="str">
        <f>VLOOKUP(D2437,Conformity!$A$2:$C$116,2,0)</f>
        <v>Fixed Single Family Units</v>
      </c>
      <c r="F2437" s="8" t="s">
        <v>5</v>
      </c>
      <c r="G2437" s="26">
        <f t="shared" si="190"/>
        <v>1.3474392445178078</v>
      </c>
      <c r="H2437" s="30">
        <f t="shared" si="191"/>
        <v>0.2921616014325315</v>
      </c>
      <c r="I2437" s="30">
        <f>HLOOKUP(F2437,ROCs!$B$1:$F$17,MATCH(VLOOKUP(D2437,HROC,2,0),ROCs!$A$2:$A$17,0)+1,0)</f>
        <v>0.24052044568721381</v>
      </c>
      <c r="J2437" s="3">
        <v>1.5</v>
      </c>
      <c r="K2437" s="26">
        <f t="shared" si="192"/>
        <v>1.5035534361021954</v>
      </c>
      <c r="L2437" s="31">
        <f t="shared" si="193"/>
        <v>5.5126015313176877</v>
      </c>
      <c r="M2437" s="4">
        <f>2.721*K2437*(H2437+VLOOKUP(B2437,Summary!$A$34:C$39,3,0))</f>
        <v>1.5225759694187846</v>
      </c>
      <c r="N2437" t="s">
        <v>17</v>
      </c>
      <c r="O2437" t="s">
        <v>42</v>
      </c>
      <c r="P2437">
        <f t="shared" si="194"/>
        <v>1000</v>
      </c>
    </row>
    <row r="2438" spans="1:16" hidden="1">
      <c r="A2438" t="s">
        <v>14</v>
      </c>
      <c r="B2438" t="s">
        <v>96</v>
      </c>
      <c r="C2438" t="s">
        <v>71</v>
      </c>
      <c r="D2438" s="8">
        <v>3200</v>
      </c>
      <c r="E2438" t="str">
        <f>VLOOKUP(D2438,Conformity!$A$2:$C$116,2,0)</f>
        <v>Shrub and Brushland</v>
      </c>
      <c r="F2438" s="8" t="s">
        <v>5</v>
      </c>
      <c r="G2438" s="26">
        <f t="shared" si="190"/>
        <v>0.80616023176279095</v>
      </c>
      <c r="H2438" s="30">
        <f t="shared" si="191"/>
        <v>4.9140330516175015E-2</v>
      </c>
      <c r="I2438" s="30">
        <f>HLOOKUP(F2438,ROCs!$B$1:$F$17,MATCH(VLOOKUP(D2438,HROC,2,0),ROCs!$A$2:$A$17,0)+1,0)</f>
        <v>0.28292799795311729</v>
      </c>
      <c r="J2438" s="3">
        <v>1.5</v>
      </c>
      <c r="K2438" s="26">
        <f t="shared" si="192"/>
        <v>1.7686536472044245</v>
      </c>
      <c r="L2438" s="31">
        <f t="shared" si="193"/>
        <v>3.8796514150906534</v>
      </c>
      <c r="M2438" s="4">
        <f>2.721*K2438*(H2438+VLOOKUP(B2438,Summary!$A$34:C$39,3,0))</f>
        <v>0.62148868958320902</v>
      </c>
      <c r="N2438" t="s">
        <v>104</v>
      </c>
      <c r="P2438">
        <f t="shared" si="194"/>
        <v>3000</v>
      </c>
    </row>
    <row r="2439" spans="1:16">
      <c r="A2439" t="s">
        <v>14</v>
      </c>
      <c r="B2439" t="s">
        <v>96</v>
      </c>
      <c r="C2439" t="s">
        <v>17</v>
      </c>
      <c r="D2439" s="8">
        <v>6300</v>
      </c>
      <c r="E2439" t="str">
        <f>VLOOKUP(D2439,Conformity!$A$2:$C$116,2,0)</f>
        <v>Wetland Forested Mixed</v>
      </c>
      <c r="F2439" s="8" t="s">
        <v>5</v>
      </c>
      <c r="G2439" s="26">
        <f t="shared" si="190"/>
        <v>0.62640332935885068</v>
      </c>
      <c r="H2439" s="30">
        <f t="shared" si="191"/>
        <v>1.7869211096790915E-2</v>
      </c>
      <c r="I2439" s="30">
        <f>HLOOKUP(F2439,ROCs!$B$1:$F$17,MATCH(VLOOKUP(D2439,HROC,2,0),ROCs!$A$2:$A$17,0)+1,0)</f>
        <v>0.24869471632328805</v>
      </c>
      <c r="J2439" s="3">
        <v>1.49</v>
      </c>
      <c r="K2439" s="26">
        <f t="shared" si="192"/>
        <v>1.5442884931131813</v>
      </c>
      <c r="L2439" s="31">
        <f t="shared" si="193"/>
        <v>2.6321524211820901</v>
      </c>
      <c r="M2439" s="4">
        <f>2.721*K2439*(H2439+VLOOKUP(B2439,Summary!$A$34:C$39,3,0))</f>
        <v>0.4112473048495292</v>
      </c>
      <c r="N2439" t="s">
        <v>17</v>
      </c>
      <c r="O2439" t="s">
        <v>57</v>
      </c>
      <c r="P2439">
        <f t="shared" si="194"/>
        <v>6000</v>
      </c>
    </row>
    <row r="2440" spans="1:16" hidden="1">
      <c r="A2440" t="s">
        <v>14</v>
      </c>
      <c r="B2440" t="s">
        <v>96</v>
      </c>
      <c r="C2440" t="s">
        <v>86</v>
      </c>
      <c r="D2440" s="8">
        <v>1320</v>
      </c>
      <c r="E2440" t="str">
        <f>VLOOKUP(D2440,Conformity!$A$2:$C$116,2,0)</f>
        <v>Mobile Home Units &lt;Six or more dwelling units per acre&gt;</v>
      </c>
      <c r="F2440" s="8" t="s">
        <v>5</v>
      </c>
      <c r="G2440" s="26">
        <f t="shared" si="190"/>
        <v>1.6728075169398335</v>
      </c>
      <c r="H2440" s="30">
        <f t="shared" si="191"/>
        <v>0.4645994885165638</v>
      </c>
      <c r="I2440" s="30">
        <f>HLOOKUP(F2440,ROCs!$B$1:$F$17,MATCH(VLOOKUP(D2440,HROC,2,0),ROCs!$A$2:$A$17,0)+1,0)</f>
        <v>0.45902383655933859</v>
      </c>
      <c r="J2440" s="3">
        <v>1.49</v>
      </c>
      <c r="K2440" s="26">
        <f t="shared" si="192"/>
        <v>2.850342939902955</v>
      </c>
      <c r="L2440" s="31">
        <f t="shared" si="193"/>
        <v>12.973932335470575</v>
      </c>
      <c r="M2440" s="4">
        <f>2.721*K2440*(H2440+VLOOKUP(B2440,Summary!$A$34:C$39,3,0))</f>
        <v>4.2237955308039874</v>
      </c>
      <c r="N2440" t="s">
        <v>109</v>
      </c>
      <c r="P2440">
        <f t="shared" si="194"/>
        <v>1000</v>
      </c>
    </row>
    <row r="2441" spans="1:16" hidden="1">
      <c r="A2441" t="s">
        <v>2</v>
      </c>
      <c r="B2441" t="s">
        <v>94</v>
      </c>
      <c r="C2441" t="s">
        <v>81</v>
      </c>
      <c r="D2441" s="8">
        <v>1310</v>
      </c>
      <c r="E2441" t="str">
        <f>VLOOKUP(D2441,Conformity!$A$2:$C$116,2,0)</f>
        <v>Fixed Single Family Units &lt;Six or more dwelling units per acre&gt;</v>
      </c>
      <c r="F2441" s="8" t="s">
        <v>5</v>
      </c>
      <c r="G2441" s="26">
        <f t="shared" si="190"/>
        <v>1.3474392445178078</v>
      </c>
      <c r="H2441" s="30">
        <f t="shared" si="191"/>
        <v>0.2921616014325315</v>
      </c>
      <c r="I2441" s="30">
        <f>HLOOKUP(F2441,ROCs!$B$1:$F$17,MATCH(VLOOKUP(D2441,HROC,2,0),ROCs!$A$2:$A$17,0)+1,0)</f>
        <v>0.45902383655933859</v>
      </c>
      <c r="J2441" s="3">
        <v>1.49</v>
      </c>
      <c r="K2441" s="26">
        <f t="shared" si="192"/>
        <v>2.850342939902955</v>
      </c>
      <c r="L2441" s="31">
        <f t="shared" si="193"/>
        <v>10.450446574099413</v>
      </c>
      <c r="M2441" s="4">
        <f>2.721*K2441*(H2441+VLOOKUP(B2441,Summary!$A$34:C$39,3,0))</f>
        <v>2.6537311793665146</v>
      </c>
      <c r="N2441" t="s">
        <v>103</v>
      </c>
      <c r="O2441" t="s">
        <v>82</v>
      </c>
      <c r="P2441">
        <f t="shared" si="194"/>
        <v>1000</v>
      </c>
    </row>
    <row r="2442" spans="1:16" hidden="1">
      <c r="A2442" t="s">
        <v>16</v>
      </c>
      <c r="B2442" t="s">
        <v>97</v>
      </c>
      <c r="C2442" t="s">
        <v>79</v>
      </c>
      <c r="D2442" s="8">
        <v>1760</v>
      </c>
      <c r="E2442" t="str">
        <f>VLOOKUP(D2442,Conformity!$A$2:$C$116,2,0)</f>
        <v>Correctional</v>
      </c>
      <c r="F2442" s="8" t="s">
        <v>5</v>
      </c>
      <c r="G2442" s="26">
        <f t="shared" si="190"/>
        <v>0.73183755311232057</v>
      </c>
      <c r="H2442" s="30">
        <f t="shared" si="191"/>
        <v>0.15992943931627868</v>
      </c>
      <c r="I2442" s="30">
        <f>HLOOKUP(F2442,ROCs!$B$1:$F$17,MATCH(VLOOKUP(D2442,HROC,2,0),ROCs!$A$2:$A$17,0)+1,0)</f>
        <v>0.34369105791620291</v>
      </c>
      <c r="J2442" s="3">
        <v>1.49</v>
      </c>
      <c r="K2442" s="26">
        <f t="shared" si="192"/>
        <v>2.1341754009600056</v>
      </c>
      <c r="L2442" s="31">
        <f t="shared" si="193"/>
        <v>4.2498474628182779</v>
      </c>
      <c r="M2442" s="4">
        <f>2.721*K2442*(H2442+VLOOKUP(B2442,Summary!$A$34:C$39,3,0))</f>
        <v>1.1610085008722733</v>
      </c>
      <c r="N2442" t="s">
        <v>113</v>
      </c>
      <c r="P2442">
        <f t="shared" si="194"/>
        <v>1000</v>
      </c>
    </row>
    <row r="2443" spans="1:16">
      <c r="A2443" t="s">
        <v>14</v>
      </c>
      <c r="B2443" t="s">
        <v>96</v>
      </c>
      <c r="C2443" t="s">
        <v>17</v>
      </c>
      <c r="D2443" s="8">
        <v>1850</v>
      </c>
      <c r="E2443" t="str">
        <f>VLOOKUP(D2443,Conformity!$A$2:$C$116,2,0)</f>
        <v>Parks and Zoos</v>
      </c>
      <c r="F2443" s="8" t="s">
        <v>3</v>
      </c>
      <c r="G2443" s="26">
        <f t="shared" si="190"/>
        <v>0.96739227811534922</v>
      </c>
      <c r="H2443" s="30">
        <f t="shared" si="191"/>
        <v>0.17065096597435325</v>
      </c>
      <c r="I2443" s="30">
        <f>HLOOKUP(F2443,ROCs!$B$1:$F$17,MATCH(VLOOKUP(D2443,HROC,2,0),ROCs!$A$2:$A$17,0)+1,0)</f>
        <v>8.3338224602148639E-2</v>
      </c>
      <c r="J2443" s="3">
        <v>1.48</v>
      </c>
      <c r="K2443" s="26">
        <f t="shared" si="192"/>
        <v>0.51402183552359249</v>
      </c>
      <c r="L2443" s="31">
        <f t="shared" si="193"/>
        <v>1.3530465129079761</v>
      </c>
      <c r="M2443" s="4">
        <f>2.721*K2443*(H2443+VLOOKUP(B2443,Summary!$A$34:C$39,3,0))</f>
        <v>0.35057382939765008</v>
      </c>
      <c r="N2443" t="s">
        <v>17</v>
      </c>
      <c r="O2443" t="s">
        <v>38</v>
      </c>
      <c r="P2443">
        <f t="shared" si="194"/>
        <v>1000</v>
      </c>
    </row>
    <row r="2444" spans="1:16" hidden="1">
      <c r="A2444" t="s">
        <v>2</v>
      </c>
      <c r="B2444" t="s">
        <v>94</v>
      </c>
      <c r="C2444" t="s">
        <v>86</v>
      </c>
      <c r="D2444" s="8">
        <v>1210</v>
      </c>
      <c r="E2444" t="str">
        <f>VLOOKUP(D2444,Conformity!$A$2:$C$116,2,0)</f>
        <v>Fixed Single Family Units</v>
      </c>
      <c r="F2444" s="8" t="s">
        <v>5</v>
      </c>
      <c r="G2444" s="26">
        <f t="shared" si="190"/>
        <v>1.3474392445178078</v>
      </c>
      <c r="H2444" s="30">
        <f t="shared" si="191"/>
        <v>0.2921616014325315</v>
      </c>
      <c r="I2444" s="30">
        <f>HLOOKUP(F2444,ROCs!$B$1:$F$17,MATCH(VLOOKUP(D2444,HROC,2,0),ROCs!$A$2:$A$17,0)+1,0)</f>
        <v>0.24052044568721381</v>
      </c>
      <c r="J2444" s="3">
        <v>1.48</v>
      </c>
      <c r="K2444" s="26">
        <f t="shared" si="192"/>
        <v>1.483506056954166</v>
      </c>
      <c r="L2444" s="31">
        <f t="shared" si="193"/>
        <v>5.4391001775667851</v>
      </c>
      <c r="M2444" s="4">
        <f>2.721*K2444*(H2444+VLOOKUP(B2444,Summary!$A$34:C$39,3,0))</f>
        <v>1.3811763570640321</v>
      </c>
      <c r="N2444" t="s">
        <v>109</v>
      </c>
      <c r="P2444">
        <f t="shared" si="194"/>
        <v>1000</v>
      </c>
    </row>
    <row r="2445" spans="1:16" hidden="1">
      <c r="A2445" t="s">
        <v>14</v>
      </c>
      <c r="B2445" t="s">
        <v>96</v>
      </c>
      <c r="C2445" t="s">
        <v>90</v>
      </c>
      <c r="D2445" s="8">
        <v>1920</v>
      </c>
      <c r="E2445" t="str">
        <f>VLOOKUP(D2445,Conformity!$A$2:$C$116,2,0)</f>
        <v>Inactive Land with street pattern but without structures</v>
      </c>
      <c r="F2445" s="8" t="s">
        <v>10</v>
      </c>
      <c r="G2445" s="26">
        <f t="shared" si="190"/>
        <v>0.80616023176279095</v>
      </c>
      <c r="H2445" s="30">
        <f t="shared" si="191"/>
        <v>4.9140330516175015E-2</v>
      </c>
      <c r="I2445" s="30">
        <f>HLOOKUP(F2445,ROCs!$B$1:$F$17,MATCH(VLOOKUP(D2445,HROC,2,0),ROCs!$A$2:$A$17,0)+1,0)</f>
        <v>0.24895975957097566</v>
      </c>
      <c r="J2445" s="3">
        <v>1.48</v>
      </c>
      <c r="K2445" s="26">
        <f t="shared" si="192"/>
        <v>1.5355589010578206</v>
      </c>
      <c r="L2445" s="31">
        <f t="shared" si="193"/>
        <v>3.3683436397287174</v>
      </c>
      <c r="M2445" s="4">
        <f>2.721*K2445*(H2445+VLOOKUP(B2445,Summary!$A$34:C$39,3,0))</f>
        <v>0.53958133109028883</v>
      </c>
      <c r="N2445" t="s">
        <v>105</v>
      </c>
      <c r="O2445" t="s">
        <v>89</v>
      </c>
      <c r="P2445">
        <f t="shared" si="194"/>
        <v>1000</v>
      </c>
    </row>
    <row r="2446" spans="1:16" hidden="1">
      <c r="A2446" t="s">
        <v>8</v>
      </c>
      <c r="B2446" t="s">
        <v>8</v>
      </c>
      <c r="C2446" t="s">
        <v>73</v>
      </c>
      <c r="D2446" s="8">
        <v>5120</v>
      </c>
      <c r="E2446" t="str">
        <f>VLOOKUP(D2446,Conformity!$A$2:$C$116,2,0)</f>
        <v xml:space="preserve"> Channelized Waterways, Canals</v>
      </c>
      <c r="F2446" s="8" t="s">
        <v>5</v>
      </c>
      <c r="G2446" s="26">
        <f t="shared" si="190"/>
        <v>0.52096910560538079</v>
      </c>
      <c r="H2446" s="30">
        <f t="shared" si="191"/>
        <v>9.3813358258152305E-2</v>
      </c>
      <c r="I2446" s="30">
        <f>HLOOKUP(F2446,ROCs!$B$1:$F$17,MATCH(VLOOKUP(D2446,HROC,2,0),ROCs!$A$2:$A$17,0)+1,0)</f>
        <v>0.2984336595879456</v>
      </c>
      <c r="J2446" s="3">
        <v>1.48</v>
      </c>
      <c r="K2446" s="26">
        <f t="shared" si="192"/>
        <v>1.8407089689724894</v>
      </c>
      <c r="L2446" s="31">
        <f t="shared" si="193"/>
        <v>2.6093097667727343</v>
      </c>
      <c r="M2446" s="4">
        <f>2.721*K2446*(H2446+VLOOKUP(B2446,Summary!$A$34:C$39,3,0))</f>
        <v>1.4214988176372145</v>
      </c>
      <c r="N2446" t="s">
        <v>110</v>
      </c>
      <c r="P2446">
        <f t="shared" si="194"/>
        <v>5000</v>
      </c>
    </row>
    <row r="2447" spans="1:16" hidden="1">
      <c r="A2447" t="s">
        <v>11</v>
      </c>
      <c r="B2447" t="s">
        <v>11</v>
      </c>
      <c r="C2447" t="s">
        <v>76</v>
      </c>
      <c r="D2447" s="8">
        <v>8100</v>
      </c>
      <c r="E2447" t="str">
        <f>VLOOKUP(D2447,Conformity!$A$2:$C$116,2,0)</f>
        <v>Transportation</v>
      </c>
      <c r="F2447" s="8" t="s">
        <v>5</v>
      </c>
      <c r="G2447" s="26">
        <f t="shared" ref="G2447:G2510" si="195">VLOOKUP(VLOOKUP(D2447,HEMC,2,0),EMCN,2,0)</f>
        <v>1.0171301585628862</v>
      </c>
      <c r="H2447" s="30">
        <f t="shared" ref="H2447:H2510" si="196">VLOOKUP(VLOOKUP(D2447,HEMC,2,0),EMCP,3,0)</f>
        <v>0.19656132206470006</v>
      </c>
      <c r="I2447" s="30">
        <f>HLOOKUP(F2447,ROCs!$B$1:$F$17,MATCH(VLOOKUP(D2447,HROC,2,0),ROCs!$A$2:$A$17,0)+1,0)</f>
        <v>0.45034663738052311</v>
      </c>
      <c r="J2447" s="3">
        <v>1.47</v>
      </c>
      <c r="K2447" s="26">
        <f t="shared" si="192"/>
        <v>2.7589248285864953</v>
      </c>
      <c r="L2447" s="31">
        <f t="shared" si="193"/>
        <v>7.6356311491964473</v>
      </c>
      <c r="M2447" s="4">
        <f>2.721*K2447*(H2447+VLOOKUP(B2447,Summary!$A$34:C$39,3,0))</f>
        <v>2.3013664084087262</v>
      </c>
      <c r="N2447" t="s">
        <v>101</v>
      </c>
      <c r="P2447">
        <f t="shared" si="194"/>
        <v>8000</v>
      </c>
    </row>
    <row r="2448" spans="1:16" hidden="1">
      <c r="A2448" t="s">
        <v>2</v>
      </c>
      <c r="B2448" t="s">
        <v>94</v>
      </c>
      <c r="C2448" t="s">
        <v>86</v>
      </c>
      <c r="D2448" s="8">
        <v>1820</v>
      </c>
      <c r="E2448" t="str">
        <f>VLOOKUP(D2448,Conformity!$A$2:$C$116,2,0)</f>
        <v>Golf Courses</v>
      </c>
      <c r="F2448" s="8" t="s">
        <v>3</v>
      </c>
      <c r="G2448" s="26">
        <f t="shared" si="195"/>
        <v>1.8765006736361713</v>
      </c>
      <c r="H2448" s="30">
        <f t="shared" si="196"/>
        <v>0.3700681607026059</v>
      </c>
      <c r="I2448" s="30">
        <f>HLOOKUP(F2448,ROCs!$B$1:$F$17,MATCH(VLOOKUP(D2448,HROC,2,0),ROCs!$A$2:$A$17,0)+1,0)</f>
        <v>8.3338224602148639E-2</v>
      </c>
      <c r="J2448" s="3">
        <v>1.47</v>
      </c>
      <c r="K2448" s="26">
        <f t="shared" si="192"/>
        <v>0.51054871501329802</v>
      </c>
      <c r="L2448" s="31">
        <f t="shared" si="193"/>
        <v>2.606840465806223</v>
      </c>
      <c r="M2448" s="4">
        <f>2.721*K2448*(H2448+VLOOKUP(B2448,Summary!$A$34:C$39,3,0))</f>
        <v>0.58355997154768957</v>
      </c>
      <c r="N2448" t="s">
        <v>109</v>
      </c>
      <c r="P2448">
        <f t="shared" si="194"/>
        <v>1000</v>
      </c>
    </row>
    <row r="2449" spans="1:16" hidden="1">
      <c r="A2449" t="s">
        <v>14</v>
      </c>
      <c r="B2449" t="s">
        <v>96</v>
      </c>
      <c r="C2449" t="s">
        <v>78</v>
      </c>
      <c r="D2449" s="8">
        <v>3300</v>
      </c>
      <c r="E2449" t="str">
        <f>VLOOKUP(D2449,Conformity!$A$2:$C$116,2,0)</f>
        <v>Mixed Rangeland</v>
      </c>
      <c r="F2449" s="8" t="s">
        <v>10</v>
      </c>
      <c r="G2449" s="26">
        <f t="shared" si="195"/>
        <v>0.80616023176279095</v>
      </c>
      <c r="H2449" s="30">
        <f t="shared" si="196"/>
        <v>4.9140330516175015E-2</v>
      </c>
      <c r="I2449" s="30">
        <f>HLOOKUP(F2449,ROCs!$B$1:$F$17,MATCH(VLOOKUP(D2449,HROC,2,0),ROCs!$A$2:$A$17,0)+1,0)</f>
        <v>0.24115339422849597</v>
      </c>
      <c r="J2449" s="3">
        <v>1.47</v>
      </c>
      <c r="K2449" s="26">
        <f t="shared" si="192"/>
        <v>1.4773599525574677</v>
      </c>
      <c r="L2449" s="31">
        <f t="shared" si="193"/>
        <v>3.2406806384039109</v>
      </c>
      <c r="M2449" s="4">
        <f>2.721*K2449*(H2449+VLOOKUP(B2449,Summary!$A$34:C$39,3,0))</f>
        <v>0.5191307537283637</v>
      </c>
      <c r="N2449" t="s">
        <v>100</v>
      </c>
      <c r="P2449">
        <f t="shared" si="194"/>
        <v>3000</v>
      </c>
    </row>
    <row r="2450" spans="1:16" hidden="1">
      <c r="A2450" t="s">
        <v>14</v>
      </c>
      <c r="B2450" t="s">
        <v>96</v>
      </c>
      <c r="C2450" t="s">
        <v>72</v>
      </c>
      <c r="D2450" s="8">
        <v>1310</v>
      </c>
      <c r="E2450" t="str">
        <f>VLOOKUP(D2450,Conformity!$A$2:$C$116,2,0)</f>
        <v>Fixed Single Family Units &lt;Six or more dwelling units per acre&gt;</v>
      </c>
      <c r="F2450" s="8" t="s">
        <v>10</v>
      </c>
      <c r="G2450" s="26">
        <f t="shared" si="195"/>
        <v>1.3474392445178078</v>
      </c>
      <c r="H2450" s="30">
        <f t="shared" si="196"/>
        <v>0.2921616014325315</v>
      </c>
      <c r="I2450" s="30">
        <f>HLOOKUP(F2450,ROCs!$B$1:$F$17,MATCH(VLOOKUP(D2450,HROC,2,0),ROCs!$A$2:$A$17,0)+1,0)</f>
        <v>0.44774347762687844</v>
      </c>
      <c r="J2450" s="3">
        <v>1.47</v>
      </c>
      <c r="K2450" s="26">
        <f t="shared" si="192"/>
        <v>2.7429772862247233</v>
      </c>
      <c r="L2450" s="31">
        <f t="shared" si="193"/>
        <v>10.056803054244282</v>
      </c>
      <c r="M2450" s="4">
        <f>2.721*K2450*(H2450+VLOOKUP(B2450,Summary!$A$34:C$39,3,0))</f>
        <v>2.7776806599532451</v>
      </c>
      <c r="N2450" t="s">
        <v>99</v>
      </c>
      <c r="P2450">
        <f t="shared" si="194"/>
        <v>1000</v>
      </c>
    </row>
    <row r="2451" spans="1:16" hidden="1">
      <c r="A2451" t="s">
        <v>8</v>
      </c>
      <c r="B2451" t="s">
        <v>8</v>
      </c>
      <c r="C2451" t="s">
        <v>4</v>
      </c>
      <c r="D2451" s="8">
        <v>2140</v>
      </c>
      <c r="E2451" t="str">
        <f>VLOOKUP(D2451,Conformity!$A$2:$C$116,2,0)</f>
        <v>Row Crops</v>
      </c>
      <c r="F2451" s="8" t="s">
        <v>10</v>
      </c>
      <c r="G2451" s="26">
        <f t="shared" si="195"/>
        <v>1.1942187284187931</v>
      </c>
      <c r="H2451" s="30">
        <f t="shared" si="196"/>
        <v>0.52982210901985061</v>
      </c>
      <c r="I2451" s="30">
        <f>HLOOKUP(F2451,ROCs!$B$1:$F$17,MATCH(VLOOKUP(D2451,HROC,2,0),ROCs!$A$2:$A$17,0)+1,0)</f>
        <v>0.25824300484311374</v>
      </c>
      <c r="J2451" s="3">
        <v>1.46</v>
      </c>
      <c r="K2451" s="26">
        <f t="shared" si="192"/>
        <v>1.5712924751181676</v>
      </c>
      <c r="L2451" s="31">
        <f t="shared" si="193"/>
        <v>5.1058664392798203</v>
      </c>
      <c r="M2451" s="4">
        <f>2.721*K2451*(H2451+VLOOKUP(B2451,Summary!$A$34:C$39,3,0))</f>
        <v>3.0775899433116258</v>
      </c>
      <c r="N2451" t="s">
        <v>4</v>
      </c>
      <c r="P2451">
        <f t="shared" si="194"/>
        <v>2000</v>
      </c>
    </row>
    <row r="2452" spans="1:16">
      <c r="A2452" t="s">
        <v>14</v>
      </c>
      <c r="B2452" t="s">
        <v>96</v>
      </c>
      <c r="C2452" t="s">
        <v>17</v>
      </c>
      <c r="D2452" s="8">
        <v>3300</v>
      </c>
      <c r="E2452" t="str">
        <f>VLOOKUP(D2452,Conformity!$A$2:$C$116,2,0)</f>
        <v>Mixed Rangeland</v>
      </c>
      <c r="F2452" s="8" t="s">
        <v>10</v>
      </c>
      <c r="G2452" s="26">
        <f t="shared" si="195"/>
        <v>0.80616023176279095</v>
      </c>
      <c r="H2452" s="30">
        <f t="shared" si="196"/>
        <v>4.9140330516175015E-2</v>
      </c>
      <c r="I2452" s="30">
        <f>HLOOKUP(F2452,ROCs!$B$1:$F$17,MATCH(VLOOKUP(D2452,HROC,2,0),ROCs!$A$2:$A$17,0)+1,0)</f>
        <v>0.24115339422849597</v>
      </c>
      <c r="J2452" s="3">
        <v>1.46</v>
      </c>
      <c r="K2452" s="26">
        <f t="shared" si="192"/>
        <v>1.4673098848529953</v>
      </c>
      <c r="L2452" s="31">
        <f t="shared" si="193"/>
        <v>3.2186351918841569</v>
      </c>
      <c r="M2452" s="4">
        <f>2.721*K2452*(H2452+VLOOKUP(B2452,Summary!$A$34:C$39,3,0))</f>
        <v>0.51559925200232049</v>
      </c>
      <c r="N2452" t="s">
        <v>17</v>
      </c>
      <c r="O2452" t="s">
        <v>37</v>
      </c>
      <c r="P2452">
        <f t="shared" si="194"/>
        <v>3000</v>
      </c>
    </row>
    <row r="2453" spans="1:16" hidden="1">
      <c r="A2453" t="s">
        <v>14</v>
      </c>
      <c r="B2453" t="s">
        <v>96</v>
      </c>
      <c r="C2453" t="s">
        <v>90</v>
      </c>
      <c r="D2453" s="8">
        <v>3200</v>
      </c>
      <c r="E2453" t="str">
        <f>VLOOKUP(D2453,Conformity!$A$2:$C$116,2,0)</f>
        <v>Shrub and Brushland</v>
      </c>
      <c r="F2453" s="8" t="s">
        <v>9</v>
      </c>
      <c r="G2453" s="26">
        <f t="shared" si="195"/>
        <v>0.80616023176279095</v>
      </c>
      <c r="H2453" s="30">
        <f t="shared" si="196"/>
        <v>4.9140330516175015E-2</v>
      </c>
      <c r="I2453" s="30">
        <f>HLOOKUP(F2453,ROCs!$B$1:$F$17,MATCH(VLOOKUP(D2453,HROC,2,0),ROCs!$A$2:$A$17,0)+1,0)</f>
        <v>0.19937879050387461</v>
      </c>
      <c r="J2453" s="3">
        <v>1.46</v>
      </c>
      <c r="K2453" s="26">
        <f t="shared" si="192"/>
        <v>1.2131302197603502</v>
      </c>
      <c r="L2453" s="31">
        <f t="shared" si="193"/>
        <v>2.6610763397467432</v>
      </c>
      <c r="M2453" s="4">
        <f>2.721*K2453*(H2453+VLOOKUP(B2453,Summary!$A$34:C$39,3,0))</f>
        <v>0.42628284614365075</v>
      </c>
      <c r="N2453" t="s">
        <v>105</v>
      </c>
      <c r="O2453" t="s">
        <v>89</v>
      </c>
      <c r="P2453">
        <f t="shared" si="194"/>
        <v>3000</v>
      </c>
    </row>
    <row r="2454" spans="1:16" hidden="1">
      <c r="A2454" t="s">
        <v>14</v>
      </c>
      <c r="B2454" t="s">
        <v>96</v>
      </c>
      <c r="C2454" t="s">
        <v>83</v>
      </c>
      <c r="D2454" s="8">
        <v>5300</v>
      </c>
      <c r="E2454" t="str">
        <f>VLOOKUP(D2454,Conformity!$A$2:$C$116,2,0)</f>
        <v>Reservoirs</v>
      </c>
      <c r="F2454" s="8" t="s">
        <v>9</v>
      </c>
      <c r="G2454" s="26">
        <f t="shared" si="195"/>
        <v>0.52096910560538079</v>
      </c>
      <c r="H2454" s="30">
        <f t="shared" si="196"/>
        <v>9.3813358258152305E-2</v>
      </c>
      <c r="I2454" s="30">
        <f>HLOOKUP(F2454,ROCs!$B$1:$F$17,MATCH(VLOOKUP(D2454,HROC,2,0),ROCs!$A$2:$A$17,0)+1,0)</f>
        <v>0.2984336595879456</v>
      </c>
      <c r="J2454" s="3">
        <v>1.46</v>
      </c>
      <c r="K2454" s="26">
        <f t="shared" si="192"/>
        <v>1.8158345234458342</v>
      </c>
      <c r="L2454" s="31">
        <f t="shared" si="193"/>
        <v>2.5740488239785084</v>
      </c>
      <c r="M2454" s="4">
        <f>2.721*K2454*(H2454+VLOOKUP(B2454,Summary!$A$34:C$39,3,0))</f>
        <v>0.85879194294305794</v>
      </c>
      <c r="N2454" t="s">
        <v>111</v>
      </c>
      <c r="O2454" t="s">
        <v>82</v>
      </c>
      <c r="P2454">
        <f t="shared" si="194"/>
        <v>5000</v>
      </c>
    </row>
    <row r="2455" spans="1:16" hidden="1">
      <c r="A2455" t="s">
        <v>16</v>
      </c>
      <c r="B2455" t="s">
        <v>97</v>
      </c>
      <c r="C2455" t="s">
        <v>4</v>
      </c>
      <c r="D2455" s="8">
        <v>2120</v>
      </c>
      <c r="E2455" t="str">
        <f>VLOOKUP(D2455,Conformity!$A$2:$C$116,2,0)</f>
        <v>Unimproved Pastures</v>
      </c>
      <c r="F2455" s="8" t="s">
        <v>10</v>
      </c>
      <c r="G2455" s="26">
        <f t="shared" si="195"/>
        <v>0.95337210017164864</v>
      </c>
      <c r="H2455" s="30">
        <f t="shared" si="196"/>
        <v>0.22938109134459039</v>
      </c>
      <c r="I2455" s="30">
        <f>HLOOKUP(F2455,ROCs!$B$1:$F$17,MATCH(VLOOKUP(D2455,HROC,2,0),ROCs!$A$2:$A$17,0)+1,0)</f>
        <v>0.2</v>
      </c>
      <c r="J2455" s="3">
        <v>1.45</v>
      </c>
      <c r="K2455" s="26">
        <f t="shared" si="192"/>
        <v>1.208575</v>
      </c>
      <c r="L2455" s="31">
        <f t="shared" si="193"/>
        <v>3.1351952075106295</v>
      </c>
      <c r="M2455" s="4">
        <f>2.721*K2455*(H2455+VLOOKUP(B2455,Summary!$A$34:C$39,3,0))</f>
        <v>0.88586849397573597</v>
      </c>
      <c r="N2455" t="s">
        <v>4</v>
      </c>
      <c r="P2455">
        <f t="shared" si="194"/>
        <v>2000</v>
      </c>
    </row>
    <row r="2456" spans="1:16">
      <c r="A2456" t="s">
        <v>14</v>
      </c>
      <c r="B2456" t="s">
        <v>96</v>
      </c>
      <c r="C2456" t="s">
        <v>17</v>
      </c>
      <c r="D2456" s="8">
        <v>6170</v>
      </c>
      <c r="E2456" t="str">
        <f>VLOOKUP(D2456,Conformity!$A$2:$C$116,2,0)</f>
        <v>Mixed Wetland Hardwoods</v>
      </c>
      <c r="F2456" s="8" t="s">
        <v>10</v>
      </c>
      <c r="G2456" s="26">
        <f t="shared" si="195"/>
        <v>0.62640332935885068</v>
      </c>
      <c r="H2456" s="30">
        <f t="shared" si="196"/>
        <v>1.7869211096790915E-2</v>
      </c>
      <c r="I2456" s="30">
        <f>HLOOKUP(F2456,ROCs!$B$1:$F$17,MATCH(VLOOKUP(D2456,HROC,2,0),ROCs!$A$2:$A$17,0)+1,0)</f>
        <v>0.24869471632328805</v>
      </c>
      <c r="J2456" s="3">
        <v>1.45</v>
      </c>
      <c r="K2456" s="26">
        <f t="shared" si="192"/>
        <v>1.5028310839020891</v>
      </c>
      <c r="L2456" s="31">
        <f t="shared" si="193"/>
        <v>2.56149061121747</v>
      </c>
      <c r="M2456" s="4">
        <f>2.721*K2456*(H2456+VLOOKUP(B2456,Summary!$A$34:C$39,3,0))</f>
        <v>0.40020710874618609</v>
      </c>
      <c r="N2456" t="s">
        <v>17</v>
      </c>
      <c r="O2456" t="s">
        <v>54</v>
      </c>
      <c r="P2456">
        <f t="shared" si="194"/>
        <v>6000</v>
      </c>
    </row>
    <row r="2457" spans="1:16" hidden="1">
      <c r="A2457" t="s">
        <v>16</v>
      </c>
      <c r="B2457" t="s">
        <v>97</v>
      </c>
      <c r="C2457" t="s">
        <v>71</v>
      </c>
      <c r="D2457" s="8">
        <v>6120</v>
      </c>
      <c r="E2457" t="str">
        <f>VLOOKUP(D2457,Conformity!$A$2:$C$116,2,0)</f>
        <v>Mangrove Swamps</v>
      </c>
      <c r="F2457" s="8" t="s">
        <v>3</v>
      </c>
      <c r="G2457" s="26">
        <f t="shared" si="195"/>
        <v>0.62640332935885068</v>
      </c>
      <c r="H2457" s="30">
        <f t="shared" si="196"/>
        <v>1.7869211096790915E-2</v>
      </c>
      <c r="I2457" s="30">
        <f>HLOOKUP(F2457,ROCs!$B$1:$F$17,MATCH(VLOOKUP(D2457,HROC,2,0),ROCs!$A$2:$A$17,0)+1,0)</f>
        <v>0.24869471632328805</v>
      </c>
      <c r="J2457" s="3">
        <v>1.45</v>
      </c>
      <c r="K2457" s="26">
        <f t="shared" si="192"/>
        <v>1.5028310839020891</v>
      </c>
      <c r="L2457" s="31">
        <f t="shared" si="193"/>
        <v>2.56149061121747</v>
      </c>
      <c r="M2457" s="4">
        <f>2.721*K2457*(H2457+VLOOKUP(B2457,Summary!$A$34:C$39,3,0))</f>
        <v>0.23663897357428271</v>
      </c>
      <c r="N2457" t="s">
        <v>104</v>
      </c>
      <c r="P2457">
        <f t="shared" si="194"/>
        <v>6000</v>
      </c>
    </row>
    <row r="2458" spans="1:16">
      <c r="A2458" t="s">
        <v>12</v>
      </c>
      <c r="B2458" t="s">
        <v>95</v>
      </c>
      <c r="C2458" t="s">
        <v>17</v>
      </c>
      <c r="D2458" s="8">
        <v>1480</v>
      </c>
      <c r="E2458" t="str">
        <f>VLOOKUP(D2458,Conformity!$A$2:$C$116,2,0)</f>
        <v>Cemeteries</v>
      </c>
      <c r="F2458" s="8" t="s">
        <v>5</v>
      </c>
      <c r="G2458" s="26">
        <f t="shared" si="195"/>
        <v>1.3474392445178078</v>
      </c>
      <c r="H2458" s="30">
        <f t="shared" si="196"/>
        <v>0.2921616014325315</v>
      </c>
      <c r="I2458" s="30">
        <f>HLOOKUP(F2458,ROCs!$B$1:$F$17,MATCH(VLOOKUP(D2458,HROC,2,0),ROCs!$A$2:$A$17,0)+1,0)</f>
        <v>0.27638752969320179</v>
      </c>
      <c r="J2458" s="3">
        <v>1.44</v>
      </c>
      <c r="K2458" s="26">
        <f t="shared" si="192"/>
        <v>1.6586568431948425</v>
      </c>
      <c r="L2458" s="31">
        <f t="shared" si="193"/>
        <v>6.0812698998115104</v>
      </c>
      <c r="M2458" s="4">
        <f>2.721*K2458*(H2458+VLOOKUP(B2458,Summary!$A$34:C$39,3,0))</f>
        <v>1.3185852793742792</v>
      </c>
      <c r="N2458" t="s">
        <v>17</v>
      </c>
      <c r="O2458" t="s">
        <v>32</v>
      </c>
      <c r="P2458">
        <f t="shared" si="194"/>
        <v>1000</v>
      </c>
    </row>
    <row r="2459" spans="1:16">
      <c r="A2459" t="s">
        <v>12</v>
      </c>
      <c r="B2459" t="s">
        <v>95</v>
      </c>
      <c r="C2459" t="s">
        <v>17</v>
      </c>
      <c r="D2459" s="8">
        <v>3200</v>
      </c>
      <c r="E2459" t="str">
        <f>VLOOKUP(D2459,Conformity!$A$2:$C$116,2,0)</f>
        <v>Shrub and Brushland</v>
      </c>
      <c r="F2459" s="8" t="s">
        <v>10</v>
      </c>
      <c r="G2459" s="26">
        <f t="shared" si="195"/>
        <v>0.80616023176279095</v>
      </c>
      <c r="H2459" s="30">
        <f t="shared" si="196"/>
        <v>4.9140330516175015E-2</v>
      </c>
      <c r="I2459" s="30">
        <f>HLOOKUP(F2459,ROCs!$B$1:$F$17,MATCH(VLOOKUP(D2459,HROC,2,0),ROCs!$A$2:$A$17,0)+1,0)</f>
        <v>0.24115339422849597</v>
      </c>
      <c r="J2459" s="3">
        <v>1.43</v>
      </c>
      <c r="K2459" s="26">
        <f t="shared" si="192"/>
        <v>1.4371596817395773</v>
      </c>
      <c r="L2459" s="31">
        <f t="shared" si="193"/>
        <v>3.1524988523248925</v>
      </c>
      <c r="M2459" s="4">
        <f>2.721*K2459*(H2459+VLOOKUP(B2459,Summary!$A$34:C$39,3,0))</f>
        <v>0.19216382730311934</v>
      </c>
      <c r="N2459" t="s">
        <v>17</v>
      </c>
      <c r="O2459" t="s">
        <v>30</v>
      </c>
      <c r="P2459">
        <f t="shared" si="194"/>
        <v>3000</v>
      </c>
    </row>
    <row r="2460" spans="1:16" hidden="1">
      <c r="A2460" t="s">
        <v>14</v>
      </c>
      <c r="B2460" t="s">
        <v>96</v>
      </c>
      <c r="C2460" t="s">
        <v>71</v>
      </c>
      <c r="D2460" s="8">
        <v>1710</v>
      </c>
      <c r="E2460" t="str">
        <f>VLOOKUP(D2460,Conformity!$A$2:$C$116,2,0)</f>
        <v>Educational Facilities</v>
      </c>
      <c r="F2460" s="8" t="s">
        <v>10</v>
      </c>
      <c r="G2460" s="26">
        <f t="shared" si="195"/>
        <v>0.96739227811534922</v>
      </c>
      <c r="H2460" s="30">
        <f t="shared" si="196"/>
        <v>0.17065096597435325</v>
      </c>
      <c r="I2460" s="30">
        <f>HLOOKUP(F2460,ROCs!$B$1:$F$17,MATCH(VLOOKUP(D2460,HROC,2,0),ROCs!$A$2:$A$17,0)+1,0)</f>
        <v>0.22279788653131388</v>
      </c>
      <c r="J2460" s="3">
        <v>1.43</v>
      </c>
      <c r="K2460" s="26">
        <f t="shared" si="192"/>
        <v>1.3277695747305283</v>
      </c>
      <c r="L2460" s="31">
        <f t="shared" si="193"/>
        <v>3.4950538457271252</v>
      </c>
      <c r="M2460" s="4">
        <f>2.721*K2460*(H2460+VLOOKUP(B2460,Summary!$A$34:C$39,3,0))</f>
        <v>0.90556710279986929</v>
      </c>
      <c r="N2460" t="s">
        <v>104</v>
      </c>
      <c r="P2460">
        <f t="shared" si="194"/>
        <v>1000</v>
      </c>
    </row>
    <row r="2461" spans="1:16">
      <c r="A2461" t="s">
        <v>8</v>
      </c>
      <c r="B2461" t="s">
        <v>8</v>
      </c>
      <c r="C2461" t="s">
        <v>17</v>
      </c>
      <c r="D2461" s="8">
        <v>7430</v>
      </c>
      <c r="E2461" t="str">
        <f>VLOOKUP(D2461,Conformity!$A$2:$C$116,2,0)</f>
        <v>Spoil Areas</v>
      </c>
      <c r="F2461" s="8" t="s">
        <v>10</v>
      </c>
      <c r="G2461" s="26">
        <f t="shared" si="195"/>
        <v>0.73183755311232057</v>
      </c>
      <c r="H2461" s="30">
        <f t="shared" si="196"/>
        <v>0.13401908322593187</v>
      </c>
      <c r="I2461" s="30">
        <f>HLOOKUP(F2461,ROCs!$B$1:$F$17,MATCH(VLOOKUP(D2461,HROC,2,0),ROCs!$A$2:$A$17,0)+1,0)</f>
        <v>0.24115339422849597</v>
      </c>
      <c r="J2461" s="3">
        <v>1.42</v>
      </c>
      <c r="K2461" s="26">
        <f t="shared" si="192"/>
        <v>1.4271096140351049</v>
      </c>
      <c r="L2461" s="31">
        <f t="shared" si="193"/>
        <v>2.8418461620551314</v>
      </c>
      <c r="M2461" s="4">
        <f>2.721*K2461*(H2461+VLOOKUP(B2461,Summary!$A$34:C$39,3,0))</f>
        <v>1.2582196474917879</v>
      </c>
      <c r="N2461" t="s">
        <v>17</v>
      </c>
      <c r="O2461" t="s">
        <v>19</v>
      </c>
      <c r="P2461">
        <f t="shared" si="194"/>
        <v>7000</v>
      </c>
    </row>
    <row r="2462" spans="1:16" hidden="1">
      <c r="A2462" t="s">
        <v>12</v>
      </c>
      <c r="B2462" t="s">
        <v>95</v>
      </c>
      <c r="C2462" t="s">
        <v>86</v>
      </c>
      <c r="D2462" s="8">
        <v>1210</v>
      </c>
      <c r="E2462" t="str">
        <f>VLOOKUP(D2462,Conformity!$A$2:$C$116,2,0)</f>
        <v>Fixed Single Family Units</v>
      </c>
      <c r="F2462" s="8" t="s">
        <v>5</v>
      </c>
      <c r="G2462" s="26">
        <f t="shared" si="195"/>
        <v>1.3474392445178078</v>
      </c>
      <c r="H2462" s="30">
        <f t="shared" si="196"/>
        <v>0.2921616014325315</v>
      </c>
      <c r="I2462" s="30">
        <f>HLOOKUP(F2462,ROCs!$B$1:$F$17,MATCH(VLOOKUP(D2462,HROC,2,0),ROCs!$A$2:$A$17,0)+1,0)</f>
        <v>0.24052044568721381</v>
      </c>
      <c r="J2462" s="3">
        <v>1.42</v>
      </c>
      <c r="K2462" s="26">
        <f t="shared" si="192"/>
        <v>1.4233639195100782</v>
      </c>
      <c r="L2462" s="31">
        <f t="shared" si="193"/>
        <v>5.2185961163140773</v>
      </c>
      <c r="M2462" s="4">
        <f>2.721*K2462*(H2462+VLOOKUP(B2462,Summary!$A$34:C$39,3,0))</f>
        <v>1.1315340597174954</v>
      </c>
      <c r="N2462" t="s">
        <v>109</v>
      </c>
      <c r="P2462">
        <f t="shared" si="194"/>
        <v>1000</v>
      </c>
    </row>
    <row r="2463" spans="1:16" hidden="1">
      <c r="A2463" t="s">
        <v>12</v>
      </c>
      <c r="B2463" t="s">
        <v>95</v>
      </c>
      <c r="C2463" t="s">
        <v>86</v>
      </c>
      <c r="D2463" s="8">
        <v>8320</v>
      </c>
      <c r="E2463" t="str">
        <f>VLOOKUP(D2463,Conformity!$A$2:$C$116,2,0)</f>
        <v>Electrical Power Transmission Lines</v>
      </c>
      <c r="F2463" s="8" t="s">
        <v>5</v>
      </c>
      <c r="G2463" s="26">
        <f t="shared" si="195"/>
        <v>0.73183755311232057</v>
      </c>
      <c r="H2463" s="30">
        <f t="shared" si="196"/>
        <v>0.15992943931627868</v>
      </c>
      <c r="I2463" s="30">
        <f>HLOOKUP(F2463,ROCs!$B$1:$F$17,MATCH(VLOOKUP(D2463,HROC,2,0),ROCs!$A$2:$A$17,0)+1,0)</f>
        <v>0.28292799795311729</v>
      </c>
      <c r="J2463" s="3">
        <v>1.42</v>
      </c>
      <c r="K2463" s="26">
        <f t="shared" si="192"/>
        <v>1.674325452686855</v>
      </c>
      <c r="L2463" s="31">
        <f t="shared" si="193"/>
        <v>3.3341344735922398</v>
      </c>
      <c r="M2463" s="4">
        <f>2.721*K2463*(H2463+VLOOKUP(B2463,Summary!$A$34:C$39,3,0))</f>
        <v>0.72861286592769947</v>
      </c>
      <c r="N2463" t="s">
        <v>109</v>
      </c>
      <c r="P2463">
        <f t="shared" si="194"/>
        <v>8000</v>
      </c>
    </row>
    <row r="2464" spans="1:16" hidden="1">
      <c r="A2464" t="s">
        <v>16</v>
      </c>
      <c r="B2464" t="s">
        <v>97</v>
      </c>
      <c r="C2464" t="s">
        <v>86</v>
      </c>
      <c r="D2464" s="8">
        <v>8340</v>
      </c>
      <c r="E2464" t="str">
        <f>VLOOKUP(D2464,Conformity!$A$2:$C$116,2,0)</f>
        <v>Sewage Treatment</v>
      </c>
      <c r="F2464" s="8" t="s">
        <v>5</v>
      </c>
      <c r="G2464" s="26">
        <f t="shared" si="195"/>
        <v>1.2017295380314896</v>
      </c>
      <c r="H2464" s="30">
        <f t="shared" si="196"/>
        <v>0.2322997442582819</v>
      </c>
      <c r="I2464" s="30">
        <f>HLOOKUP(F2464,ROCs!$B$1:$F$17,MATCH(VLOOKUP(D2464,HROC,2,0),ROCs!$A$2:$A$17,0)+1,0)</f>
        <v>0.58224006489851832</v>
      </c>
      <c r="J2464" s="3">
        <v>1.42</v>
      </c>
      <c r="K2464" s="26">
        <f t="shared" si="192"/>
        <v>3.4456093680596962</v>
      </c>
      <c r="L2464" s="31">
        <f t="shared" si="193"/>
        <v>11.266818997747873</v>
      </c>
      <c r="M2464" s="4">
        <f>2.721*K2464*(H2464+VLOOKUP(B2464,Summary!$A$34:C$39,3,0))</f>
        <v>2.5529470938332768</v>
      </c>
      <c r="N2464" t="s">
        <v>109</v>
      </c>
      <c r="P2464">
        <f t="shared" si="194"/>
        <v>8000</v>
      </c>
    </row>
    <row r="2465" spans="1:16" hidden="1">
      <c r="A2465" t="s">
        <v>16</v>
      </c>
      <c r="B2465" t="s">
        <v>97</v>
      </c>
      <c r="C2465" t="s">
        <v>81</v>
      </c>
      <c r="D2465" s="8">
        <v>5110</v>
      </c>
      <c r="E2465" t="str">
        <f>VLOOKUP(D2465,Conformity!$A$2:$C$116,2,0)</f>
        <v xml:space="preserve"> Natural River, Stream, Waterway</v>
      </c>
      <c r="F2465" s="8" t="s">
        <v>13</v>
      </c>
      <c r="G2465" s="26">
        <f t="shared" si="195"/>
        <v>0.52096910560538079</v>
      </c>
      <c r="H2465" s="30">
        <f t="shared" si="196"/>
        <v>9.3813358258152305E-2</v>
      </c>
      <c r="I2465" s="30">
        <f>HLOOKUP(F2465,ROCs!$B$1:$F$17,MATCH(VLOOKUP(D2465,HROC,2,0),ROCs!$A$2:$A$17,0)+1,0)</f>
        <v>0.2984336595879456</v>
      </c>
      <c r="J2465" s="3">
        <v>1.42</v>
      </c>
      <c r="K2465" s="26">
        <f t="shared" si="192"/>
        <v>1.7660856323925236</v>
      </c>
      <c r="L2465" s="31">
        <f t="shared" si="193"/>
        <v>2.5035269383900562</v>
      </c>
      <c r="M2465" s="4">
        <f>2.721*K2465*(H2465+VLOOKUP(B2465,Summary!$A$34:C$39,3,0))</f>
        <v>0.64304263633145409</v>
      </c>
      <c r="N2465" t="s">
        <v>103</v>
      </c>
      <c r="O2465" t="s">
        <v>82</v>
      </c>
      <c r="P2465">
        <f t="shared" si="194"/>
        <v>5000</v>
      </c>
    </row>
    <row r="2466" spans="1:16" hidden="1">
      <c r="A2466" t="s">
        <v>14</v>
      </c>
      <c r="B2466" t="s">
        <v>96</v>
      </c>
      <c r="C2466" t="s">
        <v>71</v>
      </c>
      <c r="D2466" s="8">
        <v>6440</v>
      </c>
      <c r="E2466" t="str">
        <f>VLOOKUP(D2466,Conformity!$A$2:$C$116,2,0)</f>
        <v>Emergent Aquatic Vegetation</v>
      </c>
      <c r="F2466" s="8" t="s">
        <v>13</v>
      </c>
      <c r="G2466" s="26">
        <f t="shared" si="195"/>
        <v>0.62640332935885068</v>
      </c>
      <c r="H2466" s="30">
        <f t="shared" si="196"/>
        <v>1.7869211096790915E-2</v>
      </c>
      <c r="I2466" s="30">
        <f>HLOOKUP(F2466,ROCs!$B$1:$F$17,MATCH(VLOOKUP(D2466,HROC,2,0),ROCs!$A$2:$A$17,0)+1,0)</f>
        <v>0.24869471632328805</v>
      </c>
      <c r="J2466" s="3">
        <v>1.42</v>
      </c>
      <c r="K2466" s="26">
        <f t="shared" si="192"/>
        <v>1.4717380269937701</v>
      </c>
      <c r="L2466" s="31">
        <f t="shared" si="193"/>
        <v>2.5084942537440051</v>
      </c>
      <c r="M2466" s="4">
        <f>2.721*K2466*(H2466+VLOOKUP(B2466,Summary!$A$34:C$39,3,0))</f>
        <v>0.3919269616686788</v>
      </c>
      <c r="N2466" t="s">
        <v>104</v>
      </c>
      <c r="P2466">
        <f t="shared" si="194"/>
        <v>6000</v>
      </c>
    </row>
    <row r="2467" spans="1:16" hidden="1">
      <c r="A2467" t="s">
        <v>14</v>
      </c>
      <c r="B2467" t="s">
        <v>96</v>
      </c>
      <c r="C2467" t="s">
        <v>80</v>
      </c>
      <c r="D2467" s="8">
        <v>4240</v>
      </c>
      <c r="E2467" t="str">
        <f>VLOOKUP(D2467,Conformity!$A$2:$C$116,2,0)</f>
        <v>Melaleuca</v>
      </c>
      <c r="F2467" s="8" t="s">
        <v>9</v>
      </c>
      <c r="G2467" s="26">
        <f t="shared" si="195"/>
        <v>0.80616023176279095</v>
      </c>
      <c r="H2467" s="30">
        <f t="shared" si="196"/>
        <v>4.9140330516175015E-2</v>
      </c>
      <c r="I2467" s="30">
        <f>HLOOKUP(F2467,ROCs!$B$1:$F$17,MATCH(VLOOKUP(D2467,HROC,2,0),ROCs!$A$2:$A$17,0)+1,0)</f>
        <v>0.19937879050387461</v>
      </c>
      <c r="J2467" s="3">
        <v>1.42</v>
      </c>
      <c r="K2467" s="26">
        <f t="shared" si="192"/>
        <v>1.1798937753833543</v>
      </c>
      <c r="L2467" s="31">
        <f t="shared" si="193"/>
        <v>2.5881701386577913</v>
      </c>
      <c r="M2467" s="4">
        <f>2.721*K2467*(H2467+VLOOKUP(B2467,Summary!$A$34:C$39,3,0))</f>
        <v>0.41460386405752331</v>
      </c>
      <c r="N2467" t="s">
        <v>114</v>
      </c>
      <c r="P2467">
        <f t="shared" si="194"/>
        <v>4000</v>
      </c>
    </row>
    <row r="2468" spans="1:16" hidden="1">
      <c r="A2468" t="s">
        <v>14</v>
      </c>
      <c r="B2468" t="s">
        <v>96</v>
      </c>
      <c r="C2468" t="s">
        <v>90</v>
      </c>
      <c r="D2468" s="8">
        <v>6430</v>
      </c>
      <c r="E2468" t="str">
        <f>VLOOKUP(D2468,Conformity!$A$2:$C$116,2,0)</f>
        <v>Wet Prairies</v>
      </c>
      <c r="F2468" s="8" t="s">
        <v>10</v>
      </c>
      <c r="G2468" s="26">
        <f t="shared" si="195"/>
        <v>0.62640332935885068</v>
      </c>
      <c r="H2468" s="30">
        <f t="shared" si="196"/>
        <v>1.7869211096790915E-2</v>
      </c>
      <c r="I2468" s="30">
        <f>HLOOKUP(F2468,ROCs!$B$1:$F$17,MATCH(VLOOKUP(D2468,HROC,2,0),ROCs!$A$2:$A$17,0)+1,0)</f>
        <v>0.24869471632328805</v>
      </c>
      <c r="J2468" s="3">
        <v>1.41</v>
      </c>
      <c r="K2468" s="26">
        <f t="shared" si="192"/>
        <v>1.4613736746909971</v>
      </c>
      <c r="L2468" s="31">
        <f t="shared" si="193"/>
        <v>2.4908288012528503</v>
      </c>
      <c r="M2468" s="4">
        <f>2.721*K2468*(H2468+VLOOKUP(B2468,Summary!$A$34:C$39,3,0))</f>
        <v>0.38916691264284309</v>
      </c>
      <c r="N2468" t="s">
        <v>105</v>
      </c>
      <c r="O2468" t="s">
        <v>89</v>
      </c>
      <c r="P2468">
        <f t="shared" si="194"/>
        <v>6000</v>
      </c>
    </row>
    <row r="2469" spans="1:16" hidden="1">
      <c r="A2469" t="s">
        <v>14</v>
      </c>
      <c r="B2469" t="s">
        <v>96</v>
      </c>
      <c r="C2469" t="s">
        <v>71</v>
      </c>
      <c r="D2469" s="8">
        <v>6410</v>
      </c>
      <c r="E2469" t="str">
        <f>VLOOKUP(D2469,Conformity!$A$2:$C$116,2,0)</f>
        <v>Freshwater Marshes</v>
      </c>
      <c r="F2469" s="8" t="s">
        <v>13</v>
      </c>
      <c r="G2469" s="26">
        <f t="shared" si="195"/>
        <v>0.62640332935885068</v>
      </c>
      <c r="H2469" s="30">
        <f t="shared" si="196"/>
        <v>1.7869211096790915E-2</v>
      </c>
      <c r="I2469" s="30">
        <f>HLOOKUP(F2469,ROCs!$B$1:$F$17,MATCH(VLOOKUP(D2469,HROC,2,0),ROCs!$A$2:$A$17,0)+1,0)</f>
        <v>0.24869471632328805</v>
      </c>
      <c r="J2469" s="3">
        <v>1.4</v>
      </c>
      <c r="K2469" s="26">
        <f t="shared" si="192"/>
        <v>1.4510093223882239</v>
      </c>
      <c r="L2469" s="31">
        <f t="shared" si="193"/>
        <v>2.4731633487616951</v>
      </c>
      <c r="M2469" s="4">
        <f>2.721*K2469*(H2469+VLOOKUP(B2469,Summary!$A$34:C$39,3,0))</f>
        <v>0.38640686361700721</v>
      </c>
      <c r="N2469" t="s">
        <v>104</v>
      </c>
      <c r="P2469">
        <f t="shared" si="194"/>
        <v>6000</v>
      </c>
    </row>
    <row r="2470" spans="1:16" hidden="1">
      <c r="A2470" t="s">
        <v>14</v>
      </c>
      <c r="B2470" t="s">
        <v>96</v>
      </c>
      <c r="C2470" t="s">
        <v>79</v>
      </c>
      <c r="D2470" s="8">
        <v>6172</v>
      </c>
      <c r="E2470" t="str">
        <f>VLOOKUP(D2470,Conformity!$A$2:$C$116,2,0)</f>
        <v>Mixed Shrubs</v>
      </c>
      <c r="F2470" s="8" t="s">
        <v>13</v>
      </c>
      <c r="G2470" s="26">
        <f t="shared" si="195"/>
        <v>0.62640332935885068</v>
      </c>
      <c r="H2470" s="30">
        <f t="shared" si="196"/>
        <v>1.7869211096790915E-2</v>
      </c>
      <c r="I2470" s="30">
        <f>HLOOKUP(F2470,ROCs!$B$1:$F$17,MATCH(VLOOKUP(D2470,HROC,2,0),ROCs!$A$2:$A$17,0)+1,0)</f>
        <v>0.24869471632328805</v>
      </c>
      <c r="J2470" s="3">
        <v>1.4</v>
      </c>
      <c r="K2470" s="26">
        <f t="shared" si="192"/>
        <v>1.4510093223882239</v>
      </c>
      <c r="L2470" s="31">
        <f t="shared" si="193"/>
        <v>2.4731633487616951</v>
      </c>
      <c r="M2470" s="4">
        <f>2.721*K2470*(H2470+VLOOKUP(B2470,Summary!$A$34:C$39,3,0))</f>
        <v>0.38640686361700721</v>
      </c>
      <c r="N2470" t="s">
        <v>113</v>
      </c>
      <c r="P2470">
        <f t="shared" si="194"/>
        <v>6000</v>
      </c>
    </row>
    <row r="2471" spans="1:16">
      <c r="A2471" t="s">
        <v>14</v>
      </c>
      <c r="B2471" t="s">
        <v>96</v>
      </c>
      <c r="C2471" t="s">
        <v>17</v>
      </c>
      <c r="D2471" s="8">
        <v>4130</v>
      </c>
      <c r="E2471" t="str">
        <f>VLOOKUP(D2471,Conformity!$A$2:$C$116,2,0)</f>
        <v>Sand Pine</v>
      </c>
      <c r="F2471" s="8" t="s">
        <v>5</v>
      </c>
      <c r="G2471" s="26">
        <f t="shared" si="195"/>
        <v>0.80616023176279095</v>
      </c>
      <c r="H2471" s="30">
        <f t="shared" si="196"/>
        <v>4.9140330516175015E-2</v>
      </c>
      <c r="I2471" s="30">
        <f>HLOOKUP(F2471,ROCs!$B$1:$F$17,MATCH(VLOOKUP(D2471,HROC,2,0),ROCs!$A$2:$A$17,0)+1,0)</f>
        <v>0.28292799795311729</v>
      </c>
      <c r="J2471" s="3">
        <v>1.39</v>
      </c>
      <c r="K2471" s="26">
        <f t="shared" si="192"/>
        <v>1.6389523797427665</v>
      </c>
      <c r="L2471" s="31">
        <f t="shared" si="193"/>
        <v>3.5951436446506717</v>
      </c>
      <c r="M2471" s="4">
        <f>2.721*K2471*(H2471+VLOOKUP(B2471,Summary!$A$34:C$39,3,0))</f>
        <v>0.57591285234710698</v>
      </c>
      <c r="N2471" t="s">
        <v>17</v>
      </c>
      <c r="O2471" t="s">
        <v>39</v>
      </c>
      <c r="P2471">
        <f t="shared" si="194"/>
        <v>4000</v>
      </c>
    </row>
    <row r="2472" spans="1:16">
      <c r="A2472" t="s">
        <v>16</v>
      </c>
      <c r="B2472" t="s">
        <v>97</v>
      </c>
      <c r="C2472" t="s">
        <v>17</v>
      </c>
      <c r="D2472" s="8">
        <v>2120</v>
      </c>
      <c r="E2472" t="str">
        <f>VLOOKUP(D2472,Conformity!$A$2:$C$116,2,0)</f>
        <v>Unimproved Pastures</v>
      </c>
      <c r="F2472" s="8" t="s">
        <v>5</v>
      </c>
      <c r="G2472" s="26">
        <f t="shared" si="195"/>
        <v>0.95337210017164864</v>
      </c>
      <c r="H2472" s="30">
        <f t="shared" si="196"/>
        <v>0.22938109134459039</v>
      </c>
      <c r="I2472" s="30">
        <f>HLOOKUP(F2472,ROCs!$B$1:$F$17,MATCH(VLOOKUP(D2472,HROC,2,0),ROCs!$A$2:$A$17,0)+1,0)</f>
        <v>0.2</v>
      </c>
      <c r="J2472" s="3">
        <v>1.39</v>
      </c>
      <c r="K2472" s="26">
        <f t="shared" si="192"/>
        <v>1.1585650000000001</v>
      </c>
      <c r="L2472" s="31">
        <f t="shared" si="193"/>
        <v>3.0054629920274314</v>
      </c>
      <c r="M2472" s="4">
        <f>2.721*K2472*(H2472+VLOOKUP(B2472,Summary!$A$34:C$39,3,0))</f>
        <v>0.8492118666388091</v>
      </c>
      <c r="N2472" t="s">
        <v>17</v>
      </c>
      <c r="O2472" t="s">
        <v>31</v>
      </c>
      <c r="P2472">
        <f t="shared" si="194"/>
        <v>2000</v>
      </c>
    </row>
    <row r="2473" spans="1:16" hidden="1">
      <c r="A2473" t="s">
        <v>14</v>
      </c>
      <c r="B2473" t="s">
        <v>96</v>
      </c>
      <c r="C2473" t="s">
        <v>71</v>
      </c>
      <c r="D2473" s="8">
        <v>8310</v>
      </c>
      <c r="E2473" t="str">
        <f>VLOOKUP(D2473,Conformity!$A$2:$C$116,2,0)</f>
        <v>Electric Power Facilities</v>
      </c>
      <c r="F2473" s="8" t="s">
        <v>3</v>
      </c>
      <c r="G2473" s="26">
        <f t="shared" si="195"/>
        <v>1.2017295380314896</v>
      </c>
      <c r="H2473" s="30">
        <f t="shared" si="196"/>
        <v>0.2322997442582819</v>
      </c>
      <c r="I2473" s="30">
        <f>HLOOKUP(F2473,ROCs!$B$1:$F$17,MATCH(VLOOKUP(D2473,HROC,2,0),ROCs!$A$2:$A$17,0)+1,0)</f>
        <v>0.5449281084296117</v>
      </c>
      <c r="J2473" s="3">
        <v>1.39</v>
      </c>
      <c r="K2473" s="26">
        <f t="shared" si="192"/>
        <v>3.1566731697137649</v>
      </c>
      <c r="L2473" s="31">
        <f t="shared" si="193"/>
        <v>10.322024768071692</v>
      </c>
      <c r="M2473" s="4">
        <f>2.721*K2473*(H2473+VLOOKUP(B2473,Summary!$A$34:C$39,3,0))</f>
        <v>2.6824385964389701</v>
      </c>
      <c r="N2473" t="s">
        <v>104</v>
      </c>
      <c r="P2473">
        <f t="shared" si="194"/>
        <v>8000</v>
      </c>
    </row>
    <row r="2474" spans="1:16" hidden="1">
      <c r="A2474" t="s">
        <v>16</v>
      </c>
      <c r="B2474" t="s">
        <v>97</v>
      </c>
      <c r="C2474" t="s">
        <v>71</v>
      </c>
      <c r="D2474" s="8">
        <v>1710</v>
      </c>
      <c r="E2474" t="str">
        <f>VLOOKUP(D2474,Conformity!$A$2:$C$116,2,0)</f>
        <v>Educational Facilities</v>
      </c>
      <c r="F2474" s="8" t="s">
        <v>13</v>
      </c>
      <c r="G2474" s="26">
        <f t="shared" si="195"/>
        <v>0.96739227811534922</v>
      </c>
      <c r="H2474" s="30">
        <f t="shared" si="196"/>
        <v>0.17065096597435325</v>
      </c>
      <c r="I2474" s="30">
        <f>HLOOKUP(F2474,ROCs!$B$1:$F$17,MATCH(VLOOKUP(D2474,HROC,2,0),ROCs!$A$2:$A$17,0)+1,0)</f>
        <v>0.1586591010147235</v>
      </c>
      <c r="J2474" s="3">
        <v>1.39</v>
      </c>
      <c r="K2474" s="26">
        <f t="shared" si="192"/>
        <v>0.91908440683561565</v>
      </c>
      <c r="L2474" s="31">
        <f t="shared" si="193"/>
        <v>2.4192823452145906</v>
      </c>
      <c r="M2474" s="4">
        <f>2.721*K2474*(H2474+VLOOKUP(B2474,Summary!$A$34:C$39,3,0))</f>
        <v>0.5268019752824471</v>
      </c>
      <c r="N2474" t="s">
        <v>104</v>
      </c>
      <c r="P2474">
        <f t="shared" si="194"/>
        <v>1000</v>
      </c>
    </row>
    <row r="2475" spans="1:16" hidden="1">
      <c r="A2475" t="s">
        <v>14</v>
      </c>
      <c r="B2475" t="s">
        <v>96</v>
      </c>
      <c r="C2475" t="s">
        <v>72</v>
      </c>
      <c r="D2475" s="8">
        <v>6410</v>
      </c>
      <c r="E2475" t="str">
        <f>VLOOKUP(D2475,Conformity!$A$2:$C$116,2,0)</f>
        <v>Freshwater Marshes</v>
      </c>
      <c r="F2475" s="8" t="s">
        <v>13</v>
      </c>
      <c r="G2475" s="26">
        <f t="shared" si="195"/>
        <v>0.62640332935885068</v>
      </c>
      <c r="H2475" s="30">
        <f t="shared" si="196"/>
        <v>1.7869211096790915E-2</v>
      </c>
      <c r="I2475" s="30">
        <f>HLOOKUP(F2475,ROCs!$B$1:$F$17,MATCH(VLOOKUP(D2475,HROC,2,0),ROCs!$A$2:$A$17,0)+1,0)</f>
        <v>0.24869471632328805</v>
      </c>
      <c r="J2475" s="3">
        <v>1.39</v>
      </c>
      <c r="K2475" s="26">
        <f t="shared" si="192"/>
        <v>1.4406449700854509</v>
      </c>
      <c r="L2475" s="31">
        <f t="shared" si="193"/>
        <v>2.4554978962705403</v>
      </c>
      <c r="M2475" s="4">
        <f>2.721*K2475*(H2475+VLOOKUP(B2475,Summary!$A$34:C$39,3,0))</f>
        <v>0.3836468145911715</v>
      </c>
      <c r="N2475" t="s">
        <v>99</v>
      </c>
      <c r="P2475">
        <f t="shared" si="194"/>
        <v>6000</v>
      </c>
    </row>
    <row r="2476" spans="1:16" hidden="1">
      <c r="A2476" t="s">
        <v>14</v>
      </c>
      <c r="B2476" t="s">
        <v>96</v>
      </c>
      <c r="C2476" t="s">
        <v>81</v>
      </c>
      <c r="D2476" s="8">
        <v>6300</v>
      </c>
      <c r="E2476" t="str">
        <f>VLOOKUP(D2476,Conformity!$A$2:$C$116,2,0)</f>
        <v>Wetland Forested Mixed</v>
      </c>
      <c r="F2476" s="8" t="s">
        <v>5</v>
      </c>
      <c r="G2476" s="26">
        <f t="shared" si="195"/>
        <v>0.62640332935885068</v>
      </c>
      <c r="H2476" s="30">
        <f t="shared" si="196"/>
        <v>1.7869211096790915E-2</v>
      </c>
      <c r="I2476" s="30">
        <f>HLOOKUP(F2476,ROCs!$B$1:$F$17,MATCH(VLOOKUP(D2476,HROC,2,0),ROCs!$A$2:$A$17,0)+1,0)</f>
        <v>0.24869471632328805</v>
      </c>
      <c r="J2476" s="3">
        <v>1.38</v>
      </c>
      <c r="K2476" s="26">
        <f t="shared" si="192"/>
        <v>1.4302806177826779</v>
      </c>
      <c r="L2476" s="31">
        <f t="shared" si="193"/>
        <v>2.4378324437793855</v>
      </c>
      <c r="M2476" s="4">
        <f>2.721*K2476*(H2476+VLOOKUP(B2476,Summary!$A$34:C$39,3,0))</f>
        <v>0.38088676556533574</v>
      </c>
      <c r="N2476" t="s">
        <v>103</v>
      </c>
      <c r="O2476" t="s">
        <v>82</v>
      </c>
      <c r="P2476">
        <f t="shared" si="194"/>
        <v>6000</v>
      </c>
    </row>
    <row r="2477" spans="1:16" hidden="1">
      <c r="A2477" t="s">
        <v>12</v>
      </c>
      <c r="B2477" t="s">
        <v>95</v>
      </c>
      <c r="C2477" t="s">
        <v>71</v>
      </c>
      <c r="D2477" s="8">
        <v>8100</v>
      </c>
      <c r="E2477" t="str">
        <f>VLOOKUP(D2477,Conformity!$A$2:$C$116,2,0)</f>
        <v>Transportation</v>
      </c>
      <c r="F2477" s="8" t="s">
        <v>10</v>
      </c>
      <c r="G2477" s="26">
        <f t="shared" si="195"/>
        <v>1.0171301585628862</v>
      </c>
      <c r="H2477" s="30">
        <f t="shared" si="196"/>
        <v>0.19656132206470006</v>
      </c>
      <c r="I2477" s="30">
        <f>HLOOKUP(F2477,ROCs!$B$1:$F$17,MATCH(VLOOKUP(D2477,HROC,2,0),ROCs!$A$2:$A$17,0)+1,0)</f>
        <v>0.43863241848912221</v>
      </c>
      <c r="J2477" s="3">
        <v>1.38</v>
      </c>
      <c r="K2477" s="26">
        <f t="shared" si="192"/>
        <v>2.5226408335937149</v>
      </c>
      <c r="L2477" s="31">
        <f t="shared" si="193"/>
        <v>6.9816889273825229</v>
      </c>
      <c r="M2477" s="4">
        <f>2.721*K2477*(H2477+VLOOKUP(B2477,Summary!$A$34:C$39,3,0))</f>
        <v>1.3492176927973167</v>
      </c>
      <c r="N2477" t="s">
        <v>104</v>
      </c>
      <c r="P2477">
        <f t="shared" si="194"/>
        <v>8000</v>
      </c>
    </row>
    <row r="2478" spans="1:16">
      <c r="A2478" t="s">
        <v>12</v>
      </c>
      <c r="B2478" t="s">
        <v>95</v>
      </c>
      <c r="C2478" t="s">
        <v>17</v>
      </c>
      <c r="D2478" s="8">
        <v>6430</v>
      </c>
      <c r="E2478" t="str">
        <f>VLOOKUP(D2478,Conformity!$A$2:$C$116,2,0)</f>
        <v>Wet Prairies</v>
      </c>
      <c r="F2478" s="8" t="s">
        <v>5</v>
      </c>
      <c r="G2478" s="26">
        <f t="shared" si="195"/>
        <v>0.62640332935885068</v>
      </c>
      <c r="H2478" s="30">
        <f t="shared" si="196"/>
        <v>1.7869211096790915E-2</v>
      </c>
      <c r="I2478" s="30">
        <f>HLOOKUP(F2478,ROCs!$B$1:$F$17,MATCH(VLOOKUP(D2478,HROC,2,0),ROCs!$A$2:$A$17,0)+1,0)</f>
        <v>0.24869471632328805</v>
      </c>
      <c r="J2478" s="3">
        <v>1.35</v>
      </c>
      <c r="K2478" s="26">
        <f t="shared" si="192"/>
        <v>1.3991875608743589</v>
      </c>
      <c r="L2478" s="31">
        <f t="shared" si="193"/>
        <v>2.3848360863059206</v>
      </c>
      <c r="M2478" s="4">
        <f>2.721*K2478*(H2478+VLOOKUP(B2478,Summary!$A$34:C$39,3,0))</f>
        <v>6.8031470236697977E-2</v>
      </c>
      <c r="N2478" t="s">
        <v>17</v>
      </c>
      <c r="O2478" t="s">
        <v>18</v>
      </c>
      <c r="P2478">
        <f t="shared" si="194"/>
        <v>6000</v>
      </c>
    </row>
    <row r="2479" spans="1:16">
      <c r="A2479" t="s">
        <v>14</v>
      </c>
      <c r="B2479" t="s">
        <v>96</v>
      </c>
      <c r="C2479" t="s">
        <v>17</v>
      </c>
      <c r="D2479" s="8">
        <v>2210</v>
      </c>
      <c r="E2479" t="str">
        <f>VLOOKUP(D2479,Conformity!$A$2:$C$116,2,0)</f>
        <v>Citrus Groves</v>
      </c>
      <c r="F2479" s="8" t="s">
        <v>5</v>
      </c>
      <c r="G2479" s="26">
        <f t="shared" si="195"/>
        <v>1.6671011379372187</v>
      </c>
      <c r="H2479" s="30">
        <f t="shared" si="196"/>
        <v>0.16490862031309303</v>
      </c>
      <c r="I2479" s="30">
        <f>HLOOKUP(F2479,ROCs!$B$1:$F$17,MATCH(VLOOKUP(D2479,HROC,2,0),ROCs!$A$2:$A$17,0)+1,0)</f>
        <v>0.32696578480774496</v>
      </c>
      <c r="J2479" s="3">
        <v>1.35</v>
      </c>
      <c r="K2479" s="26">
        <f t="shared" si="192"/>
        <v>1.8395503760514742</v>
      </c>
      <c r="L2479" s="31">
        <f t="shared" si="193"/>
        <v>8.3445356650916516</v>
      </c>
      <c r="M2479" s="4">
        <f>2.721*K2479*(H2479+VLOOKUP(B2479,Summary!$A$34:C$39,3,0))</f>
        <v>1.2258696670435338</v>
      </c>
      <c r="N2479" t="s">
        <v>17</v>
      </c>
      <c r="O2479" t="s">
        <v>53</v>
      </c>
      <c r="P2479">
        <f t="shared" si="194"/>
        <v>2000</v>
      </c>
    </row>
    <row r="2480" spans="1:16">
      <c r="A2480" t="s">
        <v>14</v>
      </c>
      <c r="B2480" t="s">
        <v>96</v>
      </c>
      <c r="C2480" t="s">
        <v>17</v>
      </c>
      <c r="D2480" s="8">
        <v>1110</v>
      </c>
      <c r="E2480" t="str">
        <f>VLOOKUP(D2480,Conformity!$A$2:$C$116,2,0)</f>
        <v>Fixed Single Family Units</v>
      </c>
      <c r="F2480" s="8" t="s">
        <v>10</v>
      </c>
      <c r="G2480" s="26">
        <f t="shared" si="195"/>
        <v>0.96739227811534922</v>
      </c>
      <c r="H2480" s="30">
        <f t="shared" si="196"/>
        <v>0.17065096597435325</v>
      </c>
      <c r="I2480" s="30">
        <f>HLOOKUP(F2480,ROCs!$B$1:$F$17,MATCH(VLOOKUP(D2480,HROC,2,0),ROCs!$A$2:$A$17,0)+1,0)</f>
        <v>0.24895975957097566</v>
      </c>
      <c r="J2480" s="3">
        <v>1.34</v>
      </c>
      <c r="K2480" s="26">
        <f t="shared" si="192"/>
        <v>1.3903033293361349</v>
      </c>
      <c r="L2480" s="31">
        <f t="shared" si="193"/>
        <v>3.6596598464079575</v>
      </c>
      <c r="M2480" s="4">
        <f>2.721*K2480*(H2480+VLOOKUP(B2480,Summary!$A$34:C$39,3,0))</f>
        <v>0.94821645406015109</v>
      </c>
      <c r="N2480" t="s">
        <v>17</v>
      </c>
      <c r="O2480" t="s">
        <v>37</v>
      </c>
      <c r="P2480">
        <f t="shared" si="194"/>
        <v>1000</v>
      </c>
    </row>
    <row r="2481" spans="1:16">
      <c r="A2481" t="s">
        <v>16</v>
      </c>
      <c r="B2481" t="s">
        <v>97</v>
      </c>
      <c r="C2481" t="s">
        <v>17</v>
      </c>
      <c r="D2481" s="8">
        <v>2120</v>
      </c>
      <c r="E2481" t="str">
        <f>VLOOKUP(D2481,Conformity!$A$2:$C$116,2,0)</f>
        <v>Unimproved Pastures</v>
      </c>
      <c r="F2481" s="8" t="s">
        <v>5</v>
      </c>
      <c r="G2481" s="26">
        <f t="shared" si="195"/>
        <v>0.95337210017164864</v>
      </c>
      <c r="H2481" s="30">
        <f t="shared" si="196"/>
        <v>0.22938109134459039</v>
      </c>
      <c r="I2481" s="30">
        <f>HLOOKUP(F2481,ROCs!$B$1:$F$17,MATCH(VLOOKUP(D2481,HROC,2,0),ROCs!$A$2:$A$17,0)+1,0)</f>
        <v>0.2</v>
      </c>
      <c r="J2481" s="3">
        <v>1.34</v>
      </c>
      <c r="K2481" s="26">
        <f t="shared" si="192"/>
        <v>1.1168900000000002</v>
      </c>
      <c r="L2481" s="31">
        <f t="shared" si="193"/>
        <v>2.8973528124580996</v>
      </c>
      <c r="M2481" s="4">
        <f>2.721*K2481*(H2481+VLOOKUP(B2481,Summary!$A$34:C$39,3,0))</f>
        <v>0.81866467719136993</v>
      </c>
      <c r="N2481" t="s">
        <v>17</v>
      </c>
      <c r="O2481" t="s">
        <v>67</v>
      </c>
      <c r="P2481">
        <f t="shared" si="194"/>
        <v>2000</v>
      </c>
    </row>
    <row r="2482" spans="1:16" hidden="1">
      <c r="A2482" t="s">
        <v>2</v>
      </c>
      <c r="B2482" t="s">
        <v>94</v>
      </c>
      <c r="C2482" t="s">
        <v>86</v>
      </c>
      <c r="D2482" s="8">
        <v>1310</v>
      </c>
      <c r="E2482" t="str">
        <f>VLOOKUP(D2482,Conformity!$A$2:$C$116,2,0)</f>
        <v>Fixed Single Family Units &lt;Six or more dwelling units per acre&gt;</v>
      </c>
      <c r="F2482" s="8" t="s">
        <v>5</v>
      </c>
      <c r="G2482" s="26">
        <f t="shared" si="195"/>
        <v>1.3474392445178078</v>
      </c>
      <c r="H2482" s="30">
        <f t="shared" si="196"/>
        <v>0.2921616014325315</v>
      </c>
      <c r="I2482" s="30">
        <f>HLOOKUP(F2482,ROCs!$B$1:$F$17,MATCH(VLOOKUP(D2482,HROC,2,0),ROCs!$A$2:$A$17,0)+1,0)</f>
        <v>0.45902383655933859</v>
      </c>
      <c r="J2482" s="3">
        <v>1.34</v>
      </c>
      <c r="K2482" s="26">
        <f t="shared" si="192"/>
        <v>2.563395664073798</v>
      </c>
      <c r="L2482" s="31">
        <f t="shared" si="193"/>
        <v>9.3983881941565173</v>
      </c>
      <c r="M2482" s="4">
        <f>2.721*K2482*(H2482+VLOOKUP(B2482,Summary!$A$34:C$39,3,0))</f>
        <v>2.3865770337927041</v>
      </c>
      <c r="N2482" t="s">
        <v>109</v>
      </c>
      <c r="P2482">
        <f t="shared" si="194"/>
        <v>1000</v>
      </c>
    </row>
    <row r="2483" spans="1:16" hidden="1">
      <c r="A2483" t="s">
        <v>16</v>
      </c>
      <c r="B2483" t="s">
        <v>97</v>
      </c>
      <c r="C2483" t="s">
        <v>71</v>
      </c>
      <c r="D2483" s="8">
        <v>4220</v>
      </c>
      <c r="E2483" t="str">
        <f>VLOOKUP(D2483,Conformity!$A$2:$C$116,2,0)</f>
        <v>Brazilian Pepper</v>
      </c>
      <c r="F2483" s="8" t="s">
        <v>9</v>
      </c>
      <c r="G2483" s="26">
        <f t="shared" si="195"/>
        <v>0.80616023176279095</v>
      </c>
      <c r="H2483" s="30">
        <f t="shared" si="196"/>
        <v>4.9140330516175015E-2</v>
      </c>
      <c r="I2483" s="30">
        <f>HLOOKUP(F2483,ROCs!$B$1:$F$17,MATCH(VLOOKUP(D2483,HROC,2,0),ROCs!$A$2:$A$17,0)+1,0)</f>
        <v>0.19937879050387461</v>
      </c>
      <c r="J2483" s="3">
        <v>1.34</v>
      </c>
      <c r="K2483" s="26">
        <f t="shared" si="192"/>
        <v>1.1134208866293627</v>
      </c>
      <c r="L2483" s="31">
        <f t="shared" si="193"/>
        <v>2.4423577364798881</v>
      </c>
      <c r="M2483" s="4">
        <f>2.721*K2483*(H2483+VLOOKUP(B2483,Summary!$A$34:C$39,3,0))</f>
        <v>0.27006117058452866</v>
      </c>
      <c r="N2483" t="s">
        <v>104</v>
      </c>
      <c r="P2483">
        <f t="shared" si="194"/>
        <v>4000</v>
      </c>
    </row>
    <row r="2484" spans="1:16" hidden="1">
      <c r="A2484" t="s">
        <v>14</v>
      </c>
      <c r="B2484" t="s">
        <v>96</v>
      </c>
      <c r="C2484" t="s">
        <v>90</v>
      </c>
      <c r="D2484" s="8">
        <v>6440</v>
      </c>
      <c r="E2484" t="str">
        <f>VLOOKUP(D2484,Conformity!$A$2:$C$116,2,0)</f>
        <v>Emergent Aquatic Vegetation</v>
      </c>
      <c r="F2484" s="8" t="s">
        <v>10</v>
      </c>
      <c r="G2484" s="26">
        <f t="shared" si="195"/>
        <v>0.62640332935885068</v>
      </c>
      <c r="H2484" s="30">
        <f t="shared" si="196"/>
        <v>1.7869211096790915E-2</v>
      </c>
      <c r="I2484" s="30">
        <f>HLOOKUP(F2484,ROCs!$B$1:$F$17,MATCH(VLOOKUP(D2484,HROC,2,0),ROCs!$A$2:$A$17,0)+1,0)</f>
        <v>0.24869471632328805</v>
      </c>
      <c r="J2484" s="3">
        <v>1.34</v>
      </c>
      <c r="K2484" s="26">
        <f t="shared" si="192"/>
        <v>1.3888232085715859</v>
      </c>
      <c r="L2484" s="31">
        <f t="shared" si="193"/>
        <v>2.3671706338147658</v>
      </c>
      <c r="M2484" s="4">
        <f>2.721*K2484*(H2484+VLOOKUP(B2484,Summary!$A$34:C$39,3,0))</f>
        <v>0.36984656946199268</v>
      </c>
      <c r="N2484" t="s">
        <v>105</v>
      </c>
      <c r="O2484" t="s">
        <v>89</v>
      </c>
      <c r="P2484">
        <f t="shared" si="194"/>
        <v>6000</v>
      </c>
    </row>
    <row r="2485" spans="1:16">
      <c r="A2485" t="s">
        <v>14</v>
      </c>
      <c r="B2485" t="s">
        <v>96</v>
      </c>
      <c r="C2485" t="s">
        <v>17</v>
      </c>
      <c r="D2485" s="8">
        <v>3200</v>
      </c>
      <c r="E2485" t="str">
        <f>VLOOKUP(D2485,Conformity!$A$2:$C$116,2,0)</f>
        <v>Shrub and Brushland</v>
      </c>
      <c r="F2485" s="8" t="s">
        <v>10</v>
      </c>
      <c r="G2485" s="26">
        <f t="shared" si="195"/>
        <v>0.80616023176279095</v>
      </c>
      <c r="H2485" s="30">
        <f t="shared" si="196"/>
        <v>4.9140330516175015E-2</v>
      </c>
      <c r="I2485" s="30">
        <f>HLOOKUP(F2485,ROCs!$B$1:$F$17,MATCH(VLOOKUP(D2485,HROC,2,0),ROCs!$A$2:$A$17,0)+1,0)</f>
        <v>0.24115339422849597</v>
      </c>
      <c r="J2485" s="3">
        <v>1.33</v>
      </c>
      <c r="K2485" s="26">
        <f t="shared" si="192"/>
        <v>1.3366590046948519</v>
      </c>
      <c r="L2485" s="31">
        <f t="shared" si="193"/>
        <v>2.9320443871273483</v>
      </c>
      <c r="M2485" s="4">
        <f>2.721*K2485*(H2485+VLOOKUP(B2485,Summary!$A$34:C$39,3,0))</f>
        <v>0.46968972956375771</v>
      </c>
      <c r="N2485" t="s">
        <v>17</v>
      </c>
      <c r="O2485" t="s">
        <v>38</v>
      </c>
      <c r="P2485">
        <f t="shared" si="194"/>
        <v>3000</v>
      </c>
    </row>
    <row r="2486" spans="1:16" hidden="1">
      <c r="A2486" t="s">
        <v>7</v>
      </c>
      <c r="B2486" t="s">
        <v>94</v>
      </c>
      <c r="C2486" t="s">
        <v>86</v>
      </c>
      <c r="D2486" s="8">
        <v>1400</v>
      </c>
      <c r="E2486" t="str">
        <f>VLOOKUP(D2486,Conformity!$A$2:$C$116,2,0)</f>
        <v>Commercial and Services</v>
      </c>
      <c r="F2486" s="8" t="s">
        <v>10</v>
      </c>
      <c r="G2486" s="26">
        <f t="shared" si="195"/>
        <v>0.73183755311232057</v>
      </c>
      <c r="H2486" s="30">
        <f t="shared" si="196"/>
        <v>0.15992943931627868</v>
      </c>
      <c r="I2486" s="30">
        <f>HLOOKUP(F2486,ROCs!$B$1:$F$17,MATCH(VLOOKUP(D2486,HROC,2,0),ROCs!$A$2:$A$17,0)+1,0)</f>
        <v>0.57659988543228824</v>
      </c>
      <c r="J2486" s="3">
        <v>1.33</v>
      </c>
      <c r="K2486" s="26">
        <f t="shared" si="192"/>
        <v>3.1959634299769513</v>
      </c>
      <c r="L2486" s="31">
        <f t="shared" si="193"/>
        <v>6.3642177995481832</v>
      </c>
      <c r="M2486" s="4">
        <f>2.721*K2486*(H2486+VLOOKUP(B2486,Summary!$A$34:C$39,3,0))</f>
        <v>1.8255918525415973</v>
      </c>
      <c r="N2486" t="s">
        <v>109</v>
      </c>
      <c r="P2486">
        <f t="shared" si="194"/>
        <v>1000</v>
      </c>
    </row>
    <row r="2487" spans="1:16" hidden="1">
      <c r="A2487" t="s">
        <v>8</v>
      </c>
      <c r="B2487" t="s">
        <v>8</v>
      </c>
      <c r="C2487" t="s">
        <v>86</v>
      </c>
      <c r="D2487" s="8">
        <v>1920</v>
      </c>
      <c r="E2487" t="str">
        <f>VLOOKUP(D2487,Conformity!$A$2:$C$116,2,0)</f>
        <v>Inactive Land with street pattern but without structures</v>
      </c>
      <c r="F2487" s="8" t="s">
        <v>5</v>
      </c>
      <c r="G2487" s="26">
        <f t="shared" si="195"/>
        <v>0.80616023176279095</v>
      </c>
      <c r="H2487" s="30">
        <f t="shared" si="196"/>
        <v>4.9140330516175015E-2</v>
      </c>
      <c r="I2487" s="30">
        <f>HLOOKUP(F2487,ROCs!$B$1:$F$17,MATCH(VLOOKUP(D2487,HROC,2,0),ROCs!$A$2:$A$17,0)+1,0)</f>
        <v>0.27638752969320179</v>
      </c>
      <c r="J2487" s="3">
        <v>1.33</v>
      </c>
      <c r="K2487" s="26">
        <f t="shared" si="192"/>
        <v>1.5319538898952365</v>
      </c>
      <c r="L2487" s="31">
        <f t="shared" si="193"/>
        <v>3.3604358242666885</v>
      </c>
      <c r="M2487" s="4">
        <f>2.721*K2487*(H2487+VLOOKUP(B2487,Summary!$A$34:C$39,3,0))</f>
        <v>0.99684368197660123</v>
      </c>
      <c r="N2487" t="s">
        <v>109</v>
      </c>
      <c r="P2487">
        <f t="shared" si="194"/>
        <v>1000</v>
      </c>
    </row>
    <row r="2488" spans="1:16" hidden="1">
      <c r="A2488" t="s">
        <v>14</v>
      </c>
      <c r="B2488" t="s">
        <v>96</v>
      </c>
      <c r="C2488" t="s">
        <v>86</v>
      </c>
      <c r="D2488" s="8">
        <v>8310</v>
      </c>
      <c r="E2488" t="str">
        <f>VLOOKUP(D2488,Conformity!$A$2:$C$116,2,0)</f>
        <v>Electric Power Facilities</v>
      </c>
      <c r="F2488" s="8" t="s">
        <v>5</v>
      </c>
      <c r="G2488" s="26">
        <f t="shared" si="195"/>
        <v>1.2017295380314896</v>
      </c>
      <c r="H2488" s="30">
        <f t="shared" si="196"/>
        <v>0.2322997442582819</v>
      </c>
      <c r="I2488" s="30">
        <f>HLOOKUP(F2488,ROCs!$B$1:$F$17,MATCH(VLOOKUP(D2488,HROC,2,0),ROCs!$A$2:$A$17,0)+1,0)</f>
        <v>0.58224006489851832</v>
      </c>
      <c r="J2488" s="3">
        <v>1.33</v>
      </c>
      <c r="K2488" s="26">
        <f t="shared" si="192"/>
        <v>3.2272256757178845</v>
      </c>
      <c r="L2488" s="31">
        <f t="shared" si="193"/>
        <v>10.552724835918781</v>
      </c>
      <c r="M2488" s="4">
        <f>2.721*K2488*(H2488+VLOOKUP(B2488,Summary!$A$34:C$39,3,0))</f>
        <v>2.7423918304312318</v>
      </c>
      <c r="N2488" t="s">
        <v>109</v>
      </c>
      <c r="P2488">
        <f t="shared" si="194"/>
        <v>8000</v>
      </c>
    </row>
    <row r="2489" spans="1:16" hidden="1">
      <c r="A2489" t="s">
        <v>12</v>
      </c>
      <c r="B2489" t="s">
        <v>95</v>
      </c>
      <c r="C2489" t="s">
        <v>88</v>
      </c>
      <c r="D2489" s="8">
        <v>6410</v>
      </c>
      <c r="E2489" t="str">
        <f>VLOOKUP(D2489,Conformity!$A$2:$C$116,2,0)</f>
        <v>Freshwater Marshes</v>
      </c>
      <c r="F2489" s="8" t="s">
        <v>5</v>
      </c>
      <c r="G2489" s="26">
        <f t="shared" si="195"/>
        <v>0.62640332935885068</v>
      </c>
      <c r="H2489" s="30">
        <f t="shared" si="196"/>
        <v>1.7869211096790915E-2</v>
      </c>
      <c r="I2489" s="30">
        <f>HLOOKUP(F2489,ROCs!$B$1:$F$17,MATCH(VLOOKUP(D2489,HROC,2,0),ROCs!$A$2:$A$17,0)+1,0)</f>
        <v>0.24869471632328805</v>
      </c>
      <c r="J2489" s="3">
        <v>1.33</v>
      </c>
      <c r="K2489" s="26">
        <f t="shared" si="192"/>
        <v>1.3784588562688127</v>
      </c>
      <c r="L2489" s="31">
        <f t="shared" si="193"/>
        <v>2.3495051813236105</v>
      </c>
      <c r="M2489" s="4">
        <f>2.721*K2489*(H2489+VLOOKUP(B2489,Summary!$A$34:C$39,3,0))</f>
        <v>6.7023596603561705E-2</v>
      </c>
      <c r="N2489" t="s">
        <v>116</v>
      </c>
      <c r="O2489" t="s">
        <v>89</v>
      </c>
      <c r="P2489">
        <f t="shared" si="194"/>
        <v>6000</v>
      </c>
    </row>
    <row r="2490" spans="1:16" hidden="1">
      <c r="A2490" t="s">
        <v>14</v>
      </c>
      <c r="B2490" t="s">
        <v>96</v>
      </c>
      <c r="C2490" t="s">
        <v>79</v>
      </c>
      <c r="D2490" s="8">
        <v>6430</v>
      </c>
      <c r="E2490" t="str">
        <f>VLOOKUP(D2490,Conformity!$A$2:$C$116,2,0)</f>
        <v>Wet Prairies</v>
      </c>
      <c r="F2490" s="8" t="s">
        <v>13</v>
      </c>
      <c r="G2490" s="26">
        <f t="shared" si="195"/>
        <v>0.62640332935885068</v>
      </c>
      <c r="H2490" s="30">
        <f t="shared" si="196"/>
        <v>1.7869211096790915E-2</v>
      </c>
      <c r="I2490" s="30">
        <f>HLOOKUP(F2490,ROCs!$B$1:$F$17,MATCH(VLOOKUP(D2490,HROC,2,0),ROCs!$A$2:$A$17,0)+1,0)</f>
        <v>0.24869471632328805</v>
      </c>
      <c r="J2490" s="3">
        <v>1.32</v>
      </c>
      <c r="K2490" s="26">
        <f t="shared" si="192"/>
        <v>1.3680945039660397</v>
      </c>
      <c r="L2490" s="31">
        <f t="shared" si="193"/>
        <v>2.3318397288324553</v>
      </c>
      <c r="M2490" s="4">
        <f>2.721*K2490*(H2490+VLOOKUP(B2490,Summary!$A$34:C$39,3,0))</f>
        <v>0.36432647141032115</v>
      </c>
      <c r="N2490" t="s">
        <v>113</v>
      </c>
      <c r="P2490">
        <f t="shared" si="194"/>
        <v>6000</v>
      </c>
    </row>
    <row r="2491" spans="1:16" hidden="1">
      <c r="A2491" t="s">
        <v>14</v>
      </c>
      <c r="B2491" t="s">
        <v>96</v>
      </c>
      <c r="C2491" t="s">
        <v>86</v>
      </c>
      <c r="D2491" s="8">
        <v>1180</v>
      </c>
      <c r="E2491" t="str">
        <f>VLOOKUP(D2491,Conformity!$A$2:$C$116,2,0)</f>
        <v>Rural Residential</v>
      </c>
      <c r="F2491" s="8" t="s">
        <v>10</v>
      </c>
      <c r="G2491" s="26">
        <f t="shared" si="195"/>
        <v>0.96739227811534922</v>
      </c>
      <c r="H2491" s="30">
        <f t="shared" si="196"/>
        <v>0.17065096597435325</v>
      </c>
      <c r="I2491" s="30">
        <f>HLOOKUP(F2491,ROCs!$B$1:$F$17,MATCH(VLOOKUP(D2491,HROC,2,0),ROCs!$A$2:$A$17,0)+1,0)</f>
        <v>0.24895975957097566</v>
      </c>
      <c r="J2491" s="3">
        <v>1.31</v>
      </c>
      <c r="K2491" s="26">
        <f t="shared" si="192"/>
        <v>1.3591771353957736</v>
      </c>
      <c r="L2491" s="31">
        <f t="shared" si="193"/>
        <v>3.577727163279421</v>
      </c>
      <c r="M2491" s="4">
        <f>2.721*K2491*(H2491+VLOOKUP(B2491,Summary!$A$34:C$39,3,0))</f>
        <v>0.92698772747671476</v>
      </c>
      <c r="N2491" t="s">
        <v>109</v>
      </c>
      <c r="P2491">
        <f t="shared" si="194"/>
        <v>1000</v>
      </c>
    </row>
    <row r="2492" spans="1:16" hidden="1">
      <c r="A2492" t="s">
        <v>14</v>
      </c>
      <c r="B2492" t="s">
        <v>96</v>
      </c>
      <c r="C2492" t="s">
        <v>71</v>
      </c>
      <c r="D2492" s="8">
        <v>6410</v>
      </c>
      <c r="E2492" t="str">
        <f>VLOOKUP(D2492,Conformity!$A$2:$C$116,2,0)</f>
        <v>Freshwater Marshes</v>
      </c>
      <c r="F2492" s="8" t="s">
        <v>10</v>
      </c>
      <c r="G2492" s="26">
        <f t="shared" si="195"/>
        <v>0.62640332935885068</v>
      </c>
      <c r="H2492" s="30">
        <f t="shared" si="196"/>
        <v>1.7869211096790915E-2</v>
      </c>
      <c r="I2492" s="30">
        <f>HLOOKUP(F2492,ROCs!$B$1:$F$17,MATCH(VLOOKUP(D2492,HROC,2,0),ROCs!$A$2:$A$17,0)+1,0)</f>
        <v>0.24869471632328805</v>
      </c>
      <c r="J2492" s="3">
        <v>1.31</v>
      </c>
      <c r="K2492" s="26">
        <f t="shared" si="192"/>
        <v>1.3577301516632669</v>
      </c>
      <c r="L2492" s="31">
        <f t="shared" si="193"/>
        <v>2.3141742763413009</v>
      </c>
      <c r="M2492" s="4">
        <f>2.721*K2492*(H2492+VLOOKUP(B2492,Summary!$A$34:C$39,3,0))</f>
        <v>0.36156642238448544</v>
      </c>
      <c r="N2492" t="s">
        <v>104</v>
      </c>
      <c r="P2492">
        <f t="shared" si="194"/>
        <v>6000</v>
      </c>
    </row>
    <row r="2493" spans="1:16" hidden="1">
      <c r="A2493" t="s">
        <v>14</v>
      </c>
      <c r="B2493" t="s">
        <v>96</v>
      </c>
      <c r="C2493" t="s">
        <v>79</v>
      </c>
      <c r="D2493" s="8">
        <v>1900</v>
      </c>
      <c r="E2493" t="str">
        <f>VLOOKUP(D2493,Conformity!$A$2:$C$116,2,0)</f>
        <v>Open Land</v>
      </c>
      <c r="F2493" s="8" t="s">
        <v>10</v>
      </c>
      <c r="G2493" s="26">
        <f t="shared" si="195"/>
        <v>0.80616023176279095</v>
      </c>
      <c r="H2493" s="30">
        <f t="shared" si="196"/>
        <v>4.9140330516175015E-2</v>
      </c>
      <c r="I2493" s="30">
        <f>HLOOKUP(F2493,ROCs!$B$1:$F$17,MATCH(VLOOKUP(D2493,HROC,2,0),ROCs!$A$2:$A$17,0)+1,0)</f>
        <v>0.24115339422849597</v>
      </c>
      <c r="J2493" s="3">
        <v>1.31</v>
      </c>
      <c r="K2493" s="26">
        <f t="shared" si="192"/>
        <v>1.3165588692859067</v>
      </c>
      <c r="L2493" s="31">
        <f t="shared" si="193"/>
        <v>2.8879534940878391</v>
      </c>
      <c r="M2493" s="4">
        <f>2.721*K2493*(H2493+VLOOKUP(B2493,Summary!$A$34:C$39,3,0))</f>
        <v>0.4626267261116711</v>
      </c>
      <c r="N2493" t="s">
        <v>113</v>
      </c>
      <c r="P2493">
        <f t="shared" si="194"/>
        <v>1000</v>
      </c>
    </row>
    <row r="2494" spans="1:16">
      <c r="A2494" t="s">
        <v>14</v>
      </c>
      <c r="B2494" t="s">
        <v>96</v>
      </c>
      <c r="C2494" t="s">
        <v>17</v>
      </c>
      <c r="D2494" s="8">
        <v>6170</v>
      </c>
      <c r="E2494" t="str">
        <f>VLOOKUP(D2494,Conformity!$A$2:$C$116,2,0)</f>
        <v>Mixed Wetland Hardwoods</v>
      </c>
      <c r="F2494" s="8" t="s">
        <v>10</v>
      </c>
      <c r="G2494" s="26">
        <f t="shared" si="195"/>
        <v>0.62640332935885068</v>
      </c>
      <c r="H2494" s="30">
        <f t="shared" si="196"/>
        <v>1.7869211096790915E-2</v>
      </c>
      <c r="I2494" s="30">
        <f>HLOOKUP(F2494,ROCs!$B$1:$F$17,MATCH(VLOOKUP(D2494,HROC,2,0),ROCs!$A$2:$A$17,0)+1,0)</f>
        <v>0.24869471632328805</v>
      </c>
      <c r="J2494" s="3">
        <v>1.3</v>
      </c>
      <c r="K2494" s="26">
        <f t="shared" si="192"/>
        <v>1.3473657993604939</v>
      </c>
      <c r="L2494" s="31">
        <f t="shared" si="193"/>
        <v>2.2965088238501461</v>
      </c>
      <c r="M2494" s="4">
        <f>2.721*K2494*(H2494+VLOOKUP(B2494,Summary!$A$34:C$39,3,0))</f>
        <v>0.35880637335864968</v>
      </c>
      <c r="N2494" t="s">
        <v>17</v>
      </c>
      <c r="O2494" t="s">
        <v>55</v>
      </c>
      <c r="P2494">
        <f t="shared" si="194"/>
        <v>6000</v>
      </c>
    </row>
    <row r="2495" spans="1:16">
      <c r="A2495" t="s">
        <v>16</v>
      </c>
      <c r="B2495" t="s">
        <v>97</v>
      </c>
      <c r="C2495" t="s">
        <v>17</v>
      </c>
      <c r="D2495" s="8">
        <v>6120</v>
      </c>
      <c r="E2495" t="str">
        <f>VLOOKUP(D2495,Conformity!$A$2:$C$116,2,0)</f>
        <v>Mangrove Swamps</v>
      </c>
      <c r="F2495" s="8" t="s">
        <v>10</v>
      </c>
      <c r="G2495" s="26">
        <f t="shared" si="195"/>
        <v>0.62640332935885068</v>
      </c>
      <c r="H2495" s="30">
        <f t="shared" si="196"/>
        <v>1.7869211096790915E-2</v>
      </c>
      <c r="I2495" s="30">
        <f>HLOOKUP(F2495,ROCs!$B$1:$F$17,MATCH(VLOOKUP(D2495,HROC,2,0),ROCs!$A$2:$A$17,0)+1,0)</f>
        <v>0.24869471632328805</v>
      </c>
      <c r="J2495" s="3">
        <v>1.3</v>
      </c>
      <c r="K2495" s="26">
        <f t="shared" si="192"/>
        <v>1.3473657993604939</v>
      </c>
      <c r="L2495" s="31">
        <f t="shared" si="193"/>
        <v>2.2965088238501461</v>
      </c>
      <c r="M2495" s="4">
        <f>2.721*K2495*(H2495+VLOOKUP(B2495,Summary!$A$34:C$39,3,0))</f>
        <v>0.21215907975625348</v>
      </c>
      <c r="N2495" t="s">
        <v>17</v>
      </c>
      <c r="O2495" t="s">
        <v>68</v>
      </c>
      <c r="P2495">
        <f t="shared" si="194"/>
        <v>6000</v>
      </c>
    </row>
    <row r="2496" spans="1:16" hidden="1">
      <c r="A2496" t="s">
        <v>14</v>
      </c>
      <c r="B2496" t="s">
        <v>96</v>
      </c>
      <c r="C2496" t="s">
        <v>86</v>
      </c>
      <c r="D2496" s="8">
        <v>8100</v>
      </c>
      <c r="E2496" t="str">
        <f>VLOOKUP(D2496,Conformity!$A$2:$C$116,2,0)</f>
        <v>Transportation</v>
      </c>
      <c r="F2496" s="8" t="s">
        <v>13</v>
      </c>
      <c r="G2496" s="26">
        <f t="shared" si="195"/>
        <v>1.0171301585628862</v>
      </c>
      <c r="H2496" s="30">
        <f t="shared" si="196"/>
        <v>0.19656132206470006</v>
      </c>
      <c r="I2496" s="30">
        <f>HLOOKUP(F2496,ROCs!$B$1:$F$17,MATCH(VLOOKUP(D2496,HROC,2,0),ROCs!$A$2:$A$17,0)+1,0)</f>
        <v>0.39828344230763024</v>
      </c>
      <c r="J2496" s="3">
        <v>1.3</v>
      </c>
      <c r="K2496" s="26">
        <f t="shared" si="192"/>
        <v>2.1578001195621637</v>
      </c>
      <c r="L2496" s="31">
        <f t="shared" si="193"/>
        <v>5.9719516950775553</v>
      </c>
      <c r="M2496" s="4">
        <f>2.721*K2496*(H2496+VLOOKUP(B2496,Summary!$A$34:C$39,3,0))</f>
        <v>1.6237949904373628</v>
      </c>
      <c r="N2496" t="s">
        <v>109</v>
      </c>
      <c r="P2496">
        <f t="shared" si="194"/>
        <v>8000</v>
      </c>
    </row>
    <row r="2497" spans="1:16" hidden="1">
      <c r="A2497" t="s">
        <v>8</v>
      </c>
      <c r="B2497" t="s">
        <v>8</v>
      </c>
      <c r="C2497" t="s">
        <v>73</v>
      </c>
      <c r="D2497" s="8">
        <v>7430</v>
      </c>
      <c r="E2497" t="str">
        <f>VLOOKUP(D2497,Conformity!$A$2:$C$116,2,0)</f>
        <v>Spoil Areas</v>
      </c>
      <c r="F2497" s="8" t="s">
        <v>5</v>
      </c>
      <c r="G2497" s="26">
        <f t="shared" si="195"/>
        <v>0.73183755311232057</v>
      </c>
      <c r="H2497" s="30">
        <f t="shared" si="196"/>
        <v>0.13401908322593187</v>
      </c>
      <c r="I2497" s="30">
        <f>HLOOKUP(F2497,ROCs!$B$1:$F$17,MATCH(VLOOKUP(D2497,HROC,2,0),ROCs!$A$2:$A$17,0)+1,0)</f>
        <v>0.28292799795311729</v>
      </c>
      <c r="J2497" s="3">
        <v>1.3</v>
      </c>
      <c r="K2497" s="26">
        <f t="shared" si="192"/>
        <v>1.532833160910501</v>
      </c>
      <c r="L2497" s="31">
        <f t="shared" si="193"/>
        <v>3.052376630753459</v>
      </c>
      <c r="M2497" s="4">
        <f>2.721*K2497*(H2497+VLOOKUP(B2497,Summary!$A$34:C$39,3,0))</f>
        <v>1.3514314390548925</v>
      </c>
      <c r="N2497" t="s">
        <v>110</v>
      </c>
      <c r="P2497">
        <f t="shared" si="194"/>
        <v>7000</v>
      </c>
    </row>
    <row r="2498" spans="1:16">
      <c r="A2498" t="s">
        <v>8</v>
      </c>
      <c r="B2498" t="s">
        <v>8</v>
      </c>
      <c r="C2498" t="s">
        <v>17</v>
      </c>
      <c r="D2498" s="8">
        <v>4110</v>
      </c>
      <c r="E2498" t="str">
        <f>VLOOKUP(D2498,Conformity!$A$2:$C$116,2,0)</f>
        <v>Pine Flatwoods</v>
      </c>
      <c r="F2498" s="8" t="s">
        <v>5</v>
      </c>
      <c r="G2498" s="26">
        <f t="shared" si="195"/>
        <v>0.80616023176279095</v>
      </c>
      <c r="H2498" s="30">
        <f t="shared" si="196"/>
        <v>4.9140330516175015E-2</v>
      </c>
      <c r="I2498" s="30">
        <f>HLOOKUP(F2498,ROCs!$B$1:$F$17,MATCH(VLOOKUP(D2498,HROC,2,0),ROCs!$A$2:$A$17,0)+1,0)</f>
        <v>0.28292799795311729</v>
      </c>
      <c r="J2498" s="3">
        <v>1.29</v>
      </c>
      <c r="K2498" s="26">
        <f t="shared" ref="K2498:K2561" si="197">Rain*I2498*J2498/12</f>
        <v>1.5210421365958051</v>
      </c>
      <c r="L2498" s="31">
        <f t="shared" ref="L2498:L2561" si="198">2.721*G2498*K2498</f>
        <v>3.3365002169779618</v>
      </c>
      <c r="M2498" s="4">
        <f>2.721*K2498*(H2498+VLOOKUP(B2498,Summary!$A$34:C$39,3,0))</f>
        <v>0.98974339494605013</v>
      </c>
      <c r="N2498" t="s">
        <v>17</v>
      </c>
      <c r="O2498" t="s">
        <v>21</v>
      </c>
      <c r="P2498">
        <f t="shared" si="194"/>
        <v>4000</v>
      </c>
    </row>
    <row r="2499" spans="1:16" hidden="1">
      <c r="A2499" t="s">
        <v>8</v>
      </c>
      <c r="B2499" t="s">
        <v>8</v>
      </c>
      <c r="C2499" t="s">
        <v>86</v>
      </c>
      <c r="D2499" s="8">
        <v>5120</v>
      </c>
      <c r="E2499" t="str">
        <f>VLOOKUP(D2499,Conformity!$A$2:$C$116,2,0)</f>
        <v xml:space="preserve"> Channelized Waterways, Canals</v>
      </c>
      <c r="F2499" s="8" t="s">
        <v>5</v>
      </c>
      <c r="G2499" s="26">
        <f t="shared" si="195"/>
        <v>0.52096910560538079</v>
      </c>
      <c r="H2499" s="30">
        <f t="shared" si="196"/>
        <v>9.3813358258152305E-2</v>
      </c>
      <c r="I2499" s="30">
        <f>HLOOKUP(F2499,ROCs!$B$1:$F$17,MATCH(VLOOKUP(D2499,HROC,2,0),ROCs!$A$2:$A$17,0)+1,0)</f>
        <v>0.2984336595879456</v>
      </c>
      <c r="J2499" s="3">
        <v>1.29</v>
      </c>
      <c r="K2499" s="26">
        <f t="shared" si="197"/>
        <v>1.6044017364692644</v>
      </c>
      <c r="L2499" s="31">
        <f t="shared" si="198"/>
        <v>2.2743308102275863</v>
      </c>
      <c r="M2499" s="4">
        <f>2.721*K2499*(H2499+VLOOKUP(B2499,Summary!$A$34:C$39,3,0))</f>
        <v>1.2390091045621667</v>
      </c>
      <c r="N2499" t="s">
        <v>109</v>
      </c>
      <c r="P2499">
        <f t="shared" ref="P2499:P2562" si="199">INT(D2499/1000)*1000</f>
        <v>5000</v>
      </c>
    </row>
    <row r="2500" spans="1:16" hidden="1">
      <c r="A2500" t="s">
        <v>12</v>
      </c>
      <c r="B2500" t="s">
        <v>95</v>
      </c>
      <c r="C2500" t="s">
        <v>81</v>
      </c>
      <c r="D2500" s="8">
        <v>8310</v>
      </c>
      <c r="E2500" t="str">
        <f>VLOOKUP(D2500,Conformity!$A$2:$C$116,2,0)</f>
        <v>Electric Power Facilities</v>
      </c>
      <c r="F2500" s="8" t="s">
        <v>5</v>
      </c>
      <c r="G2500" s="26">
        <f t="shared" si="195"/>
        <v>1.2017295380314896</v>
      </c>
      <c r="H2500" s="30">
        <f t="shared" si="196"/>
        <v>0.2322997442582819</v>
      </c>
      <c r="I2500" s="30">
        <f>HLOOKUP(F2500,ROCs!$B$1:$F$17,MATCH(VLOOKUP(D2500,HROC,2,0),ROCs!$A$2:$A$17,0)+1,0)</f>
        <v>0.58224006489851832</v>
      </c>
      <c r="J2500" s="3">
        <v>1.29</v>
      </c>
      <c r="K2500" s="26">
        <f t="shared" si="197"/>
        <v>3.1301662568993023</v>
      </c>
      <c r="L2500" s="31">
        <f t="shared" si="198"/>
        <v>10.235349652883633</v>
      </c>
      <c r="M2500" s="4">
        <f>2.721*K2500*(H2500+VLOOKUP(B2500,Summary!$A$34:C$39,3,0))</f>
        <v>1.9785392898419869</v>
      </c>
      <c r="N2500" t="s">
        <v>103</v>
      </c>
      <c r="O2500" t="s">
        <v>82</v>
      </c>
      <c r="P2500">
        <f t="shared" si="199"/>
        <v>8000</v>
      </c>
    </row>
    <row r="2501" spans="1:16" hidden="1">
      <c r="A2501" t="s">
        <v>14</v>
      </c>
      <c r="B2501" t="s">
        <v>96</v>
      </c>
      <c r="C2501" t="s">
        <v>83</v>
      </c>
      <c r="D2501" s="8">
        <v>4370</v>
      </c>
      <c r="E2501" t="str">
        <f>VLOOKUP(D2501,Conformity!$A$2:$C$116,2,0)</f>
        <v>Australian Pines</v>
      </c>
      <c r="F2501" s="8" t="s">
        <v>5</v>
      </c>
      <c r="G2501" s="26">
        <f t="shared" si="195"/>
        <v>0.80616023176279095</v>
      </c>
      <c r="H2501" s="30">
        <f t="shared" si="196"/>
        <v>4.9140330516175015E-2</v>
      </c>
      <c r="I2501" s="30">
        <f>HLOOKUP(F2501,ROCs!$B$1:$F$17,MATCH(VLOOKUP(D2501,HROC,2,0),ROCs!$A$2:$A$17,0)+1,0)</f>
        <v>0.28292799795311729</v>
      </c>
      <c r="J2501" s="3">
        <v>1.29</v>
      </c>
      <c r="K2501" s="26">
        <f t="shared" si="197"/>
        <v>1.5210421365958051</v>
      </c>
      <c r="L2501" s="31">
        <f t="shared" si="198"/>
        <v>3.3365002169779618</v>
      </c>
      <c r="M2501" s="4">
        <f>2.721*K2501*(H2501+VLOOKUP(B2501,Summary!$A$34:C$39,3,0))</f>
        <v>0.53448027304155976</v>
      </c>
      <c r="N2501" t="s">
        <v>111</v>
      </c>
      <c r="O2501" t="s">
        <v>82</v>
      </c>
      <c r="P2501">
        <f t="shared" si="199"/>
        <v>4000</v>
      </c>
    </row>
    <row r="2502" spans="1:16">
      <c r="A2502" t="s">
        <v>16</v>
      </c>
      <c r="B2502" t="s">
        <v>97</v>
      </c>
      <c r="C2502" t="s">
        <v>17</v>
      </c>
      <c r="D2502" s="8">
        <v>5110</v>
      </c>
      <c r="E2502" t="str">
        <f>VLOOKUP(D2502,Conformity!$A$2:$C$116,2,0)</f>
        <v xml:space="preserve"> Natural River, Stream, Waterway</v>
      </c>
      <c r="F2502" s="8" t="s">
        <v>5</v>
      </c>
      <c r="G2502" s="26">
        <f t="shared" si="195"/>
        <v>0.52096910560538079</v>
      </c>
      <c r="H2502" s="30">
        <f t="shared" si="196"/>
        <v>9.3813358258152305E-2</v>
      </c>
      <c r="I2502" s="30">
        <f>HLOOKUP(F2502,ROCs!$B$1:$F$17,MATCH(VLOOKUP(D2502,HROC,2,0),ROCs!$A$2:$A$17,0)+1,0)</f>
        <v>0.2984336595879456</v>
      </c>
      <c r="J2502" s="3">
        <v>1.28</v>
      </c>
      <c r="K2502" s="26">
        <f t="shared" si="197"/>
        <v>1.5919645137059371</v>
      </c>
      <c r="L2502" s="31">
        <f t="shared" si="198"/>
        <v>2.2567003388304734</v>
      </c>
      <c r="M2502" s="4">
        <f>2.721*K2502*(H2502+VLOOKUP(B2502,Summary!$A$34:C$39,3,0))</f>
        <v>0.57964406655229672</v>
      </c>
      <c r="N2502" t="s">
        <v>17</v>
      </c>
      <c r="O2502" t="s">
        <v>66</v>
      </c>
      <c r="P2502">
        <f t="shared" si="199"/>
        <v>5000</v>
      </c>
    </row>
    <row r="2503" spans="1:16" hidden="1">
      <c r="A2503" t="s">
        <v>2</v>
      </c>
      <c r="B2503" t="s">
        <v>94</v>
      </c>
      <c r="C2503" t="s">
        <v>81</v>
      </c>
      <c r="D2503" s="8">
        <v>1210</v>
      </c>
      <c r="E2503" t="str">
        <f>VLOOKUP(D2503,Conformity!$A$2:$C$116,2,0)</f>
        <v>Fixed Single Family Units</v>
      </c>
      <c r="F2503" s="8" t="s">
        <v>10</v>
      </c>
      <c r="G2503" s="26">
        <f t="shared" si="195"/>
        <v>1.3474392445178078</v>
      </c>
      <c r="H2503" s="30">
        <f t="shared" si="196"/>
        <v>0.2921616014325315</v>
      </c>
      <c r="I2503" s="30">
        <f>HLOOKUP(F2503,ROCs!$B$1:$F$17,MATCH(VLOOKUP(D2503,HROC,2,0),ROCs!$A$2:$A$17,0)+1,0)</f>
        <v>0.22279788653131388</v>
      </c>
      <c r="J2503" s="3">
        <v>1.28</v>
      </c>
      <c r="K2503" s="26">
        <f t="shared" si="197"/>
        <v>1.1884930459126408</v>
      </c>
      <c r="L2503" s="31">
        <f t="shared" si="198"/>
        <v>4.3574697297377156</v>
      </c>
      <c r="M2503" s="4">
        <f>2.721*K2503*(H2503+VLOOKUP(B2503,Summary!$A$34:C$39,3,0))</f>
        <v>1.1065128368399191</v>
      </c>
      <c r="N2503" t="s">
        <v>103</v>
      </c>
      <c r="O2503" t="s">
        <v>82</v>
      </c>
      <c r="P2503">
        <f t="shared" si="199"/>
        <v>1000</v>
      </c>
    </row>
    <row r="2504" spans="1:16" hidden="1">
      <c r="A2504" t="s">
        <v>14</v>
      </c>
      <c r="B2504" t="s">
        <v>96</v>
      </c>
      <c r="C2504" t="s">
        <v>81</v>
      </c>
      <c r="D2504" s="8">
        <v>1920</v>
      </c>
      <c r="E2504" t="str">
        <f>VLOOKUP(D2504,Conformity!$A$2:$C$116,2,0)</f>
        <v>Inactive Land with street pattern but without structures</v>
      </c>
      <c r="F2504" s="8" t="s">
        <v>5</v>
      </c>
      <c r="G2504" s="26">
        <f t="shared" si="195"/>
        <v>0.80616023176279095</v>
      </c>
      <c r="H2504" s="30">
        <f t="shared" si="196"/>
        <v>4.9140330516175015E-2</v>
      </c>
      <c r="I2504" s="30">
        <f>HLOOKUP(F2504,ROCs!$B$1:$F$17,MATCH(VLOOKUP(D2504,HROC,2,0),ROCs!$A$2:$A$17,0)+1,0)</f>
        <v>0.27638752969320179</v>
      </c>
      <c r="J2504" s="3">
        <v>1.28</v>
      </c>
      <c r="K2504" s="26">
        <f t="shared" si="197"/>
        <v>1.4743616383954157</v>
      </c>
      <c r="L2504" s="31">
        <f t="shared" si="198"/>
        <v>3.2341036504220764</v>
      </c>
      <c r="M2504" s="4">
        <f>2.721*K2504*(H2504+VLOOKUP(B2504,Summary!$A$34:C$39,3,0))</f>
        <v>0.5180771735983718</v>
      </c>
      <c r="N2504" t="s">
        <v>103</v>
      </c>
      <c r="O2504" t="s">
        <v>82</v>
      </c>
      <c r="P2504">
        <f t="shared" si="199"/>
        <v>1000</v>
      </c>
    </row>
    <row r="2505" spans="1:16" hidden="1">
      <c r="A2505" t="s">
        <v>16</v>
      </c>
      <c r="B2505" t="s">
        <v>97</v>
      </c>
      <c r="C2505" t="s">
        <v>86</v>
      </c>
      <c r="D2505" s="8">
        <v>2120</v>
      </c>
      <c r="E2505" t="str">
        <f>VLOOKUP(D2505,Conformity!$A$2:$C$116,2,0)</f>
        <v>Unimproved Pastures</v>
      </c>
      <c r="F2505" s="8" t="s">
        <v>5</v>
      </c>
      <c r="G2505" s="26">
        <f t="shared" si="195"/>
        <v>0.95337210017164864</v>
      </c>
      <c r="H2505" s="30">
        <f t="shared" si="196"/>
        <v>0.22938109134459039</v>
      </c>
      <c r="I2505" s="30">
        <f>HLOOKUP(F2505,ROCs!$B$1:$F$17,MATCH(VLOOKUP(D2505,HROC,2,0),ROCs!$A$2:$A$17,0)+1,0)</f>
        <v>0.2</v>
      </c>
      <c r="J2505" s="3">
        <v>1.27</v>
      </c>
      <c r="K2505" s="26">
        <f t="shared" si="197"/>
        <v>1.0585450000000001</v>
      </c>
      <c r="L2505" s="31">
        <f t="shared" si="198"/>
        <v>2.7459985610610342</v>
      </c>
      <c r="M2505" s="4">
        <f>2.721*K2505*(H2505+VLOOKUP(B2505,Summary!$A$34:C$39,3,0))</f>
        <v>0.77589861196495502</v>
      </c>
      <c r="N2505" t="s">
        <v>109</v>
      </c>
      <c r="P2505">
        <f t="shared" si="199"/>
        <v>2000</v>
      </c>
    </row>
    <row r="2506" spans="1:16">
      <c r="A2506" t="s">
        <v>8</v>
      </c>
      <c r="B2506" t="s">
        <v>8</v>
      </c>
      <c r="C2506" t="s">
        <v>17</v>
      </c>
      <c r="D2506" s="8">
        <v>4200</v>
      </c>
      <c r="E2506" t="str">
        <f>VLOOKUP(D2506,Conformity!$A$2:$C$116,2,0)</f>
        <v>Upland Hardwood Forests</v>
      </c>
      <c r="F2506" s="8" t="s">
        <v>10</v>
      </c>
      <c r="G2506" s="26">
        <f t="shared" si="195"/>
        <v>0.80616023176279095</v>
      </c>
      <c r="H2506" s="30">
        <f t="shared" si="196"/>
        <v>4.9140330516175015E-2</v>
      </c>
      <c r="I2506" s="30">
        <f>HLOOKUP(F2506,ROCs!$B$1:$F$17,MATCH(VLOOKUP(D2506,HROC,2,0),ROCs!$A$2:$A$17,0)+1,0)</f>
        <v>0.24115339422849597</v>
      </c>
      <c r="J2506" s="3">
        <v>1.26</v>
      </c>
      <c r="K2506" s="26">
        <f t="shared" si="197"/>
        <v>1.2663085307635438</v>
      </c>
      <c r="L2506" s="31">
        <f t="shared" si="198"/>
        <v>2.7777262614890663</v>
      </c>
      <c r="M2506" s="4">
        <f>2.721*K2506*(H2506+VLOOKUP(B2506,Summary!$A$34:C$39,3,0))</f>
        <v>0.82398802382429093</v>
      </c>
      <c r="N2506" t="s">
        <v>17</v>
      </c>
      <c r="O2506" t="s">
        <v>19</v>
      </c>
      <c r="P2506">
        <f t="shared" si="199"/>
        <v>4000</v>
      </c>
    </row>
    <row r="2507" spans="1:16" hidden="1">
      <c r="A2507" t="s">
        <v>12</v>
      </c>
      <c r="B2507" t="s">
        <v>95</v>
      </c>
      <c r="C2507" t="s">
        <v>86</v>
      </c>
      <c r="D2507" s="8">
        <v>6250</v>
      </c>
      <c r="E2507" t="str">
        <f>VLOOKUP(D2507,Conformity!$A$2:$C$116,2,0)</f>
        <v>Hydric Pine Flatwoods</v>
      </c>
      <c r="F2507" s="8" t="s">
        <v>5</v>
      </c>
      <c r="G2507" s="26">
        <f t="shared" si="195"/>
        <v>0.62640332935885068</v>
      </c>
      <c r="H2507" s="30">
        <f t="shared" si="196"/>
        <v>1.7869211096790915E-2</v>
      </c>
      <c r="I2507" s="30">
        <f>HLOOKUP(F2507,ROCs!$B$1:$F$17,MATCH(VLOOKUP(D2507,HROC,2,0),ROCs!$A$2:$A$17,0)+1,0)</f>
        <v>0.24869471632328805</v>
      </c>
      <c r="J2507" s="3">
        <v>1.26</v>
      </c>
      <c r="K2507" s="26">
        <f t="shared" si="197"/>
        <v>1.3059083901494015</v>
      </c>
      <c r="L2507" s="31">
        <f t="shared" si="198"/>
        <v>2.2258470138855255</v>
      </c>
      <c r="M2507" s="4">
        <f>2.721*K2507*(H2507+VLOOKUP(B2507,Summary!$A$34:C$39,3,0))</f>
        <v>6.3496038887584774E-2</v>
      </c>
      <c r="N2507" t="s">
        <v>109</v>
      </c>
      <c r="P2507">
        <f t="shared" si="199"/>
        <v>6000</v>
      </c>
    </row>
    <row r="2508" spans="1:16" hidden="1">
      <c r="A2508" t="s">
        <v>16</v>
      </c>
      <c r="B2508" t="s">
        <v>97</v>
      </c>
      <c r="C2508" t="s">
        <v>71</v>
      </c>
      <c r="D2508" s="8">
        <v>1700</v>
      </c>
      <c r="E2508" t="str">
        <f>VLOOKUP(D2508,Conformity!$A$2:$C$116,2,0)</f>
        <v>Institutional</v>
      </c>
      <c r="F2508" s="8" t="s">
        <v>10</v>
      </c>
      <c r="G2508" s="26">
        <f t="shared" si="195"/>
        <v>0.96739227811534922</v>
      </c>
      <c r="H2508" s="30">
        <f t="shared" si="196"/>
        <v>0.17065096597435325</v>
      </c>
      <c r="I2508" s="30">
        <f>HLOOKUP(F2508,ROCs!$B$1:$F$17,MATCH(VLOOKUP(D2508,HROC,2,0),ROCs!$A$2:$A$17,0)+1,0)</f>
        <v>0.22279788653131388</v>
      </c>
      <c r="J2508" s="3">
        <v>1.26</v>
      </c>
      <c r="K2508" s="26">
        <f t="shared" si="197"/>
        <v>1.1699228420702557</v>
      </c>
      <c r="L2508" s="31">
        <f t="shared" si="198"/>
        <v>3.0795579339973269</v>
      </c>
      <c r="M2508" s="4">
        <f>2.721*K2508*(H2508+VLOOKUP(B2508,Summary!$A$34:C$39,3,0))</f>
        <v>0.670577870266161</v>
      </c>
      <c r="N2508" t="s">
        <v>104</v>
      </c>
      <c r="P2508">
        <f t="shared" si="199"/>
        <v>1000</v>
      </c>
    </row>
    <row r="2509" spans="1:16" hidden="1">
      <c r="A2509" t="s">
        <v>14</v>
      </c>
      <c r="B2509" t="s">
        <v>96</v>
      </c>
      <c r="C2509" t="s">
        <v>72</v>
      </c>
      <c r="D2509" s="8">
        <v>1400</v>
      </c>
      <c r="E2509" t="str">
        <f>VLOOKUP(D2509,Conformity!$A$2:$C$116,2,0)</f>
        <v>Commercial and Services</v>
      </c>
      <c r="F2509" s="8" t="s">
        <v>3</v>
      </c>
      <c r="G2509" s="26">
        <f t="shared" si="195"/>
        <v>0.73183755311232057</v>
      </c>
      <c r="H2509" s="30">
        <f t="shared" si="196"/>
        <v>0.15992943931627868</v>
      </c>
      <c r="I2509" s="30">
        <f>HLOOKUP(F2509,ROCs!$B$1:$F$17,MATCH(VLOOKUP(D2509,HROC,2,0),ROCs!$A$2:$A$17,0)+1,0)</f>
        <v>0.5449281084296117</v>
      </c>
      <c r="J2509" s="3">
        <v>1.26</v>
      </c>
      <c r="K2509" s="26">
        <f t="shared" si="197"/>
        <v>2.8614447437693129</v>
      </c>
      <c r="L2509" s="31">
        <f t="shared" si="198"/>
        <v>5.6980807101574333</v>
      </c>
      <c r="M2509" s="4">
        <f>2.721*K2509*(H2509+VLOOKUP(B2509,Summary!$A$34:C$39,3,0))</f>
        <v>1.8680884906122757</v>
      </c>
      <c r="N2509" t="s">
        <v>99</v>
      </c>
      <c r="P2509">
        <f t="shared" si="199"/>
        <v>1000</v>
      </c>
    </row>
    <row r="2510" spans="1:16" hidden="1">
      <c r="A2510" t="s">
        <v>16</v>
      </c>
      <c r="B2510" t="s">
        <v>97</v>
      </c>
      <c r="C2510" t="s">
        <v>79</v>
      </c>
      <c r="D2510" s="8">
        <v>4220</v>
      </c>
      <c r="E2510" t="str">
        <f>VLOOKUP(D2510,Conformity!$A$2:$C$116,2,0)</f>
        <v>Brazilian Pepper</v>
      </c>
      <c r="F2510" s="8" t="s">
        <v>13</v>
      </c>
      <c r="G2510" s="26">
        <f t="shared" si="195"/>
        <v>0.80616023176279095</v>
      </c>
      <c r="H2510" s="30">
        <f t="shared" si="196"/>
        <v>4.9140330516175015E-2</v>
      </c>
      <c r="I2510" s="30">
        <f>HLOOKUP(F2510,ROCs!$B$1:$F$17,MATCH(VLOOKUP(D2510,HROC,2,0),ROCs!$A$2:$A$17,0)+1,0)</f>
        <v>9.4942281192321246E-2</v>
      </c>
      <c r="J2510" s="3">
        <v>1.26</v>
      </c>
      <c r="K2510" s="26">
        <f t="shared" si="197"/>
        <v>0.49854666565493849</v>
      </c>
      <c r="L2510" s="31">
        <f t="shared" si="198"/>
        <v>1.0935930163342782</v>
      </c>
      <c r="M2510" s="4">
        <f>2.721*K2510*(H2510+VLOOKUP(B2510,Summary!$A$34:C$39,3,0))</f>
        <v>0.12092291220202776</v>
      </c>
      <c r="N2510" t="s">
        <v>113</v>
      </c>
      <c r="P2510">
        <f t="shared" si="199"/>
        <v>4000</v>
      </c>
    </row>
    <row r="2511" spans="1:16" hidden="1">
      <c r="A2511" t="s">
        <v>16</v>
      </c>
      <c r="B2511" t="s">
        <v>97</v>
      </c>
      <c r="C2511" t="s">
        <v>79</v>
      </c>
      <c r="D2511" s="8">
        <v>8140</v>
      </c>
      <c r="E2511" t="str">
        <f>VLOOKUP(D2511,Conformity!$A$2:$C$116,2,0)</f>
        <v>Roads and Highways</v>
      </c>
      <c r="F2511" s="8" t="s">
        <v>10</v>
      </c>
      <c r="G2511" s="26">
        <f t="shared" ref="G2511:G2574" si="200">VLOOKUP(VLOOKUP(D2511,HEMC,2,0),EMCN,2,0)</f>
        <v>1.0171301585628862</v>
      </c>
      <c r="H2511" s="30">
        <f t="shared" ref="H2511:H2574" si="201">VLOOKUP(VLOOKUP(D2511,HEMC,2,0),EMCP,3,0)</f>
        <v>0.19656132206470006</v>
      </c>
      <c r="I2511" s="30">
        <f>HLOOKUP(F2511,ROCs!$B$1:$F$17,MATCH(VLOOKUP(D2511,HROC,2,0),ROCs!$A$2:$A$17,0)+1,0)</f>
        <v>0.43863241848912221</v>
      </c>
      <c r="J2511" s="3">
        <v>1.26</v>
      </c>
      <c r="K2511" s="26">
        <f t="shared" si="197"/>
        <v>2.3032807611073052</v>
      </c>
      <c r="L2511" s="31">
        <f t="shared" si="198"/>
        <v>6.3745855423927393</v>
      </c>
      <c r="M2511" s="4">
        <f>2.721*K2511*(H2511+VLOOKUP(B2511,Summary!$A$34:C$39,3,0))</f>
        <v>1.4825834932016868</v>
      </c>
      <c r="N2511" t="s">
        <v>113</v>
      </c>
      <c r="P2511">
        <f t="shared" si="199"/>
        <v>8000</v>
      </c>
    </row>
    <row r="2512" spans="1:16">
      <c r="A2512" t="s">
        <v>11</v>
      </c>
      <c r="B2512" t="s">
        <v>11</v>
      </c>
      <c r="C2512" t="s">
        <v>17</v>
      </c>
      <c r="D2512" s="8">
        <v>5300</v>
      </c>
      <c r="E2512" t="str">
        <f>VLOOKUP(D2512,Conformity!$A$2:$C$116,2,0)</f>
        <v>Reservoirs</v>
      </c>
      <c r="F2512" s="8" t="s">
        <v>5</v>
      </c>
      <c r="G2512" s="26">
        <f t="shared" si="200"/>
        <v>0.52096910560538079</v>
      </c>
      <c r="H2512" s="30">
        <f t="shared" si="201"/>
        <v>9.3813358258152305E-2</v>
      </c>
      <c r="I2512" s="30">
        <f>HLOOKUP(F2512,ROCs!$B$1:$F$17,MATCH(VLOOKUP(D2512,HROC,2,0),ROCs!$A$2:$A$17,0)+1,0)</f>
        <v>0.2984336595879456</v>
      </c>
      <c r="J2512" s="3">
        <v>1.25</v>
      </c>
      <c r="K2512" s="26">
        <f t="shared" si="197"/>
        <v>1.5546528454159541</v>
      </c>
      <c r="L2512" s="31">
        <f t="shared" si="198"/>
        <v>2.2038089246391341</v>
      </c>
      <c r="M2512" s="4">
        <f>2.721*K2512*(H2512+VLOOKUP(B2512,Summary!$A$34:C$39,3,0))</f>
        <v>0.86217338620885409</v>
      </c>
      <c r="N2512" t="s">
        <v>17</v>
      </c>
      <c r="O2512" t="s">
        <v>26</v>
      </c>
      <c r="P2512">
        <f t="shared" si="199"/>
        <v>5000</v>
      </c>
    </row>
    <row r="2513" spans="1:16" hidden="1">
      <c r="A2513" t="s">
        <v>2</v>
      </c>
      <c r="B2513" t="s">
        <v>94</v>
      </c>
      <c r="C2513" t="s">
        <v>71</v>
      </c>
      <c r="D2513" s="8">
        <v>5110</v>
      </c>
      <c r="E2513" t="str">
        <f>VLOOKUP(D2513,Conformity!$A$2:$C$116,2,0)</f>
        <v xml:space="preserve"> Natural River, Stream, Waterway</v>
      </c>
      <c r="F2513" s="8" t="s">
        <v>5</v>
      </c>
      <c r="G2513" s="26">
        <f t="shared" si="200"/>
        <v>0.52096910560538079</v>
      </c>
      <c r="H2513" s="30">
        <f t="shared" si="201"/>
        <v>9.3813358258152305E-2</v>
      </c>
      <c r="I2513" s="30">
        <f>HLOOKUP(F2513,ROCs!$B$1:$F$17,MATCH(VLOOKUP(D2513,HROC,2,0),ROCs!$A$2:$A$17,0)+1,0)</f>
        <v>0.2984336595879456</v>
      </c>
      <c r="J2513" s="3">
        <v>1.25</v>
      </c>
      <c r="K2513" s="26">
        <f t="shared" si="197"/>
        <v>1.5546528454159541</v>
      </c>
      <c r="L2513" s="31">
        <f t="shared" si="198"/>
        <v>2.2038089246391341</v>
      </c>
      <c r="M2513" s="4">
        <f>2.721*K2513*(H2513+VLOOKUP(B2513,Summary!$A$34:C$39,3,0))</f>
        <v>0.60836076266624539</v>
      </c>
      <c r="N2513" t="s">
        <v>104</v>
      </c>
      <c r="P2513">
        <f t="shared" si="199"/>
        <v>5000</v>
      </c>
    </row>
    <row r="2514" spans="1:16">
      <c r="A2514" t="s">
        <v>14</v>
      </c>
      <c r="B2514" t="s">
        <v>96</v>
      </c>
      <c r="C2514" t="s">
        <v>17</v>
      </c>
      <c r="D2514" s="8">
        <v>5120</v>
      </c>
      <c r="E2514" t="str">
        <f>VLOOKUP(D2514,Conformity!$A$2:$C$116,2,0)</f>
        <v xml:space="preserve"> Channelized Waterways, Canals</v>
      </c>
      <c r="F2514" s="8" t="s">
        <v>10</v>
      </c>
      <c r="G2514" s="26">
        <f t="shared" si="200"/>
        <v>0.52096910560538079</v>
      </c>
      <c r="H2514" s="30">
        <f t="shared" si="201"/>
        <v>9.3813358258152305E-2</v>
      </c>
      <c r="I2514" s="30">
        <f>HLOOKUP(F2514,ROCs!$B$1:$F$17,MATCH(VLOOKUP(D2514,HROC,2,0),ROCs!$A$2:$A$17,0)+1,0)</f>
        <v>0.2984336595879456</v>
      </c>
      <c r="J2514" s="3">
        <v>1.24</v>
      </c>
      <c r="K2514" s="26">
        <f t="shared" si="197"/>
        <v>1.5422156226526262</v>
      </c>
      <c r="L2514" s="31">
        <f t="shared" si="198"/>
        <v>2.1861784532420208</v>
      </c>
      <c r="M2514" s="4">
        <f>2.721*K2514*(H2514+VLOOKUP(B2514,Summary!$A$34:C$39,3,0))</f>
        <v>0.72938493784204927</v>
      </c>
      <c r="N2514" t="s">
        <v>17</v>
      </c>
      <c r="O2514" t="s">
        <v>38</v>
      </c>
      <c r="P2514">
        <f t="shared" si="199"/>
        <v>5000</v>
      </c>
    </row>
    <row r="2515" spans="1:16" hidden="1">
      <c r="A2515" t="s">
        <v>14</v>
      </c>
      <c r="B2515" t="s">
        <v>96</v>
      </c>
      <c r="C2515" t="s">
        <v>72</v>
      </c>
      <c r="D2515" s="8">
        <v>6170</v>
      </c>
      <c r="E2515" t="str">
        <f>VLOOKUP(D2515,Conformity!$A$2:$C$116,2,0)</f>
        <v>Mixed Wetland Hardwoods</v>
      </c>
      <c r="F2515" s="8" t="s">
        <v>9</v>
      </c>
      <c r="G2515" s="26">
        <f t="shared" si="200"/>
        <v>0.62640332935885068</v>
      </c>
      <c r="H2515" s="30">
        <f t="shared" si="201"/>
        <v>1.7869211096790915E-2</v>
      </c>
      <c r="I2515" s="30">
        <f>HLOOKUP(F2515,ROCs!$B$1:$F$17,MATCH(VLOOKUP(D2515,HROC,2,0),ROCs!$A$2:$A$17,0)+1,0)</f>
        <v>0.24869471632328805</v>
      </c>
      <c r="J2515" s="3">
        <v>1.23</v>
      </c>
      <c r="K2515" s="26">
        <f t="shared" si="197"/>
        <v>1.2748153332410825</v>
      </c>
      <c r="L2515" s="31">
        <f t="shared" si="198"/>
        <v>2.1728506564120607</v>
      </c>
      <c r="M2515" s="4">
        <f>2.721*K2515*(H2515+VLOOKUP(B2515,Summary!$A$34:C$39,3,0))</f>
        <v>0.33948603017779927</v>
      </c>
      <c r="N2515" t="s">
        <v>99</v>
      </c>
      <c r="P2515">
        <f t="shared" si="199"/>
        <v>6000</v>
      </c>
    </row>
    <row r="2516" spans="1:16" hidden="1">
      <c r="A2516" t="s">
        <v>16</v>
      </c>
      <c r="B2516" t="s">
        <v>97</v>
      </c>
      <c r="C2516" t="s">
        <v>79</v>
      </c>
      <c r="D2516" s="8">
        <v>4240</v>
      </c>
      <c r="E2516" t="str">
        <f>VLOOKUP(D2516,Conformity!$A$2:$C$116,2,0)</f>
        <v>Melaleuca</v>
      </c>
      <c r="F2516" s="8" t="s">
        <v>3</v>
      </c>
      <c r="G2516" s="26">
        <f t="shared" si="200"/>
        <v>0.80616023176279095</v>
      </c>
      <c r="H2516" s="30">
        <f t="shared" si="201"/>
        <v>4.9140330516175015E-2</v>
      </c>
      <c r="I2516" s="30">
        <f>HLOOKUP(F2516,ROCs!$B$1:$F$17,MATCH(VLOOKUP(D2516,HROC,2,0),ROCs!$A$2:$A$17,0)+1,0)</f>
        <v>2.0887301862310671E-2</v>
      </c>
      <c r="J2516" s="3">
        <v>1.23</v>
      </c>
      <c r="K2516" s="26">
        <f t="shared" si="197"/>
        <v>0.10706883152875106</v>
      </c>
      <c r="L2516" s="31">
        <f t="shared" si="198"/>
        <v>0.23486211922226638</v>
      </c>
      <c r="M2516" s="4">
        <f>2.721*K2516*(H2516+VLOOKUP(B2516,Summary!$A$34:C$39,3,0))</f>
        <v>2.5969634953864056E-2</v>
      </c>
      <c r="N2516" t="s">
        <v>113</v>
      </c>
      <c r="P2516">
        <f t="shared" si="199"/>
        <v>4000</v>
      </c>
    </row>
    <row r="2517" spans="1:16">
      <c r="A2517" t="s">
        <v>11</v>
      </c>
      <c r="B2517" t="s">
        <v>11</v>
      </c>
      <c r="C2517" t="s">
        <v>17</v>
      </c>
      <c r="D2517" s="8">
        <v>2110</v>
      </c>
      <c r="E2517" t="str">
        <f>VLOOKUP(D2517,Conformity!$A$2:$C$116,2,0)</f>
        <v>Improved Pastures</v>
      </c>
      <c r="F2517" s="8" t="s">
        <v>5</v>
      </c>
      <c r="G2517" s="26">
        <f t="shared" si="200"/>
        <v>1.8765006736361713</v>
      </c>
      <c r="H2517" s="30">
        <f t="shared" si="201"/>
        <v>0.3700681607026059</v>
      </c>
      <c r="I2517" s="30">
        <f>HLOOKUP(F2517,ROCs!$B$1:$F$17,MATCH(VLOOKUP(D2517,HROC,2,0),ROCs!$A$2:$A$17,0)+1,0)</f>
        <v>0.58663586860269046</v>
      </c>
      <c r="J2517" s="3">
        <v>1.22</v>
      </c>
      <c r="K2517" s="26">
        <f t="shared" si="197"/>
        <v>2.982662078530089</v>
      </c>
      <c r="L2517" s="31">
        <f t="shared" si="198"/>
        <v>15.229348294286501</v>
      </c>
      <c r="M2517" s="4">
        <f>2.721*K2517*(H2517+VLOOKUP(B2517,Summary!$A$34:C$39,3,0))</f>
        <v>3.8961484677596325</v>
      </c>
      <c r="N2517" t="s">
        <v>17</v>
      </c>
      <c r="O2517" t="s">
        <v>23</v>
      </c>
      <c r="P2517">
        <f t="shared" si="199"/>
        <v>2000</v>
      </c>
    </row>
    <row r="2518" spans="1:16" hidden="1">
      <c r="A2518" t="s">
        <v>14</v>
      </c>
      <c r="B2518" t="s">
        <v>96</v>
      </c>
      <c r="C2518" t="s">
        <v>86</v>
      </c>
      <c r="D2518" s="8">
        <v>6440</v>
      </c>
      <c r="E2518" t="str">
        <f>VLOOKUP(D2518,Conformity!$A$2:$C$116,2,0)</f>
        <v>Emergent Aquatic Vegetation</v>
      </c>
      <c r="F2518" s="8" t="s">
        <v>5</v>
      </c>
      <c r="G2518" s="26">
        <f t="shared" si="200"/>
        <v>0.62640332935885068</v>
      </c>
      <c r="H2518" s="30">
        <f t="shared" si="201"/>
        <v>1.7869211096790915E-2</v>
      </c>
      <c r="I2518" s="30">
        <f>HLOOKUP(F2518,ROCs!$B$1:$F$17,MATCH(VLOOKUP(D2518,HROC,2,0),ROCs!$A$2:$A$17,0)+1,0)</f>
        <v>0.24869471632328805</v>
      </c>
      <c r="J2518" s="3">
        <v>1.22</v>
      </c>
      <c r="K2518" s="26">
        <f t="shared" si="197"/>
        <v>1.2644509809383095</v>
      </c>
      <c r="L2518" s="31">
        <f t="shared" si="198"/>
        <v>2.1551852039209058</v>
      </c>
      <c r="M2518" s="4">
        <f>2.721*K2518*(H2518+VLOOKUP(B2518,Summary!$A$34:C$39,3,0))</f>
        <v>0.3367259811519635</v>
      </c>
      <c r="N2518" t="s">
        <v>109</v>
      </c>
      <c r="P2518">
        <f t="shared" si="199"/>
        <v>6000</v>
      </c>
    </row>
    <row r="2519" spans="1:16" hidden="1">
      <c r="A2519" t="s">
        <v>16</v>
      </c>
      <c r="B2519" t="s">
        <v>97</v>
      </c>
      <c r="C2519" t="s">
        <v>71</v>
      </c>
      <c r="D2519" s="8">
        <v>4220</v>
      </c>
      <c r="E2519" t="str">
        <f>VLOOKUP(D2519,Conformity!$A$2:$C$116,2,0)</f>
        <v>Brazilian Pepper</v>
      </c>
      <c r="F2519" s="8" t="s">
        <v>10</v>
      </c>
      <c r="G2519" s="26">
        <f t="shared" si="200"/>
        <v>0.80616023176279095</v>
      </c>
      <c r="H2519" s="30">
        <f t="shared" si="201"/>
        <v>4.9140330516175015E-2</v>
      </c>
      <c r="I2519" s="30">
        <f>HLOOKUP(F2519,ROCs!$B$1:$F$17,MATCH(VLOOKUP(D2519,HROC,2,0),ROCs!$A$2:$A$17,0)+1,0)</f>
        <v>0.24115339422849597</v>
      </c>
      <c r="J2519" s="3">
        <v>1.22</v>
      </c>
      <c r="K2519" s="26">
        <f t="shared" si="197"/>
        <v>1.2261082599456534</v>
      </c>
      <c r="L2519" s="31">
        <f t="shared" si="198"/>
        <v>2.6895444754100484</v>
      </c>
      <c r="M2519" s="4">
        <f>2.721*K2519*(H2519+VLOOKUP(B2519,Summary!$A$34:C$39,3,0))</f>
        <v>0.2973935875647965</v>
      </c>
      <c r="N2519" t="s">
        <v>104</v>
      </c>
      <c r="P2519">
        <f t="shared" si="199"/>
        <v>4000</v>
      </c>
    </row>
    <row r="2520" spans="1:16" hidden="1">
      <c r="A2520" t="s">
        <v>11</v>
      </c>
      <c r="B2520" t="s">
        <v>11</v>
      </c>
      <c r="C2520" t="s">
        <v>72</v>
      </c>
      <c r="D2520" s="8">
        <v>1550</v>
      </c>
      <c r="E2520" t="str">
        <f>VLOOKUP(D2520,Conformity!$A$2:$C$116,2,0)</f>
        <v>Other Light Industrial</v>
      </c>
      <c r="F2520" s="8" t="s">
        <v>5</v>
      </c>
      <c r="G2520" s="26">
        <f t="shared" si="200"/>
        <v>1.2017295380314896</v>
      </c>
      <c r="H2520" s="30">
        <f t="shared" si="201"/>
        <v>0.2322997442582819</v>
      </c>
      <c r="I2520" s="30">
        <f>HLOOKUP(F2520,ROCs!$B$1:$F$17,MATCH(VLOOKUP(D2520,HROC,2,0),ROCs!$A$2:$A$17,0)+1,0)</f>
        <v>0.34369105791620291</v>
      </c>
      <c r="J2520" s="3">
        <v>1.22</v>
      </c>
      <c r="K2520" s="26">
        <f t="shared" si="197"/>
        <v>1.7474456303162462</v>
      </c>
      <c r="L2520" s="31">
        <f t="shared" si="198"/>
        <v>5.7139830787798935</v>
      </c>
      <c r="M2520" s="4">
        <f>2.721*K2520*(H2520+VLOOKUP(B2520,Summary!$A$34:C$39,3,0))</f>
        <v>1.6275666734183714</v>
      </c>
      <c r="N2520" t="s">
        <v>99</v>
      </c>
      <c r="P2520">
        <f t="shared" si="199"/>
        <v>1000</v>
      </c>
    </row>
    <row r="2521" spans="1:16">
      <c r="A2521" t="s">
        <v>16</v>
      </c>
      <c r="B2521" t="s">
        <v>97</v>
      </c>
      <c r="C2521" t="s">
        <v>17</v>
      </c>
      <c r="D2521" s="8">
        <v>1210</v>
      </c>
      <c r="E2521" t="str">
        <f>VLOOKUP(D2521,Conformity!$A$2:$C$116,2,0)</f>
        <v>Fixed Single Family Units</v>
      </c>
      <c r="F2521" s="8" t="s">
        <v>10</v>
      </c>
      <c r="G2521" s="26">
        <f t="shared" si="200"/>
        <v>1.3474392445178078</v>
      </c>
      <c r="H2521" s="30">
        <f t="shared" si="201"/>
        <v>0.2921616014325315</v>
      </c>
      <c r="I2521" s="30">
        <f>HLOOKUP(F2521,ROCs!$B$1:$F$17,MATCH(VLOOKUP(D2521,HROC,2,0),ROCs!$A$2:$A$17,0)+1,0)</f>
        <v>0.22279788653131388</v>
      </c>
      <c r="J2521" s="3">
        <v>1.21</v>
      </c>
      <c r="K2521" s="26">
        <f t="shared" si="197"/>
        <v>1.1234973324642932</v>
      </c>
      <c r="L2521" s="31">
        <f t="shared" si="198"/>
        <v>4.1191706038926839</v>
      </c>
      <c r="M2521" s="4">
        <f>2.721*K2521*(H2521+VLOOKUP(B2521,Summary!$A$34:C$39,3,0))</f>
        <v>1.0154300536588825</v>
      </c>
      <c r="N2521" t="s">
        <v>17</v>
      </c>
      <c r="O2521" t="s">
        <v>61</v>
      </c>
      <c r="P2521">
        <f t="shared" si="199"/>
        <v>1000</v>
      </c>
    </row>
    <row r="2522" spans="1:16" hidden="1">
      <c r="A2522" t="s">
        <v>8</v>
      </c>
      <c r="B2522" t="s">
        <v>8</v>
      </c>
      <c r="C2522" t="s">
        <v>81</v>
      </c>
      <c r="D2522" s="8">
        <v>5200</v>
      </c>
      <c r="E2522" t="str">
        <f>VLOOKUP(D2522,Conformity!$A$2:$C$116,2,0)</f>
        <v>Lakes</v>
      </c>
      <c r="F2522" s="8" t="s">
        <v>5</v>
      </c>
      <c r="G2522" s="26">
        <f t="shared" si="200"/>
        <v>0.52096910560538079</v>
      </c>
      <c r="H2522" s="30">
        <f t="shared" si="201"/>
        <v>9.3813358258152305E-2</v>
      </c>
      <c r="I2522" s="30">
        <f>HLOOKUP(F2522,ROCs!$B$1:$F$17,MATCH(VLOOKUP(D2522,HROC,2,0),ROCs!$A$2:$A$17,0)+1,0)</f>
        <v>0.2984336595879456</v>
      </c>
      <c r="J2522" s="3">
        <v>1.21</v>
      </c>
      <c r="K2522" s="26">
        <f t="shared" si="197"/>
        <v>1.5049039543626435</v>
      </c>
      <c r="L2522" s="31">
        <f t="shared" si="198"/>
        <v>2.133287039050682</v>
      </c>
      <c r="M2522" s="4">
        <f>2.721*K2522*(H2522+VLOOKUP(B2522,Summary!$A$34:C$39,3,0))</f>
        <v>1.1621713306358308</v>
      </c>
      <c r="N2522" t="s">
        <v>103</v>
      </c>
      <c r="O2522" t="s">
        <v>82</v>
      </c>
      <c r="P2522">
        <f t="shared" si="199"/>
        <v>5000</v>
      </c>
    </row>
    <row r="2523" spans="1:16" hidden="1">
      <c r="A2523" t="s">
        <v>16</v>
      </c>
      <c r="B2523" t="s">
        <v>97</v>
      </c>
      <c r="C2523" t="s">
        <v>71</v>
      </c>
      <c r="D2523" s="8">
        <v>2110</v>
      </c>
      <c r="E2523" t="str">
        <f>VLOOKUP(D2523,Conformity!$A$2:$C$116,2,0)</f>
        <v>Improved Pastures</v>
      </c>
      <c r="F2523" s="8" t="s">
        <v>3</v>
      </c>
      <c r="G2523" s="26">
        <f t="shared" si="200"/>
        <v>1.8765006736361713</v>
      </c>
      <c r="H2523" s="30">
        <f t="shared" si="201"/>
        <v>0.3700681607026059</v>
      </c>
      <c r="I2523" s="30">
        <f>HLOOKUP(F2523,ROCs!$B$1:$F$17,MATCH(VLOOKUP(D2523,HROC,2,0),ROCs!$A$2:$A$17,0)+1,0)</f>
        <v>0.58663586860269046</v>
      </c>
      <c r="J2523" s="3">
        <v>1.21</v>
      </c>
      <c r="K2523" s="26">
        <f t="shared" si="197"/>
        <v>2.9582140287060721</v>
      </c>
      <c r="L2523" s="31">
        <f t="shared" si="198"/>
        <v>15.104517570562841</v>
      </c>
      <c r="M2523" s="4">
        <f>2.721*K2523*(H2523+VLOOKUP(B2523,Summary!$A$34:C$39,3,0))</f>
        <v>3.3007617985336299</v>
      </c>
      <c r="N2523" t="s">
        <v>104</v>
      </c>
      <c r="P2523">
        <f t="shared" si="199"/>
        <v>2000</v>
      </c>
    </row>
    <row r="2524" spans="1:16" hidden="1">
      <c r="A2524" t="s">
        <v>14</v>
      </c>
      <c r="B2524" t="s">
        <v>96</v>
      </c>
      <c r="C2524" t="s">
        <v>72</v>
      </c>
      <c r="D2524" s="8">
        <v>7400</v>
      </c>
      <c r="E2524" t="str">
        <f>VLOOKUP(D2524,Conformity!$A$2:$C$116,2,0)</f>
        <v>Disturbed Land</v>
      </c>
      <c r="F2524" s="8" t="s">
        <v>9</v>
      </c>
      <c r="G2524" s="26">
        <f t="shared" si="200"/>
        <v>0.73183755311232057</v>
      </c>
      <c r="H2524" s="30">
        <f t="shared" si="201"/>
        <v>0.13401908322593187</v>
      </c>
      <c r="I2524" s="30">
        <f>HLOOKUP(F2524,ROCs!$B$1:$F$17,MATCH(VLOOKUP(D2524,HROC,2,0),ROCs!$A$2:$A$17,0)+1,0)</f>
        <v>0.19937879050387461</v>
      </c>
      <c r="J2524" s="3">
        <v>1.21</v>
      </c>
      <c r="K2524" s="26">
        <f t="shared" si="197"/>
        <v>1.0054024424041257</v>
      </c>
      <c r="L2524" s="31">
        <f t="shared" si="198"/>
        <v>2.0020880275540884</v>
      </c>
      <c r="M2524" s="4">
        <f>2.721*K2524*(H2524+VLOOKUP(B2524,Summary!$A$34:C$39,3,0))</f>
        <v>0.58549201577932353</v>
      </c>
      <c r="N2524" t="s">
        <v>99</v>
      </c>
      <c r="P2524">
        <f t="shared" si="199"/>
        <v>7000</v>
      </c>
    </row>
    <row r="2525" spans="1:16">
      <c r="A2525" t="s">
        <v>14</v>
      </c>
      <c r="B2525" t="s">
        <v>96</v>
      </c>
      <c r="C2525" t="s">
        <v>17</v>
      </c>
      <c r="D2525" s="8">
        <v>1620</v>
      </c>
      <c r="E2525" t="str">
        <f>VLOOKUP(D2525,Conformity!$A$2:$C$116,2,0)</f>
        <v>Sand and Gravel Pits</v>
      </c>
      <c r="F2525" s="8" t="s">
        <v>10</v>
      </c>
      <c r="G2525" s="26">
        <f t="shared" si="200"/>
        <v>0.73183755311232057</v>
      </c>
      <c r="H2525" s="30">
        <f t="shared" si="201"/>
        <v>0.13401908322593187</v>
      </c>
      <c r="I2525" s="30">
        <f>HLOOKUP(F2525,ROCs!$B$1:$F$17,MATCH(VLOOKUP(D2525,HROC,2,0),ROCs!$A$2:$A$17,0)+1,0)</f>
        <v>0.22279788653131388</v>
      </c>
      <c r="J2525" s="3">
        <v>1.2</v>
      </c>
      <c r="K2525" s="26">
        <f t="shared" si="197"/>
        <v>1.1142122305431006</v>
      </c>
      <c r="L2525" s="31">
        <f t="shared" si="198"/>
        <v>2.2187642210123237</v>
      </c>
      <c r="M2525" s="4">
        <f>2.721*K2525*(H2525+VLOOKUP(B2525,Summary!$A$34:C$39,3,0))</f>
        <v>0.64885695255197773</v>
      </c>
      <c r="N2525" t="s">
        <v>17</v>
      </c>
      <c r="O2525" t="s">
        <v>48</v>
      </c>
      <c r="P2525">
        <f t="shared" si="199"/>
        <v>1000</v>
      </c>
    </row>
    <row r="2526" spans="1:16" hidden="1">
      <c r="A2526" t="s">
        <v>16</v>
      </c>
      <c r="B2526" t="s">
        <v>97</v>
      </c>
      <c r="C2526" t="s">
        <v>92</v>
      </c>
      <c r="D2526" s="8">
        <v>2110</v>
      </c>
      <c r="E2526" t="str">
        <f>VLOOKUP(D2526,Conformity!$A$2:$C$116,2,0)</f>
        <v>Improved Pastures</v>
      </c>
      <c r="F2526" s="8" t="s">
        <v>5</v>
      </c>
      <c r="G2526" s="26">
        <f t="shared" si="200"/>
        <v>1.8765006736361713</v>
      </c>
      <c r="H2526" s="30">
        <f t="shared" si="201"/>
        <v>0.3700681607026059</v>
      </c>
      <c r="I2526" s="30">
        <f>HLOOKUP(F2526,ROCs!$B$1:$F$17,MATCH(VLOOKUP(D2526,HROC,2,0),ROCs!$A$2:$A$17,0)+1,0)</f>
        <v>0.58663586860269046</v>
      </c>
      <c r="J2526" s="3">
        <v>1.2</v>
      </c>
      <c r="K2526" s="26">
        <f t="shared" si="197"/>
        <v>2.9337659788820551</v>
      </c>
      <c r="L2526" s="31">
        <f t="shared" si="198"/>
        <v>14.979686846839183</v>
      </c>
      <c r="M2526" s="4">
        <f>2.721*K2526*(H2526+VLOOKUP(B2526,Summary!$A$34:C$39,3,0))</f>
        <v>3.2734827754052529</v>
      </c>
      <c r="N2526" t="s">
        <v>102</v>
      </c>
      <c r="O2526" t="s">
        <v>89</v>
      </c>
      <c r="P2526">
        <f t="shared" si="199"/>
        <v>2000</v>
      </c>
    </row>
    <row r="2527" spans="1:16" hidden="1">
      <c r="A2527" t="s">
        <v>14</v>
      </c>
      <c r="B2527" t="s">
        <v>96</v>
      </c>
      <c r="C2527" t="s">
        <v>81</v>
      </c>
      <c r="D2527" s="8">
        <v>1820</v>
      </c>
      <c r="E2527" t="str">
        <f>VLOOKUP(D2527,Conformity!$A$2:$C$116,2,0)</f>
        <v>Golf Courses</v>
      </c>
      <c r="F2527" s="8" t="s">
        <v>5</v>
      </c>
      <c r="G2527" s="26">
        <f t="shared" si="200"/>
        <v>1.8765006736361713</v>
      </c>
      <c r="H2527" s="30">
        <f t="shared" si="201"/>
        <v>0.3700681607026059</v>
      </c>
      <c r="I2527" s="30">
        <f>HLOOKUP(F2527,ROCs!$B$1:$F$17,MATCH(VLOOKUP(D2527,HROC,2,0),ROCs!$A$2:$A$17,0)+1,0)</f>
        <v>0.27638752969320179</v>
      </c>
      <c r="J2527" s="3">
        <v>1.2</v>
      </c>
      <c r="K2527" s="26">
        <f t="shared" si="197"/>
        <v>1.382214035995702</v>
      </c>
      <c r="L2527" s="31">
        <f t="shared" si="198"/>
        <v>7.0575272750320881</v>
      </c>
      <c r="M2527" s="4">
        <f>2.721*K2527*(H2527+VLOOKUP(B2527,Summary!$A$34:C$39,3,0))</f>
        <v>1.6927083290767961</v>
      </c>
      <c r="N2527" t="s">
        <v>103</v>
      </c>
      <c r="O2527" t="s">
        <v>82</v>
      </c>
      <c r="P2527">
        <f t="shared" si="199"/>
        <v>1000</v>
      </c>
    </row>
    <row r="2528" spans="1:16">
      <c r="A2528" t="s">
        <v>14</v>
      </c>
      <c r="B2528" t="s">
        <v>96</v>
      </c>
      <c r="C2528" t="s">
        <v>17</v>
      </c>
      <c r="D2528" s="8">
        <v>4110</v>
      </c>
      <c r="E2528" t="str">
        <f>VLOOKUP(D2528,Conformity!$A$2:$C$116,2,0)</f>
        <v>Pine Flatwoods</v>
      </c>
      <c r="F2528" s="8" t="s">
        <v>10</v>
      </c>
      <c r="G2528" s="26">
        <f t="shared" si="200"/>
        <v>0.80616023176279095</v>
      </c>
      <c r="H2528" s="30">
        <f t="shared" si="201"/>
        <v>4.9140330516175015E-2</v>
      </c>
      <c r="I2528" s="30">
        <f>HLOOKUP(F2528,ROCs!$B$1:$F$17,MATCH(VLOOKUP(D2528,HROC,2,0),ROCs!$A$2:$A$17,0)+1,0)</f>
        <v>0.24115339422849597</v>
      </c>
      <c r="J2528" s="3">
        <v>1.19</v>
      </c>
      <c r="K2528" s="26">
        <f t="shared" si="197"/>
        <v>1.1959580568322357</v>
      </c>
      <c r="L2528" s="31">
        <f t="shared" si="198"/>
        <v>2.6234081358507848</v>
      </c>
      <c r="M2528" s="4">
        <f>2.721*K2528*(H2528+VLOOKUP(B2528,Summary!$A$34:C$39,3,0))</f>
        <v>0.42024870539915155</v>
      </c>
      <c r="N2528" t="s">
        <v>17</v>
      </c>
      <c r="O2528" t="s">
        <v>55</v>
      </c>
      <c r="P2528">
        <f t="shared" si="199"/>
        <v>4000</v>
      </c>
    </row>
    <row r="2529" spans="1:16" hidden="1">
      <c r="A2529" t="s">
        <v>8</v>
      </c>
      <c r="B2529" t="s">
        <v>8</v>
      </c>
      <c r="C2529" t="s">
        <v>81</v>
      </c>
      <c r="D2529" s="8">
        <v>4200</v>
      </c>
      <c r="E2529" t="str">
        <f>VLOOKUP(D2529,Conformity!$A$2:$C$116,2,0)</f>
        <v>Upland Hardwood Forests</v>
      </c>
      <c r="F2529" s="8" t="s">
        <v>10</v>
      </c>
      <c r="G2529" s="26">
        <f t="shared" si="200"/>
        <v>0.80616023176279095</v>
      </c>
      <c r="H2529" s="30">
        <f t="shared" si="201"/>
        <v>4.9140330516175015E-2</v>
      </c>
      <c r="I2529" s="30">
        <f>HLOOKUP(F2529,ROCs!$B$1:$F$17,MATCH(VLOOKUP(D2529,HROC,2,0),ROCs!$A$2:$A$17,0)+1,0)</f>
        <v>0.24115339422849597</v>
      </c>
      <c r="J2529" s="3">
        <v>1.19</v>
      </c>
      <c r="K2529" s="26">
        <f t="shared" si="197"/>
        <v>1.1959580568322357</v>
      </c>
      <c r="L2529" s="31">
        <f t="shared" si="198"/>
        <v>2.6234081358507848</v>
      </c>
      <c r="M2529" s="4">
        <f>2.721*K2529*(H2529+VLOOKUP(B2529,Summary!$A$34:C$39,3,0))</f>
        <v>0.77821091138960796</v>
      </c>
      <c r="N2529" t="s">
        <v>103</v>
      </c>
      <c r="O2529" t="s">
        <v>82</v>
      </c>
      <c r="P2529">
        <f t="shared" si="199"/>
        <v>4000</v>
      </c>
    </row>
    <row r="2530" spans="1:16">
      <c r="A2530" t="s">
        <v>16</v>
      </c>
      <c r="B2530" t="s">
        <v>97</v>
      </c>
      <c r="C2530" t="s">
        <v>17</v>
      </c>
      <c r="D2530" s="8">
        <v>2130</v>
      </c>
      <c r="E2530" t="str">
        <f>VLOOKUP(D2530,Conformity!$A$2:$C$116,2,0)</f>
        <v>Woodland Pastures</v>
      </c>
      <c r="F2530" s="8" t="s">
        <v>5</v>
      </c>
      <c r="G2530" s="26">
        <f t="shared" si="200"/>
        <v>0.95337210017164864</v>
      </c>
      <c r="H2530" s="30">
        <f t="shared" si="201"/>
        <v>0.22938109134459039</v>
      </c>
      <c r="I2530" s="30">
        <f>HLOOKUP(F2530,ROCs!$B$1:$F$17,MATCH(VLOOKUP(D2530,HROC,2,0),ROCs!$A$2:$A$17,0)+1,0)</f>
        <v>0.2</v>
      </c>
      <c r="J2530" s="3">
        <v>1.18</v>
      </c>
      <c r="K2530" s="26">
        <f t="shared" si="197"/>
        <v>0.98353000000000002</v>
      </c>
      <c r="L2530" s="31">
        <f t="shared" si="198"/>
        <v>2.5514002378362366</v>
      </c>
      <c r="M2530" s="4">
        <f>2.721*K2530*(H2530+VLOOKUP(B2530,Summary!$A$34:C$39,3,0))</f>
        <v>0.72091367095956449</v>
      </c>
      <c r="N2530" t="s">
        <v>17</v>
      </c>
      <c r="O2530" t="s">
        <v>62</v>
      </c>
      <c r="P2530">
        <f t="shared" si="199"/>
        <v>2000</v>
      </c>
    </row>
    <row r="2531" spans="1:16" hidden="1">
      <c r="A2531" t="s">
        <v>14</v>
      </c>
      <c r="B2531" t="s">
        <v>96</v>
      </c>
      <c r="C2531" t="s">
        <v>86</v>
      </c>
      <c r="D2531" s="8">
        <v>5120</v>
      </c>
      <c r="E2531" t="str">
        <f>VLOOKUP(D2531,Conformity!$A$2:$C$116,2,0)</f>
        <v xml:space="preserve"> Channelized Waterways, Canals</v>
      </c>
      <c r="F2531" s="8" t="s">
        <v>5</v>
      </c>
      <c r="G2531" s="26">
        <f t="shared" si="200"/>
        <v>0.52096910560538079</v>
      </c>
      <c r="H2531" s="30">
        <f t="shared" si="201"/>
        <v>9.3813358258152305E-2</v>
      </c>
      <c r="I2531" s="30">
        <f>HLOOKUP(F2531,ROCs!$B$1:$F$17,MATCH(VLOOKUP(D2531,HROC,2,0),ROCs!$A$2:$A$17,0)+1,0)</f>
        <v>0.2984336595879456</v>
      </c>
      <c r="J2531" s="3">
        <v>1.18</v>
      </c>
      <c r="K2531" s="26">
        <f t="shared" si="197"/>
        <v>1.4675922860726605</v>
      </c>
      <c r="L2531" s="31">
        <f t="shared" si="198"/>
        <v>2.0803956248593423</v>
      </c>
      <c r="M2531" s="4">
        <f>2.721*K2531*(H2531+VLOOKUP(B2531,Summary!$A$34:C$39,3,0))</f>
        <v>0.69409211826904682</v>
      </c>
      <c r="N2531" t="s">
        <v>109</v>
      </c>
      <c r="P2531">
        <f t="shared" si="199"/>
        <v>5000</v>
      </c>
    </row>
    <row r="2532" spans="1:16" hidden="1">
      <c r="A2532" t="s">
        <v>16</v>
      </c>
      <c r="B2532" t="s">
        <v>97</v>
      </c>
      <c r="C2532" t="s">
        <v>86</v>
      </c>
      <c r="D2532" s="8">
        <v>3100</v>
      </c>
      <c r="E2532" t="str">
        <f>VLOOKUP(D2532,Conformity!$A$2:$C$116,2,0)</f>
        <v>Herbaceous (Dry Prairie)</v>
      </c>
      <c r="F2532" s="8" t="s">
        <v>13</v>
      </c>
      <c r="G2532" s="26">
        <f t="shared" si="200"/>
        <v>0.80616023176279095</v>
      </c>
      <c r="H2532" s="30">
        <f t="shared" si="201"/>
        <v>4.9140330516175015E-2</v>
      </c>
      <c r="I2532" s="30">
        <f>HLOOKUP(F2532,ROCs!$B$1:$F$17,MATCH(VLOOKUP(D2532,HROC,2,0),ROCs!$A$2:$A$17,0)+1,0)</f>
        <v>9.4942281192321246E-2</v>
      </c>
      <c r="J2532" s="3">
        <v>1.18</v>
      </c>
      <c r="K2532" s="26">
        <f t="shared" si="197"/>
        <v>0.46689290910541859</v>
      </c>
      <c r="L2532" s="31">
        <f t="shared" si="198"/>
        <v>1.024158539106705</v>
      </c>
      <c r="M2532" s="4">
        <f>2.721*K2532*(H2532+VLOOKUP(B2532,Summary!$A$34:C$39,3,0))</f>
        <v>0.11324526698285139</v>
      </c>
      <c r="N2532" t="s">
        <v>109</v>
      </c>
      <c r="P2532">
        <f t="shared" si="199"/>
        <v>3000</v>
      </c>
    </row>
    <row r="2533" spans="1:16" hidden="1">
      <c r="A2533" t="s">
        <v>14</v>
      </c>
      <c r="B2533" t="s">
        <v>96</v>
      </c>
      <c r="C2533" t="s">
        <v>71</v>
      </c>
      <c r="D2533" s="8">
        <v>1310</v>
      </c>
      <c r="E2533" t="str">
        <f>VLOOKUP(D2533,Conformity!$A$2:$C$116,2,0)</f>
        <v>Fixed Single Family Units &lt;Six or more dwelling units per acre&gt;</v>
      </c>
      <c r="F2533" s="8" t="s">
        <v>10</v>
      </c>
      <c r="G2533" s="26">
        <f t="shared" si="200"/>
        <v>1.3474392445178078</v>
      </c>
      <c r="H2533" s="30">
        <f t="shared" si="201"/>
        <v>0.2921616014325315</v>
      </c>
      <c r="I2533" s="30">
        <f>HLOOKUP(F2533,ROCs!$B$1:$F$17,MATCH(VLOOKUP(D2533,HROC,2,0),ROCs!$A$2:$A$17,0)+1,0)</f>
        <v>0.44774347762687844</v>
      </c>
      <c r="J2533" s="3">
        <v>1.18</v>
      </c>
      <c r="K2533" s="26">
        <f t="shared" si="197"/>
        <v>2.2018457127518185</v>
      </c>
      <c r="L2533" s="31">
        <f t="shared" si="198"/>
        <v>8.072807893883164</v>
      </c>
      <c r="M2533" s="4">
        <f>2.721*K2533*(H2533+VLOOKUP(B2533,Summary!$A$34:C$39,3,0))</f>
        <v>2.2297028426835572</v>
      </c>
      <c r="N2533" t="s">
        <v>104</v>
      </c>
      <c r="P2533">
        <f t="shared" si="199"/>
        <v>1000</v>
      </c>
    </row>
    <row r="2534" spans="1:16" hidden="1">
      <c r="A2534" t="s">
        <v>14</v>
      </c>
      <c r="B2534" t="s">
        <v>96</v>
      </c>
      <c r="C2534" t="s">
        <v>72</v>
      </c>
      <c r="D2534" s="8">
        <v>3100</v>
      </c>
      <c r="E2534" t="str">
        <f>VLOOKUP(D2534,Conformity!$A$2:$C$116,2,0)</f>
        <v>Herbaceous (Dry Prairie)</v>
      </c>
      <c r="F2534" s="8" t="s">
        <v>10</v>
      </c>
      <c r="G2534" s="26">
        <f t="shared" si="200"/>
        <v>0.80616023176279095</v>
      </c>
      <c r="H2534" s="30">
        <f t="shared" si="201"/>
        <v>4.9140330516175015E-2</v>
      </c>
      <c r="I2534" s="30">
        <f>HLOOKUP(F2534,ROCs!$B$1:$F$17,MATCH(VLOOKUP(D2534,HROC,2,0),ROCs!$A$2:$A$17,0)+1,0)</f>
        <v>0.24115339422849597</v>
      </c>
      <c r="J2534" s="3">
        <v>1.18</v>
      </c>
      <c r="K2534" s="26">
        <f t="shared" si="197"/>
        <v>1.1859079891277631</v>
      </c>
      <c r="L2534" s="31">
        <f t="shared" si="198"/>
        <v>2.6013626893310304</v>
      </c>
      <c r="M2534" s="4">
        <f>2.721*K2534*(H2534+VLOOKUP(B2534,Summary!$A$34:C$39,3,0))</f>
        <v>0.41671720367310827</v>
      </c>
      <c r="N2534" t="s">
        <v>99</v>
      </c>
      <c r="P2534">
        <f t="shared" si="199"/>
        <v>3000</v>
      </c>
    </row>
    <row r="2535" spans="1:16">
      <c r="A2535" t="s">
        <v>14</v>
      </c>
      <c r="B2535" t="s">
        <v>96</v>
      </c>
      <c r="C2535" t="s">
        <v>17</v>
      </c>
      <c r="D2535" s="8">
        <v>6170</v>
      </c>
      <c r="E2535" t="str">
        <f>VLOOKUP(D2535,Conformity!$A$2:$C$116,2,0)</f>
        <v>Mixed Wetland Hardwoods</v>
      </c>
      <c r="F2535" s="8" t="s">
        <v>10</v>
      </c>
      <c r="G2535" s="26">
        <f t="shared" si="200"/>
        <v>0.62640332935885068</v>
      </c>
      <c r="H2535" s="30">
        <f t="shared" si="201"/>
        <v>1.7869211096790915E-2</v>
      </c>
      <c r="I2535" s="30">
        <f>HLOOKUP(F2535,ROCs!$B$1:$F$17,MATCH(VLOOKUP(D2535,HROC,2,0),ROCs!$A$2:$A$17,0)+1,0)</f>
        <v>0.24869471632328805</v>
      </c>
      <c r="J2535" s="3">
        <v>1.17</v>
      </c>
      <c r="K2535" s="26">
        <f t="shared" si="197"/>
        <v>1.2126292194244443</v>
      </c>
      <c r="L2535" s="31">
        <f t="shared" si="198"/>
        <v>2.0668579414651309</v>
      </c>
      <c r="M2535" s="4">
        <f>2.721*K2535*(H2535+VLOOKUP(B2535,Summary!$A$34:C$39,3,0))</f>
        <v>0.32292573602278468</v>
      </c>
      <c r="N2535" t="s">
        <v>17</v>
      </c>
      <c r="O2535" t="s">
        <v>48</v>
      </c>
      <c r="P2535">
        <f t="shared" si="199"/>
        <v>6000</v>
      </c>
    </row>
    <row r="2536" spans="1:16">
      <c r="A2536" t="s">
        <v>12</v>
      </c>
      <c r="B2536" t="s">
        <v>95</v>
      </c>
      <c r="C2536" t="s">
        <v>17</v>
      </c>
      <c r="D2536" s="8">
        <v>3200</v>
      </c>
      <c r="E2536" t="str">
        <f>VLOOKUP(D2536,Conformity!$A$2:$C$116,2,0)</f>
        <v>Shrub and Brushland</v>
      </c>
      <c r="F2536" s="8" t="s">
        <v>10</v>
      </c>
      <c r="G2536" s="26">
        <f t="shared" si="200"/>
        <v>0.80616023176279095</v>
      </c>
      <c r="H2536" s="30">
        <f t="shared" si="201"/>
        <v>4.9140330516175015E-2</v>
      </c>
      <c r="I2536" s="30">
        <f>HLOOKUP(F2536,ROCs!$B$1:$F$17,MATCH(VLOOKUP(D2536,HROC,2,0),ROCs!$A$2:$A$17,0)+1,0)</f>
        <v>0.24115339422849597</v>
      </c>
      <c r="J2536" s="3">
        <v>1.1599999999999999</v>
      </c>
      <c r="K2536" s="26">
        <f t="shared" si="197"/>
        <v>1.1658078537188181</v>
      </c>
      <c r="L2536" s="31">
        <f t="shared" si="198"/>
        <v>2.5572717962915217</v>
      </c>
      <c r="M2536" s="4">
        <f>2.721*K2536*(H2536+VLOOKUP(B2536,Summary!$A$34:C$39,3,0))</f>
        <v>0.15588114662350941</v>
      </c>
      <c r="N2536" t="s">
        <v>17</v>
      </c>
      <c r="O2536" t="s">
        <v>33</v>
      </c>
      <c r="P2536">
        <f t="shared" si="199"/>
        <v>3000</v>
      </c>
    </row>
    <row r="2537" spans="1:16" hidden="1">
      <c r="A2537" t="s">
        <v>14</v>
      </c>
      <c r="B2537" t="s">
        <v>96</v>
      </c>
      <c r="C2537" t="s">
        <v>77</v>
      </c>
      <c r="D2537" s="8">
        <v>4220</v>
      </c>
      <c r="E2537" t="str">
        <f>VLOOKUP(D2537,Conformity!$A$2:$C$116,2,0)</f>
        <v>Brazilian Pepper</v>
      </c>
      <c r="F2537" s="8" t="s">
        <v>10</v>
      </c>
      <c r="G2537" s="26">
        <f t="shared" si="200"/>
        <v>0.80616023176279095</v>
      </c>
      <c r="H2537" s="30">
        <f t="shared" si="201"/>
        <v>4.9140330516175015E-2</v>
      </c>
      <c r="I2537" s="30">
        <f>HLOOKUP(F2537,ROCs!$B$1:$F$17,MATCH(VLOOKUP(D2537,HROC,2,0),ROCs!$A$2:$A$17,0)+1,0)</f>
        <v>0.24115339422849597</v>
      </c>
      <c r="J2537" s="3">
        <v>1.1599999999999999</v>
      </c>
      <c r="K2537" s="26">
        <f t="shared" si="197"/>
        <v>1.1658078537188181</v>
      </c>
      <c r="L2537" s="31">
        <f t="shared" si="198"/>
        <v>2.5572717962915217</v>
      </c>
      <c r="M2537" s="4">
        <f>2.721*K2537*(H2537+VLOOKUP(B2537,Summary!$A$34:C$39,3,0))</f>
        <v>0.40965420022102172</v>
      </c>
      <c r="N2537" t="s">
        <v>112</v>
      </c>
      <c r="P2537">
        <f t="shared" si="199"/>
        <v>4000</v>
      </c>
    </row>
    <row r="2538" spans="1:16">
      <c r="A2538" t="s">
        <v>14</v>
      </c>
      <c r="B2538" t="s">
        <v>96</v>
      </c>
      <c r="C2538" t="s">
        <v>17</v>
      </c>
      <c r="D2538" s="8">
        <v>1210</v>
      </c>
      <c r="E2538" t="str">
        <f>VLOOKUP(D2538,Conformity!$A$2:$C$116,2,0)</f>
        <v>Fixed Single Family Units</v>
      </c>
      <c r="F2538" s="8" t="s">
        <v>5</v>
      </c>
      <c r="G2538" s="26">
        <f t="shared" si="200"/>
        <v>1.3474392445178078</v>
      </c>
      <c r="H2538" s="30">
        <f t="shared" si="201"/>
        <v>0.2921616014325315</v>
      </c>
      <c r="I2538" s="30">
        <f>HLOOKUP(F2538,ROCs!$B$1:$F$17,MATCH(VLOOKUP(D2538,HROC,2,0),ROCs!$A$2:$A$17,0)+1,0)</f>
        <v>0.24052044568721381</v>
      </c>
      <c r="J2538" s="3">
        <v>1.1499999999999999</v>
      </c>
      <c r="K2538" s="26">
        <f t="shared" si="197"/>
        <v>1.152724301011683</v>
      </c>
      <c r="L2538" s="31">
        <f t="shared" si="198"/>
        <v>4.2263278406768929</v>
      </c>
      <c r="M2538" s="4">
        <f>2.721*K2538*(H2538+VLOOKUP(B2538,Summary!$A$34:C$39,3,0))</f>
        <v>1.1673082432210682</v>
      </c>
      <c r="N2538" t="s">
        <v>17</v>
      </c>
      <c r="O2538" t="s">
        <v>39</v>
      </c>
      <c r="P2538">
        <f t="shared" si="199"/>
        <v>1000</v>
      </c>
    </row>
    <row r="2539" spans="1:16">
      <c r="A2539" t="s">
        <v>14</v>
      </c>
      <c r="B2539" t="s">
        <v>96</v>
      </c>
      <c r="C2539" t="s">
        <v>17</v>
      </c>
      <c r="D2539" s="8">
        <v>2110</v>
      </c>
      <c r="E2539" t="str">
        <f>VLOOKUP(D2539,Conformity!$A$2:$C$116,2,0)</f>
        <v>Improved Pastures</v>
      </c>
      <c r="F2539" s="8" t="s">
        <v>5</v>
      </c>
      <c r="G2539" s="26">
        <f t="shared" si="200"/>
        <v>1.8765006736361713</v>
      </c>
      <c r="H2539" s="30">
        <f t="shared" si="201"/>
        <v>0.3700681607026059</v>
      </c>
      <c r="I2539" s="30">
        <f>HLOOKUP(F2539,ROCs!$B$1:$F$17,MATCH(VLOOKUP(D2539,HROC,2,0),ROCs!$A$2:$A$17,0)+1,0)</f>
        <v>0.58663586860269046</v>
      </c>
      <c r="J2539" s="3">
        <v>1.1499999999999999</v>
      </c>
      <c r="K2539" s="26">
        <f t="shared" si="197"/>
        <v>2.8115257297619691</v>
      </c>
      <c r="L2539" s="31">
        <f t="shared" si="198"/>
        <v>14.355533228220882</v>
      </c>
      <c r="M2539" s="4">
        <f>2.721*K2539*(H2539+VLOOKUP(B2539,Summary!$A$34:C$39,3,0))</f>
        <v>3.44309412019066</v>
      </c>
      <c r="N2539" t="s">
        <v>17</v>
      </c>
      <c r="O2539" t="s">
        <v>48</v>
      </c>
      <c r="P2539">
        <f t="shared" si="199"/>
        <v>2000</v>
      </c>
    </row>
    <row r="2540" spans="1:16">
      <c r="A2540" t="s">
        <v>14</v>
      </c>
      <c r="B2540" t="s">
        <v>96</v>
      </c>
      <c r="C2540" t="s">
        <v>17</v>
      </c>
      <c r="D2540" s="8">
        <v>4110</v>
      </c>
      <c r="E2540" t="str">
        <f>VLOOKUP(D2540,Conformity!$A$2:$C$116,2,0)</f>
        <v>Pine Flatwoods</v>
      </c>
      <c r="F2540" s="8" t="s">
        <v>3</v>
      </c>
      <c r="G2540" s="26">
        <f t="shared" si="200"/>
        <v>0.80616023176279095</v>
      </c>
      <c r="H2540" s="30">
        <f t="shared" si="201"/>
        <v>4.9140330516175015E-2</v>
      </c>
      <c r="I2540" s="30">
        <f>HLOOKUP(F2540,ROCs!$B$1:$F$17,MATCH(VLOOKUP(D2540,HROC,2,0),ROCs!$A$2:$A$17,0)+1,0)</f>
        <v>2.0887301862310671E-2</v>
      </c>
      <c r="J2540" s="3">
        <v>1.1499999999999999</v>
      </c>
      <c r="K2540" s="26">
        <f t="shared" si="197"/>
        <v>0.10010500508785668</v>
      </c>
      <c r="L2540" s="31">
        <f t="shared" si="198"/>
        <v>0.21958653423220026</v>
      </c>
      <c r="M2540" s="4">
        <f>2.721*K2540*(H2540+VLOOKUP(B2540,Summary!$A$34:C$39,3,0))</f>
        <v>3.517598175940758E-2</v>
      </c>
      <c r="N2540" t="s">
        <v>17</v>
      </c>
      <c r="O2540" t="s">
        <v>39</v>
      </c>
      <c r="P2540">
        <f t="shared" si="199"/>
        <v>4000</v>
      </c>
    </row>
    <row r="2541" spans="1:16" hidden="1">
      <c r="A2541" t="s">
        <v>14</v>
      </c>
      <c r="B2541" t="s">
        <v>96</v>
      </c>
      <c r="C2541" t="s">
        <v>86</v>
      </c>
      <c r="D2541" s="8">
        <v>1400</v>
      </c>
      <c r="E2541" t="str">
        <f>VLOOKUP(D2541,Conformity!$A$2:$C$116,2,0)</f>
        <v>Commercial and Services</v>
      </c>
      <c r="F2541" s="8" t="s">
        <v>3</v>
      </c>
      <c r="G2541" s="26">
        <f t="shared" si="200"/>
        <v>0.73183755311232057</v>
      </c>
      <c r="H2541" s="30">
        <f t="shared" si="201"/>
        <v>0.15992943931627868</v>
      </c>
      <c r="I2541" s="30">
        <f>HLOOKUP(F2541,ROCs!$B$1:$F$17,MATCH(VLOOKUP(D2541,HROC,2,0),ROCs!$A$2:$A$17,0)+1,0)</f>
        <v>0.5449281084296117</v>
      </c>
      <c r="J2541" s="3">
        <v>1.1499999999999999</v>
      </c>
      <c r="K2541" s="26">
        <f t="shared" si="197"/>
        <v>2.6116360756624677</v>
      </c>
      <c r="L2541" s="31">
        <f t="shared" si="198"/>
        <v>5.2006292195881327</v>
      </c>
      <c r="M2541" s="4">
        <f>2.721*K2541*(H2541+VLOOKUP(B2541,Summary!$A$34:C$39,3,0))</f>
        <v>1.7050014001619973</v>
      </c>
      <c r="N2541" t="s">
        <v>109</v>
      </c>
      <c r="P2541">
        <f t="shared" si="199"/>
        <v>1000</v>
      </c>
    </row>
    <row r="2542" spans="1:16" hidden="1">
      <c r="A2542" t="s">
        <v>12</v>
      </c>
      <c r="B2542" t="s">
        <v>95</v>
      </c>
      <c r="C2542" t="s">
        <v>71</v>
      </c>
      <c r="D2542" s="8">
        <v>1850</v>
      </c>
      <c r="E2542" t="str">
        <f>VLOOKUP(D2542,Conformity!$A$2:$C$116,2,0)</f>
        <v>Parks and Zoos</v>
      </c>
      <c r="F2542" s="8" t="s">
        <v>10</v>
      </c>
      <c r="G2542" s="26">
        <f t="shared" si="200"/>
        <v>0.96739227811534922</v>
      </c>
      <c r="H2542" s="30">
        <f t="shared" si="201"/>
        <v>0.17065096597435325</v>
      </c>
      <c r="I2542" s="30">
        <f>HLOOKUP(F2542,ROCs!$B$1:$F$17,MATCH(VLOOKUP(D2542,HROC,2,0),ROCs!$A$2:$A$17,0)+1,0)</f>
        <v>0.24895975957097566</v>
      </c>
      <c r="J2542" s="3">
        <v>1.1499999999999999</v>
      </c>
      <c r="K2542" s="26">
        <f t="shared" si="197"/>
        <v>1.193170767713847</v>
      </c>
      <c r="L2542" s="31">
        <f t="shared" si="198"/>
        <v>3.1407528532605604</v>
      </c>
      <c r="M2542" s="4">
        <f>2.721*K2542*(H2542+VLOOKUP(B2542,Summary!$A$34:C$39,3,0))</f>
        <v>0.55403843964910471</v>
      </c>
      <c r="N2542" t="s">
        <v>104</v>
      </c>
      <c r="P2542">
        <f t="shared" si="199"/>
        <v>1000</v>
      </c>
    </row>
    <row r="2543" spans="1:16" hidden="1">
      <c r="A2543" t="s">
        <v>12</v>
      </c>
      <c r="B2543" t="s">
        <v>95</v>
      </c>
      <c r="C2543" t="s">
        <v>71</v>
      </c>
      <c r="D2543" s="8">
        <v>2130</v>
      </c>
      <c r="E2543" t="str">
        <f>VLOOKUP(D2543,Conformity!$A$2:$C$116,2,0)</f>
        <v>Woodland Pastures</v>
      </c>
      <c r="F2543" s="8" t="s">
        <v>10</v>
      </c>
      <c r="G2543" s="26">
        <f t="shared" si="200"/>
        <v>0.95337210017164864</v>
      </c>
      <c r="H2543" s="30">
        <f t="shared" si="201"/>
        <v>0.22938109134459039</v>
      </c>
      <c r="I2543" s="30">
        <f>HLOOKUP(F2543,ROCs!$B$1:$F$17,MATCH(VLOOKUP(D2543,HROC,2,0),ROCs!$A$2:$A$17,0)+1,0)</f>
        <v>0.2</v>
      </c>
      <c r="J2543" s="3">
        <v>1.1499999999999999</v>
      </c>
      <c r="K2543" s="26">
        <f t="shared" si="197"/>
        <v>0.95852499999999996</v>
      </c>
      <c r="L2543" s="31">
        <f t="shared" si="198"/>
        <v>2.4865341300946371</v>
      </c>
      <c r="M2543" s="4">
        <f>2.721*K2543*(H2543+VLOOKUP(B2543,Summary!$A$34:C$39,3,0))</f>
        <v>0.59825949629110098</v>
      </c>
      <c r="N2543" t="s">
        <v>104</v>
      </c>
      <c r="P2543">
        <f t="shared" si="199"/>
        <v>2000</v>
      </c>
    </row>
    <row r="2544" spans="1:16" hidden="1">
      <c r="A2544" t="s">
        <v>14</v>
      </c>
      <c r="B2544" t="s">
        <v>96</v>
      </c>
      <c r="C2544" t="s">
        <v>71</v>
      </c>
      <c r="D2544" s="8">
        <v>6170</v>
      </c>
      <c r="E2544" t="str">
        <f>VLOOKUP(D2544,Conformity!$A$2:$C$116,2,0)</f>
        <v>Mixed Wetland Hardwoods</v>
      </c>
      <c r="F2544" s="8" t="s">
        <v>3</v>
      </c>
      <c r="G2544" s="26">
        <f t="shared" si="200"/>
        <v>0.62640332935885068</v>
      </c>
      <c r="H2544" s="30">
        <f t="shared" si="201"/>
        <v>1.7869211096790915E-2</v>
      </c>
      <c r="I2544" s="30">
        <f>HLOOKUP(F2544,ROCs!$B$1:$F$17,MATCH(VLOOKUP(D2544,HROC,2,0),ROCs!$A$2:$A$17,0)+1,0)</f>
        <v>0.24869471632328805</v>
      </c>
      <c r="J2544" s="3">
        <v>1.1499999999999999</v>
      </c>
      <c r="K2544" s="26">
        <f t="shared" si="197"/>
        <v>1.1919005148188981</v>
      </c>
      <c r="L2544" s="31">
        <f t="shared" si="198"/>
        <v>2.0315270364828208</v>
      </c>
      <c r="M2544" s="4">
        <f>2.721*K2544*(H2544+VLOOKUP(B2544,Summary!$A$34:C$39,3,0))</f>
        <v>0.3174056379711131</v>
      </c>
      <c r="N2544" t="s">
        <v>104</v>
      </c>
      <c r="P2544">
        <f t="shared" si="199"/>
        <v>6000</v>
      </c>
    </row>
    <row r="2545" spans="1:16" hidden="1">
      <c r="A2545" t="s">
        <v>2</v>
      </c>
      <c r="B2545" t="s">
        <v>94</v>
      </c>
      <c r="C2545" t="s">
        <v>86</v>
      </c>
      <c r="D2545" s="8">
        <v>8310</v>
      </c>
      <c r="E2545" t="str">
        <f>VLOOKUP(D2545,Conformity!$A$2:$C$116,2,0)</f>
        <v>Electric Power Facilities</v>
      </c>
      <c r="F2545" s="8" t="s">
        <v>5</v>
      </c>
      <c r="G2545" s="26">
        <f t="shared" si="200"/>
        <v>1.2017295380314896</v>
      </c>
      <c r="H2545" s="30">
        <f t="shared" si="201"/>
        <v>0.2322997442582819</v>
      </c>
      <c r="I2545" s="30">
        <f>HLOOKUP(F2545,ROCs!$B$1:$F$17,MATCH(VLOOKUP(D2545,HROC,2,0),ROCs!$A$2:$A$17,0)+1,0)</f>
        <v>0.58224006489851832</v>
      </c>
      <c r="J2545" s="3">
        <v>1.1399999999999999</v>
      </c>
      <c r="K2545" s="26">
        <f t="shared" si="197"/>
        <v>2.7661934363296155</v>
      </c>
      <c r="L2545" s="31">
        <f t="shared" si="198"/>
        <v>9.0451927165018127</v>
      </c>
      <c r="M2545" s="4">
        <f>2.721*K2545*(H2545+VLOOKUP(B2545,Summary!$A$34:C$39,3,0))</f>
        <v>2.1248171987334694</v>
      </c>
      <c r="N2545" t="s">
        <v>109</v>
      </c>
      <c r="P2545">
        <f t="shared" si="199"/>
        <v>8000</v>
      </c>
    </row>
    <row r="2546" spans="1:16" hidden="1">
      <c r="A2546" t="s">
        <v>7</v>
      </c>
      <c r="B2546" t="s">
        <v>94</v>
      </c>
      <c r="C2546" t="s">
        <v>71</v>
      </c>
      <c r="D2546" s="8">
        <v>1110</v>
      </c>
      <c r="E2546" t="str">
        <f>VLOOKUP(D2546,Conformity!$A$2:$C$116,2,0)</f>
        <v>Fixed Single Family Units</v>
      </c>
      <c r="F2546" s="8" t="s">
        <v>9</v>
      </c>
      <c r="G2546" s="26">
        <f t="shared" si="200"/>
        <v>0.96739227811534922</v>
      </c>
      <c r="H2546" s="30">
        <f t="shared" si="201"/>
        <v>0.17065096597435325</v>
      </c>
      <c r="I2546" s="30">
        <f>HLOOKUP(F2546,ROCs!$B$1:$F$17,MATCH(VLOOKUP(D2546,HROC,2,0),ROCs!$A$2:$A$17,0)+1,0)</f>
        <v>0.22153198944874952</v>
      </c>
      <c r="J2546" s="3">
        <v>1.1399999999999999</v>
      </c>
      <c r="K2546" s="26">
        <f t="shared" si="197"/>
        <v>1.0524874052715363</v>
      </c>
      <c r="L2546" s="31">
        <f t="shared" si="198"/>
        <v>2.7704356413801698</v>
      </c>
      <c r="M2546" s="4">
        <f>2.721*K2546*(H2546+VLOOKUP(B2546,Summary!$A$34:C$39,3,0))</f>
        <v>0.63190425876794287</v>
      </c>
      <c r="N2546" t="s">
        <v>104</v>
      </c>
      <c r="P2546">
        <f t="shared" si="199"/>
        <v>1000</v>
      </c>
    </row>
    <row r="2547" spans="1:16" hidden="1">
      <c r="A2547" t="s">
        <v>14</v>
      </c>
      <c r="B2547" t="s">
        <v>96</v>
      </c>
      <c r="C2547" t="s">
        <v>79</v>
      </c>
      <c r="D2547" s="8">
        <v>8100</v>
      </c>
      <c r="E2547" t="str">
        <f>VLOOKUP(D2547,Conformity!$A$2:$C$116,2,0)</f>
        <v>Transportation</v>
      </c>
      <c r="F2547" s="8" t="s">
        <v>5</v>
      </c>
      <c r="G2547" s="26">
        <f t="shared" si="200"/>
        <v>1.0171301585628862</v>
      </c>
      <c r="H2547" s="30">
        <f t="shared" si="201"/>
        <v>0.19656132206470006</v>
      </c>
      <c r="I2547" s="30">
        <f>HLOOKUP(F2547,ROCs!$B$1:$F$17,MATCH(VLOOKUP(D2547,HROC,2,0),ROCs!$A$2:$A$17,0)+1,0)</f>
        <v>0.45034663738052311</v>
      </c>
      <c r="J2547" s="3">
        <v>1.1399999999999999</v>
      </c>
      <c r="K2547" s="26">
        <f t="shared" si="197"/>
        <v>2.1395743568629961</v>
      </c>
      <c r="L2547" s="31">
        <f t="shared" si="198"/>
        <v>5.9215098708054068</v>
      </c>
      <c r="M2547" s="4">
        <f>2.721*K2547*(H2547+VLOOKUP(B2547,Summary!$A$34:C$39,3,0))</f>
        <v>1.6100796783009388</v>
      </c>
      <c r="N2547" t="s">
        <v>113</v>
      </c>
      <c r="P2547">
        <f t="shared" si="199"/>
        <v>8000</v>
      </c>
    </row>
    <row r="2548" spans="1:16">
      <c r="A2548" t="s">
        <v>14</v>
      </c>
      <c r="B2548" t="s">
        <v>96</v>
      </c>
      <c r="C2548" t="s">
        <v>17</v>
      </c>
      <c r="D2548" s="8">
        <v>6170</v>
      </c>
      <c r="E2548" t="str">
        <f>VLOOKUP(D2548,Conformity!$A$2:$C$116,2,0)</f>
        <v>Mixed Wetland Hardwoods</v>
      </c>
      <c r="F2548" s="8" t="s">
        <v>3</v>
      </c>
      <c r="G2548" s="26">
        <f t="shared" si="200"/>
        <v>0.62640332935885068</v>
      </c>
      <c r="H2548" s="30">
        <f t="shared" si="201"/>
        <v>1.7869211096790915E-2</v>
      </c>
      <c r="I2548" s="30">
        <f>HLOOKUP(F2548,ROCs!$B$1:$F$17,MATCH(VLOOKUP(D2548,HROC,2,0),ROCs!$A$2:$A$17,0)+1,0)</f>
        <v>0.24869471632328805</v>
      </c>
      <c r="J2548" s="3">
        <v>1.1299999999999999</v>
      </c>
      <c r="K2548" s="26">
        <f t="shared" si="197"/>
        <v>1.1711718102133521</v>
      </c>
      <c r="L2548" s="31">
        <f t="shared" si="198"/>
        <v>1.996196131500511</v>
      </c>
      <c r="M2548" s="4">
        <f>2.721*K2548*(H2548+VLOOKUP(B2548,Summary!$A$34:C$39,3,0))</f>
        <v>0.31188553991944157</v>
      </c>
      <c r="N2548" t="s">
        <v>17</v>
      </c>
      <c r="O2548" t="s">
        <v>47</v>
      </c>
      <c r="P2548">
        <f t="shared" si="199"/>
        <v>6000</v>
      </c>
    </row>
    <row r="2549" spans="1:16" hidden="1">
      <c r="A2549" t="s">
        <v>2</v>
      </c>
      <c r="B2549" t="s">
        <v>94</v>
      </c>
      <c r="C2549" t="s">
        <v>71</v>
      </c>
      <c r="D2549" s="8">
        <v>1390</v>
      </c>
      <c r="E2549" t="str">
        <f>VLOOKUP(D2549,Conformity!$A$2:$C$116,2,0)</f>
        <v>High Density Under Construction</v>
      </c>
      <c r="F2549" s="8" t="s">
        <v>5</v>
      </c>
      <c r="G2549" s="26">
        <f t="shared" si="200"/>
        <v>1.6728075169398335</v>
      </c>
      <c r="H2549" s="30">
        <f t="shared" si="201"/>
        <v>0.4645994885165638</v>
      </c>
      <c r="I2549" s="30">
        <f>HLOOKUP(F2549,ROCs!$B$1:$F$17,MATCH(VLOOKUP(D2549,HROC,2,0),ROCs!$A$2:$A$17,0)+1,0)</f>
        <v>0.45902383655933859</v>
      </c>
      <c r="J2549" s="3">
        <v>1.1299999999999999</v>
      </c>
      <c r="K2549" s="26">
        <f t="shared" si="197"/>
        <v>2.1616694779129788</v>
      </c>
      <c r="L2549" s="31">
        <f t="shared" si="198"/>
        <v>9.8392909658266756</v>
      </c>
      <c r="M2549" s="4">
        <f>2.721*K2549*(H2549+VLOOKUP(B2549,Summary!$A$34:C$39,3,0))</f>
        <v>3.0268240948860869</v>
      </c>
      <c r="N2549" t="s">
        <v>104</v>
      </c>
      <c r="P2549">
        <f t="shared" si="199"/>
        <v>1000</v>
      </c>
    </row>
    <row r="2550" spans="1:16" hidden="1">
      <c r="A2550" t="s">
        <v>8</v>
      </c>
      <c r="B2550" t="s">
        <v>8</v>
      </c>
      <c r="C2550" t="s">
        <v>71</v>
      </c>
      <c r="D2550" s="8">
        <v>2540</v>
      </c>
      <c r="E2550" t="str">
        <f>VLOOKUP(D2550,Conformity!$A$2:$C$116,2,0)</f>
        <v>Aquaculture</v>
      </c>
      <c r="F2550" s="8" t="s">
        <v>10</v>
      </c>
      <c r="G2550" s="26">
        <f t="shared" si="200"/>
        <v>1.7303616721893005</v>
      </c>
      <c r="H2550" s="30">
        <f t="shared" si="201"/>
        <v>0.38508149913584422</v>
      </c>
      <c r="I2550" s="30">
        <f>HLOOKUP(F2550,ROCs!$B$1:$F$17,MATCH(VLOOKUP(D2550,HROC,2,0),ROCs!$A$2:$A$17,0)+1,0)</f>
        <v>0.30381529981542799</v>
      </c>
      <c r="J2550" s="3">
        <v>1.1299999999999999</v>
      </c>
      <c r="K2550" s="26">
        <f t="shared" si="197"/>
        <v>1.4307497960382995</v>
      </c>
      <c r="L2550" s="31">
        <f t="shared" si="198"/>
        <v>6.7364194526055021</v>
      </c>
      <c r="M2550" s="4">
        <f>2.721*K2550*(H2550+VLOOKUP(B2550,Summary!$A$34:C$39,3,0))</f>
        <v>2.2388326439932973</v>
      </c>
      <c r="N2550" t="s">
        <v>104</v>
      </c>
      <c r="P2550">
        <f t="shared" si="199"/>
        <v>2000</v>
      </c>
    </row>
    <row r="2551" spans="1:16">
      <c r="A2551" t="s">
        <v>12</v>
      </c>
      <c r="B2551" t="s">
        <v>95</v>
      </c>
      <c r="C2551" t="s">
        <v>17</v>
      </c>
      <c r="D2551" s="8">
        <v>1180</v>
      </c>
      <c r="E2551" t="str">
        <f>VLOOKUP(D2551,Conformity!$A$2:$C$116,2,0)</f>
        <v>Rural Residential</v>
      </c>
      <c r="F2551" s="8" t="s">
        <v>5</v>
      </c>
      <c r="G2551" s="26">
        <f t="shared" si="200"/>
        <v>0.96739227811534922</v>
      </c>
      <c r="H2551" s="30">
        <f t="shared" si="201"/>
        <v>0.17065096597435325</v>
      </c>
      <c r="I2551" s="30">
        <f>HLOOKUP(F2551,ROCs!$B$1:$F$17,MATCH(VLOOKUP(D2551,HROC,2,0),ROCs!$A$2:$A$17,0)+1,0)</f>
        <v>0.27638752969320179</v>
      </c>
      <c r="J2551" s="3">
        <v>1.1200000000000001</v>
      </c>
      <c r="K2551" s="26">
        <f t="shared" si="197"/>
        <v>1.2900664335959888</v>
      </c>
      <c r="L2551" s="31">
        <f t="shared" si="198"/>
        <v>3.3958088329431799</v>
      </c>
      <c r="M2551" s="4">
        <f>2.721*K2551*(H2551+VLOOKUP(B2551,Summary!$A$34:C$39,3,0))</f>
        <v>0.59903109701780888</v>
      </c>
      <c r="N2551" t="s">
        <v>17</v>
      </c>
      <c r="O2551" t="s">
        <v>30</v>
      </c>
      <c r="P2551">
        <f t="shared" si="199"/>
        <v>1000</v>
      </c>
    </row>
    <row r="2552" spans="1:16" hidden="1">
      <c r="A2552" t="s">
        <v>7</v>
      </c>
      <c r="B2552" t="s">
        <v>94</v>
      </c>
      <c r="C2552" t="s">
        <v>71</v>
      </c>
      <c r="D2552" s="8">
        <v>5300</v>
      </c>
      <c r="E2552" t="str">
        <f>VLOOKUP(D2552,Conformity!$A$2:$C$116,2,0)</f>
        <v>Reservoirs</v>
      </c>
      <c r="F2552" s="8" t="s">
        <v>3</v>
      </c>
      <c r="G2552" s="26">
        <f t="shared" si="200"/>
        <v>0.52096910560538079</v>
      </c>
      <c r="H2552" s="30">
        <f t="shared" si="201"/>
        <v>9.3813358258152305E-2</v>
      </c>
      <c r="I2552" s="30">
        <f>HLOOKUP(F2552,ROCs!$B$1:$F$17,MATCH(VLOOKUP(D2552,HROC,2,0),ROCs!$A$2:$A$17,0)+1,0)</f>
        <v>0.2984336595879456</v>
      </c>
      <c r="J2552" s="3">
        <v>1.1200000000000001</v>
      </c>
      <c r="K2552" s="26">
        <f t="shared" si="197"/>
        <v>1.3929689494926949</v>
      </c>
      <c r="L2552" s="31">
        <f t="shared" si="198"/>
        <v>1.9746127964766642</v>
      </c>
      <c r="M2552" s="4">
        <f>2.721*K2552*(H2552+VLOOKUP(B2552,Summary!$A$34:C$39,3,0))</f>
        <v>0.54509124334895587</v>
      </c>
      <c r="N2552" t="s">
        <v>104</v>
      </c>
      <c r="P2552">
        <f t="shared" si="199"/>
        <v>5000</v>
      </c>
    </row>
    <row r="2553" spans="1:16" hidden="1">
      <c r="A2553" t="s">
        <v>14</v>
      </c>
      <c r="B2553" t="s">
        <v>96</v>
      </c>
      <c r="C2553" t="s">
        <v>83</v>
      </c>
      <c r="D2553" s="8">
        <v>3210</v>
      </c>
      <c r="E2553" t="str">
        <f>VLOOKUP(D2553,Conformity!$A$2:$C$116,2,0)</f>
        <v>Palmetto Prairies</v>
      </c>
      <c r="F2553" s="8" t="s">
        <v>10</v>
      </c>
      <c r="G2553" s="26">
        <f t="shared" si="200"/>
        <v>0.80616023176279095</v>
      </c>
      <c r="H2553" s="30">
        <f t="shared" si="201"/>
        <v>4.9140330516175015E-2</v>
      </c>
      <c r="I2553" s="30">
        <f>HLOOKUP(F2553,ROCs!$B$1:$F$17,MATCH(VLOOKUP(D2553,HROC,2,0),ROCs!$A$2:$A$17,0)+1,0)</f>
        <v>0.24115339422849597</v>
      </c>
      <c r="J2553" s="3">
        <v>1.1200000000000001</v>
      </c>
      <c r="K2553" s="26">
        <f t="shared" si="197"/>
        <v>1.1256075829009278</v>
      </c>
      <c r="L2553" s="31">
        <f t="shared" si="198"/>
        <v>2.4690900102125037</v>
      </c>
      <c r="M2553" s="4">
        <f>2.721*K2553*(H2553+VLOOKUP(B2553,Summary!$A$34:C$39,3,0))</f>
        <v>0.39552819331684858</v>
      </c>
      <c r="N2553" t="s">
        <v>111</v>
      </c>
      <c r="O2553" t="s">
        <v>82</v>
      </c>
      <c r="P2553">
        <f t="shared" si="199"/>
        <v>3000</v>
      </c>
    </row>
    <row r="2554" spans="1:16" hidden="1">
      <c r="A2554" t="s">
        <v>11</v>
      </c>
      <c r="B2554" t="s">
        <v>11</v>
      </c>
      <c r="C2554" t="s">
        <v>84</v>
      </c>
      <c r="D2554" s="8">
        <v>4280</v>
      </c>
      <c r="E2554" t="str">
        <f>VLOOKUP(D2554,Conformity!$A$2:$C$116,2,0)</f>
        <v>Cabbage Palm</v>
      </c>
      <c r="F2554" s="8" t="s">
        <v>5</v>
      </c>
      <c r="G2554" s="26">
        <f t="shared" si="200"/>
        <v>0.80616023176279095</v>
      </c>
      <c r="H2554" s="30">
        <f t="shared" si="201"/>
        <v>4.9140330516175015E-2</v>
      </c>
      <c r="I2554" s="30">
        <f>HLOOKUP(F2554,ROCs!$B$1:$F$17,MATCH(VLOOKUP(D2554,HROC,2,0),ROCs!$A$2:$A$17,0)+1,0)</f>
        <v>0.28292799795311729</v>
      </c>
      <c r="J2554" s="3">
        <v>1.1100000000000001</v>
      </c>
      <c r="K2554" s="26">
        <f t="shared" si="197"/>
        <v>1.3088036989312741</v>
      </c>
      <c r="L2554" s="31">
        <f t="shared" si="198"/>
        <v>2.8709420471670835</v>
      </c>
      <c r="M2554" s="4">
        <f>2.721*K2554*(H2554+VLOOKUP(B2554,Summary!$A$34:C$39,3,0))</f>
        <v>0.5667392762353346</v>
      </c>
      <c r="N2554" t="s">
        <v>106</v>
      </c>
      <c r="O2554" t="s">
        <v>82</v>
      </c>
      <c r="P2554">
        <f t="shared" si="199"/>
        <v>4000</v>
      </c>
    </row>
    <row r="2555" spans="1:16" hidden="1">
      <c r="A2555" t="s">
        <v>8</v>
      </c>
      <c r="B2555" t="s">
        <v>8</v>
      </c>
      <c r="C2555" t="s">
        <v>72</v>
      </c>
      <c r="D2555" s="8">
        <v>3210</v>
      </c>
      <c r="E2555" t="str">
        <f>VLOOKUP(D2555,Conformity!$A$2:$C$116,2,0)</f>
        <v>Palmetto Prairies</v>
      </c>
      <c r="F2555" s="8" t="s">
        <v>10</v>
      </c>
      <c r="G2555" s="26">
        <f t="shared" si="200"/>
        <v>0.80616023176279095</v>
      </c>
      <c r="H2555" s="30">
        <f t="shared" si="201"/>
        <v>4.9140330516175015E-2</v>
      </c>
      <c r="I2555" s="30">
        <f>HLOOKUP(F2555,ROCs!$B$1:$F$17,MATCH(VLOOKUP(D2555,HROC,2,0),ROCs!$A$2:$A$17,0)+1,0)</f>
        <v>0.24115339422849597</v>
      </c>
      <c r="J2555" s="3">
        <v>1.1100000000000001</v>
      </c>
      <c r="K2555" s="26">
        <f t="shared" si="197"/>
        <v>1.1155575151964554</v>
      </c>
      <c r="L2555" s="31">
        <f t="shared" si="198"/>
        <v>2.4470445636927494</v>
      </c>
      <c r="M2555" s="4">
        <f>2.721*K2555*(H2555+VLOOKUP(B2555,Summary!$A$34:C$39,3,0))</f>
        <v>0.72589421146425637</v>
      </c>
      <c r="N2555" t="s">
        <v>99</v>
      </c>
      <c r="P2555">
        <f t="shared" si="199"/>
        <v>3000</v>
      </c>
    </row>
    <row r="2556" spans="1:16" hidden="1">
      <c r="A2556" t="s">
        <v>14</v>
      </c>
      <c r="B2556" t="s">
        <v>96</v>
      </c>
      <c r="C2556" t="s">
        <v>77</v>
      </c>
      <c r="D2556" s="8">
        <v>3200</v>
      </c>
      <c r="E2556" t="str">
        <f>VLOOKUP(D2556,Conformity!$A$2:$C$116,2,0)</f>
        <v>Shrub and Brushland</v>
      </c>
      <c r="F2556" s="8" t="s">
        <v>5</v>
      </c>
      <c r="G2556" s="26">
        <f t="shared" si="200"/>
        <v>0.80616023176279095</v>
      </c>
      <c r="H2556" s="30">
        <f t="shared" si="201"/>
        <v>4.9140330516175015E-2</v>
      </c>
      <c r="I2556" s="30">
        <f>HLOOKUP(F2556,ROCs!$B$1:$F$17,MATCH(VLOOKUP(D2556,HROC,2,0),ROCs!$A$2:$A$17,0)+1,0)</f>
        <v>0.28292799795311729</v>
      </c>
      <c r="J2556" s="3">
        <v>1.1100000000000001</v>
      </c>
      <c r="K2556" s="26">
        <f t="shared" si="197"/>
        <v>1.3088036989312741</v>
      </c>
      <c r="L2556" s="31">
        <f t="shared" si="198"/>
        <v>2.8709420471670835</v>
      </c>
      <c r="M2556" s="4">
        <f>2.721*K2556*(H2556+VLOOKUP(B2556,Summary!$A$34:C$39,3,0))</f>
        <v>0.45990163029157466</v>
      </c>
      <c r="N2556" t="s">
        <v>112</v>
      </c>
      <c r="P2556">
        <f t="shared" si="199"/>
        <v>3000</v>
      </c>
    </row>
    <row r="2557" spans="1:16" hidden="1">
      <c r="A2557" t="s">
        <v>16</v>
      </c>
      <c r="B2557" t="s">
        <v>97</v>
      </c>
      <c r="C2557" t="s">
        <v>79</v>
      </c>
      <c r="D2557" s="8">
        <v>5110</v>
      </c>
      <c r="E2557" t="str">
        <f>VLOOKUP(D2557,Conformity!$A$2:$C$116,2,0)</f>
        <v xml:space="preserve"> Natural River, Stream, Waterway</v>
      </c>
      <c r="F2557" s="8" t="s">
        <v>13</v>
      </c>
      <c r="G2557" s="26">
        <f t="shared" si="200"/>
        <v>0.52096910560538079</v>
      </c>
      <c r="H2557" s="30">
        <f t="shared" si="201"/>
        <v>9.3813358258152305E-2</v>
      </c>
      <c r="I2557" s="30">
        <f>HLOOKUP(F2557,ROCs!$B$1:$F$17,MATCH(VLOOKUP(D2557,HROC,2,0),ROCs!$A$2:$A$17,0)+1,0)</f>
        <v>0.2984336595879456</v>
      </c>
      <c r="J2557" s="3">
        <v>1.1100000000000001</v>
      </c>
      <c r="K2557" s="26">
        <f t="shared" si="197"/>
        <v>1.3805317267293671</v>
      </c>
      <c r="L2557" s="31">
        <f t="shared" si="198"/>
        <v>1.9569823250795508</v>
      </c>
      <c r="M2557" s="4">
        <f>2.721*K2557*(H2557+VLOOKUP(B2557,Summary!$A$34:C$39,3,0))</f>
        <v>0.50266008896331971</v>
      </c>
      <c r="N2557" t="s">
        <v>113</v>
      </c>
      <c r="P2557">
        <f t="shared" si="199"/>
        <v>5000</v>
      </c>
    </row>
    <row r="2558" spans="1:16">
      <c r="A2558" t="s">
        <v>14</v>
      </c>
      <c r="B2558" t="s">
        <v>96</v>
      </c>
      <c r="C2558" t="s">
        <v>17</v>
      </c>
      <c r="D2558" s="8">
        <v>6120</v>
      </c>
      <c r="E2558" t="str">
        <f>VLOOKUP(D2558,Conformity!$A$2:$C$116,2,0)</f>
        <v>Mangrove Swamps</v>
      </c>
      <c r="F2558" s="8" t="s">
        <v>3</v>
      </c>
      <c r="G2558" s="26">
        <f t="shared" si="200"/>
        <v>0.62640332935885068</v>
      </c>
      <c r="H2558" s="30">
        <f t="shared" si="201"/>
        <v>1.7869211096790915E-2</v>
      </c>
      <c r="I2558" s="30">
        <f>HLOOKUP(F2558,ROCs!$B$1:$F$17,MATCH(VLOOKUP(D2558,HROC,2,0),ROCs!$A$2:$A$17,0)+1,0)</f>
        <v>0.24869471632328805</v>
      </c>
      <c r="J2558" s="3">
        <v>1.1000000000000001</v>
      </c>
      <c r="K2558" s="26">
        <f t="shared" si="197"/>
        <v>1.1400787533050332</v>
      </c>
      <c r="L2558" s="31">
        <f t="shared" si="198"/>
        <v>1.9431997740270464</v>
      </c>
      <c r="M2558" s="4">
        <f>2.721*K2558*(H2558+VLOOKUP(B2558,Summary!$A$34:C$39,3,0))</f>
        <v>0.30360539284193427</v>
      </c>
      <c r="N2558" t="s">
        <v>17</v>
      </c>
      <c r="O2558" t="s">
        <v>38</v>
      </c>
      <c r="P2558">
        <f t="shared" si="199"/>
        <v>6000</v>
      </c>
    </row>
    <row r="2559" spans="1:16" hidden="1">
      <c r="A2559" t="s">
        <v>2</v>
      </c>
      <c r="B2559" t="s">
        <v>94</v>
      </c>
      <c r="C2559" t="s">
        <v>86</v>
      </c>
      <c r="D2559" s="8">
        <v>1900</v>
      </c>
      <c r="E2559" t="str">
        <f>VLOOKUP(D2559,Conformity!$A$2:$C$116,2,0)</f>
        <v>Open Land</v>
      </c>
      <c r="F2559" s="8" t="s">
        <v>5</v>
      </c>
      <c r="G2559" s="26">
        <f t="shared" si="200"/>
        <v>0.80616023176279095</v>
      </c>
      <c r="H2559" s="30">
        <f t="shared" si="201"/>
        <v>4.9140330516175015E-2</v>
      </c>
      <c r="I2559" s="30">
        <f>HLOOKUP(F2559,ROCs!$B$1:$F$17,MATCH(VLOOKUP(D2559,HROC,2,0),ROCs!$A$2:$A$17,0)+1,0)</f>
        <v>0.28292799795311729</v>
      </c>
      <c r="J2559" s="3">
        <v>1.1000000000000001</v>
      </c>
      <c r="K2559" s="26">
        <f t="shared" si="197"/>
        <v>1.297012674616578</v>
      </c>
      <c r="L2559" s="31">
        <f t="shared" si="198"/>
        <v>2.8450777043998126</v>
      </c>
      <c r="M2559" s="4">
        <f>2.721*K2559*(H2559+VLOOKUP(B2559,Summary!$A$34:C$39,3,0))</f>
        <v>0.34988322773206865</v>
      </c>
      <c r="N2559" t="s">
        <v>109</v>
      </c>
      <c r="P2559">
        <f t="shared" si="199"/>
        <v>1000</v>
      </c>
    </row>
    <row r="2560" spans="1:16" hidden="1">
      <c r="A2560" t="s">
        <v>14</v>
      </c>
      <c r="B2560" t="s">
        <v>96</v>
      </c>
      <c r="C2560" t="s">
        <v>86</v>
      </c>
      <c r="D2560" s="8">
        <v>1210</v>
      </c>
      <c r="E2560" t="str">
        <f>VLOOKUP(D2560,Conformity!$A$2:$C$116,2,0)</f>
        <v>Fixed Single Family Units</v>
      </c>
      <c r="F2560" s="8" t="s">
        <v>9</v>
      </c>
      <c r="G2560" s="26">
        <f t="shared" si="200"/>
        <v>1.3474392445178078</v>
      </c>
      <c r="H2560" s="30">
        <f t="shared" si="201"/>
        <v>0.2921616014325315</v>
      </c>
      <c r="I2560" s="30">
        <f>HLOOKUP(F2560,ROCs!$B$1:$F$17,MATCH(VLOOKUP(D2560,HROC,2,0),ROCs!$A$2:$A$17,0)+1,0)</f>
        <v>0.2050753273754139</v>
      </c>
      <c r="J2560" s="3">
        <v>1.1000000000000001</v>
      </c>
      <c r="K2560" s="26">
        <f t="shared" si="197"/>
        <v>0.94011656952074107</v>
      </c>
      <c r="L2560" s="31">
        <f t="shared" si="198"/>
        <v>3.4468266416870592</v>
      </c>
      <c r="M2560" s="4">
        <f>2.721*K2560*(H2560+VLOOKUP(B2560,Summary!$A$34:C$39,3,0))</f>
        <v>0.95201065877342961</v>
      </c>
      <c r="N2560" t="s">
        <v>109</v>
      </c>
      <c r="P2560">
        <f t="shared" si="199"/>
        <v>1000</v>
      </c>
    </row>
    <row r="2561" spans="1:16" hidden="1">
      <c r="A2561" t="s">
        <v>16</v>
      </c>
      <c r="B2561" t="s">
        <v>97</v>
      </c>
      <c r="C2561" t="s">
        <v>81</v>
      </c>
      <c r="D2561" s="8">
        <v>1320</v>
      </c>
      <c r="E2561" t="str">
        <f>VLOOKUP(D2561,Conformity!$A$2:$C$116,2,0)</f>
        <v>Mobile Home Units &lt;Six or more dwelling units per acre&gt;</v>
      </c>
      <c r="F2561" s="8" t="s">
        <v>10</v>
      </c>
      <c r="G2561" s="26">
        <f t="shared" si="200"/>
        <v>1.6728075169398335</v>
      </c>
      <c r="H2561" s="30">
        <f t="shared" si="201"/>
        <v>0.4645994885165638</v>
      </c>
      <c r="I2561" s="30">
        <f>HLOOKUP(F2561,ROCs!$B$1:$F$17,MATCH(VLOOKUP(D2561,HROC,2,0),ROCs!$A$2:$A$17,0)+1,0)</f>
        <v>0.44774347762687844</v>
      </c>
      <c r="J2561" s="3">
        <v>1.1000000000000001</v>
      </c>
      <c r="K2561" s="26">
        <f t="shared" si="197"/>
        <v>2.0525680373110178</v>
      </c>
      <c r="L2561" s="31">
        <f t="shared" si="198"/>
        <v>9.3426929290583711</v>
      </c>
      <c r="M2561" s="4">
        <f>2.721*K2561*(H2561+VLOOKUP(B2561,Summary!$A$34:C$39,3,0))</f>
        <v>2.8182071312032089</v>
      </c>
      <c r="N2561" t="s">
        <v>103</v>
      </c>
      <c r="O2561" t="s">
        <v>82</v>
      </c>
      <c r="P2561">
        <f t="shared" si="199"/>
        <v>1000</v>
      </c>
    </row>
    <row r="2562" spans="1:16">
      <c r="A2562" t="s">
        <v>12</v>
      </c>
      <c r="B2562" t="s">
        <v>95</v>
      </c>
      <c r="C2562" t="s">
        <v>17</v>
      </c>
      <c r="D2562" s="8">
        <v>2110</v>
      </c>
      <c r="E2562" t="str">
        <f>VLOOKUP(D2562,Conformity!$A$2:$C$116,2,0)</f>
        <v>Improved Pastures</v>
      </c>
      <c r="F2562" s="8" t="s">
        <v>5</v>
      </c>
      <c r="G2562" s="26">
        <f t="shared" si="200"/>
        <v>1.8765006736361713</v>
      </c>
      <c r="H2562" s="30">
        <f t="shared" si="201"/>
        <v>0.3700681607026059</v>
      </c>
      <c r="I2562" s="30">
        <f>HLOOKUP(F2562,ROCs!$B$1:$F$17,MATCH(VLOOKUP(D2562,HROC,2,0),ROCs!$A$2:$A$17,0)+1,0)</f>
        <v>0.58663586860269046</v>
      </c>
      <c r="J2562" s="3">
        <v>1.0900000000000001</v>
      </c>
      <c r="K2562" s="26">
        <f t="shared" ref="K2562:K2625" si="202">Rain*I2562*J2562/12</f>
        <v>2.6648374308178666</v>
      </c>
      <c r="L2562" s="31">
        <f t="shared" ref="L2562:L2625" si="203">2.721*G2562*K2562</f>
        <v>13.606548885878924</v>
      </c>
      <c r="M2562" s="4">
        <f>2.721*K2562*(H2562+VLOOKUP(B2562,Summary!$A$34:C$39,3,0))</f>
        <v>2.683372615022888</v>
      </c>
      <c r="N2562" t="s">
        <v>17</v>
      </c>
      <c r="O2562" t="s">
        <v>34</v>
      </c>
      <c r="P2562">
        <f t="shared" si="199"/>
        <v>2000</v>
      </c>
    </row>
    <row r="2563" spans="1:16">
      <c r="A2563" t="s">
        <v>16</v>
      </c>
      <c r="B2563" t="s">
        <v>97</v>
      </c>
      <c r="C2563" t="s">
        <v>17</v>
      </c>
      <c r="D2563" s="8">
        <v>6120</v>
      </c>
      <c r="E2563" t="str">
        <f>VLOOKUP(D2563,Conformity!$A$2:$C$116,2,0)</f>
        <v>Mangrove Swamps</v>
      </c>
      <c r="F2563" s="8" t="s">
        <v>5</v>
      </c>
      <c r="G2563" s="26">
        <f t="shared" si="200"/>
        <v>0.62640332935885068</v>
      </c>
      <c r="H2563" s="30">
        <f t="shared" si="201"/>
        <v>1.7869211096790915E-2</v>
      </c>
      <c r="I2563" s="30">
        <f>HLOOKUP(F2563,ROCs!$B$1:$F$17,MATCH(VLOOKUP(D2563,HROC,2,0),ROCs!$A$2:$A$17,0)+1,0)</f>
        <v>0.24869471632328805</v>
      </c>
      <c r="J2563" s="3">
        <v>1.0900000000000001</v>
      </c>
      <c r="K2563" s="26">
        <f t="shared" si="202"/>
        <v>1.1297144010022602</v>
      </c>
      <c r="L2563" s="31">
        <f t="shared" si="203"/>
        <v>1.9255343215358913</v>
      </c>
      <c r="M2563" s="4">
        <f>2.721*K2563*(H2563+VLOOKUP(B2563,Summary!$A$34:C$39,3,0))</f>
        <v>0.17788722841101251</v>
      </c>
      <c r="N2563" t="s">
        <v>17</v>
      </c>
      <c r="O2563" t="s">
        <v>69</v>
      </c>
      <c r="P2563">
        <f t="shared" ref="P2563:P2626" si="204">INT(D2563/1000)*1000</f>
        <v>6000</v>
      </c>
    </row>
    <row r="2564" spans="1:16" hidden="1">
      <c r="A2564" t="s">
        <v>14</v>
      </c>
      <c r="B2564" t="s">
        <v>96</v>
      </c>
      <c r="C2564" t="s">
        <v>86</v>
      </c>
      <c r="D2564" s="8">
        <v>2130</v>
      </c>
      <c r="E2564" t="str">
        <f>VLOOKUP(D2564,Conformity!$A$2:$C$116,2,0)</f>
        <v>Woodland Pastures</v>
      </c>
      <c r="F2564" s="8" t="s">
        <v>5</v>
      </c>
      <c r="G2564" s="26">
        <f t="shared" si="200"/>
        <v>0.95337210017164864</v>
      </c>
      <c r="H2564" s="30">
        <f t="shared" si="201"/>
        <v>0.22938109134459039</v>
      </c>
      <c r="I2564" s="30">
        <f>HLOOKUP(F2564,ROCs!$B$1:$F$17,MATCH(VLOOKUP(D2564,HROC,2,0),ROCs!$A$2:$A$17,0)+1,0)</f>
        <v>0.2</v>
      </c>
      <c r="J2564" s="3">
        <v>1.0900000000000001</v>
      </c>
      <c r="K2564" s="26">
        <f t="shared" si="202"/>
        <v>0.90851500000000007</v>
      </c>
      <c r="L2564" s="31">
        <f t="shared" si="203"/>
        <v>2.356801914611439</v>
      </c>
      <c r="M2564" s="4">
        <f>2.721*K2564*(H2564+VLOOKUP(B2564,Summary!$A$34:C$39,3,0))</f>
        <v>0.76481150255417407</v>
      </c>
      <c r="N2564" t="s">
        <v>109</v>
      </c>
      <c r="P2564">
        <f t="shared" si="204"/>
        <v>2000</v>
      </c>
    </row>
    <row r="2565" spans="1:16" hidden="1">
      <c r="A2565" t="s">
        <v>14</v>
      </c>
      <c r="B2565" t="s">
        <v>96</v>
      </c>
      <c r="C2565" t="s">
        <v>72</v>
      </c>
      <c r="D2565" s="8">
        <v>6300</v>
      </c>
      <c r="E2565" t="str">
        <f>VLOOKUP(D2565,Conformity!$A$2:$C$116,2,0)</f>
        <v>Wetland Forested Mixed</v>
      </c>
      <c r="F2565" s="8" t="s">
        <v>3</v>
      </c>
      <c r="G2565" s="26">
        <f t="shared" si="200"/>
        <v>0.62640332935885068</v>
      </c>
      <c r="H2565" s="30">
        <f t="shared" si="201"/>
        <v>1.7869211096790915E-2</v>
      </c>
      <c r="I2565" s="30">
        <f>HLOOKUP(F2565,ROCs!$B$1:$F$17,MATCH(VLOOKUP(D2565,HROC,2,0),ROCs!$A$2:$A$17,0)+1,0)</f>
        <v>0.24869471632328805</v>
      </c>
      <c r="J2565" s="3">
        <v>1.0900000000000001</v>
      </c>
      <c r="K2565" s="26">
        <f t="shared" si="202"/>
        <v>1.1297144010022602</v>
      </c>
      <c r="L2565" s="31">
        <f t="shared" si="203"/>
        <v>1.9255343215358913</v>
      </c>
      <c r="M2565" s="4">
        <f>2.721*K2565*(H2565+VLOOKUP(B2565,Summary!$A$34:C$39,3,0))</f>
        <v>0.30084534381609851</v>
      </c>
      <c r="N2565" t="s">
        <v>99</v>
      </c>
      <c r="P2565">
        <f t="shared" si="204"/>
        <v>6000</v>
      </c>
    </row>
    <row r="2566" spans="1:16">
      <c r="A2566" t="s">
        <v>12</v>
      </c>
      <c r="B2566" t="s">
        <v>95</v>
      </c>
      <c r="C2566" t="s">
        <v>17</v>
      </c>
      <c r="D2566" s="8">
        <v>2110</v>
      </c>
      <c r="E2566" t="str">
        <f>VLOOKUP(D2566,Conformity!$A$2:$C$116,2,0)</f>
        <v>Improved Pastures</v>
      </c>
      <c r="F2566" s="8" t="s">
        <v>10</v>
      </c>
      <c r="G2566" s="26">
        <f t="shared" si="200"/>
        <v>1.8765006736361713</v>
      </c>
      <c r="H2566" s="30">
        <f t="shared" si="201"/>
        <v>0.3700681607026059</v>
      </c>
      <c r="I2566" s="30">
        <f>HLOOKUP(F2566,ROCs!$B$1:$F$17,MATCH(VLOOKUP(D2566,HROC,2,0),ROCs!$A$2:$A$17,0)+1,0)</f>
        <v>0.58663586860269046</v>
      </c>
      <c r="J2566" s="3">
        <v>1.08</v>
      </c>
      <c r="K2566" s="26">
        <f t="shared" si="202"/>
        <v>2.6403893809938497</v>
      </c>
      <c r="L2566" s="31">
        <f t="shared" si="203"/>
        <v>13.481718162155264</v>
      </c>
      <c r="M2566" s="4">
        <f>2.721*K2566*(H2566+VLOOKUP(B2566,Summary!$A$34:C$39,3,0))</f>
        <v>2.658754517637357</v>
      </c>
      <c r="N2566" t="s">
        <v>17</v>
      </c>
      <c r="O2566" t="s">
        <v>19</v>
      </c>
      <c r="P2566">
        <f t="shared" si="204"/>
        <v>2000</v>
      </c>
    </row>
    <row r="2567" spans="1:16" hidden="1">
      <c r="A2567" t="s">
        <v>15</v>
      </c>
      <c r="B2567" t="s">
        <v>95</v>
      </c>
      <c r="C2567" t="s">
        <v>81</v>
      </c>
      <c r="D2567" s="8">
        <v>6440</v>
      </c>
      <c r="E2567" t="str">
        <f>VLOOKUP(D2567,Conformity!$A$2:$C$116,2,0)</f>
        <v>Emergent Aquatic Vegetation</v>
      </c>
      <c r="F2567" s="8" t="s">
        <v>10</v>
      </c>
      <c r="G2567" s="26">
        <f t="shared" si="200"/>
        <v>0.62640332935885068</v>
      </c>
      <c r="H2567" s="30">
        <f t="shared" si="201"/>
        <v>1.7869211096790915E-2</v>
      </c>
      <c r="I2567" s="30">
        <f>HLOOKUP(F2567,ROCs!$B$1:$F$17,MATCH(VLOOKUP(D2567,HROC,2,0),ROCs!$A$2:$A$17,0)+1,0)</f>
        <v>0.24869471632328805</v>
      </c>
      <c r="J2567" s="3">
        <v>1.08</v>
      </c>
      <c r="K2567" s="26">
        <f t="shared" si="202"/>
        <v>1.1193500486994872</v>
      </c>
      <c r="L2567" s="31">
        <f t="shared" si="203"/>
        <v>1.9078688690447365</v>
      </c>
      <c r="M2567" s="4">
        <f>2.721*K2567*(H2567+VLOOKUP(B2567,Summary!$A$34:C$39,3,0))</f>
        <v>5.4425176189358389E-2</v>
      </c>
      <c r="N2567" t="s">
        <v>103</v>
      </c>
      <c r="O2567" t="s">
        <v>82</v>
      </c>
      <c r="P2567">
        <f t="shared" si="204"/>
        <v>6000</v>
      </c>
    </row>
    <row r="2568" spans="1:16" hidden="1">
      <c r="A2568" t="s">
        <v>14</v>
      </c>
      <c r="B2568" t="s">
        <v>96</v>
      </c>
      <c r="C2568" t="s">
        <v>79</v>
      </c>
      <c r="D2568" s="8">
        <v>3210</v>
      </c>
      <c r="E2568" t="str">
        <f>VLOOKUP(D2568,Conformity!$A$2:$C$116,2,0)</f>
        <v>Palmetto Prairies</v>
      </c>
      <c r="F2568" s="8" t="s">
        <v>13</v>
      </c>
      <c r="G2568" s="26">
        <f t="shared" si="200"/>
        <v>0.80616023176279095</v>
      </c>
      <c r="H2568" s="30">
        <f t="shared" si="201"/>
        <v>4.9140330516175015E-2</v>
      </c>
      <c r="I2568" s="30">
        <f>HLOOKUP(F2568,ROCs!$B$1:$F$17,MATCH(VLOOKUP(D2568,HROC,2,0),ROCs!$A$2:$A$17,0)+1,0)</f>
        <v>9.4942281192321246E-2</v>
      </c>
      <c r="J2568" s="3">
        <v>1.08</v>
      </c>
      <c r="K2568" s="26">
        <f t="shared" si="202"/>
        <v>0.42732571341851872</v>
      </c>
      <c r="L2568" s="31">
        <f t="shared" si="203"/>
        <v>0.93736544257223842</v>
      </c>
      <c r="M2568" s="4">
        <f>2.721*K2568*(H2568+VLOOKUP(B2568,Summary!$A$34:C$39,3,0))</f>
        <v>0.15015834110735252</v>
      </c>
      <c r="N2568" t="s">
        <v>113</v>
      </c>
      <c r="P2568">
        <f t="shared" si="204"/>
        <v>3000</v>
      </c>
    </row>
    <row r="2569" spans="1:16">
      <c r="A2569" t="s">
        <v>16</v>
      </c>
      <c r="B2569" t="s">
        <v>97</v>
      </c>
      <c r="C2569" t="s">
        <v>17</v>
      </c>
      <c r="D2569" s="8">
        <v>4340</v>
      </c>
      <c r="E2569" t="str">
        <f>VLOOKUP(D2569,Conformity!$A$2:$C$116,2,0)</f>
        <v>Hardwood - Coniferous Mixed</v>
      </c>
      <c r="F2569" s="8" t="s">
        <v>5</v>
      </c>
      <c r="G2569" s="26">
        <f t="shared" si="200"/>
        <v>0.80616023176279095</v>
      </c>
      <c r="H2569" s="30">
        <f t="shared" si="201"/>
        <v>4.9140330516175015E-2</v>
      </c>
      <c r="I2569" s="30">
        <f>HLOOKUP(F2569,ROCs!$B$1:$F$17,MATCH(VLOOKUP(D2569,HROC,2,0),ROCs!$A$2:$A$17,0)+1,0)</f>
        <v>0.28292799795311729</v>
      </c>
      <c r="J2569" s="3">
        <v>1.07</v>
      </c>
      <c r="K2569" s="26">
        <f t="shared" si="202"/>
        <v>1.2616396016724893</v>
      </c>
      <c r="L2569" s="31">
        <f t="shared" si="203"/>
        <v>2.767484676097999</v>
      </c>
      <c r="M2569" s="4">
        <f>2.721*K2569*(H2569+VLOOKUP(B2569,Summary!$A$34:C$39,3,0))</f>
        <v>0.30601174432332195</v>
      </c>
      <c r="N2569" t="s">
        <v>17</v>
      </c>
      <c r="O2569" t="s">
        <v>64</v>
      </c>
      <c r="P2569">
        <f t="shared" si="204"/>
        <v>4000</v>
      </c>
    </row>
    <row r="2570" spans="1:16" hidden="1">
      <c r="A2570" t="s">
        <v>16</v>
      </c>
      <c r="B2570" t="s">
        <v>97</v>
      </c>
      <c r="C2570" t="s">
        <v>86</v>
      </c>
      <c r="D2570" s="8">
        <v>1110</v>
      </c>
      <c r="E2570" t="str">
        <f>VLOOKUP(D2570,Conformity!$A$2:$C$116,2,0)</f>
        <v>Fixed Single Family Units</v>
      </c>
      <c r="F2570" s="8" t="s">
        <v>5</v>
      </c>
      <c r="G2570" s="26">
        <f t="shared" si="200"/>
        <v>0.96739227811534922</v>
      </c>
      <c r="H2570" s="30">
        <f t="shared" si="201"/>
        <v>0.17065096597435325</v>
      </c>
      <c r="I2570" s="30">
        <f>HLOOKUP(F2570,ROCs!$B$1:$F$17,MATCH(VLOOKUP(D2570,HROC,2,0),ROCs!$A$2:$A$17,0)+1,0)</f>
        <v>0.27638752969320179</v>
      </c>
      <c r="J2570" s="3">
        <v>1.07</v>
      </c>
      <c r="K2570" s="26">
        <f t="shared" si="202"/>
        <v>1.2324741820961678</v>
      </c>
      <c r="L2570" s="31">
        <f t="shared" si="203"/>
        <v>3.2442102243296449</v>
      </c>
      <c r="M2570" s="4">
        <f>2.721*K2570*(H2570+VLOOKUP(B2570,Summary!$A$34:C$39,3,0))</f>
        <v>0.70643112730886071</v>
      </c>
      <c r="N2570" t="s">
        <v>109</v>
      </c>
      <c r="P2570">
        <f t="shared" si="204"/>
        <v>1000</v>
      </c>
    </row>
    <row r="2571" spans="1:16" hidden="1">
      <c r="A2571" t="s">
        <v>16</v>
      </c>
      <c r="B2571" t="s">
        <v>97</v>
      </c>
      <c r="C2571" t="s">
        <v>81</v>
      </c>
      <c r="D2571" s="8">
        <v>6440</v>
      </c>
      <c r="E2571" t="str">
        <f>VLOOKUP(D2571,Conformity!$A$2:$C$116,2,0)</f>
        <v>Emergent Aquatic Vegetation</v>
      </c>
      <c r="F2571" s="8" t="s">
        <v>10</v>
      </c>
      <c r="G2571" s="26">
        <f t="shared" si="200"/>
        <v>0.62640332935885068</v>
      </c>
      <c r="H2571" s="30">
        <f t="shared" si="201"/>
        <v>1.7869211096790915E-2</v>
      </c>
      <c r="I2571" s="30">
        <f>HLOOKUP(F2571,ROCs!$B$1:$F$17,MATCH(VLOOKUP(D2571,HROC,2,0),ROCs!$A$2:$A$17,0)+1,0)</f>
        <v>0.24869471632328805</v>
      </c>
      <c r="J2571" s="3">
        <v>1.07</v>
      </c>
      <c r="K2571" s="26">
        <f t="shared" si="202"/>
        <v>1.1089856963967142</v>
      </c>
      <c r="L2571" s="31">
        <f t="shared" si="203"/>
        <v>1.8902034165535815</v>
      </c>
      <c r="M2571" s="4">
        <f>2.721*K2571*(H2571+VLOOKUP(B2571,Summary!$A$34:C$39,3,0))</f>
        <v>0.17462324256860864</v>
      </c>
      <c r="N2571" t="s">
        <v>103</v>
      </c>
      <c r="O2571" t="s">
        <v>82</v>
      </c>
      <c r="P2571">
        <f t="shared" si="204"/>
        <v>6000</v>
      </c>
    </row>
    <row r="2572" spans="1:16" hidden="1">
      <c r="A2572" t="s">
        <v>14</v>
      </c>
      <c r="B2572" t="s">
        <v>96</v>
      </c>
      <c r="C2572" t="s">
        <v>72</v>
      </c>
      <c r="D2572" s="8">
        <v>1630</v>
      </c>
      <c r="E2572" t="str">
        <f>VLOOKUP(D2572,Conformity!$A$2:$C$116,2,0)</f>
        <v>Rock Quarries</v>
      </c>
      <c r="F2572" s="8" t="s">
        <v>10</v>
      </c>
      <c r="G2572" s="26">
        <f t="shared" si="200"/>
        <v>0.73183755311232057</v>
      </c>
      <c r="H2572" s="30">
        <f t="shared" si="201"/>
        <v>0.13401908322593187</v>
      </c>
      <c r="I2572" s="30">
        <f>HLOOKUP(F2572,ROCs!$B$1:$F$17,MATCH(VLOOKUP(D2572,HROC,2,0),ROCs!$A$2:$A$17,0)+1,0)</f>
        <v>0.22279788653131388</v>
      </c>
      <c r="J2572" s="3">
        <v>1.07</v>
      </c>
      <c r="K2572" s="26">
        <f t="shared" si="202"/>
        <v>0.99350590556759821</v>
      </c>
      <c r="L2572" s="31">
        <f t="shared" si="203"/>
        <v>1.9783980970693225</v>
      </c>
      <c r="M2572" s="4">
        <f>2.721*K2572*(H2572+VLOOKUP(B2572,Summary!$A$34:C$39,3,0))</f>
        <v>0.57856411602551361</v>
      </c>
      <c r="N2572" t="s">
        <v>99</v>
      </c>
      <c r="P2572">
        <f t="shared" si="204"/>
        <v>1000</v>
      </c>
    </row>
    <row r="2573" spans="1:16" hidden="1">
      <c r="A2573" t="s">
        <v>14</v>
      </c>
      <c r="B2573" t="s">
        <v>96</v>
      </c>
      <c r="C2573" t="s">
        <v>77</v>
      </c>
      <c r="D2573" s="8">
        <v>6250</v>
      </c>
      <c r="E2573" t="str">
        <f>VLOOKUP(D2573,Conformity!$A$2:$C$116,2,0)</f>
        <v>Hydric Pine Flatwoods</v>
      </c>
      <c r="F2573" s="8" t="s">
        <v>3</v>
      </c>
      <c r="G2573" s="26">
        <f t="shared" si="200"/>
        <v>0.62640332935885068</v>
      </c>
      <c r="H2573" s="30">
        <f t="shared" si="201"/>
        <v>1.7869211096790915E-2</v>
      </c>
      <c r="I2573" s="30">
        <f>HLOOKUP(F2573,ROCs!$B$1:$F$17,MATCH(VLOOKUP(D2573,HROC,2,0),ROCs!$A$2:$A$17,0)+1,0)</f>
        <v>0.24869471632328805</v>
      </c>
      <c r="J2573" s="3">
        <v>1.07</v>
      </c>
      <c r="K2573" s="26">
        <f t="shared" si="202"/>
        <v>1.1089856963967142</v>
      </c>
      <c r="L2573" s="31">
        <f t="shared" si="203"/>
        <v>1.8902034165535815</v>
      </c>
      <c r="M2573" s="4">
        <f>2.721*K2573*(H2573+VLOOKUP(B2573,Summary!$A$34:C$39,3,0))</f>
        <v>0.29532524576442704</v>
      </c>
      <c r="N2573" t="s">
        <v>112</v>
      </c>
      <c r="P2573">
        <f t="shared" si="204"/>
        <v>6000</v>
      </c>
    </row>
    <row r="2574" spans="1:16" hidden="1">
      <c r="A2574" t="s">
        <v>12</v>
      </c>
      <c r="B2574" t="s">
        <v>95</v>
      </c>
      <c r="C2574" t="s">
        <v>86</v>
      </c>
      <c r="D2574" s="8">
        <v>2120</v>
      </c>
      <c r="E2574" t="str">
        <f>VLOOKUP(D2574,Conformity!$A$2:$C$116,2,0)</f>
        <v>Unimproved Pastures</v>
      </c>
      <c r="F2574" s="8" t="s">
        <v>5</v>
      </c>
      <c r="G2574" s="26">
        <f t="shared" si="200"/>
        <v>0.95337210017164864</v>
      </c>
      <c r="H2574" s="30">
        <f t="shared" si="201"/>
        <v>0.22938109134459039</v>
      </c>
      <c r="I2574" s="30">
        <f>HLOOKUP(F2574,ROCs!$B$1:$F$17,MATCH(VLOOKUP(D2574,HROC,2,0),ROCs!$A$2:$A$17,0)+1,0)</f>
        <v>0.2</v>
      </c>
      <c r="J2574" s="3">
        <v>1.06</v>
      </c>
      <c r="K2574" s="26">
        <f t="shared" si="202"/>
        <v>0.88351000000000013</v>
      </c>
      <c r="L2574" s="31">
        <f t="shared" si="203"/>
        <v>2.2919358068698399</v>
      </c>
      <c r="M2574" s="4">
        <f>2.721*K2574*(H2574+VLOOKUP(B2574,Summary!$A$34:C$39,3,0))</f>
        <v>0.55143918788571056</v>
      </c>
      <c r="N2574" t="s">
        <v>109</v>
      </c>
      <c r="P2574">
        <f t="shared" si="204"/>
        <v>2000</v>
      </c>
    </row>
    <row r="2575" spans="1:16" hidden="1">
      <c r="A2575" t="s">
        <v>14</v>
      </c>
      <c r="B2575" t="s">
        <v>96</v>
      </c>
      <c r="C2575" t="s">
        <v>77</v>
      </c>
      <c r="D2575" s="8">
        <v>6172</v>
      </c>
      <c r="E2575" t="str">
        <f>VLOOKUP(D2575,Conformity!$A$2:$C$116,2,0)</f>
        <v>Mixed Shrubs</v>
      </c>
      <c r="F2575" s="8" t="s">
        <v>3</v>
      </c>
      <c r="G2575" s="26">
        <f t="shared" ref="G2575:G2638" si="205">VLOOKUP(VLOOKUP(D2575,HEMC,2,0),EMCN,2,0)</f>
        <v>0.62640332935885068</v>
      </c>
      <c r="H2575" s="30">
        <f t="shared" ref="H2575:H2638" si="206">VLOOKUP(VLOOKUP(D2575,HEMC,2,0),EMCP,3,0)</f>
        <v>1.7869211096790915E-2</v>
      </c>
      <c r="I2575" s="30">
        <f>HLOOKUP(F2575,ROCs!$B$1:$F$17,MATCH(VLOOKUP(D2575,HROC,2,0),ROCs!$A$2:$A$17,0)+1,0)</f>
        <v>0.24869471632328805</v>
      </c>
      <c r="J2575" s="3">
        <v>1.06</v>
      </c>
      <c r="K2575" s="26">
        <f t="shared" si="202"/>
        <v>1.0986213440939412</v>
      </c>
      <c r="L2575" s="31">
        <f t="shared" si="203"/>
        <v>1.8725379640624267</v>
      </c>
      <c r="M2575" s="4">
        <f>2.721*K2575*(H2575+VLOOKUP(B2575,Summary!$A$34:C$39,3,0))</f>
        <v>0.29256519673859127</v>
      </c>
      <c r="N2575" t="s">
        <v>112</v>
      </c>
      <c r="P2575">
        <f t="shared" si="204"/>
        <v>6000</v>
      </c>
    </row>
    <row r="2576" spans="1:16">
      <c r="A2576" t="s">
        <v>11</v>
      </c>
      <c r="B2576" t="s">
        <v>11</v>
      </c>
      <c r="C2576" t="s">
        <v>17</v>
      </c>
      <c r="D2576" s="8">
        <v>2130</v>
      </c>
      <c r="E2576" t="str">
        <f>VLOOKUP(D2576,Conformity!$A$2:$C$116,2,0)</f>
        <v>Woodland Pastures</v>
      </c>
      <c r="F2576" s="8" t="s">
        <v>5</v>
      </c>
      <c r="G2576" s="26">
        <f t="shared" si="205"/>
        <v>0.95337210017164864</v>
      </c>
      <c r="H2576" s="30">
        <f t="shared" si="206"/>
        <v>0.22938109134459039</v>
      </c>
      <c r="I2576" s="30">
        <f>HLOOKUP(F2576,ROCs!$B$1:$F$17,MATCH(VLOOKUP(D2576,HROC,2,0),ROCs!$A$2:$A$17,0)+1,0)</f>
        <v>0.2</v>
      </c>
      <c r="J2576" s="3">
        <v>1.05</v>
      </c>
      <c r="K2576" s="26">
        <f t="shared" si="202"/>
        <v>0.87517500000000004</v>
      </c>
      <c r="L2576" s="31">
        <f t="shared" si="203"/>
        <v>2.2703137709559731</v>
      </c>
      <c r="M2576" s="4">
        <f>2.721*K2576*(H2576+VLOOKUP(B2576,Summary!$A$34:C$39,3,0))</f>
        <v>0.80818556064622271</v>
      </c>
      <c r="N2576" t="s">
        <v>17</v>
      </c>
      <c r="O2576" t="s">
        <v>22</v>
      </c>
      <c r="P2576">
        <f t="shared" si="204"/>
        <v>2000</v>
      </c>
    </row>
    <row r="2577" spans="1:16">
      <c r="A2577" t="s">
        <v>12</v>
      </c>
      <c r="B2577" t="s">
        <v>95</v>
      </c>
      <c r="C2577" t="s">
        <v>17</v>
      </c>
      <c r="D2577" s="8">
        <v>6440</v>
      </c>
      <c r="E2577" t="str">
        <f>VLOOKUP(D2577,Conformity!$A$2:$C$116,2,0)</f>
        <v>Emergent Aquatic Vegetation</v>
      </c>
      <c r="F2577" s="8" t="s">
        <v>5</v>
      </c>
      <c r="G2577" s="26">
        <f t="shared" si="205"/>
        <v>0.62640332935885068</v>
      </c>
      <c r="H2577" s="30">
        <f t="shared" si="206"/>
        <v>1.7869211096790915E-2</v>
      </c>
      <c r="I2577" s="30">
        <f>HLOOKUP(F2577,ROCs!$B$1:$F$17,MATCH(VLOOKUP(D2577,HROC,2,0),ROCs!$A$2:$A$17,0)+1,0)</f>
        <v>0.24869471632328805</v>
      </c>
      <c r="J2577" s="3">
        <v>1.05</v>
      </c>
      <c r="K2577" s="26">
        <f t="shared" si="202"/>
        <v>1.088256991791168</v>
      </c>
      <c r="L2577" s="31">
        <f t="shared" si="203"/>
        <v>1.8548725115712714</v>
      </c>
      <c r="M2577" s="4">
        <f>2.721*K2577*(H2577+VLOOKUP(B2577,Summary!$A$34:C$39,3,0))</f>
        <v>5.2913365739653981E-2</v>
      </c>
      <c r="N2577" t="s">
        <v>17</v>
      </c>
      <c r="O2577" t="s">
        <v>35</v>
      </c>
      <c r="P2577">
        <f t="shared" si="204"/>
        <v>6000</v>
      </c>
    </row>
    <row r="2578" spans="1:16" hidden="1">
      <c r="A2578" t="s">
        <v>14</v>
      </c>
      <c r="B2578" t="s">
        <v>96</v>
      </c>
      <c r="C2578" t="s">
        <v>83</v>
      </c>
      <c r="D2578" s="8">
        <v>4130</v>
      </c>
      <c r="E2578" t="str">
        <f>VLOOKUP(D2578,Conformity!$A$2:$C$116,2,0)</f>
        <v>Sand Pine</v>
      </c>
      <c r="F2578" s="8" t="s">
        <v>9</v>
      </c>
      <c r="G2578" s="26">
        <f t="shared" si="205"/>
        <v>0.80616023176279095</v>
      </c>
      <c r="H2578" s="30">
        <f t="shared" si="206"/>
        <v>4.9140330516175015E-2</v>
      </c>
      <c r="I2578" s="30">
        <f>HLOOKUP(F2578,ROCs!$B$1:$F$17,MATCH(VLOOKUP(D2578,HROC,2,0),ROCs!$A$2:$A$17,0)+1,0)</f>
        <v>0.19937879050387461</v>
      </c>
      <c r="J2578" s="3">
        <v>1.05</v>
      </c>
      <c r="K2578" s="26">
        <f t="shared" si="202"/>
        <v>0.87245666489614226</v>
      </c>
      <c r="L2578" s="31">
        <f t="shared" si="203"/>
        <v>1.9137877785849866</v>
      </c>
      <c r="M2578" s="4">
        <f>2.721*K2578*(H2578+VLOOKUP(B2578,Summary!$A$34:C$39,3,0))</f>
        <v>0.3065732797608447</v>
      </c>
      <c r="N2578" t="s">
        <v>111</v>
      </c>
      <c r="O2578" t="s">
        <v>82</v>
      </c>
      <c r="P2578">
        <f t="shared" si="204"/>
        <v>4000</v>
      </c>
    </row>
    <row r="2579" spans="1:16" hidden="1">
      <c r="A2579" t="s">
        <v>14</v>
      </c>
      <c r="B2579" t="s">
        <v>96</v>
      </c>
      <c r="C2579" t="s">
        <v>83</v>
      </c>
      <c r="D2579" s="8">
        <v>6440</v>
      </c>
      <c r="E2579" t="str">
        <f>VLOOKUP(D2579,Conformity!$A$2:$C$116,2,0)</f>
        <v>Emergent Aquatic Vegetation</v>
      </c>
      <c r="F2579" s="8" t="s">
        <v>10</v>
      </c>
      <c r="G2579" s="26">
        <f t="shared" si="205"/>
        <v>0.62640332935885068</v>
      </c>
      <c r="H2579" s="30">
        <f t="shared" si="206"/>
        <v>1.7869211096790915E-2</v>
      </c>
      <c r="I2579" s="30">
        <f>HLOOKUP(F2579,ROCs!$B$1:$F$17,MATCH(VLOOKUP(D2579,HROC,2,0),ROCs!$A$2:$A$17,0)+1,0)</f>
        <v>0.24869471632328805</v>
      </c>
      <c r="J2579" s="3">
        <v>1.05</v>
      </c>
      <c r="K2579" s="26">
        <f t="shared" si="202"/>
        <v>1.088256991791168</v>
      </c>
      <c r="L2579" s="31">
        <f t="shared" si="203"/>
        <v>1.8548725115712714</v>
      </c>
      <c r="M2579" s="4">
        <f>2.721*K2579*(H2579+VLOOKUP(B2579,Summary!$A$34:C$39,3,0))</f>
        <v>0.28980514771275545</v>
      </c>
      <c r="N2579" t="s">
        <v>111</v>
      </c>
      <c r="O2579" t="s">
        <v>82</v>
      </c>
      <c r="P2579">
        <f t="shared" si="204"/>
        <v>6000</v>
      </c>
    </row>
    <row r="2580" spans="1:16" hidden="1">
      <c r="A2580" t="s">
        <v>14</v>
      </c>
      <c r="B2580" t="s">
        <v>96</v>
      </c>
      <c r="C2580" t="s">
        <v>79</v>
      </c>
      <c r="D2580" s="8">
        <v>6250</v>
      </c>
      <c r="E2580" t="str">
        <f>VLOOKUP(D2580,Conformity!$A$2:$C$116,2,0)</f>
        <v>Hydric Pine Flatwoods</v>
      </c>
      <c r="F2580" s="8" t="s">
        <v>3</v>
      </c>
      <c r="G2580" s="26">
        <f t="shared" si="205"/>
        <v>0.62640332935885068</v>
      </c>
      <c r="H2580" s="30">
        <f t="shared" si="206"/>
        <v>1.7869211096790915E-2</v>
      </c>
      <c r="I2580" s="30">
        <f>HLOOKUP(F2580,ROCs!$B$1:$F$17,MATCH(VLOOKUP(D2580,HROC,2,0),ROCs!$A$2:$A$17,0)+1,0)</f>
        <v>0.24869471632328805</v>
      </c>
      <c r="J2580" s="3">
        <v>1.05</v>
      </c>
      <c r="K2580" s="26">
        <f t="shared" si="202"/>
        <v>1.088256991791168</v>
      </c>
      <c r="L2580" s="31">
        <f t="shared" si="203"/>
        <v>1.8548725115712714</v>
      </c>
      <c r="M2580" s="4">
        <f>2.721*K2580*(H2580+VLOOKUP(B2580,Summary!$A$34:C$39,3,0))</f>
        <v>0.28980514771275545</v>
      </c>
      <c r="N2580" t="s">
        <v>113</v>
      </c>
      <c r="P2580">
        <f t="shared" si="204"/>
        <v>6000</v>
      </c>
    </row>
    <row r="2581" spans="1:16">
      <c r="A2581" t="s">
        <v>14</v>
      </c>
      <c r="B2581" t="s">
        <v>96</v>
      </c>
      <c r="C2581" t="s">
        <v>17</v>
      </c>
      <c r="D2581" s="8">
        <v>1110</v>
      </c>
      <c r="E2581" t="str">
        <f>VLOOKUP(D2581,Conformity!$A$2:$C$116,2,0)</f>
        <v>Fixed Single Family Units</v>
      </c>
      <c r="F2581" s="8" t="s">
        <v>3</v>
      </c>
      <c r="G2581" s="26">
        <f t="shared" si="205"/>
        <v>0.96739227811534922</v>
      </c>
      <c r="H2581" s="30">
        <f t="shared" si="206"/>
        <v>0.17065096597435325</v>
      </c>
      <c r="I2581" s="30">
        <f>HLOOKUP(F2581,ROCs!$B$1:$F$17,MATCH(VLOOKUP(D2581,HROC,2,0),ROCs!$A$2:$A$17,0)+1,0)</f>
        <v>8.3338224602148639E-2</v>
      </c>
      <c r="J2581" s="3">
        <v>1.04</v>
      </c>
      <c r="K2581" s="26">
        <f t="shared" si="202"/>
        <v>0.36120453307063261</v>
      </c>
      <c r="L2581" s="31">
        <f t="shared" si="203"/>
        <v>0.95078944150290234</v>
      </c>
      <c r="M2581" s="4">
        <f>2.721*K2581*(H2581+VLOOKUP(B2581,Summary!$A$34:C$39,3,0))</f>
        <v>0.24634917741456497</v>
      </c>
      <c r="N2581" t="s">
        <v>17</v>
      </c>
      <c r="O2581" t="s">
        <v>39</v>
      </c>
      <c r="P2581">
        <f t="shared" si="204"/>
        <v>1000</v>
      </c>
    </row>
    <row r="2582" spans="1:16">
      <c r="A2582" t="s">
        <v>14</v>
      </c>
      <c r="B2582" t="s">
        <v>96</v>
      </c>
      <c r="C2582" t="s">
        <v>17</v>
      </c>
      <c r="D2582" s="8">
        <v>1210</v>
      </c>
      <c r="E2582" t="str">
        <f>VLOOKUP(D2582,Conformity!$A$2:$C$116,2,0)</f>
        <v>Fixed Single Family Units</v>
      </c>
      <c r="F2582" s="8" t="s">
        <v>3</v>
      </c>
      <c r="G2582" s="26">
        <f t="shared" si="205"/>
        <v>1.3474392445178078</v>
      </c>
      <c r="H2582" s="30">
        <f t="shared" si="206"/>
        <v>0.2921616014325315</v>
      </c>
      <c r="I2582" s="30">
        <f>HLOOKUP(F2582,ROCs!$B$1:$F$17,MATCH(VLOOKUP(D2582,HROC,2,0),ROCs!$A$2:$A$17,0)+1,0)</f>
        <v>0.12152611992617118</v>
      </c>
      <c r="J2582" s="3">
        <v>1.04</v>
      </c>
      <c r="K2582" s="26">
        <f t="shared" si="202"/>
        <v>0.52671850898401107</v>
      </c>
      <c r="L2582" s="31">
        <f t="shared" si="203"/>
        <v>1.9311513574973957</v>
      </c>
      <c r="M2582" s="4">
        <f>2.721*K2582*(H2582+VLOOKUP(B2582,Summary!$A$34:C$39,3,0))</f>
        <v>0.53338240276060145</v>
      </c>
      <c r="N2582" t="s">
        <v>17</v>
      </c>
      <c r="O2582" t="s">
        <v>39</v>
      </c>
      <c r="P2582">
        <f t="shared" si="204"/>
        <v>1000</v>
      </c>
    </row>
    <row r="2583" spans="1:16" hidden="1">
      <c r="A2583" t="s">
        <v>8</v>
      </c>
      <c r="B2583" t="s">
        <v>8</v>
      </c>
      <c r="C2583" t="s">
        <v>86</v>
      </c>
      <c r="D2583" s="8">
        <v>6216</v>
      </c>
      <c r="E2583" t="e">
        <f>VLOOKUP(D2583,Conformity!$A$2:$C$116,2,0)</f>
        <v>#N/A</v>
      </c>
      <c r="F2583" s="8" t="s">
        <v>5</v>
      </c>
      <c r="G2583" s="26">
        <f t="shared" si="205"/>
        <v>0.62640332935885068</v>
      </c>
      <c r="H2583" s="30">
        <f t="shared" si="206"/>
        <v>1.7869211096790915E-2</v>
      </c>
      <c r="I2583" s="30">
        <f>HLOOKUP(F2583,ROCs!$B$1:$F$17,MATCH(VLOOKUP(D2583,HROC,2,0),ROCs!$A$2:$A$17,0)+1,0)</f>
        <v>0.24869471632328805</v>
      </c>
      <c r="J2583" s="3">
        <v>1.04</v>
      </c>
      <c r="K2583" s="26">
        <f t="shared" si="202"/>
        <v>1.077892639488395</v>
      </c>
      <c r="L2583" s="31">
        <f t="shared" si="203"/>
        <v>1.8372070590801164</v>
      </c>
      <c r="M2583" s="4">
        <f>2.721*K2583*(H2583+VLOOKUP(B2583,Summary!$A$34:C$39,3,0))</f>
        <v>0.60966914461219113</v>
      </c>
      <c r="N2583" t="s">
        <v>109</v>
      </c>
      <c r="P2583">
        <f t="shared" si="204"/>
        <v>6000</v>
      </c>
    </row>
    <row r="2584" spans="1:16" hidden="1">
      <c r="A2584" t="s">
        <v>16</v>
      </c>
      <c r="B2584" t="s">
        <v>97</v>
      </c>
      <c r="C2584" t="s">
        <v>86</v>
      </c>
      <c r="D2584" s="8">
        <v>1920</v>
      </c>
      <c r="E2584" t="str">
        <f>VLOOKUP(D2584,Conformity!$A$2:$C$116,2,0)</f>
        <v>Inactive Land with street pattern but without structures</v>
      </c>
      <c r="F2584" s="8" t="s">
        <v>10</v>
      </c>
      <c r="G2584" s="26">
        <f t="shared" si="205"/>
        <v>0.80616023176279095</v>
      </c>
      <c r="H2584" s="30">
        <f t="shared" si="206"/>
        <v>4.9140330516175015E-2</v>
      </c>
      <c r="I2584" s="30">
        <f>HLOOKUP(F2584,ROCs!$B$1:$F$17,MATCH(VLOOKUP(D2584,HROC,2,0),ROCs!$A$2:$A$17,0)+1,0)</f>
        <v>0.24895975957097566</v>
      </c>
      <c r="J2584" s="3">
        <v>1.04</v>
      </c>
      <c r="K2584" s="26">
        <f t="shared" si="202"/>
        <v>1.0790413899325226</v>
      </c>
      <c r="L2584" s="31">
        <f t="shared" si="203"/>
        <v>2.3669441792688284</v>
      </c>
      <c r="M2584" s="4">
        <f>2.721*K2584*(H2584+VLOOKUP(B2584,Summary!$A$34:C$39,3,0))</f>
        <v>0.26172239480481202</v>
      </c>
      <c r="N2584" t="s">
        <v>109</v>
      </c>
      <c r="P2584">
        <f t="shared" si="204"/>
        <v>1000</v>
      </c>
    </row>
    <row r="2585" spans="1:16" hidden="1">
      <c r="A2585" t="s">
        <v>14</v>
      </c>
      <c r="B2585" t="s">
        <v>96</v>
      </c>
      <c r="C2585" t="s">
        <v>78</v>
      </c>
      <c r="D2585" s="8">
        <v>8140</v>
      </c>
      <c r="E2585" t="str">
        <f>VLOOKUP(D2585,Conformity!$A$2:$C$116,2,0)</f>
        <v>Roads and Highways</v>
      </c>
      <c r="F2585" s="8" t="s">
        <v>10</v>
      </c>
      <c r="G2585" s="26">
        <f t="shared" si="205"/>
        <v>1.0171301585628862</v>
      </c>
      <c r="H2585" s="30">
        <f t="shared" si="206"/>
        <v>0.19656132206470006</v>
      </c>
      <c r="I2585" s="30">
        <f>HLOOKUP(F2585,ROCs!$B$1:$F$17,MATCH(VLOOKUP(D2585,HROC,2,0),ROCs!$A$2:$A$17,0)+1,0)</f>
        <v>0.43863241848912221</v>
      </c>
      <c r="J2585" s="3">
        <v>1.04</v>
      </c>
      <c r="K2585" s="26">
        <f t="shared" si="202"/>
        <v>1.9011206282155533</v>
      </c>
      <c r="L2585" s="31">
        <f t="shared" si="203"/>
        <v>5.2615626699114664</v>
      </c>
      <c r="M2585" s="4">
        <f>2.721*K2585*(H2585+VLOOKUP(B2585,Summary!$A$34:C$39,3,0))</f>
        <v>1.4306376778493888</v>
      </c>
      <c r="N2585" t="s">
        <v>100</v>
      </c>
      <c r="P2585">
        <f t="shared" si="204"/>
        <v>8000</v>
      </c>
    </row>
    <row r="2586" spans="1:16" hidden="1">
      <c r="A2586" t="s">
        <v>14</v>
      </c>
      <c r="B2586" t="s">
        <v>96</v>
      </c>
      <c r="C2586" t="s">
        <v>71</v>
      </c>
      <c r="D2586" s="8">
        <v>1700</v>
      </c>
      <c r="E2586" t="str">
        <f>VLOOKUP(D2586,Conformity!$A$2:$C$116,2,0)</f>
        <v>Institutional</v>
      </c>
      <c r="F2586" s="8" t="s">
        <v>9</v>
      </c>
      <c r="G2586" s="26">
        <f t="shared" si="205"/>
        <v>0.96739227811534922</v>
      </c>
      <c r="H2586" s="30">
        <f t="shared" si="206"/>
        <v>0.17065096597435325</v>
      </c>
      <c r="I2586" s="30">
        <f>HLOOKUP(F2586,ROCs!$B$1:$F$17,MATCH(VLOOKUP(D2586,HROC,2,0),ROCs!$A$2:$A$17,0)+1,0)</f>
        <v>0.2050753273754139</v>
      </c>
      <c r="J2586" s="3">
        <v>1.04</v>
      </c>
      <c r="K2586" s="26">
        <f t="shared" si="202"/>
        <v>0.88883748391051887</v>
      </c>
      <c r="L2586" s="31">
        <f t="shared" si="203"/>
        <v>2.3396641446603068</v>
      </c>
      <c r="M2586" s="4">
        <f>2.721*K2586*(H2586+VLOOKUP(B2586,Summary!$A$34:C$39,3,0))</f>
        <v>0.60620607708090424</v>
      </c>
      <c r="N2586" t="s">
        <v>104</v>
      </c>
      <c r="P2586">
        <f t="shared" si="204"/>
        <v>1000</v>
      </c>
    </row>
    <row r="2587" spans="1:16" hidden="1">
      <c r="A2587" t="s">
        <v>14</v>
      </c>
      <c r="B2587" t="s">
        <v>96</v>
      </c>
      <c r="C2587" t="s">
        <v>86</v>
      </c>
      <c r="D2587" s="8">
        <v>1411</v>
      </c>
      <c r="E2587" t="str">
        <f>VLOOKUP(D2587,Conformity!$A$2:$C$116,2,0)</f>
        <v>Shopping Centers (Plazas, Malls)</v>
      </c>
      <c r="F2587" s="8" t="s">
        <v>10</v>
      </c>
      <c r="G2587" s="26">
        <f t="shared" si="205"/>
        <v>1.4884831588725165</v>
      </c>
      <c r="H2587" s="30">
        <f t="shared" si="206"/>
        <v>0.30824389141964326</v>
      </c>
      <c r="I2587" s="30">
        <f>HLOOKUP(F2587,ROCs!$B$1:$F$17,MATCH(VLOOKUP(D2587,HROC,2,0),ROCs!$A$2:$A$17,0)+1,0)</f>
        <v>0.57659988543228824</v>
      </c>
      <c r="J2587" s="3">
        <v>1.03</v>
      </c>
      <c r="K2587" s="26">
        <f t="shared" si="202"/>
        <v>2.475069423215233</v>
      </c>
      <c r="L2587" s="31">
        <f t="shared" si="203"/>
        <v>10.024433796663127</v>
      </c>
      <c r="M2587" s="4">
        <f>2.721*K2587*(H2587+VLOOKUP(B2587,Summary!$A$34:C$39,3,0))</f>
        <v>2.6146921201601661</v>
      </c>
      <c r="N2587" t="s">
        <v>109</v>
      </c>
      <c r="P2587">
        <f t="shared" si="204"/>
        <v>1000</v>
      </c>
    </row>
    <row r="2588" spans="1:16" hidden="1">
      <c r="A2588" t="s">
        <v>14</v>
      </c>
      <c r="B2588" t="s">
        <v>96</v>
      </c>
      <c r="C2588" t="s">
        <v>81</v>
      </c>
      <c r="D2588" s="8">
        <v>7430</v>
      </c>
      <c r="E2588" t="str">
        <f>VLOOKUP(D2588,Conformity!$A$2:$C$116,2,0)</f>
        <v>Spoil Areas</v>
      </c>
      <c r="F2588" s="8" t="s">
        <v>5</v>
      </c>
      <c r="G2588" s="26">
        <f t="shared" si="205"/>
        <v>0.73183755311232057</v>
      </c>
      <c r="H2588" s="30">
        <f t="shared" si="206"/>
        <v>0.13401908322593187</v>
      </c>
      <c r="I2588" s="30">
        <f>HLOOKUP(F2588,ROCs!$B$1:$F$17,MATCH(VLOOKUP(D2588,HROC,2,0),ROCs!$A$2:$A$17,0)+1,0)</f>
        <v>0.28292799795311729</v>
      </c>
      <c r="J2588" s="3">
        <v>1.03</v>
      </c>
      <c r="K2588" s="26">
        <f t="shared" si="202"/>
        <v>1.2144755044137048</v>
      </c>
      <c r="L2588" s="31">
        <f t="shared" si="203"/>
        <v>2.4184214843662026</v>
      </c>
      <c r="M2588" s="4">
        <f>2.721*K2588*(H2588+VLOOKUP(B2588,Summary!$A$34:C$39,3,0))</f>
        <v>0.70724486156357957</v>
      </c>
      <c r="N2588" t="s">
        <v>103</v>
      </c>
      <c r="O2588" t="s">
        <v>82</v>
      </c>
      <c r="P2588">
        <f t="shared" si="204"/>
        <v>7000</v>
      </c>
    </row>
    <row r="2589" spans="1:16" hidden="1">
      <c r="A2589" t="s">
        <v>14</v>
      </c>
      <c r="B2589" t="s">
        <v>96</v>
      </c>
      <c r="C2589" t="s">
        <v>71</v>
      </c>
      <c r="D2589" s="8">
        <v>5200</v>
      </c>
      <c r="E2589" t="str">
        <f>VLOOKUP(D2589,Conformity!$A$2:$C$116,2,0)</f>
        <v>Lakes</v>
      </c>
      <c r="F2589" s="8" t="s">
        <v>3</v>
      </c>
      <c r="G2589" s="26">
        <f t="shared" si="205"/>
        <v>0.52096910560538079</v>
      </c>
      <c r="H2589" s="30">
        <f t="shared" si="206"/>
        <v>9.3813358258152305E-2</v>
      </c>
      <c r="I2589" s="30">
        <f>HLOOKUP(F2589,ROCs!$B$1:$F$17,MATCH(VLOOKUP(D2589,HROC,2,0),ROCs!$A$2:$A$17,0)+1,0)</f>
        <v>0.2984336595879456</v>
      </c>
      <c r="J2589" s="3">
        <v>1.03</v>
      </c>
      <c r="K2589" s="26">
        <f t="shared" si="202"/>
        <v>1.2810339446227461</v>
      </c>
      <c r="L2589" s="31">
        <f t="shared" si="203"/>
        <v>1.8159385539026465</v>
      </c>
      <c r="M2589" s="4">
        <f>2.721*K2589*(H2589+VLOOKUP(B2589,Summary!$A$34:C$39,3,0))</f>
        <v>0.60586006933654091</v>
      </c>
      <c r="N2589" t="s">
        <v>104</v>
      </c>
      <c r="P2589">
        <f t="shared" si="204"/>
        <v>5000</v>
      </c>
    </row>
    <row r="2590" spans="1:16" hidden="1">
      <c r="A2590" t="s">
        <v>8</v>
      </c>
      <c r="B2590" t="s">
        <v>8</v>
      </c>
      <c r="C2590" t="s">
        <v>86</v>
      </c>
      <c r="D2590" s="8">
        <v>1210</v>
      </c>
      <c r="E2590" t="str">
        <f>VLOOKUP(D2590,Conformity!$A$2:$C$116,2,0)</f>
        <v>Fixed Single Family Units</v>
      </c>
      <c r="F2590" s="8" t="s">
        <v>9</v>
      </c>
      <c r="G2590" s="26">
        <f t="shared" si="205"/>
        <v>1.3474392445178078</v>
      </c>
      <c r="H2590" s="30">
        <f t="shared" si="206"/>
        <v>0.2921616014325315</v>
      </c>
      <c r="I2590" s="30">
        <f>HLOOKUP(F2590,ROCs!$B$1:$F$17,MATCH(VLOOKUP(D2590,HROC,2,0),ROCs!$A$2:$A$17,0)+1,0)</f>
        <v>0.2050753273754139</v>
      </c>
      <c r="J2590" s="3">
        <v>1.02</v>
      </c>
      <c r="K2590" s="26">
        <f t="shared" si="202"/>
        <v>0.87174445537377798</v>
      </c>
      <c r="L2590" s="31">
        <f t="shared" si="203"/>
        <v>3.1961483404734543</v>
      </c>
      <c r="M2590" s="4">
        <f>2.721*K2590*(H2590+VLOOKUP(B2590,Summary!$A$34:C$39,3,0))</f>
        <v>1.1436953528914691</v>
      </c>
      <c r="N2590" t="s">
        <v>109</v>
      </c>
      <c r="P2590">
        <f t="shared" si="204"/>
        <v>1000</v>
      </c>
    </row>
    <row r="2591" spans="1:16" hidden="1">
      <c r="A2591" t="s">
        <v>8</v>
      </c>
      <c r="B2591" t="s">
        <v>8</v>
      </c>
      <c r="C2591" t="s">
        <v>86</v>
      </c>
      <c r="D2591" s="8">
        <v>2540</v>
      </c>
      <c r="E2591" t="str">
        <f>VLOOKUP(D2591,Conformity!$A$2:$C$116,2,0)</f>
        <v>Aquaculture</v>
      </c>
      <c r="F2591" s="8" t="s">
        <v>5</v>
      </c>
      <c r="G2591" s="26">
        <f t="shared" si="205"/>
        <v>1.7303616721893005</v>
      </c>
      <c r="H2591" s="30">
        <f t="shared" si="206"/>
        <v>0.38508149913584422</v>
      </c>
      <c r="I2591" s="30">
        <f>HLOOKUP(F2591,ROCs!$B$1:$F$17,MATCH(VLOOKUP(D2591,HROC,2,0),ROCs!$A$2:$A$17,0)+1,0)</f>
        <v>0.30381529981542799</v>
      </c>
      <c r="J2591" s="3">
        <v>1.02</v>
      </c>
      <c r="K2591" s="26">
        <f t="shared" si="202"/>
        <v>1.2914732672204121</v>
      </c>
      <c r="L2591" s="31">
        <f t="shared" si="203"/>
        <v>6.0806618067766482</v>
      </c>
      <c r="M2591" s="4">
        <f>2.721*K2591*(H2591+VLOOKUP(B2591,Summary!$A$34:C$39,3,0))</f>
        <v>2.0208931830735959</v>
      </c>
      <c r="N2591" t="s">
        <v>109</v>
      </c>
      <c r="P2591">
        <f t="shared" si="204"/>
        <v>2000</v>
      </c>
    </row>
    <row r="2592" spans="1:16" hidden="1">
      <c r="A2592" t="s">
        <v>14</v>
      </c>
      <c r="B2592" t="s">
        <v>96</v>
      </c>
      <c r="C2592" t="s">
        <v>86</v>
      </c>
      <c r="D2592" s="8">
        <v>8200</v>
      </c>
      <c r="E2592" t="str">
        <f>VLOOKUP(D2592,Conformity!$A$2:$C$116,2,0)</f>
        <v>Communications</v>
      </c>
      <c r="F2592" s="8" t="s">
        <v>10</v>
      </c>
      <c r="G2592" s="26">
        <f t="shared" si="205"/>
        <v>1.2017295380314896</v>
      </c>
      <c r="H2592" s="30">
        <f t="shared" si="206"/>
        <v>0.2322997442582819</v>
      </c>
      <c r="I2592" s="30">
        <f>HLOOKUP(F2592,ROCs!$B$1:$F$17,MATCH(VLOOKUP(D2592,HROC,2,0),ROCs!$A$2:$A$17,0)+1,0)</f>
        <v>0.57659988543228824</v>
      </c>
      <c r="J2592" s="3">
        <v>1.02</v>
      </c>
      <c r="K2592" s="26">
        <f t="shared" si="202"/>
        <v>2.4510396229898421</v>
      </c>
      <c r="L2592" s="31">
        <f t="shared" si="203"/>
        <v>8.0146693483381224</v>
      </c>
      <c r="M2592" s="4">
        <f>2.721*K2592*(H2592+VLOOKUP(B2592,Summary!$A$34:C$39,3,0))</f>
        <v>2.0828140680478966</v>
      </c>
      <c r="N2592" t="s">
        <v>109</v>
      </c>
      <c r="P2592">
        <f t="shared" si="204"/>
        <v>8000</v>
      </c>
    </row>
    <row r="2593" spans="1:16" hidden="1">
      <c r="A2593" t="s">
        <v>16</v>
      </c>
      <c r="B2593" t="s">
        <v>97</v>
      </c>
      <c r="C2593" t="s">
        <v>71</v>
      </c>
      <c r="D2593" s="8">
        <v>8140</v>
      </c>
      <c r="E2593" t="str">
        <f>VLOOKUP(D2593,Conformity!$A$2:$C$116,2,0)</f>
        <v>Roads and Highways</v>
      </c>
      <c r="F2593" s="8" t="s">
        <v>13</v>
      </c>
      <c r="G2593" s="26">
        <f t="shared" si="205"/>
        <v>1.0171301585628862</v>
      </c>
      <c r="H2593" s="30">
        <f t="shared" si="206"/>
        <v>0.19656132206470006</v>
      </c>
      <c r="I2593" s="30">
        <f>HLOOKUP(F2593,ROCs!$B$1:$F$17,MATCH(VLOOKUP(D2593,HROC,2,0),ROCs!$A$2:$A$17,0)+1,0)</f>
        <v>0.39828344230763024</v>
      </c>
      <c r="J2593" s="3">
        <v>1.02</v>
      </c>
      <c r="K2593" s="26">
        <f t="shared" si="202"/>
        <v>1.6930431707333902</v>
      </c>
      <c r="L2593" s="31">
        <f t="shared" si="203"/>
        <v>4.6856851761377749</v>
      </c>
      <c r="M2593" s="4">
        <f>2.721*K2593*(H2593+VLOOKUP(B2593,Summary!$A$34:C$39,3,0))</f>
        <v>1.0897837122559242</v>
      </c>
      <c r="N2593" t="s">
        <v>104</v>
      </c>
      <c r="P2593">
        <f t="shared" si="204"/>
        <v>8000</v>
      </c>
    </row>
    <row r="2594" spans="1:16" hidden="1">
      <c r="A2594" t="s">
        <v>11</v>
      </c>
      <c r="B2594" t="s">
        <v>11</v>
      </c>
      <c r="C2594" t="s">
        <v>72</v>
      </c>
      <c r="D2594" s="8">
        <v>7430</v>
      </c>
      <c r="E2594" t="str">
        <f>VLOOKUP(D2594,Conformity!$A$2:$C$116,2,0)</f>
        <v>Spoil Areas</v>
      </c>
      <c r="F2594" s="8" t="s">
        <v>5</v>
      </c>
      <c r="G2594" s="26">
        <f t="shared" si="205"/>
        <v>0.73183755311232057</v>
      </c>
      <c r="H2594" s="30">
        <f t="shared" si="206"/>
        <v>0.13401908322593187</v>
      </c>
      <c r="I2594" s="30">
        <f>HLOOKUP(F2594,ROCs!$B$1:$F$17,MATCH(VLOOKUP(D2594,HROC,2,0),ROCs!$A$2:$A$17,0)+1,0)</f>
        <v>0.28292799795311729</v>
      </c>
      <c r="J2594" s="3">
        <v>1.02</v>
      </c>
      <c r="K2594" s="26">
        <f t="shared" si="202"/>
        <v>1.2026844800990084</v>
      </c>
      <c r="L2594" s="31">
        <f t="shared" si="203"/>
        <v>2.3949416641296368</v>
      </c>
      <c r="M2594" s="4">
        <f>2.721*K2594*(H2594+VLOOKUP(B2594,Summary!$A$34:C$39,3,0))</f>
        <v>0.79855354070742479</v>
      </c>
      <c r="N2594" t="s">
        <v>99</v>
      </c>
      <c r="P2594">
        <f t="shared" si="204"/>
        <v>7000</v>
      </c>
    </row>
    <row r="2595" spans="1:16" hidden="1">
      <c r="A2595" t="s">
        <v>14</v>
      </c>
      <c r="B2595" t="s">
        <v>96</v>
      </c>
      <c r="C2595" t="s">
        <v>83</v>
      </c>
      <c r="D2595" s="8">
        <v>1900</v>
      </c>
      <c r="E2595" t="str">
        <f>VLOOKUP(D2595,Conformity!$A$2:$C$116,2,0)</f>
        <v>Open Land</v>
      </c>
      <c r="F2595" s="8" t="s">
        <v>10</v>
      </c>
      <c r="G2595" s="26">
        <f t="shared" si="205"/>
        <v>0.80616023176279095</v>
      </c>
      <c r="H2595" s="30">
        <f t="shared" si="206"/>
        <v>4.9140330516175015E-2</v>
      </c>
      <c r="I2595" s="30">
        <f>HLOOKUP(F2595,ROCs!$B$1:$F$17,MATCH(VLOOKUP(D2595,HROC,2,0),ROCs!$A$2:$A$17,0)+1,0)</f>
        <v>0.24115339422849597</v>
      </c>
      <c r="J2595" s="3">
        <v>1.02</v>
      </c>
      <c r="K2595" s="26">
        <f t="shared" si="202"/>
        <v>1.0251069058562021</v>
      </c>
      <c r="L2595" s="31">
        <f t="shared" si="203"/>
        <v>2.2486355450149587</v>
      </c>
      <c r="M2595" s="4">
        <f>2.721*K2595*(H2595+VLOOKUP(B2595,Summary!$A$34:C$39,3,0))</f>
        <v>0.36021317605641567</v>
      </c>
      <c r="N2595" t="s">
        <v>111</v>
      </c>
      <c r="O2595" t="s">
        <v>82</v>
      </c>
      <c r="P2595">
        <f t="shared" si="204"/>
        <v>1000</v>
      </c>
    </row>
    <row r="2596" spans="1:16">
      <c r="A2596" t="s">
        <v>14</v>
      </c>
      <c r="B2596" t="s">
        <v>96</v>
      </c>
      <c r="C2596" t="s">
        <v>17</v>
      </c>
      <c r="D2596" s="8">
        <v>5300</v>
      </c>
      <c r="E2596" t="str">
        <f>VLOOKUP(D2596,Conformity!$A$2:$C$116,2,0)</f>
        <v>Reservoirs</v>
      </c>
      <c r="F2596" s="8" t="s">
        <v>5</v>
      </c>
      <c r="G2596" s="26">
        <f t="shared" si="205"/>
        <v>0.52096910560538079</v>
      </c>
      <c r="H2596" s="30">
        <f t="shared" si="206"/>
        <v>9.3813358258152305E-2</v>
      </c>
      <c r="I2596" s="30">
        <f>HLOOKUP(F2596,ROCs!$B$1:$F$17,MATCH(VLOOKUP(D2596,HROC,2,0),ROCs!$A$2:$A$17,0)+1,0)</f>
        <v>0.2984336595879456</v>
      </c>
      <c r="J2596" s="3">
        <v>1.01</v>
      </c>
      <c r="K2596" s="26">
        <f t="shared" si="202"/>
        <v>1.2561594990960907</v>
      </c>
      <c r="L2596" s="31">
        <f t="shared" si="203"/>
        <v>1.7806776111084202</v>
      </c>
      <c r="M2596" s="4">
        <f>2.721*K2596*(H2596+VLOOKUP(B2596,Summary!$A$34:C$39,3,0))</f>
        <v>0.59409579614554009</v>
      </c>
      <c r="N2596" t="s">
        <v>17</v>
      </c>
      <c r="O2596" t="s">
        <v>51</v>
      </c>
      <c r="P2596">
        <f t="shared" si="204"/>
        <v>5000</v>
      </c>
    </row>
    <row r="2597" spans="1:16" hidden="1">
      <c r="A2597" t="s">
        <v>14</v>
      </c>
      <c r="B2597" t="s">
        <v>96</v>
      </c>
      <c r="C2597" t="s">
        <v>86</v>
      </c>
      <c r="D2597" s="8">
        <v>6120</v>
      </c>
      <c r="E2597" t="str">
        <f>VLOOKUP(D2597,Conformity!$A$2:$C$116,2,0)</f>
        <v>Mangrove Swamps</v>
      </c>
      <c r="F2597" s="8" t="s">
        <v>5</v>
      </c>
      <c r="G2597" s="26">
        <f t="shared" si="205"/>
        <v>0.62640332935885068</v>
      </c>
      <c r="H2597" s="30">
        <f t="shared" si="206"/>
        <v>1.7869211096790915E-2</v>
      </c>
      <c r="I2597" s="30">
        <f>HLOOKUP(F2597,ROCs!$B$1:$F$17,MATCH(VLOOKUP(D2597,HROC,2,0),ROCs!$A$2:$A$17,0)+1,0)</f>
        <v>0.24869471632328805</v>
      </c>
      <c r="J2597" s="3">
        <v>1.01</v>
      </c>
      <c r="K2597" s="26">
        <f t="shared" si="202"/>
        <v>1.046799582580076</v>
      </c>
      <c r="L2597" s="31">
        <f t="shared" si="203"/>
        <v>1.7842107016066517</v>
      </c>
      <c r="M2597" s="4">
        <f>2.721*K2597*(H2597+VLOOKUP(B2597,Summary!$A$34:C$39,3,0))</f>
        <v>0.27876495160941239</v>
      </c>
      <c r="N2597" t="s">
        <v>109</v>
      </c>
      <c r="P2597">
        <f t="shared" si="204"/>
        <v>6000</v>
      </c>
    </row>
    <row r="2598" spans="1:16" hidden="1">
      <c r="A2598" t="s">
        <v>2</v>
      </c>
      <c r="B2598" t="s">
        <v>94</v>
      </c>
      <c r="C2598" t="s">
        <v>71</v>
      </c>
      <c r="D2598" s="8">
        <v>6172</v>
      </c>
      <c r="E2598" t="str">
        <f>VLOOKUP(D2598,Conformity!$A$2:$C$116,2,0)</f>
        <v>Mixed Shrubs</v>
      </c>
      <c r="F2598" s="8" t="s">
        <v>3</v>
      </c>
      <c r="G2598" s="26">
        <f t="shared" si="205"/>
        <v>0.62640332935885068</v>
      </c>
      <c r="H2598" s="30">
        <f t="shared" si="206"/>
        <v>1.7869211096790915E-2</v>
      </c>
      <c r="I2598" s="30">
        <f>HLOOKUP(F2598,ROCs!$B$1:$F$17,MATCH(VLOOKUP(D2598,HROC,2,0),ROCs!$A$2:$A$17,0)+1,0)</f>
        <v>0.24869471632328805</v>
      </c>
      <c r="J2598" s="3">
        <v>1.01</v>
      </c>
      <c r="K2598" s="26">
        <f t="shared" si="202"/>
        <v>1.046799582580076</v>
      </c>
      <c r="L2598" s="31">
        <f t="shared" si="203"/>
        <v>1.7842107016066517</v>
      </c>
      <c r="M2598" s="4">
        <f>2.721*K2598*(H2598+VLOOKUP(B2598,Summary!$A$34:C$39,3,0))</f>
        <v>0.19331470168340081</v>
      </c>
      <c r="N2598" t="s">
        <v>104</v>
      </c>
      <c r="P2598">
        <f t="shared" si="204"/>
        <v>6000</v>
      </c>
    </row>
    <row r="2599" spans="1:16" hidden="1">
      <c r="A2599" t="s">
        <v>16</v>
      </c>
      <c r="B2599" t="s">
        <v>97</v>
      </c>
      <c r="C2599" t="s">
        <v>79</v>
      </c>
      <c r="D2599" s="8">
        <v>4200</v>
      </c>
      <c r="E2599" t="str">
        <f>VLOOKUP(D2599,Conformity!$A$2:$C$116,2,0)</f>
        <v>Upland Hardwood Forests</v>
      </c>
      <c r="F2599" s="8" t="s">
        <v>10</v>
      </c>
      <c r="G2599" s="26">
        <f t="shared" si="205"/>
        <v>0.80616023176279095</v>
      </c>
      <c r="H2599" s="30">
        <f t="shared" si="206"/>
        <v>4.9140330516175015E-2</v>
      </c>
      <c r="I2599" s="30">
        <f>HLOOKUP(F2599,ROCs!$B$1:$F$17,MATCH(VLOOKUP(D2599,HROC,2,0),ROCs!$A$2:$A$17,0)+1,0)</f>
        <v>0.24115339422849597</v>
      </c>
      <c r="J2599" s="3">
        <v>1.01</v>
      </c>
      <c r="K2599" s="26">
        <f t="shared" si="202"/>
        <v>1.0150568381517295</v>
      </c>
      <c r="L2599" s="31">
        <f t="shared" si="203"/>
        <v>2.2265900984952043</v>
      </c>
      <c r="M2599" s="4">
        <f>2.721*K2599*(H2599+VLOOKUP(B2599,Summary!$A$34:C$39,3,0))</f>
        <v>0.2462028880659381</v>
      </c>
      <c r="N2599" t="s">
        <v>113</v>
      </c>
      <c r="P2599">
        <f t="shared" si="204"/>
        <v>4000</v>
      </c>
    </row>
    <row r="2600" spans="1:16">
      <c r="A2600" t="s">
        <v>14</v>
      </c>
      <c r="B2600" t="s">
        <v>96</v>
      </c>
      <c r="C2600" t="s">
        <v>17</v>
      </c>
      <c r="D2600" s="8">
        <v>2210</v>
      </c>
      <c r="E2600" t="str">
        <f>VLOOKUP(D2600,Conformity!$A$2:$C$116,2,0)</f>
        <v>Citrus Groves</v>
      </c>
      <c r="F2600" s="8" t="s">
        <v>5</v>
      </c>
      <c r="G2600" s="26">
        <f t="shared" si="205"/>
        <v>1.6671011379372187</v>
      </c>
      <c r="H2600" s="30">
        <f t="shared" si="206"/>
        <v>0.16490862031309303</v>
      </c>
      <c r="I2600" s="30">
        <f>HLOOKUP(F2600,ROCs!$B$1:$F$17,MATCH(VLOOKUP(D2600,HROC,2,0),ROCs!$A$2:$A$17,0)+1,0)</f>
        <v>0.32696578480774496</v>
      </c>
      <c r="J2600" s="3">
        <v>0.99</v>
      </c>
      <c r="K2600" s="26">
        <f t="shared" si="202"/>
        <v>1.3490036091044144</v>
      </c>
      <c r="L2600" s="31">
        <f t="shared" si="203"/>
        <v>6.1193261544005448</v>
      </c>
      <c r="M2600" s="4">
        <f>2.721*K2600*(H2600+VLOOKUP(B2600,Summary!$A$34:C$39,3,0))</f>
        <v>0.89897108916525814</v>
      </c>
      <c r="N2600" t="s">
        <v>17</v>
      </c>
      <c r="O2600" t="s">
        <v>54</v>
      </c>
      <c r="P2600">
        <f t="shared" si="204"/>
        <v>2000</v>
      </c>
    </row>
    <row r="2601" spans="1:16" hidden="1">
      <c r="A2601" t="s">
        <v>2</v>
      </c>
      <c r="B2601" t="s">
        <v>94</v>
      </c>
      <c r="C2601" t="s">
        <v>86</v>
      </c>
      <c r="D2601" s="8">
        <v>1400</v>
      </c>
      <c r="E2601" t="str">
        <f>VLOOKUP(D2601,Conformity!$A$2:$C$116,2,0)</f>
        <v>Commercial and Services</v>
      </c>
      <c r="F2601" s="8" t="s">
        <v>5</v>
      </c>
      <c r="G2601" s="26">
        <f t="shared" si="205"/>
        <v>0.73183755311232057</v>
      </c>
      <c r="H2601" s="30">
        <f t="shared" si="206"/>
        <v>0.15992943931627868</v>
      </c>
      <c r="I2601" s="30">
        <f>HLOOKUP(F2601,ROCs!$B$1:$F$17,MATCH(VLOOKUP(D2601,HROC,2,0),ROCs!$A$2:$A$17,0)+1,0)</f>
        <v>0.58224006489851832</v>
      </c>
      <c r="J2601" s="3">
        <v>0.99</v>
      </c>
      <c r="K2601" s="26">
        <f t="shared" si="202"/>
        <v>2.4022206157599295</v>
      </c>
      <c r="L2601" s="31">
        <f t="shared" si="203"/>
        <v>4.783613935585989</v>
      </c>
      <c r="M2601" s="4">
        <f>2.721*K2601*(H2601+VLOOKUP(B2601,Summary!$A$34:C$39,3,0))</f>
        <v>1.3721916662139071</v>
      </c>
      <c r="N2601" t="s">
        <v>109</v>
      </c>
      <c r="P2601">
        <f t="shared" si="204"/>
        <v>1000</v>
      </c>
    </row>
    <row r="2602" spans="1:16" hidden="1">
      <c r="A2602" t="s">
        <v>7</v>
      </c>
      <c r="B2602" t="s">
        <v>94</v>
      </c>
      <c r="C2602" t="s">
        <v>86</v>
      </c>
      <c r="D2602" s="8">
        <v>1330</v>
      </c>
      <c r="E2602" t="str">
        <f>VLOOKUP(D2602,Conformity!$A$2:$C$116,2,0)</f>
        <v>Multiple Dwelling Units, Low Rise &lt;Two stories or less&gt;</v>
      </c>
      <c r="F2602" s="8" t="s">
        <v>3</v>
      </c>
      <c r="G2602" s="26">
        <f t="shared" si="205"/>
        <v>1.6728075169398335</v>
      </c>
      <c r="H2602" s="30">
        <f t="shared" si="206"/>
        <v>0.4645994885165638</v>
      </c>
      <c r="I2602" s="30">
        <f>HLOOKUP(F2602,ROCs!$B$1:$F$17,MATCH(VLOOKUP(D2602,HROC,2,0),ROCs!$A$2:$A$17,0)+1,0)</f>
        <v>0.37832588419635466</v>
      </c>
      <c r="J2602" s="3">
        <v>0.99</v>
      </c>
      <c r="K2602" s="26">
        <f t="shared" si="202"/>
        <v>1.5609063911644248</v>
      </c>
      <c r="L2602" s="31">
        <f t="shared" si="203"/>
        <v>7.1047920646560154</v>
      </c>
      <c r="M2602" s="4">
        <f>2.721*K2602*(H2602+VLOOKUP(B2602,Summary!$A$34:C$39,3,0))</f>
        <v>2.1856204766325353</v>
      </c>
      <c r="N2602" t="s">
        <v>109</v>
      </c>
      <c r="P2602">
        <f t="shared" si="204"/>
        <v>1000</v>
      </c>
    </row>
    <row r="2603" spans="1:16" hidden="1">
      <c r="A2603" t="s">
        <v>2</v>
      </c>
      <c r="B2603" t="s">
        <v>94</v>
      </c>
      <c r="C2603" t="s">
        <v>71</v>
      </c>
      <c r="D2603" s="8">
        <v>1480</v>
      </c>
      <c r="E2603" t="str">
        <f>VLOOKUP(D2603,Conformity!$A$2:$C$116,2,0)</f>
        <v>Cemeteries</v>
      </c>
      <c r="F2603" s="8" t="s">
        <v>10</v>
      </c>
      <c r="G2603" s="26">
        <f t="shared" si="205"/>
        <v>1.3474392445178078</v>
      </c>
      <c r="H2603" s="30">
        <f t="shared" si="206"/>
        <v>0.2921616014325315</v>
      </c>
      <c r="I2603" s="30">
        <f>HLOOKUP(F2603,ROCs!$B$1:$F$17,MATCH(VLOOKUP(D2603,HROC,2,0),ROCs!$A$2:$A$17,0)+1,0)</f>
        <v>0.24895975957097566</v>
      </c>
      <c r="J2603" s="3">
        <v>0.99</v>
      </c>
      <c r="K2603" s="26">
        <f t="shared" si="202"/>
        <v>1.0271644000319207</v>
      </c>
      <c r="L2603" s="31">
        <f t="shared" si="203"/>
        <v>3.7659772566580827</v>
      </c>
      <c r="M2603" s="4">
        <f>2.721*K2603*(H2603+VLOOKUP(B2603,Summary!$A$34:C$39,3,0))</f>
        <v>0.9563123638704375</v>
      </c>
      <c r="N2603" t="s">
        <v>104</v>
      </c>
      <c r="P2603">
        <f t="shared" si="204"/>
        <v>1000</v>
      </c>
    </row>
    <row r="2604" spans="1:16" hidden="1">
      <c r="A2604" t="s">
        <v>14</v>
      </c>
      <c r="B2604" t="s">
        <v>96</v>
      </c>
      <c r="C2604" t="s">
        <v>90</v>
      </c>
      <c r="D2604" s="8">
        <v>8100</v>
      </c>
      <c r="E2604" t="str">
        <f>VLOOKUP(D2604,Conformity!$A$2:$C$116,2,0)</f>
        <v>Transportation</v>
      </c>
      <c r="F2604" s="8" t="s">
        <v>10</v>
      </c>
      <c r="G2604" s="26">
        <f t="shared" si="205"/>
        <v>1.0171301585628862</v>
      </c>
      <c r="H2604" s="30">
        <f t="shared" si="206"/>
        <v>0.19656132206470006</v>
      </c>
      <c r="I2604" s="30">
        <f>HLOOKUP(F2604,ROCs!$B$1:$F$17,MATCH(VLOOKUP(D2604,HROC,2,0),ROCs!$A$2:$A$17,0)+1,0)</f>
        <v>0.43863241848912221</v>
      </c>
      <c r="J2604" s="3">
        <v>0.99</v>
      </c>
      <c r="K2604" s="26">
        <f t="shared" si="202"/>
        <v>1.8097205980128825</v>
      </c>
      <c r="L2604" s="31">
        <f t="shared" si="203"/>
        <v>5.0086029261657234</v>
      </c>
      <c r="M2604" s="4">
        <f>2.721*K2604*(H2604+VLOOKUP(B2604,Summary!$A$34:C$39,3,0))</f>
        <v>1.3618570202604761</v>
      </c>
      <c r="N2604" t="s">
        <v>105</v>
      </c>
      <c r="O2604" t="s">
        <v>89</v>
      </c>
      <c r="P2604">
        <f t="shared" si="204"/>
        <v>8000</v>
      </c>
    </row>
    <row r="2605" spans="1:16" hidden="1">
      <c r="A2605" t="s">
        <v>14</v>
      </c>
      <c r="B2605" t="s">
        <v>96</v>
      </c>
      <c r="C2605" t="s">
        <v>72</v>
      </c>
      <c r="D2605" s="8">
        <v>5300</v>
      </c>
      <c r="E2605" t="str">
        <f>VLOOKUP(D2605,Conformity!$A$2:$C$116,2,0)</f>
        <v>Reservoirs</v>
      </c>
      <c r="F2605" s="8" t="s">
        <v>9</v>
      </c>
      <c r="G2605" s="26">
        <f t="shared" si="205"/>
        <v>0.52096910560538079</v>
      </c>
      <c r="H2605" s="30">
        <f t="shared" si="206"/>
        <v>9.3813358258152305E-2</v>
      </c>
      <c r="I2605" s="30">
        <f>HLOOKUP(F2605,ROCs!$B$1:$F$17,MATCH(VLOOKUP(D2605,HROC,2,0),ROCs!$A$2:$A$17,0)+1,0)</f>
        <v>0.2984336595879456</v>
      </c>
      <c r="J2605" s="3">
        <v>0.99</v>
      </c>
      <c r="K2605" s="26">
        <f t="shared" si="202"/>
        <v>1.2312850535694355</v>
      </c>
      <c r="L2605" s="31">
        <f t="shared" si="203"/>
        <v>1.7454166683141941</v>
      </c>
      <c r="M2605" s="4">
        <f>2.721*K2605*(H2605+VLOOKUP(B2605,Summary!$A$34:C$39,3,0))</f>
        <v>0.58233152295453938</v>
      </c>
      <c r="N2605" t="s">
        <v>99</v>
      </c>
      <c r="P2605">
        <f t="shared" si="204"/>
        <v>5000</v>
      </c>
    </row>
    <row r="2606" spans="1:16" hidden="1">
      <c r="A2606" t="s">
        <v>14</v>
      </c>
      <c r="B2606" t="s">
        <v>96</v>
      </c>
      <c r="C2606" t="s">
        <v>77</v>
      </c>
      <c r="D2606" s="8">
        <v>6120</v>
      </c>
      <c r="E2606" t="str">
        <f>VLOOKUP(D2606,Conformity!$A$2:$C$116,2,0)</f>
        <v>Mangrove Swamps</v>
      </c>
      <c r="F2606" s="8" t="s">
        <v>10</v>
      </c>
      <c r="G2606" s="26">
        <f t="shared" si="205"/>
        <v>0.62640332935885068</v>
      </c>
      <c r="H2606" s="30">
        <f t="shared" si="206"/>
        <v>1.7869211096790915E-2</v>
      </c>
      <c r="I2606" s="30">
        <f>HLOOKUP(F2606,ROCs!$B$1:$F$17,MATCH(VLOOKUP(D2606,HROC,2,0),ROCs!$A$2:$A$17,0)+1,0)</f>
        <v>0.24869471632328805</v>
      </c>
      <c r="J2606" s="3">
        <v>0.99</v>
      </c>
      <c r="K2606" s="26">
        <f t="shared" si="202"/>
        <v>1.0260708779745298</v>
      </c>
      <c r="L2606" s="31">
        <f t="shared" si="203"/>
        <v>1.7488797966243417</v>
      </c>
      <c r="M2606" s="4">
        <f>2.721*K2606*(H2606+VLOOKUP(B2606,Summary!$A$34:C$39,3,0))</f>
        <v>0.27324485355774086</v>
      </c>
      <c r="N2606" t="s">
        <v>112</v>
      </c>
      <c r="P2606">
        <f t="shared" si="204"/>
        <v>6000</v>
      </c>
    </row>
    <row r="2607" spans="1:16" hidden="1">
      <c r="A2607" t="s">
        <v>12</v>
      </c>
      <c r="B2607" t="s">
        <v>95</v>
      </c>
      <c r="C2607" t="s">
        <v>86</v>
      </c>
      <c r="D2607" s="8">
        <v>1850</v>
      </c>
      <c r="E2607" t="str">
        <f>VLOOKUP(D2607,Conformity!$A$2:$C$116,2,0)</f>
        <v>Parks and Zoos</v>
      </c>
      <c r="F2607" s="8" t="s">
        <v>5</v>
      </c>
      <c r="G2607" s="26">
        <f t="shared" si="205"/>
        <v>0.96739227811534922</v>
      </c>
      <c r="H2607" s="30">
        <f t="shared" si="206"/>
        <v>0.17065096597435325</v>
      </c>
      <c r="I2607" s="30">
        <f>HLOOKUP(F2607,ROCs!$B$1:$F$17,MATCH(VLOOKUP(D2607,HROC,2,0),ROCs!$A$2:$A$17,0)+1,0)</f>
        <v>0.27638752969320179</v>
      </c>
      <c r="J2607" s="3">
        <v>0.98</v>
      </c>
      <c r="K2607" s="26">
        <f t="shared" si="202"/>
        <v>1.12880812939649</v>
      </c>
      <c r="L2607" s="31">
        <f t="shared" si="203"/>
        <v>2.9713327288252822</v>
      </c>
      <c r="M2607" s="4">
        <f>2.721*K2607*(H2607+VLOOKUP(B2607,Summary!$A$34:C$39,3,0))</f>
        <v>0.52415220989058264</v>
      </c>
      <c r="N2607" t="s">
        <v>109</v>
      </c>
      <c r="P2607">
        <f t="shared" si="204"/>
        <v>1000</v>
      </c>
    </row>
    <row r="2608" spans="1:16" hidden="1">
      <c r="A2608" t="s">
        <v>14</v>
      </c>
      <c r="B2608" t="s">
        <v>96</v>
      </c>
      <c r="C2608" t="s">
        <v>86</v>
      </c>
      <c r="D2608" s="8">
        <v>5110</v>
      </c>
      <c r="E2608" t="str">
        <f>VLOOKUP(D2608,Conformity!$A$2:$C$116,2,0)</f>
        <v xml:space="preserve"> Natural River, Stream, Waterway</v>
      </c>
      <c r="F2608" s="8" t="s">
        <v>5</v>
      </c>
      <c r="G2608" s="26">
        <f t="shared" si="205"/>
        <v>0.52096910560538079</v>
      </c>
      <c r="H2608" s="30">
        <f t="shared" si="206"/>
        <v>9.3813358258152305E-2</v>
      </c>
      <c r="I2608" s="30">
        <f>HLOOKUP(F2608,ROCs!$B$1:$F$17,MATCH(VLOOKUP(D2608,HROC,2,0),ROCs!$A$2:$A$17,0)+1,0)</f>
        <v>0.2984336595879456</v>
      </c>
      <c r="J2608" s="3">
        <v>0.98</v>
      </c>
      <c r="K2608" s="26">
        <f t="shared" si="202"/>
        <v>1.2188478308061079</v>
      </c>
      <c r="L2608" s="31">
        <f t="shared" si="203"/>
        <v>1.7277861969170811</v>
      </c>
      <c r="M2608" s="4">
        <f>2.721*K2608*(H2608+VLOOKUP(B2608,Summary!$A$34:C$39,3,0))</f>
        <v>0.57644938635903897</v>
      </c>
      <c r="N2608" t="s">
        <v>109</v>
      </c>
      <c r="P2608">
        <f t="shared" si="204"/>
        <v>5000</v>
      </c>
    </row>
    <row r="2609" spans="1:16" hidden="1">
      <c r="A2609" t="s">
        <v>14</v>
      </c>
      <c r="B2609" t="s">
        <v>96</v>
      </c>
      <c r="C2609" t="s">
        <v>83</v>
      </c>
      <c r="D2609" s="8">
        <v>4220</v>
      </c>
      <c r="E2609" t="str">
        <f>VLOOKUP(D2609,Conformity!$A$2:$C$116,2,0)</f>
        <v>Brazilian Pepper</v>
      </c>
      <c r="F2609" s="8" t="s">
        <v>10</v>
      </c>
      <c r="G2609" s="26">
        <f t="shared" si="205"/>
        <v>0.80616023176279095</v>
      </c>
      <c r="H2609" s="30">
        <f t="shared" si="206"/>
        <v>4.9140330516175015E-2</v>
      </c>
      <c r="I2609" s="30">
        <f>HLOOKUP(F2609,ROCs!$B$1:$F$17,MATCH(VLOOKUP(D2609,HROC,2,0),ROCs!$A$2:$A$17,0)+1,0)</f>
        <v>0.24115339422849597</v>
      </c>
      <c r="J2609" s="3">
        <v>0.98</v>
      </c>
      <c r="K2609" s="26">
        <f t="shared" si="202"/>
        <v>0.98490663503831177</v>
      </c>
      <c r="L2609" s="31">
        <f t="shared" si="203"/>
        <v>2.1604537589359407</v>
      </c>
      <c r="M2609" s="4">
        <f>2.721*K2609*(H2609+VLOOKUP(B2609,Summary!$A$34:C$39,3,0))</f>
        <v>0.34608716915224247</v>
      </c>
      <c r="N2609" t="s">
        <v>111</v>
      </c>
      <c r="O2609" t="s">
        <v>82</v>
      </c>
      <c r="P2609">
        <f t="shared" si="204"/>
        <v>4000</v>
      </c>
    </row>
    <row r="2610" spans="1:16">
      <c r="A2610" t="s">
        <v>14</v>
      </c>
      <c r="B2610" t="s">
        <v>96</v>
      </c>
      <c r="C2610" t="s">
        <v>17</v>
      </c>
      <c r="D2610" s="8">
        <v>1210</v>
      </c>
      <c r="E2610" t="str">
        <f>VLOOKUP(D2610,Conformity!$A$2:$C$116,2,0)</f>
        <v>Fixed Single Family Units</v>
      </c>
      <c r="F2610" s="8" t="s">
        <v>5</v>
      </c>
      <c r="G2610" s="26">
        <f t="shared" si="205"/>
        <v>1.3474392445178078</v>
      </c>
      <c r="H2610" s="30">
        <f t="shared" si="206"/>
        <v>0.2921616014325315</v>
      </c>
      <c r="I2610" s="30">
        <f>HLOOKUP(F2610,ROCs!$B$1:$F$17,MATCH(VLOOKUP(D2610,HROC,2,0),ROCs!$A$2:$A$17,0)+1,0)</f>
        <v>0.24052044568721381</v>
      </c>
      <c r="J2610" s="3">
        <v>0.97</v>
      </c>
      <c r="K2610" s="26">
        <f t="shared" si="202"/>
        <v>0.97229788867941969</v>
      </c>
      <c r="L2610" s="31">
        <f t="shared" si="203"/>
        <v>3.5648156569187712</v>
      </c>
      <c r="M2610" s="4">
        <f>2.721*K2610*(H2610+VLOOKUP(B2610,Summary!$A$34:C$39,3,0))</f>
        <v>0.98459912689081408</v>
      </c>
      <c r="N2610" t="s">
        <v>17</v>
      </c>
      <c r="O2610" t="s">
        <v>46</v>
      </c>
      <c r="P2610">
        <f t="shared" si="204"/>
        <v>1000</v>
      </c>
    </row>
    <row r="2611" spans="1:16" hidden="1">
      <c r="A2611" t="s">
        <v>2</v>
      </c>
      <c r="B2611" t="s">
        <v>94</v>
      </c>
      <c r="C2611" t="s">
        <v>81</v>
      </c>
      <c r="D2611" s="8">
        <v>1310</v>
      </c>
      <c r="E2611" t="str">
        <f>VLOOKUP(D2611,Conformity!$A$2:$C$116,2,0)</f>
        <v>Fixed Single Family Units &lt;Six or more dwelling units per acre&gt;</v>
      </c>
      <c r="F2611" s="8" t="s">
        <v>3</v>
      </c>
      <c r="G2611" s="26">
        <f t="shared" si="205"/>
        <v>1.3474392445178078</v>
      </c>
      <c r="H2611" s="30">
        <f t="shared" si="206"/>
        <v>0.2921616014325315</v>
      </c>
      <c r="I2611" s="30">
        <f>HLOOKUP(F2611,ROCs!$B$1:$F$17,MATCH(VLOOKUP(D2611,HROC,2,0),ROCs!$A$2:$A$17,0)+1,0)</f>
        <v>0.37832588419635466</v>
      </c>
      <c r="J2611" s="3">
        <v>0.97</v>
      </c>
      <c r="K2611" s="26">
        <f t="shared" si="202"/>
        <v>1.5293729287166586</v>
      </c>
      <c r="L2611" s="31">
        <f t="shared" si="203"/>
        <v>5.6072656590478722</v>
      </c>
      <c r="M2611" s="4">
        <f>2.721*K2611*(H2611+VLOOKUP(B2611,Summary!$A$34:C$39,3,0))</f>
        <v>1.4238794107886048</v>
      </c>
      <c r="N2611" t="s">
        <v>103</v>
      </c>
      <c r="O2611" t="s">
        <v>82</v>
      </c>
      <c r="P2611">
        <f t="shared" si="204"/>
        <v>1000</v>
      </c>
    </row>
    <row r="2612" spans="1:16" hidden="1">
      <c r="A2612" t="s">
        <v>14</v>
      </c>
      <c r="B2612" t="s">
        <v>96</v>
      </c>
      <c r="C2612" t="s">
        <v>81</v>
      </c>
      <c r="D2612" s="8">
        <v>4110</v>
      </c>
      <c r="E2612" t="str">
        <f>VLOOKUP(D2612,Conformity!$A$2:$C$116,2,0)</f>
        <v>Pine Flatwoods</v>
      </c>
      <c r="F2612" s="8" t="s">
        <v>10</v>
      </c>
      <c r="G2612" s="26">
        <f t="shared" si="205"/>
        <v>0.80616023176279095</v>
      </c>
      <c r="H2612" s="30">
        <f t="shared" si="206"/>
        <v>4.9140330516175015E-2</v>
      </c>
      <c r="I2612" s="30">
        <f>HLOOKUP(F2612,ROCs!$B$1:$F$17,MATCH(VLOOKUP(D2612,HROC,2,0),ROCs!$A$2:$A$17,0)+1,0)</f>
        <v>0.24115339422849597</v>
      </c>
      <c r="J2612" s="3">
        <v>0.97</v>
      </c>
      <c r="K2612" s="26">
        <f t="shared" si="202"/>
        <v>0.9748565673338393</v>
      </c>
      <c r="L2612" s="31">
        <f t="shared" si="203"/>
        <v>2.1384083124161863</v>
      </c>
      <c r="M2612" s="4">
        <f>2.721*K2612*(H2612+VLOOKUP(B2612,Summary!$A$34:C$39,3,0))</f>
        <v>0.3425556674261992</v>
      </c>
      <c r="N2612" t="s">
        <v>103</v>
      </c>
      <c r="O2612" t="s">
        <v>82</v>
      </c>
      <c r="P2612">
        <f t="shared" si="204"/>
        <v>4000</v>
      </c>
    </row>
    <row r="2613" spans="1:16" hidden="1">
      <c r="A2613" t="s">
        <v>16</v>
      </c>
      <c r="B2613" t="s">
        <v>97</v>
      </c>
      <c r="C2613" t="s">
        <v>81</v>
      </c>
      <c r="D2613" s="8">
        <v>1900</v>
      </c>
      <c r="E2613" t="str">
        <f>VLOOKUP(D2613,Conformity!$A$2:$C$116,2,0)</f>
        <v>Open Land</v>
      </c>
      <c r="F2613" s="8" t="s">
        <v>5</v>
      </c>
      <c r="G2613" s="26">
        <f t="shared" si="205"/>
        <v>0.80616023176279095</v>
      </c>
      <c r="H2613" s="30">
        <f t="shared" si="206"/>
        <v>4.9140330516175015E-2</v>
      </c>
      <c r="I2613" s="30">
        <f>HLOOKUP(F2613,ROCs!$B$1:$F$17,MATCH(VLOOKUP(D2613,HROC,2,0),ROCs!$A$2:$A$17,0)+1,0)</f>
        <v>0.28292799795311729</v>
      </c>
      <c r="J2613" s="3">
        <v>0.97</v>
      </c>
      <c r="K2613" s="26">
        <f t="shared" si="202"/>
        <v>1.1437293585255277</v>
      </c>
      <c r="L2613" s="31">
        <f t="shared" si="203"/>
        <v>2.5088412484252887</v>
      </c>
      <c r="M2613" s="4">
        <f>2.721*K2613*(H2613+VLOOKUP(B2613,Summary!$A$34:C$39,3,0))</f>
        <v>0.27741251588188998</v>
      </c>
      <c r="N2613" t="s">
        <v>103</v>
      </c>
      <c r="O2613" t="s">
        <v>82</v>
      </c>
      <c r="P2613">
        <f t="shared" si="204"/>
        <v>1000</v>
      </c>
    </row>
    <row r="2614" spans="1:16">
      <c r="A2614" t="s">
        <v>16</v>
      </c>
      <c r="B2614" t="s">
        <v>97</v>
      </c>
      <c r="C2614" t="s">
        <v>17</v>
      </c>
      <c r="D2614" s="8">
        <v>6170</v>
      </c>
      <c r="E2614" t="str">
        <f>VLOOKUP(D2614,Conformity!$A$2:$C$116,2,0)</f>
        <v>Mixed Wetland Hardwoods</v>
      </c>
      <c r="F2614" s="8" t="s">
        <v>9</v>
      </c>
      <c r="G2614" s="26">
        <f t="shared" si="205"/>
        <v>0.62640332935885068</v>
      </c>
      <c r="H2614" s="30">
        <f t="shared" si="206"/>
        <v>1.7869211096790915E-2</v>
      </c>
      <c r="I2614" s="30">
        <f>HLOOKUP(F2614,ROCs!$B$1:$F$17,MATCH(VLOOKUP(D2614,HROC,2,0),ROCs!$A$2:$A$17,0)+1,0)</f>
        <v>0.24869471632328805</v>
      </c>
      <c r="J2614" s="3">
        <v>0.96</v>
      </c>
      <c r="K2614" s="26">
        <f t="shared" si="202"/>
        <v>0.99497782106621069</v>
      </c>
      <c r="L2614" s="31">
        <f t="shared" si="203"/>
        <v>1.6958834391508766</v>
      </c>
      <c r="M2614" s="4">
        <f>2.721*K2614*(H2614+VLOOKUP(B2614,Summary!$A$34:C$39,3,0))</f>
        <v>0.15667132043538717</v>
      </c>
      <c r="N2614" t="s">
        <v>17</v>
      </c>
      <c r="O2614" t="s">
        <v>62</v>
      </c>
      <c r="P2614">
        <f t="shared" si="204"/>
        <v>6000</v>
      </c>
    </row>
    <row r="2615" spans="1:16" hidden="1">
      <c r="A2615" t="s">
        <v>2</v>
      </c>
      <c r="B2615" t="s">
        <v>94</v>
      </c>
      <c r="C2615" t="s">
        <v>81</v>
      </c>
      <c r="D2615" s="8">
        <v>3200</v>
      </c>
      <c r="E2615" t="str">
        <f>VLOOKUP(D2615,Conformity!$A$2:$C$116,2,0)</f>
        <v>Shrub and Brushland</v>
      </c>
      <c r="F2615" s="8" t="s">
        <v>3</v>
      </c>
      <c r="G2615" s="26">
        <f t="shared" si="205"/>
        <v>0.80616023176279095</v>
      </c>
      <c r="H2615" s="30">
        <f t="shared" si="206"/>
        <v>4.9140330516175015E-2</v>
      </c>
      <c r="I2615" s="30">
        <f>HLOOKUP(F2615,ROCs!$B$1:$F$17,MATCH(VLOOKUP(D2615,HROC,2,0),ROCs!$A$2:$A$17,0)+1,0)</f>
        <v>2.0887301862310671E-2</v>
      </c>
      <c r="J2615" s="3">
        <v>0.96</v>
      </c>
      <c r="K2615" s="26">
        <f t="shared" si="202"/>
        <v>8.3565917290732525E-2</v>
      </c>
      <c r="L2615" s="31">
        <f t="shared" si="203"/>
        <v>0.18330701988079323</v>
      </c>
      <c r="M2615" s="4">
        <f>2.721*K2615*(H2615+VLOOKUP(B2615,Summary!$A$34:C$39,3,0))</f>
        <v>2.2542811988106436E-2</v>
      </c>
      <c r="N2615" t="s">
        <v>103</v>
      </c>
      <c r="O2615" t="s">
        <v>82</v>
      </c>
      <c r="P2615">
        <f t="shared" si="204"/>
        <v>3000</v>
      </c>
    </row>
    <row r="2616" spans="1:16" hidden="1">
      <c r="A2616" t="s">
        <v>14</v>
      </c>
      <c r="B2616" t="s">
        <v>96</v>
      </c>
      <c r="C2616" t="s">
        <v>71</v>
      </c>
      <c r="D2616" s="8">
        <v>4200</v>
      </c>
      <c r="E2616" t="str">
        <f>VLOOKUP(D2616,Conformity!$A$2:$C$116,2,0)</f>
        <v>Upland Hardwood Forests</v>
      </c>
      <c r="F2616" s="8" t="s">
        <v>10</v>
      </c>
      <c r="G2616" s="26">
        <f t="shared" si="205"/>
        <v>0.80616023176279095</v>
      </c>
      <c r="H2616" s="30">
        <f t="shared" si="206"/>
        <v>4.9140330516175015E-2</v>
      </c>
      <c r="I2616" s="30">
        <f>HLOOKUP(F2616,ROCs!$B$1:$F$17,MATCH(VLOOKUP(D2616,HROC,2,0),ROCs!$A$2:$A$17,0)+1,0)</f>
        <v>0.24115339422849597</v>
      </c>
      <c r="J2616" s="3">
        <v>0.96</v>
      </c>
      <c r="K2616" s="26">
        <f t="shared" si="202"/>
        <v>0.9648064996293666</v>
      </c>
      <c r="L2616" s="31">
        <f t="shared" si="203"/>
        <v>2.1163628658964315</v>
      </c>
      <c r="M2616" s="4">
        <f>2.721*K2616*(H2616+VLOOKUP(B2616,Summary!$A$34:C$39,3,0))</f>
        <v>0.33902416570015587</v>
      </c>
      <c r="N2616" t="s">
        <v>104</v>
      </c>
      <c r="P2616">
        <f t="shared" si="204"/>
        <v>4000</v>
      </c>
    </row>
    <row r="2617" spans="1:16" hidden="1">
      <c r="A2617" t="s">
        <v>16</v>
      </c>
      <c r="B2617" t="s">
        <v>97</v>
      </c>
      <c r="C2617" t="s">
        <v>79</v>
      </c>
      <c r="D2617" s="8">
        <v>1310</v>
      </c>
      <c r="E2617" t="str">
        <f>VLOOKUP(D2617,Conformity!$A$2:$C$116,2,0)</f>
        <v>Fixed Single Family Units &lt;Six or more dwelling units per acre&gt;</v>
      </c>
      <c r="F2617" s="8" t="s">
        <v>5</v>
      </c>
      <c r="G2617" s="26">
        <f t="shared" si="205"/>
        <v>1.3474392445178078</v>
      </c>
      <c r="H2617" s="30">
        <f t="shared" si="206"/>
        <v>0.2921616014325315</v>
      </c>
      <c r="I2617" s="30">
        <f>HLOOKUP(F2617,ROCs!$B$1:$F$17,MATCH(VLOOKUP(D2617,HROC,2,0),ROCs!$A$2:$A$17,0)+1,0)</f>
        <v>0.45902383655933859</v>
      </c>
      <c r="J2617" s="3">
        <v>0.96</v>
      </c>
      <c r="K2617" s="26">
        <f t="shared" si="202"/>
        <v>1.8364625653066016</v>
      </c>
      <c r="L2617" s="31">
        <f t="shared" si="203"/>
        <v>6.7331736316345205</v>
      </c>
      <c r="M2617" s="4">
        <f>2.721*K2617*(H2617+VLOOKUP(B2617,Summary!$A$34:C$39,3,0))</f>
        <v>1.6598163852703924</v>
      </c>
      <c r="N2617" t="s">
        <v>113</v>
      </c>
      <c r="P2617">
        <f t="shared" si="204"/>
        <v>1000</v>
      </c>
    </row>
    <row r="2618" spans="1:16">
      <c r="A2618" t="s">
        <v>14</v>
      </c>
      <c r="B2618" t="s">
        <v>96</v>
      </c>
      <c r="C2618" t="s">
        <v>17</v>
      </c>
      <c r="D2618" s="8">
        <v>8140</v>
      </c>
      <c r="E2618" t="str">
        <f>VLOOKUP(D2618,Conformity!$A$2:$C$116,2,0)</f>
        <v>Roads and Highways</v>
      </c>
      <c r="F2618" s="8" t="s">
        <v>5</v>
      </c>
      <c r="G2618" s="26">
        <f t="shared" si="205"/>
        <v>1.0171301585628862</v>
      </c>
      <c r="H2618" s="30">
        <f t="shared" si="206"/>
        <v>0.19656132206470006</v>
      </c>
      <c r="I2618" s="30">
        <f>HLOOKUP(F2618,ROCs!$B$1:$F$17,MATCH(VLOOKUP(D2618,HROC,2,0),ROCs!$A$2:$A$17,0)+1,0)</f>
        <v>0.45034663738052311</v>
      </c>
      <c r="J2618" s="3">
        <v>0.95</v>
      </c>
      <c r="K2618" s="26">
        <f t="shared" si="202"/>
        <v>1.7829786307191633</v>
      </c>
      <c r="L2618" s="31">
        <f t="shared" si="203"/>
        <v>4.9345915590045051</v>
      </c>
      <c r="M2618" s="4">
        <f>2.721*K2618*(H2618+VLOOKUP(B2618,Summary!$A$34:C$39,3,0))</f>
        <v>1.341733065250782</v>
      </c>
      <c r="N2618" t="s">
        <v>17</v>
      </c>
      <c r="O2618" t="s">
        <v>38</v>
      </c>
      <c r="P2618">
        <f t="shared" si="204"/>
        <v>8000</v>
      </c>
    </row>
    <row r="2619" spans="1:16" hidden="1">
      <c r="A2619" t="s">
        <v>16</v>
      </c>
      <c r="B2619" t="s">
        <v>97</v>
      </c>
      <c r="C2619" t="s">
        <v>86</v>
      </c>
      <c r="D2619" s="8">
        <v>4340</v>
      </c>
      <c r="E2619" t="str">
        <f>VLOOKUP(D2619,Conformity!$A$2:$C$116,2,0)</f>
        <v>Hardwood - Coniferous Mixed</v>
      </c>
      <c r="F2619" s="8" t="s">
        <v>10</v>
      </c>
      <c r="G2619" s="26">
        <f t="shared" si="205"/>
        <v>0.80616023176279095</v>
      </c>
      <c r="H2619" s="30">
        <f t="shared" si="206"/>
        <v>4.9140330516175015E-2</v>
      </c>
      <c r="I2619" s="30">
        <f>HLOOKUP(F2619,ROCs!$B$1:$F$17,MATCH(VLOOKUP(D2619,HROC,2,0),ROCs!$A$2:$A$17,0)+1,0)</f>
        <v>0.24115339422849597</v>
      </c>
      <c r="J2619" s="3">
        <v>0.95</v>
      </c>
      <c r="K2619" s="26">
        <f t="shared" si="202"/>
        <v>0.95475643192489412</v>
      </c>
      <c r="L2619" s="31">
        <f t="shared" si="203"/>
        <v>2.0943174193766771</v>
      </c>
      <c r="M2619" s="4">
        <f>2.721*K2619*(H2619+VLOOKUP(B2619,Summary!$A$34:C$39,3,0))</f>
        <v>0.23157697392340712</v>
      </c>
      <c r="N2619" t="s">
        <v>109</v>
      </c>
      <c r="P2619">
        <f t="shared" si="204"/>
        <v>4000</v>
      </c>
    </row>
    <row r="2620" spans="1:16" hidden="1">
      <c r="A2620" t="s">
        <v>8</v>
      </c>
      <c r="B2620" t="s">
        <v>8</v>
      </c>
      <c r="C2620" t="s">
        <v>81</v>
      </c>
      <c r="D2620" s="8">
        <v>6170</v>
      </c>
      <c r="E2620" t="str">
        <f>VLOOKUP(D2620,Conformity!$A$2:$C$116,2,0)</f>
        <v>Mixed Wetland Hardwoods</v>
      </c>
      <c r="F2620" s="8" t="s">
        <v>3</v>
      </c>
      <c r="G2620" s="26">
        <f t="shared" si="205"/>
        <v>0.62640332935885068</v>
      </c>
      <c r="H2620" s="30">
        <f t="shared" si="206"/>
        <v>1.7869211096790915E-2</v>
      </c>
      <c r="I2620" s="30">
        <f>HLOOKUP(F2620,ROCs!$B$1:$F$17,MATCH(VLOOKUP(D2620,HROC,2,0),ROCs!$A$2:$A$17,0)+1,0)</f>
        <v>0.24869471632328805</v>
      </c>
      <c r="J2620" s="3">
        <v>0.95</v>
      </c>
      <c r="K2620" s="26">
        <f t="shared" si="202"/>
        <v>0.98461346876343769</v>
      </c>
      <c r="L2620" s="31">
        <f t="shared" si="203"/>
        <v>1.6782179866597218</v>
      </c>
      <c r="M2620" s="4">
        <f>2.721*K2620*(H2620+VLOOKUP(B2620,Summary!$A$34:C$39,3,0))</f>
        <v>0.55690931478998229</v>
      </c>
      <c r="N2620" t="s">
        <v>103</v>
      </c>
      <c r="O2620" t="s">
        <v>82</v>
      </c>
      <c r="P2620">
        <f t="shared" si="204"/>
        <v>6000</v>
      </c>
    </row>
    <row r="2621" spans="1:16" hidden="1">
      <c r="A2621" t="s">
        <v>16</v>
      </c>
      <c r="B2621" t="s">
        <v>97</v>
      </c>
      <c r="C2621" t="s">
        <v>81</v>
      </c>
      <c r="D2621" s="8">
        <v>1210</v>
      </c>
      <c r="E2621" t="str">
        <f>VLOOKUP(D2621,Conformity!$A$2:$C$116,2,0)</f>
        <v>Fixed Single Family Units</v>
      </c>
      <c r="F2621" s="8" t="s">
        <v>9</v>
      </c>
      <c r="G2621" s="26">
        <f t="shared" si="205"/>
        <v>1.3474392445178078</v>
      </c>
      <c r="H2621" s="30">
        <f t="shared" si="206"/>
        <v>0.2921616014325315</v>
      </c>
      <c r="I2621" s="30">
        <f>HLOOKUP(F2621,ROCs!$B$1:$F$17,MATCH(VLOOKUP(D2621,HROC,2,0),ROCs!$A$2:$A$17,0)+1,0)</f>
        <v>0.2050753273754139</v>
      </c>
      <c r="J2621" s="3">
        <v>0.95</v>
      </c>
      <c r="K2621" s="26">
        <f t="shared" si="202"/>
        <v>0.81191885549518539</v>
      </c>
      <c r="L2621" s="31">
        <f t="shared" si="203"/>
        <v>2.9768048269115508</v>
      </c>
      <c r="M2621" s="4">
        <f>2.721*K2621*(H2621+VLOOKUP(B2621,Summary!$A$34:C$39,3,0))</f>
        <v>0.73382177525404757</v>
      </c>
      <c r="N2621" t="s">
        <v>103</v>
      </c>
      <c r="O2621" t="s">
        <v>82</v>
      </c>
      <c r="P2621">
        <f t="shared" si="204"/>
        <v>1000</v>
      </c>
    </row>
    <row r="2622" spans="1:16" hidden="1">
      <c r="A2622" t="s">
        <v>7</v>
      </c>
      <c r="B2622" t="s">
        <v>94</v>
      </c>
      <c r="C2622" t="s">
        <v>71</v>
      </c>
      <c r="D2622" s="8">
        <v>1290</v>
      </c>
      <c r="E2622" t="str">
        <f>VLOOKUP(D2622,Conformity!$A$2:$C$116,2,0)</f>
        <v>Medium Density Under Construction</v>
      </c>
      <c r="F2622" s="8" t="s">
        <v>5</v>
      </c>
      <c r="G2622" s="26">
        <f t="shared" si="205"/>
        <v>1.3474392445178078</v>
      </c>
      <c r="H2622" s="30">
        <f t="shared" si="206"/>
        <v>0.2921616014325315</v>
      </c>
      <c r="I2622" s="30">
        <f>HLOOKUP(F2622,ROCs!$B$1:$F$17,MATCH(VLOOKUP(D2622,HROC,2,0),ROCs!$A$2:$A$17,0)+1,0)</f>
        <v>0.34369105791620291</v>
      </c>
      <c r="J2622" s="3">
        <v>0.95</v>
      </c>
      <c r="K2622" s="26">
        <f t="shared" si="202"/>
        <v>1.3607158596724869</v>
      </c>
      <c r="L2622" s="31">
        <f t="shared" si="203"/>
        <v>4.9889043858425071</v>
      </c>
      <c r="M2622" s="4">
        <f>2.721*K2622*(H2622+VLOOKUP(B2622,Summary!$A$34:C$39,3,0))</f>
        <v>1.2668560166989349</v>
      </c>
      <c r="N2622" t="s">
        <v>104</v>
      </c>
      <c r="P2622">
        <f t="shared" si="204"/>
        <v>1000</v>
      </c>
    </row>
    <row r="2623" spans="1:16" hidden="1">
      <c r="A2623" t="s">
        <v>14</v>
      </c>
      <c r="B2623" t="s">
        <v>96</v>
      </c>
      <c r="C2623" t="s">
        <v>83</v>
      </c>
      <c r="D2623" s="8">
        <v>1411</v>
      </c>
      <c r="E2623" t="str">
        <f>VLOOKUP(D2623,Conformity!$A$2:$C$116,2,0)</f>
        <v>Shopping Centers (Plazas, Malls)</v>
      </c>
      <c r="F2623" s="8" t="s">
        <v>9</v>
      </c>
      <c r="G2623" s="26">
        <f t="shared" si="205"/>
        <v>1.4884831588725165</v>
      </c>
      <c r="H2623" s="30">
        <f t="shared" si="206"/>
        <v>0.30824389141964326</v>
      </c>
      <c r="I2623" s="30">
        <f>HLOOKUP(F2623,ROCs!$B$1:$F$17,MATCH(VLOOKUP(D2623,HROC,2,0),ROCs!$A$2:$A$17,0)+1,0)</f>
        <v>0.57095970596605816</v>
      </c>
      <c r="J2623" s="3">
        <v>0.95</v>
      </c>
      <c r="K2623" s="26">
        <f t="shared" si="202"/>
        <v>2.2605008458828699</v>
      </c>
      <c r="L2623" s="31">
        <f t="shared" si="203"/>
        <v>9.1553961534610586</v>
      </c>
      <c r="M2623" s="4">
        <f>2.721*K2623*(H2623+VLOOKUP(B2623,Summary!$A$34:C$39,3,0))</f>
        <v>2.3880193799442164</v>
      </c>
      <c r="N2623" t="s">
        <v>111</v>
      </c>
      <c r="O2623" t="s">
        <v>82</v>
      </c>
      <c r="P2623">
        <f t="shared" si="204"/>
        <v>1000</v>
      </c>
    </row>
    <row r="2624" spans="1:16" hidden="1">
      <c r="A2624" t="s">
        <v>16</v>
      </c>
      <c r="B2624" t="s">
        <v>97</v>
      </c>
      <c r="C2624" t="s">
        <v>71</v>
      </c>
      <c r="D2624" s="8">
        <v>6250</v>
      </c>
      <c r="E2624" t="str">
        <f>VLOOKUP(D2624,Conformity!$A$2:$C$116,2,0)</f>
        <v>Hydric Pine Flatwoods</v>
      </c>
      <c r="F2624" s="8" t="s">
        <v>10</v>
      </c>
      <c r="G2624" s="26">
        <f t="shared" si="205"/>
        <v>0.62640332935885068</v>
      </c>
      <c r="H2624" s="30">
        <f t="shared" si="206"/>
        <v>1.7869211096790915E-2</v>
      </c>
      <c r="I2624" s="30">
        <f>HLOOKUP(F2624,ROCs!$B$1:$F$17,MATCH(VLOOKUP(D2624,HROC,2,0),ROCs!$A$2:$A$17,0)+1,0)</f>
        <v>0.24869471632328805</v>
      </c>
      <c r="J2624" s="3">
        <v>0.94</v>
      </c>
      <c r="K2624" s="26">
        <f t="shared" si="202"/>
        <v>0.97424911646066459</v>
      </c>
      <c r="L2624" s="31">
        <f t="shared" si="203"/>
        <v>1.6605525341685667</v>
      </c>
      <c r="M2624" s="4">
        <f>2.721*K2624*(H2624+VLOOKUP(B2624,Summary!$A$34:C$39,3,0))</f>
        <v>0.15340733459298325</v>
      </c>
      <c r="N2624" t="s">
        <v>104</v>
      </c>
      <c r="P2624">
        <f t="shared" si="204"/>
        <v>6000</v>
      </c>
    </row>
    <row r="2625" spans="1:16" hidden="1">
      <c r="A2625" t="s">
        <v>14</v>
      </c>
      <c r="B2625" t="s">
        <v>96</v>
      </c>
      <c r="C2625" t="s">
        <v>72</v>
      </c>
      <c r="D2625" s="8">
        <v>1340</v>
      </c>
      <c r="E2625" t="str">
        <f>VLOOKUP(D2625,Conformity!$A$2:$C$116,2,0)</f>
        <v>Multiple Dwelling Units, High Rise &lt;Three stories or more&gt;</v>
      </c>
      <c r="F2625" s="8" t="s">
        <v>10</v>
      </c>
      <c r="G2625" s="26">
        <f t="shared" si="205"/>
        <v>1.6728075169398335</v>
      </c>
      <c r="H2625" s="30">
        <f t="shared" si="206"/>
        <v>0.4645994885165638</v>
      </c>
      <c r="I2625" s="30">
        <f>HLOOKUP(F2625,ROCs!$B$1:$F$17,MATCH(VLOOKUP(D2625,HROC,2,0),ROCs!$A$2:$A$17,0)+1,0)</f>
        <v>0.44774347762687844</v>
      </c>
      <c r="J2625" s="3">
        <v>0.94</v>
      </c>
      <c r="K2625" s="26">
        <f t="shared" si="202"/>
        <v>1.7540126864294148</v>
      </c>
      <c r="L2625" s="31">
        <f t="shared" si="203"/>
        <v>7.9837557757407884</v>
      </c>
      <c r="M2625" s="4">
        <f>2.721*K2625*(H2625+VLOOKUP(B2625,Summary!$A$34:C$39,3,0))</f>
        <v>2.5991928347282647</v>
      </c>
      <c r="N2625" t="s">
        <v>99</v>
      </c>
      <c r="P2625">
        <f t="shared" si="204"/>
        <v>1000</v>
      </c>
    </row>
    <row r="2626" spans="1:16" hidden="1">
      <c r="A2626" t="s">
        <v>14</v>
      </c>
      <c r="B2626" t="s">
        <v>96</v>
      </c>
      <c r="C2626" t="s">
        <v>72</v>
      </c>
      <c r="D2626" s="8">
        <v>1840</v>
      </c>
      <c r="E2626" t="str">
        <f>VLOOKUP(D2626,Conformity!$A$2:$C$116,2,0)</f>
        <v>Marinas and Fish Camps</v>
      </c>
      <c r="F2626" s="8" t="s">
        <v>10</v>
      </c>
      <c r="G2626" s="26">
        <f t="shared" si="205"/>
        <v>0.73183755311232057</v>
      </c>
      <c r="H2626" s="30">
        <f t="shared" si="206"/>
        <v>0.15992943931627868</v>
      </c>
      <c r="I2626" s="30">
        <f>HLOOKUP(F2626,ROCs!$B$1:$F$17,MATCH(VLOOKUP(D2626,HROC,2,0),ROCs!$A$2:$A$17,0)+1,0)</f>
        <v>0.24895975957097566</v>
      </c>
      <c r="J2626" s="3">
        <v>0.94</v>
      </c>
      <c r="K2626" s="26">
        <f t="shared" ref="K2626:K2689" si="207">Rain*I2626*J2626/12</f>
        <v>0.97528741013131848</v>
      </c>
      <c r="L2626" s="31">
        <f t="shared" ref="L2626:L2689" si="208">2.721*G2626*K2626</f>
        <v>1.9421190608797891</v>
      </c>
      <c r="M2626" s="4">
        <f>2.721*K2626*(H2626+VLOOKUP(B2626,Summary!$A$34:C$39,3,0))</f>
        <v>0.63671443940077432</v>
      </c>
      <c r="N2626" t="s">
        <v>99</v>
      </c>
      <c r="P2626">
        <f t="shared" si="204"/>
        <v>1000</v>
      </c>
    </row>
    <row r="2627" spans="1:16" hidden="1">
      <c r="A2627" t="s">
        <v>14</v>
      </c>
      <c r="B2627" t="s">
        <v>96</v>
      </c>
      <c r="C2627" t="s">
        <v>79</v>
      </c>
      <c r="D2627" s="8">
        <v>6410</v>
      </c>
      <c r="E2627" t="str">
        <f>VLOOKUP(D2627,Conformity!$A$2:$C$116,2,0)</f>
        <v>Freshwater Marshes</v>
      </c>
      <c r="F2627" s="8" t="s">
        <v>13</v>
      </c>
      <c r="G2627" s="26">
        <f t="shared" si="205"/>
        <v>0.62640332935885068</v>
      </c>
      <c r="H2627" s="30">
        <f t="shared" si="206"/>
        <v>1.7869211096790915E-2</v>
      </c>
      <c r="I2627" s="30">
        <f>HLOOKUP(F2627,ROCs!$B$1:$F$17,MATCH(VLOOKUP(D2627,HROC,2,0),ROCs!$A$2:$A$17,0)+1,0)</f>
        <v>0.24869471632328805</v>
      </c>
      <c r="J2627" s="3">
        <v>0.94</v>
      </c>
      <c r="K2627" s="26">
        <f t="shared" si="207"/>
        <v>0.97424911646066459</v>
      </c>
      <c r="L2627" s="31">
        <f t="shared" si="208"/>
        <v>1.6605525341685667</v>
      </c>
      <c r="M2627" s="4">
        <f>2.721*K2627*(H2627+VLOOKUP(B2627,Summary!$A$34:C$39,3,0))</f>
        <v>0.25944460842856204</v>
      </c>
      <c r="N2627" t="s">
        <v>113</v>
      </c>
      <c r="P2627">
        <f t="shared" ref="P2627:P2690" si="209">INT(D2627/1000)*1000</f>
        <v>6000</v>
      </c>
    </row>
    <row r="2628" spans="1:16" hidden="1">
      <c r="A2628" t="s">
        <v>11</v>
      </c>
      <c r="B2628" t="s">
        <v>11</v>
      </c>
      <c r="C2628" t="s">
        <v>86</v>
      </c>
      <c r="D2628" s="8">
        <v>8140</v>
      </c>
      <c r="E2628" t="str">
        <f>VLOOKUP(D2628,Conformity!$A$2:$C$116,2,0)</f>
        <v>Roads and Highways</v>
      </c>
      <c r="F2628" s="8" t="s">
        <v>10</v>
      </c>
      <c r="G2628" s="26">
        <f t="shared" si="205"/>
        <v>1.0171301585628862</v>
      </c>
      <c r="H2628" s="30">
        <f t="shared" si="206"/>
        <v>0.19656132206470006</v>
      </c>
      <c r="I2628" s="30">
        <f>HLOOKUP(F2628,ROCs!$B$1:$F$17,MATCH(VLOOKUP(D2628,HROC,2,0),ROCs!$A$2:$A$17,0)+1,0)</f>
        <v>0.43863241848912221</v>
      </c>
      <c r="J2628" s="3">
        <v>0.93</v>
      </c>
      <c r="K2628" s="26">
        <f t="shared" si="207"/>
        <v>1.7000405617696777</v>
      </c>
      <c r="L2628" s="31">
        <f t="shared" si="208"/>
        <v>4.7050512336708312</v>
      </c>
      <c r="M2628" s="4">
        <f>2.721*K2628*(H2628+VLOOKUP(B2628,Summary!$A$34:C$39,3,0))</f>
        <v>1.4180945422110394</v>
      </c>
      <c r="N2628" t="s">
        <v>109</v>
      </c>
      <c r="P2628">
        <f t="shared" si="209"/>
        <v>8000</v>
      </c>
    </row>
    <row r="2629" spans="1:16" hidden="1">
      <c r="A2629" t="s">
        <v>16</v>
      </c>
      <c r="B2629" t="s">
        <v>97</v>
      </c>
      <c r="C2629" t="s">
        <v>71</v>
      </c>
      <c r="D2629" s="8">
        <v>8140</v>
      </c>
      <c r="E2629" t="str">
        <f>VLOOKUP(D2629,Conformity!$A$2:$C$116,2,0)</f>
        <v>Roads and Highways</v>
      </c>
      <c r="F2629" s="8" t="s">
        <v>10</v>
      </c>
      <c r="G2629" s="26">
        <f t="shared" si="205"/>
        <v>1.0171301585628862</v>
      </c>
      <c r="H2629" s="30">
        <f t="shared" si="206"/>
        <v>0.19656132206470006</v>
      </c>
      <c r="I2629" s="30">
        <f>HLOOKUP(F2629,ROCs!$B$1:$F$17,MATCH(VLOOKUP(D2629,HROC,2,0),ROCs!$A$2:$A$17,0)+1,0)</f>
        <v>0.43863241848912221</v>
      </c>
      <c r="J2629" s="3">
        <v>0.93</v>
      </c>
      <c r="K2629" s="26">
        <f t="shared" si="207"/>
        <v>1.7000405617696777</v>
      </c>
      <c r="L2629" s="31">
        <f t="shared" si="208"/>
        <v>4.7050512336708312</v>
      </c>
      <c r="M2629" s="4">
        <f>2.721*K2629*(H2629+VLOOKUP(B2629,Summary!$A$34:C$39,3,0))</f>
        <v>1.094287816410769</v>
      </c>
      <c r="N2629" t="s">
        <v>104</v>
      </c>
      <c r="P2629">
        <f t="shared" si="209"/>
        <v>8000</v>
      </c>
    </row>
    <row r="2630" spans="1:16" hidden="1">
      <c r="A2630" t="s">
        <v>2</v>
      </c>
      <c r="B2630" t="s">
        <v>94</v>
      </c>
      <c r="C2630" t="s">
        <v>86</v>
      </c>
      <c r="D2630" s="8">
        <v>1700</v>
      </c>
      <c r="E2630" t="str">
        <f>VLOOKUP(D2630,Conformity!$A$2:$C$116,2,0)</f>
        <v>Institutional</v>
      </c>
      <c r="F2630" s="8" t="s">
        <v>5</v>
      </c>
      <c r="G2630" s="26">
        <f t="shared" si="205"/>
        <v>0.96739227811534922</v>
      </c>
      <c r="H2630" s="30">
        <f t="shared" si="206"/>
        <v>0.17065096597435325</v>
      </c>
      <c r="I2630" s="30">
        <f>HLOOKUP(F2630,ROCs!$B$1:$F$17,MATCH(VLOOKUP(D2630,HROC,2,0),ROCs!$A$2:$A$17,0)+1,0)</f>
        <v>0.24052044568721381</v>
      </c>
      <c r="J2630" s="3">
        <v>0.92</v>
      </c>
      <c r="K2630" s="26">
        <f t="shared" si="207"/>
        <v>0.92217944080934655</v>
      </c>
      <c r="L2630" s="31">
        <f t="shared" si="208"/>
        <v>2.4274293238759594</v>
      </c>
      <c r="M2630" s="4">
        <f>2.721*K2630*(H2630+VLOOKUP(B2630,Summary!$A$34:C$39,3,0))</f>
        <v>0.55366849339667412</v>
      </c>
      <c r="N2630" t="s">
        <v>109</v>
      </c>
      <c r="P2630">
        <f t="shared" si="209"/>
        <v>1000</v>
      </c>
    </row>
    <row r="2631" spans="1:16" hidden="1">
      <c r="A2631" t="s">
        <v>14</v>
      </c>
      <c r="B2631" t="s">
        <v>96</v>
      </c>
      <c r="C2631" t="s">
        <v>81</v>
      </c>
      <c r="D2631" s="8">
        <v>1411</v>
      </c>
      <c r="E2631" t="str">
        <f>VLOOKUP(D2631,Conformity!$A$2:$C$116,2,0)</f>
        <v>Shopping Centers (Plazas, Malls)</v>
      </c>
      <c r="F2631" s="8" t="s">
        <v>10</v>
      </c>
      <c r="G2631" s="26">
        <f t="shared" si="205"/>
        <v>1.4884831588725165</v>
      </c>
      <c r="H2631" s="30">
        <f t="shared" si="206"/>
        <v>0.30824389141964326</v>
      </c>
      <c r="I2631" s="30">
        <f>HLOOKUP(F2631,ROCs!$B$1:$F$17,MATCH(VLOOKUP(D2631,HROC,2,0),ROCs!$A$2:$A$17,0)+1,0)</f>
        <v>0.57659988543228824</v>
      </c>
      <c r="J2631" s="3">
        <v>0.92</v>
      </c>
      <c r="K2631" s="26">
        <f t="shared" si="207"/>
        <v>2.2107416207359365</v>
      </c>
      <c r="L2631" s="31">
        <f t="shared" si="208"/>
        <v>8.9538631970194924</v>
      </c>
      <c r="M2631" s="4">
        <f>2.721*K2631*(H2631+VLOOKUP(B2631,Summary!$A$34:C$39,3,0))</f>
        <v>2.3354531558712166</v>
      </c>
      <c r="N2631" t="s">
        <v>103</v>
      </c>
      <c r="O2631" t="s">
        <v>82</v>
      </c>
      <c r="P2631">
        <f t="shared" si="209"/>
        <v>1000</v>
      </c>
    </row>
    <row r="2632" spans="1:16" hidden="1">
      <c r="A2632" t="s">
        <v>8</v>
      </c>
      <c r="B2632" t="s">
        <v>8</v>
      </c>
      <c r="C2632" t="s">
        <v>83</v>
      </c>
      <c r="D2632" s="8">
        <v>4110</v>
      </c>
      <c r="E2632" t="str">
        <f>VLOOKUP(D2632,Conformity!$A$2:$C$116,2,0)</f>
        <v>Pine Flatwoods</v>
      </c>
      <c r="F2632" s="8" t="s">
        <v>10</v>
      </c>
      <c r="G2632" s="26">
        <f t="shared" si="205"/>
        <v>0.80616023176279095</v>
      </c>
      <c r="H2632" s="30">
        <f t="shared" si="206"/>
        <v>4.9140330516175015E-2</v>
      </c>
      <c r="I2632" s="30">
        <f>HLOOKUP(F2632,ROCs!$B$1:$F$17,MATCH(VLOOKUP(D2632,HROC,2,0),ROCs!$A$2:$A$17,0)+1,0)</f>
        <v>0.24115339422849597</v>
      </c>
      <c r="J2632" s="3">
        <v>0.92</v>
      </c>
      <c r="K2632" s="26">
        <f t="shared" si="207"/>
        <v>0.92460622881147636</v>
      </c>
      <c r="L2632" s="31">
        <f t="shared" si="208"/>
        <v>2.0281810798174136</v>
      </c>
      <c r="M2632" s="4">
        <f>2.721*K2632*(H2632+VLOOKUP(B2632,Summary!$A$34:C$39,3,0))</f>
        <v>0.60164204914154573</v>
      </c>
      <c r="N2632" t="s">
        <v>111</v>
      </c>
      <c r="O2632" t="s">
        <v>82</v>
      </c>
      <c r="P2632">
        <f t="shared" si="209"/>
        <v>4000</v>
      </c>
    </row>
    <row r="2633" spans="1:16" hidden="1">
      <c r="A2633" t="s">
        <v>14</v>
      </c>
      <c r="B2633" t="s">
        <v>96</v>
      </c>
      <c r="C2633" t="s">
        <v>83</v>
      </c>
      <c r="D2633" s="8">
        <v>8310</v>
      </c>
      <c r="E2633" t="str">
        <f>VLOOKUP(D2633,Conformity!$A$2:$C$116,2,0)</f>
        <v>Electric Power Facilities</v>
      </c>
      <c r="F2633" s="8" t="s">
        <v>5</v>
      </c>
      <c r="G2633" s="26">
        <f t="shared" si="205"/>
        <v>1.2017295380314896</v>
      </c>
      <c r="H2633" s="30">
        <f t="shared" si="206"/>
        <v>0.2322997442582819</v>
      </c>
      <c r="I2633" s="30">
        <f>HLOOKUP(F2633,ROCs!$B$1:$F$17,MATCH(VLOOKUP(D2633,HROC,2,0),ROCs!$A$2:$A$17,0)+1,0)</f>
        <v>0.58224006489851832</v>
      </c>
      <c r="J2633" s="3">
        <v>0.92</v>
      </c>
      <c r="K2633" s="26">
        <f t="shared" si="207"/>
        <v>2.232366632827409</v>
      </c>
      <c r="L2633" s="31">
        <f t="shared" si="208"/>
        <v>7.2996292098084812</v>
      </c>
      <c r="M2633" s="4">
        <f>2.721*K2633*(H2633+VLOOKUP(B2633,Summary!$A$34:C$39,3,0))</f>
        <v>1.8969928451103257</v>
      </c>
      <c r="N2633" t="s">
        <v>111</v>
      </c>
      <c r="O2633" t="s">
        <v>82</v>
      </c>
      <c r="P2633">
        <f t="shared" si="209"/>
        <v>8000</v>
      </c>
    </row>
    <row r="2634" spans="1:16" hidden="1">
      <c r="A2634" t="s">
        <v>16</v>
      </c>
      <c r="B2634" t="s">
        <v>97</v>
      </c>
      <c r="C2634" t="s">
        <v>86</v>
      </c>
      <c r="D2634" s="8">
        <v>1800</v>
      </c>
      <c r="E2634" t="str">
        <f>VLOOKUP(D2634,Conformity!$A$2:$C$116,2,0)</f>
        <v>Recreational</v>
      </c>
      <c r="F2634" s="8" t="s">
        <v>10</v>
      </c>
      <c r="G2634" s="26">
        <f t="shared" si="205"/>
        <v>1.3474392445178078</v>
      </c>
      <c r="H2634" s="30">
        <f t="shared" si="206"/>
        <v>0.2921616014325315</v>
      </c>
      <c r="I2634" s="30">
        <f>HLOOKUP(F2634,ROCs!$B$1:$F$17,MATCH(VLOOKUP(D2634,HROC,2,0),ROCs!$A$2:$A$17,0)+1,0)</f>
        <v>0.24895975957097566</v>
      </c>
      <c r="J2634" s="3">
        <v>0.91</v>
      </c>
      <c r="K2634" s="26">
        <f t="shared" si="207"/>
        <v>0.94416121619095728</v>
      </c>
      <c r="L2634" s="31">
        <f t="shared" si="208"/>
        <v>3.4616558621806615</v>
      </c>
      <c r="M2634" s="4">
        <f>2.721*K2634*(H2634+VLOOKUP(B2634,Summary!$A$34:C$39,3,0))</f>
        <v>0.85334397040047227</v>
      </c>
      <c r="N2634" t="s">
        <v>109</v>
      </c>
      <c r="P2634">
        <f t="shared" si="209"/>
        <v>1000</v>
      </c>
    </row>
    <row r="2635" spans="1:16" hidden="1">
      <c r="A2635" t="s">
        <v>14</v>
      </c>
      <c r="B2635" t="s">
        <v>96</v>
      </c>
      <c r="C2635" t="s">
        <v>71</v>
      </c>
      <c r="D2635" s="8">
        <v>6410</v>
      </c>
      <c r="E2635" t="str">
        <f>VLOOKUP(D2635,Conformity!$A$2:$C$116,2,0)</f>
        <v>Freshwater Marshes</v>
      </c>
      <c r="F2635" s="8" t="s">
        <v>9</v>
      </c>
      <c r="G2635" s="26">
        <f t="shared" si="205"/>
        <v>0.62640332935885068</v>
      </c>
      <c r="H2635" s="30">
        <f t="shared" si="206"/>
        <v>1.7869211096790915E-2</v>
      </c>
      <c r="I2635" s="30">
        <f>HLOOKUP(F2635,ROCs!$B$1:$F$17,MATCH(VLOOKUP(D2635,HROC,2,0),ROCs!$A$2:$A$17,0)+1,0)</f>
        <v>0.24869471632328805</v>
      </c>
      <c r="J2635" s="3">
        <v>0.91</v>
      </c>
      <c r="K2635" s="26">
        <f t="shared" si="207"/>
        <v>0.94315605955234572</v>
      </c>
      <c r="L2635" s="31">
        <f t="shared" si="208"/>
        <v>1.6075561766951021</v>
      </c>
      <c r="M2635" s="4">
        <f>2.721*K2635*(H2635+VLOOKUP(B2635,Summary!$A$34:C$39,3,0))</f>
        <v>0.25116446135105475</v>
      </c>
      <c r="N2635" t="s">
        <v>104</v>
      </c>
      <c r="P2635">
        <f t="shared" si="209"/>
        <v>6000</v>
      </c>
    </row>
    <row r="2636" spans="1:16" hidden="1">
      <c r="A2636" t="s">
        <v>14</v>
      </c>
      <c r="B2636" t="s">
        <v>96</v>
      </c>
      <c r="C2636" t="s">
        <v>72</v>
      </c>
      <c r="D2636" s="8">
        <v>8140</v>
      </c>
      <c r="E2636" t="str">
        <f>VLOOKUP(D2636,Conformity!$A$2:$C$116,2,0)</f>
        <v>Roads and Highways</v>
      </c>
      <c r="F2636" s="8" t="s">
        <v>10</v>
      </c>
      <c r="G2636" s="26">
        <f t="shared" si="205"/>
        <v>1.0171301585628862</v>
      </c>
      <c r="H2636" s="30">
        <f t="shared" si="206"/>
        <v>0.19656132206470006</v>
      </c>
      <c r="I2636" s="30">
        <f>HLOOKUP(F2636,ROCs!$B$1:$F$17,MATCH(VLOOKUP(D2636,HROC,2,0),ROCs!$A$2:$A$17,0)+1,0)</f>
        <v>0.43863241848912221</v>
      </c>
      <c r="J2636" s="3">
        <v>0.91</v>
      </c>
      <c r="K2636" s="26">
        <f t="shared" si="207"/>
        <v>1.6634805496886094</v>
      </c>
      <c r="L2636" s="31">
        <f t="shared" si="208"/>
        <v>4.6038673361725344</v>
      </c>
      <c r="M2636" s="4">
        <f>2.721*K2636*(H2636+VLOOKUP(B2636,Summary!$A$34:C$39,3,0))</f>
        <v>1.2518079681182155</v>
      </c>
      <c r="N2636" t="s">
        <v>99</v>
      </c>
      <c r="P2636">
        <f t="shared" si="209"/>
        <v>8000</v>
      </c>
    </row>
    <row r="2637" spans="1:16" hidden="1">
      <c r="A2637" t="s">
        <v>14</v>
      </c>
      <c r="B2637" t="s">
        <v>96</v>
      </c>
      <c r="C2637" t="s">
        <v>86</v>
      </c>
      <c r="D2637" s="8">
        <v>1920</v>
      </c>
      <c r="E2637" t="str">
        <f>VLOOKUP(D2637,Conformity!$A$2:$C$116,2,0)</f>
        <v>Inactive Land with street pattern but without structures</v>
      </c>
      <c r="F2637" s="8" t="s">
        <v>10</v>
      </c>
      <c r="G2637" s="26">
        <f t="shared" si="205"/>
        <v>0.80616023176279095</v>
      </c>
      <c r="H2637" s="30">
        <f t="shared" si="206"/>
        <v>4.9140330516175015E-2</v>
      </c>
      <c r="I2637" s="30">
        <f>HLOOKUP(F2637,ROCs!$B$1:$F$17,MATCH(VLOOKUP(D2637,HROC,2,0),ROCs!$A$2:$A$17,0)+1,0)</f>
        <v>0.24895975957097566</v>
      </c>
      <c r="J2637" s="3">
        <v>0.9</v>
      </c>
      <c r="K2637" s="26">
        <f t="shared" si="207"/>
        <v>0.93378581821083684</v>
      </c>
      <c r="L2637" s="31">
        <f t="shared" si="208"/>
        <v>2.048317078213409</v>
      </c>
      <c r="M2637" s="4">
        <f>2.721*K2637*(H2637+VLOOKUP(B2637,Summary!$A$34:C$39,3,0))</f>
        <v>0.32812378241977019</v>
      </c>
      <c r="N2637" t="s">
        <v>109</v>
      </c>
      <c r="P2637">
        <f t="shared" si="209"/>
        <v>1000</v>
      </c>
    </row>
    <row r="2638" spans="1:16" hidden="1">
      <c r="A2638" t="s">
        <v>14</v>
      </c>
      <c r="B2638" t="s">
        <v>96</v>
      </c>
      <c r="C2638" t="s">
        <v>81</v>
      </c>
      <c r="D2638" s="8">
        <v>1310</v>
      </c>
      <c r="E2638" t="str">
        <f>VLOOKUP(D2638,Conformity!$A$2:$C$116,2,0)</f>
        <v>Fixed Single Family Units &lt;Six or more dwelling units per acre&gt;</v>
      </c>
      <c r="F2638" s="8" t="s">
        <v>3</v>
      </c>
      <c r="G2638" s="26">
        <f t="shared" si="205"/>
        <v>1.3474392445178078</v>
      </c>
      <c r="H2638" s="30">
        <f t="shared" si="206"/>
        <v>0.2921616014325315</v>
      </c>
      <c r="I2638" s="30">
        <f>HLOOKUP(F2638,ROCs!$B$1:$F$17,MATCH(VLOOKUP(D2638,HROC,2,0),ROCs!$A$2:$A$17,0)+1,0)</f>
        <v>0.37832588419635466</v>
      </c>
      <c r="J2638" s="3">
        <v>0.9</v>
      </c>
      <c r="K2638" s="26">
        <f t="shared" si="207"/>
        <v>1.4190058101494774</v>
      </c>
      <c r="L2638" s="31">
        <f t="shared" si="208"/>
        <v>5.2026176217969953</v>
      </c>
      <c r="M2638" s="4">
        <f>2.721*K2638*(H2638+VLOOKUP(B2638,Summary!$A$34:C$39,3,0))</f>
        <v>1.4369586707873931</v>
      </c>
      <c r="N2638" t="s">
        <v>103</v>
      </c>
      <c r="O2638" t="s">
        <v>82</v>
      </c>
      <c r="P2638">
        <f t="shared" si="209"/>
        <v>1000</v>
      </c>
    </row>
    <row r="2639" spans="1:16" hidden="1">
      <c r="A2639" t="s">
        <v>14</v>
      </c>
      <c r="B2639" t="s">
        <v>96</v>
      </c>
      <c r="C2639" t="s">
        <v>72</v>
      </c>
      <c r="D2639" s="8">
        <v>6172</v>
      </c>
      <c r="E2639" t="str">
        <f>VLOOKUP(D2639,Conformity!$A$2:$C$116,2,0)</f>
        <v>Mixed Shrubs</v>
      </c>
      <c r="F2639" s="8" t="s">
        <v>13</v>
      </c>
      <c r="G2639" s="26">
        <f t="shared" ref="G2639:G2702" si="210">VLOOKUP(VLOOKUP(D2639,HEMC,2,0),EMCN,2,0)</f>
        <v>0.62640332935885068</v>
      </c>
      <c r="H2639" s="30">
        <f t="shared" ref="H2639:H2702" si="211">VLOOKUP(VLOOKUP(D2639,HEMC,2,0),EMCP,3,0)</f>
        <v>1.7869211096790915E-2</v>
      </c>
      <c r="I2639" s="30">
        <f>HLOOKUP(F2639,ROCs!$B$1:$F$17,MATCH(VLOOKUP(D2639,HROC,2,0),ROCs!$A$2:$A$17,0)+1,0)</f>
        <v>0.24869471632328805</v>
      </c>
      <c r="J2639" s="3">
        <v>0.9</v>
      </c>
      <c r="K2639" s="26">
        <f t="shared" si="207"/>
        <v>0.93279170724957261</v>
      </c>
      <c r="L2639" s="31">
        <f t="shared" si="208"/>
        <v>1.5898907242039471</v>
      </c>
      <c r="M2639" s="4">
        <f>2.721*K2639*(H2639+VLOOKUP(B2639,Summary!$A$34:C$39,3,0))</f>
        <v>0.24840441232521898</v>
      </c>
      <c r="N2639" t="s">
        <v>99</v>
      </c>
      <c r="P2639">
        <f t="shared" si="209"/>
        <v>6000</v>
      </c>
    </row>
    <row r="2640" spans="1:16">
      <c r="A2640" t="s">
        <v>12</v>
      </c>
      <c r="B2640" t="s">
        <v>95</v>
      </c>
      <c r="C2640" t="s">
        <v>17</v>
      </c>
      <c r="D2640" s="8">
        <v>6410</v>
      </c>
      <c r="E2640" t="str">
        <f>VLOOKUP(D2640,Conformity!$A$2:$C$116,2,0)</f>
        <v>Freshwater Marshes</v>
      </c>
      <c r="F2640" s="8" t="s">
        <v>5</v>
      </c>
      <c r="G2640" s="26">
        <f t="shared" si="210"/>
        <v>0.62640332935885068</v>
      </c>
      <c r="H2640" s="30">
        <f t="shared" si="211"/>
        <v>1.7869211096790915E-2</v>
      </c>
      <c r="I2640" s="30">
        <f>HLOOKUP(F2640,ROCs!$B$1:$F$17,MATCH(VLOOKUP(D2640,HROC,2,0),ROCs!$A$2:$A$17,0)+1,0)</f>
        <v>0.24869471632328805</v>
      </c>
      <c r="J2640" s="3">
        <v>0.89</v>
      </c>
      <c r="K2640" s="26">
        <f t="shared" si="207"/>
        <v>0.9224273549467995</v>
      </c>
      <c r="L2640" s="31">
        <f t="shared" si="208"/>
        <v>1.572225271712792</v>
      </c>
      <c r="M2640" s="4">
        <f>2.721*K2640*(H2640+VLOOKUP(B2640,Summary!$A$34:C$39,3,0))</f>
        <v>4.4850376674563847E-2</v>
      </c>
      <c r="N2640" t="s">
        <v>17</v>
      </c>
      <c r="O2640" t="s">
        <v>33</v>
      </c>
      <c r="P2640">
        <f t="shared" si="209"/>
        <v>6000</v>
      </c>
    </row>
    <row r="2641" spans="1:16" hidden="1">
      <c r="A2641" t="s">
        <v>7</v>
      </c>
      <c r="B2641" t="s">
        <v>94</v>
      </c>
      <c r="C2641" t="s">
        <v>86</v>
      </c>
      <c r="D2641" s="8">
        <v>2210</v>
      </c>
      <c r="E2641" t="str">
        <f>VLOOKUP(D2641,Conformity!$A$2:$C$116,2,0)</f>
        <v>Citrus Groves</v>
      </c>
      <c r="F2641" s="8" t="s">
        <v>5</v>
      </c>
      <c r="G2641" s="26">
        <f t="shared" si="210"/>
        <v>1.6671011379372187</v>
      </c>
      <c r="H2641" s="30">
        <f t="shared" si="211"/>
        <v>0.16490862031309303</v>
      </c>
      <c r="I2641" s="30">
        <f>HLOOKUP(F2641,ROCs!$B$1:$F$17,MATCH(VLOOKUP(D2641,HROC,2,0),ROCs!$A$2:$A$17,0)+1,0)</f>
        <v>0.32696578480774496</v>
      </c>
      <c r="J2641" s="3">
        <v>0.89</v>
      </c>
      <c r="K2641" s="26">
        <f t="shared" si="207"/>
        <v>1.2127406182857865</v>
      </c>
      <c r="L2641" s="31">
        <f t="shared" si="208"/>
        <v>5.5012124014307924</v>
      </c>
      <c r="M2641" s="4">
        <f>2.721*K2641*(H2641+VLOOKUP(B2641,Summary!$A$34:C$39,3,0))</f>
        <v>0.70916991197284607</v>
      </c>
      <c r="N2641" t="s">
        <v>109</v>
      </c>
      <c r="P2641">
        <f t="shared" si="209"/>
        <v>2000</v>
      </c>
    </row>
    <row r="2642" spans="1:16">
      <c r="A2642" t="s">
        <v>8</v>
      </c>
      <c r="B2642" t="s">
        <v>8</v>
      </c>
      <c r="C2642" t="s">
        <v>17</v>
      </c>
      <c r="D2642" s="8">
        <v>4200</v>
      </c>
      <c r="E2642" t="str">
        <f>VLOOKUP(D2642,Conformity!$A$2:$C$116,2,0)</f>
        <v>Upland Hardwood Forests</v>
      </c>
      <c r="F2642" s="8" t="s">
        <v>5</v>
      </c>
      <c r="G2642" s="26">
        <f t="shared" si="210"/>
        <v>0.80616023176279095</v>
      </c>
      <c r="H2642" s="30">
        <f t="shared" si="211"/>
        <v>4.9140330516175015E-2</v>
      </c>
      <c r="I2642" s="30">
        <f>HLOOKUP(F2642,ROCs!$B$1:$F$17,MATCH(VLOOKUP(D2642,HROC,2,0),ROCs!$A$2:$A$17,0)+1,0)</f>
        <v>0.28292799795311729</v>
      </c>
      <c r="J2642" s="3">
        <v>0.88</v>
      </c>
      <c r="K2642" s="26">
        <f t="shared" si="207"/>
        <v>1.0376101396932622</v>
      </c>
      <c r="L2642" s="31">
        <f t="shared" si="208"/>
        <v>2.2760621635198497</v>
      </c>
      <c r="M2642" s="4">
        <f>2.721*K2642*(H2642+VLOOKUP(B2642,Summary!$A$34:C$39,3,0))</f>
        <v>0.67517378880040613</v>
      </c>
      <c r="N2642" t="s">
        <v>17</v>
      </c>
      <c r="O2642" t="s">
        <v>23</v>
      </c>
      <c r="P2642">
        <f t="shared" si="209"/>
        <v>4000</v>
      </c>
    </row>
    <row r="2643" spans="1:16" hidden="1">
      <c r="A2643" t="s">
        <v>14</v>
      </c>
      <c r="B2643" t="s">
        <v>96</v>
      </c>
      <c r="C2643" t="s">
        <v>81</v>
      </c>
      <c r="D2643" s="8">
        <v>4110</v>
      </c>
      <c r="E2643" t="str">
        <f>VLOOKUP(D2643,Conformity!$A$2:$C$116,2,0)</f>
        <v>Pine Flatwoods</v>
      </c>
      <c r="F2643" s="8" t="s">
        <v>5</v>
      </c>
      <c r="G2643" s="26">
        <f t="shared" si="210"/>
        <v>0.80616023176279095</v>
      </c>
      <c r="H2643" s="30">
        <f t="shared" si="211"/>
        <v>4.9140330516175015E-2</v>
      </c>
      <c r="I2643" s="30">
        <f>HLOOKUP(F2643,ROCs!$B$1:$F$17,MATCH(VLOOKUP(D2643,HROC,2,0),ROCs!$A$2:$A$17,0)+1,0)</f>
        <v>0.28292799795311729</v>
      </c>
      <c r="J2643" s="3">
        <v>0.88</v>
      </c>
      <c r="K2643" s="26">
        <f t="shared" si="207"/>
        <v>1.0376101396932622</v>
      </c>
      <c r="L2643" s="31">
        <f t="shared" si="208"/>
        <v>2.2760621635198497</v>
      </c>
      <c r="M2643" s="4">
        <f>2.721*K2643*(H2643+VLOOKUP(B2643,Summary!$A$34:C$39,3,0))</f>
        <v>0.36460669788881589</v>
      </c>
      <c r="N2643" t="s">
        <v>103</v>
      </c>
      <c r="O2643" t="s">
        <v>82</v>
      </c>
      <c r="P2643">
        <f t="shared" si="209"/>
        <v>4000</v>
      </c>
    </row>
    <row r="2644" spans="1:16" hidden="1">
      <c r="A2644" t="s">
        <v>15</v>
      </c>
      <c r="B2644" t="s">
        <v>95</v>
      </c>
      <c r="C2644" t="s">
        <v>81</v>
      </c>
      <c r="D2644" s="8">
        <v>5250</v>
      </c>
      <c r="E2644" t="str">
        <f>VLOOKUP(D2644,Conformity!$A$2:$C$116,2,0)</f>
        <v>Marshy Lakes</v>
      </c>
      <c r="F2644" s="8" t="s">
        <v>5</v>
      </c>
      <c r="G2644" s="26">
        <f t="shared" si="210"/>
        <v>0.52096910560538079</v>
      </c>
      <c r="H2644" s="30">
        <f t="shared" si="211"/>
        <v>9.3813358258152305E-2</v>
      </c>
      <c r="I2644" s="30">
        <f>HLOOKUP(F2644,ROCs!$B$1:$F$17,MATCH(VLOOKUP(D2644,HROC,2,0),ROCs!$A$2:$A$17,0)+1,0)</f>
        <v>0.2984336595879456</v>
      </c>
      <c r="J2644" s="3">
        <v>0.88</v>
      </c>
      <c r="K2644" s="26">
        <f t="shared" si="207"/>
        <v>1.0944756031728315</v>
      </c>
      <c r="L2644" s="31">
        <f t="shared" si="208"/>
        <v>1.5514814829459502</v>
      </c>
      <c r="M2644" s="4">
        <f>2.721*K2644*(H2644+VLOOKUP(B2644,Summary!$A$34:C$39,3,0))</f>
        <v>0.27938257110537296</v>
      </c>
      <c r="N2644" t="s">
        <v>103</v>
      </c>
      <c r="O2644" t="s">
        <v>82</v>
      </c>
      <c r="P2644">
        <f t="shared" si="209"/>
        <v>5000</v>
      </c>
    </row>
    <row r="2645" spans="1:16" hidden="1">
      <c r="A2645" t="s">
        <v>16</v>
      </c>
      <c r="B2645" t="s">
        <v>97</v>
      </c>
      <c r="C2645" t="s">
        <v>71</v>
      </c>
      <c r="D2645" s="8">
        <v>1320</v>
      </c>
      <c r="E2645" t="str">
        <f>VLOOKUP(D2645,Conformity!$A$2:$C$116,2,0)</f>
        <v>Mobile Home Units &lt;Six or more dwelling units per acre&gt;</v>
      </c>
      <c r="F2645" s="8" t="s">
        <v>3</v>
      </c>
      <c r="G2645" s="26">
        <f t="shared" si="210"/>
        <v>1.6728075169398335</v>
      </c>
      <c r="H2645" s="30">
        <f t="shared" si="211"/>
        <v>0.4645994885165638</v>
      </c>
      <c r="I2645" s="30">
        <f>HLOOKUP(F2645,ROCs!$B$1:$F$17,MATCH(VLOOKUP(D2645,HROC,2,0),ROCs!$A$2:$A$17,0)+1,0)</f>
        <v>0.37832588419635466</v>
      </c>
      <c r="J2645" s="3">
        <v>0.88</v>
      </c>
      <c r="K2645" s="26">
        <f t="shared" si="207"/>
        <v>1.387472347701711</v>
      </c>
      <c r="L2645" s="31">
        <f t="shared" si="208"/>
        <v>6.3153707241386812</v>
      </c>
      <c r="M2645" s="4">
        <f>2.721*K2645*(H2645+VLOOKUP(B2645,Summary!$A$34:C$39,3,0))</f>
        <v>1.9050206344257345</v>
      </c>
      <c r="N2645" t="s">
        <v>104</v>
      </c>
      <c r="P2645">
        <f t="shared" si="209"/>
        <v>1000</v>
      </c>
    </row>
    <row r="2646" spans="1:16" hidden="1">
      <c r="A2646" t="s">
        <v>16</v>
      </c>
      <c r="B2646" t="s">
        <v>97</v>
      </c>
      <c r="C2646" t="s">
        <v>71</v>
      </c>
      <c r="D2646" s="8">
        <v>5110</v>
      </c>
      <c r="E2646" t="str">
        <f>VLOOKUP(D2646,Conformity!$A$2:$C$116,2,0)</f>
        <v xml:space="preserve"> Natural River, Stream, Waterway</v>
      </c>
      <c r="F2646" s="8" t="s">
        <v>9</v>
      </c>
      <c r="G2646" s="26">
        <f t="shared" si="210"/>
        <v>0.52096910560538079</v>
      </c>
      <c r="H2646" s="30">
        <f t="shared" si="211"/>
        <v>9.3813358258152305E-2</v>
      </c>
      <c r="I2646" s="30">
        <f>HLOOKUP(F2646,ROCs!$B$1:$F$17,MATCH(VLOOKUP(D2646,HROC,2,0),ROCs!$A$2:$A$17,0)+1,0)</f>
        <v>0.2984336595879456</v>
      </c>
      <c r="J2646" s="3">
        <v>0.88</v>
      </c>
      <c r="K2646" s="26">
        <f t="shared" si="207"/>
        <v>1.0944756031728315</v>
      </c>
      <c r="L2646" s="31">
        <f t="shared" si="208"/>
        <v>1.5514814829459502</v>
      </c>
      <c r="M2646" s="4">
        <f>2.721*K2646*(H2646+VLOOKUP(B2646,Summary!$A$34:C$39,3,0))</f>
        <v>0.39850529575470395</v>
      </c>
      <c r="N2646" t="s">
        <v>104</v>
      </c>
      <c r="P2646">
        <f t="shared" si="209"/>
        <v>5000</v>
      </c>
    </row>
    <row r="2647" spans="1:16" hidden="1">
      <c r="A2647" t="s">
        <v>14</v>
      </c>
      <c r="B2647" t="s">
        <v>96</v>
      </c>
      <c r="C2647" t="s">
        <v>83</v>
      </c>
      <c r="D2647" s="8">
        <v>6172</v>
      </c>
      <c r="E2647" t="str">
        <f>VLOOKUP(D2647,Conformity!$A$2:$C$116,2,0)</f>
        <v>Mixed Shrubs</v>
      </c>
      <c r="F2647" s="8" t="s">
        <v>9</v>
      </c>
      <c r="G2647" s="26">
        <f t="shared" si="210"/>
        <v>0.62640332935885068</v>
      </c>
      <c r="H2647" s="30">
        <f t="shared" si="211"/>
        <v>1.7869211096790915E-2</v>
      </c>
      <c r="I2647" s="30">
        <f>HLOOKUP(F2647,ROCs!$B$1:$F$17,MATCH(VLOOKUP(D2647,HROC,2,0),ROCs!$A$2:$A$17,0)+1,0)</f>
        <v>0.24869471632328805</v>
      </c>
      <c r="J2647" s="3">
        <v>0.88</v>
      </c>
      <c r="K2647" s="26">
        <f t="shared" si="207"/>
        <v>0.91206300264402651</v>
      </c>
      <c r="L2647" s="31">
        <f t="shared" si="208"/>
        <v>1.554559819221637</v>
      </c>
      <c r="M2647" s="4">
        <f>2.721*K2647*(H2647+VLOOKUP(B2647,Summary!$A$34:C$39,3,0))</f>
        <v>0.24288431427354742</v>
      </c>
      <c r="N2647" t="s">
        <v>111</v>
      </c>
      <c r="O2647" t="s">
        <v>82</v>
      </c>
      <c r="P2647">
        <f t="shared" si="209"/>
        <v>6000</v>
      </c>
    </row>
    <row r="2648" spans="1:16" hidden="1">
      <c r="A2648" t="s">
        <v>16</v>
      </c>
      <c r="B2648" t="s">
        <v>97</v>
      </c>
      <c r="C2648" t="s">
        <v>79</v>
      </c>
      <c r="D2648" s="8">
        <v>5300</v>
      </c>
      <c r="E2648" t="str">
        <f>VLOOKUP(D2648,Conformity!$A$2:$C$116,2,0)</f>
        <v>Reservoirs</v>
      </c>
      <c r="F2648" s="8" t="s">
        <v>13</v>
      </c>
      <c r="G2648" s="26">
        <f t="shared" si="210"/>
        <v>0.52096910560538079</v>
      </c>
      <c r="H2648" s="30">
        <f t="shared" si="211"/>
        <v>9.3813358258152305E-2</v>
      </c>
      <c r="I2648" s="30">
        <f>HLOOKUP(F2648,ROCs!$B$1:$F$17,MATCH(VLOOKUP(D2648,HROC,2,0),ROCs!$A$2:$A$17,0)+1,0)</f>
        <v>0.2984336595879456</v>
      </c>
      <c r="J2648" s="3">
        <v>0.88</v>
      </c>
      <c r="K2648" s="26">
        <f t="shared" si="207"/>
        <v>1.0944756031728315</v>
      </c>
      <c r="L2648" s="31">
        <f t="shared" si="208"/>
        <v>1.5514814829459502</v>
      </c>
      <c r="M2648" s="4">
        <f>2.721*K2648*(H2648+VLOOKUP(B2648,Summary!$A$34:C$39,3,0))</f>
        <v>0.39850529575470395</v>
      </c>
      <c r="N2648" t="s">
        <v>113</v>
      </c>
      <c r="P2648">
        <f t="shared" si="209"/>
        <v>5000</v>
      </c>
    </row>
    <row r="2649" spans="1:16" hidden="1">
      <c r="A2649" t="s">
        <v>14</v>
      </c>
      <c r="B2649" t="s">
        <v>96</v>
      </c>
      <c r="C2649" t="s">
        <v>83</v>
      </c>
      <c r="D2649" s="8">
        <v>4200</v>
      </c>
      <c r="E2649" t="str">
        <f>VLOOKUP(D2649,Conformity!$A$2:$C$116,2,0)</f>
        <v>Upland Hardwood Forests</v>
      </c>
      <c r="F2649" s="8" t="s">
        <v>9</v>
      </c>
      <c r="G2649" s="26">
        <f t="shared" si="210"/>
        <v>0.80616023176279095</v>
      </c>
      <c r="H2649" s="30">
        <f t="shared" si="211"/>
        <v>4.9140330516175015E-2</v>
      </c>
      <c r="I2649" s="30">
        <f>HLOOKUP(F2649,ROCs!$B$1:$F$17,MATCH(VLOOKUP(D2649,HROC,2,0),ROCs!$A$2:$A$17,0)+1,0)</f>
        <v>0.19937879050387461</v>
      </c>
      <c r="J2649" s="3">
        <v>0.87</v>
      </c>
      <c r="K2649" s="26">
        <f t="shared" si="207"/>
        <v>0.72289266519966067</v>
      </c>
      <c r="L2649" s="31">
        <f t="shared" si="208"/>
        <v>1.5857098736847031</v>
      </c>
      <c r="M2649" s="4">
        <f>2.721*K2649*(H2649+VLOOKUP(B2649,Summary!$A$34:C$39,3,0))</f>
        <v>0.25401786037327129</v>
      </c>
      <c r="N2649" t="s">
        <v>111</v>
      </c>
      <c r="O2649" t="s">
        <v>82</v>
      </c>
      <c r="P2649">
        <f t="shared" si="209"/>
        <v>4000</v>
      </c>
    </row>
    <row r="2650" spans="1:16" hidden="1">
      <c r="A2650" t="s">
        <v>11</v>
      </c>
      <c r="B2650" t="s">
        <v>11</v>
      </c>
      <c r="C2650" t="s">
        <v>74</v>
      </c>
      <c r="D2650" s="8">
        <v>6440</v>
      </c>
      <c r="E2650" t="str">
        <f>VLOOKUP(D2650,Conformity!$A$2:$C$116,2,0)</f>
        <v>Emergent Aquatic Vegetation</v>
      </c>
      <c r="F2650" s="8" t="s">
        <v>5</v>
      </c>
      <c r="G2650" s="26">
        <f t="shared" si="210"/>
        <v>0.62640332935885068</v>
      </c>
      <c r="H2650" s="30">
        <f t="shared" si="211"/>
        <v>1.7869211096790915E-2</v>
      </c>
      <c r="I2650" s="30">
        <f>HLOOKUP(F2650,ROCs!$B$1:$F$17,MATCH(VLOOKUP(D2650,HROC,2,0),ROCs!$A$2:$A$17,0)+1,0)</f>
        <v>0.24869471632328805</v>
      </c>
      <c r="J2650" s="3">
        <v>0.87</v>
      </c>
      <c r="K2650" s="26">
        <f t="shared" si="207"/>
        <v>0.9016986503412534</v>
      </c>
      <c r="L2650" s="31">
        <f t="shared" si="208"/>
        <v>1.536894366730482</v>
      </c>
      <c r="M2650" s="4">
        <f>2.721*K2650*(H2650+VLOOKUP(B2650,Summary!$A$34:C$39,3,0))</f>
        <v>0.31372992607506817</v>
      </c>
      <c r="N2650" t="s">
        <v>115</v>
      </c>
      <c r="P2650">
        <f t="shared" si="209"/>
        <v>6000</v>
      </c>
    </row>
    <row r="2651" spans="1:16" hidden="1">
      <c r="A2651" t="s">
        <v>14</v>
      </c>
      <c r="B2651" t="s">
        <v>96</v>
      </c>
      <c r="C2651" t="s">
        <v>86</v>
      </c>
      <c r="D2651" s="8">
        <v>1490</v>
      </c>
      <c r="E2651" t="str">
        <f>VLOOKUP(D2651,Conformity!$A$2:$C$116,2,0)</f>
        <v>Commercial and Services Under Construction</v>
      </c>
      <c r="F2651" s="8" t="s">
        <v>5</v>
      </c>
      <c r="G2651" s="26">
        <f t="shared" si="210"/>
        <v>1.4884831588725165</v>
      </c>
      <c r="H2651" s="30">
        <f t="shared" si="211"/>
        <v>0.30824389141964326</v>
      </c>
      <c r="I2651" s="30">
        <f>HLOOKUP(F2651,ROCs!$B$1:$F$17,MATCH(VLOOKUP(D2651,HROC,2,0),ROCs!$A$2:$A$17,0)+1,0)</f>
        <v>0.58224006489851832</v>
      </c>
      <c r="J2651" s="3">
        <v>0.86</v>
      </c>
      <c r="K2651" s="26">
        <f t="shared" si="207"/>
        <v>2.0867775045995347</v>
      </c>
      <c r="L2651" s="31">
        <f t="shared" si="208"/>
        <v>8.4517883607682602</v>
      </c>
      <c r="M2651" s="4">
        <f>2.721*K2651*(H2651+VLOOKUP(B2651,Summary!$A$34:C$39,3,0))</f>
        <v>2.2044960220614458</v>
      </c>
      <c r="N2651" t="s">
        <v>109</v>
      </c>
      <c r="P2651">
        <f t="shared" si="209"/>
        <v>1000</v>
      </c>
    </row>
    <row r="2652" spans="1:16" hidden="1">
      <c r="A2652" t="s">
        <v>14</v>
      </c>
      <c r="B2652" t="s">
        <v>96</v>
      </c>
      <c r="C2652" t="s">
        <v>78</v>
      </c>
      <c r="D2652" s="8">
        <v>8140</v>
      </c>
      <c r="E2652" t="str">
        <f>VLOOKUP(D2652,Conformity!$A$2:$C$116,2,0)</f>
        <v>Roads and Highways</v>
      </c>
      <c r="F2652" s="8" t="s">
        <v>5</v>
      </c>
      <c r="G2652" s="26">
        <f t="shared" si="210"/>
        <v>1.0171301585628862</v>
      </c>
      <c r="H2652" s="30">
        <f t="shared" si="211"/>
        <v>0.19656132206470006</v>
      </c>
      <c r="I2652" s="30">
        <f>HLOOKUP(F2652,ROCs!$B$1:$F$17,MATCH(VLOOKUP(D2652,HROC,2,0),ROCs!$A$2:$A$17,0)+1,0)</f>
        <v>0.45034663738052311</v>
      </c>
      <c r="J2652" s="3">
        <v>0.86</v>
      </c>
      <c r="K2652" s="26">
        <f t="shared" si="207"/>
        <v>1.6140648657036636</v>
      </c>
      <c r="L2652" s="31">
        <f t="shared" si="208"/>
        <v>4.4671039376251311</v>
      </c>
      <c r="M2652" s="4">
        <f>2.721*K2652*(H2652+VLOOKUP(B2652,Summary!$A$34:C$39,3,0))</f>
        <v>1.2146215117007082</v>
      </c>
      <c r="N2652" t="s">
        <v>100</v>
      </c>
      <c r="P2652">
        <f t="shared" si="209"/>
        <v>8000</v>
      </c>
    </row>
    <row r="2653" spans="1:16" hidden="1">
      <c r="A2653" t="s">
        <v>8</v>
      </c>
      <c r="B2653" t="s">
        <v>8</v>
      </c>
      <c r="C2653" t="s">
        <v>81</v>
      </c>
      <c r="D2653" s="8">
        <v>3200</v>
      </c>
      <c r="E2653" t="str">
        <f>VLOOKUP(D2653,Conformity!$A$2:$C$116,2,0)</f>
        <v>Shrub and Brushland</v>
      </c>
      <c r="F2653" s="8" t="s">
        <v>10</v>
      </c>
      <c r="G2653" s="26">
        <f t="shared" si="210"/>
        <v>0.80616023176279095</v>
      </c>
      <c r="H2653" s="30">
        <f t="shared" si="211"/>
        <v>4.9140330516175015E-2</v>
      </c>
      <c r="I2653" s="30">
        <f>HLOOKUP(F2653,ROCs!$B$1:$F$17,MATCH(VLOOKUP(D2653,HROC,2,0),ROCs!$A$2:$A$17,0)+1,0)</f>
        <v>0.24115339422849597</v>
      </c>
      <c r="J2653" s="3">
        <v>0.86</v>
      </c>
      <c r="K2653" s="26">
        <f t="shared" si="207"/>
        <v>0.86430582258464106</v>
      </c>
      <c r="L2653" s="31">
        <f t="shared" si="208"/>
        <v>1.8959084006988869</v>
      </c>
      <c r="M2653" s="4">
        <f>2.721*K2653*(H2653+VLOOKUP(B2653,Summary!$A$34:C$39,3,0))</f>
        <v>0.56240452419753195</v>
      </c>
      <c r="N2653" t="s">
        <v>103</v>
      </c>
      <c r="O2653" t="s">
        <v>82</v>
      </c>
      <c r="P2653">
        <f t="shared" si="209"/>
        <v>3000</v>
      </c>
    </row>
    <row r="2654" spans="1:16" hidden="1">
      <c r="A2654" t="s">
        <v>14</v>
      </c>
      <c r="B2654" t="s">
        <v>96</v>
      </c>
      <c r="C2654" t="s">
        <v>72</v>
      </c>
      <c r="D2654" s="8">
        <v>4340</v>
      </c>
      <c r="E2654" t="str">
        <f>VLOOKUP(D2654,Conformity!$A$2:$C$116,2,0)</f>
        <v>Hardwood - Coniferous Mixed</v>
      </c>
      <c r="F2654" s="8" t="s">
        <v>10</v>
      </c>
      <c r="G2654" s="26">
        <f t="shared" si="210"/>
        <v>0.80616023176279095</v>
      </c>
      <c r="H2654" s="30">
        <f t="shared" si="211"/>
        <v>4.9140330516175015E-2</v>
      </c>
      <c r="I2654" s="30">
        <f>HLOOKUP(F2654,ROCs!$B$1:$F$17,MATCH(VLOOKUP(D2654,HROC,2,0),ROCs!$A$2:$A$17,0)+1,0)</f>
        <v>0.24115339422849597</v>
      </c>
      <c r="J2654" s="3">
        <v>0.86</v>
      </c>
      <c r="K2654" s="26">
        <f t="shared" si="207"/>
        <v>0.86430582258464106</v>
      </c>
      <c r="L2654" s="31">
        <f t="shared" si="208"/>
        <v>1.8959084006988869</v>
      </c>
      <c r="M2654" s="4">
        <f>2.721*K2654*(H2654+VLOOKUP(B2654,Summary!$A$34:C$39,3,0))</f>
        <v>0.30370914843972302</v>
      </c>
      <c r="N2654" t="s">
        <v>99</v>
      </c>
      <c r="P2654">
        <f t="shared" si="209"/>
        <v>4000</v>
      </c>
    </row>
    <row r="2655" spans="1:16" hidden="1">
      <c r="A2655" t="s">
        <v>12</v>
      </c>
      <c r="B2655" t="s">
        <v>95</v>
      </c>
      <c r="C2655" t="s">
        <v>86</v>
      </c>
      <c r="D2655" s="8">
        <v>2510</v>
      </c>
      <c r="E2655" t="str">
        <f>VLOOKUP(D2655,Conformity!$A$2:$C$116,2,0)</f>
        <v>Horse Farms</v>
      </c>
      <c r="F2655" s="8" t="s">
        <v>10</v>
      </c>
      <c r="G2655" s="26">
        <f t="shared" si="210"/>
        <v>1.8765006736361713</v>
      </c>
      <c r="H2655" s="30">
        <f t="shared" si="211"/>
        <v>0.3700681607026059</v>
      </c>
      <c r="I2655" s="30">
        <f>HLOOKUP(F2655,ROCs!$B$1:$F$17,MATCH(VLOOKUP(D2655,HROC,2,0),ROCs!$A$2:$A$17,0)+1,0)</f>
        <v>0.58663586860269046</v>
      </c>
      <c r="J2655" s="3">
        <v>0.85</v>
      </c>
      <c r="K2655" s="26">
        <f t="shared" si="207"/>
        <v>2.0780842350414557</v>
      </c>
      <c r="L2655" s="31">
        <f t="shared" si="208"/>
        <v>10.610611516511087</v>
      </c>
      <c r="M2655" s="4">
        <f>2.721*K2655*(H2655+VLOOKUP(B2655,Summary!$A$34:C$39,3,0))</f>
        <v>2.0925382777701422</v>
      </c>
      <c r="N2655" t="s">
        <v>109</v>
      </c>
      <c r="P2655">
        <f t="shared" si="209"/>
        <v>2000</v>
      </c>
    </row>
    <row r="2656" spans="1:16" hidden="1">
      <c r="A2656" t="s">
        <v>16</v>
      </c>
      <c r="B2656" t="s">
        <v>97</v>
      </c>
      <c r="C2656" t="s">
        <v>71</v>
      </c>
      <c r="D2656" s="8">
        <v>1490</v>
      </c>
      <c r="E2656" t="str">
        <f>VLOOKUP(D2656,Conformity!$A$2:$C$116,2,0)</f>
        <v>Commercial and Services Under Construction</v>
      </c>
      <c r="F2656" s="8" t="s">
        <v>5</v>
      </c>
      <c r="G2656" s="26">
        <f t="shared" si="210"/>
        <v>1.4884831588725165</v>
      </c>
      <c r="H2656" s="30">
        <f t="shared" si="211"/>
        <v>0.30824389141964326</v>
      </c>
      <c r="I2656" s="30">
        <f>HLOOKUP(F2656,ROCs!$B$1:$F$17,MATCH(VLOOKUP(D2656,HROC,2,0),ROCs!$A$2:$A$17,0)+1,0)</f>
        <v>0.58224006489851832</v>
      </c>
      <c r="J2656" s="3">
        <v>0.85</v>
      </c>
      <c r="K2656" s="26">
        <f t="shared" si="207"/>
        <v>2.0625126498948885</v>
      </c>
      <c r="L2656" s="31">
        <f t="shared" si="208"/>
        <v>8.3535117519221167</v>
      </c>
      <c r="M2656" s="4">
        <f>2.721*K2656*(H2656+VLOOKUP(B2656,Summary!$A$34:C$39,3,0))</f>
        <v>1.954378470571752</v>
      </c>
      <c r="N2656" t="s">
        <v>104</v>
      </c>
      <c r="P2656">
        <f t="shared" si="209"/>
        <v>1000</v>
      </c>
    </row>
    <row r="2657" spans="1:16" hidden="1">
      <c r="A2657" t="s">
        <v>14</v>
      </c>
      <c r="B2657" t="s">
        <v>96</v>
      </c>
      <c r="C2657" t="s">
        <v>72</v>
      </c>
      <c r="D2657" s="8">
        <v>1920</v>
      </c>
      <c r="E2657" t="str">
        <f>VLOOKUP(D2657,Conformity!$A$2:$C$116,2,0)</f>
        <v>Inactive Land with street pattern but without structures</v>
      </c>
      <c r="F2657" s="8" t="s">
        <v>9</v>
      </c>
      <c r="G2657" s="26">
        <f t="shared" si="210"/>
        <v>0.80616023176279095</v>
      </c>
      <c r="H2657" s="30">
        <f t="shared" si="211"/>
        <v>4.9140330516175015E-2</v>
      </c>
      <c r="I2657" s="30">
        <f>HLOOKUP(F2657,ROCs!$B$1:$F$17,MATCH(VLOOKUP(D2657,HROC,2,0),ROCs!$A$2:$A$17,0)+1,0)</f>
        <v>0.22153198944874952</v>
      </c>
      <c r="J2657" s="3">
        <v>0.85</v>
      </c>
      <c r="K2657" s="26">
        <f t="shared" si="207"/>
        <v>0.78474938112351411</v>
      </c>
      <c r="L2657" s="31">
        <f t="shared" si="208"/>
        <v>1.7213964146002523</v>
      </c>
      <c r="M2657" s="4">
        <f>2.721*K2657*(H2657+VLOOKUP(B2657,Summary!$A$34:C$39,3,0))</f>
        <v>0.27575374370023065</v>
      </c>
      <c r="N2657" t="s">
        <v>99</v>
      </c>
      <c r="P2657">
        <f t="shared" si="209"/>
        <v>1000</v>
      </c>
    </row>
    <row r="2658" spans="1:16">
      <c r="A2658" t="s">
        <v>12</v>
      </c>
      <c r="B2658" t="s">
        <v>95</v>
      </c>
      <c r="C2658" t="s">
        <v>17</v>
      </c>
      <c r="D2658" s="8">
        <v>2120</v>
      </c>
      <c r="E2658" t="str">
        <f>VLOOKUP(D2658,Conformity!$A$2:$C$116,2,0)</f>
        <v>Unimproved Pastures</v>
      </c>
      <c r="F2658" s="8" t="s">
        <v>5</v>
      </c>
      <c r="G2658" s="26">
        <f t="shared" si="210"/>
        <v>0.95337210017164864</v>
      </c>
      <c r="H2658" s="30">
        <f t="shared" si="211"/>
        <v>0.22938109134459039</v>
      </c>
      <c r="I2658" s="30">
        <f>HLOOKUP(F2658,ROCs!$B$1:$F$17,MATCH(VLOOKUP(D2658,HROC,2,0),ROCs!$A$2:$A$17,0)+1,0)</f>
        <v>0.2</v>
      </c>
      <c r="J2658" s="3">
        <v>0.84</v>
      </c>
      <c r="K2658" s="26">
        <f t="shared" si="207"/>
        <v>0.7001400000000001</v>
      </c>
      <c r="L2658" s="31">
        <f t="shared" si="208"/>
        <v>1.8162510167647787</v>
      </c>
      <c r="M2658" s="4">
        <f>2.721*K2658*(H2658+VLOOKUP(B2658,Summary!$A$34:C$39,3,0))</f>
        <v>0.43698954511697824</v>
      </c>
      <c r="N2658" t="s">
        <v>17</v>
      </c>
      <c r="O2658" t="s">
        <v>34</v>
      </c>
      <c r="P2658">
        <f t="shared" si="209"/>
        <v>2000</v>
      </c>
    </row>
    <row r="2659" spans="1:16">
      <c r="A2659" t="s">
        <v>14</v>
      </c>
      <c r="B2659" t="s">
        <v>96</v>
      </c>
      <c r="C2659" t="s">
        <v>17</v>
      </c>
      <c r="D2659" s="8">
        <v>4200</v>
      </c>
      <c r="E2659" t="str">
        <f>VLOOKUP(D2659,Conformity!$A$2:$C$116,2,0)</f>
        <v>Upland Hardwood Forests</v>
      </c>
      <c r="F2659" s="8" t="s">
        <v>5</v>
      </c>
      <c r="G2659" s="26">
        <f t="shared" si="210"/>
        <v>0.80616023176279095</v>
      </c>
      <c r="H2659" s="30">
        <f t="shared" si="211"/>
        <v>4.9140330516175015E-2</v>
      </c>
      <c r="I2659" s="30">
        <f>HLOOKUP(F2659,ROCs!$B$1:$F$17,MATCH(VLOOKUP(D2659,HROC,2,0),ROCs!$A$2:$A$17,0)+1,0)</f>
        <v>0.28292799795311729</v>
      </c>
      <c r="J2659" s="3">
        <v>0.83</v>
      </c>
      <c r="K2659" s="26">
        <f t="shared" si="207"/>
        <v>0.97865501811978139</v>
      </c>
      <c r="L2659" s="31">
        <f t="shared" si="208"/>
        <v>2.1467404496834943</v>
      </c>
      <c r="M2659" s="4">
        <f>2.721*K2659*(H2659+VLOOKUP(B2659,Summary!$A$34:C$39,3,0))</f>
        <v>0.34389040823604228</v>
      </c>
      <c r="N2659" t="s">
        <v>17</v>
      </c>
      <c r="O2659" t="s">
        <v>44</v>
      </c>
      <c r="P2659">
        <f t="shared" si="209"/>
        <v>4000</v>
      </c>
    </row>
    <row r="2660" spans="1:16">
      <c r="A2660" t="s">
        <v>14</v>
      </c>
      <c r="B2660" t="s">
        <v>96</v>
      </c>
      <c r="C2660" t="s">
        <v>17</v>
      </c>
      <c r="D2660" s="8">
        <v>5300</v>
      </c>
      <c r="E2660" t="str">
        <f>VLOOKUP(D2660,Conformity!$A$2:$C$116,2,0)</f>
        <v>Reservoirs</v>
      </c>
      <c r="F2660" s="8" t="s">
        <v>10</v>
      </c>
      <c r="G2660" s="26">
        <f t="shared" si="210"/>
        <v>0.52096910560538079</v>
      </c>
      <c r="H2660" s="30">
        <f t="shared" si="211"/>
        <v>9.3813358258152305E-2</v>
      </c>
      <c r="I2660" s="30">
        <f>HLOOKUP(F2660,ROCs!$B$1:$F$17,MATCH(VLOOKUP(D2660,HROC,2,0),ROCs!$A$2:$A$17,0)+1,0)</f>
        <v>0.2984336595879456</v>
      </c>
      <c r="J2660" s="3">
        <v>0.83</v>
      </c>
      <c r="K2660" s="26">
        <f t="shared" si="207"/>
        <v>1.0322894893561934</v>
      </c>
      <c r="L2660" s="31">
        <f t="shared" si="208"/>
        <v>1.4633291259603849</v>
      </c>
      <c r="M2660" s="4">
        <f>2.721*K2660*(H2660+VLOOKUP(B2660,Summary!$A$34:C$39,3,0))</f>
        <v>0.48821733742653295</v>
      </c>
      <c r="N2660" t="s">
        <v>17</v>
      </c>
      <c r="O2660" t="s">
        <v>52</v>
      </c>
      <c r="P2660">
        <f t="shared" si="209"/>
        <v>5000</v>
      </c>
    </row>
    <row r="2661" spans="1:16">
      <c r="A2661" t="s">
        <v>14</v>
      </c>
      <c r="B2661" t="s">
        <v>96</v>
      </c>
      <c r="C2661" t="s">
        <v>17</v>
      </c>
      <c r="D2661" s="8">
        <v>6410</v>
      </c>
      <c r="E2661" t="str">
        <f>VLOOKUP(D2661,Conformity!$A$2:$C$116,2,0)</f>
        <v>Freshwater Marshes</v>
      </c>
      <c r="F2661" s="8" t="s">
        <v>3</v>
      </c>
      <c r="G2661" s="26">
        <f t="shared" si="210"/>
        <v>0.62640332935885068</v>
      </c>
      <c r="H2661" s="30">
        <f t="shared" si="211"/>
        <v>1.7869211096790915E-2</v>
      </c>
      <c r="I2661" s="30">
        <f>HLOOKUP(F2661,ROCs!$B$1:$F$17,MATCH(VLOOKUP(D2661,HROC,2,0),ROCs!$A$2:$A$17,0)+1,0)</f>
        <v>0.24869471632328805</v>
      </c>
      <c r="J2661" s="3">
        <v>0.83</v>
      </c>
      <c r="K2661" s="26">
        <f t="shared" si="207"/>
        <v>0.86024124113016132</v>
      </c>
      <c r="L2661" s="31">
        <f t="shared" si="208"/>
        <v>1.4662325567658621</v>
      </c>
      <c r="M2661" s="4">
        <f>2.721*K2661*(H2661+VLOOKUP(B2661,Summary!$A$34:C$39,3,0))</f>
        <v>0.2290840691443686</v>
      </c>
      <c r="N2661" t="s">
        <v>17</v>
      </c>
      <c r="O2661" t="s">
        <v>37</v>
      </c>
      <c r="P2661">
        <f t="shared" si="209"/>
        <v>6000</v>
      </c>
    </row>
    <row r="2662" spans="1:16">
      <c r="A2662" t="s">
        <v>14</v>
      </c>
      <c r="B2662" t="s">
        <v>96</v>
      </c>
      <c r="C2662" t="s">
        <v>17</v>
      </c>
      <c r="D2662" s="8">
        <v>3300</v>
      </c>
      <c r="E2662" t="str">
        <f>VLOOKUP(D2662,Conformity!$A$2:$C$116,2,0)</f>
        <v>Mixed Rangeland</v>
      </c>
      <c r="F2662" s="8" t="s">
        <v>10</v>
      </c>
      <c r="G2662" s="26">
        <f t="shared" si="210"/>
        <v>0.80616023176279095</v>
      </c>
      <c r="H2662" s="30">
        <f t="shared" si="211"/>
        <v>4.9140330516175015E-2</v>
      </c>
      <c r="I2662" s="30">
        <f>HLOOKUP(F2662,ROCs!$B$1:$F$17,MATCH(VLOOKUP(D2662,HROC,2,0),ROCs!$A$2:$A$17,0)+1,0)</f>
        <v>0.24115339422849597</v>
      </c>
      <c r="J2662" s="3">
        <v>0.82</v>
      </c>
      <c r="K2662" s="26">
        <f t="shared" si="207"/>
        <v>0.82410555176675071</v>
      </c>
      <c r="L2662" s="31">
        <f t="shared" si="208"/>
        <v>1.8077266146198687</v>
      </c>
      <c r="M2662" s="4">
        <f>2.721*K2662*(H2662+VLOOKUP(B2662,Summary!$A$34:C$39,3,0))</f>
        <v>0.28958314153554982</v>
      </c>
      <c r="N2662" t="s">
        <v>17</v>
      </c>
      <c r="O2662" t="s">
        <v>48</v>
      </c>
      <c r="P2662">
        <f t="shared" si="209"/>
        <v>3000</v>
      </c>
    </row>
    <row r="2663" spans="1:16">
      <c r="A2663" t="s">
        <v>14</v>
      </c>
      <c r="B2663" t="s">
        <v>96</v>
      </c>
      <c r="C2663" t="s">
        <v>17</v>
      </c>
      <c r="D2663" s="8">
        <v>5120</v>
      </c>
      <c r="E2663" t="str">
        <f>VLOOKUP(D2663,Conformity!$A$2:$C$116,2,0)</f>
        <v xml:space="preserve"> Channelized Waterways, Canals</v>
      </c>
      <c r="F2663" s="8" t="s">
        <v>10</v>
      </c>
      <c r="G2663" s="26">
        <f t="shared" si="210"/>
        <v>0.52096910560538079</v>
      </c>
      <c r="H2663" s="30">
        <f t="shared" si="211"/>
        <v>9.3813358258152305E-2</v>
      </c>
      <c r="I2663" s="30">
        <f>HLOOKUP(F2663,ROCs!$B$1:$F$17,MATCH(VLOOKUP(D2663,HROC,2,0),ROCs!$A$2:$A$17,0)+1,0)</f>
        <v>0.2984336595879456</v>
      </c>
      <c r="J2663" s="3">
        <v>0.82</v>
      </c>
      <c r="K2663" s="26">
        <f t="shared" si="207"/>
        <v>1.0198522665928658</v>
      </c>
      <c r="L2663" s="31">
        <f t="shared" si="208"/>
        <v>1.445698654563272</v>
      </c>
      <c r="M2663" s="4">
        <f>2.721*K2663*(H2663+VLOOKUP(B2663,Summary!$A$34:C$39,3,0))</f>
        <v>0.48233520083103254</v>
      </c>
      <c r="N2663" t="s">
        <v>17</v>
      </c>
      <c r="O2663" t="s">
        <v>48</v>
      </c>
      <c r="P2663">
        <f t="shared" si="209"/>
        <v>5000</v>
      </c>
    </row>
    <row r="2664" spans="1:16" hidden="1">
      <c r="A2664" t="s">
        <v>14</v>
      </c>
      <c r="B2664" t="s">
        <v>96</v>
      </c>
      <c r="C2664" t="s">
        <v>86</v>
      </c>
      <c r="D2664" s="8">
        <v>8300</v>
      </c>
      <c r="E2664" t="str">
        <f>VLOOKUP(D2664,Conformity!$A$2:$C$116,2,0)</f>
        <v>Utilities</v>
      </c>
      <c r="F2664" s="8" t="s">
        <v>5</v>
      </c>
      <c r="G2664" s="26">
        <f t="shared" si="210"/>
        <v>1.2017295380314896</v>
      </c>
      <c r="H2664" s="30">
        <f t="shared" si="211"/>
        <v>0.2322997442582819</v>
      </c>
      <c r="I2664" s="30">
        <f>HLOOKUP(F2664,ROCs!$B$1:$F$17,MATCH(VLOOKUP(D2664,HROC,2,0),ROCs!$A$2:$A$17,0)+1,0)</f>
        <v>0.58224006489851832</v>
      </c>
      <c r="J2664" s="3">
        <v>0.82</v>
      </c>
      <c r="K2664" s="26">
        <f t="shared" si="207"/>
        <v>1.9897180857809513</v>
      </c>
      <c r="L2664" s="31">
        <f t="shared" si="208"/>
        <v>6.506191252220602</v>
      </c>
      <c r="M2664" s="4">
        <f>2.721*K2664*(H2664+VLOOKUP(B2664,Summary!$A$34:C$39,3,0))</f>
        <v>1.6907979706418119</v>
      </c>
      <c r="N2664" t="s">
        <v>109</v>
      </c>
      <c r="P2664">
        <f t="shared" si="209"/>
        <v>8000</v>
      </c>
    </row>
    <row r="2665" spans="1:16" hidden="1">
      <c r="A2665" t="s">
        <v>12</v>
      </c>
      <c r="B2665" t="s">
        <v>95</v>
      </c>
      <c r="C2665" t="s">
        <v>86</v>
      </c>
      <c r="D2665" s="8">
        <v>1220</v>
      </c>
      <c r="E2665" t="str">
        <f>VLOOKUP(D2665,Conformity!$A$2:$C$116,2,0)</f>
        <v>Mobile Home Units</v>
      </c>
      <c r="F2665" s="8" t="s">
        <v>5</v>
      </c>
      <c r="G2665" s="26">
        <f t="shared" si="210"/>
        <v>1.3474392445178078</v>
      </c>
      <c r="H2665" s="30">
        <f t="shared" si="211"/>
        <v>0.2921616014325315</v>
      </c>
      <c r="I2665" s="30">
        <f>HLOOKUP(F2665,ROCs!$B$1:$F$17,MATCH(VLOOKUP(D2665,HROC,2,0),ROCs!$A$2:$A$17,0)+1,0)</f>
        <v>0.24052044568721381</v>
      </c>
      <c r="J2665" s="3">
        <v>0.81</v>
      </c>
      <c r="K2665" s="26">
        <f t="shared" si="207"/>
        <v>0.81191885549518561</v>
      </c>
      <c r="L2665" s="31">
        <f t="shared" si="208"/>
        <v>2.9768048269115517</v>
      </c>
      <c r="M2665" s="4">
        <f>2.721*K2665*(H2665+VLOOKUP(B2665,Summary!$A$34:C$39,3,0))</f>
        <v>0.64545252702195177</v>
      </c>
      <c r="N2665" t="s">
        <v>109</v>
      </c>
      <c r="P2665">
        <f t="shared" si="209"/>
        <v>1000</v>
      </c>
    </row>
    <row r="2666" spans="1:16" hidden="1">
      <c r="A2666" t="s">
        <v>2</v>
      </c>
      <c r="B2666" t="s">
        <v>94</v>
      </c>
      <c r="C2666" t="s">
        <v>81</v>
      </c>
      <c r="D2666" s="8">
        <v>1210</v>
      </c>
      <c r="E2666" t="str">
        <f>VLOOKUP(D2666,Conformity!$A$2:$C$116,2,0)</f>
        <v>Fixed Single Family Units</v>
      </c>
      <c r="F2666" s="8" t="s">
        <v>3</v>
      </c>
      <c r="G2666" s="26">
        <f t="shared" si="210"/>
        <v>1.3474392445178078</v>
      </c>
      <c r="H2666" s="30">
        <f t="shared" si="211"/>
        <v>0.2921616014325315</v>
      </c>
      <c r="I2666" s="30">
        <f>HLOOKUP(F2666,ROCs!$B$1:$F$17,MATCH(VLOOKUP(D2666,HROC,2,0),ROCs!$A$2:$A$17,0)+1,0)</f>
        <v>0.12152611992617118</v>
      </c>
      <c r="J2666" s="3">
        <v>0.81</v>
      </c>
      <c r="K2666" s="26">
        <f t="shared" si="207"/>
        <v>0.41023268488177789</v>
      </c>
      <c r="L2666" s="31">
        <f t="shared" si="208"/>
        <v>1.5040698072816256</v>
      </c>
      <c r="M2666" s="4">
        <f>2.721*K2666*(H2666+VLOOKUP(B2666,Summary!$A$34:C$39,3,0))</f>
        <v>0.3819355388524151</v>
      </c>
      <c r="N2666" t="s">
        <v>103</v>
      </c>
      <c r="O2666" t="s">
        <v>82</v>
      </c>
      <c r="P2666">
        <f t="shared" si="209"/>
        <v>1000</v>
      </c>
    </row>
    <row r="2667" spans="1:16" hidden="1">
      <c r="A2667" t="s">
        <v>14</v>
      </c>
      <c r="B2667" t="s">
        <v>96</v>
      </c>
      <c r="C2667" t="s">
        <v>83</v>
      </c>
      <c r="D2667" s="8">
        <v>1850</v>
      </c>
      <c r="E2667" t="str">
        <f>VLOOKUP(D2667,Conformity!$A$2:$C$116,2,0)</f>
        <v>Parks and Zoos</v>
      </c>
      <c r="F2667" s="8" t="s">
        <v>3</v>
      </c>
      <c r="G2667" s="26">
        <f t="shared" si="210"/>
        <v>0.96739227811534922</v>
      </c>
      <c r="H2667" s="30">
        <f t="shared" si="211"/>
        <v>0.17065096597435325</v>
      </c>
      <c r="I2667" s="30">
        <f>HLOOKUP(F2667,ROCs!$B$1:$F$17,MATCH(VLOOKUP(D2667,HROC,2,0),ROCs!$A$2:$A$17,0)+1,0)</f>
        <v>8.3338224602148639E-2</v>
      </c>
      <c r="J2667" s="3">
        <v>0.81</v>
      </c>
      <c r="K2667" s="26">
        <f t="shared" si="207"/>
        <v>0.28132276133385808</v>
      </c>
      <c r="L2667" s="31">
        <f t="shared" si="208"/>
        <v>0.74051869963206818</v>
      </c>
      <c r="M2667" s="4">
        <f>2.721*K2667*(H2667+VLOOKUP(B2667,Summary!$A$34:C$39,3,0))</f>
        <v>0.19186810933249768</v>
      </c>
      <c r="N2667" t="s">
        <v>111</v>
      </c>
      <c r="O2667" t="s">
        <v>82</v>
      </c>
      <c r="P2667">
        <f t="shared" si="209"/>
        <v>1000</v>
      </c>
    </row>
    <row r="2668" spans="1:16" hidden="1">
      <c r="A2668" t="s">
        <v>14</v>
      </c>
      <c r="B2668" t="s">
        <v>96</v>
      </c>
      <c r="C2668" t="s">
        <v>77</v>
      </c>
      <c r="D2668" s="8">
        <v>6120</v>
      </c>
      <c r="E2668" t="str">
        <f>VLOOKUP(D2668,Conformity!$A$2:$C$116,2,0)</f>
        <v>Mangrove Swamps</v>
      </c>
      <c r="F2668" s="8" t="s">
        <v>3</v>
      </c>
      <c r="G2668" s="26">
        <f t="shared" si="210"/>
        <v>0.62640332935885068</v>
      </c>
      <c r="H2668" s="30">
        <f t="shared" si="211"/>
        <v>1.7869211096790915E-2</v>
      </c>
      <c r="I2668" s="30">
        <f>HLOOKUP(F2668,ROCs!$B$1:$F$17,MATCH(VLOOKUP(D2668,HROC,2,0),ROCs!$A$2:$A$17,0)+1,0)</f>
        <v>0.24869471632328805</v>
      </c>
      <c r="J2668" s="3">
        <v>0.81</v>
      </c>
      <c r="K2668" s="26">
        <f t="shared" si="207"/>
        <v>0.83951253652461544</v>
      </c>
      <c r="L2668" s="31">
        <f t="shared" si="208"/>
        <v>1.4309016517835524</v>
      </c>
      <c r="M2668" s="4">
        <f>2.721*K2668*(H2668+VLOOKUP(B2668,Summary!$A$34:C$39,3,0))</f>
        <v>0.2235639710926971</v>
      </c>
      <c r="N2668" t="s">
        <v>112</v>
      </c>
      <c r="P2668">
        <f t="shared" si="209"/>
        <v>6000</v>
      </c>
    </row>
    <row r="2669" spans="1:16" hidden="1">
      <c r="A2669" t="s">
        <v>6</v>
      </c>
      <c r="B2669" t="s">
        <v>94</v>
      </c>
      <c r="C2669" t="s">
        <v>86</v>
      </c>
      <c r="D2669" s="8">
        <v>6250</v>
      </c>
      <c r="E2669" t="str">
        <f>VLOOKUP(D2669,Conformity!$A$2:$C$116,2,0)</f>
        <v>Hydric Pine Flatwoods</v>
      </c>
      <c r="F2669" s="8" t="s">
        <v>5</v>
      </c>
      <c r="G2669" s="26">
        <f t="shared" si="210"/>
        <v>0.62640332935885068</v>
      </c>
      <c r="H2669" s="30">
        <f t="shared" si="211"/>
        <v>1.7869211096790915E-2</v>
      </c>
      <c r="I2669" s="30">
        <f>HLOOKUP(F2669,ROCs!$B$1:$F$17,MATCH(VLOOKUP(D2669,HROC,2,0),ROCs!$A$2:$A$17,0)+1,0)</f>
        <v>0.24869471632328805</v>
      </c>
      <c r="J2669" s="3">
        <v>0.8</v>
      </c>
      <c r="K2669" s="26">
        <f t="shared" si="207"/>
        <v>0.82914818422184233</v>
      </c>
      <c r="L2669" s="31">
        <f t="shared" si="208"/>
        <v>1.4132361992923974</v>
      </c>
      <c r="M2669" s="4">
        <f>2.721*K2669*(H2669+VLOOKUP(B2669,Summary!$A$34:C$39,3,0))</f>
        <v>0.15312055578883232</v>
      </c>
      <c r="N2669" t="s">
        <v>109</v>
      </c>
      <c r="P2669">
        <f t="shared" si="209"/>
        <v>6000</v>
      </c>
    </row>
    <row r="2670" spans="1:16" hidden="1">
      <c r="A2670" t="s">
        <v>14</v>
      </c>
      <c r="B2670" t="s">
        <v>96</v>
      </c>
      <c r="C2670" t="s">
        <v>81</v>
      </c>
      <c r="D2670" s="8">
        <v>5120</v>
      </c>
      <c r="E2670" t="str">
        <f>VLOOKUP(D2670,Conformity!$A$2:$C$116,2,0)</f>
        <v xml:space="preserve"> Channelized Waterways, Canals</v>
      </c>
      <c r="F2670" s="8" t="s">
        <v>3</v>
      </c>
      <c r="G2670" s="26">
        <f t="shared" si="210"/>
        <v>0.52096910560538079</v>
      </c>
      <c r="H2670" s="30">
        <f t="shared" si="211"/>
        <v>9.3813358258152305E-2</v>
      </c>
      <c r="I2670" s="30">
        <f>HLOOKUP(F2670,ROCs!$B$1:$F$17,MATCH(VLOOKUP(D2670,HROC,2,0),ROCs!$A$2:$A$17,0)+1,0)</f>
        <v>0.2984336595879456</v>
      </c>
      <c r="J2670" s="3">
        <v>0.8</v>
      </c>
      <c r="K2670" s="26">
        <f t="shared" si="207"/>
        <v>0.99497782106621058</v>
      </c>
      <c r="L2670" s="31">
        <f t="shared" si="208"/>
        <v>1.4104377117690459</v>
      </c>
      <c r="M2670" s="4">
        <f>2.721*K2670*(H2670+VLOOKUP(B2670,Summary!$A$34:C$39,3,0))</f>
        <v>0.47057092764003183</v>
      </c>
      <c r="N2670" t="s">
        <v>103</v>
      </c>
      <c r="O2670" t="s">
        <v>82</v>
      </c>
      <c r="P2670">
        <f t="shared" si="209"/>
        <v>5000</v>
      </c>
    </row>
    <row r="2671" spans="1:16" hidden="1">
      <c r="A2671" t="s">
        <v>16</v>
      </c>
      <c r="B2671" t="s">
        <v>97</v>
      </c>
      <c r="C2671" t="s">
        <v>71</v>
      </c>
      <c r="D2671" s="8">
        <v>6250</v>
      </c>
      <c r="E2671" t="str">
        <f>VLOOKUP(D2671,Conformity!$A$2:$C$116,2,0)</f>
        <v>Hydric Pine Flatwoods</v>
      </c>
      <c r="F2671" s="8" t="s">
        <v>9</v>
      </c>
      <c r="G2671" s="26">
        <f t="shared" si="210"/>
        <v>0.62640332935885068</v>
      </c>
      <c r="H2671" s="30">
        <f t="shared" si="211"/>
        <v>1.7869211096790915E-2</v>
      </c>
      <c r="I2671" s="30">
        <f>HLOOKUP(F2671,ROCs!$B$1:$F$17,MATCH(VLOOKUP(D2671,HROC,2,0),ROCs!$A$2:$A$17,0)+1,0)</f>
        <v>0.24869471632328805</v>
      </c>
      <c r="J2671" s="3">
        <v>0.8</v>
      </c>
      <c r="K2671" s="26">
        <f t="shared" si="207"/>
        <v>0.82914818422184233</v>
      </c>
      <c r="L2671" s="31">
        <f t="shared" si="208"/>
        <v>1.4132361992923974</v>
      </c>
      <c r="M2671" s="4">
        <f>2.721*K2671*(H2671+VLOOKUP(B2671,Summary!$A$34:C$39,3,0))</f>
        <v>0.13055943369615597</v>
      </c>
      <c r="N2671" t="s">
        <v>104</v>
      </c>
      <c r="P2671">
        <f t="shared" si="209"/>
        <v>6000</v>
      </c>
    </row>
    <row r="2672" spans="1:16" hidden="1">
      <c r="A2672" t="s">
        <v>14</v>
      </c>
      <c r="B2672" t="s">
        <v>96</v>
      </c>
      <c r="C2672" t="s">
        <v>77</v>
      </c>
      <c r="D2672" s="8">
        <v>3200</v>
      </c>
      <c r="E2672" t="str">
        <f>VLOOKUP(D2672,Conformity!$A$2:$C$116,2,0)</f>
        <v>Shrub and Brushland</v>
      </c>
      <c r="F2672" s="8" t="s">
        <v>10</v>
      </c>
      <c r="G2672" s="26">
        <f t="shared" si="210"/>
        <v>0.80616023176279095</v>
      </c>
      <c r="H2672" s="30">
        <f t="shared" si="211"/>
        <v>4.9140330516175015E-2</v>
      </c>
      <c r="I2672" s="30">
        <f>HLOOKUP(F2672,ROCs!$B$1:$F$17,MATCH(VLOOKUP(D2672,HROC,2,0),ROCs!$A$2:$A$17,0)+1,0)</f>
        <v>0.24115339422849597</v>
      </c>
      <c r="J2672" s="3">
        <v>0.8</v>
      </c>
      <c r="K2672" s="26">
        <f t="shared" si="207"/>
        <v>0.80400541635780565</v>
      </c>
      <c r="L2672" s="31">
        <f t="shared" si="208"/>
        <v>1.76363572158036</v>
      </c>
      <c r="M2672" s="4">
        <f>2.721*K2672*(H2672+VLOOKUP(B2672,Summary!$A$34:C$39,3,0))</f>
        <v>0.28252013808346327</v>
      </c>
      <c r="N2672" t="s">
        <v>112</v>
      </c>
      <c r="P2672">
        <f t="shared" si="209"/>
        <v>3000</v>
      </c>
    </row>
    <row r="2673" spans="1:16" hidden="1">
      <c r="A2673" t="s">
        <v>11</v>
      </c>
      <c r="B2673" t="s">
        <v>11</v>
      </c>
      <c r="C2673" t="s">
        <v>74</v>
      </c>
      <c r="D2673" s="8">
        <v>1110</v>
      </c>
      <c r="E2673" t="str">
        <f>VLOOKUP(D2673,Conformity!$A$2:$C$116,2,0)</f>
        <v>Fixed Single Family Units</v>
      </c>
      <c r="F2673" s="8" t="s">
        <v>10</v>
      </c>
      <c r="G2673" s="26">
        <f t="shared" si="210"/>
        <v>0.96739227811534922</v>
      </c>
      <c r="H2673" s="30">
        <f t="shared" si="211"/>
        <v>0.17065096597435325</v>
      </c>
      <c r="I2673" s="30">
        <f>HLOOKUP(F2673,ROCs!$B$1:$F$17,MATCH(VLOOKUP(D2673,HROC,2,0),ROCs!$A$2:$A$17,0)+1,0)</f>
        <v>0.24895975957097566</v>
      </c>
      <c r="J2673" s="3">
        <v>0.8</v>
      </c>
      <c r="K2673" s="26">
        <f t="shared" si="207"/>
        <v>0.83003183840963279</v>
      </c>
      <c r="L2673" s="31">
        <f t="shared" si="208"/>
        <v>2.1848715500943032</v>
      </c>
      <c r="M2673" s="4">
        <f>2.721*K2673*(H2673+VLOOKUP(B2673,Summary!$A$34:C$39,3,0))</f>
        <v>0.63385487452767741</v>
      </c>
      <c r="N2673" t="s">
        <v>115</v>
      </c>
      <c r="P2673">
        <f t="shared" si="209"/>
        <v>1000</v>
      </c>
    </row>
    <row r="2674" spans="1:16">
      <c r="A2674" t="s">
        <v>12</v>
      </c>
      <c r="B2674" t="s">
        <v>95</v>
      </c>
      <c r="C2674" t="s">
        <v>17</v>
      </c>
      <c r="D2674" s="8">
        <v>8115</v>
      </c>
      <c r="E2674" t="str">
        <f>VLOOKUP(D2674,Conformity!$A$2:$C$116,2,0)</f>
        <v xml:space="preserve"> Grass airports</v>
      </c>
      <c r="F2674" s="8" t="s">
        <v>10</v>
      </c>
      <c r="G2674" s="26">
        <f t="shared" si="210"/>
        <v>0.96739227811534922</v>
      </c>
      <c r="H2674" s="30">
        <f t="shared" si="211"/>
        <v>0.17065096597435325</v>
      </c>
      <c r="I2674" s="30">
        <f>HLOOKUP(F2674,ROCs!$B$1:$F$17,MATCH(VLOOKUP(D2674,HROC,2,0),ROCs!$A$2:$A$17,0)+1,0)</f>
        <v>0.22279788653131388</v>
      </c>
      <c r="J2674" s="3">
        <v>0.79</v>
      </c>
      <c r="K2674" s="26">
        <f t="shared" si="207"/>
        <v>0.73352305177420796</v>
      </c>
      <c r="L2674" s="31">
        <f t="shared" si="208"/>
        <v>1.9308339427443559</v>
      </c>
      <c r="M2674" s="4">
        <f>2.721*K2674*(H2674+VLOOKUP(B2674,Summary!$A$34:C$39,3,0))</f>
        <v>0.34060503160859934</v>
      </c>
      <c r="N2674" t="s">
        <v>17</v>
      </c>
      <c r="O2674" t="s">
        <v>33</v>
      </c>
      <c r="P2674">
        <f t="shared" si="209"/>
        <v>8000</v>
      </c>
    </row>
    <row r="2675" spans="1:16" hidden="1">
      <c r="A2675" t="s">
        <v>14</v>
      </c>
      <c r="B2675" t="s">
        <v>96</v>
      </c>
      <c r="C2675" t="s">
        <v>71</v>
      </c>
      <c r="D2675" s="8">
        <v>8310</v>
      </c>
      <c r="E2675" t="str">
        <f>VLOOKUP(D2675,Conformity!$A$2:$C$116,2,0)</f>
        <v>Electric Power Facilities</v>
      </c>
      <c r="F2675" s="8" t="s">
        <v>13</v>
      </c>
      <c r="G2675" s="26">
        <f t="shared" si="210"/>
        <v>1.2017295380314896</v>
      </c>
      <c r="H2675" s="30">
        <f t="shared" si="211"/>
        <v>0.2322997442582819</v>
      </c>
      <c r="I2675" s="30">
        <f>HLOOKUP(F2675,ROCs!$B$1:$F$17,MATCH(VLOOKUP(D2675,HROC,2,0),ROCs!$A$2:$A$17,0)+1,0)</f>
        <v>0.55707618727995345</v>
      </c>
      <c r="J2675" s="3">
        <v>0.79</v>
      </c>
      <c r="K2675" s="26">
        <f t="shared" si="207"/>
        <v>1.8340758582864727</v>
      </c>
      <c r="L2675" s="31">
        <f t="shared" si="208"/>
        <v>5.9972557873236987</v>
      </c>
      <c r="M2675" s="4">
        <f>2.721*K2675*(H2675+VLOOKUP(B2675,Summary!$A$34:C$39,3,0))</f>
        <v>1.5585382478828727</v>
      </c>
      <c r="N2675" t="s">
        <v>104</v>
      </c>
      <c r="P2675">
        <f t="shared" si="209"/>
        <v>8000</v>
      </c>
    </row>
    <row r="2676" spans="1:16" hidden="1">
      <c r="A2676" t="s">
        <v>14</v>
      </c>
      <c r="B2676" t="s">
        <v>96</v>
      </c>
      <c r="C2676" t="s">
        <v>83</v>
      </c>
      <c r="D2676" s="8">
        <v>8140</v>
      </c>
      <c r="E2676" t="str">
        <f>VLOOKUP(D2676,Conformity!$A$2:$C$116,2,0)</f>
        <v>Roads and Highways</v>
      </c>
      <c r="F2676" s="8" t="s">
        <v>10</v>
      </c>
      <c r="G2676" s="26">
        <f t="shared" si="210"/>
        <v>1.0171301585628862</v>
      </c>
      <c r="H2676" s="30">
        <f t="shared" si="211"/>
        <v>0.19656132206470006</v>
      </c>
      <c r="I2676" s="30">
        <f>HLOOKUP(F2676,ROCs!$B$1:$F$17,MATCH(VLOOKUP(D2676,HROC,2,0),ROCs!$A$2:$A$17,0)+1,0)</f>
        <v>0.43863241848912221</v>
      </c>
      <c r="J2676" s="3">
        <v>0.79</v>
      </c>
      <c r="K2676" s="26">
        <f t="shared" si="207"/>
        <v>1.4441204772021994</v>
      </c>
      <c r="L2676" s="31">
        <f t="shared" si="208"/>
        <v>3.9967639511827495</v>
      </c>
      <c r="M2676" s="4">
        <f>2.721*K2676*(H2676+VLOOKUP(B2676,Summary!$A$34:C$39,3,0))</f>
        <v>1.0867343899048243</v>
      </c>
      <c r="N2676" t="s">
        <v>111</v>
      </c>
      <c r="O2676" t="s">
        <v>82</v>
      </c>
      <c r="P2676">
        <f t="shared" si="209"/>
        <v>8000</v>
      </c>
    </row>
    <row r="2677" spans="1:16">
      <c r="A2677" t="s">
        <v>12</v>
      </c>
      <c r="B2677" t="s">
        <v>95</v>
      </c>
      <c r="C2677" t="s">
        <v>17</v>
      </c>
      <c r="D2677" s="8">
        <v>7430</v>
      </c>
      <c r="E2677" t="str">
        <f>VLOOKUP(D2677,Conformity!$A$2:$C$116,2,0)</f>
        <v>Spoil Areas</v>
      </c>
      <c r="F2677" s="8" t="s">
        <v>10</v>
      </c>
      <c r="G2677" s="26">
        <f t="shared" si="210"/>
        <v>0.73183755311232057</v>
      </c>
      <c r="H2677" s="30">
        <f t="shared" si="211"/>
        <v>0.13401908322593187</v>
      </c>
      <c r="I2677" s="30">
        <f>HLOOKUP(F2677,ROCs!$B$1:$F$17,MATCH(VLOOKUP(D2677,HROC,2,0),ROCs!$A$2:$A$17,0)+1,0)</f>
        <v>0.24115339422849597</v>
      </c>
      <c r="J2677" s="3">
        <v>0.78</v>
      </c>
      <c r="K2677" s="26">
        <f t="shared" si="207"/>
        <v>0.78390528094886047</v>
      </c>
      <c r="L2677" s="31">
        <f t="shared" si="208"/>
        <v>1.561014089016199</v>
      </c>
      <c r="M2677" s="4">
        <f>2.721*K2677*(H2677+VLOOKUP(B2677,Summary!$A$34:C$39,3,0))</f>
        <v>0.28586354474844206</v>
      </c>
      <c r="N2677" t="s">
        <v>17</v>
      </c>
      <c r="O2677" t="s">
        <v>33</v>
      </c>
      <c r="P2677">
        <f t="shared" si="209"/>
        <v>7000</v>
      </c>
    </row>
    <row r="2678" spans="1:16" hidden="1">
      <c r="A2678" t="s">
        <v>8</v>
      </c>
      <c r="B2678" t="s">
        <v>8</v>
      </c>
      <c r="C2678" t="s">
        <v>86</v>
      </c>
      <c r="D2678" s="8">
        <v>2130</v>
      </c>
      <c r="E2678" t="str">
        <f>VLOOKUP(D2678,Conformity!$A$2:$C$116,2,0)</f>
        <v>Woodland Pastures</v>
      </c>
      <c r="F2678" s="8" t="s">
        <v>10</v>
      </c>
      <c r="G2678" s="26">
        <f t="shared" si="210"/>
        <v>0.95337210017164864</v>
      </c>
      <c r="H2678" s="30">
        <f t="shared" si="211"/>
        <v>0.22938109134459039</v>
      </c>
      <c r="I2678" s="30">
        <f>HLOOKUP(F2678,ROCs!$B$1:$F$17,MATCH(VLOOKUP(D2678,HROC,2,0),ROCs!$A$2:$A$17,0)+1,0)</f>
        <v>0.2</v>
      </c>
      <c r="J2678" s="3">
        <v>0.78</v>
      </c>
      <c r="K2678" s="26">
        <f t="shared" si="207"/>
        <v>0.6501300000000001</v>
      </c>
      <c r="L2678" s="31">
        <f t="shared" si="208"/>
        <v>1.6865188012815802</v>
      </c>
      <c r="M2678" s="4">
        <f>2.721*K2678*(H2678+VLOOKUP(B2678,Summary!$A$34:C$39,3,0))</f>
        <v>0.74188671488005131</v>
      </c>
      <c r="N2678" t="s">
        <v>109</v>
      </c>
      <c r="P2678">
        <f t="shared" si="209"/>
        <v>2000</v>
      </c>
    </row>
    <row r="2679" spans="1:16" hidden="1">
      <c r="A2679" t="s">
        <v>8</v>
      </c>
      <c r="B2679" t="s">
        <v>8</v>
      </c>
      <c r="C2679" t="s">
        <v>86</v>
      </c>
      <c r="D2679" s="8">
        <v>7430</v>
      </c>
      <c r="E2679" t="str">
        <f>VLOOKUP(D2679,Conformity!$A$2:$C$116,2,0)</f>
        <v>Spoil Areas</v>
      </c>
      <c r="F2679" s="8" t="s">
        <v>10</v>
      </c>
      <c r="G2679" s="26">
        <f t="shared" si="210"/>
        <v>0.73183755311232057</v>
      </c>
      <c r="H2679" s="30">
        <f t="shared" si="211"/>
        <v>0.13401908322593187</v>
      </c>
      <c r="I2679" s="30">
        <f>HLOOKUP(F2679,ROCs!$B$1:$F$17,MATCH(VLOOKUP(D2679,HROC,2,0),ROCs!$A$2:$A$17,0)+1,0)</f>
        <v>0.24115339422849597</v>
      </c>
      <c r="J2679" s="3">
        <v>0.78</v>
      </c>
      <c r="K2679" s="26">
        <f t="shared" si="207"/>
        <v>0.78390528094886047</v>
      </c>
      <c r="L2679" s="31">
        <f t="shared" si="208"/>
        <v>1.561014089016199</v>
      </c>
      <c r="M2679" s="4">
        <f>2.721*K2679*(H2679+VLOOKUP(B2679,Summary!$A$34:C$39,3,0))</f>
        <v>0.69113473594619335</v>
      </c>
      <c r="N2679" t="s">
        <v>109</v>
      </c>
      <c r="P2679">
        <f t="shared" si="209"/>
        <v>7000</v>
      </c>
    </row>
    <row r="2680" spans="1:16" hidden="1">
      <c r="A2680" t="s">
        <v>14</v>
      </c>
      <c r="B2680" t="s">
        <v>96</v>
      </c>
      <c r="C2680" t="s">
        <v>86</v>
      </c>
      <c r="D2680" s="8">
        <v>1560</v>
      </c>
      <c r="E2680" t="str">
        <f>VLOOKUP(D2680,Conformity!$A$2:$C$116,2,0)</f>
        <v>Other Heavy Industrial</v>
      </c>
      <c r="F2680" s="8" t="s">
        <v>5</v>
      </c>
      <c r="G2680" s="26">
        <f t="shared" si="210"/>
        <v>1.4884831588725165</v>
      </c>
      <c r="H2680" s="30">
        <f t="shared" si="211"/>
        <v>0.30824389141964326</v>
      </c>
      <c r="I2680" s="30">
        <f>HLOOKUP(F2680,ROCs!$B$1:$F$17,MATCH(VLOOKUP(D2680,HROC,2,0),ROCs!$A$2:$A$17,0)+1,0)</f>
        <v>0.58224006489851832</v>
      </c>
      <c r="J2680" s="3">
        <v>0.78</v>
      </c>
      <c r="K2680" s="26">
        <f t="shared" si="207"/>
        <v>1.8926586669623686</v>
      </c>
      <c r="L2680" s="31">
        <f t="shared" si="208"/>
        <v>7.66557548999912</v>
      </c>
      <c r="M2680" s="4">
        <f>2.721*K2680*(H2680+VLOOKUP(B2680,Summary!$A$34:C$39,3,0))</f>
        <v>1.9994266246603809</v>
      </c>
      <c r="N2680" t="s">
        <v>109</v>
      </c>
      <c r="P2680">
        <f t="shared" si="209"/>
        <v>1000</v>
      </c>
    </row>
    <row r="2681" spans="1:16" hidden="1">
      <c r="A2681" t="s">
        <v>7</v>
      </c>
      <c r="B2681" t="s">
        <v>94</v>
      </c>
      <c r="C2681" t="s">
        <v>81</v>
      </c>
      <c r="D2681" s="8">
        <v>1650</v>
      </c>
      <c r="E2681" t="str">
        <f>VLOOKUP(D2681,Conformity!$A$2:$C$116,2,0)</f>
        <v>Reclaimed Land</v>
      </c>
      <c r="F2681" s="8" t="s">
        <v>5</v>
      </c>
      <c r="G2681" s="26">
        <f t="shared" si="210"/>
        <v>0.73183755311232057</v>
      </c>
      <c r="H2681" s="30">
        <f t="shared" si="211"/>
        <v>0.13401908322593187</v>
      </c>
      <c r="I2681" s="30">
        <f>HLOOKUP(F2681,ROCs!$B$1:$F$17,MATCH(VLOOKUP(D2681,HROC,2,0),ROCs!$A$2:$A$17,0)+1,0)</f>
        <v>0.24052044568721381</v>
      </c>
      <c r="J2681" s="3">
        <v>0.78</v>
      </c>
      <c r="K2681" s="26">
        <f t="shared" si="207"/>
        <v>0.7818477867731416</v>
      </c>
      <c r="L2681" s="31">
        <f t="shared" si="208"/>
        <v>1.5569169391762612</v>
      </c>
      <c r="M2681" s="4">
        <f>2.721*K2681*(H2681+VLOOKUP(B2681,Summary!$A$34:C$39,3,0))</f>
        <v>0.39148363812121545</v>
      </c>
      <c r="N2681" t="s">
        <v>103</v>
      </c>
      <c r="O2681" t="s">
        <v>82</v>
      </c>
      <c r="P2681">
        <f t="shared" si="209"/>
        <v>1000</v>
      </c>
    </row>
    <row r="2682" spans="1:16" hidden="1">
      <c r="A2682" t="s">
        <v>14</v>
      </c>
      <c r="B2682" t="s">
        <v>96</v>
      </c>
      <c r="C2682" t="s">
        <v>83</v>
      </c>
      <c r="D2682" s="8">
        <v>5110</v>
      </c>
      <c r="E2682" t="str">
        <f>VLOOKUP(D2682,Conformity!$A$2:$C$116,2,0)</f>
        <v xml:space="preserve"> Natural River, Stream, Waterway</v>
      </c>
      <c r="F2682" s="8" t="s">
        <v>3</v>
      </c>
      <c r="G2682" s="26">
        <f t="shared" si="210"/>
        <v>0.52096910560538079</v>
      </c>
      <c r="H2682" s="30">
        <f t="shared" si="211"/>
        <v>9.3813358258152305E-2</v>
      </c>
      <c r="I2682" s="30">
        <f>HLOOKUP(F2682,ROCs!$B$1:$F$17,MATCH(VLOOKUP(D2682,HROC,2,0),ROCs!$A$2:$A$17,0)+1,0)</f>
        <v>0.2984336595879456</v>
      </c>
      <c r="J2682" s="3">
        <v>0.78</v>
      </c>
      <c r="K2682" s="26">
        <f t="shared" si="207"/>
        <v>0.97010337553955539</v>
      </c>
      <c r="L2682" s="31">
        <f t="shared" si="208"/>
        <v>1.3751767689748198</v>
      </c>
      <c r="M2682" s="4">
        <f>2.721*K2682*(H2682+VLOOKUP(B2682,Summary!$A$34:C$39,3,0))</f>
        <v>0.45880665444903102</v>
      </c>
      <c r="N2682" t="s">
        <v>111</v>
      </c>
      <c r="O2682" t="s">
        <v>82</v>
      </c>
      <c r="P2682">
        <f t="shared" si="209"/>
        <v>5000</v>
      </c>
    </row>
    <row r="2683" spans="1:16" hidden="1">
      <c r="A2683" t="s">
        <v>14</v>
      </c>
      <c r="B2683" t="s">
        <v>96</v>
      </c>
      <c r="C2683" t="s">
        <v>90</v>
      </c>
      <c r="D2683" s="8">
        <v>8320</v>
      </c>
      <c r="E2683" t="str">
        <f>VLOOKUP(D2683,Conformity!$A$2:$C$116,2,0)</f>
        <v>Electrical Power Transmission Lines</v>
      </c>
      <c r="F2683" s="8" t="s">
        <v>10</v>
      </c>
      <c r="G2683" s="26">
        <f t="shared" si="210"/>
        <v>0.73183755311232057</v>
      </c>
      <c r="H2683" s="30">
        <f t="shared" si="211"/>
        <v>0.15992943931627868</v>
      </c>
      <c r="I2683" s="30">
        <f>HLOOKUP(F2683,ROCs!$B$1:$F$17,MATCH(VLOOKUP(D2683,HROC,2,0),ROCs!$A$2:$A$17,0)+1,0)</f>
        <v>0.24115339422849597</v>
      </c>
      <c r="J2683" s="3">
        <v>0.77</v>
      </c>
      <c r="K2683" s="26">
        <f t="shared" si="207"/>
        <v>0.77385521324438777</v>
      </c>
      <c r="L2683" s="31">
        <f t="shared" si="208"/>
        <v>1.5410010878749654</v>
      </c>
      <c r="M2683" s="4">
        <f>2.721*K2683*(H2683+VLOOKUP(B2683,Summary!$A$34:C$39,3,0))</f>
        <v>0.50520983164534394</v>
      </c>
      <c r="N2683" t="s">
        <v>105</v>
      </c>
      <c r="O2683" t="s">
        <v>89</v>
      </c>
      <c r="P2683">
        <f t="shared" si="209"/>
        <v>8000</v>
      </c>
    </row>
    <row r="2684" spans="1:16" hidden="1">
      <c r="A2684" t="s">
        <v>14</v>
      </c>
      <c r="B2684" t="s">
        <v>96</v>
      </c>
      <c r="C2684" t="s">
        <v>86</v>
      </c>
      <c r="D2684" s="8">
        <v>1411</v>
      </c>
      <c r="E2684" t="str">
        <f>VLOOKUP(D2684,Conformity!$A$2:$C$116,2,0)</f>
        <v>Shopping Centers (Plazas, Malls)</v>
      </c>
      <c r="F2684" s="8" t="s">
        <v>9</v>
      </c>
      <c r="G2684" s="26">
        <f t="shared" si="210"/>
        <v>1.4884831588725165</v>
      </c>
      <c r="H2684" s="30">
        <f t="shared" si="211"/>
        <v>0.30824389141964326</v>
      </c>
      <c r="I2684" s="30">
        <f>HLOOKUP(F2684,ROCs!$B$1:$F$17,MATCH(VLOOKUP(D2684,HROC,2,0),ROCs!$A$2:$A$17,0)+1,0)</f>
        <v>0.57095970596605816</v>
      </c>
      <c r="J2684" s="3">
        <v>0.75</v>
      </c>
      <c r="K2684" s="26">
        <f t="shared" si="207"/>
        <v>1.7846059309601605</v>
      </c>
      <c r="L2684" s="31">
        <f t="shared" si="208"/>
        <v>7.227944331679784</v>
      </c>
      <c r="M2684" s="4">
        <f>2.721*K2684*(H2684+VLOOKUP(B2684,Summary!$A$34:C$39,3,0))</f>
        <v>1.8852784578506969</v>
      </c>
      <c r="N2684" t="s">
        <v>109</v>
      </c>
      <c r="P2684">
        <f t="shared" si="209"/>
        <v>1000</v>
      </c>
    </row>
    <row r="2685" spans="1:16" hidden="1">
      <c r="A2685" t="s">
        <v>16</v>
      </c>
      <c r="B2685" t="s">
        <v>97</v>
      </c>
      <c r="C2685" t="s">
        <v>71</v>
      </c>
      <c r="D2685" s="8">
        <v>4240</v>
      </c>
      <c r="E2685" t="str">
        <f>VLOOKUP(D2685,Conformity!$A$2:$C$116,2,0)</f>
        <v>Melaleuca</v>
      </c>
      <c r="F2685" s="8" t="s">
        <v>10</v>
      </c>
      <c r="G2685" s="26">
        <f t="shared" si="210"/>
        <v>0.80616023176279095</v>
      </c>
      <c r="H2685" s="30">
        <f t="shared" si="211"/>
        <v>4.9140330516175015E-2</v>
      </c>
      <c r="I2685" s="30">
        <f>HLOOKUP(F2685,ROCs!$B$1:$F$17,MATCH(VLOOKUP(D2685,HROC,2,0),ROCs!$A$2:$A$17,0)+1,0)</f>
        <v>0.24115339422849597</v>
      </c>
      <c r="J2685" s="3">
        <v>0.75</v>
      </c>
      <c r="K2685" s="26">
        <f t="shared" si="207"/>
        <v>0.7537550778354426</v>
      </c>
      <c r="L2685" s="31">
        <f t="shared" si="208"/>
        <v>1.653408488981587</v>
      </c>
      <c r="M2685" s="4">
        <f>2.721*K2685*(H2685+VLOOKUP(B2685,Summary!$A$34:C$39,3,0))</f>
        <v>0.18282392678163717</v>
      </c>
      <c r="N2685" t="s">
        <v>104</v>
      </c>
      <c r="P2685">
        <f t="shared" si="209"/>
        <v>4000</v>
      </c>
    </row>
    <row r="2686" spans="1:16">
      <c r="A2686" t="s">
        <v>14</v>
      </c>
      <c r="B2686" t="s">
        <v>96</v>
      </c>
      <c r="C2686" t="s">
        <v>17</v>
      </c>
      <c r="D2686" s="8">
        <v>1330</v>
      </c>
      <c r="E2686" t="str">
        <f>VLOOKUP(D2686,Conformity!$A$2:$C$116,2,0)</f>
        <v>Multiple Dwelling Units, Low Rise &lt;Two stories or less&gt;</v>
      </c>
      <c r="F2686" s="8" t="s">
        <v>5</v>
      </c>
      <c r="G2686" s="26">
        <f t="shared" si="210"/>
        <v>1.6728075169398335</v>
      </c>
      <c r="H2686" s="30">
        <f t="shared" si="211"/>
        <v>0.4645994885165638</v>
      </c>
      <c r="I2686" s="30">
        <f>HLOOKUP(F2686,ROCs!$B$1:$F$17,MATCH(VLOOKUP(D2686,HROC,2,0),ROCs!$A$2:$A$17,0)+1,0)</f>
        <v>0.45902383655933859</v>
      </c>
      <c r="J2686" s="3">
        <v>0.74</v>
      </c>
      <c r="K2686" s="26">
        <f t="shared" si="207"/>
        <v>1.415606560757172</v>
      </c>
      <c r="L2686" s="31">
        <f t="shared" si="208"/>
        <v>6.4434294820457882</v>
      </c>
      <c r="M2686" s="4">
        <f>2.721*K2686*(H2686+VLOOKUP(B2686,Summary!$A$34:C$39,3,0))</f>
        <v>2.097723954895939</v>
      </c>
      <c r="N2686" t="s">
        <v>17</v>
      </c>
      <c r="O2686" t="s">
        <v>37</v>
      </c>
      <c r="P2686">
        <f t="shared" si="209"/>
        <v>1000</v>
      </c>
    </row>
    <row r="2687" spans="1:16" hidden="1">
      <c r="A2687" t="s">
        <v>14</v>
      </c>
      <c r="B2687" t="s">
        <v>96</v>
      </c>
      <c r="C2687" t="s">
        <v>86</v>
      </c>
      <c r="D2687" s="8">
        <v>1850</v>
      </c>
      <c r="E2687" t="str">
        <f>VLOOKUP(D2687,Conformity!$A$2:$C$116,2,0)</f>
        <v>Parks and Zoos</v>
      </c>
      <c r="F2687" s="8" t="s">
        <v>5</v>
      </c>
      <c r="G2687" s="26">
        <f t="shared" si="210"/>
        <v>0.96739227811534922</v>
      </c>
      <c r="H2687" s="30">
        <f t="shared" si="211"/>
        <v>0.17065096597435325</v>
      </c>
      <c r="I2687" s="30">
        <f>HLOOKUP(F2687,ROCs!$B$1:$F$17,MATCH(VLOOKUP(D2687,HROC,2,0),ROCs!$A$2:$A$17,0)+1,0)</f>
        <v>0.27638752969320179</v>
      </c>
      <c r="J2687" s="3">
        <v>0.74</v>
      </c>
      <c r="K2687" s="26">
        <f t="shared" si="207"/>
        <v>0.85236532219734962</v>
      </c>
      <c r="L2687" s="31">
        <f t="shared" si="208"/>
        <v>2.2436594074803149</v>
      </c>
      <c r="M2687" s="4">
        <f>2.721*K2687*(H2687+VLOOKUP(B2687,Summary!$A$34:C$39,3,0))</f>
        <v>0.58133128672268553</v>
      </c>
      <c r="N2687" t="s">
        <v>109</v>
      </c>
      <c r="P2687">
        <f t="shared" si="209"/>
        <v>1000</v>
      </c>
    </row>
    <row r="2688" spans="1:16" hidden="1">
      <c r="A2688" t="s">
        <v>16</v>
      </c>
      <c r="B2688" t="s">
        <v>97</v>
      </c>
      <c r="C2688" t="s">
        <v>86</v>
      </c>
      <c r="D2688" s="8">
        <v>3300</v>
      </c>
      <c r="E2688" t="str">
        <f>VLOOKUP(D2688,Conformity!$A$2:$C$116,2,0)</f>
        <v>Mixed Rangeland</v>
      </c>
      <c r="F2688" s="8" t="s">
        <v>5</v>
      </c>
      <c r="G2688" s="26">
        <f t="shared" si="210"/>
        <v>0.80616023176279095</v>
      </c>
      <c r="H2688" s="30">
        <f t="shared" si="211"/>
        <v>4.9140330516175015E-2</v>
      </c>
      <c r="I2688" s="30">
        <f>HLOOKUP(F2688,ROCs!$B$1:$F$17,MATCH(VLOOKUP(D2688,HROC,2,0),ROCs!$A$2:$A$17,0)+1,0)</f>
        <v>0.28292799795311729</v>
      </c>
      <c r="J2688" s="3">
        <v>0.74</v>
      </c>
      <c r="K2688" s="26">
        <f t="shared" si="207"/>
        <v>0.8725357992875159</v>
      </c>
      <c r="L2688" s="31">
        <f t="shared" si="208"/>
        <v>1.9139613647780551</v>
      </c>
      <c r="M2688" s="4">
        <f>2.721*K2688*(H2688+VLOOKUP(B2688,Summary!$A$34:C$39,3,0))</f>
        <v>0.21163429046659646</v>
      </c>
      <c r="N2688" t="s">
        <v>109</v>
      </c>
      <c r="P2688">
        <f t="shared" si="209"/>
        <v>3000</v>
      </c>
    </row>
    <row r="2689" spans="1:16" hidden="1">
      <c r="A2689" t="s">
        <v>12</v>
      </c>
      <c r="B2689" t="s">
        <v>95</v>
      </c>
      <c r="C2689" t="s">
        <v>71</v>
      </c>
      <c r="D2689" s="8">
        <v>8320</v>
      </c>
      <c r="E2689" t="str">
        <f>VLOOKUP(D2689,Conformity!$A$2:$C$116,2,0)</f>
        <v>Electrical Power Transmission Lines</v>
      </c>
      <c r="F2689" s="8" t="s">
        <v>10</v>
      </c>
      <c r="G2689" s="26">
        <f t="shared" si="210"/>
        <v>0.73183755311232057</v>
      </c>
      <c r="H2689" s="30">
        <f t="shared" si="211"/>
        <v>0.15992943931627868</v>
      </c>
      <c r="I2689" s="30">
        <f>HLOOKUP(F2689,ROCs!$B$1:$F$17,MATCH(VLOOKUP(D2689,HROC,2,0),ROCs!$A$2:$A$17,0)+1,0)</f>
        <v>0.24115339422849597</v>
      </c>
      <c r="J2689" s="3">
        <v>0.74</v>
      </c>
      <c r="K2689" s="26">
        <f t="shared" si="207"/>
        <v>0.74370501013097012</v>
      </c>
      <c r="L2689" s="31">
        <f t="shared" si="208"/>
        <v>1.4809620844512656</v>
      </c>
      <c r="M2689" s="4">
        <f>2.721*K2689*(H2689+VLOOKUP(B2689,Summary!$A$34:C$39,3,0))</f>
        <v>0.32363662510580027</v>
      </c>
      <c r="N2689" t="s">
        <v>104</v>
      </c>
      <c r="P2689">
        <f t="shared" si="209"/>
        <v>8000</v>
      </c>
    </row>
    <row r="2690" spans="1:16" hidden="1">
      <c r="A2690" t="s">
        <v>14</v>
      </c>
      <c r="B2690" t="s">
        <v>96</v>
      </c>
      <c r="C2690" t="s">
        <v>77</v>
      </c>
      <c r="D2690" s="8">
        <v>5300</v>
      </c>
      <c r="E2690" t="str">
        <f>VLOOKUP(D2690,Conformity!$A$2:$C$116,2,0)</f>
        <v>Reservoirs</v>
      </c>
      <c r="F2690" s="8" t="s">
        <v>3</v>
      </c>
      <c r="G2690" s="26">
        <f t="shared" si="210"/>
        <v>0.52096910560538079</v>
      </c>
      <c r="H2690" s="30">
        <f t="shared" si="211"/>
        <v>9.3813358258152305E-2</v>
      </c>
      <c r="I2690" s="30">
        <f>HLOOKUP(F2690,ROCs!$B$1:$F$17,MATCH(VLOOKUP(D2690,HROC,2,0),ROCs!$A$2:$A$17,0)+1,0)</f>
        <v>0.2984336595879456</v>
      </c>
      <c r="J2690" s="3">
        <v>0.74</v>
      </c>
      <c r="K2690" s="26">
        <f t="shared" ref="K2690:K2753" si="212">Rain*I2690*J2690/12</f>
        <v>0.92035448448624468</v>
      </c>
      <c r="L2690" s="31">
        <f t="shared" ref="L2690:L2753" si="213">2.721*G2690*K2690</f>
        <v>1.3046548833863671</v>
      </c>
      <c r="M2690" s="4">
        <f>2.721*K2690*(H2690+VLOOKUP(B2690,Summary!$A$34:C$39,3,0))</f>
        <v>0.43527810806702938</v>
      </c>
      <c r="N2690" t="s">
        <v>112</v>
      </c>
      <c r="P2690">
        <f t="shared" si="209"/>
        <v>5000</v>
      </c>
    </row>
    <row r="2691" spans="1:16">
      <c r="A2691" t="s">
        <v>14</v>
      </c>
      <c r="B2691" t="s">
        <v>96</v>
      </c>
      <c r="C2691" t="s">
        <v>17</v>
      </c>
      <c r="D2691" s="8">
        <v>1210</v>
      </c>
      <c r="E2691" t="str">
        <f>VLOOKUP(D2691,Conformity!$A$2:$C$116,2,0)</f>
        <v>Fixed Single Family Units</v>
      </c>
      <c r="F2691" s="8" t="s">
        <v>5</v>
      </c>
      <c r="G2691" s="26">
        <f t="shared" si="210"/>
        <v>1.3474392445178078</v>
      </c>
      <c r="H2691" s="30">
        <f t="shared" si="211"/>
        <v>0.2921616014325315</v>
      </c>
      <c r="I2691" s="30">
        <f>HLOOKUP(F2691,ROCs!$B$1:$F$17,MATCH(VLOOKUP(D2691,HROC,2,0),ROCs!$A$2:$A$17,0)+1,0)</f>
        <v>0.24052044568721381</v>
      </c>
      <c r="J2691" s="3">
        <v>0.73</v>
      </c>
      <c r="K2691" s="26">
        <f t="shared" si="212"/>
        <v>0.73172933890306835</v>
      </c>
      <c r="L2691" s="31">
        <f t="shared" si="213"/>
        <v>2.6827994119079408</v>
      </c>
      <c r="M2691" s="4">
        <f>2.721*K2691*(H2691+VLOOKUP(B2691,Summary!$A$34:C$39,3,0))</f>
        <v>0.74098697178380846</v>
      </c>
      <c r="N2691" t="s">
        <v>17</v>
      </c>
      <c r="O2691" t="s">
        <v>44</v>
      </c>
      <c r="P2691">
        <f t="shared" ref="P2691:P2754" si="214">INT(D2691/1000)*1000</f>
        <v>1000</v>
      </c>
    </row>
    <row r="2692" spans="1:16" hidden="1">
      <c r="A2692" t="s">
        <v>2</v>
      </c>
      <c r="B2692" t="s">
        <v>94</v>
      </c>
      <c r="C2692" t="s">
        <v>86</v>
      </c>
      <c r="D2692" s="8">
        <v>3100</v>
      </c>
      <c r="E2692" t="str">
        <f>VLOOKUP(D2692,Conformity!$A$2:$C$116,2,0)</f>
        <v>Herbaceous (Dry Prairie)</v>
      </c>
      <c r="F2692" s="8" t="s">
        <v>5</v>
      </c>
      <c r="G2692" s="26">
        <f t="shared" si="210"/>
        <v>0.80616023176279095</v>
      </c>
      <c r="H2692" s="30">
        <f t="shared" si="211"/>
        <v>4.9140330516175015E-2</v>
      </c>
      <c r="I2692" s="30">
        <f>HLOOKUP(F2692,ROCs!$B$1:$F$17,MATCH(VLOOKUP(D2692,HROC,2,0),ROCs!$A$2:$A$17,0)+1,0)</f>
        <v>0.28292799795311729</v>
      </c>
      <c r="J2692" s="3">
        <v>0.73</v>
      </c>
      <c r="K2692" s="26">
        <f t="shared" si="212"/>
        <v>0.86074477497281976</v>
      </c>
      <c r="L2692" s="31">
        <f t="shared" si="213"/>
        <v>1.8880970220107842</v>
      </c>
      <c r="M2692" s="4">
        <f>2.721*K2692*(H2692+VLOOKUP(B2692,Summary!$A$34:C$39,3,0))</f>
        <v>0.2321952329494637</v>
      </c>
      <c r="N2692" t="s">
        <v>109</v>
      </c>
      <c r="P2692">
        <f t="shared" si="214"/>
        <v>3000</v>
      </c>
    </row>
    <row r="2693" spans="1:16" hidden="1">
      <c r="A2693" t="s">
        <v>14</v>
      </c>
      <c r="B2693" t="s">
        <v>96</v>
      </c>
      <c r="C2693" t="s">
        <v>71</v>
      </c>
      <c r="D2693" s="8">
        <v>1110</v>
      </c>
      <c r="E2693" t="str">
        <f>VLOOKUP(D2693,Conformity!$A$2:$C$116,2,0)</f>
        <v>Fixed Single Family Units</v>
      </c>
      <c r="F2693" s="8" t="s">
        <v>10</v>
      </c>
      <c r="G2693" s="26">
        <f t="shared" si="210"/>
        <v>0.96739227811534922</v>
      </c>
      <c r="H2693" s="30">
        <f t="shared" si="211"/>
        <v>0.17065096597435325</v>
      </c>
      <c r="I2693" s="30">
        <f>HLOOKUP(F2693,ROCs!$B$1:$F$17,MATCH(VLOOKUP(D2693,HROC,2,0),ROCs!$A$2:$A$17,0)+1,0)</f>
        <v>0.24895975957097566</v>
      </c>
      <c r="J2693" s="3">
        <v>0.73</v>
      </c>
      <c r="K2693" s="26">
        <f t="shared" si="212"/>
        <v>0.75740405254878995</v>
      </c>
      <c r="L2693" s="31">
        <f t="shared" si="213"/>
        <v>1.9936952894610516</v>
      </c>
      <c r="M2693" s="4">
        <f>2.721*K2693*(H2693+VLOOKUP(B2693,Summary!$A$34:C$39,3,0))</f>
        <v>0.51656568019694804</v>
      </c>
      <c r="N2693" t="s">
        <v>104</v>
      </c>
      <c r="P2693">
        <f t="shared" si="214"/>
        <v>1000</v>
      </c>
    </row>
    <row r="2694" spans="1:16" hidden="1">
      <c r="A2694" t="s">
        <v>14</v>
      </c>
      <c r="B2694" t="s">
        <v>96</v>
      </c>
      <c r="C2694" t="s">
        <v>71</v>
      </c>
      <c r="D2694" s="8">
        <v>6410</v>
      </c>
      <c r="E2694" t="str">
        <f>VLOOKUP(D2694,Conformity!$A$2:$C$116,2,0)</f>
        <v>Freshwater Marshes</v>
      </c>
      <c r="F2694" s="8" t="s">
        <v>3</v>
      </c>
      <c r="G2694" s="26">
        <f t="shared" si="210"/>
        <v>0.62640332935885068</v>
      </c>
      <c r="H2694" s="30">
        <f t="shared" si="211"/>
        <v>1.7869211096790915E-2</v>
      </c>
      <c r="I2694" s="30">
        <f>HLOOKUP(F2694,ROCs!$B$1:$F$17,MATCH(VLOOKUP(D2694,HROC,2,0),ROCs!$A$2:$A$17,0)+1,0)</f>
        <v>0.24869471632328805</v>
      </c>
      <c r="J2694" s="3">
        <v>0.73</v>
      </c>
      <c r="K2694" s="26">
        <f t="shared" si="212"/>
        <v>0.75659771810243104</v>
      </c>
      <c r="L2694" s="31">
        <f t="shared" si="213"/>
        <v>1.2895780318543124</v>
      </c>
      <c r="M2694" s="4">
        <f>2.721*K2694*(H2694+VLOOKUP(B2694,Summary!$A$34:C$39,3,0))</f>
        <v>0.2014835788860109</v>
      </c>
      <c r="N2694" t="s">
        <v>104</v>
      </c>
      <c r="P2694">
        <f t="shared" si="214"/>
        <v>6000</v>
      </c>
    </row>
    <row r="2695" spans="1:16" hidden="1">
      <c r="A2695" t="s">
        <v>16</v>
      </c>
      <c r="B2695" t="s">
        <v>97</v>
      </c>
      <c r="C2695" t="s">
        <v>71</v>
      </c>
      <c r="D2695" s="8">
        <v>4200</v>
      </c>
      <c r="E2695" t="str">
        <f>VLOOKUP(D2695,Conformity!$A$2:$C$116,2,0)</f>
        <v>Upland Hardwood Forests</v>
      </c>
      <c r="F2695" s="8" t="s">
        <v>10</v>
      </c>
      <c r="G2695" s="26">
        <f t="shared" si="210"/>
        <v>0.80616023176279095</v>
      </c>
      <c r="H2695" s="30">
        <f t="shared" si="211"/>
        <v>4.9140330516175015E-2</v>
      </c>
      <c r="I2695" s="30">
        <f>HLOOKUP(F2695,ROCs!$B$1:$F$17,MATCH(VLOOKUP(D2695,HROC,2,0),ROCs!$A$2:$A$17,0)+1,0)</f>
        <v>0.24115339422849597</v>
      </c>
      <c r="J2695" s="3">
        <v>0.73</v>
      </c>
      <c r="K2695" s="26">
        <f t="shared" si="212"/>
        <v>0.73365494242649765</v>
      </c>
      <c r="L2695" s="31">
        <f t="shared" si="213"/>
        <v>1.6093175959420785</v>
      </c>
      <c r="M2695" s="4">
        <f>2.721*K2695*(H2695+VLOOKUP(B2695,Summary!$A$34:C$39,3,0))</f>
        <v>0.17794862206746023</v>
      </c>
      <c r="N2695" t="s">
        <v>104</v>
      </c>
      <c r="P2695">
        <f t="shared" si="214"/>
        <v>4000</v>
      </c>
    </row>
    <row r="2696" spans="1:16" hidden="1">
      <c r="A2696" t="s">
        <v>14</v>
      </c>
      <c r="B2696" t="s">
        <v>96</v>
      </c>
      <c r="C2696" t="s">
        <v>83</v>
      </c>
      <c r="D2696" s="8">
        <v>4110</v>
      </c>
      <c r="E2696" t="str">
        <f>VLOOKUP(D2696,Conformity!$A$2:$C$116,2,0)</f>
        <v>Pine Flatwoods</v>
      </c>
      <c r="F2696" s="8" t="s">
        <v>13</v>
      </c>
      <c r="G2696" s="26">
        <f t="shared" si="210"/>
        <v>0.80616023176279095</v>
      </c>
      <c r="H2696" s="30">
        <f t="shared" si="211"/>
        <v>4.9140330516175015E-2</v>
      </c>
      <c r="I2696" s="30">
        <f>HLOOKUP(F2696,ROCs!$B$1:$F$17,MATCH(VLOOKUP(D2696,HROC,2,0),ROCs!$A$2:$A$17,0)+1,0)</f>
        <v>9.4942281192321246E-2</v>
      </c>
      <c r="J2696" s="3">
        <v>0.73</v>
      </c>
      <c r="K2696" s="26">
        <f t="shared" si="212"/>
        <v>0.28884052851436909</v>
      </c>
      <c r="L2696" s="31">
        <f t="shared" si="213"/>
        <v>0.63358960470160552</v>
      </c>
      <c r="M2696" s="4">
        <f>2.721*K2696*(H2696+VLOOKUP(B2696,Summary!$A$34:C$39,3,0))</f>
        <v>0.10149591574848826</v>
      </c>
      <c r="N2696" t="s">
        <v>111</v>
      </c>
      <c r="O2696" t="s">
        <v>82</v>
      </c>
      <c r="P2696">
        <f t="shared" si="214"/>
        <v>4000</v>
      </c>
    </row>
    <row r="2697" spans="1:16" hidden="1">
      <c r="A2697" t="s">
        <v>14</v>
      </c>
      <c r="B2697" t="s">
        <v>96</v>
      </c>
      <c r="C2697" t="s">
        <v>83</v>
      </c>
      <c r="D2697" s="8">
        <v>8300</v>
      </c>
      <c r="E2697" t="str">
        <f>VLOOKUP(D2697,Conformity!$A$2:$C$116,2,0)</f>
        <v>Utilities</v>
      </c>
      <c r="F2697" s="8" t="s">
        <v>5</v>
      </c>
      <c r="G2697" s="26">
        <f t="shared" si="210"/>
        <v>1.2017295380314896</v>
      </c>
      <c r="H2697" s="30">
        <f t="shared" si="211"/>
        <v>0.2322997442582819</v>
      </c>
      <c r="I2697" s="30">
        <f>HLOOKUP(F2697,ROCs!$B$1:$F$17,MATCH(VLOOKUP(D2697,HROC,2,0),ROCs!$A$2:$A$17,0)+1,0)</f>
        <v>0.58224006489851832</v>
      </c>
      <c r="J2697" s="3">
        <v>0.73</v>
      </c>
      <c r="K2697" s="26">
        <f t="shared" si="212"/>
        <v>1.7713343934391397</v>
      </c>
      <c r="L2697" s="31">
        <f t="shared" si="213"/>
        <v>5.7920970903915121</v>
      </c>
      <c r="M2697" s="4">
        <f>2.721*K2697*(H2697+VLOOKUP(B2697,Summary!$A$34:C$39,3,0))</f>
        <v>1.5052225836201496</v>
      </c>
      <c r="N2697" t="s">
        <v>111</v>
      </c>
      <c r="O2697" t="s">
        <v>82</v>
      </c>
      <c r="P2697">
        <f t="shared" si="214"/>
        <v>8000</v>
      </c>
    </row>
    <row r="2698" spans="1:16" hidden="1">
      <c r="A2698" t="s">
        <v>14</v>
      </c>
      <c r="B2698" t="s">
        <v>96</v>
      </c>
      <c r="C2698" t="s">
        <v>79</v>
      </c>
      <c r="D2698" s="8">
        <v>1310</v>
      </c>
      <c r="E2698" t="str">
        <f>VLOOKUP(D2698,Conformity!$A$2:$C$116,2,0)</f>
        <v>Fixed Single Family Units &lt;Six or more dwelling units per acre&gt;</v>
      </c>
      <c r="F2698" s="8" t="s">
        <v>9</v>
      </c>
      <c r="G2698" s="26">
        <f t="shared" si="210"/>
        <v>1.3474392445178078</v>
      </c>
      <c r="H2698" s="30">
        <f t="shared" si="211"/>
        <v>0.2921616014325315</v>
      </c>
      <c r="I2698" s="30">
        <f>HLOOKUP(F2698,ROCs!$B$1:$F$17,MATCH(VLOOKUP(D2698,HROC,2,0),ROCs!$A$2:$A$17,0)+1,0)</f>
        <v>0.43646311869441834</v>
      </c>
      <c r="J2698" s="3">
        <v>0.73</v>
      </c>
      <c r="K2698" s="26">
        <f t="shared" si="212"/>
        <v>1.3278408344260615</v>
      </c>
      <c r="L2698" s="31">
        <f t="shared" si="213"/>
        <v>4.8683719789695168</v>
      </c>
      <c r="M2698" s="4">
        <f>2.721*K2698*(H2698+VLOOKUP(B2698,Summary!$A$34:C$39,3,0))</f>
        <v>1.3446403015454202</v>
      </c>
      <c r="N2698" t="s">
        <v>113</v>
      </c>
      <c r="P2698">
        <f t="shared" si="214"/>
        <v>1000</v>
      </c>
    </row>
    <row r="2699" spans="1:16" hidden="1">
      <c r="A2699" t="s">
        <v>12</v>
      </c>
      <c r="B2699" t="s">
        <v>95</v>
      </c>
      <c r="C2699" t="s">
        <v>88</v>
      </c>
      <c r="D2699" s="8">
        <v>8320</v>
      </c>
      <c r="E2699" t="str">
        <f>VLOOKUP(D2699,Conformity!$A$2:$C$116,2,0)</f>
        <v>Electrical Power Transmission Lines</v>
      </c>
      <c r="F2699" s="8" t="s">
        <v>5</v>
      </c>
      <c r="G2699" s="26">
        <f t="shared" si="210"/>
        <v>0.73183755311232057</v>
      </c>
      <c r="H2699" s="30">
        <f t="shared" si="211"/>
        <v>0.15992943931627868</v>
      </c>
      <c r="I2699" s="30">
        <f>HLOOKUP(F2699,ROCs!$B$1:$F$17,MATCH(VLOOKUP(D2699,HROC,2,0),ROCs!$A$2:$A$17,0)+1,0)</f>
        <v>0.28292799795311729</v>
      </c>
      <c r="J2699" s="3">
        <v>0.73</v>
      </c>
      <c r="K2699" s="26">
        <f t="shared" si="212"/>
        <v>0.86074477497281976</v>
      </c>
      <c r="L2699" s="31">
        <f t="shared" si="213"/>
        <v>1.71402687726925</v>
      </c>
      <c r="M2699" s="4">
        <f>2.721*K2699*(H2699+VLOOKUP(B2699,Summary!$A$34:C$39,3,0))</f>
        <v>0.37456858600508491</v>
      </c>
      <c r="N2699" t="s">
        <v>116</v>
      </c>
      <c r="O2699" t="s">
        <v>89</v>
      </c>
      <c r="P2699">
        <f t="shared" si="214"/>
        <v>8000</v>
      </c>
    </row>
    <row r="2700" spans="1:16">
      <c r="A2700" t="s">
        <v>14</v>
      </c>
      <c r="B2700" t="s">
        <v>96</v>
      </c>
      <c r="C2700" t="s">
        <v>17</v>
      </c>
      <c r="D2700" s="8">
        <v>4110</v>
      </c>
      <c r="E2700" t="str">
        <f>VLOOKUP(D2700,Conformity!$A$2:$C$116,2,0)</f>
        <v>Pine Flatwoods</v>
      </c>
      <c r="F2700" s="8" t="s">
        <v>9</v>
      </c>
      <c r="G2700" s="26">
        <f t="shared" si="210"/>
        <v>0.80616023176279095</v>
      </c>
      <c r="H2700" s="30">
        <f t="shared" si="211"/>
        <v>4.9140330516175015E-2</v>
      </c>
      <c r="I2700" s="30">
        <f>HLOOKUP(F2700,ROCs!$B$1:$F$17,MATCH(VLOOKUP(D2700,HROC,2,0),ROCs!$A$2:$A$17,0)+1,0)</f>
        <v>0.19937879050387461</v>
      </c>
      <c r="J2700" s="3">
        <v>0.72</v>
      </c>
      <c r="K2700" s="26">
        <f t="shared" si="212"/>
        <v>0.59825599878592606</v>
      </c>
      <c r="L2700" s="31">
        <f t="shared" si="213"/>
        <v>1.3123116196011335</v>
      </c>
      <c r="M2700" s="4">
        <f>2.721*K2700*(H2700+VLOOKUP(B2700,Summary!$A$34:C$39,3,0))</f>
        <v>0.21022167755029347</v>
      </c>
      <c r="N2700" t="s">
        <v>17</v>
      </c>
      <c r="O2700" t="s">
        <v>48</v>
      </c>
      <c r="P2700">
        <f t="shared" si="214"/>
        <v>4000</v>
      </c>
    </row>
    <row r="2701" spans="1:16">
      <c r="A2701" t="s">
        <v>16</v>
      </c>
      <c r="B2701" t="s">
        <v>97</v>
      </c>
      <c r="C2701" t="s">
        <v>17</v>
      </c>
      <c r="D2701" s="8">
        <v>6170</v>
      </c>
      <c r="E2701" t="str">
        <f>VLOOKUP(D2701,Conformity!$A$2:$C$116,2,0)</f>
        <v>Mixed Wetland Hardwoods</v>
      </c>
      <c r="F2701" s="8" t="s">
        <v>10</v>
      </c>
      <c r="G2701" s="26">
        <f t="shared" si="210"/>
        <v>0.62640332935885068</v>
      </c>
      <c r="H2701" s="30">
        <f t="shared" si="211"/>
        <v>1.7869211096790915E-2</v>
      </c>
      <c r="I2701" s="30">
        <f>HLOOKUP(F2701,ROCs!$B$1:$F$17,MATCH(VLOOKUP(D2701,HROC,2,0),ROCs!$A$2:$A$17,0)+1,0)</f>
        <v>0.24869471632328805</v>
      </c>
      <c r="J2701" s="3">
        <v>0.72</v>
      </c>
      <c r="K2701" s="26">
        <f t="shared" si="212"/>
        <v>0.74623336579965793</v>
      </c>
      <c r="L2701" s="31">
        <f t="shared" si="213"/>
        <v>1.2719125793631574</v>
      </c>
      <c r="M2701" s="4">
        <f>2.721*K2701*(H2701+VLOOKUP(B2701,Summary!$A$34:C$39,3,0))</f>
        <v>0.11750349032654034</v>
      </c>
      <c r="N2701" t="s">
        <v>17</v>
      </c>
      <c r="O2701" t="s">
        <v>62</v>
      </c>
      <c r="P2701">
        <f t="shared" si="214"/>
        <v>6000</v>
      </c>
    </row>
    <row r="2702" spans="1:16" hidden="1">
      <c r="A2702" t="s">
        <v>8</v>
      </c>
      <c r="B2702" t="s">
        <v>8</v>
      </c>
      <c r="C2702" t="s">
        <v>72</v>
      </c>
      <c r="D2702" s="8">
        <v>1920</v>
      </c>
      <c r="E2702" t="str">
        <f>VLOOKUP(D2702,Conformity!$A$2:$C$116,2,0)</f>
        <v>Inactive Land with street pattern but without structures</v>
      </c>
      <c r="F2702" s="8" t="s">
        <v>10</v>
      </c>
      <c r="G2702" s="26">
        <f t="shared" si="210"/>
        <v>0.80616023176279095</v>
      </c>
      <c r="H2702" s="30">
        <f t="shared" si="211"/>
        <v>4.9140330516175015E-2</v>
      </c>
      <c r="I2702" s="30">
        <f>HLOOKUP(F2702,ROCs!$B$1:$F$17,MATCH(VLOOKUP(D2702,HROC,2,0),ROCs!$A$2:$A$17,0)+1,0)</f>
        <v>0.24895975957097566</v>
      </c>
      <c r="J2702" s="3">
        <v>0.72</v>
      </c>
      <c r="K2702" s="26">
        <f t="shared" si="212"/>
        <v>0.7470286545686694</v>
      </c>
      <c r="L2702" s="31">
        <f t="shared" si="213"/>
        <v>1.6386536625707271</v>
      </c>
      <c r="M2702" s="4">
        <f>2.721*K2702*(H2702+VLOOKUP(B2702,Summary!$A$34:C$39,3,0))</f>
        <v>0.48609217253476456</v>
      </c>
      <c r="N2702" t="s">
        <v>99</v>
      </c>
      <c r="P2702">
        <f t="shared" si="214"/>
        <v>1000</v>
      </c>
    </row>
    <row r="2703" spans="1:16" hidden="1">
      <c r="A2703" t="s">
        <v>11</v>
      </c>
      <c r="B2703" t="s">
        <v>11</v>
      </c>
      <c r="C2703" t="s">
        <v>73</v>
      </c>
      <c r="D2703" s="8">
        <v>5120</v>
      </c>
      <c r="E2703" t="str">
        <f>VLOOKUP(D2703,Conformity!$A$2:$C$116,2,0)</f>
        <v xml:space="preserve"> Channelized Waterways, Canals</v>
      </c>
      <c r="F2703" s="8" t="s">
        <v>10</v>
      </c>
      <c r="G2703" s="26">
        <f t="shared" ref="G2703:G2766" si="215">VLOOKUP(VLOOKUP(D2703,HEMC,2,0),EMCN,2,0)</f>
        <v>0.52096910560538079</v>
      </c>
      <c r="H2703" s="30">
        <f t="shared" ref="H2703:H2766" si="216">VLOOKUP(VLOOKUP(D2703,HEMC,2,0),EMCP,3,0)</f>
        <v>9.3813358258152305E-2</v>
      </c>
      <c r="I2703" s="30">
        <f>HLOOKUP(F2703,ROCs!$B$1:$F$17,MATCH(VLOOKUP(D2703,HROC,2,0),ROCs!$A$2:$A$17,0)+1,0)</f>
        <v>0.2984336595879456</v>
      </c>
      <c r="J2703" s="3">
        <v>0.72</v>
      </c>
      <c r="K2703" s="26">
        <f t="shared" si="212"/>
        <v>0.89548003895958939</v>
      </c>
      <c r="L2703" s="31">
        <f t="shared" si="213"/>
        <v>1.2693939405921411</v>
      </c>
      <c r="M2703" s="4">
        <f>2.721*K2703*(H2703+VLOOKUP(B2703,Summary!$A$34:C$39,3,0))</f>
        <v>0.49661187045629984</v>
      </c>
      <c r="N2703" t="s">
        <v>110</v>
      </c>
      <c r="P2703">
        <f t="shared" si="214"/>
        <v>5000</v>
      </c>
    </row>
    <row r="2704" spans="1:16" hidden="1">
      <c r="A2704" t="s">
        <v>14</v>
      </c>
      <c r="B2704" t="s">
        <v>96</v>
      </c>
      <c r="C2704" t="s">
        <v>83</v>
      </c>
      <c r="D2704" s="8">
        <v>7400</v>
      </c>
      <c r="E2704" t="str">
        <f>VLOOKUP(D2704,Conformity!$A$2:$C$116,2,0)</f>
        <v>Disturbed Land</v>
      </c>
      <c r="F2704" s="8" t="s">
        <v>5</v>
      </c>
      <c r="G2704" s="26">
        <f t="shared" si="215"/>
        <v>0.73183755311232057</v>
      </c>
      <c r="H2704" s="30">
        <f t="shared" si="216"/>
        <v>0.13401908322593187</v>
      </c>
      <c r="I2704" s="30">
        <f>HLOOKUP(F2704,ROCs!$B$1:$F$17,MATCH(VLOOKUP(D2704,HROC,2,0),ROCs!$A$2:$A$17,0)+1,0)</f>
        <v>0.28292799795311729</v>
      </c>
      <c r="J2704" s="3">
        <v>0.72</v>
      </c>
      <c r="K2704" s="26">
        <f t="shared" si="212"/>
        <v>0.84895375065812362</v>
      </c>
      <c r="L2704" s="31">
        <f t="shared" si="213"/>
        <v>1.690547057032685</v>
      </c>
      <c r="M2704" s="4">
        <f>2.721*K2704*(H2704+VLOOKUP(B2704,Summary!$A$34:C$39,3,0))</f>
        <v>0.49438475759784201</v>
      </c>
      <c r="N2704" t="s">
        <v>111</v>
      </c>
      <c r="O2704" t="s">
        <v>82</v>
      </c>
      <c r="P2704">
        <f t="shared" si="214"/>
        <v>7000</v>
      </c>
    </row>
    <row r="2705" spans="1:16">
      <c r="A2705" t="s">
        <v>14</v>
      </c>
      <c r="B2705" t="s">
        <v>96</v>
      </c>
      <c r="C2705" t="s">
        <v>17</v>
      </c>
      <c r="D2705" s="8">
        <v>1710</v>
      </c>
      <c r="E2705" t="str">
        <f>VLOOKUP(D2705,Conformity!$A$2:$C$116,2,0)</f>
        <v>Educational Facilities</v>
      </c>
      <c r="F2705" s="8" t="s">
        <v>9</v>
      </c>
      <c r="G2705" s="26">
        <f t="shared" si="215"/>
        <v>0.96739227811534922</v>
      </c>
      <c r="H2705" s="30">
        <f t="shared" si="216"/>
        <v>0.17065096597435325</v>
      </c>
      <c r="I2705" s="30">
        <f>HLOOKUP(F2705,ROCs!$B$1:$F$17,MATCH(VLOOKUP(D2705,HROC,2,0),ROCs!$A$2:$A$17,0)+1,0)</f>
        <v>0.2050753273754139</v>
      </c>
      <c r="J2705" s="3">
        <v>0.71</v>
      </c>
      <c r="K2705" s="26">
        <f t="shared" si="212"/>
        <v>0.60680251305429644</v>
      </c>
      <c r="L2705" s="31">
        <f t="shared" si="213"/>
        <v>1.5972707141430937</v>
      </c>
      <c r="M2705" s="4">
        <f>2.721*K2705*(H2705+VLOOKUP(B2705,Summary!$A$34:C$39,3,0))</f>
        <v>0.41385222569946339</v>
      </c>
      <c r="N2705" t="s">
        <v>17</v>
      </c>
      <c r="O2705" t="s">
        <v>38</v>
      </c>
      <c r="P2705">
        <f t="shared" si="214"/>
        <v>1000</v>
      </c>
    </row>
    <row r="2706" spans="1:16">
      <c r="A2706" t="s">
        <v>14</v>
      </c>
      <c r="B2706" t="s">
        <v>96</v>
      </c>
      <c r="C2706" t="s">
        <v>17</v>
      </c>
      <c r="D2706" s="8">
        <v>4340</v>
      </c>
      <c r="E2706" t="str">
        <f>VLOOKUP(D2706,Conformity!$A$2:$C$116,2,0)</f>
        <v>Hardwood - Coniferous Mixed</v>
      </c>
      <c r="F2706" s="8" t="s">
        <v>10</v>
      </c>
      <c r="G2706" s="26">
        <f t="shared" si="215"/>
        <v>0.80616023176279095</v>
      </c>
      <c r="H2706" s="30">
        <f t="shared" si="216"/>
        <v>4.9140330516175015E-2</v>
      </c>
      <c r="I2706" s="30">
        <f>HLOOKUP(F2706,ROCs!$B$1:$F$17,MATCH(VLOOKUP(D2706,HROC,2,0),ROCs!$A$2:$A$17,0)+1,0)</f>
        <v>0.24115339422849597</v>
      </c>
      <c r="J2706" s="3">
        <v>0.71</v>
      </c>
      <c r="K2706" s="26">
        <f t="shared" si="212"/>
        <v>0.71355480701755247</v>
      </c>
      <c r="L2706" s="31">
        <f t="shared" si="213"/>
        <v>1.5652267029025693</v>
      </c>
      <c r="M2706" s="4">
        <f>2.721*K2706*(H2706+VLOOKUP(B2706,Summary!$A$34:C$39,3,0))</f>
        <v>0.25073662254907364</v>
      </c>
      <c r="N2706" t="s">
        <v>17</v>
      </c>
      <c r="O2706" t="s">
        <v>49</v>
      </c>
      <c r="P2706">
        <f t="shared" si="214"/>
        <v>4000</v>
      </c>
    </row>
    <row r="2707" spans="1:16" hidden="1">
      <c r="A2707" t="s">
        <v>14</v>
      </c>
      <c r="B2707" t="s">
        <v>96</v>
      </c>
      <c r="C2707" t="s">
        <v>81</v>
      </c>
      <c r="D2707" s="8">
        <v>1110</v>
      </c>
      <c r="E2707" t="str">
        <f>VLOOKUP(D2707,Conformity!$A$2:$C$116,2,0)</f>
        <v>Fixed Single Family Units</v>
      </c>
      <c r="F2707" s="8" t="s">
        <v>5</v>
      </c>
      <c r="G2707" s="26">
        <f t="shared" si="215"/>
        <v>0.96739227811534922</v>
      </c>
      <c r="H2707" s="30">
        <f t="shared" si="216"/>
        <v>0.17065096597435325</v>
      </c>
      <c r="I2707" s="30">
        <f>HLOOKUP(F2707,ROCs!$B$1:$F$17,MATCH(VLOOKUP(D2707,HROC,2,0),ROCs!$A$2:$A$17,0)+1,0)</f>
        <v>0.27638752969320179</v>
      </c>
      <c r="J2707" s="3">
        <v>0.71</v>
      </c>
      <c r="K2707" s="26">
        <f t="shared" si="212"/>
        <v>0.81780997129745714</v>
      </c>
      <c r="L2707" s="31">
        <f t="shared" si="213"/>
        <v>2.1527002423121946</v>
      </c>
      <c r="M2707" s="4">
        <f>2.721*K2707*(H2707+VLOOKUP(B2707,Summary!$A$34:C$39,3,0))</f>
        <v>0.55776380212582</v>
      </c>
      <c r="N2707" t="s">
        <v>103</v>
      </c>
      <c r="O2707" t="s">
        <v>82</v>
      </c>
      <c r="P2707">
        <f t="shared" si="214"/>
        <v>1000</v>
      </c>
    </row>
    <row r="2708" spans="1:16" hidden="1">
      <c r="A2708" t="s">
        <v>14</v>
      </c>
      <c r="B2708" t="s">
        <v>96</v>
      </c>
      <c r="C2708" t="s">
        <v>79</v>
      </c>
      <c r="D2708" s="8">
        <v>6300</v>
      </c>
      <c r="E2708" t="str">
        <f>VLOOKUP(D2708,Conformity!$A$2:$C$116,2,0)</f>
        <v>Wetland Forested Mixed</v>
      </c>
      <c r="F2708" s="8" t="s">
        <v>13</v>
      </c>
      <c r="G2708" s="26">
        <f t="shared" si="215"/>
        <v>0.62640332935885068</v>
      </c>
      <c r="H2708" s="30">
        <f t="shared" si="216"/>
        <v>1.7869211096790915E-2</v>
      </c>
      <c r="I2708" s="30">
        <f>HLOOKUP(F2708,ROCs!$B$1:$F$17,MATCH(VLOOKUP(D2708,HROC,2,0),ROCs!$A$2:$A$17,0)+1,0)</f>
        <v>0.24869471632328805</v>
      </c>
      <c r="J2708" s="3">
        <v>0.71</v>
      </c>
      <c r="K2708" s="26">
        <f t="shared" si="212"/>
        <v>0.73586901349688505</v>
      </c>
      <c r="L2708" s="31">
        <f t="shared" si="213"/>
        <v>1.2542471268720026</v>
      </c>
      <c r="M2708" s="4">
        <f>2.721*K2708*(H2708+VLOOKUP(B2708,Summary!$A$34:C$39,3,0))</f>
        <v>0.1959634808343394</v>
      </c>
      <c r="N2708" t="s">
        <v>113</v>
      </c>
      <c r="P2708">
        <f t="shared" si="214"/>
        <v>6000</v>
      </c>
    </row>
    <row r="2709" spans="1:16" hidden="1">
      <c r="A2709" t="s">
        <v>11</v>
      </c>
      <c r="B2709" t="s">
        <v>11</v>
      </c>
      <c r="C2709" t="s">
        <v>75</v>
      </c>
      <c r="D2709" s="8">
        <v>1820</v>
      </c>
      <c r="E2709" t="str">
        <f>VLOOKUP(D2709,Conformity!$A$2:$C$116,2,0)</f>
        <v>Golf Courses</v>
      </c>
      <c r="F2709" s="8" t="s">
        <v>5</v>
      </c>
      <c r="G2709" s="26">
        <f t="shared" si="215"/>
        <v>1.8765006736361713</v>
      </c>
      <c r="H2709" s="30">
        <f t="shared" si="216"/>
        <v>0.3700681607026059</v>
      </c>
      <c r="I2709" s="30">
        <f>HLOOKUP(F2709,ROCs!$B$1:$F$17,MATCH(VLOOKUP(D2709,HROC,2,0),ROCs!$A$2:$A$17,0)+1,0)</f>
        <v>0.27638752969320179</v>
      </c>
      <c r="J2709" s="3">
        <v>0.71</v>
      </c>
      <c r="K2709" s="26">
        <f t="shared" si="212"/>
        <v>0.81780997129745714</v>
      </c>
      <c r="L2709" s="31">
        <f t="shared" si="213"/>
        <v>4.1757036377273193</v>
      </c>
      <c r="M2709" s="4">
        <f>2.721*K2709*(H2709+VLOOKUP(B2709,Summary!$A$34:C$39,3,0))</f>
        <v>1.0682769226607827</v>
      </c>
      <c r="N2709" t="s">
        <v>117</v>
      </c>
      <c r="P2709">
        <f t="shared" si="214"/>
        <v>1000</v>
      </c>
    </row>
    <row r="2710" spans="1:16" hidden="1">
      <c r="A2710" t="s">
        <v>14</v>
      </c>
      <c r="B2710" t="s">
        <v>96</v>
      </c>
      <c r="C2710" t="s">
        <v>83</v>
      </c>
      <c r="D2710" s="8">
        <v>1820</v>
      </c>
      <c r="E2710" t="str">
        <f>VLOOKUP(D2710,Conformity!$A$2:$C$116,2,0)</f>
        <v>Golf Courses</v>
      </c>
      <c r="F2710" s="8" t="s">
        <v>13</v>
      </c>
      <c r="G2710" s="26">
        <f t="shared" si="215"/>
        <v>1.8765006736361713</v>
      </c>
      <c r="H2710" s="30">
        <f t="shared" si="216"/>
        <v>0.3700681607026059</v>
      </c>
      <c r="I2710" s="30">
        <f>HLOOKUP(F2710,ROCs!$B$1:$F$17,MATCH(VLOOKUP(D2710,HROC,2,0),ROCs!$A$2:$A$17,0)+1,0)</f>
        <v>0.15190764990771397</v>
      </c>
      <c r="J2710" s="3">
        <v>0.7</v>
      </c>
      <c r="K2710" s="26">
        <f t="shared" si="212"/>
        <v>0.44315259169327853</v>
      </c>
      <c r="L2710" s="31">
        <f t="shared" si="213"/>
        <v>2.2627186683308986</v>
      </c>
      <c r="M2710" s="4">
        <f>2.721*K2710*(H2710+VLOOKUP(B2710,Summary!$A$34:C$39,3,0))</f>
        <v>0.54270038031469803</v>
      </c>
      <c r="N2710" t="s">
        <v>111</v>
      </c>
      <c r="O2710" t="s">
        <v>82</v>
      </c>
      <c r="P2710">
        <f t="shared" si="214"/>
        <v>1000</v>
      </c>
    </row>
    <row r="2711" spans="1:16" hidden="1">
      <c r="A2711" t="s">
        <v>16</v>
      </c>
      <c r="B2711" t="s">
        <v>97</v>
      </c>
      <c r="C2711" t="s">
        <v>86</v>
      </c>
      <c r="D2711" s="8">
        <v>1210</v>
      </c>
      <c r="E2711" t="str">
        <f>VLOOKUP(D2711,Conformity!$A$2:$C$116,2,0)</f>
        <v>Fixed Single Family Units</v>
      </c>
      <c r="F2711" s="8" t="s">
        <v>5</v>
      </c>
      <c r="G2711" s="26">
        <f t="shared" si="215"/>
        <v>1.3474392445178078</v>
      </c>
      <c r="H2711" s="30">
        <f t="shared" si="216"/>
        <v>0.2921616014325315</v>
      </c>
      <c r="I2711" s="30">
        <f>HLOOKUP(F2711,ROCs!$B$1:$F$17,MATCH(VLOOKUP(D2711,HROC,2,0),ROCs!$A$2:$A$17,0)+1,0)</f>
        <v>0.24052044568721381</v>
      </c>
      <c r="J2711" s="3">
        <v>0.69</v>
      </c>
      <c r="K2711" s="26">
        <f t="shared" si="212"/>
        <v>0.69163458060700977</v>
      </c>
      <c r="L2711" s="31">
        <f t="shared" si="213"/>
        <v>2.535796704406136</v>
      </c>
      <c r="M2711" s="4">
        <f>2.721*K2711*(H2711+VLOOKUP(B2711,Summary!$A$34:C$39,3,0))</f>
        <v>0.62510743817937386</v>
      </c>
      <c r="N2711" t="s">
        <v>109</v>
      </c>
      <c r="P2711">
        <f t="shared" si="214"/>
        <v>1000</v>
      </c>
    </row>
    <row r="2712" spans="1:16">
      <c r="A2712" t="s">
        <v>14</v>
      </c>
      <c r="B2712" t="s">
        <v>96</v>
      </c>
      <c r="C2712" t="s">
        <v>17</v>
      </c>
      <c r="D2712" s="8">
        <v>7430</v>
      </c>
      <c r="E2712" t="str">
        <f>VLOOKUP(D2712,Conformity!$A$2:$C$116,2,0)</f>
        <v>Spoil Areas</v>
      </c>
      <c r="F2712" s="8" t="s">
        <v>5</v>
      </c>
      <c r="G2712" s="26">
        <f t="shared" si="215"/>
        <v>0.73183755311232057</v>
      </c>
      <c r="H2712" s="30">
        <f t="shared" si="216"/>
        <v>0.13401908322593187</v>
      </c>
      <c r="I2712" s="30">
        <f>HLOOKUP(F2712,ROCs!$B$1:$F$17,MATCH(VLOOKUP(D2712,HROC,2,0),ROCs!$A$2:$A$17,0)+1,0)</f>
        <v>0.28292799795311729</v>
      </c>
      <c r="J2712" s="3">
        <v>0.68</v>
      </c>
      <c r="K2712" s="26">
        <f t="shared" si="212"/>
        <v>0.80178965339933905</v>
      </c>
      <c r="L2712" s="31">
        <f t="shared" si="213"/>
        <v>1.5966277760864249</v>
      </c>
      <c r="M2712" s="4">
        <f>2.721*K2712*(H2712+VLOOKUP(B2712,Summary!$A$34:C$39,3,0))</f>
        <v>0.46691893773129528</v>
      </c>
      <c r="N2712" t="s">
        <v>17</v>
      </c>
      <c r="O2712" t="s">
        <v>55</v>
      </c>
      <c r="P2712">
        <f t="shared" si="214"/>
        <v>7000</v>
      </c>
    </row>
    <row r="2713" spans="1:16">
      <c r="A2713" t="s">
        <v>16</v>
      </c>
      <c r="B2713" t="s">
        <v>97</v>
      </c>
      <c r="C2713" t="s">
        <v>17</v>
      </c>
      <c r="D2713" s="8">
        <v>1210</v>
      </c>
      <c r="E2713" t="str">
        <f>VLOOKUP(D2713,Conformity!$A$2:$C$116,2,0)</f>
        <v>Fixed Single Family Units</v>
      </c>
      <c r="F2713" s="8" t="s">
        <v>5</v>
      </c>
      <c r="G2713" s="26">
        <f t="shared" si="215"/>
        <v>1.3474392445178078</v>
      </c>
      <c r="H2713" s="30">
        <f t="shared" si="216"/>
        <v>0.2921616014325315</v>
      </c>
      <c r="I2713" s="30">
        <f>HLOOKUP(F2713,ROCs!$B$1:$F$17,MATCH(VLOOKUP(D2713,HROC,2,0),ROCs!$A$2:$A$17,0)+1,0)</f>
        <v>0.24052044568721381</v>
      </c>
      <c r="J2713" s="3">
        <v>0.68</v>
      </c>
      <c r="K2713" s="26">
        <f t="shared" si="212"/>
        <v>0.68161089103299533</v>
      </c>
      <c r="L2713" s="31">
        <f t="shared" si="213"/>
        <v>2.4990460275306852</v>
      </c>
      <c r="M2713" s="4">
        <f>2.721*K2713*(H2713+VLOOKUP(B2713,Summary!$A$34:C$39,3,0))</f>
        <v>0.61604791008981785</v>
      </c>
      <c r="N2713" t="s">
        <v>17</v>
      </c>
      <c r="O2713" t="s">
        <v>62</v>
      </c>
      <c r="P2713">
        <f t="shared" si="214"/>
        <v>1000</v>
      </c>
    </row>
    <row r="2714" spans="1:16">
      <c r="A2714" t="s">
        <v>16</v>
      </c>
      <c r="B2714" t="s">
        <v>97</v>
      </c>
      <c r="C2714" t="s">
        <v>17</v>
      </c>
      <c r="D2714" s="8">
        <v>4340</v>
      </c>
      <c r="E2714" t="str">
        <f>VLOOKUP(D2714,Conformity!$A$2:$C$116,2,0)</f>
        <v>Hardwood - Coniferous Mixed</v>
      </c>
      <c r="F2714" s="8" t="s">
        <v>9</v>
      </c>
      <c r="G2714" s="26">
        <f t="shared" si="215"/>
        <v>0.80616023176279095</v>
      </c>
      <c r="H2714" s="30">
        <f t="shared" si="216"/>
        <v>4.9140330516175015E-2</v>
      </c>
      <c r="I2714" s="30">
        <f>HLOOKUP(F2714,ROCs!$B$1:$F$17,MATCH(VLOOKUP(D2714,HROC,2,0),ROCs!$A$2:$A$17,0)+1,0)</f>
        <v>0.19937879050387461</v>
      </c>
      <c r="J2714" s="3">
        <v>0.68</v>
      </c>
      <c r="K2714" s="26">
        <f t="shared" si="212"/>
        <v>0.56501955440893026</v>
      </c>
      <c r="L2714" s="31">
        <f t="shared" si="213"/>
        <v>1.2394054185121819</v>
      </c>
      <c r="M2714" s="4">
        <f>2.721*K2714*(H2714+VLOOKUP(B2714,Summary!$A$34:C$39,3,0))</f>
        <v>0.13704596716229814</v>
      </c>
      <c r="N2714" t="s">
        <v>17</v>
      </c>
      <c r="O2714" t="s">
        <v>60</v>
      </c>
      <c r="P2714">
        <f t="shared" si="214"/>
        <v>4000</v>
      </c>
    </row>
    <row r="2715" spans="1:16" hidden="1">
      <c r="A2715" t="s">
        <v>12</v>
      </c>
      <c r="B2715" t="s">
        <v>95</v>
      </c>
      <c r="C2715" t="s">
        <v>86</v>
      </c>
      <c r="D2715" s="8">
        <v>5120</v>
      </c>
      <c r="E2715" t="str">
        <f>VLOOKUP(D2715,Conformity!$A$2:$C$116,2,0)</f>
        <v xml:space="preserve"> Channelized Waterways, Canals</v>
      </c>
      <c r="F2715" s="8" t="s">
        <v>10</v>
      </c>
      <c r="G2715" s="26">
        <f t="shared" si="215"/>
        <v>0.52096910560538079</v>
      </c>
      <c r="H2715" s="30">
        <f t="shared" si="216"/>
        <v>9.3813358258152305E-2</v>
      </c>
      <c r="I2715" s="30">
        <f>HLOOKUP(F2715,ROCs!$B$1:$F$17,MATCH(VLOOKUP(D2715,HROC,2,0),ROCs!$A$2:$A$17,0)+1,0)</f>
        <v>0.2984336595879456</v>
      </c>
      <c r="J2715" s="3">
        <v>0.68</v>
      </c>
      <c r="K2715" s="26">
        <f t="shared" si="212"/>
        <v>0.84573114790627901</v>
      </c>
      <c r="L2715" s="31">
        <f t="shared" si="213"/>
        <v>1.1988720550036889</v>
      </c>
      <c r="M2715" s="4">
        <f>2.721*K2715*(H2715+VLOOKUP(B2715,Summary!$A$34:C$39,3,0))</f>
        <v>0.21588653221778822</v>
      </c>
      <c r="N2715" t="s">
        <v>109</v>
      </c>
      <c r="P2715">
        <f t="shared" si="214"/>
        <v>5000</v>
      </c>
    </row>
    <row r="2716" spans="1:16" hidden="1">
      <c r="A2716" t="s">
        <v>15</v>
      </c>
      <c r="B2716" t="s">
        <v>95</v>
      </c>
      <c r="C2716" t="s">
        <v>81</v>
      </c>
      <c r="D2716" s="8">
        <v>6216</v>
      </c>
      <c r="E2716" t="e">
        <f>VLOOKUP(D2716,Conformity!$A$2:$C$116,2,0)</f>
        <v>#N/A</v>
      </c>
      <c r="F2716" s="8" t="s">
        <v>10</v>
      </c>
      <c r="G2716" s="26">
        <f t="shared" si="215"/>
        <v>0.62640332935885068</v>
      </c>
      <c r="H2716" s="30">
        <f t="shared" si="216"/>
        <v>1.7869211096790915E-2</v>
      </c>
      <c r="I2716" s="30">
        <f>HLOOKUP(F2716,ROCs!$B$1:$F$17,MATCH(VLOOKUP(D2716,HROC,2,0),ROCs!$A$2:$A$17,0)+1,0)</f>
        <v>0.24869471632328805</v>
      </c>
      <c r="J2716" s="3">
        <v>0.68</v>
      </c>
      <c r="K2716" s="26">
        <f t="shared" si="212"/>
        <v>0.70477595658856595</v>
      </c>
      <c r="L2716" s="31">
        <f t="shared" si="213"/>
        <v>1.2012507693985377</v>
      </c>
      <c r="M2716" s="4">
        <f>2.721*K2716*(H2716+VLOOKUP(B2716,Summary!$A$34:C$39,3,0))</f>
        <v>3.426770352663306E-2</v>
      </c>
      <c r="N2716" t="s">
        <v>103</v>
      </c>
      <c r="O2716" t="s">
        <v>82</v>
      </c>
      <c r="P2716">
        <f t="shared" si="214"/>
        <v>6000</v>
      </c>
    </row>
    <row r="2717" spans="1:16" hidden="1">
      <c r="A2717" t="s">
        <v>14</v>
      </c>
      <c r="B2717" t="s">
        <v>96</v>
      </c>
      <c r="C2717" t="s">
        <v>90</v>
      </c>
      <c r="D2717" s="8">
        <v>5110</v>
      </c>
      <c r="E2717" t="str">
        <f>VLOOKUP(D2717,Conformity!$A$2:$C$116,2,0)</f>
        <v xml:space="preserve"> Natural River, Stream, Waterway</v>
      </c>
      <c r="F2717" s="8" t="s">
        <v>9</v>
      </c>
      <c r="G2717" s="26">
        <f t="shared" si="215"/>
        <v>0.52096910560538079</v>
      </c>
      <c r="H2717" s="30">
        <f t="shared" si="216"/>
        <v>9.3813358258152305E-2</v>
      </c>
      <c r="I2717" s="30">
        <f>HLOOKUP(F2717,ROCs!$B$1:$F$17,MATCH(VLOOKUP(D2717,HROC,2,0),ROCs!$A$2:$A$17,0)+1,0)</f>
        <v>0.2984336595879456</v>
      </c>
      <c r="J2717" s="3">
        <v>0.68</v>
      </c>
      <c r="K2717" s="26">
        <f t="shared" si="212"/>
        <v>0.84573114790627901</v>
      </c>
      <c r="L2717" s="31">
        <f t="shared" si="213"/>
        <v>1.1988720550036889</v>
      </c>
      <c r="M2717" s="4">
        <f>2.721*K2717*(H2717+VLOOKUP(B2717,Summary!$A$34:C$39,3,0))</f>
        <v>0.39998528849402709</v>
      </c>
      <c r="N2717" t="s">
        <v>105</v>
      </c>
      <c r="O2717" t="s">
        <v>89</v>
      </c>
      <c r="P2717">
        <f t="shared" si="214"/>
        <v>5000</v>
      </c>
    </row>
    <row r="2718" spans="1:16">
      <c r="A2718" t="s">
        <v>8</v>
      </c>
      <c r="B2718" t="s">
        <v>8</v>
      </c>
      <c r="C2718" t="s">
        <v>17</v>
      </c>
      <c r="D2718" s="8">
        <v>6170</v>
      </c>
      <c r="E2718" t="str">
        <f>VLOOKUP(D2718,Conformity!$A$2:$C$116,2,0)</f>
        <v>Mixed Wetland Hardwoods</v>
      </c>
      <c r="F2718" s="8" t="s">
        <v>5</v>
      </c>
      <c r="G2718" s="26">
        <f t="shared" si="215"/>
        <v>0.62640332935885068</v>
      </c>
      <c r="H2718" s="30">
        <f t="shared" si="216"/>
        <v>1.7869211096790915E-2</v>
      </c>
      <c r="I2718" s="30">
        <f>HLOOKUP(F2718,ROCs!$B$1:$F$17,MATCH(VLOOKUP(D2718,HROC,2,0),ROCs!$A$2:$A$17,0)+1,0)</f>
        <v>0.24869471632328805</v>
      </c>
      <c r="J2718" s="3">
        <v>0.67</v>
      </c>
      <c r="K2718" s="26">
        <f t="shared" si="212"/>
        <v>0.69441160428579296</v>
      </c>
      <c r="L2718" s="31">
        <f t="shared" si="213"/>
        <v>1.1835853169073829</v>
      </c>
      <c r="M2718" s="4">
        <f>2.721*K2718*(H2718+VLOOKUP(B2718,Summary!$A$34:C$39,3,0))</f>
        <v>0.392767622009777</v>
      </c>
      <c r="N2718" t="s">
        <v>17</v>
      </c>
      <c r="O2718" t="s">
        <v>23</v>
      </c>
      <c r="P2718">
        <f t="shared" si="214"/>
        <v>6000</v>
      </c>
    </row>
    <row r="2719" spans="1:16">
      <c r="A2719" t="s">
        <v>12</v>
      </c>
      <c r="B2719" t="s">
        <v>95</v>
      </c>
      <c r="C2719" t="s">
        <v>17</v>
      </c>
      <c r="D2719" s="8">
        <v>6440</v>
      </c>
      <c r="E2719" t="str">
        <f>VLOOKUP(D2719,Conformity!$A$2:$C$116,2,0)</f>
        <v>Emergent Aquatic Vegetation</v>
      </c>
      <c r="F2719" s="8" t="s">
        <v>10</v>
      </c>
      <c r="G2719" s="26">
        <f t="shared" si="215"/>
        <v>0.62640332935885068</v>
      </c>
      <c r="H2719" s="30">
        <f t="shared" si="216"/>
        <v>1.7869211096790915E-2</v>
      </c>
      <c r="I2719" s="30">
        <f>HLOOKUP(F2719,ROCs!$B$1:$F$17,MATCH(VLOOKUP(D2719,HROC,2,0),ROCs!$A$2:$A$17,0)+1,0)</f>
        <v>0.24869471632328805</v>
      </c>
      <c r="J2719" s="3">
        <v>0.67</v>
      </c>
      <c r="K2719" s="26">
        <f t="shared" si="212"/>
        <v>0.69441160428579296</v>
      </c>
      <c r="L2719" s="31">
        <f t="shared" si="213"/>
        <v>1.1835853169073829</v>
      </c>
      <c r="M2719" s="4">
        <f>2.721*K2719*(H2719+VLOOKUP(B2719,Summary!$A$34:C$39,3,0))</f>
        <v>3.3763766710064924E-2</v>
      </c>
      <c r="N2719" t="s">
        <v>17</v>
      </c>
      <c r="O2719" t="s">
        <v>35</v>
      </c>
      <c r="P2719">
        <f t="shared" si="214"/>
        <v>6000</v>
      </c>
    </row>
    <row r="2720" spans="1:16" hidden="1">
      <c r="A2720" t="s">
        <v>12</v>
      </c>
      <c r="B2720" t="s">
        <v>95</v>
      </c>
      <c r="C2720" t="s">
        <v>81</v>
      </c>
      <c r="D2720" s="8">
        <v>8115</v>
      </c>
      <c r="E2720" t="str">
        <f>VLOOKUP(D2720,Conformity!$A$2:$C$116,2,0)</f>
        <v xml:space="preserve"> Grass airports</v>
      </c>
      <c r="F2720" s="8" t="s">
        <v>10</v>
      </c>
      <c r="G2720" s="26">
        <f t="shared" si="215"/>
        <v>0.96739227811534922</v>
      </c>
      <c r="H2720" s="30">
        <f t="shared" si="216"/>
        <v>0.17065096597435325</v>
      </c>
      <c r="I2720" s="30">
        <f>HLOOKUP(F2720,ROCs!$B$1:$F$17,MATCH(VLOOKUP(D2720,HROC,2,0),ROCs!$A$2:$A$17,0)+1,0)</f>
        <v>0.22279788653131388</v>
      </c>
      <c r="J2720" s="3">
        <v>0.67</v>
      </c>
      <c r="K2720" s="26">
        <f t="shared" si="212"/>
        <v>0.62210182871989794</v>
      </c>
      <c r="L2720" s="31">
        <f t="shared" si="213"/>
        <v>1.6375427109350869</v>
      </c>
      <c r="M2720" s="4">
        <f>2.721*K2720*(H2720+VLOOKUP(B2720,Summary!$A$34:C$39,3,0))</f>
        <v>0.28886755845286277</v>
      </c>
      <c r="N2720" t="s">
        <v>103</v>
      </c>
      <c r="O2720" t="s">
        <v>82</v>
      </c>
      <c r="P2720">
        <f t="shared" si="214"/>
        <v>8000</v>
      </c>
    </row>
    <row r="2721" spans="1:16" hidden="1">
      <c r="A2721" t="s">
        <v>16</v>
      </c>
      <c r="B2721" t="s">
        <v>97</v>
      </c>
      <c r="C2721" t="s">
        <v>71</v>
      </c>
      <c r="D2721" s="8">
        <v>1900</v>
      </c>
      <c r="E2721" t="str">
        <f>VLOOKUP(D2721,Conformity!$A$2:$C$116,2,0)</f>
        <v>Open Land</v>
      </c>
      <c r="F2721" s="8" t="s">
        <v>13</v>
      </c>
      <c r="G2721" s="26">
        <f t="shared" si="215"/>
        <v>0.80616023176279095</v>
      </c>
      <c r="H2721" s="30">
        <f t="shared" si="216"/>
        <v>4.9140330516175015E-2</v>
      </c>
      <c r="I2721" s="30">
        <f>HLOOKUP(F2721,ROCs!$B$1:$F$17,MATCH(VLOOKUP(D2721,HROC,2,0),ROCs!$A$2:$A$17,0)+1,0)</f>
        <v>9.4942281192321246E-2</v>
      </c>
      <c r="J2721" s="3">
        <v>0.67</v>
      </c>
      <c r="K2721" s="26">
        <f t="shared" si="212"/>
        <v>0.2651002111022292</v>
      </c>
      <c r="L2721" s="31">
        <f t="shared" si="213"/>
        <v>0.58151374678092571</v>
      </c>
      <c r="M2721" s="4">
        <f>2.721*K2721*(H2721+VLOOKUP(B2721,Summary!$A$34:C$39,3,0))</f>
        <v>6.4300278710602066E-2</v>
      </c>
      <c r="N2721" t="s">
        <v>104</v>
      </c>
      <c r="P2721">
        <f t="shared" si="214"/>
        <v>1000</v>
      </c>
    </row>
    <row r="2722" spans="1:16" hidden="1">
      <c r="A2722" t="s">
        <v>11</v>
      </c>
      <c r="B2722" t="s">
        <v>11</v>
      </c>
      <c r="C2722" t="s">
        <v>72</v>
      </c>
      <c r="D2722" s="8">
        <v>7400</v>
      </c>
      <c r="E2722" t="str">
        <f>VLOOKUP(D2722,Conformity!$A$2:$C$116,2,0)</f>
        <v>Disturbed Land</v>
      </c>
      <c r="F2722" s="8" t="s">
        <v>10</v>
      </c>
      <c r="G2722" s="26">
        <f t="shared" si="215"/>
        <v>0.73183755311232057</v>
      </c>
      <c r="H2722" s="30">
        <f t="shared" si="216"/>
        <v>0.13401908322593187</v>
      </c>
      <c r="I2722" s="30">
        <f>HLOOKUP(F2722,ROCs!$B$1:$F$17,MATCH(VLOOKUP(D2722,HROC,2,0),ROCs!$A$2:$A$17,0)+1,0)</f>
        <v>0.24115339422849597</v>
      </c>
      <c r="J2722" s="3">
        <v>0.67</v>
      </c>
      <c r="K2722" s="26">
        <f t="shared" si="212"/>
        <v>0.67335453619966223</v>
      </c>
      <c r="L2722" s="31">
        <f t="shared" si="213"/>
        <v>1.3408710764626326</v>
      </c>
      <c r="M2722" s="4">
        <f>2.721*K2722*(H2722+VLOOKUP(B2722,Summary!$A$34:C$39,3,0))</f>
        <v>0.44709120133435187</v>
      </c>
      <c r="N2722" t="s">
        <v>99</v>
      </c>
      <c r="P2722">
        <f t="shared" si="214"/>
        <v>7000</v>
      </c>
    </row>
    <row r="2723" spans="1:16">
      <c r="A2723" t="s">
        <v>14</v>
      </c>
      <c r="B2723" t="s">
        <v>96</v>
      </c>
      <c r="C2723" t="s">
        <v>17</v>
      </c>
      <c r="D2723" s="8">
        <v>1110</v>
      </c>
      <c r="E2723" t="str">
        <f>VLOOKUP(D2723,Conformity!$A$2:$C$116,2,0)</f>
        <v>Fixed Single Family Units</v>
      </c>
      <c r="F2723" s="8" t="s">
        <v>5</v>
      </c>
      <c r="G2723" s="26">
        <f t="shared" si="215"/>
        <v>0.96739227811534922</v>
      </c>
      <c r="H2723" s="30">
        <f t="shared" si="216"/>
        <v>0.17065096597435325</v>
      </c>
      <c r="I2723" s="30">
        <f>HLOOKUP(F2723,ROCs!$B$1:$F$17,MATCH(VLOOKUP(D2723,HROC,2,0),ROCs!$A$2:$A$17,0)+1,0)</f>
        <v>0.27638752969320179</v>
      </c>
      <c r="J2723" s="3">
        <v>0.66</v>
      </c>
      <c r="K2723" s="26">
        <f t="shared" si="212"/>
        <v>0.76021771979763619</v>
      </c>
      <c r="L2723" s="31">
        <f t="shared" si="213"/>
        <v>2.0011016336986596</v>
      </c>
      <c r="M2723" s="4">
        <f>2.721*K2723*(H2723+VLOOKUP(B2723,Summary!$A$34:C$39,3,0))</f>
        <v>0.51848466113104397</v>
      </c>
      <c r="N2723" t="s">
        <v>17</v>
      </c>
      <c r="O2723" t="s">
        <v>40</v>
      </c>
      <c r="P2723">
        <f t="shared" si="214"/>
        <v>1000</v>
      </c>
    </row>
    <row r="2724" spans="1:16">
      <c r="A2724" t="s">
        <v>14</v>
      </c>
      <c r="B2724" t="s">
        <v>96</v>
      </c>
      <c r="C2724" t="s">
        <v>17</v>
      </c>
      <c r="D2724" s="8">
        <v>1710</v>
      </c>
      <c r="E2724" t="str">
        <f>VLOOKUP(D2724,Conformity!$A$2:$C$116,2,0)</f>
        <v>Educational Facilities</v>
      </c>
      <c r="F2724" s="8" t="s">
        <v>5</v>
      </c>
      <c r="G2724" s="26">
        <f t="shared" si="215"/>
        <v>0.96739227811534922</v>
      </c>
      <c r="H2724" s="30">
        <f t="shared" si="216"/>
        <v>0.17065096597435325</v>
      </c>
      <c r="I2724" s="30">
        <f>HLOOKUP(F2724,ROCs!$B$1:$F$17,MATCH(VLOOKUP(D2724,HROC,2,0),ROCs!$A$2:$A$17,0)+1,0)</f>
        <v>0.24052044568721381</v>
      </c>
      <c r="J2724" s="3">
        <v>0.66</v>
      </c>
      <c r="K2724" s="26">
        <f t="shared" si="212"/>
        <v>0.66156351188496598</v>
      </c>
      <c r="L2724" s="31">
        <f t="shared" si="213"/>
        <v>1.7414166888675362</v>
      </c>
      <c r="M2724" s="4">
        <f>2.721*K2724*(H2724+VLOOKUP(B2724,Summary!$A$34:C$39,3,0))</f>
        <v>0.45120039212930552</v>
      </c>
      <c r="N2724" t="s">
        <v>17</v>
      </c>
      <c r="O2724" t="s">
        <v>38</v>
      </c>
      <c r="P2724">
        <f t="shared" si="214"/>
        <v>1000</v>
      </c>
    </row>
    <row r="2725" spans="1:16">
      <c r="A2725" t="s">
        <v>15</v>
      </c>
      <c r="B2725" t="s">
        <v>95</v>
      </c>
      <c r="C2725" t="s">
        <v>17</v>
      </c>
      <c r="D2725" s="8">
        <v>2110</v>
      </c>
      <c r="E2725" t="str">
        <f>VLOOKUP(D2725,Conformity!$A$2:$C$116,2,0)</f>
        <v>Improved Pastures</v>
      </c>
      <c r="F2725" s="8" t="s">
        <v>10</v>
      </c>
      <c r="G2725" s="26">
        <f t="shared" si="215"/>
        <v>1.8765006736361713</v>
      </c>
      <c r="H2725" s="30">
        <f t="shared" si="216"/>
        <v>0.3700681607026059</v>
      </c>
      <c r="I2725" s="30">
        <f>HLOOKUP(F2725,ROCs!$B$1:$F$17,MATCH(VLOOKUP(D2725,HROC,2,0),ROCs!$A$2:$A$17,0)+1,0)</f>
        <v>0.58663586860269046</v>
      </c>
      <c r="J2725" s="3">
        <v>0.66</v>
      </c>
      <c r="K2725" s="26">
        <f t="shared" si="212"/>
        <v>1.6135712883851303</v>
      </c>
      <c r="L2725" s="31">
        <f t="shared" si="213"/>
        <v>8.2388277657615507</v>
      </c>
      <c r="M2725" s="4">
        <f>2.721*K2725*(H2725+VLOOKUP(B2725,Summary!$A$34:C$39,3,0))</f>
        <v>1.6247944274450516</v>
      </c>
      <c r="N2725" t="s">
        <v>17</v>
      </c>
      <c r="O2725" t="s">
        <v>59</v>
      </c>
      <c r="P2725">
        <f t="shared" si="214"/>
        <v>2000</v>
      </c>
    </row>
    <row r="2726" spans="1:16" hidden="1">
      <c r="A2726" t="s">
        <v>14</v>
      </c>
      <c r="B2726" t="s">
        <v>96</v>
      </c>
      <c r="C2726" t="s">
        <v>72</v>
      </c>
      <c r="D2726" s="8">
        <v>4200</v>
      </c>
      <c r="E2726" t="str">
        <f>VLOOKUP(D2726,Conformity!$A$2:$C$116,2,0)</f>
        <v>Upland Hardwood Forests</v>
      </c>
      <c r="F2726" s="8" t="s">
        <v>10</v>
      </c>
      <c r="G2726" s="26">
        <f t="shared" si="215"/>
        <v>0.80616023176279095</v>
      </c>
      <c r="H2726" s="30">
        <f t="shared" si="216"/>
        <v>4.9140330516175015E-2</v>
      </c>
      <c r="I2726" s="30">
        <f>HLOOKUP(F2726,ROCs!$B$1:$F$17,MATCH(VLOOKUP(D2726,HROC,2,0),ROCs!$A$2:$A$17,0)+1,0)</f>
        <v>0.24115339422849597</v>
      </c>
      <c r="J2726" s="3">
        <v>0.66</v>
      </c>
      <c r="K2726" s="26">
        <f t="shared" si="212"/>
        <v>0.66330446849518965</v>
      </c>
      <c r="L2726" s="31">
        <f t="shared" si="213"/>
        <v>1.4549994703037969</v>
      </c>
      <c r="M2726" s="4">
        <f>2.721*K2726*(H2726+VLOOKUP(B2726,Summary!$A$34:C$39,3,0))</f>
        <v>0.23307911391885719</v>
      </c>
      <c r="N2726" t="s">
        <v>99</v>
      </c>
      <c r="P2726">
        <f t="shared" si="214"/>
        <v>4000</v>
      </c>
    </row>
    <row r="2727" spans="1:16" hidden="1">
      <c r="A2727" t="s">
        <v>16</v>
      </c>
      <c r="B2727" t="s">
        <v>97</v>
      </c>
      <c r="C2727" t="s">
        <v>79</v>
      </c>
      <c r="D2727" s="8">
        <v>8140</v>
      </c>
      <c r="E2727" t="str">
        <f>VLOOKUP(D2727,Conformity!$A$2:$C$116,2,0)</f>
        <v>Roads and Highways</v>
      </c>
      <c r="F2727" s="8" t="s">
        <v>13</v>
      </c>
      <c r="G2727" s="26">
        <f t="shared" si="215"/>
        <v>1.0171301585628862</v>
      </c>
      <c r="H2727" s="30">
        <f t="shared" si="216"/>
        <v>0.19656132206470006</v>
      </c>
      <c r="I2727" s="30">
        <f>HLOOKUP(F2727,ROCs!$B$1:$F$17,MATCH(VLOOKUP(D2727,HROC,2,0),ROCs!$A$2:$A$17,0)+1,0)</f>
        <v>0.39828344230763024</v>
      </c>
      <c r="J2727" s="3">
        <v>0.66</v>
      </c>
      <c r="K2727" s="26">
        <f t="shared" si="212"/>
        <v>1.0954985222392524</v>
      </c>
      <c r="L2727" s="31">
        <f t="shared" si="213"/>
        <v>3.0319139375009128</v>
      </c>
      <c r="M2727" s="4">
        <f>2.721*K2727*(H2727+VLOOKUP(B2727,Summary!$A$34:C$39,3,0))</f>
        <v>0.70515416675383313</v>
      </c>
      <c r="N2727" t="s">
        <v>113</v>
      </c>
      <c r="P2727">
        <f t="shared" si="214"/>
        <v>8000</v>
      </c>
    </row>
    <row r="2728" spans="1:16" hidden="1">
      <c r="A2728" t="s">
        <v>12</v>
      </c>
      <c r="B2728" t="s">
        <v>95</v>
      </c>
      <c r="C2728" t="s">
        <v>88</v>
      </c>
      <c r="D2728" s="8">
        <v>3210</v>
      </c>
      <c r="E2728" t="str">
        <f>VLOOKUP(D2728,Conformity!$A$2:$C$116,2,0)</f>
        <v>Palmetto Prairies</v>
      </c>
      <c r="F2728" s="8" t="s">
        <v>5</v>
      </c>
      <c r="G2728" s="26">
        <f t="shared" si="215"/>
        <v>0.80616023176279095</v>
      </c>
      <c r="H2728" s="30">
        <f t="shared" si="216"/>
        <v>4.9140330516175015E-2</v>
      </c>
      <c r="I2728" s="30">
        <f>HLOOKUP(F2728,ROCs!$B$1:$F$17,MATCH(VLOOKUP(D2728,HROC,2,0),ROCs!$A$2:$A$17,0)+1,0)</f>
        <v>0.28292799795311729</v>
      </c>
      <c r="J2728" s="3">
        <v>0.66</v>
      </c>
      <c r="K2728" s="26">
        <f t="shared" si="212"/>
        <v>0.77820760476994666</v>
      </c>
      <c r="L2728" s="31">
        <f t="shared" si="213"/>
        <v>1.707046622639887</v>
      </c>
      <c r="M2728" s="4">
        <f>2.721*K2728*(H2728+VLOOKUP(B2728,Summary!$A$34:C$39,3,0))</f>
        <v>0.10405479201028993</v>
      </c>
      <c r="N2728" t="s">
        <v>116</v>
      </c>
      <c r="O2728" t="s">
        <v>89</v>
      </c>
      <c r="P2728">
        <f t="shared" si="214"/>
        <v>3000</v>
      </c>
    </row>
    <row r="2729" spans="1:16">
      <c r="A2729" t="s">
        <v>14</v>
      </c>
      <c r="B2729" t="s">
        <v>96</v>
      </c>
      <c r="C2729" t="s">
        <v>17</v>
      </c>
      <c r="D2729" s="8">
        <v>4340</v>
      </c>
      <c r="E2729" t="str">
        <f>VLOOKUP(D2729,Conformity!$A$2:$C$116,2,0)</f>
        <v>Hardwood - Coniferous Mixed</v>
      </c>
      <c r="F2729" s="8" t="s">
        <v>5</v>
      </c>
      <c r="G2729" s="26">
        <f t="shared" si="215"/>
        <v>0.80616023176279095</v>
      </c>
      <c r="H2729" s="30">
        <f t="shared" si="216"/>
        <v>4.9140330516175015E-2</v>
      </c>
      <c r="I2729" s="30">
        <f>HLOOKUP(F2729,ROCs!$B$1:$F$17,MATCH(VLOOKUP(D2729,HROC,2,0),ROCs!$A$2:$A$17,0)+1,0)</f>
        <v>0.28292799795311729</v>
      </c>
      <c r="J2729" s="3">
        <v>0.65</v>
      </c>
      <c r="K2729" s="26">
        <f t="shared" si="212"/>
        <v>0.76641658045525052</v>
      </c>
      <c r="L2729" s="31">
        <f t="shared" si="213"/>
        <v>1.6811822798726161</v>
      </c>
      <c r="M2729" s="4">
        <f>2.721*K2729*(H2729+VLOOKUP(B2729,Summary!$A$34:C$39,3,0))</f>
        <v>0.26931176548605723</v>
      </c>
      <c r="N2729" t="s">
        <v>17</v>
      </c>
      <c r="O2729" t="s">
        <v>57</v>
      </c>
      <c r="P2729">
        <f t="shared" si="214"/>
        <v>4000</v>
      </c>
    </row>
    <row r="2730" spans="1:16" hidden="1">
      <c r="A2730" t="s">
        <v>12</v>
      </c>
      <c r="B2730" t="s">
        <v>95</v>
      </c>
      <c r="C2730" t="s">
        <v>86</v>
      </c>
      <c r="D2730" s="8">
        <v>1700</v>
      </c>
      <c r="E2730" t="str">
        <f>VLOOKUP(D2730,Conformity!$A$2:$C$116,2,0)</f>
        <v>Institutional</v>
      </c>
      <c r="F2730" s="8" t="s">
        <v>5</v>
      </c>
      <c r="G2730" s="26">
        <f t="shared" si="215"/>
        <v>0.96739227811534922</v>
      </c>
      <c r="H2730" s="30">
        <f t="shared" si="216"/>
        <v>0.17065096597435325</v>
      </c>
      <c r="I2730" s="30">
        <f>HLOOKUP(F2730,ROCs!$B$1:$F$17,MATCH(VLOOKUP(D2730,HROC,2,0),ROCs!$A$2:$A$17,0)+1,0)</f>
        <v>0.24052044568721381</v>
      </c>
      <c r="J2730" s="3">
        <v>0.65</v>
      </c>
      <c r="K2730" s="26">
        <f t="shared" si="212"/>
        <v>0.65153982231095131</v>
      </c>
      <c r="L2730" s="31">
        <f t="shared" si="213"/>
        <v>1.7150315875210582</v>
      </c>
      <c r="M2730" s="4">
        <f>2.721*K2730*(H2730+VLOOKUP(B2730,Summary!$A$34:C$39,3,0))</f>
        <v>0.30253683403094084</v>
      </c>
      <c r="N2730" t="s">
        <v>109</v>
      </c>
      <c r="P2730">
        <f t="shared" si="214"/>
        <v>1000</v>
      </c>
    </row>
    <row r="2731" spans="1:16" hidden="1">
      <c r="A2731" t="s">
        <v>16</v>
      </c>
      <c r="B2731" t="s">
        <v>97</v>
      </c>
      <c r="C2731" t="s">
        <v>86</v>
      </c>
      <c r="D2731" s="8">
        <v>1650</v>
      </c>
      <c r="E2731" t="str">
        <f>VLOOKUP(D2731,Conformity!$A$2:$C$116,2,0)</f>
        <v>Reclaimed Land</v>
      </c>
      <c r="F2731" s="8" t="s">
        <v>5</v>
      </c>
      <c r="G2731" s="26">
        <f t="shared" si="215"/>
        <v>0.73183755311232057</v>
      </c>
      <c r="H2731" s="30">
        <f t="shared" si="216"/>
        <v>0.13401908322593187</v>
      </c>
      <c r="I2731" s="30">
        <f>HLOOKUP(F2731,ROCs!$B$1:$F$17,MATCH(VLOOKUP(D2731,HROC,2,0),ROCs!$A$2:$A$17,0)+1,0)</f>
        <v>0.24052044568721381</v>
      </c>
      <c r="J2731" s="3">
        <v>0.65</v>
      </c>
      <c r="K2731" s="26">
        <f t="shared" si="212"/>
        <v>0.65153982231095131</v>
      </c>
      <c r="L2731" s="31">
        <f t="shared" si="213"/>
        <v>1.2974307826468843</v>
      </c>
      <c r="M2731" s="4">
        <f>2.721*K2731*(H2731+VLOOKUP(B2731,Summary!$A$34:C$39,3,0))</f>
        <v>0.30850796653593193</v>
      </c>
      <c r="N2731" t="s">
        <v>109</v>
      </c>
      <c r="P2731">
        <f t="shared" si="214"/>
        <v>1000</v>
      </c>
    </row>
    <row r="2732" spans="1:16" hidden="1">
      <c r="A2732" t="s">
        <v>14</v>
      </c>
      <c r="B2732" t="s">
        <v>96</v>
      </c>
      <c r="C2732" t="s">
        <v>78</v>
      </c>
      <c r="D2732" s="8">
        <v>5250</v>
      </c>
      <c r="E2732" t="str">
        <f>VLOOKUP(D2732,Conformity!$A$2:$C$116,2,0)</f>
        <v>Marshy Lakes</v>
      </c>
      <c r="F2732" s="8" t="s">
        <v>10</v>
      </c>
      <c r="G2732" s="26">
        <f t="shared" si="215"/>
        <v>0.52096910560538079</v>
      </c>
      <c r="H2732" s="30">
        <f t="shared" si="216"/>
        <v>9.3813358258152305E-2</v>
      </c>
      <c r="I2732" s="30">
        <f>HLOOKUP(F2732,ROCs!$B$1:$F$17,MATCH(VLOOKUP(D2732,HROC,2,0),ROCs!$A$2:$A$17,0)+1,0)</f>
        <v>0.2984336595879456</v>
      </c>
      <c r="J2732" s="3">
        <v>0.64</v>
      </c>
      <c r="K2732" s="26">
        <f t="shared" si="212"/>
        <v>0.79598225685296853</v>
      </c>
      <c r="L2732" s="31">
        <f t="shared" si="213"/>
        <v>1.1283501694152367</v>
      </c>
      <c r="M2732" s="4">
        <f>2.721*K2732*(H2732+VLOOKUP(B2732,Summary!$A$34:C$39,3,0))</f>
        <v>0.37645674211202551</v>
      </c>
      <c r="N2732" t="s">
        <v>100</v>
      </c>
      <c r="P2732">
        <f t="shared" si="214"/>
        <v>5000</v>
      </c>
    </row>
    <row r="2733" spans="1:16" hidden="1">
      <c r="A2733" t="s">
        <v>15</v>
      </c>
      <c r="B2733" t="s">
        <v>95</v>
      </c>
      <c r="C2733" t="s">
        <v>81</v>
      </c>
      <c r="D2733" s="8">
        <v>8310</v>
      </c>
      <c r="E2733" t="str">
        <f>VLOOKUP(D2733,Conformity!$A$2:$C$116,2,0)</f>
        <v>Electric Power Facilities</v>
      </c>
      <c r="F2733" s="8" t="s">
        <v>10</v>
      </c>
      <c r="G2733" s="26">
        <f t="shared" si="215"/>
        <v>1.2017295380314896</v>
      </c>
      <c r="H2733" s="30">
        <f t="shared" si="216"/>
        <v>0.2322997442582819</v>
      </c>
      <c r="I2733" s="30">
        <f>HLOOKUP(F2733,ROCs!$B$1:$F$17,MATCH(VLOOKUP(D2733,HROC,2,0),ROCs!$A$2:$A$17,0)+1,0)</f>
        <v>0.57659988543228824</v>
      </c>
      <c r="J2733" s="3">
        <v>0.64</v>
      </c>
      <c r="K2733" s="26">
        <f t="shared" si="212"/>
        <v>1.5379072144249992</v>
      </c>
      <c r="L2733" s="31">
        <f t="shared" si="213"/>
        <v>5.0288121401337245</v>
      </c>
      <c r="M2733" s="4">
        <f>2.721*K2733*(H2733+VLOOKUP(B2733,Summary!$A$34:C$39,3,0))</f>
        <v>0.97209208653519563</v>
      </c>
      <c r="N2733" t="s">
        <v>103</v>
      </c>
      <c r="O2733" t="s">
        <v>82</v>
      </c>
      <c r="P2733">
        <f t="shared" si="214"/>
        <v>8000</v>
      </c>
    </row>
    <row r="2734" spans="1:16" hidden="1">
      <c r="A2734" t="s">
        <v>14</v>
      </c>
      <c r="B2734" t="s">
        <v>96</v>
      </c>
      <c r="C2734" t="s">
        <v>71</v>
      </c>
      <c r="D2734" s="8">
        <v>5110</v>
      </c>
      <c r="E2734" t="str">
        <f>VLOOKUP(D2734,Conformity!$A$2:$C$116,2,0)</f>
        <v xml:space="preserve"> Natural River, Stream, Waterway</v>
      </c>
      <c r="F2734" s="8" t="s">
        <v>3</v>
      </c>
      <c r="G2734" s="26">
        <f t="shared" si="215"/>
        <v>0.52096910560538079</v>
      </c>
      <c r="H2734" s="30">
        <f t="shared" si="216"/>
        <v>9.3813358258152305E-2</v>
      </c>
      <c r="I2734" s="30">
        <f>HLOOKUP(F2734,ROCs!$B$1:$F$17,MATCH(VLOOKUP(D2734,HROC,2,0),ROCs!$A$2:$A$17,0)+1,0)</f>
        <v>0.2984336595879456</v>
      </c>
      <c r="J2734" s="3">
        <v>0.64</v>
      </c>
      <c r="K2734" s="26">
        <f t="shared" si="212"/>
        <v>0.79598225685296853</v>
      </c>
      <c r="L2734" s="31">
        <f t="shared" si="213"/>
        <v>1.1283501694152367</v>
      </c>
      <c r="M2734" s="4">
        <f>2.721*K2734*(H2734+VLOOKUP(B2734,Summary!$A$34:C$39,3,0))</f>
        <v>0.37645674211202551</v>
      </c>
      <c r="N2734" t="s">
        <v>104</v>
      </c>
      <c r="P2734">
        <f t="shared" si="214"/>
        <v>5000</v>
      </c>
    </row>
    <row r="2735" spans="1:16" hidden="1">
      <c r="A2735" t="s">
        <v>14</v>
      </c>
      <c r="B2735" t="s">
        <v>96</v>
      </c>
      <c r="C2735" t="s">
        <v>72</v>
      </c>
      <c r="D2735" s="8">
        <v>1290</v>
      </c>
      <c r="E2735" t="str">
        <f>VLOOKUP(D2735,Conformity!$A$2:$C$116,2,0)</f>
        <v>Medium Density Under Construction</v>
      </c>
      <c r="F2735" s="8" t="s">
        <v>10</v>
      </c>
      <c r="G2735" s="26">
        <f t="shared" si="215"/>
        <v>1.3474392445178078</v>
      </c>
      <c r="H2735" s="30">
        <f t="shared" si="216"/>
        <v>0.2921616014325315</v>
      </c>
      <c r="I2735" s="30">
        <f>HLOOKUP(F2735,ROCs!$B$1:$F$17,MATCH(VLOOKUP(D2735,HROC,2,0),ROCs!$A$2:$A$17,0)+1,0)</f>
        <v>0.32565202448966185</v>
      </c>
      <c r="J2735" s="3">
        <v>0.64</v>
      </c>
      <c r="K2735" s="26">
        <f t="shared" si="212"/>
        <v>0.86857907971882609</v>
      </c>
      <c r="L2735" s="31">
        <f t="shared" si="213"/>
        <v>3.1845428635654174</v>
      </c>
      <c r="M2735" s="4">
        <f>2.721*K2735*(H2735+VLOOKUP(B2735,Summary!$A$34:C$39,3,0))</f>
        <v>0.87956809686003046</v>
      </c>
      <c r="N2735" t="s">
        <v>99</v>
      </c>
      <c r="P2735">
        <f t="shared" si="214"/>
        <v>1000</v>
      </c>
    </row>
    <row r="2736" spans="1:16" hidden="1">
      <c r="A2736" t="s">
        <v>16</v>
      </c>
      <c r="B2736" t="s">
        <v>97</v>
      </c>
      <c r="C2736" t="s">
        <v>79</v>
      </c>
      <c r="D2736" s="8">
        <v>1490</v>
      </c>
      <c r="E2736" t="str">
        <f>VLOOKUP(D2736,Conformity!$A$2:$C$116,2,0)</f>
        <v>Commercial and Services Under Construction</v>
      </c>
      <c r="F2736" s="8" t="s">
        <v>13</v>
      </c>
      <c r="G2736" s="26">
        <f t="shared" si="215"/>
        <v>1.4884831588725165</v>
      </c>
      <c r="H2736" s="30">
        <f t="shared" si="216"/>
        <v>0.30824389141964326</v>
      </c>
      <c r="I2736" s="30">
        <f>HLOOKUP(F2736,ROCs!$B$1:$F$17,MATCH(VLOOKUP(D2736,HROC,2,0),ROCs!$A$2:$A$17,0)+1,0)</f>
        <v>0.55707618727995345</v>
      </c>
      <c r="J2736" s="3">
        <v>0.64</v>
      </c>
      <c r="K2736" s="26">
        <f t="shared" si="212"/>
        <v>1.4858336067130917</v>
      </c>
      <c r="L2736" s="31">
        <f t="shared" si="213"/>
        <v>6.0178678156040313</v>
      </c>
      <c r="M2736" s="4">
        <f>2.721*K2736*(H2736+VLOOKUP(B2736,Summary!$A$34:C$39,3,0))</f>
        <v>1.4079337704716781</v>
      </c>
      <c r="N2736" t="s">
        <v>113</v>
      </c>
      <c r="P2736">
        <f t="shared" si="214"/>
        <v>1000</v>
      </c>
    </row>
    <row r="2737" spans="1:16" hidden="1">
      <c r="A2737" t="s">
        <v>8</v>
      </c>
      <c r="B2737" t="s">
        <v>8</v>
      </c>
      <c r="C2737" t="s">
        <v>74</v>
      </c>
      <c r="D2737" s="8">
        <v>6410</v>
      </c>
      <c r="E2737" t="str">
        <f>VLOOKUP(D2737,Conformity!$A$2:$C$116,2,0)</f>
        <v>Freshwater Marshes</v>
      </c>
      <c r="F2737" s="8" t="s">
        <v>5</v>
      </c>
      <c r="G2737" s="26">
        <f t="shared" si="215"/>
        <v>0.62640332935885068</v>
      </c>
      <c r="H2737" s="30">
        <f t="shared" si="216"/>
        <v>1.7869211096790915E-2</v>
      </c>
      <c r="I2737" s="30">
        <f>HLOOKUP(F2737,ROCs!$B$1:$F$17,MATCH(VLOOKUP(D2737,HROC,2,0),ROCs!$A$2:$A$17,0)+1,0)</f>
        <v>0.24869471632328805</v>
      </c>
      <c r="J2737" s="3">
        <v>0.64</v>
      </c>
      <c r="K2737" s="26">
        <f t="shared" si="212"/>
        <v>0.66331854737747387</v>
      </c>
      <c r="L2737" s="31">
        <f t="shared" si="213"/>
        <v>1.1305889594339178</v>
      </c>
      <c r="M2737" s="4">
        <f>2.721*K2737*(H2737+VLOOKUP(B2737,Summary!$A$34:C$39,3,0))</f>
        <v>0.37518101206904075</v>
      </c>
      <c r="N2737" t="s">
        <v>115</v>
      </c>
      <c r="P2737">
        <f t="shared" si="214"/>
        <v>6000</v>
      </c>
    </row>
    <row r="2738" spans="1:16">
      <c r="A2738" t="s">
        <v>12</v>
      </c>
      <c r="B2738" t="s">
        <v>95</v>
      </c>
      <c r="C2738" t="s">
        <v>17</v>
      </c>
      <c r="D2738" s="8">
        <v>6210</v>
      </c>
      <c r="E2738" t="str">
        <f>VLOOKUP(D2738,Conformity!$A$2:$C$116,2,0)</f>
        <v>Cypress</v>
      </c>
      <c r="F2738" s="8" t="s">
        <v>10</v>
      </c>
      <c r="G2738" s="26">
        <f t="shared" si="215"/>
        <v>0.62640332935885068</v>
      </c>
      <c r="H2738" s="30">
        <f t="shared" si="216"/>
        <v>1.7869211096790915E-2</v>
      </c>
      <c r="I2738" s="30">
        <f>HLOOKUP(F2738,ROCs!$B$1:$F$17,MATCH(VLOOKUP(D2738,HROC,2,0),ROCs!$A$2:$A$17,0)+1,0)</f>
        <v>0.24869471632328805</v>
      </c>
      <c r="J2738" s="3">
        <v>0.63</v>
      </c>
      <c r="K2738" s="26">
        <f t="shared" si="212"/>
        <v>0.65295419507470076</v>
      </c>
      <c r="L2738" s="31">
        <f t="shared" si="213"/>
        <v>1.1129235069427628</v>
      </c>
      <c r="M2738" s="4">
        <f>2.721*K2738*(H2738+VLOOKUP(B2738,Summary!$A$34:C$39,3,0))</f>
        <v>3.1748019443792387E-2</v>
      </c>
      <c r="N2738" t="s">
        <v>17</v>
      </c>
      <c r="O2738" t="s">
        <v>35</v>
      </c>
      <c r="P2738">
        <f t="shared" si="214"/>
        <v>6000</v>
      </c>
    </row>
    <row r="2739" spans="1:16" hidden="1">
      <c r="A2739" t="s">
        <v>14</v>
      </c>
      <c r="B2739" t="s">
        <v>96</v>
      </c>
      <c r="C2739" t="s">
        <v>77</v>
      </c>
      <c r="D2739" s="8">
        <v>4110</v>
      </c>
      <c r="E2739" t="str">
        <f>VLOOKUP(D2739,Conformity!$A$2:$C$116,2,0)</f>
        <v>Pine Flatwoods</v>
      </c>
      <c r="F2739" s="8" t="s">
        <v>10</v>
      </c>
      <c r="G2739" s="26">
        <f t="shared" si="215"/>
        <v>0.80616023176279095</v>
      </c>
      <c r="H2739" s="30">
        <f t="shared" si="216"/>
        <v>4.9140330516175015E-2</v>
      </c>
      <c r="I2739" s="30">
        <f>HLOOKUP(F2739,ROCs!$B$1:$F$17,MATCH(VLOOKUP(D2739,HROC,2,0),ROCs!$A$2:$A$17,0)+1,0)</f>
        <v>0.24115339422849597</v>
      </c>
      <c r="J2739" s="3">
        <v>0.63</v>
      </c>
      <c r="K2739" s="26">
        <f t="shared" si="212"/>
        <v>0.63315426538177189</v>
      </c>
      <c r="L2739" s="31">
        <f t="shared" si="213"/>
        <v>1.3888631307445332</v>
      </c>
      <c r="M2739" s="4">
        <f>2.721*K2739*(H2739+VLOOKUP(B2739,Summary!$A$34:C$39,3,0))</f>
        <v>0.22248460874072731</v>
      </c>
      <c r="N2739" t="s">
        <v>112</v>
      </c>
      <c r="P2739">
        <f t="shared" si="214"/>
        <v>4000</v>
      </c>
    </row>
    <row r="2740" spans="1:16">
      <c r="A2740" t="s">
        <v>11</v>
      </c>
      <c r="B2740" t="s">
        <v>11</v>
      </c>
      <c r="C2740" t="s">
        <v>17</v>
      </c>
      <c r="D2740" s="8">
        <v>6170</v>
      </c>
      <c r="E2740" t="str">
        <f>VLOOKUP(D2740,Conformity!$A$2:$C$116,2,0)</f>
        <v>Mixed Wetland Hardwoods</v>
      </c>
      <c r="F2740" s="8" t="s">
        <v>10</v>
      </c>
      <c r="G2740" s="26">
        <f t="shared" si="215"/>
        <v>0.62640332935885068</v>
      </c>
      <c r="H2740" s="30">
        <f t="shared" si="216"/>
        <v>1.7869211096790915E-2</v>
      </c>
      <c r="I2740" s="30">
        <f>HLOOKUP(F2740,ROCs!$B$1:$F$17,MATCH(VLOOKUP(D2740,HROC,2,0),ROCs!$A$2:$A$17,0)+1,0)</f>
        <v>0.24869471632328805</v>
      </c>
      <c r="J2740" s="3">
        <v>0.62</v>
      </c>
      <c r="K2740" s="26">
        <f t="shared" si="212"/>
        <v>0.64258984277192777</v>
      </c>
      <c r="L2740" s="31">
        <f t="shared" si="213"/>
        <v>1.095258054451608</v>
      </c>
      <c r="M2740" s="4">
        <f>2.721*K2740*(H2740+VLOOKUP(B2740,Summary!$A$34:C$39,3,0))</f>
        <v>0.22357764846728997</v>
      </c>
      <c r="N2740" t="s">
        <v>17</v>
      </c>
      <c r="O2740" t="s">
        <v>28</v>
      </c>
      <c r="P2740">
        <f t="shared" si="214"/>
        <v>6000</v>
      </c>
    </row>
    <row r="2741" spans="1:16">
      <c r="A2741" t="s">
        <v>14</v>
      </c>
      <c r="B2741" t="s">
        <v>96</v>
      </c>
      <c r="C2741" t="s">
        <v>17</v>
      </c>
      <c r="D2741" s="8">
        <v>4200</v>
      </c>
      <c r="E2741" t="str">
        <f>VLOOKUP(D2741,Conformity!$A$2:$C$116,2,0)</f>
        <v>Upland Hardwood Forests</v>
      </c>
      <c r="F2741" s="8" t="s">
        <v>9</v>
      </c>
      <c r="G2741" s="26">
        <f t="shared" si="215"/>
        <v>0.80616023176279095</v>
      </c>
      <c r="H2741" s="30">
        <f t="shared" si="216"/>
        <v>4.9140330516175015E-2</v>
      </c>
      <c r="I2741" s="30">
        <f>HLOOKUP(F2741,ROCs!$B$1:$F$17,MATCH(VLOOKUP(D2741,HROC,2,0),ROCs!$A$2:$A$17,0)+1,0)</f>
        <v>0.19937879050387461</v>
      </c>
      <c r="J2741" s="3">
        <v>0.62</v>
      </c>
      <c r="K2741" s="26">
        <f t="shared" si="212"/>
        <v>0.51516488784343639</v>
      </c>
      <c r="L2741" s="31">
        <f t="shared" si="213"/>
        <v>1.1300461168787539</v>
      </c>
      <c r="M2741" s="4">
        <f>2.721*K2741*(H2741+VLOOKUP(B2741,Summary!$A$34:C$39,3,0))</f>
        <v>0.18102422233497498</v>
      </c>
      <c r="N2741" t="s">
        <v>17</v>
      </c>
      <c r="O2741" t="s">
        <v>38</v>
      </c>
      <c r="P2741">
        <f t="shared" si="214"/>
        <v>4000</v>
      </c>
    </row>
    <row r="2742" spans="1:16">
      <c r="A2742" t="s">
        <v>14</v>
      </c>
      <c r="B2742" t="s">
        <v>96</v>
      </c>
      <c r="C2742" t="s">
        <v>17</v>
      </c>
      <c r="D2742" s="8">
        <v>6410</v>
      </c>
      <c r="E2742" t="str">
        <f>VLOOKUP(D2742,Conformity!$A$2:$C$116,2,0)</f>
        <v>Freshwater Marshes</v>
      </c>
      <c r="F2742" s="8" t="s">
        <v>10</v>
      </c>
      <c r="G2742" s="26">
        <f t="shared" si="215"/>
        <v>0.62640332935885068</v>
      </c>
      <c r="H2742" s="30">
        <f t="shared" si="216"/>
        <v>1.7869211096790915E-2</v>
      </c>
      <c r="I2742" s="30">
        <f>HLOOKUP(F2742,ROCs!$B$1:$F$17,MATCH(VLOOKUP(D2742,HROC,2,0),ROCs!$A$2:$A$17,0)+1,0)</f>
        <v>0.24869471632328805</v>
      </c>
      <c r="J2742" s="3">
        <v>0.62</v>
      </c>
      <c r="K2742" s="26">
        <f t="shared" si="212"/>
        <v>0.64258984277192777</v>
      </c>
      <c r="L2742" s="31">
        <f t="shared" si="213"/>
        <v>1.095258054451608</v>
      </c>
      <c r="M2742" s="4">
        <f>2.721*K2742*(H2742+VLOOKUP(B2742,Summary!$A$34:C$39,3,0))</f>
        <v>0.17112303960181752</v>
      </c>
      <c r="N2742" t="s">
        <v>17</v>
      </c>
      <c r="O2742" t="s">
        <v>49</v>
      </c>
      <c r="P2742">
        <f t="shared" si="214"/>
        <v>6000</v>
      </c>
    </row>
    <row r="2743" spans="1:16" hidden="1">
      <c r="A2743" t="s">
        <v>8</v>
      </c>
      <c r="B2743" t="s">
        <v>8</v>
      </c>
      <c r="C2743" t="s">
        <v>81</v>
      </c>
      <c r="D2743" s="8">
        <v>4130</v>
      </c>
      <c r="E2743" t="str">
        <f>VLOOKUP(D2743,Conformity!$A$2:$C$116,2,0)</f>
        <v>Sand Pine</v>
      </c>
      <c r="F2743" s="8" t="s">
        <v>9</v>
      </c>
      <c r="G2743" s="26">
        <f t="shared" si="215"/>
        <v>0.80616023176279095</v>
      </c>
      <c r="H2743" s="30">
        <f t="shared" si="216"/>
        <v>4.9140330516175015E-2</v>
      </c>
      <c r="I2743" s="30">
        <f>HLOOKUP(F2743,ROCs!$B$1:$F$17,MATCH(VLOOKUP(D2743,HROC,2,0),ROCs!$A$2:$A$17,0)+1,0)</f>
        <v>0.19937879050387461</v>
      </c>
      <c r="J2743" s="3">
        <v>0.62</v>
      </c>
      <c r="K2743" s="26">
        <f t="shared" si="212"/>
        <v>0.51516488784343639</v>
      </c>
      <c r="L2743" s="31">
        <f t="shared" si="213"/>
        <v>1.1300461168787539</v>
      </c>
      <c r="M2743" s="4">
        <f>2.721*K2743*(H2743+VLOOKUP(B2743,Summary!$A$34:C$39,3,0))</f>
        <v>0.33521822491539388</v>
      </c>
      <c r="N2743" t="s">
        <v>103</v>
      </c>
      <c r="O2743" t="s">
        <v>82</v>
      </c>
      <c r="P2743">
        <f t="shared" si="214"/>
        <v>4000</v>
      </c>
    </row>
    <row r="2744" spans="1:16" hidden="1">
      <c r="A2744" t="s">
        <v>12</v>
      </c>
      <c r="B2744" t="s">
        <v>95</v>
      </c>
      <c r="C2744" t="s">
        <v>81</v>
      </c>
      <c r="D2744" s="8">
        <v>6216</v>
      </c>
      <c r="E2744" t="e">
        <f>VLOOKUP(D2744,Conformity!$A$2:$C$116,2,0)</f>
        <v>#N/A</v>
      </c>
      <c r="F2744" s="8" t="s">
        <v>10</v>
      </c>
      <c r="G2744" s="26">
        <f t="shared" si="215"/>
        <v>0.62640332935885068</v>
      </c>
      <c r="H2744" s="30">
        <f t="shared" si="216"/>
        <v>1.7869211096790915E-2</v>
      </c>
      <c r="I2744" s="30">
        <f>HLOOKUP(F2744,ROCs!$B$1:$F$17,MATCH(VLOOKUP(D2744,HROC,2,0),ROCs!$A$2:$A$17,0)+1,0)</f>
        <v>0.24869471632328805</v>
      </c>
      <c r="J2744" s="3">
        <v>0.62</v>
      </c>
      <c r="K2744" s="26">
        <f t="shared" si="212"/>
        <v>0.64258984277192777</v>
      </c>
      <c r="L2744" s="31">
        <f t="shared" si="213"/>
        <v>1.095258054451608</v>
      </c>
      <c r="M2744" s="4">
        <f>2.721*K2744*(H2744+VLOOKUP(B2744,Summary!$A$34:C$39,3,0))</f>
        <v>3.1244082627224255E-2</v>
      </c>
      <c r="N2744" t="s">
        <v>103</v>
      </c>
      <c r="O2744" t="s">
        <v>82</v>
      </c>
      <c r="P2744">
        <f t="shared" si="214"/>
        <v>6000</v>
      </c>
    </row>
    <row r="2745" spans="1:16" hidden="1">
      <c r="A2745" t="s">
        <v>14</v>
      </c>
      <c r="B2745" t="s">
        <v>96</v>
      </c>
      <c r="C2745" t="s">
        <v>71</v>
      </c>
      <c r="D2745" s="8">
        <v>1710</v>
      </c>
      <c r="E2745" t="str">
        <f>VLOOKUP(D2745,Conformity!$A$2:$C$116,2,0)</f>
        <v>Educational Facilities</v>
      </c>
      <c r="F2745" s="8" t="s">
        <v>9</v>
      </c>
      <c r="G2745" s="26">
        <f t="shared" si="215"/>
        <v>0.96739227811534922</v>
      </c>
      <c r="H2745" s="30">
        <f t="shared" si="216"/>
        <v>0.17065096597435325</v>
      </c>
      <c r="I2745" s="30">
        <f>HLOOKUP(F2745,ROCs!$B$1:$F$17,MATCH(VLOOKUP(D2745,HROC,2,0),ROCs!$A$2:$A$17,0)+1,0)</f>
        <v>0.2050753273754139</v>
      </c>
      <c r="J2745" s="3">
        <v>0.62</v>
      </c>
      <c r="K2745" s="26">
        <f t="shared" si="212"/>
        <v>0.52988388463896319</v>
      </c>
      <c r="L2745" s="31">
        <f t="shared" si="213"/>
        <v>1.3947997785474906</v>
      </c>
      <c r="M2745" s="4">
        <f>2.721*K2745*(H2745+VLOOKUP(B2745,Summary!$A$34:C$39,3,0))</f>
        <v>0.36139208441361598</v>
      </c>
      <c r="N2745" t="s">
        <v>104</v>
      </c>
      <c r="P2745">
        <f t="shared" si="214"/>
        <v>1000</v>
      </c>
    </row>
    <row r="2746" spans="1:16">
      <c r="A2746" t="s">
        <v>16</v>
      </c>
      <c r="B2746" t="s">
        <v>97</v>
      </c>
      <c r="C2746" t="s">
        <v>17</v>
      </c>
      <c r="D2746" s="8">
        <v>6120</v>
      </c>
      <c r="E2746" t="str">
        <f>VLOOKUP(D2746,Conformity!$A$2:$C$116,2,0)</f>
        <v>Mangrove Swamps</v>
      </c>
      <c r="F2746" s="8" t="s">
        <v>10</v>
      </c>
      <c r="G2746" s="26">
        <f t="shared" si="215"/>
        <v>0.62640332935885068</v>
      </c>
      <c r="H2746" s="30">
        <f t="shared" si="216"/>
        <v>1.7869211096790915E-2</v>
      </c>
      <c r="I2746" s="30">
        <f>HLOOKUP(F2746,ROCs!$B$1:$F$17,MATCH(VLOOKUP(D2746,HROC,2,0),ROCs!$A$2:$A$17,0)+1,0)</f>
        <v>0.24869471632328805</v>
      </c>
      <c r="J2746" s="3">
        <v>0.61</v>
      </c>
      <c r="K2746" s="26">
        <f t="shared" si="212"/>
        <v>0.63222549046915477</v>
      </c>
      <c r="L2746" s="31">
        <f t="shared" si="213"/>
        <v>1.0775926019604529</v>
      </c>
      <c r="M2746" s="4">
        <f>2.721*K2746*(H2746+VLOOKUP(B2746,Summary!$A$34:C$39,3,0))</f>
        <v>9.9551568193318937E-2</v>
      </c>
      <c r="N2746" t="s">
        <v>17</v>
      </c>
      <c r="O2746" t="s">
        <v>70</v>
      </c>
      <c r="P2746">
        <f t="shared" si="214"/>
        <v>6000</v>
      </c>
    </row>
    <row r="2747" spans="1:16" hidden="1">
      <c r="A2747" t="s">
        <v>12</v>
      </c>
      <c r="B2747" t="s">
        <v>95</v>
      </c>
      <c r="C2747" t="s">
        <v>81</v>
      </c>
      <c r="D2747" s="8">
        <v>4340</v>
      </c>
      <c r="E2747" t="str">
        <f>VLOOKUP(D2747,Conformity!$A$2:$C$116,2,0)</f>
        <v>Hardwood - Coniferous Mixed</v>
      </c>
      <c r="F2747" s="8" t="s">
        <v>13</v>
      </c>
      <c r="G2747" s="26">
        <f t="shared" si="215"/>
        <v>0.80616023176279095</v>
      </c>
      <c r="H2747" s="30">
        <f t="shared" si="216"/>
        <v>4.9140330516175015E-2</v>
      </c>
      <c r="I2747" s="30">
        <f>HLOOKUP(F2747,ROCs!$B$1:$F$17,MATCH(VLOOKUP(D2747,HROC,2,0),ROCs!$A$2:$A$17,0)+1,0)</f>
        <v>9.4942281192321246E-2</v>
      </c>
      <c r="J2747" s="3">
        <v>0.61</v>
      </c>
      <c r="K2747" s="26">
        <f t="shared" si="212"/>
        <v>0.24135989369008926</v>
      </c>
      <c r="L2747" s="31">
        <f t="shared" si="213"/>
        <v>0.52943788886024579</v>
      </c>
      <c r="M2747" s="4">
        <f>2.721*K2747*(H2747+VLOOKUP(B2747,Summary!$A$34:C$39,3,0))</f>
        <v>3.2272433966990477E-2</v>
      </c>
      <c r="N2747" t="s">
        <v>103</v>
      </c>
      <c r="O2747" t="s">
        <v>82</v>
      </c>
      <c r="P2747">
        <f t="shared" si="214"/>
        <v>4000</v>
      </c>
    </row>
    <row r="2748" spans="1:16" hidden="1">
      <c r="A2748" t="s">
        <v>16</v>
      </c>
      <c r="B2748" t="s">
        <v>97</v>
      </c>
      <c r="C2748" t="s">
        <v>71</v>
      </c>
      <c r="D2748" s="8">
        <v>5120</v>
      </c>
      <c r="E2748" t="str">
        <f>VLOOKUP(D2748,Conformity!$A$2:$C$116,2,0)</f>
        <v xml:space="preserve"> Channelized Waterways, Canals</v>
      </c>
      <c r="F2748" s="8" t="s">
        <v>5</v>
      </c>
      <c r="G2748" s="26">
        <f t="shared" si="215"/>
        <v>0.52096910560538079</v>
      </c>
      <c r="H2748" s="30">
        <f t="shared" si="216"/>
        <v>9.3813358258152305E-2</v>
      </c>
      <c r="I2748" s="30">
        <f>HLOOKUP(F2748,ROCs!$B$1:$F$17,MATCH(VLOOKUP(D2748,HROC,2,0),ROCs!$A$2:$A$17,0)+1,0)</f>
        <v>0.2984336595879456</v>
      </c>
      <c r="J2748" s="3">
        <v>0.61</v>
      </c>
      <c r="K2748" s="26">
        <f t="shared" si="212"/>
        <v>0.75867058856298553</v>
      </c>
      <c r="L2748" s="31">
        <f t="shared" si="213"/>
        <v>1.0754587552238974</v>
      </c>
      <c r="M2748" s="4">
        <f>2.721*K2748*(H2748+VLOOKUP(B2748,Summary!$A$34:C$39,3,0))</f>
        <v>0.27623662546632888</v>
      </c>
      <c r="N2748" t="s">
        <v>104</v>
      </c>
      <c r="P2748">
        <f t="shared" si="214"/>
        <v>5000</v>
      </c>
    </row>
    <row r="2749" spans="1:16" hidden="1">
      <c r="A2749" t="s">
        <v>8</v>
      </c>
      <c r="B2749" t="s">
        <v>8</v>
      </c>
      <c r="C2749" t="s">
        <v>72</v>
      </c>
      <c r="D2749" s="8">
        <v>4110</v>
      </c>
      <c r="E2749" t="str">
        <f>VLOOKUP(D2749,Conformity!$A$2:$C$116,2,0)</f>
        <v>Pine Flatwoods</v>
      </c>
      <c r="F2749" s="8" t="s">
        <v>10</v>
      </c>
      <c r="G2749" s="26">
        <f t="shared" si="215"/>
        <v>0.80616023176279095</v>
      </c>
      <c r="H2749" s="30">
        <f t="shared" si="216"/>
        <v>4.9140330516175015E-2</v>
      </c>
      <c r="I2749" s="30">
        <f>HLOOKUP(F2749,ROCs!$B$1:$F$17,MATCH(VLOOKUP(D2749,HROC,2,0),ROCs!$A$2:$A$17,0)+1,0)</f>
        <v>0.24115339422849597</v>
      </c>
      <c r="J2749" s="3">
        <v>0.61</v>
      </c>
      <c r="K2749" s="26">
        <f t="shared" si="212"/>
        <v>0.61305412997282671</v>
      </c>
      <c r="L2749" s="31">
        <f t="shared" si="213"/>
        <v>1.3447722377050242</v>
      </c>
      <c r="M2749" s="4">
        <f>2.721*K2749*(H2749+VLOOKUP(B2749,Summary!$A$34:C$39,3,0))</f>
        <v>0.39891483693080748</v>
      </c>
      <c r="N2749" t="s">
        <v>99</v>
      </c>
      <c r="P2749">
        <f t="shared" si="214"/>
        <v>4000</v>
      </c>
    </row>
    <row r="2750" spans="1:16">
      <c r="A2750" t="s">
        <v>14</v>
      </c>
      <c r="B2750" t="s">
        <v>96</v>
      </c>
      <c r="C2750" t="s">
        <v>17</v>
      </c>
      <c r="D2750" s="8">
        <v>1850</v>
      </c>
      <c r="E2750" t="str">
        <f>VLOOKUP(D2750,Conformity!$A$2:$C$116,2,0)</f>
        <v>Parks and Zoos</v>
      </c>
      <c r="F2750" s="8" t="s">
        <v>5</v>
      </c>
      <c r="G2750" s="26">
        <f t="shared" si="215"/>
        <v>0.96739227811534922</v>
      </c>
      <c r="H2750" s="30">
        <f t="shared" si="216"/>
        <v>0.17065096597435325</v>
      </c>
      <c r="I2750" s="30">
        <f>HLOOKUP(F2750,ROCs!$B$1:$F$17,MATCH(VLOOKUP(D2750,HROC,2,0),ROCs!$A$2:$A$17,0)+1,0)</f>
        <v>0.27638752969320179</v>
      </c>
      <c r="J2750" s="3">
        <v>0.6</v>
      </c>
      <c r="K2750" s="26">
        <f t="shared" si="212"/>
        <v>0.69110701799785101</v>
      </c>
      <c r="L2750" s="31">
        <f t="shared" si="213"/>
        <v>1.8191833033624176</v>
      </c>
      <c r="M2750" s="4">
        <f>2.721*K2750*(H2750+VLOOKUP(B2750,Summary!$A$34:C$39,3,0))</f>
        <v>0.47134969193731263</v>
      </c>
      <c r="N2750" t="s">
        <v>17</v>
      </c>
      <c r="O2750" t="s">
        <v>38</v>
      </c>
      <c r="P2750">
        <f t="shared" si="214"/>
        <v>1000</v>
      </c>
    </row>
    <row r="2751" spans="1:16">
      <c r="A2751" t="s">
        <v>16</v>
      </c>
      <c r="B2751" t="s">
        <v>97</v>
      </c>
      <c r="C2751" t="s">
        <v>17</v>
      </c>
      <c r="D2751" s="8">
        <v>6120</v>
      </c>
      <c r="E2751" t="str">
        <f>VLOOKUP(D2751,Conformity!$A$2:$C$116,2,0)</f>
        <v>Mangrove Swamps</v>
      </c>
      <c r="F2751" s="8" t="s">
        <v>3</v>
      </c>
      <c r="G2751" s="26">
        <f t="shared" si="215"/>
        <v>0.62640332935885068</v>
      </c>
      <c r="H2751" s="30">
        <f t="shared" si="216"/>
        <v>1.7869211096790915E-2</v>
      </c>
      <c r="I2751" s="30">
        <f>HLOOKUP(F2751,ROCs!$B$1:$F$17,MATCH(VLOOKUP(D2751,HROC,2,0),ROCs!$A$2:$A$17,0)+1,0)</f>
        <v>0.24869471632328805</v>
      </c>
      <c r="J2751" s="3">
        <v>0.6</v>
      </c>
      <c r="K2751" s="26">
        <f t="shared" si="212"/>
        <v>0.62186113816638167</v>
      </c>
      <c r="L2751" s="31">
        <f t="shared" si="213"/>
        <v>1.0599271494692979</v>
      </c>
      <c r="M2751" s="4">
        <f>2.721*K2751*(H2751+VLOOKUP(B2751,Summary!$A$34:C$39,3,0))</f>
        <v>9.7919575272116963E-2</v>
      </c>
      <c r="N2751" t="s">
        <v>17</v>
      </c>
      <c r="O2751" t="s">
        <v>68</v>
      </c>
      <c r="P2751">
        <f t="shared" si="214"/>
        <v>6000</v>
      </c>
    </row>
    <row r="2752" spans="1:16" hidden="1">
      <c r="A2752" t="s">
        <v>12</v>
      </c>
      <c r="B2752" t="s">
        <v>95</v>
      </c>
      <c r="C2752" t="s">
        <v>86</v>
      </c>
      <c r="D2752" s="8">
        <v>6170</v>
      </c>
      <c r="E2752" t="str">
        <f>VLOOKUP(D2752,Conformity!$A$2:$C$116,2,0)</f>
        <v>Mixed Wetland Hardwoods</v>
      </c>
      <c r="F2752" s="8" t="s">
        <v>5</v>
      </c>
      <c r="G2752" s="26">
        <f t="shared" si="215"/>
        <v>0.62640332935885068</v>
      </c>
      <c r="H2752" s="30">
        <f t="shared" si="216"/>
        <v>1.7869211096790915E-2</v>
      </c>
      <c r="I2752" s="30">
        <f>HLOOKUP(F2752,ROCs!$B$1:$F$17,MATCH(VLOOKUP(D2752,HROC,2,0),ROCs!$A$2:$A$17,0)+1,0)</f>
        <v>0.24869471632328805</v>
      </c>
      <c r="J2752" s="3">
        <v>0.6</v>
      </c>
      <c r="K2752" s="26">
        <f t="shared" si="212"/>
        <v>0.62186113816638167</v>
      </c>
      <c r="L2752" s="31">
        <f t="shared" si="213"/>
        <v>1.0599271494692979</v>
      </c>
      <c r="M2752" s="4">
        <f>2.721*K2752*(H2752+VLOOKUP(B2752,Summary!$A$34:C$39,3,0))</f>
        <v>3.0236208994087986E-2</v>
      </c>
      <c r="N2752" t="s">
        <v>109</v>
      </c>
      <c r="P2752">
        <f t="shared" si="214"/>
        <v>6000</v>
      </c>
    </row>
    <row r="2753" spans="1:16" hidden="1">
      <c r="A2753" t="s">
        <v>11</v>
      </c>
      <c r="B2753" t="s">
        <v>11</v>
      </c>
      <c r="C2753" t="s">
        <v>84</v>
      </c>
      <c r="D2753" s="8">
        <v>8340</v>
      </c>
      <c r="E2753" t="str">
        <f>VLOOKUP(D2753,Conformity!$A$2:$C$116,2,0)</f>
        <v>Sewage Treatment</v>
      </c>
      <c r="F2753" s="8" t="s">
        <v>5</v>
      </c>
      <c r="G2753" s="26">
        <f t="shared" si="215"/>
        <v>1.2017295380314896</v>
      </c>
      <c r="H2753" s="30">
        <f t="shared" si="216"/>
        <v>0.2322997442582819</v>
      </c>
      <c r="I2753" s="30">
        <f>HLOOKUP(F2753,ROCs!$B$1:$F$17,MATCH(VLOOKUP(D2753,HROC,2,0),ROCs!$A$2:$A$17,0)+1,0)</f>
        <v>0.58224006489851832</v>
      </c>
      <c r="J2753" s="3">
        <v>0.6</v>
      </c>
      <c r="K2753" s="26">
        <f t="shared" si="212"/>
        <v>1.4558912822787449</v>
      </c>
      <c r="L2753" s="31">
        <f t="shared" si="213"/>
        <v>4.7606277455272696</v>
      </c>
      <c r="M2753" s="4">
        <f>2.721*K2753*(H2753+VLOOKUP(B2753,Summary!$A$34:C$39,3,0))</f>
        <v>1.356013652183496</v>
      </c>
      <c r="N2753" t="s">
        <v>106</v>
      </c>
      <c r="O2753" t="s">
        <v>82</v>
      </c>
      <c r="P2753">
        <f t="shared" si="214"/>
        <v>8000</v>
      </c>
    </row>
    <row r="2754" spans="1:16" hidden="1">
      <c r="A2754" t="s">
        <v>14</v>
      </c>
      <c r="B2754" t="s">
        <v>96</v>
      </c>
      <c r="C2754" t="s">
        <v>77</v>
      </c>
      <c r="D2754" s="8">
        <v>8140</v>
      </c>
      <c r="E2754" t="str">
        <f>VLOOKUP(D2754,Conformity!$A$2:$C$116,2,0)</f>
        <v>Roads and Highways</v>
      </c>
      <c r="F2754" s="8" t="s">
        <v>10</v>
      </c>
      <c r="G2754" s="26">
        <f t="shared" si="215"/>
        <v>1.0171301585628862</v>
      </c>
      <c r="H2754" s="30">
        <f t="shared" si="216"/>
        <v>0.19656132206470006</v>
      </c>
      <c r="I2754" s="30">
        <f>HLOOKUP(F2754,ROCs!$B$1:$F$17,MATCH(VLOOKUP(D2754,HROC,2,0),ROCs!$A$2:$A$17,0)+1,0)</f>
        <v>0.43863241848912221</v>
      </c>
      <c r="J2754" s="3">
        <v>0.6</v>
      </c>
      <c r="K2754" s="26">
        <f t="shared" ref="K2754:K2817" si="217">Rain*I2754*J2754/12</f>
        <v>1.0968003624320499</v>
      </c>
      <c r="L2754" s="31">
        <f t="shared" ref="L2754:L2817" si="218">2.721*G2754*K2754</f>
        <v>3.0355169249489231</v>
      </c>
      <c r="M2754" s="4">
        <f>2.721*K2754*(H2754+VLOOKUP(B2754,Summary!$A$34:C$39,3,0))</f>
        <v>0.82536789106695507</v>
      </c>
      <c r="N2754" t="s">
        <v>112</v>
      </c>
      <c r="P2754">
        <f t="shared" si="214"/>
        <v>8000</v>
      </c>
    </row>
    <row r="2755" spans="1:16" hidden="1">
      <c r="A2755" t="s">
        <v>16</v>
      </c>
      <c r="B2755" t="s">
        <v>97</v>
      </c>
      <c r="C2755" t="s">
        <v>79</v>
      </c>
      <c r="D2755" s="8">
        <v>1480</v>
      </c>
      <c r="E2755" t="str">
        <f>VLOOKUP(D2755,Conformity!$A$2:$C$116,2,0)</f>
        <v>Cemeteries</v>
      </c>
      <c r="F2755" s="8" t="s">
        <v>5</v>
      </c>
      <c r="G2755" s="26">
        <f t="shared" si="215"/>
        <v>1.3474392445178078</v>
      </c>
      <c r="H2755" s="30">
        <f t="shared" si="216"/>
        <v>0.2921616014325315</v>
      </c>
      <c r="I2755" s="30">
        <f>HLOOKUP(F2755,ROCs!$B$1:$F$17,MATCH(VLOOKUP(D2755,HROC,2,0),ROCs!$A$2:$A$17,0)+1,0)</f>
        <v>0.27638752969320179</v>
      </c>
      <c r="J2755" s="3">
        <v>0.6</v>
      </c>
      <c r="K2755" s="26">
        <f t="shared" si="217"/>
        <v>0.69110701799785101</v>
      </c>
      <c r="L2755" s="31">
        <f t="shared" si="218"/>
        <v>2.5338624582547959</v>
      </c>
      <c r="M2755" s="4">
        <f>2.721*K2755*(H2755+VLOOKUP(B2755,Summary!$A$34:C$39,3,0))</f>
        <v>0.62463062091150234</v>
      </c>
      <c r="N2755" t="s">
        <v>113</v>
      </c>
      <c r="P2755">
        <f t="shared" ref="P2755:P2818" si="219">INT(D2755/1000)*1000</f>
        <v>1000</v>
      </c>
    </row>
    <row r="2756" spans="1:16" hidden="1">
      <c r="A2756" t="s">
        <v>16</v>
      </c>
      <c r="B2756" t="s">
        <v>97</v>
      </c>
      <c r="C2756" t="s">
        <v>79</v>
      </c>
      <c r="D2756" s="8">
        <v>6410</v>
      </c>
      <c r="E2756" t="str">
        <f>VLOOKUP(D2756,Conformity!$A$2:$C$116,2,0)</f>
        <v>Freshwater Marshes</v>
      </c>
      <c r="F2756" s="8" t="s">
        <v>3</v>
      </c>
      <c r="G2756" s="26">
        <f t="shared" si="215"/>
        <v>0.62640332935885068</v>
      </c>
      <c r="H2756" s="30">
        <f t="shared" si="216"/>
        <v>1.7869211096790915E-2</v>
      </c>
      <c r="I2756" s="30">
        <f>HLOOKUP(F2756,ROCs!$B$1:$F$17,MATCH(VLOOKUP(D2756,HROC,2,0),ROCs!$A$2:$A$17,0)+1,0)</f>
        <v>0.24869471632328805</v>
      </c>
      <c r="J2756" s="3">
        <v>0.6</v>
      </c>
      <c r="K2756" s="26">
        <f t="shared" si="217"/>
        <v>0.62186113816638167</v>
      </c>
      <c r="L2756" s="31">
        <f t="shared" si="218"/>
        <v>1.0599271494692979</v>
      </c>
      <c r="M2756" s="4">
        <f>2.721*K2756*(H2756+VLOOKUP(B2756,Summary!$A$34:C$39,3,0))</f>
        <v>9.7919575272116963E-2</v>
      </c>
      <c r="N2756" t="s">
        <v>113</v>
      </c>
      <c r="P2756">
        <f t="shared" si="219"/>
        <v>6000</v>
      </c>
    </row>
    <row r="2757" spans="1:16">
      <c r="A2757" t="s">
        <v>7</v>
      </c>
      <c r="B2757" t="s">
        <v>94</v>
      </c>
      <c r="C2757" t="s">
        <v>17</v>
      </c>
      <c r="D2757" s="8">
        <v>6250</v>
      </c>
      <c r="E2757" t="str">
        <f>VLOOKUP(D2757,Conformity!$A$2:$C$116,2,0)</f>
        <v>Hydric Pine Flatwoods</v>
      </c>
      <c r="F2757" s="8" t="s">
        <v>5</v>
      </c>
      <c r="G2757" s="26">
        <f t="shared" si="215"/>
        <v>0.62640332935885068</v>
      </c>
      <c r="H2757" s="30">
        <f t="shared" si="216"/>
        <v>1.7869211096790915E-2</v>
      </c>
      <c r="I2757" s="30">
        <f>HLOOKUP(F2757,ROCs!$B$1:$F$17,MATCH(VLOOKUP(D2757,HROC,2,0),ROCs!$A$2:$A$17,0)+1,0)</f>
        <v>0.24869471632328805</v>
      </c>
      <c r="J2757" s="3">
        <v>0.59</v>
      </c>
      <c r="K2757" s="26">
        <f t="shared" si="217"/>
        <v>0.61149678586360867</v>
      </c>
      <c r="L2757" s="31">
        <f t="shared" si="218"/>
        <v>1.0422616969781431</v>
      </c>
      <c r="M2757" s="4">
        <f>2.721*K2757*(H2757+VLOOKUP(B2757,Summary!$A$34:C$39,3,0))</f>
        <v>0.11292640989426384</v>
      </c>
      <c r="N2757" t="s">
        <v>17</v>
      </c>
      <c r="O2757" t="s">
        <v>18</v>
      </c>
      <c r="P2757">
        <f t="shared" si="219"/>
        <v>6000</v>
      </c>
    </row>
    <row r="2758" spans="1:16" hidden="1">
      <c r="A2758" t="s">
        <v>14</v>
      </c>
      <c r="B2758" t="s">
        <v>96</v>
      </c>
      <c r="C2758" t="s">
        <v>86</v>
      </c>
      <c r="D2758" s="8">
        <v>4340</v>
      </c>
      <c r="E2758" t="str">
        <f>VLOOKUP(D2758,Conformity!$A$2:$C$116,2,0)</f>
        <v>Hardwood - Coniferous Mixed</v>
      </c>
      <c r="F2758" s="8" t="s">
        <v>13</v>
      </c>
      <c r="G2758" s="26">
        <f t="shared" si="215"/>
        <v>0.80616023176279095</v>
      </c>
      <c r="H2758" s="30">
        <f t="shared" si="216"/>
        <v>4.9140330516175015E-2</v>
      </c>
      <c r="I2758" s="30">
        <f>HLOOKUP(F2758,ROCs!$B$1:$F$17,MATCH(VLOOKUP(D2758,HROC,2,0),ROCs!$A$2:$A$17,0)+1,0)</f>
        <v>9.4942281192321246E-2</v>
      </c>
      <c r="J2758" s="3">
        <v>0.59</v>
      </c>
      <c r="K2758" s="26">
        <f t="shared" si="217"/>
        <v>0.23344645455270929</v>
      </c>
      <c r="L2758" s="31">
        <f t="shared" si="218"/>
        <v>0.51207926955335248</v>
      </c>
      <c r="M2758" s="4">
        <f>2.721*K2758*(H2758+VLOOKUP(B2758,Summary!$A$34:C$39,3,0))</f>
        <v>8.2030945604942576E-2</v>
      </c>
      <c r="N2758" t="s">
        <v>109</v>
      </c>
      <c r="P2758">
        <f t="shared" si="219"/>
        <v>4000</v>
      </c>
    </row>
    <row r="2759" spans="1:16" hidden="1">
      <c r="A2759" t="s">
        <v>8</v>
      </c>
      <c r="B2759" t="s">
        <v>8</v>
      </c>
      <c r="C2759" t="s">
        <v>72</v>
      </c>
      <c r="D2759" s="8">
        <v>1400</v>
      </c>
      <c r="E2759" t="str">
        <f>VLOOKUP(D2759,Conformity!$A$2:$C$116,2,0)</f>
        <v>Commercial and Services</v>
      </c>
      <c r="F2759" s="8" t="s">
        <v>5</v>
      </c>
      <c r="G2759" s="26">
        <f t="shared" si="215"/>
        <v>0.73183755311232057</v>
      </c>
      <c r="H2759" s="30">
        <f t="shared" si="216"/>
        <v>0.15992943931627868</v>
      </c>
      <c r="I2759" s="30">
        <f>HLOOKUP(F2759,ROCs!$B$1:$F$17,MATCH(VLOOKUP(D2759,HROC,2,0),ROCs!$A$2:$A$17,0)+1,0)</f>
        <v>0.58224006489851832</v>
      </c>
      <c r="J2759" s="3">
        <v>0.59</v>
      </c>
      <c r="K2759" s="26">
        <f t="shared" si="217"/>
        <v>1.4316264275740993</v>
      </c>
      <c r="L2759" s="31">
        <f t="shared" si="218"/>
        <v>2.8508406282785184</v>
      </c>
      <c r="M2759" s="4">
        <f>2.721*K2759*(H2759+VLOOKUP(B2759,Summary!$A$34:C$39,3,0))</f>
        <v>1.3631345622960422</v>
      </c>
      <c r="N2759" t="s">
        <v>99</v>
      </c>
      <c r="P2759">
        <f t="shared" si="219"/>
        <v>1000</v>
      </c>
    </row>
    <row r="2760" spans="1:16" hidden="1">
      <c r="A2760" t="s">
        <v>14</v>
      </c>
      <c r="B2760" t="s">
        <v>96</v>
      </c>
      <c r="C2760" t="s">
        <v>77</v>
      </c>
      <c r="D2760" s="8">
        <v>5110</v>
      </c>
      <c r="E2760" t="str">
        <f>VLOOKUP(D2760,Conformity!$A$2:$C$116,2,0)</f>
        <v xml:space="preserve"> Natural River, Stream, Waterway</v>
      </c>
      <c r="F2760" s="8" t="s">
        <v>3</v>
      </c>
      <c r="G2760" s="26">
        <f t="shared" si="215"/>
        <v>0.52096910560538079</v>
      </c>
      <c r="H2760" s="30">
        <f t="shared" si="216"/>
        <v>9.3813358258152305E-2</v>
      </c>
      <c r="I2760" s="30">
        <f>HLOOKUP(F2760,ROCs!$B$1:$F$17,MATCH(VLOOKUP(D2760,HROC,2,0),ROCs!$A$2:$A$17,0)+1,0)</f>
        <v>0.2984336595879456</v>
      </c>
      <c r="J2760" s="3">
        <v>0.59</v>
      </c>
      <c r="K2760" s="26">
        <f t="shared" si="217"/>
        <v>0.73379614303633023</v>
      </c>
      <c r="L2760" s="31">
        <f t="shared" si="218"/>
        <v>1.0401978124296711</v>
      </c>
      <c r="M2760" s="4">
        <f>2.721*K2760*(H2760+VLOOKUP(B2760,Summary!$A$34:C$39,3,0))</f>
        <v>0.34704605913452341</v>
      </c>
      <c r="N2760" t="s">
        <v>112</v>
      </c>
      <c r="P2760">
        <f t="shared" si="219"/>
        <v>5000</v>
      </c>
    </row>
    <row r="2761" spans="1:16" hidden="1">
      <c r="A2761" t="s">
        <v>16</v>
      </c>
      <c r="B2761" t="s">
        <v>97</v>
      </c>
      <c r="C2761" t="s">
        <v>79</v>
      </c>
      <c r="D2761" s="8">
        <v>1700</v>
      </c>
      <c r="E2761" t="str">
        <f>VLOOKUP(D2761,Conformity!$A$2:$C$116,2,0)</f>
        <v>Institutional</v>
      </c>
      <c r="F2761" s="8" t="s">
        <v>13</v>
      </c>
      <c r="G2761" s="26">
        <f t="shared" si="215"/>
        <v>0.96739227811534922</v>
      </c>
      <c r="H2761" s="30">
        <f t="shared" si="216"/>
        <v>0.17065096597435325</v>
      </c>
      <c r="I2761" s="30">
        <f>HLOOKUP(F2761,ROCs!$B$1:$F$17,MATCH(VLOOKUP(D2761,HROC,2,0),ROCs!$A$2:$A$17,0)+1,0)</f>
        <v>0.1586591010147235</v>
      </c>
      <c r="J2761" s="3">
        <v>0.59</v>
      </c>
      <c r="K2761" s="26">
        <f t="shared" si="217"/>
        <v>0.39011496405252749</v>
      </c>
      <c r="L2761" s="31">
        <f t="shared" si="218"/>
        <v>1.0268896285443228</v>
      </c>
      <c r="M2761" s="4">
        <f>2.721*K2761*(H2761+VLOOKUP(B2761,Summary!$A$34:C$39,3,0))</f>
        <v>0.22360659382492357</v>
      </c>
      <c r="N2761" t="s">
        <v>113</v>
      </c>
      <c r="P2761">
        <f t="shared" si="219"/>
        <v>1000</v>
      </c>
    </row>
    <row r="2762" spans="1:16">
      <c r="A2762" t="s">
        <v>14</v>
      </c>
      <c r="B2762" t="s">
        <v>96</v>
      </c>
      <c r="C2762" t="s">
        <v>17</v>
      </c>
      <c r="D2762" s="8">
        <v>6170</v>
      </c>
      <c r="E2762" t="str">
        <f>VLOOKUP(D2762,Conformity!$A$2:$C$116,2,0)</f>
        <v>Mixed Wetland Hardwoods</v>
      </c>
      <c r="F2762" s="8" t="s">
        <v>10</v>
      </c>
      <c r="G2762" s="26">
        <f t="shared" si="215"/>
        <v>0.62640332935885068</v>
      </c>
      <c r="H2762" s="30">
        <f t="shared" si="216"/>
        <v>1.7869211096790915E-2</v>
      </c>
      <c r="I2762" s="30">
        <f>HLOOKUP(F2762,ROCs!$B$1:$F$17,MATCH(VLOOKUP(D2762,HROC,2,0),ROCs!$A$2:$A$17,0)+1,0)</f>
        <v>0.24869471632328805</v>
      </c>
      <c r="J2762" s="3">
        <v>0.57999999999999996</v>
      </c>
      <c r="K2762" s="26">
        <f t="shared" si="217"/>
        <v>0.60113243356083557</v>
      </c>
      <c r="L2762" s="31">
        <f t="shared" si="218"/>
        <v>1.0245962444869878</v>
      </c>
      <c r="M2762" s="4">
        <f>2.721*K2762*(H2762+VLOOKUP(B2762,Summary!$A$34:C$39,3,0))</f>
        <v>0.1600828434984744</v>
      </c>
      <c r="N2762" t="s">
        <v>17</v>
      </c>
      <c r="O2762" t="s">
        <v>40</v>
      </c>
      <c r="P2762">
        <f t="shared" si="219"/>
        <v>6000</v>
      </c>
    </row>
    <row r="2763" spans="1:16">
      <c r="A2763" t="s">
        <v>14</v>
      </c>
      <c r="B2763" t="s">
        <v>96</v>
      </c>
      <c r="C2763" t="s">
        <v>17</v>
      </c>
      <c r="D2763" s="8">
        <v>6440</v>
      </c>
      <c r="E2763" t="str">
        <f>VLOOKUP(D2763,Conformity!$A$2:$C$116,2,0)</f>
        <v>Emergent Aquatic Vegetation</v>
      </c>
      <c r="F2763" s="8" t="s">
        <v>5</v>
      </c>
      <c r="G2763" s="26">
        <f t="shared" si="215"/>
        <v>0.62640332935885068</v>
      </c>
      <c r="H2763" s="30">
        <f t="shared" si="216"/>
        <v>1.7869211096790915E-2</v>
      </c>
      <c r="I2763" s="30">
        <f>HLOOKUP(F2763,ROCs!$B$1:$F$17,MATCH(VLOOKUP(D2763,HROC,2,0),ROCs!$A$2:$A$17,0)+1,0)</f>
        <v>0.24869471632328805</v>
      </c>
      <c r="J2763" s="3">
        <v>0.57999999999999996</v>
      </c>
      <c r="K2763" s="26">
        <f t="shared" si="217"/>
        <v>0.60113243356083557</v>
      </c>
      <c r="L2763" s="31">
        <f t="shared" si="218"/>
        <v>1.0245962444869878</v>
      </c>
      <c r="M2763" s="4">
        <f>2.721*K2763*(H2763+VLOOKUP(B2763,Summary!$A$34:C$39,3,0))</f>
        <v>0.1600828434984744</v>
      </c>
      <c r="N2763" t="s">
        <v>17</v>
      </c>
      <c r="O2763" t="s">
        <v>52</v>
      </c>
      <c r="P2763">
        <f t="shared" si="219"/>
        <v>6000</v>
      </c>
    </row>
    <row r="2764" spans="1:16">
      <c r="A2764" t="s">
        <v>14</v>
      </c>
      <c r="B2764" t="s">
        <v>96</v>
      </c>
      <c r="C2764" t="s">
        <v>17</v>
      </c>
      <c r="D2764" s="8">
        <v>6440</v>
      </c>
      <c r="E2764" t="str">
        <f>VLOOKUP(D2764,Conformity!$A$2:$C$116,2,0)</f>
        <v>Emergent Aquatic Vegetation</v>
      </c>
      <c r="F2764" s="8" t="s">
        <v>10</v>
      </c>
      <c r="G2764" s="26">
        <f t="shared" si="215"/>
        <v>0.62640332935885068</v>
      </c>
      <c r="H2764" s="30">
        <f t="shared" si="216"/>
        <v>1.7869211096790915E-2</v>
      </c>
      <c r="I2764" s="30">
        <f>HLOOKUP(F2764,ROCs!$B$1:$F$17,MATCH(VLOOKUP(D2764,HROC,2,0),ROCs!$A$2:$A$17,0)+1,0)</f>
        <v>0.24869471632328805</v>
      </c>
      <c r="J2764" s="3">
        <v>0.57999999999999996</v>
      </c>
      <c r="K2764" s="26">
        <f t="shared" si="217"/>
        <v>0.60113243356083557</v>
      </c>
      <c r="L2764" s="31">
        <f t="shared" si="218"/>
        <v>1.0245962444869878</v>
      </c>
      <c r="M2764" s="4">
        <f>2.721*K2764*(H2764+VLOOKUP(B2764,Summary!$A$34:C$39,3,0))</f>
        <v>0.1600828434984744</v>
      </c>
      <c r="N2764" t="s">
        <v>17</v>
      </c>
      <c r="O2764" t="s">
        <v>52</v>
      </c>
      <c r="P2764">
        <f t="shared" si="219"/>
        <v>6000</v>
      </c>
    </row>
    <row r="2765" spans="1:16" hidden="1">
      <c r="A2765" t="s">
        <v>7</v>
      </c>
      <c r="B2765" t="s">
        <v>94</v>
      </c>
      <c r="C2765" t="s">
        <v>71</v>
      </c>
      <c r="D2765" s="8">
        <v>1550</v>
      </c>
      <c r="E2765" t="str">
        <f>VLOOKUP(D2765,Conformity!$A$2:$C$116,2,0)</f>
        <v>Other Light Industrial</v>
      </c>
      <c r="F2765" s="8" t="s">
        <v>10</v>
      </c>
      <c r="G2765" s="26">
        <f t="shared" si="215"/>
        <v>1.2017295380314896</v>
      </c>
      <c r="H2765" s="30">
        <f t="shared" si="216"/>
        <v>0.2322997442582819</v>
      </c>
      <c r="I2765" s="30">
        <f>HLOOKUP(F2765,ROCs!$B$1:$F$17,MATCH(VLOOKUP(D2765,HROC,2,0),ROCs!$A$2:$A$17,0)+1,0)</f>
        <v>0.32565202448966185</v>
      </c>
      <c r="J2765" s="3">
        <v>0.57999999999999996</v>
      </c>
      <c r="K2765" s="26">
        <f t="shared" si="217"/>
        <v>0.78714979099518601</v>
      </c>
      <c r="L2765" s="31">
        <f t="shared" si="218"/>
        <v>2.5739058819229959</v>
      </c>
      <c r="M2765" s="4">
        <f>2.721*K2765*(H2765+VLOOKUP(B2765,Summary!$A$34:C$39,3,0))</f>
        <v>0.6046393545439418</v>
      </c>
      <c r="N2765" t="s">
        <v>104</v>
      </c>
      <c r="P2765">
        <f t="shared" si="219"/>
        <v>1000</v>
      </c>
    </row>
    <row r="2766" spans="1:16" hidden="1">
      <c r="A2766" t="s">
        <v>16</v>
      </c>
      <c r="B2766" t="s">
        <v>97</v>
      </c>
      <c r="C2766" t="s">
        <v>79</v>
      </c>
      <c r="D2766" s="8">
        <v>2430</v>
      </c>
      <c r="E2766" t="str">
        <f>VLOOKUP(D2766,Conformity!$A$2:$C$116,2,0)</f>
        <v>Ornamentals</v>
      </c>
      <c r="F2766" s="8" t="s">
        <v>3</v>
      </c>
      <c r="G2766" s="26">
        <f t="shared" si="215"/>
        <v>1.7303616721893005</v>
      </c>
      <c r="H2766" s="30">
        <f t="shared" si="216"/>
        <v>0.38508149913584422</v>
      </c>
      <c r="I2766" s="30">
        <f>HLOOKUP(F2766,ROCs!$B$1:$F$17,MATCH(VLOOKUP(D2766,HROC,2,0),ROCs!$A$2:$A$17,0)+1,0)</f>
        <v>0.30381529981542799</v>
      </c>
      <c r="J2766" s="3">
        <v>0.57999999999999996</v>
      </c>
      <c r="K2766" s="26">
        <f t="shared" si="217"/>
        <v>0.73436715194886171</v>
      </c>
      <c r="L2766" s="31">
        <f t="shared" si="218"/>
        <v>3.457631223461231</v>
      </c>
      <c r="M2766" s="4">
        <f>2.721*K2766*(H2766+VLOOKUP(B2766,Summary!$A$34:C$39,3,0))</f>
        <v>0.84940338632686196</v>
      </c>
      <c r="N2766" t="s">
        <v>113</v>
      </c>
      <c r="P2766">
        <f t="shared" si="219"/>
        <v>2000</v>
      </c>
    </row>
    <row r="2767" spans="1:16" hidden="1">
      <c r="A2767" t="s">
        <v>16</v>
      </c>
      <c r="B2767" t="s">
        <v>97</v>
      </c>
      <c r="C2767" t="s">
        <v>79</v>
      </c>
      <c r="D2767" s="8">
        <v>8140</v>
      </c>
      <c r="E2767" t="str">
        <f>VLOOKUP(D2767,Conformity!$A$2:$C$116,2,0)</f>
        <v>Roads and Highways</v>
      </c>
      <c r="F2767" s="8" t="s">
        <v>3</v>
      </c>
      <c r="G2767" s="26">
        <f t="shared" ref="G2767:G2830" si="220">VLOOKUP(VLOOKUP(D2767,HEMC,2,0),EMCN,2,0)</f>
        <v>1.0171301585628862</v>
      </c>
      <c r="H2767" s="30">
        <f t="shared" ref="H2767:H2830" si="221">VLOOKUP(VLOOKUP(D2767,HEMC,2,0),EMCP,3,0)</f>
        <v>0.19656132206470006</v>
      </c>
      <c r="I2767" s="30">
        <f>HLOOKUP(F2767,ROCs!$B$1:$F$17,MATCH(VLOOKUP(D2767,HROC,2,0),ROCs!$A$2:$A$17,0)+1,0)</f>
        <v>0.37051640493542071</v>
      </c>
      <c r="J2767" s="3">
        <v>0.57999999999999996</v>
      </c>
      <c r="K2767" s="26">
        <f t="shared" si="217"/>
        <v>0.89559372818965199</v>
      </c>
      <c r="L2767" s="31">
        <f t="shared" si="218"/>
        <v>2.4786551982619525</v>
      </c>
      <c r="M2767" s="4">
        <f>2.721*K2767*(H2767+VLOOKUP(B2767,Summary!$A$34:C$39,3,0))</f>
        <v>0.57647877777201528</v>
      </c>
      <c r="N2767" t="s">
        <v>113</v>
      </c>
      <c r="P2767">
        <f t="shared" si="219"/>
        <v>8000</v>
      </c>
    </row>
    <row r="2768" spans="1:16" hidden="1">
      <c r="A2768" t="s">
        <v>14</v>
      </c>
      <c r="B2768" t="s">
        <v>96</v>
      </c>
      <c r="C2768" t="s">
        <v>86</v>
      </c>
      <c r="D2768" s="8">
        <v>8340</v>
      </c>
      <c r="E2768" t="str">
        <f>VLOOKUP(D2768,Conformity!$A$2:$C$116,2,0)</f>
        <v>Sewage Treatment</v>
      </c>
      <c r="F2768" s="8" t="s">
        <v>5</v>
      </c>
      <c r="G2768" s="26">
        <f t="shared" si="220"/>
        <v>1.2017295380314896</v>
      </c>
      <c r="H2768" s="30">
        <f t="shared" si="221"/>
        <v>0.2322997442582819</v>
      </c>
      <c r="I2768" s="30">
        <f>HLOOKUP(F2768,ROCs!$B$1:$F$17,MATCH(VLOOKUP(D2768,HROC,2,0),ROCs!$A$2:$A$17,0)+1,0)</f>
        <v>0.58224006489851832</v>
      </c>
      <c r="J2768" s="3">
        <v>0.56999999999999995</v>
      </c>
      <c r="K2768" s="26">
        <f t="shared" si="217"/>
        <v>1.3830967181648077</v>
      </c>
      <c r="L2768" s="31">
        <f t="shared" si="218"/>
        <v>4.5225963582509063</v>
      </c>
      <c r="M2768" s="4">
        <f>2.721*K2768*(H2768+VLOOKUP(B2768,Summary!$A$34:C$39,3,0))</f>
        <v>1.1753107844705279</v>
      </c>
      <c r="N2768" t="s">
        <v>109</v>
      </c>
      <c r="P2768">
        <f t="shared" si="219"/>
        <v>8000</v>
      </c>
    </row>
    <row r="2769" spans="1:16" hidden="1">
      <c r="A2769" t="s">
        <v>14</v>
      </c>
      <c r="B2769" t="s">
        <v>96</v>
      </c>
      <c r="C2769" t="s">
        <v>81</v>
      </c>
      <c r="D2769" s="8">
        <v>5120</v>
      </c>
      <c r="E2769" t="str">
        <f>VLOOKUP(D2769,Conformity!$A$2:$C$116,2,0)</f>
        <v xml:space="preserve"> Channelized Waterways, Canals</v>
      </c>
      <c r="F2769" s="8" t="s">
        <v>5</v>
      </c>
      <c r="G2769" s="26">
        <f t="shared" si="220"/>
        <v>0.52096910560538079</v>
      </c>
      <c r="H2769" s="30">
        <f t="shared" si="221"/>
        <v>9.3813358258152305E-2</v>
      </c>
      <c r="I2769" s="30">
        <f>HLOOKUP(F2769,ROCs!$B$1:$F$17,MATCH(VLOOKUP(D2769,HROC,2,0),ROCs!$A$2:$A$17,0)+1,0)</f>
        <v>0.2984336595879456</v>
      </c>
      <c r="J2769" s="3">
        <v>0.56999999999999995</v>
      </c>
      <c r="K2769" s="26">
        <f t="shared" si="217"/>
        <v>0.70892169750967493</v>
      </c>
      <c r="L2769" s="31">
        <f t="shared" si="218"/>
        <v>1.004936869635445</v>
      </c>
      <c r="M2769" s="4">
        <f>2.721*K2769*(H2769+VLOOKUP(B2769,Summary!$A$34:C$39,3,0))</f>
        <v>0.33528178594352259</v>
      </c>
      <c r="N2769" t="s">
        <v>103</v>
      </c>
      <c r="O2769" t="s">
        <v>82</v>
      </c>
      <c r="P2769">
        <f t="shared" si="219"/>
        <v>5000</v>
      </c>
    </row>
    <row r="2770" spans="1:16">
      <c r="A2770" t="s">
        <v>14</v>
      </c>
      <c r="B2770" t="s">
        <v>96</v>
      </c>
      <c r="C2770" t="s">
        <v>17</v>
      </c>
      <c r="D2770" s="8">
        <v>2130</v>
      </c>
      <c r="E2770" t="str">
        <f>VLOOKUP(D2770,Conformity!$A$2:$C$116,2,0)</f>
        <v>Woodland Pastures</v>
      </c>
      <c r="F2770" s="8" t="s">
        <v>5</v>
      </c>
      <c r="G2770" s="26">
        <f t="shared" si="220"/>
        <v>0.95337210017164864</v>
      </c>
      <c r="H2770" s="30">
        <f t="shared" si="221"/>
        <v>0.22938109134459039</v>
      </c>
      <c r="I2770" s="30">
        <f>HLOOKUP(F2770,ROCs!$B$1:$F$17,MATCH(VLOOKUP(D2770,HROC,2,0),ROCs!$A$2:$A$17,0)+1,0)</f>
        <v>0.2</v>
      </c>
      <c r="J2770" s="3">
        <v>0.56000000000000005</v>
      </c>
      <c r="K2770" s="26">
        <f t="shared" si="217"/>
        <v>0.46676000000000006</v>
      </c>
      <c r="L2770" s="31">
        <f t="shared" si="218"/>
        <v>1.2108340111765192</v>
      </c>
      <c r="M2770" s="4">
        <f>2.721*K2770*(H2770+VLOOKUP(B2770,Summary!$A$34:C$39,3,0))</f>
        <v>0.39293068021131883</v>
      </c>
      <c r="N2770" t="s">
        <v>17</v>
      </c>
      <c r="O2770" t="s">
        <v>51</v>
      </c>
      <c r="P2770">
        <f t="shared" si="219"/>
        <v>2000</v>
      </c>
    </row>
    <row r="2771" spans="1:16" hidden="1">
      <c r="A2771" t="s">
        <v>12</v>
      </c>
      <c r="B2771" t="s">
        <v>95</v>
      </c>
      <c r="C2771" t="s">
        <v>81</v>
      </c>
      <c r="D2771" s="8">
        <v>1700</v>
      </c>
      <c r="E2771" t="str">
        <f>VLOOKUP(D2771,Conformity!$A$2:$C$116,2,0)</f>
        <v>Institutional</v>
      </c>
      <c r="F2771" s="8" t="s">
        <v>5</v>
      </c>
      <c r="G2771" s="26">
        <f t="shared" si="220"/>
        <v>0.96739227811534922</v>
      </c>
      <c r="H2771" s="30">
        <f t="shared" si="221"/>
        <v>0.17065096597435325</v>
      </c>
      <c r="I2771" s="30">
        <f>HLOOKUP(F2771,ROCs!$B$1:$F$17,MATCH(VLOOKUP(D2771,HROC,2,0),ROCs!$A$2:$A$17,0)+1,0)</f>
        <v>0.24052044568721381</v>
      </c>
      <c r="J2771" s="3">
        <v>0.56000000000000005</v>
      </c>
      <c r="K2771" s="26">
        <f t="shared" si="217"/>
        <v>0.56132661614481971</v>
      </c>
      <c r="L2771" s="31">
        <f t="shared" si="218"/>
        <v>1.4775656754027582</v>
      </c>
      <c r="M2771" s="4">
        <f>2.721*K2771*(H2771+VLOOKUP(B2771,Summary!$A$34:C$39,3,0))</f>
        <v>0.26064711854973371</v>
      </c>
      <c r="N2771" t="s">
        <v>103</v>
      </c>
      <c r="O2771" t="s">
        <v>82</v>
      </c>
      <c r="P2771">
        <f t="shared" si="219"/>
        <v>1000</v>
      </c>
    </row>
    <row r="2772" spans="1:16" hidden="1">
      <c r="A2772" t="s">
        <v>7</v>
      </c>
      <c r="B2772" t="s">
        <v>94</v>
      </c>
      <c r="C2772" t="s">
        <v>71</v>
      </c>
      <c r="D2772" s="8">
        <v>3200</v>
      </c>
      <c r="E2772" t="str">
        <f>VLOOKUP(D2772,Conformity!$A$2:$C$116,2,0)</f>
        <v>Shrub and Brushland</v>
      </c>
      <c r="F2772" s="8" t="s">
        <v>10</v>
      </c>
      <c r="G2772" s="26">
        <f t="shared" si="220"/>
        <v>0.80616023176279095</v>
      </c>
      <c r="H2772" s="30">
        <f t="shared" si="221"/>
        <v>4.9140330516175015E-2</v>
      </c>
      <c r="I2772" s="30">
        <f>HLOOKUP(F2772,ROCs!$B$1:$F$17,MATCH(VLOOKUP(D2772,HROC,2,0),ROCs!$A$2:$A$17,0)+1,0)</f>
        <v>0.24115339422849597</v>
      </c>
      <c r="J2772" s="3">
        <v>0.56000000000000005</v>
      </c>
      <c r="K2772" s="26">
        <f t="shared" si="217"/>
        <v>0.56280379145046389</v>
      </c>
      <c r="L2772" s="31">
        <f t="shared" si="218"/>
        <v>1.2345450051062519</v>
      </c>
      <c r="M2772" s="4">
        <f>2.721*K2772*(H2772+VLOOKUP(B2772,Summary!$A$34:C$39,3,0))</f>
        <v>0.15182242316232292</v>
      </c>
      <c r="N2772" t="s">
        <v>104</v>
      </c>
      <c r="P2772">
        <f t="shared" si="219"/>
        <v>3000</v>
      </c>
    </row>
    <row r="2773" spans="1:16" hidden="1">
      <c r="A2773" t="s">
        <v>16</v>
      </c>
      <c r="B2773" t="s">
        <v>97</v>
      </c>
      <c r="C2773" t="s">
        <v>79</v>
      </c>
      <c r="D2773" s="8">
        <v>1310</v>
      </c>
      <c r="E2773" t="str">
        <f>VLOOKUP(D2773,Conformity!$A$2:$C$116,2,0)</f>
        <v>Fixed Single Family Units &lt;Six or more dwelling units per acre&gt;</v>
      </c>
      <c r="F2773" s="8" t="s">
        <v>9</v>
      </c>
      <c r="G2773" s="26">
        <f t="shared" si="220"/>
        <v>1.3474392445178078</v>
      </c>
      <c r="H2773" s="30">
        <f t="shared" si="221"/>
        <v>0.2921616014325315</v>
      </c>
      <c r="I2773" s="30">
        <f>HLOOKUP(F2773,ROCs!$B$1:$F$17,MATCH(VLOOKUP(D2773,HROC,2,0),ROCs!$A$2:$A$17,0)+1,0)</f>
        <v>0.43646311869441834</v>
      </c>
      <c r="J2773" s="3">
        <v>0.56000000000000005</v>
      </c>
      <c r="K2773" s="26">
        <f t="shared" si="217"/>
        <v>1.0186176264090336</v>
      </c>
      <c r="L2773" s="31">
        <f t="shared" si="218"/>
        <v>3.734641518113603</v>
      </c>
      <c r="M2773" s="4">
        <f>2.721*K2773*(H2773+VLOOKUP(B2773,Summary!$A$34:C$39,3,0))</f>
        <v>0.92063854639840148</v>
      </c>
      <c r="N2773" t="s">
        <v>113</v>
      </c>
      <c r="P2773">
        <f t="shared" si="219"/>
        <v>1000</v>
      </c>
    </row>
    <row r="2774" spans="1:16" hidden="1">
      <c r="A2774" t="s">
        <v>2</v>
      </c>
      <c r="B2774" t="s">
        <v>94</v>
      </c>
      <c r="C2774" t="s">
        <v>86</v>
      </c>
      <c r="D2774" s="8">
        <v>2130</v>
      </c>
      <c r="E2774" t="str">
        <f>VLOOKUP(D2774,Conformity!$A$2:$C$116,2,0)</f>
        <v>Woodland Pastures</v>
      </c>
      <c r="F2774" s="8" t="s">
        <v>3</v>
      </c>
      <c r="G2774" s="26">
        <f t="shared" si="220"/>
        <v>0.95337210017164864</v>
      </c>
      <c r="H2774" s="30">
        <f t="shared" si="221"/>
        <v>0.22938109134459039</v>
      </c>
      <c r="I2774" s="30">
        <f>HLOOKUP(F2774,ROCs!$B$1:$F$17,MATCH(VLOOKUP(D2774,HROC,2,0),ROCs!$A$2:$A$17,0)+1,0)</f>
        <v>0.2</v>
      </c>
      <c r="J2774" s="3">
        <v>0.55000000000000004</v>
      </c>
      <c r="K2774" s="26">
        <f t="shared" si="217"/>
        <v>0.45842500000000008</v>
      </c>
      <c r="L2774" s="31">
        <f t="shared" si="218"/>
        <v>1.1892119752626529</v>
      </c>
      <c r="M2774" s="4">
        <f>2.721*K2774*(H2774+VLOOKUP(B2774,Summary!$A$34:C$39,3,0))</f>
        <v>0.34849282817183097</v>
      </c>
      <c r="N2774" t="s">
        <v>109</v>
      </c>
      <c r="P2774">
        <f t="shared" si="219"/>
        <v>2000</v>
      </c>
    </row>
    <row r="2775" spans="1:16" hidden="1">
      <c r="A2775" t="s">
        <v>16</v>
      </c>
      <c r="B2775" t="s">
        <v>97</v>
      </c>
      <c r="C2775" t="s">
        <v>86</v>
      </c>
      <c r="D2775" s="8">
        <v>1411</v>
      </c>
      <c r="E2775" t="str">
        <f>VLOOKUP(D2775,Conformity!$A$2:$C$116,2,0)</f>
        <v>Shopping Centers (Plazas, Malls)</v>
      </c>
      <c r="F2775" s="8" t="s">
        <v>10</v>
      </c>
      <c r="G2775" s="26">
        <f t="shared" si="220"/>
        <v>1.4884831588725165</v>
      </c>
      <c r="H2775" s="30">
        <f t="shared" si="221"/>
        <v>0.30824389141964326</v>
      </c>
      <c r="I2775" s="30">
        <f>HLOOKUP(F2775,ROCs!$B$1:$F$17,MATCH(VLOOKUP(D2775,HROC,2,0),ROCs!$A$2:$A$17,0)+1,0)</f>
        <v>0.57659988543228824</v>
      </c>
      <c r="J2775" s="3">
        <v>0.55000000000000004</v>
      </c>
      <c r="K2775" s="26">
        <f t="shared" si="217"/>
        <v>1.3216390123964836</v>
      </c>
      <c r="L2775" s="31">
        <f t="shared" si="218"/>
        <v>5.3528529982181743</v>
      </c>
      <c r="M2775" s="4">
        <f>2.721*K2775*(H2775+VLOOKUP(B2775,Summary!$A$34:C$39,3,0))</f>
        <v>1.2523476313355153</v>
      </c>
      <c r="N2775" t="s">
        <v>109</v>
      </c>
      <c r="P2775">
        <f t="shared" si="219"/>
        <v>1000</v>
      </c>
    </row>
    <row r="2776" spans="1:16" hidden="1">
      <c r="A2776" t="s">
        <v>2</v>
      </c>
      <c r="B2776" t="s">
        <v>94</v>
      </c>
      <c r="C2776" t="s">
        <v>81</v>
      </c>
      <c r="D2776" s="8">
        <v>7430</v>
      </c>
      <c r="E2776" t="str">
        <f>VLOOKUP(D2776,Conformity!$A$2:$C$116,2,0)</f>
        <v>Spoil Areas</v>
      </c>
      <c r="F2776" s="8" t="s">
        <v>10</v>
      </c>
      <c r="G2776" s="26">
        <f t="shared" si="220"/>
        <v>0.73183755311232057</v>
      </c>
      <c r="H2776" s="30">
        <f t="shared" si="221"/>
        <v>0.13401908322593187</v>
      </c>
      <c r="I2776" s="30">
        <f>HLOOKUP(F2776,ROCs!$B$1:$F$17,MATCH(VLOOKUP(D2776,HROC,2,0),ROCs!$A$2:$A$17,0)+1,0)</f>
        <v>0.24115339422849597</v>
      </c>
      <c r="J2776" s="3">
        <v>0.55000000000000004</v>
      </c>
      <c r="K2776" s="26">
        <f t="shared" si="217"/>
        <v>0.5527537237459913</v>
      </c>
      <c r="L2776" s="31">
        <f t="shared" si="218"/>
        <v>1.1007150627678326</v>
      </c>
      <c r="M2776" s="4">
        <f>2.721*K2776*(H2776+VLOOKUP(B2776,Summary!$A$34:C$39,3,0))</f>
        <v>0.2767725923356974</v>
      </c>
      <c r="N2776" t="s">
        <v>103</v>
      </c>
      <c r="O2776" t="s">
        <v>82</v>
      </c>
      <c r="P2776">
        <f t="shared" si="219"/>
        <v>7000</v>
      </c>
    </row>
    <row r="2777" spans="1:16" hidden="1">
      <c r="A2777" t="s">
        <v>2</v>
      </c>
      <c r="B2777" t="s">
        <v>94</v>
      </c>
      <c r="C2777" t="s">
        <v>71</v>
      </c>
      <c r="D2777" s="8">
        <v>5120</v>
      </c>
      <c r="E2777" t="str">
        <f>VLOOKUP(D2777,Conformity!$A$2:$C$116,2,0)</f>
        <v xml:space="preserve"> Channelized Waterways, Canals</v>
      </c>
      <c r="F2777" s="8" t="s">
        <v>3</v>
      </c>
      <c r="G2777" s="26">
        <f t="shared" si="220"/>
        <v>0.52096910560538079</v>
      </c>
      <c r="H2777" s="30">
        <f t="shared" si="221"/>
        <v>9.3813358258152305E-2</v>
      </c>
      <c r="I2777" s="30">
        <f>HLOOKUP(F2777,ROCs!$B$1:$F$17,MATCH(VLOOKUP(D2777,HROC,2,0),ROCs!$A$2:$A$17,0)+1,0)</f>
        <v>0.2984336595879456</v>
      </c>
      <c r="J2777" s="3">
        <v>0.55000000000000004</v>
      </c>
      <c r="K2777" s="26">
        <f t="shared" si="217"/>
        <v>0.68404725198301986</v>
      </c>
      <c r="L2777" s="31">
        <f t="shared" si="218"/>
        <v>0.96967592684121917</v>
      </c>
      <c r="M2777" s="4">
        <f>2.721*K2777*(H2777+VLOOKUP(B2777,Summary!$A$34:C$39,3,0))</f>
        <v>0.26767873557314803</v>
      </c>
      <c r="N2777" t="s">
        <v>104</v>
      </c>
      <c r="P2777">
        <f t="shared" si="219"/>
        <v>5000</v>
      </c>
    </row>
    <row r="2778" spans="1:16" hidden="1">
      <c r="A2778" t="s">
        <v>14</v>
      </c>
      <c r="B2778" t="s">
        <v>96</v>
      </c>
      <c r="C2778" t="s">
        <v>83</v>
      </c>
      <c r="D2778" s="8">
        <v>5200</v>
      </c>
      <c r="E2778" t="str">
        <f>VLOOKUP(D2778,Conformity!$A$2:$C$116,2,0)</f>
        <v>Lakes</v>
      </c>
      <c r="F2778" s="8" t="s">
        <v>3</v>
      </c>
      <c r="G2778" s="26">
        <f t="shared" si="220"/>
        <v>0.52096910560538079</v>
      </c>
      <c r="H2778" s="30">
        <f t="shared" si="221"/>
        <v>9.3813358258152305E-2</v>
      </c>
      <c r="I2778" s="30">
        <f>HLOOKUP(F2778,ROCs!$B$1:$F$17,MATCH(VLOOKUP(D2778,HROC,2,0),ROCs!$A$2:$A$17,0)+1,0)</f>
        <v>0.2984336595879456</v>
      </c>
      <c r="J2778" s="3">
        <v>0.55000000000000004</v>
      </c>
      <c r="K2778" s="26">
        <f t="shared" si="217"/>
        <v>0.68404725198301986</v>
      </c>
      <c r="L2778" s="31">
        <f t="shared" si="218"/>
        <v>0.96967592684121917</v>
      </c>
      <c r="M2778" s="4">
        <f>2.721*K2778*(H2778+VLOOKUP(B2778,Summary!$A$34:C$39,3,0))</f>
        <v>0.32351751275252194</v>
      </c>
      <c r="N2778" t="s">
        <v>111</v>
      </c>
      <c r="O2778" t="s">
        <v>82</v>
      </c>
      <c r="P2778">
        <f t="shared" si="219"/>
        <v>5000</v>
      </c>
    </row>
    <row r="2779" spans="1:16" hidden="1">
      <c r="A2779" t="s">
        <v>14</v>
      </c>
      <c r="B2779" t="s">
        <v>96</v>
      </c>
      <c r="C2779" t="s">
        <v>83</v>
      </c>
      <c r="D2779" s="8">
        <v>6120</v>
      </c>
      <c r="E2779" t="str">
        <f>VLOOKUP(D2779,Conformity!$A$2:$C$116,2,0)</f>
        <v>Mangrove Swamps</v>
      </c>
      <c r="F2779" s="8" t="s">
        <v>10</v>
      </c>
      <c r="G2779" s="26">
        <f t="shared" si="220"/>
        <v>0.62640332935885068</v>
      </c>
      <c r="H2779" s="30">
        <f t="shared" si="221"/>
        <v>1.7869211096790915E-2</v>
      </c>
      <c r="I2779" s="30">
        <f>HLOOKUP(F2779,ROCs!$B$1:$F$17,MATCH(VLOOKUP(D2779,HROC,2,0),ROCs!$A$2:$A$17,0)+1,0)</f>
        <v>0.24869471632328805</v>
      </c>
      <c r="J2779" s="3">
        <v>0.55000000000000004</v>
      </c>
      <c r="K2779" s="26">
        <f t="shared" si="217"/>
        <v>0.57003937665251658</v>
      </c>
      <c r="L2779" s="31">
        <f t="shared" si="218"/>
        <v>0.97159988701352318</v>
      </c>
      <c r="M2779" s="4">
        <f>2.721*K2779*(H2779+VLOOKUP(B2779,Summary!$A$34:C$39,3,0))</f>
        <v>0.15180269642096714</v>
      </c>
      <c r="N2779" t="s">
        <v>111</v>
      </c>
      <c r="O2779" t="s">
        <v>82</v>
      </c>
      <c r="P2779">
        <f t="shared" si="219"/>
        <v>6000</v>
      </c>
    </row>
    <row r="2780" spans="1:16" hidden="1">
      <c r="A2780" t="s">
        <v>8</v>
      </c>
      <c r="B2780" t="s">
        <v>8</v>
      </c>
      <c r="C2780" t="s">
        <v>86</v>
      </c>
      <c r="D2780" s="8">
        <v>1210</v>
      </c>
      <c r="E2780" t="str">
        <f>VLOOKUP(D2780,Conformity!$A$2:$C$116,2,0)</f>
        <v>Fixed Single Family Units</v>
      </c>
      <c r="F2780" s="8" t="s">
        <v>5</v>
      </c>
      <c r="G2780" s="26">
        <f t="shared" si="220"/>
        <v>1.3474392445178078</v>
      </c>
      <c r="H2780" s="30">
        <f t="shared" si="221"/>
        <v>0.2921616014325315</v>
      </c>
      <c r="I2780" s="30">
        <f>HLOOKUP(F2780,ROCs!$B$1:$F$17,MATCH(VLOOKUP(D2780,HROC,2,0),ROCs!$A$2:$A$17,0)+1,0)</f>
        <v>0.24052044568721381</v>
      </c>
      <c r="J2780" s="3">
        <v>0.54</v>
      </c>
      <c r="K2780" s="26">
        <f t="shared" si="217"/>
        <v>0.54127923699679037</v>
      </c>
      <c r="L2780" s="31">
        <f t="shared" si="218"/>
        <v>1.9845365512743676</v>
      </c>
      <c r="M2780" s="4">
        <f>2.721*K2780*(H2780+VLOOKUP(B2780,Summary!$A$34:C$39,3,0))</f>
        <v>0.71013763741627178</v>
      </c>
      <c r="N2780" t="s">
        <v>109</v>
      </c>
      <c r="P2780">
        <f t="shared" si="219"/>
        <v>1000</v>
      </c>
    </row>
    <row r="2781" spans="1:16" hidden="1">
      <c r="A2781" t="s">
        <v>14</v>
      </c>
      <c r="B2781" t="s">
        <v>96</v>
      </c>
      <c r="C2781" t="s">
        <v>83</v>
      </c>
      <c r="D2781" s="8">
        <v>6170</v>
      </c>
      <c r="E2781" t="str">
        <f>VLOOKUP(D2781,Conformity!$A$2:$C$116,2,0)</f>
        <v>Mixed Wetland Hardwoods</v>
      </c>
      <c r="F2781" s="8" t="s">
        <v>10</v>
      </c>
      <c r="G2781" s="26">
        <f t="shared" si="220"/>
        <v>0.62640332935885068</v>
      </c>
      <c r="H2781" s="30">
        <f t="shared" si="221"/>
        <v>1.7869211096790915E-2</v>
      </c>
      <c r="I2781" s="30">
        <f>HLOOKUP(F2781,ROCs!$B$1:$F$17,MATCH(VLOOKUP(D2781,HROC,2,0),ROCs!$A$2:$A$17,0)+1,0)</f>
        <v>0.24869471632328805</v>
      </c>
      <c r="J2781" s="3">
        <v>0.54</v>
      </c>
      <c r="K2781" s="26">
        <f t="shared" si="217"/>
        <v>0.55967502434974359</v>
      </c>
      <c r="L2781" s="31">
        <f t="shared" si="218"/>
        <v>0.95393443452236826</v>
      </c>
      <c r="M2781" s="4">
        <f>2.721*K2781*(H2781+VLOOKUP(B2781,Summary!$A$34:C$39,3,0))</f>
        <v>0.1490426473951314</v>
      </c>
      <c r="N2781" t="s">
        <v>111</v>
      </c>
      <c r="O2781" t="s">
        <v>82</v>
      </c>
      <c r="P2781">
        <f t="shared" si="219"/>
        <v>6000</v>
      </c>
    </row>
    <row r="2782" spans="1:16" hidden="1">
      <c r="A2782" t="s">
        <v>8</v>
      </c>
      <c r="B2782" t="s">
        <v>8</v>
      </c>
      <c r="C2782" t="s">
        <v>74</v>
      </c>
      <c r="D2782" s="8">
        <v>3100</v>
      </c>
      <c r="E2782" t="str">
        <f>VLOOKUP(D2782,Conformity!$A$2:$C$116,2,0)</f>
        <v>Herbaceous (Dry Prairie)</v>
      </c>
      <c r="F2782" s="8" t="s">
        <v>5</v>
      </c>
      <c r="G2782" s="26">
        <f t="shared" si="220"/>
        <v>0.80616023176279095</v>
      </c>
      <c r="H2782" s="30">
        <f t="shared" si="221"/>
        <v>4.9140330516175015E-2</v>
      </c>
      <c r="I2782" s="30">
        <f>HLOOKUP(F2782,ROCs!$B$1:$F$17,MATCH(VLOOKUP(D2782,HROC,2,0),ROCs!$A$2:$A$17,0)+1,0)</f>
        <v>0.28292799795311729</v>
      </c>
      <c r="J2782" s="3">
        <v>0.54</v>
      </c>
      <c r="K2782" s="26">
        <f t="shared" si="217"/>
        <v>0.63671531299359285</v>
      </c>
      <c r="L2782" s="31">
        <f t="shared" si="218"/>
        <v>1.3966745094326352</v>
      </c>
      <c r="M2782" s="4">
        <f>2.721*K2782*(H2782+VLOOKUP(B2782,Summary!$A$34:C$39,3,0))</f>
        <v>0.4143111885820675</v>
      </c>
      <c r="N2782" t="s">
        <v>115</v>
      </c>
      <c r="P2782">
        <f t="shared" si="219"/>
        <v>3000</v>
      </c>
    </row>
    <row r="2783" spans="1:16">
      <c r="A2783" t="s">
        <v>14</v>
      </c>
      <c r="B2783" t="s">
        <v>96</v>
      </c>
      <c r="C2783" t="s">
        <v>17</v>
      </c>
      <c r="D2783" s="8">
        <v>6410</v>
      </c>
      <c r="E2783" t="str">
        <f>VLOOKUP(D2783,Conformity!$A$2:$C$116,2,0)</f>
        <v>Freshwater Marshes</v>
      </c>
      <c r="F2783" s="8" t="s">
        <v>3</v>
      </c>
      <c r="G2783" s="26">
        <f t="shared" si="220"/>
        <v>0.62640332935885068</v>
      </c>
      <c r="H2783" s="30">
        <f t="shared" si="221"/>
        <v>1.7869211096790915E-2</v>
      </c>
      <c r="I2783" s="30">
        <f>HLOOKUP(F2783,ROCs!$B$1:$F$17,MATCH(VLOOKUP(D2783,HROC,2,0),ROCs!$A$2:$A$17,0)+1,0)</f>
        <v>0.24869471632328805</v>
      </c>
      <c r="J2783" s="3">
        <v>0.53</v>
      </c>
      <c r="K2783" s="26">
        <f t="shared" si="217"/>
        <v>0.54931067204697059</v>
      </c>
      <c r="L2783" s="31">
        <f t="shared" si="218"/>
        <v>0.93626898203121334</v>
      </c>
      <c r="M2783" s="4">
        <f>2.721*K2783*(H2783+VLOOKUP(B2783,Summary!$A$34:C$39,3,0))</f>
        <v>0.14628259836929564</v>
      </c>
      <c r="N2783" t="s">
        <v>17</v>
      </c>
      <c r="O2783" t="s">
        <v>38</v>
      </c>
      <c r="P2783">
        <f t="shared" si="219"/>
        <v>6000</v>
      </c>
    </row>
    <row r="2784" spans="1:16" hidden="1">
      <c r="A2784" t="s">
        <v>11</v>
      </c>
      <c r="B2784" t="s">
        <v>11</v>
      </c>
      <c r="C2784" t="s">
        <v>86</v>
      </c>
      <c r="D2784" s="8">
        <v>5120</v>
      </c>
      <c r="E2784" t="str">
        <f>VLOOKUP(D2784,Conformity!$A$2:$C$116,2,0)</f>
        <v xml:space="preserve"> Channelized Waterways, Canals</v>
      </c>
      <c r="F2784" s="8" t="s">
        <v>10</v>
      </c>
      <c r="G2784" s="26">
        <f t="shared" si="220"/>
        <v>0.52096910560538079</v>
      </c>
      <c r="H2784" s="30">
        <f t="shared" si="221"/>
        <v>9.3813358258152305E-2</v>
      </c>
      <c r="I2784" s="30">
        <f>HLOOKUP(F2784,ROCs!$B$1:$F$17,MATCH(VLOOKUP(D2784,HROC,2,0),ROCs!$A$2:$A$17,0)+1,0)</f>
        <v>0.2984336595879456</v>
      </c>
      <c r="J2784" s="3">
        <v>0.53</v>
      </c>
      <c r="K2784" s="26">
        <f t="shared" si="217"/>
        <v>0.65917280645636456</v>
      </c>
      <c r="L2784" s="31">
        <f t="shared" si="218"/>
        <v>0.93441498404699297</v>
      </c>
      <c r="M2784" s="4">
        <f>2.721*K2784*(H2784+VLOOKUP(B2784,Summary!$A$34:C$39,3,0))</f>
        <v>0.36556151575255413</v>
      </c>
      <c r="N2784" t="s">
        <v>109</v>
      </c>
      <c r="P2784">
        <f t="shared" si="219"/>
        <v>5000</v>
      </c>
    </row>
    <row r="2785" spans="1:16" hidden="1">
      <c r="A2785" t="s">
        <v>14</v>
      </c>
      <c r="B2785" t="s">
        <v>96</v>
      </c>
      <c r="C2785" t="s">
        <v>86</v>
      </c>
      <c r="D2785" s="8">
        <v>2210</v>
      </c>
      <c r="E2785" t="str">
        <f>VLOOKUP(D2785,Conformity!$A$2:$C$116,2,0)</f>
        <v>Citrus Groves</v>
      </c>
      <c r="F2785" s="8" t="s">
        <v>10</v>
      </c>
      <c r="G2785" s="26">
        <f t="shared" si="220"/>
        <v>1.6671011379372187</v>
      </c>
      <c r="H2785" s="30">
        <f t="shared" si="221"/>
        <v>0.16490862031309303</v>
      </c>
      <c r="I2785" s="30">
        <f>HLOOKUP(F2785,ROCs!$B$1:$F$17,MATCH(VLOOKUP(D2785,HROC,2,0),ROCs!$A$2:$A$17,0)+1,0)</f>
        <v>0.32696578480774496</v>
      </c>
      <c r="J2785" s="3">
        <v>0.53</v>
      </c>
      <c r="K2785" s="26">
        <f t="shared" si="217"/>
        <v>0.72219385133872693</v>
      </c>
      <c r="L2785" s="31">
        <f t="shared" si="218"/>
        <v>3.2760028907396856</v>
      </c>
      <c r="M2785" s="4">
        <f>2.721*K2785*(H2785+VLOOKUP(B2785,Summary!$A$34:C$39,3,0))</f>
        <v>0.48126735076523919</v>
      </c>
      <c r="N2785" t="s">
        <v>109</v>
      </c>
      <c r="P2785">
        <f t="shared" si="219"/>
        <v>2000</v>
      </c>
    </row>
    <row r="2786" spans="1:16" hidden="1">
      <c r="A2786" t="s">
        <v>16</v>
      </c>
      <c r="B2786" t="s">
        <v>97</v>
      </c>
      <c r="C2786" t="s">
        <v>92</v>
      </c>
      <c r="D2786" s="8">
        <v>6410</v>
      </c>
      <c r="E2786" t="str">
        <f>VLOOKUP(D2786,Conformity!$A$2:$C$116,2,0)</f>
        <v>Freshwater Marshes</v>
      </c>
      <c r="F2786" s="8" t="s">
        <v>5</v>
      </c>
      <c r="G2786" s="26">
        <f t="shared" si="220"/>
        <v>0.62640332935885068</v>
      </c>
      <c r="H2786" s="30">
        <f t="shared" si="221"/>
        <v>1.7869211096790915E-2</v>
      </c>
      <c r="I2786" s="30">
        <f>HLOOKUP(F2786,ROCs!$B$1:$F$17,MATCH(VLOOKUP(D2786,HROC,2,0),ROCs!$A$2:$A$17,0)+1,0)</f>
        <v>0.24869471632328805</v>
      </c>
      <c r="J2786" s="3">
        <v>0.53</v>
      </c>
      <c r="K2786" s="26">
        <f t="shared" si="217"/>
        <v>0.54931067204697059</v>
      </c>
      <c r="L2786" s="31">
        <f t="shared" si="218"/>
        <v>0.93626898203121334</v>
      </c>
      <c r="M2786" s="4">
        <f>2.721*K2786*(H2786+VLOOKUP(B2786,Summary!$A$34:C$39,3,0))</f>
        <v>8.6495624823703349E-2</v>
      </c>
      <c r="N2786" t="s">
        <v>102</v>
      </c>
      <c r="O2786" t="s">
        <v>89</v>
      </c>
      <c r="P2786">
        <f t="shared" si="219"/>
        <v>6000</v>
      </c>
    </row>
    <row r="2787" spans="1:16" hidden="1">
      <c r="A2787" t="s">
        <v>2</v>
      </c>
      <c r="B2787" t="s">
        <v>94</v>
      </c>
      <c r="C2787" t="s">
        <v>71</v>
      </c>
      <c r="D2787" s="8">
        <v>6410</v>
      </c>
      <c r="E2787" t="str">
        <f>VLOOKUP(D2787,Conformity!$A$2:$C$116,2,0)</f>
        <v>Freshwater Marshes</v>
      </c>
      <c r="F2787" s="8" t="s">
        <v>3</v>
      </c>
      <c r="G2787" s="26">
        <f t="shared" si="220"/>
        <v>0.62640332935885068</v>
      </c>
      <c r="H2787" s="30">
        <f t="shared" si="221"/>
        <v>1.7869211096790915E-2</v>
      </c>
      <c r="I2787" s="30">
        <f>HLOOKUP(F2787,ROCs!$B$1:$F$17,MATCH(VLOOKUP(D2787,HROC,2,0),ROCs!$A$2:$A$17,0)+1,0)</f>
        <v>0.24869471632328805</v>
      </c>
      <c r="J2787" s="3">
        <v>0.53</v>
      </c>
      <c r="K2787" s="26">
        <f t="shared" si="217"/>
        <v>0.54931067204697059</v>
      </c>
      <c r="L2787" s="31">
        <f t="shared" si="218"/>
        <v>0.93626898203121334</v>
      </c>
      <c r="M2787" s="4">
        <f>2.721*K2787*(H2787+VLOOKUP(B2787,Summary!$A$34:C$39,3,0))</f>
        <v>0.10144236821010143</v>
      </c>
      <c r="N2787" t="s">
        <v>104</v>
      </c>
      <c r="P2787">
        <f t="shared" si="219"/>
        <v>6000</v>
      </c>
    </row>
    <row r="2788" spans="1:16" hidden="1">
      <c r="A2788" t="s">
        <v>8</v>
      </c>
      <c r="B2788" t="s">
        <v>8</v>
      </c>
      <c r="C2788" t="s">
        <v>83</v>
      </c>
      <c r="D2788" s="8">
        <v>8100</v>
      </c>
      <c r="E2788" t="str">
        <f>VLOOKUP(D2788,Conformity!$A$2:$C$116,2,0)</f>
        <v>Transportation</v>
      </c>
      <c r="F2788" s="8" t="s">
        <v>10</v>
      </c>
      <c r="G2788" s="26">
        <f t="shared" si="220"/>
        <v>1.0171301585628862</v>
      </c>
      <c r="H2788" s="30">
        <f t="shared" si="221"/>
        <v>0.19656132206470006</v>
      </c>
      <c r="I2788" s="30">
        <f>HLOOKUP(F2788,ROCs!$B$1:$F$17,MATCH(VLOOKUP(D2788,HROC,2,0),ROCs!$A$2:$A$17,0)+1,0)</f>
        <v>0.43863241848912221</v>
      </c>
      <c r="J2788" s="3">
        <v>0.53</v>
      </c>
      <c r="K2788" s="26">
        <f t="shared" si="217"/>
        <v>0.96884032014831101</v>
      </c>
      <c r="L2788" s="31">
        <f t="shared" si="218"/>
        <v>2.6813732837048825</v>
      </c>
      <c r="M2788" s="4">
        <f>2.721*K2788*(H2788+VLOOKUP(B2788,Summary!$A$34:C$39,3,0))</f>
        <v>1.0190585666660681</v>
      </c>
      <c r="N2788" t="s">
        <v>111</v>
      </c>
      <c r="O2788" t="s">
        <v>82</v>
      </c>
      <c r="P2788">
        <f t="shared" si="219"/>
        <v>8000</v>
      </c>
    </row>
    <row r="2789" spans="1:16" hidden="1">
      <c r="A2789" t="s">
        <v>14</v>
      </c>
      <c r="B2789" t="s">
        <v>96</v>
      </c>
      <c r="C2789" t="s">
        <v>79</v>
      </c>
      <c r="D2789" s="8">
        <v>1840</v>
      </c>
      <c r="E2789" t="str">
        <f>VLOOKUP(D2789,Conformity!$A$2:$C$116,2,0)</f>
        <v>Marinas and Fish Camps</v>
      </c>
      <c r="F2789" s="8" t="s">
        <v>10</v>
      </c>
      <c r="G2789" s="26">
        <f t="shared" si="220"/>
        <v>0.73183755311232057</v>
      </c>
      <c r="H2789" s="30">
        <f t="shared" si="221"/>
        <v>0.15992943931627868</v>
      </c>
      <c r="I2789" s="30">
        <f>HLOOKUP(F2789,ROCs!$B$1:$F$17,MATCH(VLOOKUP(D2789,HROC,2,0),ROCs!$A$2:$A$17,0)+1,0)</f>
        <v>0.24895975957097566</v>
      </c>
      <c r="J2789" s="3">
        <v>0.53</v>
      </c>
      <c r="K2789" s="26">
        <f t="shared" si="217"/>
        <v>0.54989609294638175</v>
      </c>
      <c r="L2789" s="31">
        <f t="shared" si="218"/>
        <v>1.0950245768790301</v>
      </c>
      <c r="M2789" s="4">
        <f>2.721*K2789*(H2789+VLOOKUP(B2789,Summary!$A$34:C$39,3,0))</f>
        <v>0.35899856689618126</v>
      </c>
      <c r="N2789" t="s">
        <v>113</v>
      </c>
      <c r="P2789">
        <f t="shared" si="219"/>
        <v>1000</v>
      </c>
    </row>
    <row r="2790" spans="1:16">
      <c r="A2790" t="s">
        <v>14</v>
      </c>
      <c r="B2790" t="s">
        <v>96</v>
      </c>
      <c r="C2790" t="s">
        <v>17</v>
      </c>
      <c r="D2790" s="8">
        <v>3200</v>
      </c>
      <c r="E2790" t="str">
        <f>VLOOKUP(D2790,Conformity!$A$2:$C$116,2,0)</f>
        <v>Shrub and Brushland</v>
      </c>
      <c r="F2790" s="8" t="s">
        <v>5</v>
      </c>
      <c r="G2790" s="26">
        <f t="shared" si="220"/>
        <v>0.80616023176279095</v>
      </c>
      <c r="H2790" s="30">
        <f t="shared" si="221"/>
        <v>4.9140330516175015E-2</v>
      </c>
      <c r="I2790" s="30">
        <f>HLOOKUP(F2790,ROCs!$B$1:$F$17,MATCH(VLOOKUP(D2790,HROC,2,0),ROCs!$A$2:$A$17,0)+1,0)</f>
        <v>0.28292799795311729</v>
      </c>
      <c r="J2790" s="3">
        <v>0.52</v>
      </c>
      <c r="K2790" s="26">
        <f t="shared" si="217"/>
        <v>0.61313326436420046</v>
      </c>
      <c r="L2790" s="31">
        <f t="shared" si="218"/>
        <v>1.3449458238980929</v>
      </c>
      <c r="M2790" s="4">
        <f>2.721*K2790*(H2790+VLOOKUP(B2790,Summary!$A$34:C$39,3,0))</f>
        <v>0.21544941238884577</v>
      </c>
      <c r="N2790" t="s">
        <v>17</v>
      </c>
      <c r="O2790" t="s">
        <v>37</v>
      </c>
      <c r="P2790">
        <f t="shared" si="219"/>
        <v>3000</v>
      </c>
    </row>
    <row r="2791" spans="1:16" hidden="1">
      <c r="A2791" t="s">
        <v>8</v>
      </c>
      <c r="B2791" t="s">
        <v>8</v>
      </c>
      <c r="C2791" t="s">
        <v>86</v>
      </c>
      <c r="D2791" s="8">
        <v>4220</v>
      </c>
      <c r="E2791" t="str">
        <f>VLOOKUP(D2791,Conformity!$A$2:$C$116,2,0)</f>
        <v>Brazilian Pepper</v>
      </c>
      <c r="F2791" s="8" t="s">
        <v>5</v>
      </c>
      <c r="G2791" s="26">
        <f t="shared" si="220"/>
        <v>0.80616023176279095</v>
      </c>
      <c r="H2791" s="30">
        <f t="shared" si="221"/>
        <v>4.9140330516175015E-2</v>
      </c>
      <c r="I2791" s="30">
        <f>HLOOKUP(F2791,ROCs!$B$1:$F$17,MATCH(VLOOKUP(D2791,HROC,2,0),ROCs!$A$2:$A$17,0)+1,0)</f>
        <v>0.28292799795311729</v>
      </c>
      <c r="J2791" s="3">
        <v>0.52</v>
      </c>
      <c r="K2791" s="26">
        <f t="shared" si="217"/>
        <v>0.61313326436420046</v>
      </c>
      <c r="L2791" s="31">
        <f t="shared" si="218"/>
        <v>1.3449458238980929</v>
      </c>
      <c r="M2791" s="4">
        <f>2.721*K2791*(H2791+VLOOKUP(B2791,Summary!$A$34:C$39,3,0))</f>
        <v>0.39896632974569463</v>
      </c>
      <c r="N2791" t="s">
        <v>109</v>
      </c>
      <c r="P2791">
        <f t="shared" si="219"/>
        <v>4000</v>
      </c>
    </row>
    <row r="2792" spans="1:16" hidden="1">
      <c r="A2792" t="s">
        <v>12</v>
      </c>
      <c r="B2792" t="s">
        <v>95</v>
      </c>
      <c r="C2792" t="s">
        <v>81</v>
      </c>
      <c r="D2792" s="8">
        <v>6170</v>
      </c>
      <c r="E2792" t="str">
        <f>VLOOKUP(D2792,Conformity!$A$2:$C$116,2,0)</f>
        <v>Mixed Wetland Hardwoods</v>
      </c>
      <c r="F2792" s="8" t="s">
        <v>10</v>
      </c>
      <c r="G2792" s="26">
        <f t="shared" si="220"/>
        <v>0.62640332935885068</v>
      </c>
      <c r="H2792" s="30">
        <f t="shared" si="221"/>
        <v>1.7869211096790915E-2</v>
      </c>
      <c r="I2792" s="30">
        <f>HLOOKUP(F2792,ROCs!$B$1:$F$17,MATCH(VLOOKUP(D2792,HROC,2,0),ROCs!$A$2:$A$17,0)+1,0)</f>
        <v>0.24869471632328805</v>
      </c>
      <c r="J2792" s="3">
        <v>0.52</v>
      </c>
      <c r="K2792" s="26">
        <f t="shared" si="217"/>
        <v>0.53894631974419749</v>
      </c>
      <c r="L2792" s="31">
        <f t="shared" si="218"/>
        <v>0.91860352954005819</v>
      </c>
      <c r="M2792" s="4">
        <f>2.721*K2792*(H2792+VLOOKUP(B2792,Summary!$A$34:C$39,3,0))</f>
        <v>2.6204714461542926E-2</v>
      </c>
      <c r="N2792" t="s">
        <v>103</v>
      </c>
      <c r="O2792" t="s">
        <v>82</v>
      </c>
      <c r="P2792">
        <f t="shared" si="219"/>
        <v>6000</v>
      </c>
    </row>
    <row r="2793" spans="1:16" hidden="1">
      <c r="A2793" t="s">
        <v>2</v>
      </c>
      <c r="B2793" t="s">
        <v>94</v>
      </c>
      <c r="C2793" t="s">
        <v>71</v>
      </c>
      <c r="D2793" s="8">
        <v>2130</v>
      </c>
      <c r="E2793" t="str">
        <f>VLOOKUP(D2793,Conformity!$A$2:$C$116,2,0)</f>
        <v>Woodland Pastures</v>
      </c>
      <c r="F2793" s="8" t="s">
        <v>3</v>
      </c>
      <c r="G2793" s="26">
        <f t="shared" si="220"/>
        <v>0.95337210017164864</v>
      </c>
      <c r="H2793" s="30">
        <f t="shared" si="221"/>
        <v>0.22938109134459039</v>
      </c>
      <c r="I2793" s="30">
        <f>HLOOKUP(F2793,ROCs!$B$1:$F$17,MATCH(VLOOKUP(D2793,HROC,2,0),ROCs!$A$2:$A$17,0)+1,0)</f>
        <v>0.2</v>
      </c>
      <c r="J2793" s="3">
        <v>0.52</v>
      </c>
      <c r="K2793" s="26">
        <f t="shared" si="217"/>
        <v>0.43342000000000008</v>
      </c>
      <c r="L2793" s="31">
        <f t="shared" si="218"/>
        <v>1.1243458675210536</v>
      </c>
      <c r="M2793" s="4">
        <f>2.721*K2793*(H2793+VLOOKUP(B2793,Summary!$A$34:C$39,3,0))</f>
        <v>0.3294841284533675</v>
      </c>
      <c r="N2793" t="s">
        <v>104</v>
      </c>
      <c r="P2793">
        <f t="shared" si="219"/>
        <v>2000</v>
      </c>
    </row>
    <row r="2794" spans="1:16" hidden="1">
      <c r="A2794" t="s">
        <v>14</v>
      </c>
      <c r="B2794" t="s">
        <v>96</v>
      </c>
      <c r="C2794" t="s">
        <v>71</v>
      </c>
      <c r="D2794" s="8">
        <v>1840</v>
      </c>
      <c r="E2794" t="str">
        <f>VLOOKUP(D2794,Conformity!$A$2:$C$116,2,0)</f>
        <v>Marinas and Fish Camps</v>
      </c>
      <c r="F2794" s="8" t="s">
        <v>10</v>
      </c>
      <c r="G2794" s="26">
        <f t="shared" si="220"/>
        <v>0.73183755311232057</v>
      </c>
      <c r="H2794" s="30">
        <f t="shared" si="221"/>
        <v>0.15992943931627868</v>
      </c>
      <c r="I2794" s="30">
        <f>HLOOKUP(F2794,ROCs!$B$1:$F$17,MATCH(VLOOKUP(D2794,HROC,2,0),ROCs!$A$2:$A$17,0)+1,0)</f>
        <v>0.24895975957097566</v>
      </c>
      <c r="J2794" s="3">
        <v>0.52</v>
      </c>
      <c r="K2794" s="26">
        <f t="shared" si="217"/>
        <v>0.53952069496626132</v>
      </c>
      <c r="L2794" s="31">
        <f t="shared" si="218"/>
        <v>1.0743637358058409</v>
      </c>
      <c r="M2794" s="4">
        <f>2.721*K2794*(H2794+VLOOKUP(B2794,Summary!$A$34:C$39,3,0))</f>
        <v>0.35222500903021553</v>
      </c>
      <c r="N2794" t="s">
        <v>104</v>
      </c>
      <c r="P2794">
        <f t="shared" si="219"/>
        <v>1000</v>
      </c>
    </row>
    <row r="2795" spans="1:16" hidden="1">
      <c r="A2795" t="s">
        <v>11</v>
      </c>
      <c r="B2795" t="s">
        <v>11</v>
      </c>
      <c r="C2795" t="s">
        <v>83</v>
      </c>
      <c r="D2795" s="8">
        <v>8320</v>
      </c>
      <c r="E2795" t="str">
        <f>VLOOKUP(D2795,Conformity!$A$2:$C$116,2,0)</f>
        <v>Electrical Power Transmission Lines</v>
      </c>
      <c r="F2795" s="8" t="s">
        <v>10</v>
      </c>
      <c r="G2795" s="26">
        <f t="shared" si="220"/>
        <v>0.73183755311232057</v>
      </c>
      <c r="H2795" s="30">
        <f t="shared" si="221"/>
        <v>0.15992943931627868</v>
      </c>
      <c r="I2795" s="30">
        <f>HLOOKUP(F2795,ROCs!$B$1:$F$17,MATCH(VLOOKUP(D2795,HROC,2,0),ROCs!$A$2:$A$17,0)+1,0)</f>
        <v>0.24115339422849597</v>
      </c>
      <c r="J2795" s="3">
        <v>0.52</v>
      </c>
      <c r="K2795" s="26">
        <f t="shared" si="217"/>
        <v>0.52260352063257365</v>
      </c>
      <c r="L2795" s="31">
        <f t="shared" si="218"/>
        <v>1.0406760593441327</v>
      </c>
      <c r="M2795" s="4">
        <f>2.721*K2795*(H2795+VLOOKUP(B2795,Summary!$A$34:C$39,3,0))</f>
        <v>0.38384079091596285</v>
      </c>
      <c r="N2795" t="s">
        <v>111</v>
      </c>
      <c r="O2795" t="s">
        <v>82</v>
      </c>
      <c r="P2795">
        <f t="shared" si="219"/>
        <v>8000</v>
      </c>
    </row>
    <row r="2796" spans="1:16" hidden="1">
      <c r="A2796" t="s">
        <v>16</v>
      </c>
      <c r="B2796" t="s">
        <v>97</v>
      </c>
      <c r="C2796" t="s">
        <v>79</v>
      </c>
      <c r="D2796" s="8">
        <v>1411</v>
      </c>
      <c r="E2796" t="str">
        <f>VLOOKUP(D2796,Conformity!$A$2:$C$116,2,0)</f>
        <v>Shopping Centers (Plazas, Malls)</v>
      </c>
      <c r="F2796" s="8" t="s">
        <v>13</v>
      </c>
      <c r="G2796" s="26">
        <f t="shared" si="220"/>
        <v>1.4884831588725165</v>
      </c>
      <c r="H2796" s="30">
        <f t="shared" si="221"/>
        <v>0.30824389141964326</v>
      </c>
      <c r="I2796" s="30">
        <f>HLOOKUP(F2796,ROCs!$B$1:$F$17,MATCH(VLOOKUP(D2796,HROC,2,0),ROCs!$A$2:$A$17,0)+1,0)</f>
        <v>0.55707618727995345</v>
      </c>
      <c r="J2796" s="3">
        <v>0.52</v>
      </c>
      <c r="K2796" s="26">
        <f t="shared" si="217"/>
        <v>1.2072398054543869</v>
      </c>
      <c r="L2796" s="31">
        <f t="shared" si="218"/>
        <v>4.8895176001782756</v>
      </c>
      <c r="M2796" s="4">
        <f>2.721*K2796*(H2796+VLOOKUP(B2796,Summary!$A$34:C$39,3,0))</f>
        <v>1.1439461885082383</v>
      </c>
      <c r="N2796" t="s">
        <v>113</v>
      </c>
      <c r="P2796">
        <f t="shared" si="219"/>
        <v>1000</v>
      </c>
    </row>
    <row r="2797" spans="1:16">
      <c r="A2797" t="s">
        <v>8</v>
      </c>
      <c r="B2797" t="s">
        <v>8</v>
      </c>
      <c r="C2797" t="s">
        <v>17</v>
      </c>
      <c r="D2797" s="8">
        <v>2110</v>
      </c>
      <c r="E2797" t="str">
        <f>VLOOKUP(D2797,Conformity!$A$2:$C$116,2,0)</f>
        <v>Improved Pastures</v>
      </c>
      <c r="F2797" s="8" t="s">
        <v>5</v>
      </c>
      <c r="G2797" s="26">
        <f t="shared" si="220"/>
        <v>1.8765006736361713</v>
      </c>
      <c r="H2797" s="30">
        <f t="shared" si="221"/>
        <v>0.3700681607026059</v>
      </c>
      <c r="I2797" s="30">
        <f>HLOOKUP(F2797,ROCs!$B$1:$F$17,MATCH(VLOOKUP(D2797,HROC,2,0),ROCs!$A$2:$A$17,0)+1,0)</f>
        <v>0.58663586860269046</v>
      </c>
      <c r="J2797" s="3">
        <v>0.51</v>
      </c>
      <c r="K2797" s="26">
        <f t="shared" si="217"/>
        <v>1.2468505410248734</v>
      </c>
      <c r="L2797" s="31">
        <f t="shared" si="218"/>
        <v>6.3663669099066524</v>
      </c>
      <c r="M2797" s="4">
        <f>2.721*K2797*(H2797+VLOOKUP(B2797,Summary!$A$34:C$39,3,0))</f>
        <v>1.9001322278665347</v>
      </c>
      <c r="N2797" t="s">
        <v>17</v>
      </c>
      <c r="O2797" t="s">
        <v>24</v>
      </c>
      <c r="P2797">
        <f t="shared" si="219"/>
        <v>2000</v>
      </c>
    </row>
    <row r="2798" spans="1:16">
      <c r="A2798" t="s">
        <v>14</v>
      </c>
      <c r="B2798" t="s">
        <v>96</v>
      </c>
      <c r="C2798" t="s">
        <v>17</v>
      </c>
      <c r="D2798" s="8">
        <v>1110</v>
      </c>
      <c r="E2798" t="str">
        <f>VLOOKUP(D2798,Conformity!$A$2:$C$116,2,0)</f>
        <v>Fixed Single Family Units</v>
      </c>
      <c r="F2798" s="8" t="s">
        <v>5</v>
      </c>
      <c r="G2798" s="26">
        <f t="shared" si="220"/>
        <v>0.96739227811534922</v>
      </c>
      <c r="H2798" s="30">
        <f t="shared" si="221"/>
        <v>0.17065096597435325</v>
      </c>
      <c r="I2798" s="30">
        <f>HLOOKUP(F2798,ROCs!$B$1:$F$17,MATCH(VLOOKUP(D2798,HROC,2,0),ROCs!$A$2:$A$17,0)+1,0)</f>
        <v>0.27638752969320179</v>
      </c>
      <c r="J2798" s="3">
        <v>0.51</v>
      </c>
      <c r="K2798" s="26">
        <f t="shared" si="217"/>
        <v>0.58744096529817347</v>
      </c>
      <c r="L2798" s="31">
        <f t="shared" si="218"/>
        <v>1.5463058078580552</v>
      </c>
      <c r="M2798" s="4">
        <f>2.721*K2798*(H2798+VLOOKUP(B2798,Summary!$A$34:C$39,3,0))</f>
        <v>0.40064723814671582</v>
      </c>
      <c r="N2798" t="s">
        <v>17</v>
      </c>
      <c r="O2798" t="s">
        <v>38</v>
      </c>
      <c r="P2798">
        <f t="shared" si="219"/>
        <v>1000</v>
      </c>
    </row>
    <row r="2799" spans="1:16">
      <c r="A2799" t="s">
        <v>14</v>
      </c>
      <c r="B2799" t="s">
        <v>96</v>
      </c>
      <c r="C2799" t="s">
        <v>17</v>
      </c>
      <c r="D2799" s="8">
        <v>4200</v>
      </c>
      <c r="E2799" t="str">
        <f>VLOOKUP(D2799,Conformity!$A$2:$C$116,2,0)</f>
        <v>Upland Hardwood Forests</v>
      </c>
      <c r="F2799" s="8" t="s">
        <v>10</v>
      </c>
      <c r="G2799" s="26">
        <f t="shared" si="220"/>
        <v>0.80616023176279095</v>
      </c>
      <c r="H2799" s="30">
        <f t="shared" si="221"/>
        <v>4.9140330516175015E-2</v>
      </c>
      <c r="I2799" s="30">
        <f>HLOOKUP(F2799,ROCs!$B$1:$F$17,MATCH(VLOOKUP(D2799,HROC,2,0),ROCs!$A$2:$A$17,0)+1,0)</f>
        <v>0.24115339422849597</v>
      </c>
      <c r="J2799" s="3">
        <v>0.51</v>
      </c>
      <c r="K2799" s="26">
        <f t="shared" si="217"/>
        <v>0.51255345292810106</v>
      </c>
      <c r="L2799" s="31">
        <f t="shared" si="218"/>
        <v>1.1243177725074793</v>
      </c>
      <c r="M2799" s="4">
        <f>2.721*K2799*(H2799+VLOOKUP(B2799,Summary!$A$34:C$39,3,0))</f>
        <v>0.18010658802820784</v>
      </c>
      <c r="N2799" t="s">
        <v>17</v>
      </c>
      <c r="O2799" t="s">
        <v>45</v>
      </c>
      <c r="P2799">
        <f t="shared" si="219"/>
        <v>4000</v>
      </c>
    </row>
    <row r="2800" spans="1:16">
      <c r="A2800" t="s">
        <v>14</v>
      </c>
      <c r="B2800" t="s">
        <v>96</v>
      </c>
      <c r="C2800" t="s">
        <v>17</v>
      </c>
      <c r="D2800" s="8">
        <v>6410</v>
      </c>
      <c r="E2800" t="str">
        <f>VLOOKUP(D2800,Conformity!$A$2:$C$116,2,0)</f>
        <v>Freshwater Marshes</v>
      </c>
      <c r="F2800" s="8" t="s">
        <v>5</v>
      </c>
      <c r="G2800" s="26">
        <f t="shared" si="220"/>
        <v>0.62640332935885068</v>
      </c>
      <c r="H2800" s="30">
        <f t="shared" si="221"/>
        <v>1.7869211096790915E-2</v>
      </c>
      <c r="I2800" s="30">
        <f>HLOOKUP(F2800,ROCs!$B$1:$F$17,MATCH(VLOOKUP(D2800,HROC,2,0),ROCs!$A$2:$A$17,0)+1,0)</f>
        <v>0.24869471632328805</v>
      </c>
      <c r="J2800" s="3">
        <v>0.51</v>
      </c>
      <c r="K2800" s="26">
        <f t="shared" si="217"/>
        <v>0.52858196744142449</v>
      </c>
      <c r="L2800" s="31">
        <f t="shared" si="218"/>
        <v>0.90093807704890339</v>
      </c>
      <c r="M2800" s="4">
        <f>2.721*K2800*(H2800+VLOOKUP(B2800,Summary!$A$34:C$39,3,0))</f>
        <v>0.14076250031762411</v>
      </c>
      <c r="N2800" t="s">
        <v>17</v>
      </c>
      <c r="O2800" t="s">
        <v>43</v>
      </c>
      <c r="P2800">
        <f t="shared" si="219"/>
        <v>6000</v>
      </c>
    </row>
    <row r="2801" spans="1:16" hidden="1">
      <c r="A2801" t="s">
        <v>16</v>
      </c>
      <c r="B2801" t="s">
        <v>97</v>
      </c>
      <c r="C2801" t="s">
        <v>86</v>
      </c>
      <c r="D2801" s="8">
        <v>1411</v>
      </c>
      <c r="E2801" t="str">
        <f>VLOOKUP(D2801,Conformity!$A$2:$C$116,2,0)</f>
        <v>Shopping Centers (Plazas, Malls)</v>
      </c>
      <c r="F2801" s="8" t="s">
        <v>5</v>
      </c>
      <c r="G2801" s="26">
        <f t="shared" si="220"/>
        <v>1.4884831588725165</v>
      </c>
      <c r="H2801" s="30">
        <f t="shared" si="221"/>
        <v>0.30824389141964326</v>
      </c>
      <c r="I2801" s="30">
        <f>HLOOKUP(F2801,ROCs!$B$1:$F$17,MATCH(VLOOKUP(D2801,HROC,2,0),ROCs!$A$2:$A$17,0)+1,0)</f>
        <v>0.58224006489851832</v>
      </c>
      <c r="J2801" s="3">
        <v>0.51</v>
      </c>
      <c r="K2801" s="26">
        <f t="shared" si="217"/>
        <v>1.2375075899369332</v>
      </c>
      <c r="L2801" s="31">
        <f t="shared" si="218"/>
        <v>5.0121070511532704</v>
      </c>
      <c r="M2801" s="4">
        <f>2.721*K2801*(H2801+VLOOKUP(B2801,Summary!$A$34:C$39,3,0))</f>
        <v>1.1726270823430514</v>
      </c>
      <c r="N2801" t="s">
        <v>109</v>
      </c>
      <c r="P2801">
        <f t="shared" si="219"/>
        <v>1000</v>
      </c>
    </row>
    <row r="2802" spans="1:16" hidden="1">
      <c r="A2802" t="s">
        <v>2</v>
      </c>
      <c r="B2802" t="s">
        <v>94</v>
      </c>
      <c r="C2802" t="s">
        <v>81</v>
      </c>
      <c r="D2802" s="8">
        <v>4110</v>
      </c>
      <c r="E2802" t="str">
        <f>VLOOKUP(D2802,Conformity!$A$2:$C$116,2,0)</f>
        <v>Pine Flatwoods</v>
      </c>
      <c r="F2802" s="8" t="s">
        <v>10</v>
      </c>
      <c r="G2802" s="26">
        <f t="shared" si="220"/>
        <v>0.80616023176279095</v>
      </c>
      <c r="H2802" s="30">
        <f t="shared" si="221"/>
        <v>4.9140330516175015E-2</v>
      </c>
      <c r="I2802" s="30">
        <f>HLOOKUP(F2802,ROCs!$B$1:$F$17,MATCH(VLOOKUP(D2802,HROC,2,0),ROCs!$A$2:$A$17,0)+1,0)</f>
        <v>0.24115339422849597</v>
      </c>
      <c r="J2802" s="3">
        <v>0.51</v>
      </c>
      <c r="K2802" s="26">
        <f t="shared" si="217"/>
        <v>0.51255345292810106</v>
      </c>
      <c r="L2802" s="31">
        <f t="shared" si="218"/>
        <v>1.1243177725074793</v>
      </c>
      <c r="M2802" s="4">
        <f>2.721*K2802*(H2802+VLOOKUP(B2802,Summary!$A$34:C$39,3,0))</f>
        <v>0.13826684966568695</v>
      </c>
      <c r="N2802" t="s">
        <v>103</v>
      </c>
      <c r="O2802" t="s">
        <v>82</v>
      </c>
      <c r="P2802">
        <f t="shared" si="219"/>
        <v>4000</v>
      </c>
    </row>
    <row r="2803" spans="1:16" hidden="1">
      <c r="A2803" t="s">
        <v>14</v>
      </c>
      <c r="B2803" t="s">
        <v>96</v>
      </c>
      <c r="C2803" t="s">
        <v>72</v>
      </c>
      <c r="D2803" s="8">
        <v>3210</v>
      </c>
      <c r="E2803" t="str">
        <f>VLOOKUP(D2803,Conformity!$A$2:$C$116,2,0)</f>
        <v>Palmetto Prairies</v>
      </c>
      <c r="F2803" s="8" t="s">
        <v>13</v>
      </c>
      <c r="G2803" s="26">
        <f t="shared" si="220"/>
        <v>0.80616023176279095</v>
      </c>
      <c r="H2803" s="30">
        <f t="shared" si="221"/>
        <v>4.9140330516175015E-2</v>
      </c>
      <c r="I2803" s="30">
        <f>HLOOKUP(F2803,ROCs!$B$1:$F$17,MATCH(VLOOKUP(D2803,HROC,2,0),ROCs!$A$2:$A$17,0)+1,0)</f>
        <v>9.4942281192321246E-2</v>
      </c>
      <c r="J2803" s="3">
        <v>0.51</v>
      </c>
      <c r="K2803" s="26">
        <f t="shared" si="217"/>
        <v>0.20179269800318941</v>
      </c>
      <c r="L2803" s="31">
        <f t="shared" si="218"/>
        <v>0.4426447923257793</v>
      </c>
      <c r="M2803" s="4">
        <f>2.721*K2803*(H2803+VLOOKUP(B2803,Summary!$A$34:C$39,3,0))</f>
        <v>7.0908105522916473E-2</v>
      </c>
      <c r="N2803" t="s">
        <v>99</v>
      </c>
      <c r="P2803">
        <f t="shared" si="219"/>
        <v>3000</v>
      </c>
    </row>
    <row r="2804" spans="1:16" hidden="1">
      <c r="A2804" t="s">
        <v>16</v>
      </c>
      <c r="B2804" t="s">
        <v>97</v>
      </c>
      <c r="C2804" t="s">
        <v>79</v>
      </c>
      <c r="D2804" s="8">
        <v>3300</v>
      </c>
      <c r="E2804" t="str">
        <f>VLOOKUP(D2804,Conformity!$A$2:$C$116,2,0)</f>
        <v>Mixed Rangeland</v>
      </c>
      <c r="F2804" s="8" t="s">
        <v>10</v>
      </c>
      <c r="G2804" s="26">
        <f t="shared" si="220"/>
        <v>0.80616023176279095</v>
      </c>
      <c r="H2804" s="30">
        <f t="shared" si="221"/>
        <v>4.9140330516175015E-2</v>
      </c>
      <c r="I2804" s="30">
        <f>HLOOKUP(F2804,ROCs!$B$1:$F$17,MATCH(VLOOKUP(D2804,HROC,2,0),ROCs!$A$2:$A$17,0)+1,0)</f>
        <v>0.24115339422849597</v>
      </c>
      <c r="J2804" s="3">
        <v>0.51</v>
      </c>
      <c r="K2804" s="26">
        <f t="shared" si="217"/>
        <v>0.51255345292810106</v>
      </c>
      <c r="L2804" s="31">
        <f t="shared" si="218"/>
        <v>1.1243177725074793</v>
      </c>
      <c r="M2804" s="4">
        <f>2.721*K2804*(H2804+VLOOKUP(B2804,Summary!$A$34:C$39,3,0))</f>
        <v>0.12432027021151332</v>
      </c>
      <c r="N2804" t="s">
        <v>113</v>
      </c>
      <c r="P2804">
        <f t="shared" si="219"/>
        <v>3000</v>
      </c>
    </row>
    <row r="2805" spans="1:16" hidden="1">
      <c r="A2805" t="s">
        <v>11</v>
      </c>
      <c r="B2805" t="s">
        <v>11</v>
      </c>
      <c r="C2805" t="s">
        <v>74</v>
      </c>
      <c r="D2805" s="8">
        <v>5250</v>
      </c>
      <c r="E2805" t="str">
        <f>VLOOKUP(D2805,Conformity!$A$2:$C$116,2,0)</f>
        <v>Marshy Lakes</v>
      </c>
      <c r="F2805" s="8" t="s">
        <v>5</v>
      </c>
      <c r="G2805" s="26">
        <f t="shared" si="220"/>
        <v>0.52096910560538079</v>
      </c>
      <c r="H2805" s="30">
        <f t="shared" si="221"/>
        <v>9.3813358258152305E-2</v>
      </c>
      <c r="I2805" s="30">
        <f>HLOOKUP(F2805,ROCs!$B$1:$F$17,MATCH(VLOOKUP(D2805,HROC,2,0),ROCs!$A$2:$A$17,0)+1,0)</f>
        <v>0.2984336595879456</v>
      </c>
      <c r="J2805" s="3">
        <v>0.51</v>
      </c>
      <c r="K2805" s="26">
        <f t="shared" si="217"/>
        <v>0.63429836092970926</v>
      </c>
      <c r="L2805" s="31">
        <f t="shared" si="218"/>
        <v>0.89915404125276677</v>
      </c>
      <c r="M2805" s="4">
        <f>2.721*K2805*(H2805+VLOOKUP(B2805,Summary!$A$34:C$39,3,0))</f>
        <v>0.35176674157321247</v>
      </c>
      <c r="N2805" t="s">
        <v>115</v>
      </c>
      <c r="P2805">
        <f t="shared" si="219"/>
        <v>5000</v>
      </c>
    </row>
    <row r="2806" spans="1:16">
      <c r="A2806" t="s">
        <v>11</v>
      </c>
      <c r="B2806" t="s">
        <v>11</v>
      </c>
      <c r="C2806" t="s">
        <v>17</v>
      </c>
      <c r="D2806" s="8">
        <v>5120</v>
      </c>
      <c r="E2806" t="str">
        <f>VLOOKUP(D2806,Conformity!$A$2:$C$116,2,0)</f>
        <v xml:space="preserve"> Channelized Waterways, Canals</v>
      </c>
      <c r="F2806" s="8" t="s">
        <v>10</v>
      </c>
      <c r="G2806" s="26">
        <f t="shared" si="220"/>
        <v>0.52096910560538079</v>
      </c>
      <c r="H2806" s="30">
        <f t="shared" si="221"/>
        <v>9.3813358258152305E-2</v>
      </c>
      <c r="I2806" s="30">
        <f>HLOOKUP(F2806,ROCs!$B$1:$F$17,MATCH(VLOOKUP(D2806,HROC,2,0),ROCs!$A$2:$A$17,0)+1,0)</f>
        <v>0.2984336595879456</v>
      </c>
      <c r="J2806" s="3">
        <v>0.5</v>
      </c>
      <c r="K2806" s="26">
        <f t="shared" si="217"/>
        <v>0.62186113816638156</v>
      </c>
      <c r="L2806" s="31">
        <f t="shared" si="218"/>
        <v>0.88152356985565361</v>
      </c>
      <c r="M2806" s="4">
        <f>2.721*K2806*(H2806+VLOOKUP(B2806,Summary!$A$34:C$39,3,0))</f>
        <v>0.34486935448354161</v>
      </c>
      <c r="N2806" t="s">
        <v>17</v>
      </c>
      <c r="O2806" t="s">
        <v>28</v>
      </c>
      <c r="P2806">
        <f t="shared" si="219"/>
        <v>5000</v>
      </c>
    </row>
    <row r="2807" spans="1:16" hidden="1">
      <c r="A2807" t="s">
        <v>14</v>
      </c>
      <c r="B2807" t="s">
        <v>96</v>
      </c>
      <c r="C2807" t="s">
        <v>86</v>
      </c>
      <c r="D2807" s="8">
        <v>5200</v>
      </c>
      <c r="E2807" t="str">
        <f>VLOOKUP(D2807,Conformity!$A$2:$C$116,2,0)</f>
        <v>Lakes</v>
      </c>
      <c r="F2807" s="8" t="s">
        <v>5</v>
      </c>
      <c r="G2807" s="26">
        <f t="shared" si="220"/>
        <v>0.52096910560538079</v>
      </c>
      <c r="H2807" s="30">
        <f t="shared" si="221"/>
        <v>9.3813358258152305E-2</v>
      </c>
      <c r="I2807" s="30">
        <f>HLOOKUP(F2807,ROCs!$B$1:$F$17,MATCH(VLOOKUP(D2807,HROC,2,0),ROCs!$A$2:$A$17,0)+1,0)</f>
        <v>0.2984336595879456</v>
      </c>
      <c r="J2807" s="3">
        <v>0.5</v>
      </c>
      <c r="K2807" s="26">
        <f t="shared" si="217"/>
        <v>0.62186113816638156</v>
      </c>
      <c r="L2807" s="31">
        <f t="shared" si="218"/>
        <v>0.88152356985565361</v>
      </c>
      <c r="M2807" s="4">
        <f>2.721*K2807*(H2807+VLOOKUP(B2807,Summary!$A$34:C$39,3,0))</f>
        <v>0.29410682977501984</v>
      </c>
      <c r="N2807" t="s">
        <v>109</v>
      </c>
      <c r="P2807">
        <f t="shared" si="219"/>
        <v>5000</v>
      </c>
    </row>
    <row r="2808" spans="1:16" hidden="1">
      <c r="A2808" t="s">
        <v>14</v>
      </c>
      <c r="B2808" t="s">
        <v>96</v>
      </c>
      <c r="C2808" t="s">
        <v>86</v>
      </c>
      <c r="D2808" s="8">
        <v>6300</v>
      </c>
      <c r="E2808" t="str">
        <f>VLOOKUP(D2808,Conformity!$A$2:$C$116,2,0)</f>
        <v>Wetland Forested Mixed</v>
      </c>
      <c r="F2808" s="8" t="s">
        <v>5</v>
      </c>
      <c r="G2808" s="26">
        <f t="shared" si="220"/>
        <v>0.62640332935885068</v>
      </c>
      <c r="H2808" s="30">
        <f t="shared" si="221"/>
        <v>1.7869211096790915E-2</v>
      </c>
      <c r="I2808" s="30">
        <f>HLOOKUP(F2808,ROCs!$B$1:$F$17,MATCH(VLOOKUP(D2808,HROC,2,0),ROCs!$A$2:$A$17,0)+1,0)</f>
        <v>0.24869471632328805</v>
      </c>
      <c r="J2808" s="3">
        <v>0.5</v>
      </c>
      <c r="K2808" s="26">
        <f t="shared" si="217"/>
        <v>0.51821761513865139</v>
      </c>
      <c r="L2808" s="31">
        <f t="shared" si="218"/>
        <v>0.88327262455774824</v>
      </c>
      <c r="M2808" s="4">
        <f>2.721*K2808*(H2808+VLOOKUP(B2808,Summary!$A$34:C$39,3,0))</f>
        <v>0.13800245129178831</v>
      </c>
      <c r="N2808" t="s">
        <v>109</v>
      </c>
      <c r="P2808">
        <f t="shared" si="219"/>
        <v>6000</v>
      </c>
    </row>
    <row r="2809" spans="1:16" hidden="1">
      <c r="A2809" t="s">
        <v>14</v>
      </c>
      <c r="B2809" t="s">
        <v>96</v>
      </c>
      <c r="C2809" t="s">
        <v>86</v>
      </c>
      <c r="D2809" s="8">
        <v>8100</v>
      </c>
      <c r="E2809" t="str">
        <f>VLOOKUP(D2809,Conformity!$A$2:$C$116,2,0)</f>
        <v>Transportation</v>
      </c>
      <c r="F2809" s="8" t="s">
        <v>10</v>
      </c>
      <c r="G2809" s="26">
        <f t="shared" si="220"/>
        <v>1.0171301585628862</v>
      </c>
      <c r="H2809" s="30">
        <f t="shared" si="221"/>
        <v>0.19656132206470006</v>
      </c>
      <c r="I2809" s="30">
        <f>HLOOKUP(F2809,ROCs!$B$1:$F$17,MATCH(VLOOKUP(D2809,HROC,2,0),ROCs!$A$2:$A$17,0)+1,0)</f>
        <v>0.43863241848912221</v>
      </c>
      <c r="J2809" s="3">
        <v>0.5</v>
      </c>
      <c r="K2809" s="26">
        <f t="shared" si="217"/>
        <v>0.91400030202670834</v>
      </c>
      <c r="L2809" s="31">
        <f t="shared" si="218"/>
        <v>2.5295974374574359</v>
      </c>
      <c r="M2809" s="4">
        <f>2.721*K2809*(H2809+VLOOKUP(B2809,Summary!$A$34:C$39,3,0))</f>
        <v>0.6878065758891293</v>
      </c>
      <c r="N2809" t="s">
        <v>109</v>
      </c>
      <c r="P2809">
        <f t="shared" si="219"/>
        <v>8000</v>
      </c>
    </row>
    <row r="2810" spans="1:16" hidden="1">
      <c r="A2810" t="s">
        <v>14</v>
      </c>
      <c r="B2810" t="s">
        <v>96</v>
      </c>
      <c r="C2810" t="s">
        <v>79</v>
      </c>
      <c r="D2810" s="8">
        <v>8140</v>
      </c>
      <c r="E2810" t="str">
        <f>VLOOKUP(D2810,Conformity!$A$2:$C$116,2,0)</f>
        <v>Roads and Highways</v>
      </c>
      <c r="F2810" s="8" t="s">
        <v>5</v>
      </c>
      <c r="G2810" s="26">
        <f t="shared" si="220"/>
        <v>1.0171301585628862</v>
      </c>
      <c r="H2810" s="30">
        <f t="shared" si="221"/>
        <v>0.19656132206470006</v>
      </c>
      <c r="I2810" s="30">
        <f>HLOOKUP(F2810,ROCs!$B$1:$F$17,MATCH(VLOOKUP(D2810,HROC,2,0),ROCs!$A$2:$A$17,0)+1,0)</f>
        <v>0.45034663738052311</v>
      </c>
      <c r="J2810" s="3">
        <v>0.5</v>
      </c>
      <c r="K2810" s="26">
        <f t="shared" si="217"/>
        <v>0.93840980564166498</v>
      </c>
      <c r="L2810" s="31">
        <f t="shared" si="218"/>
        <v>2.5971534521076345</v>
      </c>
      <c r="M2810" s="4">
        <f>2.721*K2810*(H2810+VLOOKUP(B2810,Summary!$A$34:C$39,3,0))</f>
        <v>0.70617529750041164</v>
      </c>
      <c r="N2810" t="s">
        <v>113</v>
      </c>
      <c r="P2810">
        <f t="shared" si="219"/>
        <v>8000</v>
      </c>
    </row>
    <row r="2811" spans="1:16">
      <c r="A2811" t="s">
        <v>8</v>
      </c>
      <c r="B2811" t="s">
        <v>8</v>
      </c>
      <c r="C2811" t="s">
        <v>17</v>
      </c>
      <c r="D2811" s="8">
        <v>2120</v>
      </c>
      <c r="E2811" t="str">
        <f>VLOOKUP(D2811,Conformity!$A$2:$C$116,2,0)</f>
        <v>Unimproved Pastures</v>
      </c>
      <c r="F2811" s="8" t="s">
        <v>10</v>
      </c>
      <c r="G2811" s="26">
        <f t="shared" si="220"/>
        <v>0.95337210017164864</v>
      </c>
      <c r="H2811" s="30">
        <f t="shared" si="221"/>
        <v>0.22938109134459039</v>
      </c>
      <c r="I2811" s="30">
        <f>HLOOKUP(F2811,ROCs!$B$1:$F$17,MATCH(VLOOKUP(D2811,HROC,2,0),ROCs!$A$2:$A$17,0)+1,0)</f>
        <v>0.2</v>
      </c>
      <c r="J2811" s="3">
        <v>0.49</v>
      </c>
      <c r="K2811" s="26">
        <f t="shared" si="217"/>
        <v>0.40841500000000003</v>
      </c>
      <c r="L2811" s="31">
        <f t="shared" si="218"/>
        <v>1.0594797597794541</v>
      </c>
      <c r="M2811" s="4">
        <f>2.721*K2811*(H2811+VLOOKUP(B2811,Summary!$A$34:C$39,3,0))</f>
        <v>0.4660570388349039</v>
      </c>
      <c r="N2811" t="s">
        <v>17</v>
      </c>
      <c r="O2811" t="s">
        <v>19</v>
      </c>
      <c r="P2811">
        <f t="shared" si="219"/>
        <v>2000</v>
      </c>
    </row>
    <row r="2812" spans="1:16">
      <c r="A2812" t="s">
        <v>14</v>
      </c>
      <c r="B2812" t="s">
        <v>96</v>
      </c>
      <c r="C2812" t="s">
        <v>17</v>
      </c>
      <c r="D2812" s="8">
        <v>4220</v>
      </c>
      <c r="E2812" t="str">
        <f>VLOOKUP(D2812,Conformity!$A$2:$C$116,2,0)</f>
        <v>Brazilian Pepper</v>
      </c>
      <c r="F2812" s="8" t="s">
        <v>5</v>
      </c>
      <c r="G2812" s="26">
        <f t="shared" si="220"/>
        <v>0.80616023176279095</v>
      </c>
      <c r="H2812" s="30">
        <f t="shared" si="221"/>
        <v>4.9140330516175015E-2</v>
      </c>
      <c r="I2812" s="30">
        <f>HLOOKUP(F2812,ROCs!$B$1:$F$17,MATCH(VLOOKUP(D2812,HROC,2,0),ROCs!$A$2:$A$17,0)+1,0)</f>
        <v>0.28292799795311729</v>
      </c>
      <c r="J2812" s="3">
        <v>0.49</v>
      </c>
      <c r="K2812" s="26">
        <f t="shared" si="217"/>
        <v>0.57776019142011192</v>
      </c>
      <c r="L2812" s="31">
        <f t="shared" si="218"/>
        <v>1.2673527955962798</v>
      </c>
      <c r="M2812" s="4">
        <f>2.721*K2812*(H2812+VLOOKUP(B2812,Summary!$A$34:C$39,3,0))</f>
        <v>0.20301963859718158</v>
      </c>
      <c r="N2812" t="s">
        <v>17</v>
      </c>
      <c r="O2812" t="s">
        <v>53</v>
      </c>
      <c r="P2812">
        <f t="shared" si="219"/>
        <v>4000</v>
      </c>
    </row>
    <row r="2813" spans="1:16">
      <c r="A2813" t="s">
        <v>15</v>
      </c>
      <c r="B2813" t="s">
        <v>95</v>
      </c>
      <c r="C2813" t="s">
        <v>17</v>
      </c>
      <c r="D2813" s="8">
        <v>6172</v>
      </c>
      <c r="E2813" t="str">
        <f>VLOOKUP(D2813,Conformity!$A$2:$C$116,2,0)</f>
        <v>Mixed Shrubs</v>
      </c>
      <c r="F2813" s="8" t="s">
        <v>5</v>
      </c>
      <c r="G2813" s="26">
        <f t="shared" si="220"/>
        <v>0.62640332935885068</v>
      </c>
      <c r="H2813" s="30">
        <f t="shared" si="221"/>
        <v>1.7869211096790915E-2</v>
      </c>
      <c r="I2813" s="30">
        <f>HLOOKUP(F2813,ROCs!$B$1:$F$17,MATCH(VLOOKUP(D2813,HROC,2,0),ROCs!$A$2:$A$17,0)+1,0)</f>
        <v>0.24869471632328805</v>
      </c>
      <c r="J2813" s="3">
        <v>0.49</v>
      </c>
      <c r="K2813" s="26">
        <f t="shared" si="217"/>
        <v>0.50785326283587839</v>
      </c>
      <c r="L2813" s="31">
        <f t="shared" si="218"/>
        <v>0.86560717206659332</v>
      </c>
      <c r="M2813" s="4">
        <f>2.721*K2813*(H2813+VLOOKUP(B2813,Summary!$A$34:C$39,3,0))</f>
        <v>2.4692904011838528E-2</v>
      </c>
      <c r="N2813" t="s">
        <v>17</v>
      </c>
      <c r="O2813" t="s">
        <v>59</v>
      </c>
      <c r="P2813">
        <f t="shared" si="219"/>
        <v>6000</v>
      </c>
    </row>
    <row r="2814" spans="1:16" hidden="1">
      <c r="A2814" t="s">
        <v>11</v>
      </c>
      <c r="B2814" t="s">
        <v>11</v>
      </c>
      <c r="C2814" t="s">
        <v>86</v>
      </c>
      <c r="D2814" s="8">
        <v>2110</v>
      </c>
      <c r="E2814" t="str">
        <f>VLOOKUP(D2814,Conformity!$A$2:$C$116,2,0)</f>
        <v>Improved Pastures</v>
      </c>
      <c r="F2814" s="8" t="s">
        <v>10</v>
      </c>
      <c r="G2814" s="26">
        <f t="shared" si="220"/>
        <v>1.8765006736361713</v>
      </c>
      <c r="H2814" s="30">
        <f t="shared" si="221"/>
        <v>0.3700681607026059</v>
      </c>
      <c r="I2814" s="30">
        <f>HLOOKUP(F2814,ROCs!$B$1:$F$17,MATCH(VLOOKUP(D2814,HROC,2,0),ROCs!$A$2:$A$17,0)+1,0)</f>
        <v>0.58663586860269046</v>
      </c>
      <c r="J2814" s="3">
        <v>0.49</v>
      </c>
      <c r="K2814" s="26">
        <f t="shared" si="217"/>
        <v>1.197954441376839</v>
      </c>
      <c r="L2814" s="31">
        <f t="shared" si="218"/>
        <v>6.1167054624593327</v>
      </c>
      <c r="M2814" s="4">
        <f>2.721*K2814*(H2814+VLOOKUP(B2814,Summary!$A$34:C$39,3,0))</f>
        <v>1.5648465157395248</v>
      </c>
      <c r="N2814" t="s">
        <v>109</v>
      </c>
      <c r="P2814">
        <f t="shared" si="219"/>
        <v>2000</v>
      </c>
    </row>
    <row r="2815" spans="1:16" hidden="1">
      <c r="A2815" t="s">
        <v>16</v>
      </c>
      <c r="B2815" t="s">
        <v>97</v>
      </c>
      <c r="C2815" t="s">
        <v>92</v>
      </c>
      <c r="D2815" s="8">
        <v>4200</v>
      </c>
      <c r="E2815" t="str">
        <f>VLOOKUP(D2815,Conformity!$A$2:$C$116,2,0)</f>
        <v>Upland Hardwood Forests</v>
      </c>
      <c r="F2815" s="8" t="s">
        <v>5</v>
      </c>
      <c r="G2815" s="26">
        <f t="shared" si="220"/>
        <v>0.80616023176279095</v>
      </c>
      <c r="H2815" s="30">
        <f t="shared" si="221"/>
        <v>4.9140330516175015E-2</v>
      </c>
      <c r="I2815" s="30">
        <f>HLOOKUP(F2815,ROCs!$B$1:$F$17,MATCH(VLOOKUP(D2815,HROC,2,0),ROCs!$A$2:$A$17,0)+1,0)</f>
        <v>0.28292799795311729</v>
      </c>
      <c r="J2815" s="3">
        <v>0.49</v>
      </c>
      <c r="K2815" s="26">
        <f t="shared" si="217"/>
        <v>0.57776019142011192</v>
      </c>
      <c r="L2815" s="31">
        <f t="shared" si="218"/>
        <v>1.2673527955962798</v>
      </c>
      <c r="M2815" s="4">
        <f>2.721*K2815*(H2815+VLOOKUP(B2815,Summary!$A$34:C$39,3,0))</f>
        <v>0.1401362193630166</v>
      </c>
      <c r="N2815" t="s">
        <v>102</v>
      </c>
      <c r="O2815" t="s">
        <v>89</v>
      </c>
      <c r="P2815">
        <f t="shared" si="219"/>
        <v>4000</v>
      </c>
    </row>
    <row r="2816" spans="1:16" hidden="1">
      <c r="A2816" t="s">
        <v>15</v>
      </c>
      <c r="B2816" t="s">
        <v>95</v>
      </c>
      <c r="C2816" t="s">
        <v>81</v>
      </c>
      <c r="D2816" s="8">
        <v>4220</v>
      </c>
      <c r="E2816" t="str">
        <f>VLOOKUP(D2816,Conformity!$A$2:$C$116,2,0)</f>
        <v>Brazilian Pepper</v>
      </c>
      <c r="F2816" s="8" t="s">
        <v>10</v>
      </c>
      <c r="G2816" s="26">
        <f t="shared" si="220"/>
        <v>0.80616023176279095</v>
      </c>
      <c r="H2816" s="30">
        <f t="shared" si="221"/>
        <v>4.9140330516175015E-2</v>
      </c>
      <c r="I2816" s="30">
        <f>HLOOKUP(F2816,ROCs!$B$1:$F$17,MATCH(VLOOKUP(D2816,HROC,2,0),ROCs!$A$2:$A$17,0)+1,0)</f>
        <v>0.24115339422849597</v>
      </c>
      <c r="J2816" s="3">
        <v>0.49</v>
      </c>
      <c r="K2816" s="26">
        <f t="shared" si="217"/>
        <v>0.49245331751915589</v>
      </c>
      <c r="L2816" s="31">
        <f t="shared" si="218"/>
        <v>1.0802268794679704</v>
      </c>
      <c r="M2816" s="4">
        <f>2.721*K2816*(H2816+VLOOKUP(B2816,Summary!$A$34:C$39,3,0))</f>
        <v>6.5846346418551388E-2</v>
      </c>
      <c r="N2816" t="s">
        <v>103</v>
      </c>
      <c r="O2816" t="s">
        <v>82</v>
      </c>
      <c r="P2816">
        <f t="shared" si="219"/>
        <v>4000</v>
      </c>
    </row>
    <row r="2817" spans="1:16" hidden="1">
      <c r="A2817" t="s">
        <v>8</v>
      </c>
      <c r="B2817" t="s">
        <v>8</v>
      </c>
      <c r="C2817" t="s">
        <v>71</v>
      </c>
      <c r="D2817" s="8">
        <v>7430</v>
      </c>
      <c r="E2817" t="str">
        <f>VLOOKUP(D2817,Conformity!$A$2:$C$116,2,0)</f>
        <v>Spoil Areas</v>
      </c>
      <c r="F2817" s="8" t="s">
        <v>10</v>
      </c>
      <c r="G2817" s="26">
        <f t="shared" si="220"/>
        <v>0.73183755311232057</v>
      </c>
      <c r="H2817" s="30">
        <f t="shared" si="221"/>
        <v>0.13401908322593187</v>
      </c>
      <c r="I2817" s="30">
        <f>HLOOKUP(F2817,ROCs!$B$1:$F$17,MATCH(VLOOKUP(D2817,HROC,2,0),ROCs!$A$2:$A$17,0)+1,0)</f>
        <v>0.24115339422849597</v>
      </c>
      <c r="J2817" s="3">
        <v>0.49</v>
      </c>
      <c r="K2817" s="26">
        <f t="shared" si="217"/>
        <v>0.49245331751915589</v>
      </c>
      <c r="L2817" s="31">
        <f t="shared" si="218"/>
        <v>0.9806370559204326</v>
      </c>
      <c r="M2817" s="4">
        <f>2.721*K2817*(H2817+VLOOKUP(B2817,Summary!$A$34:C$39,3,0))</f>
        <v>0.43417438540209585</v>
      </c>
      <c r="N2817" t="s">
        <v>104</v>
      </c>
      <c r="P2817">
        <f t="shared" si="219"/>
        <v>7000</v>
      </c>
    </row>
    <row r="2818" spans="1:16" hidden="1">
      <c r="A2818" t="s">
        <v>14</v>
      </c>
      <c r="B2818" t="s">
        <v>96</v>
      </c>
      <c r="C2818" t="s">
        <v>71</v>
      </c>
      <c r="D2818" s="8">
        <v>1330</v>
      </c>
      <c r="E2818" t="str">
        <f>VLOOKUP(D2818,Conformity!$A$2:$C$116,2,0)</f>
        <v>Multiple Dwelling Units, Low Rise &lt;Two stories or less&gt;</v>
      </c>
      <c r="F2818" s="8" t="s">
        <v>9</v>
      </c>
      <c r="G2818" s="26">
        <f t="shared" si="220"/>
        <v>1.6728075169398335</v>
      </c>
      <c r="H2818" s="30">
        <f t="shared" si="221"/>
        <v>0.4645994885165638</v>
      </c>
      <c r="I2818" s="30">
        <f>HLOOKUP(F2818,ROCs!$B$1:$F$17,MATCH(VLOOKUP(D2818,HROC,2,0),ROCs!$A$2:$A$17,0)+1,0)</f>
        <v>0.43646311869441834</v>
      </c>
      <c r="J2818" s="3">
        <v>0.49</v>
      </c>
      <c r="K2818" s="26">
        <f t="shared" ref="K2818:K2881" si="222">Rain*I2818*J2818/12</f>
        <v>0.89129042310790429</v>
      </c>
      <c r="L2818" s="31">
        <f t="shared" ref="L2818:L2881" si="223">2.721*G2818*K2818</f>
        <v>4.0568948664993245</v>
      </c>
      <c r="M2818" s="4">
        <f>2.721*K2818*(H2818+VLOOKUP(B2818,Summary!$A$34:C$39,3,0))</f>
        <v>1.3207633555489762</v>
      </c>
      <c r="N2818" t="s">
        <v>104</v>
      </c>
      <c r="P2818">
        <f t="shared" si="219"/>
        <v>1000</v>
      </c>
    </row>
    <row r="2819" spans="1:16">
      <c r="A2819" t="s">
        <v>16</v>
      </c>
      <c r="B2819" t="s">
        <v>97</v>
      </c>
      <c r="C2819" t="s">
        <v>17</v>
      </c>
      <c r="D2819" s="8">
        <v>6120</v>
      </c>
      <c r="E2819" t="str">
        <f>VLOOKUP(D2819,Conformity!$A$2:$C$116,2,0)</f>
        <v>Mangrove Swamps</v>
      </c>
      <c r="F2819" s="8" t="s">
        <v>10</v>
      </c>
      <c r="G2819" s="26">
        <f t="shared" si="220"/>
        <v>0.62640332935885068</v>
      </c>
      <c r="H2819" s="30">
        <f t="shared" si="221"/>
        <v>1.7869211096790915E-2</v>
      </c>
      <c r="I2819" s="30">
        <f>HLOOKUP(F2819,ROCs!$B$1:$F$17,MATCH(VLOOKUP(D2819,HROC,2,0),ROCs!$A$2:$A$17,0)+1,0)</f>
        <v>0.24869471632328805</v>
      </c>
      <c r="J2819" s="3">
        <v>0.48</v>
      </c>
      <c r="K2819" s="26">
        <f t="shared" si="222"/>
        <v>0.49748891053310534</v>
      </c>
      <c r="L2819" s="31">
        <f t="shared" si="223"/>
        <v>0.84794171957543829</v>
      </c>
      <c r="M2819" s="4">
        <f>2.721*K2819*(H2819+VLOOKUP(B2819,Summary!$A$34:C$39,3,0))</f>
        <v>7.8335660217693587E-2</v>
      </c>
      <c r="N2819" t="s">
        <v>17</v>
      </c>
      <c r="O2819" t="s">
        <v>69</v>
      </c>
      <c r="P2819">
        <f t="shared" ref="P2819:P2882" si="224">INT(D2819/1000)*1000</f>
        <v>6000</v>
      </c>
    </row>
    <row r="2820" spans="1:16" hidden="1">
      <c r="A2820" t="s">
        <v>2</v>
      </c>
      <c r="B2820" t="s">
        <v>94</v>
      </c>
      <c r="C2820" t="s">
        <v>86</v>
      </c>
      <c r="D2820" s="8">
        <v>8340</v>
      </c>
      <c r="E2820" t="str">
        <f>VLOOKUP(D2820,Conformity!$A$2:$C$116,2,0)</f>
        <v>Sewage Treatment</v>
      </c>
      <c r="F2820" s="8" t="s">
        <v>3</v>
      </c>
      <c r="G2820" s="26">
        <f t="shared" si="220"/>
        <v>1.2017295380314896</v>
      </c>
      <c r="H2820" s="30">
        <f t="shared" si="221"/>
        <v>0.2322997442582819</v>
      </c>
      <c r="I2820" s="30">
        <f>HLOOKUP(F2820,ROCs!$B$1:$F$17,MATCH(VLOOKUP(D2820,HROC,2,0),ROCs!$A$2:$A$17,0)+1,0)</f>
        <v>0.5449281084296117</v>
      </c>
      <c r="J2820" s="3">
        <v>0.48</v>
      </c>
      <c r="K2820" s="26">
        <f t="shared" si="222"/>
        <v>1.090074188102595</v>
      </c>
      <c r="L2820" s="31">
        <f t="shared" si="223"/>
        <v>3.5644402076794335</v>
      </c>
      <c r="M2820" s="4">
        <f>2.721*K2820*(H2820+VLOOKUP(B2820,Summary!$A$34:C$39,3,0))</f>
        <v>0.83732697516957777</v>
      </c>
      <c r="N2820" t="s">
        <v>109</v>
      </c>
      <c r="P2820">
        <f t="shared" si="224"/>
        <v>8000</v>
      </c>
    </row>
    <row r="2821" spans="1:16" hidden="1">
      <c r="A2821" t="s">
        <v>12</v>
      </c>
      <c r="B2821" t="s">
        <v>95</v>
      </c>
      <c r="C2821" t="s">
        <v>81</v>
      </c>
      <c r="D2821" s="8">
        <v>1220</v>
      </c>
      <c r="E2821" t="str">
        <f>VLOOKUP(D2821,Conformity!$A$2:$C$116,2,0)</f>
        <v>Mobile Home Units</v>
      </c>
      <c r="F2821" s="8" t="s">
        <v>10</v>
      </c>
      <c r="G2821" s="26">
        <f t="shared" si="220"/>
        <v>1.3474392445178078</v>
      </c>
      <c r="H2821" s="30">
        <f t="shared" si="221"/>
        <v>0.2921616014325315</v>
      </c>
      <c r="I2821" s="30">
        <f>HLOOKUP(F2821,ROCs!$B$1:$F$17,MATCH(VLOOKUP(D2821,HROC,2,0),ROCs!$A$2:$A$17,0)+1,0)</f>
        <v>0.22279788653131388</v>
      </c>
      <c r="J2821" s="3">
        <v>0.48</v>
      </c>
      <c r="K2821" s="26">
        <f t="shared" si="222"/>
        <v>0.44568489221724028</v>
      </c>
      <c r="L2821" s="31">
        <f t="shared" si="223"/>
        <v>1.6340511486516431</v>
      </c>
      <c r="M2821" s="4">
        <f>2.721*K2821*(H2821+VLOOKUP(B2821,Summary!$A$34:C$39,3,0))</f>
        <v>0.35430688422881407</v>
      </c>
      <c r="N2821" t="s">
        <v>103</v>
      </c>
      <c r="O2821" t="s">
        <v>82</v>
      </c>
      <c r="P2821">
        <f t="shared" si="224"/>
        <v>1000</v>
      </c>
    </row>
    <row r="2822" spans="1:16" hidden="1">
      <c r="A2822" t="s">
        <v>14</v>
      </c>
      <c r="B2822" t="s">
        <v>96</v>
      </c>
      <c r="C2822" t="s">
        <v>71</v>
      </c>
      <c r="D2822" s="8">
        <v>4220</v>
      </c>
      <c r="E2822" t="str">
        <f>VLOOKUP(D2822,Conformity!$A$2:$C$116,2,0)</f>
        <v>Brazilian Pepper</v>
      </c>
      <c r="F2822" s="8" t="s">
        <v>3</v>
      </c>
      <c r="G2822" s="26">
        <f t="shared" si="220"/>
        <v>0.80616023176279095</v>
      </c>
      <c r="H2822" s="30">
        <f t="shared" si="221"/>
        <v>4.9140330516175015E-2</v>
      </c>
      <c r="I2822" s="30">
        <f>HLOOKUP(F2822,ROCs!$B$1:$F$17,MATCH(VLOOKUP(D2822,HROC,2,0),ROCs!$A$2:$A$17,0)+1,0)</f>
        <v>2.0887301862310671E-2</v>
      </c>
      <c r="J2822" s="3">
        <v>0.48</v>
      </c>
      <c r="K2822" s="26">
        <f t="shared" si="222"/>
        <v>4.1782958645366262E-2</v>
      </c>
      <c r="L2822" s="31">
        <f t="shared" si="223"/>
        <v>9.1653509940396616E-2</v>
      </c>
      <c r="M2822" s="4">
        <f>2.721*K2822*(H2822+VLOOKUP(B2822,Summary!$A$34:C$39,3,0))</f>
        <v>1.4682148908274465E-2</v>
      </c>
      <c r="N2822" t="s">
        <v>104</v>
      </c>
      <c r="P2822">
        <f t="shared" si="224"/>
        <v>4000</v>
      </c>
    </row>
    <row r="2823" spans="1:16" hidden="1">
      <c r="A2823" t="s">
        <v>14</v>
      </c>
      <c r="B2823" t="s">
        <v>96</v>
      </c>
      <c r="C2823" t="s">
        <v>71</v>
      </c>
      <c r="D2823" s="8">
        <v>4240</v>
      </c>
      <c r="E2823" t="str">
        <f>VLOOKUP(D2823,Conformity!$A$2:$C$116,2,0)</f>
        <v>Melaleuca</v>
      </c>
      <c r="F2823" s="8" t="s">
        <v>10</v>
      </c>
      <c r="G2823" s="26">
        <f t="shared" si="220"/>
        <v>0.80616023176279095</v>
      </c>
      <c r="H2823" s="30">
        <f t="shared" si="221"/>
        <v>4.9140330516175015E-2</v>
      </c>
      <c r="I2823" s="30">
        <f>HLOOKUP(F2823,ROCs!$B$1:$F$17,MATCH(VLOOKUP(D2823,HROC,2,0),ROCs!$A$2:$A$17,0)+1,0)</f>
        <v>0.24115339422849597</v>
      </c>
      <c r="J2823" s="3">
        <v>0.48</v>
      </c>
      <c r="K2823" s="26">
        <f t="shared" si="222"/>
        <v>0.4824032498146833</v>
      </c>
      <c r="L2823" s="31">
        <f t="shared" si="223"/>
        <v>1.0581814329482158</v>
      </c>
      <c r="M2823" s="4">
        <f>2.721*K2823*(H2823+VLOOKUP(B2823,Summary!$A$34:C$39,3,0))</f>
        <v>0.16951208285007793</v>
      </c>
      <c r="N2823" t="s">
        <v>104</v>
      </c>
      <c r="P2823">
        <f t="shared" si="224"/>
        <v>4000</v>
      </c>
    </row>
    <row r="2824" spans="1:16" hidden="1">
      <c r="A2824" t="s">
        <v>14</v>
      </c>
      <c r="B2824" t="s">
        <v>96</v>
      </c>
      <c r="C2824" t="s">
        <v>83</v>
      </c>
      <c r="D2824" s="8">
        <v>1820</v>
      </c>
      <c r="E2824" t="str">
        <f>VLOOKUP(D2824,Conformity!$A$2:$C$116,2,0)</f>
        <v>Golf Courses</v>
      </c>
      <c r="F2824" s="8" t="s">
        <v>10</v>
      </c>
      <c r="G2824" s="26">
        <f t="shared" si="220"/>
        <v>1.8765006736361713</v>
      </c>
      <c r="H2824" s="30">
        <f t="shared" si="221"/>
        <v>0.3700681607026059</v>
      </c>
      <c r="I2824" s="30">
        <f>HLOOKUP(F2824,ROCs!$B$1:$F$17,MATCH(VLOOKUP(D2824,HROC,2,0),ROCs!$A$2:$A$17,0)+1,0)</f>
        <v>0.24895975957097566</v>
      </c>
      <c r="J2824" s="3">
        <v>0.48</v>
      </c>
      <c r="K2824" s="26">
        <f t="shared" si="222"/>
        <v>0.49801910304577968</v>
      </c>
      <c r="L2824" s="31">
        <f t="shared" si="223"/>
        <v>2.5428647891718672</v>
      </c>
      <c r="M2824" s="4">
        <f>2.721*K2824*(H2824+VLOOKUP(B2824,Summary!$A$34:C$39,3,0))</f>
        <v>0.60989185597270823</v>
      </c>
      <c r="N2824" t="s">
        <v>111</v>
      </c>
      <c r="O2824" t="s">
        <v>82</v>
      </c>
      <c r="P2824">
        <f t="shared" si="224"/>
        <v>1000</v>
      </c>
    </row>
    <row r="2825" spans="1:16">
      <c r="A2825" t="s">
        <v>14</v>
      </c>
      <c r="B2825" t="s">
        <v>96</v>
      </c>
      <c r="C2825" t="s">
        <v>17</v>
      </c>
      <c r="D2825" s="8">
        <v>6410</v>
      </c>
      <c r="E2825" t="str">
        <f>VLOOKUP(D2825,Conformity!$A$2:$C$116,2,0)</f>
        <v>Freshwater Marshes</v>
      </c>
      <c r="F2825" s="8" t="s">
        <v>13</v>
      </c>
      <c r="G2825" s="26">
        <f t="shared" si="220"/>
        <v>0.62640332935885068</v>
      </c>
      <c r="H2825" s="30">
        <f t="shared" si="221"/>
        <v>1.7869211096790915E-2</v>
      </c>
      <c r="I2825" s="30">
        <f>HLOOKUP(F2825,ROCs!$B$1:$F$17,MATCH(VLOOKUP(D2825,HROC,2,0),ROCs!$A$2:$A$17,0)+1,0)</f>
        <v>0.24869471632328805</v>
      </c>
      <c r="J2825" s="3">
        <v>0.47</v>
      </c>
      <c r="K2825" s="26">
        <f t="shared" si="222"/>
        <v>0.48712455823033229</v>
      </c>
      <c r="L2825" s="31">
        <f t="shared" si="223"/>
        <v>0.83027626708428337</v>
      </c>
      <c r="M2825" s="4">
        <f>2.721*K2825*(H2825+VLOOKUP(B2825,Summary!$A$34:C$39,3,0))</f>
        <v>0.12972230421428102</v>
      </c>
      <c r="N2825" t="s">
        <v>17</v>
      </c>
      <c r="O2825" t="s">
        <v>49</v>
      </c>
      <c r="P2825">
        <f t="shared" si="224"/>
        <v>6000</v>
      </c>
    </row>
    <row r="2826" spans="1:16" hidden="1">
      <c r="A2826" t="s">
        <v>14</v>
      </c>
      <c r="B2826" t="s">
        <v>96</v>
      </c>
      <c r="C2826" t="s">
        <v>86</v>
      </c>
      <c r="D2826" s="8">
        <v>1820</v>
      </c>
      <c r="E2826" t="str">
        <f>VLOOKUP(D2826,Conformity!$A$2:$C$116,2,0)</f>
        <v>Golf Courses</v>
      </c>
      <c r="F2826" s="8" t="s">
        <v>5</v>
      </c>
      <c r="G2826" s="26">
        <f t="shared" si="220"/>
        <v>1.8765006736361713</v>
      </c>
      <c r="H2826" s="30">
        <f t="shared" si="221"/>
        <v>0.3700681607026059</v>
      </c>
      <c r="I2826" s="30">
        <f>HLOOKUP(F2826,ROCs!$B$1:$F$17,MATCH(VLOOKUP(D2826,HROC,2,0),ROCs!$A$2:$A$17,0)+1,0)</f>
        <v>0.27638752969320179</v>
      </c>
      <c r="J2826" s="3">
        <v>0.47</v>
      </c>
      <c r="K2826" s="26">
        <f t="shared" si="222"/>
        <v>0.54136716409831664</v>
      </c>
      <c r="L2826" s="31">
        <f t="shared" si="223"/>
        <v>2.7641981827209015</v>
      </c>
      <c r="M2826" s="4">
        <f>2.721*K2826*(H2826+VLOOKUP(B2826,Summary!$A$34:C$39,3,0))</f>
        <v>0.66297742888841193</v>
      </c>
      <c r="N2826" t="s">
        <v>109</v>
      </c>
      <c r="P2826">
        <f t="shared" si="224"/>
        <v>1000</v>
      </c>
    </row>
    <row r="2827" spans="1:16" hidden="1">
      <c r="A2827" t="s">
        <v>14</v>
      </c>
      <c r="B2827" t="s">
        <v>96</v>
      </c>
      <c r="C2827" t="s">
        <v>71</v>
      </c>
      <c r="D2827" s="8">
        <v>6250</v>
      </c>
      <c r="E2827" t="str">
        <f>VLOOKUP(D2827,Conformity!$A$2:$C$116,2,0)</f>
        <v>Hydric Pine Flatwoods</v>
      </c>
      <c r="F2827" s="8" t="s">
        <v>13</v>
      </c>
      <c r="G2827" s="26">
        <f t="shared" si="220"/>
        <v>0.62640332935885068</v>
      </c>
      <c r="H2827" s="30">
        <f t="shared" si="221"/>
        <v>1.7869211096790915E-2</v>
      </c>
      <c r="I2827" s="30">
        <f>HLOOKUP(F2827,ROCs!$B$1:$F$17,MATCH(VLOOKUP(D2827,HROC,2,0),ROCs!$A$2:$A$17,0)+1,0)</f>
        <v>0.24869471632328805</v>
      </c>
      <c r="J2827" s="3">
        <v>0.47</v>
      </c>
      <c r="K2827" s="26">
        <f t="shared" si="222"/>
        <v>0.48712455823033229</v>
      </c>
      <c r="L2827" s="31">
        <f t="shared" si="223"/>
        <v>0.83027626708428337</v>
      </c>
      <c r="M2827" s="4">
        <f>2.721*K2827*(H2827+VLOOKUP(B2827,Summary!$A$34:C$39,3,0))</f>
        <v>0.12972230421428102</v>
      </c>
      <c r="N2827" t="s">
        <v>104</v>
      </c>
      <c r="P2827">
        <f t="shared" si="224"/>
        <v>6000</v>
      </c>
    </row>
    <row r="2828" spans="1:16" hidden="1">
      <c r="A2828" t="s">
        <v>14</v>
      </c>
      <c r="B2828" t="s">
        <v>96</v>
      </c>
      <c r="C2828" t="s">
        <v>72</v>
      </c>
      <c r="D2828" s="8">
        <v>3300</v>
      </c>
      <c r="E2828" t="str">
        <f>VLOOKUP(D2828,Conformity!$A$2:$C$116,2,0)</f>
        <v>Mixed Rangeland</v>
      </c>
      <c r="F2828" s="8" t="s">
        <v>10</v>
      </c>
      <c r="G2828" s="26">
        <f t="shared" si="220"/>
        <v>0.80616023176279095</v>
      </c>
      <c r="H2828" s="30">
        <f t="shared" si="221"/>
        <v>4.9140330516175015E-2</v>
      </c>
      <c r="I2828" s="30">
        <f>HLOOKUP(F2828,ROCs!$B$1:$F$17,MATCH(VLOOKUP(D2828,HROC,2,0),ROCs!$A$2:$A$17,0)+1,0)</f>
        <v>0.24115339422849597</v>
      </c>
      <c r="J2828" s="3">
        <v>0.47</v>
      </c>
      <c r="K2828" s="26">
        <f t="shared" si="222"/>
        <v>0.47235318211021071</v>
      </c>
      <c r="L2828" s="31">
        <f t="shared" si="223"/>
        <v>1.0361359864284612</v>
      </c>
      <c r="M2828" s="4">
        <f>2.721*K2828*(H2828+VLOOKUP(B2828,Summary!$A$34:C$39,3,0))</f>
        <v>0.16598058112403463</v>
      </c>
      <c r="N2828" t="s">
        <v>99</v>
      </c>
      <c r="P2828">
        <f t="shared" si="224"/>
        <v>3000</v>
      </c>
    </row>
    <row r="2829" spans="1:16" hidden="1">
      <c r="A2829" t="s">
        <v>14</v>
      </c>
      <c r="B2829" t="s">
        <v>96</v>
      </c>
      <c r="C2829" t="s">
        <v>86</v>
      </c>
      <c r="D2829" s="8">
        <v>4140</v>
      </c>
      <c r="E2829" t="str">
        <f>VLOOKUP(D2829,Conformity!$A$2:$C$116,2,0)</f>
        <v>Pine - Mesic Oak</v>
      </c>
      <c r="F2829" s="8" t="s">
        <v>5</v>
      </c>
      <c r="G2829" s="26">
        <f t="shared" si="220"/>
        <v>0.80616023176279095</v>
      </c>
      <c r="H2829" s="30">
        <f t="shared" si="221"/>
        <v>4.9140330516175015E-2</v>
      </c>
      <c r="I2829" s="30">
        <f>HLOOKUP(F2829,ROCs!$B$1:$F$17,MATCH(VLOOKUP(D2829,HROC,2,0),ROCs!$A$2:$A$17,0)+1,0)</f>
        <v>0.28292799795311729</v>
      </c>
      <c r="J2829" s="3">
        <v>0.46</v>
      </c>
      <c r="K2829" s="26">
        <f t="shared" si="222"/>
        <v>0.5423871184760235</v>
      </c>
      <c r="L2829" s="31">
        <f t="shared" si="223"/>
        <v>1.1897597672944669</v>
      </c>
      <c r="M2829" s="4">
        <f>2.721*K2829*(H2829+VLOOKUP(B2829,Summary!$A$34:C$39,3,0))</f>
        <v>0.1905898648055174</v>
      </c>
      <c r="N2829" t="s">
        <v>109</v>
      </c>
      <c r="P2829">
        <f t="shared" si="224"/>
        <v>4000</v>
      </c>
    </row>
    <row r="2830" spans="1:16" hidden="1">
      <c r="A2830" t="s">
        <v>16</v>
      </c>
      <c r="B2830" t="s">
        <v>97</v>
      </c>
      <c r="C2830" t="s">
        <v>86</v>
      </c>
      <c r="D2830" s="8">
        <v>1550</v>
      </c>
      <c r="E2830" t="str">
        <f>VLOOKUP(D2830,Conformity!$A$2:$C$116,2,0)</f>
        <v>Other Light Industrial</v>
      </c>
      <c r="F2830" s="8" t="s">
        <v>10</v>
      </c>
      <c r="G2830" s="26">
        <f t="shared" si="220"/>
        <v>1.2017295380314896</v>
      </c>
      <c r="H2830" s="30">
        <f t="shared" si="221"/>
        <v>0.2322997442582819</v>
      </c>
      <c r="I2830" s="30">
        <f>HLOOKUP(F2830,ROCs!$B$1:$F$17,MATCH(VLOOKUP(D2830,HROC,2,0),ROCs!$A$2:$A$17,0)+1,0)</f>
        <v>0.32565202448966185</v>
      </c>
      <c r="J2830" s="3">
        <v>0.46</v>
      </c>
      <c r="K2830" s="26">
        <f t="shared" si="222"/>
        <v>0.62429121354790629</v>
      </c>
      <c r="L2830" s="31">
        <f t="shared" si="223"/>
        <v>2.0413736304906522</v>
      </c>
      <c r="M2830" s="4">
        <f>2.721*K2830*(H2830+VLOOKUP(B2830,Summary!$A$34:C$39,3,0))</f>
        <v>0.46255459313145336</v>
      </c>
      <c r="N2830" t="s">
        <v>109</v>
      </c>
      <c r="P2830">
        <f t="shared" si="224"/>
        <v>1000</v>
      </c>
    </row>
    <row r="2831" spans="1:16" hidden="1">
      <c r="A2831" t="s">
        <v>14</v>
      </c>
      <c r="B2831" t="s">
        <v>96</v>
      </c>
      <c r="C2831" t="s">
        <v>80</v>
      </c>
      <c r="D2831" s="8">
        <v>3200</v>
      </c>
      <c r="E2831" t="str">
        <f>VLOOKUP(D2831,Conformity!$A$2:$C$116,2,0)</f>
        <v>Shrub and Brushland</v>
      </c>
      <c r="F2831" s="8" t="s">
        <v>3</v>
      </c>
      <c r="G2831" s="26">
        <f t="shared" ref="G2831:G2894" si="225">VLOOKUP(VLOOKUP(D2831,HEMC,2,0),EMCN,2,0)</f>
        <v>0.80616023176279095</v>
      </c>
      <c r="H2831" s="30">
        <f t="shared" ref="H2831:H2894" si="226">VLOOKUP(VLOOKUP(D2831,HEMC,2,0),EMCP,3,0)</f>
        <v>4.9140330516175015E-2</v>
      </c>
      <c r="I2831" s="30">
        <f>HLOOKUP(F2831,ROCs!$B$1:$F$17,MATCH(VLOOKUP(D2831,HROC,2,0),ROCs!$A$2:$A$17,0)+1,0)</f>
        <v>2.0887301862310671E-2</v>
      </c>
      <c r="J2831" s="3">
        <v>0.46</v>
      </c>
      <c r="K2831" s="26">
        <f t="shared" si="222"/>
        <v>4.0042002035142674E-2</v>
      </c>
      <c r="L2831" s="31">
        <f t="shared" si="223"/>
        <v>8.7834613692880106E-2</v>
      </c>
      <c r="M2831" s="4">
        <f>2.721*K2831*(H2831+VLOOKUP(B2831,Summary!$A$34:C$39,3,0))</f>
        <v>1.4070392703763032E-2</v>
      </c>
      <c r="N2831" t="s">
        <v>114</v>
      </c>
      <c r="P2831">
        <f t="shared" si="224"/>
        <v>3000</v>
      </c>
    </row>
    <row r="2832" spans="1:16" hidden="1">
      <c r="A2832" t="s">
        <v>11</v>
      </c>
      <c r="B2832" t="s">
        <v>11</v>
      </c>
      <c r="C2832" t="s">
        <v>83</v>
      </c>
      <c r="D2832" s="8">
        <v>6215</v>
      </c>
      <c r="E2832" t="e">
        <f>VLOOKUP(D2832,Conformity!$A$2:$C$116,2,0)</f>
        <v>#N/A</v>
      </c>
      <c r="F2832" s="8" t="s">
        <v>10</v>
      </c>
      <c r="G2832" s="26">
        <f t="shared" si="225"/>
        <v>0.62640332935885068</v>
      </c>
      <c r="H2832" s="30">
        <f t="shared" si="226"/>
        <v>1.7869211096790915E-2</v>
      </c>
      <c r="I2832" s="30">
        <f>HLOOKUP(F2832,ROCs!$B$1:$F$17,MATCH(VLOOKUP(D2832,HROC,2,0),ROCs!$A$2:$A$17,0)+1,0)</f>
        <v>0.24869471632328805</v>
      </c>
      <c r="J2832" s="3">
        <v>0.46</v>
      </c>
      <c r="K2832" s="26">
        <f t="shared" si="222"/>
        <v>0.4767602059275593</v>
      </c>
      <c r="L2832" s="31">
        <f t="shared" si="223"/>
        <v>0.81261081459312845</v>
      </c>
      <c r="M2832" s="4">
        <f>2.721*K2832*(H2832+VLOOKUP(B2832,Summary!$A$34:C$39,3,0))</f>
        <v>0.1658801907983119</v>
      </c>
      <c r="N2832" t="s">
        <v>111</v>
      </c>
      <c r="O2832" t="s">
        <v>82</v>
      </c>
      <c r="P2832">
        <f t="shared" si="224"/>
        <v>6000</v>
      </c>
    </row>
    <row r="2833" spans="1:16" hidden="1">
      <c r="A2833" t="s">
        <v>8</v>
      </c>
      <c r="B2833" t="s">
        <v>8</v>
      </c>
      <c r="C2833" t="s">
        <v>74</v>
      </c>
      <c r="D2833" s="8">
        <v>2130</v>
      </c>
      <c r="E2833" t="str">
        <f>VLOOKUP(D2833,Conformity!$A$2:$C$116,2,0)</f>
        <v>Woodland Pastures</v>
      </c>
      <c r="F2833" s="8" t="s">
        <v>5</v>
      </c>
      <c r="G2833" s="26">
        <f t="shared" si="225"/>
        <v>0.95337210017164864</v>
      </c>
      <c r="H2833" s="30">
        <f t="shared" si="226"/>
        <v>0.22938109134459039</v>
      </c>
      <c r="I2833" s="30">
        <f>HLOOKUP(F2833,ROCs!$B$1:$F$17,MATCH(VLOOKUP(D2833,HROC,2,0),ROCs!$A$2:$A$17,0)+1,0)</f>
        <v>0.2</v>
      </c>
      <c r="J2833" s="3">
        <v>0.46</v>
      </c>
      <c r="K2833" s="26">
        <f t="shared" si="222"/>
        <v>0.38341000000000003</v>
      </c>
      <c r="L2833" s="31">
        <f t="shared" si="223"/>
        <v>0.9946136520378549</v>
      </c>
      <c r="M2833" s="4">
        <f>2.721*K2833*(H2833+VLOOKUP(B2833,Summary!$A$34:C$39,3,0))</f>
        <v>0.43752293441644047</v>
      </c>
      <c r="N2833" t="s">
        <v>115</v>
      </c>
      <c r="P2833">
        <f t="shared" si="224"/>
        <v>2000</v>
      </c>
    </row>
    <row r="2834" spans="1:16">
      <c r="A2834" t="s">
        <v>8</v>
      </c>
      <c r="B2834" t="s">
        <v>8</v>
      </c>
      <c r="C2834" t="s">
        <v>17</v>
      </c>
      <c r="D2834" s="8">
        <v>5120</v>
      </c>
      <c r="E2834" t="str">
        <f>VLOOKUP(D2834,Conformity!$A$2:$C$116,2,0)</f>
        <v xml:space="preserve"> Channelized Waterways, Canals</v>
      </c>
      <c r="F2834" s="8" t="s">
        <v>10</v>
      </c>
      <c r="G2834" s="26">
        <f t="shared" si="225"/>
        <v>0.52096910560538079</v>
      </c>
      <c r="H2834" s="30">
        <f t="shared" si="226"/>
        <v>9.3813358258152305E-2</v>
      </c>
      <c r="I2834" s="30">
        <f>HLOOKUP(F2834,ROCs!$B$1:$F$17,MATCH(VLOOKUP(D2834,HROC,2,0),ROCs!$A$2:$A$17,0)+1,0)</f>
        <v>0.2984336595879456</v>
      </c>
      <c r="J2834" s="3">
        <v>0.45</v>
      </c>
      <c r="K2834" s="26">
        <f t="shared" si="222"/>
        <v>0.55967502434974348</v>
      </c>
      <c r="L2834" s="31">
        <f t="shared" si="223"/>
        <v>0.79337121287008827</v>
      </c>
      <c r="M2834" s="4">
        <f>2.721*K2834*(H2834+VLOOKUP(B2834,Summary!$A$34:C$39,3,0))</f>
        <v>0.43221247833563958</v>
      </c>
      <c r="N2834" t="s">
        <v>17</v>
      </c>
      <c r="O2834" t="s">
        <v>22</v>
      </c>
      <c r="P2834">
        <f t="shared" si="224"/>
        <v>5000</v>
      </c>
    </row>
    <row r="2835" spans="1:16">
      <c r="A2835" t="s">
        <v>11</v>
      </c>
      <c r="B2835" t="s">
        <v>11</v>
      </c>
      <c r="C2835" t="s">
        <v>17</v>
      </c>
      <c r="D2835" s="8">
        <v>6300</v>
      </c>
      <c r="E2835" t="str">
        <f>VLOOKUP(D2835,Conformity!$A$2:$C$116,2,0)</f>
        <v>Wetland Forested Mixed</v>
      </c>
      <c r="F2835" s="8" t="s">
        <v>5</v>
      </c>
      <c r="G2835" s="26">
        <f t="shared" si="225"/>
        <v>0.62640332935885068</v>
      </c>
      <c r="H2835" s="30">
        <f t="shared" si="226"/>
        <v>1.7869211096790915E-2</v>
      </c>
      <c r="I2835" s="30">
        <f>HLOOKUP(F2835,ROCs!$B$1:$F$17,MATCH(VLOOKUP(D2835,HROC,2,0),ROCs!$A$2:$A$17,0)+1,0)</f>
        <v>0.24869471632328805</v>
      </c>
      <c r="J2835" s="3">
        <v>0.45</v>
      </c>
      <c r="K2835" s="26">
        <f t="shared" si="222"/>
        <v>0.46639585362478631</v>
      </c>
      <c r="L2835" s="31">
        <f t="shared" si="223"/>
        <v>0.79494536210197353</v>
      </c>
      <c r="M2835" s="4">
        <f>2.721*K2835*(H2835+VLOOKUP(B2835,Summary!$A$34:C$39,3,0))</f>
        <v>0.16227409969400081</v>
      </c>
      <c r="N2835" t="s">
        <v>17</v>
      </c>
      <c r="O2835" t="s">
        <v>28</v>
      </c>
      <c r="P2835">
        <f t="shared" si="224"/>
        <v>6000</v>
      </c>
    </row>
    <row r="2836" spans="1:16">
      <c r="A2836" t="s">
        <v>14</v>
      </c>
      <c r="B2836" t="s">
        <v>96</v>
      </c>
      <c r="C2836" t="s">
        <v>17</v>
      </c>
      <c r="D2836" s="8">
        <v>5120</v>
      </c>
      <c r="E2836" t="str">
        <f>VLOOKUP(D2836,Conformity!$A$2:$C$116,2,0)</f>
        <v xml:space="preserve"> Channelized Waterways, Canals</v>
      </c>
      <c r="F2836" s="8" t="s">
        <v>10</v>
      </c>
      <c r="G2836" s="26">
        <f t="shared" si="225"/>
        <v>0.52096910560538079</v>
      </c>
      <c r="H2836" s="30">
        <f t="shared" si="226"/>
        <v>9.3813358258152305E-2</v>
      </c>
      <c r="I2836" s="30">
        <f>HLOOKUP(F2836,ROCs!$B$1:$F$17,MATCH(VLOOKUP(D2836,HROC,2,0),ROCs!$A$2:$A$17,0)+1,0)</f>
        <v>0.2984336595879456</v>
      </c>
      <c r="J2836" s="3">
        <v>0.45</v>
      </c>
      <c r="K2836" s="26">
        <f t="shared" si="222"/>
        <v>0.55967502434974348</v>
      </c>
      <c r="L2836" s="31">
        <f t="shared" si="223"/>
        <v>0.79337121287008827</v>
      </c>
      <c r="M2836" s="4">
        <f>2.721*K2836*(H2836+VLOOKUP(B2836,Summary!$A$34:C$39,3,0))</f>
        <v>0.26469614679751791</v>
      </c>
      <c r="N2836" t="s">
        <v>17</v>
      </c>
      <c r="O2836" t="s">
        <v>54</v>
      </c>
      <c r="P2836">
        <f t="shared" si="224"/>
        <v>5000</v>
      </c>
    </row>
    <row r="2837" spans="1:16">
      <c r="A2837" t="s">
        <v>16</v>
      </c>
      <c r="B2837" t="s">
        <v>97</v>
      </c>
      <c r="C2837" t="s">
        <v>17</v>
      </c>
      <c r="D2837" s="8">
        <v>1210</v>
      </c>
      <c r="E2837" t="str">
        <f>VLOOKUP(D2837,Conformity!$A$2:$C$116,2,0)</f>
        <v>Fixed Single Family Units</v>
      </c>
      <c r="F2837" s="8" t="s">
        <v>9</v>
      </c>
      <c r="G2837" s="26">
        <f t="shared" si="225"/>
        <v>1.3474392445178078</v>
      </c>
      <c r="H2837" s="30">
        <f t="shared" si="226"/>
        <v>0.2921616014325315</v>
      </c>
      <c r="I2837" s="30">
        <f>HLOOKUP(F2837,ROCs!$B$1:$F$17,MATCH(VLOOKUP(D2837,HROC,2,0),ROCs!$A$2:$A$17,0)+1,0)</f>
        <v>0.2050753273754139</v>
      </c>
      <c r="J2837" s="3">
        <v>0.45</v>
      </c>
      <c r="K2837" s="26">
        <f t="shared" si="222"/>
        <v>0.38459314207666684</v>
      </c>
      <c r="L2837" s="31">
        <f t="shared" si="223"/>
        <v>1.4100654443265244</v>
      </c>
      <c r="M2837" s="4">
        <f>2.721*K2837*(H2837+VLOOKUP(B2837,Summary!$A$34:C$39,3,0))</f>
        <v>0.34759978827823312</v>
      </c>
      <c r="N2837" t="s">
        <v>17</v>
      </c>
      <c r="O2837" t="s">
        <v>61</v>
      </c>
      <c r="P2837">
        <f t="shared" si="224"/>
        <v>1000</v>
      </c>
    </row>
    <row r="2838" spans="1:16" hidden="1">
      <c r="A2838" t="s">
        <v>16</v>
      </c>
      <c r="B2838" t="s">
        <v>97</v>
      </c>
      <c r="C2838" t="s">
        <v>86</v>
      </c>
      <c r="D2838" s="8">
        <v>2110</v>
      </c>
      <c r="E2838" t="str">
        <f>VLOOKUP(D2838,Conformity!$A$2:$C$116,2,0)</f>
        <v>Improved Pastures</v>
      </c>
      <c r="F2838" s="8" t="s">
        <v>10</v>
      </c>
      <c r="G2838" s="26">
        <f t="shared" si="225"/>
        <v>1.8765006736361713</v>
      </c>
      <c r="H2838" s="30">
        <f t="shared" si="226"/>
        <v>0.3700681607026059</v>
      </c>
      <c r="I2838" s="30">
        <f>HLOOKUP(F2838,ROCs!$B$1:$F$17,MATCH(VLOOKUP(D2838,HROC,2,0),ROCs!$A$2:$A$17,0)+1,0)</f>
        <v>0.58663586860269046</v>
      </c>
      <c r="J2838" s="3">
        <v>0.45</v>
      </c>
      <c r="K2838" s="26">
        <f t="shared" si="222"/>
        <v>1.1001622420807706</v>
      </c>
      <c r="L2838" s="31">
        <f t="shared" si="223"/>
        <v>5.6173825675646931</v>
      </c>
      <c r="M2838" s="4">
        <f>2.721*K2838*(H2838+VLOOKUP(B2838,Summary!$A$34:C$39,3,0))</f>
        <v>1.2275560407769699</v>
      </c>
      <c r="N2838" t="s">
        <v>109</v>
      </c>
      <c r="P2838">
        <f t="shared" si="224"/>
        <v>2000</v>
      </c>
    </row>
    <row r="2839" spans="1:16" hidden="1">
      <c r="A2839" t="s">
        <v>16</v>
      </c>
      <c r="B2839" t="s">
        <v>97</v>
      </c>
      <c r="C2839" t="s">
        <v>86</v>
      </c>
      <c r="D2839" s="8">
        <v>8140</v>
      </c>
      <c r="E2839" t="str">
        <f>VLOOKUP(D2839,Conformity!$A$2:$C$116,2,0)</f>
        <v>Roads and Highways</v>
      </c>
      <c r="F2839" s="8" t="s">
        <v>9</v>
      </c>
      <c r="G2839" s="26">
        <f t="shared" si="225"/>
        <v>1.0171301585628862</v>
      </c>
      <c r="H2839" s="30">
        <f t="shared" si="226"/>
        <v>0.19656132206470006</v>
      </c>
      <c r="I2839" s="30">
        <f>HLOOKUP(F2839,ROCs!$B$1:$F$17,MATCH(VLOOKUP(D2839,HROC,2,0),ROCs!$A$2:$A$17,0)+1,0)</f>
        <v>0.42691819959772126</v>
      </c>
      <c r="J2839" s="3">
        <v>0.45</v>
      </c>
      <c r="K2839" s="26">
        <f t="shared" si="222"/>
        <v>0.80063171857057647</v>
      </c>
      <c r="L2839" s="31">
        <f t="shared" si="223"/>
        <v>2.2158372805265132</v>
      </c>
      <c r="M2839" s="4">
        <f>2.721*K2839*(H2839+VLOOKUP(B2839,Summary!$A$34:C$39,3,0))</f>
        <v>0.51535331260084061</v>
      </c>
      <c r="N2839" t="s">
        <v>109</v>
      </c>
      <c r="P2839">
        <f t="shared" si="224"/>
        <v>8000</v>
      </c>
    </row>
    <row r="2840" spans="1:16" hidden="1">
      <c r="A2840" t="s">
        <v>2</v>
      </c>
      <c r="B2840" t="s">
        <v>94</v>
      </c>
      <c r="C2840" t="s">
        <v>71</v>
      </c>
      <c r="D2840" s="8">
        <v>5110</v>
      </c>
      <c r="E2840" t="str">
        <f>VLOOKUP(D2840,Conformity!$A$2:$C$116,2,0)</f>
        <v xml:space="preserve"> Natural River, Stream, Waterway</v>
      </c>
      <c r="F2840" s="8" t="s">
        <v>10</v>
      </c>
      <c r="G2840" s="26">
        <f t="shared" si="225"/>
        <v>0.52096910560538079</v>
      </c>
      <c r="H2840" s="30">
        <f t="shared" si="226"/>
        <v>9.3813358258152305E-2</v>
      </c>
      <c r="I2840" s="30">
        <f>HLOOKUP(F2840,ROCs!$B$1:$F$17,MATCH(VLOOKUP(D2840,HROC,2,0),ROCs!$A$2:$A$17,0)+1,0)</f>
        <v>0.2984336595879456</v>
      </c>
      <c r="J2840" s="3">
        <v>0.45</v>
      </c>
      <c r="K2840" s="26">
        <f t="shared" si="222"/>
        <v>0.55967502434974348</v>
      </c>
      <c r="L2840" s="31">
        <f t="shared" si="223"/>
        <v>0.79337121287008827</v>
      </c>
      <c r="M2840" s="4">
        <f>2.721*K2840*(H2840+VLOOKUP(B2840,Summary!$A$34:C$39,3,0))</f>
        <v>0.21900987455984833</v>
      </c>
      <c r="N2840" t="s">
        <v>104</v>
      </c>
      <c r="P2840">
        <f t="shared" si="224"/>
        <v>5000</v>
      </c>
    </row>
    <row r="2841" spans="1:16" hidden="1">
      <c r="A2841" t="s">
        <v>2</v>
      </c>
      <c r="B2841" t="s">
        <v>94</v>
      </c>
      <c r="C2841" t="s">
        <v>71</v>
      </c>
      <c r="D2841" s="8">
        <v>6120</v>
      </c>
      <c r="E2841" t="str">
        <f>VLOOKUP(D2841,Conformity!$A$2:$C$116,2,0)</f>
        <v>Mangrove Swamps</v>
      </c>
      <c r="F2841" s="8" t="s">
        <v>3</v>
      </c>
      <c r="G2841" s="26">
        <f t="shared" si="225"/>
        <v>0.62640332935885068</v>
      </c>
      <c r="H2841" s="30">
        <f t="shared" si="226"/>
        <v>1.7869211096790915E-2</v>
      </c>
      <c r="I2841" s="30">
        <f>HLOOKUP(F2841,ROCs!$B$1:$F$17,MATCH(VLOOKUP(D2841,HROC,2,0),ROCs!$A$2:$A$17,0)+1,0)</f>
        <v>0.24869471632328805</v>
      </c>
      <c r="J2841" s="3">
        <v>0.45</v>
      </c>
      <c r="K2841" s="26">
        <f t="shared" si="222"/>
        <v>0.46639585362478631</v>
      </c>
      <c r="L2841" s="31">
        <f t="shared" si="223"/>
        <v>0.79494536210197353</v>
      </c>
      <c r="M2841" s="4">
        <f>2.721*K2841*(H2841+VLOOKUP(B2841,Summary!$A$34:C$39,3,0))</f>
        <v>8.6130312631218175E-2</v>
      </c>
      <c r="N2841" t="s">
        <v>104</v>
      </c>
      <c r="P2841">
        <f t="shared" si="224"/>
        <v>6000</v>
      </c>
    </row>
    <row r="2842" spans="1:16" hidden="1">
      <c r="A2842" t="s">
        <v>14</v>
      </c>
      <c r="B2842" t="s">
        <v>96</v>
      </c>
      <c r="C2842" t="s">
        <v>72</v>
      </c>
      <c r="D2842" s="8">
        <v>1290</v>
      </c>
      <c r="E2842" t="str">
        <f>VLOOKUP(D2842,Conformity!$A$2:$C$116,2,0)</f>
        <v>Medium Density Under Construction</v>
      </c>
      <c r="F2842" s="8" t="s">
        <v>3</v>
      </c>
      <c r="G2842" s="26">
        <f t="shared" si="225"/>
        <v>1.3474392445178078</v>
      </c>
      <c r="H2842" s="30">
        <f t="shared" si="226"/>
        <v>0.2921616014325315</v>
      </c>
      <c r="I2842" s="30">
        <f>HLOOKUP(F2842,ROCs!$B$1:$F$17,MATCH(VLOOKUP(D2842,HROC,2,0),ROCs!$A$2:$A$17,0)+1,0)</f>
        <v>0.21931666955426207</v>
      </c>
      <c r="J2842" s="3">
        <v>0.45</v>
      </c>
      <c r="K2842" s="26">
        <f t="shared" si="222"/>
        <v>0.41130099916532425</v>
      </c>
      <c r="L2842" s="31">
        <f t="shared" si="223"/>
        <v>1.5079866557380885</v>
      </c>
      <c r="M2842" s="4">
        <f>2.721*K2842*(H2842+VLOOKUP(B2842,Summary!$A$34:C$39,3,0))</f>
        <v>0.41650466321337543</v>
      </c>
      <c r="N2842" t="s">
        <v>99</v>
      </c>
      <c r="P2842">
        <f t="shared" si="224"/>
        <v>1000</v>
      </c>
    </row>
    <row r="2843" spans="1:16" hidden="1">
      <c r="A2843" t="s">
        <v>14</v>
      </c>
      <c r="B2843" t="s">
        <v>96</v>
      </c>
      <c r="C2843" t="s">
        <v>72</v>
      </c>
      <c r="D2843" s="8">
        <v>4271</v>
      </c>
      <c r="E2843" t="e">
        <f>VLOOKUP(D2843,Conformity!$A$2:$C$116,2,0)</f>
        <v>#N/A</v>
      </c>
      <c r="F2843" s="8" t="s">
        <v>5</v>
      </c>
      <c r="G2843" s="26">
        <f t="shared" si="225"/>
        <v>0.80616023176279095</v>
      </c>
      <c r="H2843" s="30">
        <f t="shared" si="226"/>
        <v>4.9140330516175015E-2</v>
      </c>
      <c r="I2843" s="30">
        <f>HLOOKUP(F2843,ROCs!$B$1:$F$17,MATCH(VLOOKUP(D2843,HROC,2,0),ROCs!$A$2:$A$17,0)+1,0)</f>
        <v>0.28292799795311729</v>
      </c>
      <c r="J2843" s="3">
        <v>0.45</v>
      </c>
      <c r="K2843" s="26">
        <f t="shared" si="222"/>
        <v>0.53059609416132736</v>
      </c>
      <c r="L2843" s="31">
        <f t="shared" si="223"/>
        <v>1.163895424527196</v>
      </c>
      <c r="M2843" s="4">
        <f>2.721*K2843*(H2843+VLOOKUP(B2843,Summary!$A$34:C$39,3,0))</f>
        <v>0.1864466068749627</v>
      </c>
      <c r="N2843" t="s">
        <v>99</v>
      </c>
      <c r="P2843">
        <f t="shared" si="224"/>
        <v>4000</v>
      </c>
    </row>
    <row r="2844" spans="1:16" hidden="1">
      <c r="A2844" t="s">
        <v>8</v>
      </c>
      <c r="B2844" t="s">
        <v>8</v>
      </c>
      <c r="C2844" t="s">
        <v>86</v>
      </c>
      <c r="D2844" s="8">
        <v>1400</v>
      </c>
      <c r="E2844" t="str">
        <f>VLOOKUP(D2844,Conformity!$A$2:$C$116,2,0)</f>
        <v>Commercial and Services</v>
      </c>
      <c r="F2844" s="8" t="s">
        <v>5</v>
      </c>
      <c r="G2844" s="26">
        <f t="shared" si="225"/>
        <v>0.73183755311232057</v>
      </c>
      <c r="H2844" s="30">
        <f t="shared" si="226"/>
        <v>0.15992943931627868</v>
      </c>
      <c r="I2844" s="30">
        <f>HLOOKUP(F2844,ROCs!$B$1:$F$17,MATCH(VLOOKUP(D2844,HROC,2,0),ROCs!$A$2:$A$17,0)+1,0)</f>
        <v>0.58224006489851832</v>
      </c>
      <c r="J2844" s="3">
        <v>0.44</v>
      </c>
      <c r="K2844" s="26">
        <f t="shared" si="222"/>
        <v>1.0676536070044131</v>
      </c>
      <c r="L2844" s="31">
        <f t="shared" si="223"/>
        <v>2.1260506380382176</v>
      </c>
      <c r="M2844" s="4">
        <f>2.721*K2844*(H2844+VLOOKUP(B2844,Summary!$A$34:C$39,3,0))</f>
        <v>1.0165749278139977</v>
      </c>
      <c r="N2844" t="s">
        <v>109</v>
      </c>
      <c r="P2844">
        <f t="shared" si="224"/>
        <v>1000</v>
      </c>
    </row>
    <row r="2845" spans="1:16" hidden="1">
      <c r="A2845" t="s">
        <v>14</v>
      </c>
      <c r="B2845" t="s">
        <v>96</v>
      </c>
      <c r="C2845" t="s">
        <v>78</v>
      </c>
      <c r="D2845" s="8">
        <v>5200</v>
      </c>
      <c r="E2845" t="str">
        <f>VLOOKUP(D2845,Conformity!$A$2:$C$116,2,0)</f>
        <v>Lakes</v>
      </c>
      <c r="F2845" s="8" t="s">
        <v>10</v>
      </c>
      <c r="G2845" s="26">
        <f t="shared" si="225"/>
        <v>0.52096910560538079</v>
      </c>
      <c r="H2845" s="30">
        <f t="shared" si="226"/>
        <v>9.3813358258152305E-2</v>
      </c>
      <c r="I2845" s="30">
        <f>HLOOKUP(F2845,ROCs!$B$1:$F$17,MATCH(VLOOKUP(D2845,HROC,2,0),ROCs!$A$2:$A$17,0)+1,0)</f>
        <v>0.2984336595879456</v>
      </c>
      <c r="J2845" s="3">
        <v>0.44</v>
      </c>
      <c r="K2845" s="26">
        <f t="shared" si="222"/>
        <v>0.54723780158641577</v>
      </c>
      <c r="L2845" s="31">
        <f t="shared" si="223"/>
        <v>0.77574074147297511</v>
      </c>
      <c r="M2845" s="4">
        <f>2.721*K2845*(H2845+VLOOKUP(B2845,Summary!$A$34:C$39,3,0))</f>
        <v>0.2588140102020175</v>
      </c>
      <c r="N2845" t="s">
        <v>100</v>
      </c>
      <c r="P2845">
        <f t="shared" si="224"/>
        <v>5000</v>
      </c>
    </row>
    <row r="2846" spans="1:16" hidden="1">
      <c r="A2846" t="s">
        <v>8</v>
      </c>
      <c r="B2846" t="s">
        <v>8</v>
      </c>
      <c r="C2846" t="s">
        <v>81</v>
      </c>
      <c r="D2846" s="8">
        <v>1500</v>
      </c>
      <c r="E2846" t="str">
        <f>VLOOKUP(D2846,Conformity!$A$2:$C$116,2,0)</f>
        <v>Industrial</v>
      </c>
      <c r="F2846" s="8" t="s">
        <v>10</v>
      </c>
      <c r="G2846" s="26">
        <f t="shared" si="225"/>
        <v>1.4884831588725165</v>
      </c>
      <c r="H2846" s="30">
        <f t="shared" si="226"/>
        <v>0.30824389141964326</v>
      </c>
      <c r="I2846" s="30">
        <f>HLOOKUP(F2846,ROCs!$B$1:$F$17,MATCH(VLOOKUP(D2846,HROC,2,0),ROCs!$A$2:$A$17,0)+1,0)</f>
        <v>0.57659988543228824</v>
      </c>
      <c r="J2846" s="3">
        <v>0.44</v>
      </c>
      <c r="K2846" s="26">
        <f t="shared" si="222"/>
        <v>1.0573112099171869</v>
      </c>
      <c r="L2846" s="31">
        <f t="shared" si="223"/>
        <v>4.2822823985745391</v>
      </c>
      <c r="M2846" s="4">
        <f>2.721*K2846*(H2846+VLOOKUP(B2846,Summary!$A$34:C$39,3,0))</f>
        <v>1.4334196753961121</v>
      </c>
      <c r="N2846" t="s">
        <v>103</v>
      </c>
      <c r="O2846" t="s">
        <v>82</v>
      </c>
      <c r="P2846">
        <f t="shared" si="224"/>
        <v>1000</v>
      </c>
    </row>
    <row r="2847" spans="1:16" hidden="1">
      <c r="A2847" t="s">
        <v>16</v>
      </c>
      <c r="B2847" t="s">
        <v>97</v>
      </c>
      <c r="C2847" t="s">
        <v>81</v>
      </c>
      <c r="D2847" s="8">
        <v>1310</v>
      </c>
      <c r="E2847" t="str">
        <f>VLOOKUP(D2847,Conformity!$A$2:$C$116,2,0)</f>
        <v>Fixed Single Family Units &lt;Six or more dwelling units per acre&gt;</v>
      </c>
      <c r="F2847" s="8" t="s">
        <v>5</v>
      </c>
      <c r="G2847" s="26">
        <f t="shared" si="225"/>
        <v>1.3474392445178078</v>
      </c>
      <c r="H2847" s="30">
        <f t="shared" si="226"/>
        <v>0.2921616014325315</v>
      </c>
      <c r="I2847" s="30">
        <f>HLOOKUP(F2847,ROCs!$B$1:$F$17,MATCH(VLOOKUP(D2847,HROC,2,0),ROCs!$A$2:$A$17,0)+1,0)</f>
        <v>0.45902383655933859</v>
      </c>
      <c r="J2847" s="3">
        <v>0.44</v>
      </c>
      <c r="K2847" s="26">
        <f t="shared" si="222"/>
        <v>0.84171200909885913</v>
      </c>
      <c r="L2847" s="31">
        <f t="shared" si="223"/>
        <v>3.0860379144991552</v>
      </c>
      <c r="M2847" s="4">
        <f>2.721*K2847*(H2847+VLOOKUP(B2847,Summary!$A$34:C$39,3,0))</f>
        <v>0.76074917658226326</v>
      </c>
      <c r="N2847" t="s">
        <v>103</v>
      </c>
      <c r="O2847" t="s">
        <v>82</v>
      </c>
      <c r="P2847">
        <f t="shared" si="224"/>
        <v>1000</v>
      </c>
    </row>
    <row r="2848" spans="1:16" hidden="1">
      <c r="A2848" t="s">
        <v>16</v>
      </c>
      <c r="B2848" t="s">
        <v>97</v>
      </c>
      <c r="C2848" t="s">
        <v>71</v>
      </c>
      <c r="D2848" s="8">
        <v>1820</v>
      </c>
      <c r="E2848" t="str">
        <f>VLOOKUP(D2848,Conformity!$A$2:$C$116,2,0)</f>
        <v>Golf Courses</v>
      </c>
      <c r="F2848" s="8" t="s">
        <v>13</v>
      </c>
      <c r="G2848" s="26">
        <f t="shared" si="225"/>
        <v>1.8765006736361713</v>
      </c>
      <c r="H2848" s="30">
        <f t="shared" si="226"/>
        <v>0.3700681607026059</v>
      </c>
      <c r="I2848" s="30">
        <f>HLOOKUP(F2848,ROCs!$B$1:$F$17,MATCH(VLOOKUP(D2848,HROC,2,0),ROCs!$A$2:$A$17,0)+1,0)</f>
        <v>0.15190764990771397</v>
      </c>
      <c r="J2848" s="3">
        <v>0.44</v>
      </c>
      <c r="K2848" s="26">
        <f t="shared" si="222"/>
        <v>0.27855305763577509</v>
      </c>
      <c r="L2848" s="31">
        <f t="shared" si="223"/>
        <v>1.4222803058079936</v>
      </c>
      <c r="M2848" s="4">
        <f>2.721*K2848*(H2848+VLOOKUP(B2848,Summary!$A$34:C$39,3,0))</f>
        <v>0.3108082385475896</v>
      </c>
      <c r="N2848" t="s">
        <v>104</v>
      </c>
      <c r="P2848">
        <f t="shared" si="224"/>
        <v>1000</v>
      </c>
    </row>
    <row r="2849" spans="1:16" hidden="1">
      <c r="A2849" t="s">
        <v>16</v>
      </c>
      <c r="B2849" t="s">
        <v>97</v>
      </c>
      <c r="C2849" t="s">
        <v>71</v>
      </c>
      <c r="D2849" s="8">
        <v>6170</v>
      </c>
      <c r="E2849" t="str">
        <f>VLOOKUP(D2849,Conformity!$A$2:$C$116,2,0)</f>
        <v>Mixed Wetland Hardwoods</v>
      </c>
      <c r="F2849" s="8" t="s">
        <v>13</v>
      </c>
      <c r="G2849" s="26">
        <f t="shared" si="225"/>
        <v>0.62640332935885068</v>
      </c>
      <c r="H2849" s="30">
        <f t="shared" si="226"/>
        <v>1.7869211096790915E-2</v>
      </c>
      <c r="I2849" s="30">
        <f>HLOOKUP(F2849,ROCs!$B$1:$F$17,MATCH(VLOOKUP(D2849,HROC,2,0),ROCs!$A$2:$A$17,0)+1,0)</f>
        <v>0.24869471632328805</v>
      </c>
      <c r="J2849" s="3">
        <v>0.44</v>
      </c>
      <c r="K2849" s="26">
        <f t="shared" si="222"/>
        <v>0.45603150132201326</v>
      </c>
      <c r="L2849" s="31">
        <f t="shared" si="223"/>
        <v>0.7772799096108185</v>
      </c>
      <c r="M2849" s="4">
        <f>2.721*K2849*(H2849+VLOOKUP(B2849,Summary!$A$34:C$39,3,0))</f>
        <v>7.1807688532885786E-2</v>
      </c>
      <c r="N2849" t="s">
        <v>104</v>
      </c>
      <c r="P2849">
        <f t="shared" si="224"/>
        <v>6000</v>
      </c>
    </row>
    <row r="2850" spans="1:16" hidden="1">
      <c r="A2850" t="s">
        <v>14</v>
      </c>
      <c r="B2850" t="s">
        <v>96</v>
      </c>
      <c r="C2850" t="s">
        <v>90</v>
      </c>
      <c r="D2850" s="8">
        <v>1110</v>
      </c>
      <c r="E2850" t="str">
        <f>VLOOKUP(D2850,Conformity!$A$2:$C$116,2,0)</f>
        <v>Fixed Single Family Units</v>
      </c>
      <c r="F2850" s="8" t="s">
        <v>9</v>
      </c>
      <c r="G2850" s="26">
        <f t="shared" si="225"/>
        <v>0.96739227811534922</v>
      </c>
      <c r="H2850" s="30">
        <f t="shared" si="226"/>
        <v>0.17065096597435325</v>
      </c>
      <c r="I2850" s="30">
        <f>HLOOKUP(F2850,ROCs!$B$1:$F$17,MATCH(VLOOKUP(D2850,HROC,2,0),ROCs!$A$2:$A$17,0)+1,0)</f>
        <v>0.22153198944874952</v>
      </c>
      <c r="J2850" s="3">
        <v>0.44</v>
      </c>
      <c r="K2850" s="26">
        <f t="shared" si="222"/>
        <v>0.40622320905217202</v>
      </c>
      <c r="L2850" s="31">
        <f t="shared" si="223"/>
        <v>1.0692909493046272</v>
      </c>
      <c r="M2850" s="4">
        <f>2.721*K2850*(H2850+VLOOKUP(B2850,Summary!$A$34:C$39,3,0))</f>
        <v>0.27705287236009979</v>
      </c>
      <c r="N2850" t="s">
        <v>105</v>
      </c>
      <c r="O2850" t="s">
        <v>89</v>
      </c>
      <c r="P2850">
        <f t="shared" si="224"/>
        <v>1000</v>
      </c>
    </row>
    <row r="2851" spans="1:16" hidden="1">
      <c r="A2851" t="s">
        <v>14</v>
      </c>
      <c r="B2851" t="s">
        <v>96</v>
      </c>
      <c r="C2851" t="s">
        <v>90</v>
      </c>
      <c r="D2851" s="8">
        <v>2130</v>
      </c>
      <c r="E2851" t="str">
        <f>VLOOKUP(D2851,Conformity!$A$2:$C$116,2,0)</f>
        <v>Woodland Pastures</v>
      </c>
      <c r="F2851" s="8" t="s">
        <v>9</v>
      </c>
      <c r="G2851" s="26">
        <f t="shared" si="225"/>
        <v>0.95337210017164864</v>
      </c>
      <c r="H2851" s="30">
        <f t="shared" si="226"/>
        <v>0.22938109134459039</v>
      </c>
      <c r="I2851" s="30">
        <f>HLOOKUP(F2851,ROCs!$B$1:$F$17,MATCH(VLOOKUP(D2851,HROC,2,0),ROCs!$A$2:$A$17,0)+1,0)</f>
        <v>0.2</v>
      </c>
      <c r="J2851" s="3">
        <v>0.44</v>
      </c>
      <c r="K2851" s="26">
        <f t="shared" si="222"/>
        <v>0.36674000000000001</v>
      </c>
      <c r="L2851" s="31">
        <f t="shared" si="223"/>
        <v>0.95136958021012208</v>
      </c>
      <c r="M2851" s="4">
        <f>2.721*K2851*(H2851+VLOOKUP(B2851,Summary!$A$34:C$39,3,0))</f>
        <v>0.30873124873746477</v>
      </c>
      <c r="N2851" t="s">
        <v>105</v>
      </c>
      <c r="O2851" t="s">
        <v>89</v>
      </c>
      <c r="P2851">
        <f t="shared" si="224"/>
        <v>2000</v>
      </c>
    </row>
    <row r="2852" spans="1:16" hidden="1">
      <c r="A2852" t="s">
        <v>11</v>
      </c>
      <c r="B2852" t="s">
        <v>11</v>
      </c>
      <c r="C2852" t="s">
        <v>72</v>
      </c>
      <c r="D2852" s="8">
        <v>4110</v>
      </c>
      <c r="E2852" t="str">
        <f>VLOOKUP(D2852,Conformity!$A$2:$C$116,2,0)</f>
        <v>Pine Flatwoods</v>
      </c>
      <c r="F2852" s="8" t="s">
        <v>10</v>
      </c>
      <c r="G2852" s="26">
        <f t="shared" si="225"/>
        <v>0.80616023176279095</v>
      </c>
      <c r="H2852" s="30">
        <f t="shared" si="226"/>
        <v>4.9140330516175015E-2</v>
      </c>
      <c r="I2852" s="30">
        <f>HLOOKUP(F2852,ROCs!$B$1:$F$17,MATCH(VLOOKUP(D2852,HROC,2,0),ROCs!$A$2:$A$17,0)+1,0)</f>
        <v>0.24115339422849597</v>
      </c>
      <c r="J2852" s="3">
        <v>0.44</v>
      </c>
      <c r="K2852" s="26">
        <f t="shared" si="222"/>
        <v>0.44220297899679301</v>
      </c>
      <c r="L2852" s="31">
        <f t="shared" si="223"/>
        <v>0.96999964686919771</v>
      </c>
      <c r="M2852" s="4">
        <f>2.721*K2852*(H2852+VLOOKUP(B2852,Summary!$A$34:C$39,3,0))</f>
        <v>0.19148310512141301</v>
      </c>
      <c r="N2852" t="s">
        <v>99</v>
      </c>
      <c r="P2852">
        <f t="shared" si="224"/>
        <v>4000</v>
      </c>
    </row>
    <row r="2853" spans="1:16" hidden="1">
      <c r="A2853" t="s">
        <v>11</v>
      </c>
      <c r="B2853" t="s">
        <v>11</v>
      </c>
      <c r="C2853" t="s">
        <v>74</v>
      </c>
      <c r="D2853" s="8">
        <v>5120</v>
      </c>
      <c r="E2853" t="str">
        <f>VLOOKUP(D2853,Conformity!$A$2:$C$116,2,0)</f>
        <v xml:space="preserve"> Channelized Waterways, Canals</v>
      </c>
      <c r="F2853" s="8" t="s">
        <v>10</v>
      </c>
      <c r="G2853" s="26">
        <f t="shared" si="225"/>
        <v>0.52096910560538079</v>
      </c>
      <c r="H2853" s="30">
        <f t="shared" si="226"/>
        <v>9.3813358258152305E-2</v>
      </c>
      <c r="I2853" s="30">
        <f>HLOOKUP(F2853,ROCs!$B$1:$F$17,MATCH(VLOOKUP(D2853,HROC,2,0),ROCs!$A$2:$A$17,0)+1,0)</f>
        <v>0.2984336595879456</v>
      </c>
      <c r="J2853" s="3">
        <v>0.44</v>
      </c>
      <c r="K2853" s="26">
        <f t="shared" si="222"/>
        <v>0.54723780158641577</v>
      </c>
      <c r="L2853" s="31">
        <f t="shared" si="223"/>
        <v>0.77574074147297511</v>
      </c>
      <c r="M2853" s="4">
        <f>2.721*K2853*(H2853+VLOOKUP(B2853,Summary!$A$34:C$39,3,0))</f>
        <v>0.30348503194551663</v>
      </c>
      <c r="N2853" t="s">
        <v>115</v>
      </c>
      <c r="P2853">
        <f t="shared" si="224"/>
        <v>5000</v>
      </c>
    </row>
    <row r="2854" spans="1:16" hidden="1">
      <c r="A2854" t="s">
        <v>11</v>
      </c>
      <c r="B2854" t="s">
        <v>11</v>
      </c>
      <c r="C2854" t="s">
        <v>76</v>
      </c>
      <c r="D2854" s="8">
        <v>8100</v>
      </c>
      <c r="E2854" t="str">
        <f>VLOOKUP(D2854,Conformity!$A$2:$C$116,2,0)</f>
        <v>Transportation</v>
      </c>
      <c r="F2854" s="8" t="s">
        <v>10</v>
      </c>
      <c r="G2854" s="26">
        <f t="shared" si="225"/>
        <v>1.0171301585628862</v>
      </c>
      <c r="H2854" s="30">
        <f t="shared" si="226"/>
        <v>0.19656132206470006</v>
      </c>
      <c r="I2854" s="30">
        <f>HLOOKUP(F2854,ROCs!$B$1:$F$17,MATCH(VLOOKUP(D2854,HROC,2,0),ROCs!$A$2:$A$17,0)+1,0)</f>
        <v>0.43863241848912221</v>
      </c>
      <c r="J2854" s="3">
        <v>0.43</v>
      </c>
      <c r="K2854" s="26">
        <f t="shared" si="222"/>
        <v>0.78604025974296921</v>
      </c>
      <c r="L2854" s="31">
        <f t="shared" si="223"/>
        <v>2.1754537962133949</v>
      </c>
      <c r="M2854" s="4">
        <f>2.721*K2854*(H2854+VLOOKUP(B2854,Summary!$A$34:C$39,3,0))</f>
        <v>0.65567812166746964</v>
      </c>
      <c r="N2854" t="s">
        <v>101</v>
      </c>
      <c r="P2854">
        <f t="shared" si="224"/>
        <v>8000</v>
      </c>
    </row>
    <row r="2855" spans="1:16" hidden="1">
      <c r="A2855" t="s">
        <v>2</v>
      </c>
      <c r="B2855" t="s">
        <v>94</v>
      </c>
      <c r="C2855" t="s">
        <v>81</v>
      </c>
      <c r="D2855" s="8">
        <v>1110</v>
      </c>
      <c r="E2855" t="str">
        <f>VLOOKUP(D2855,Conformity!$A$2:$C$116,2,0)</f>
        <v>Fixed Single Family Units</v>
      </c>
      <c r="F2855" s="8" t="s">
        <v>10</v>
      </c>
      <c r="G2855" s="26">
        <f t="shared" si="225"/>
        <v>0.96739227811534922</v>
      </c>
      <c r="H2855" s="30">
        <f t="shared" si="226"/>
        <v>0.17065096597435325</v>
      </c>
      <c r="I2855" s="30">
        <f>HLOOKUP(F2855,ROCs!$B$1:$F$17,MATCH(VLOOKUP(D2855,HROC,2,0),ROCs!$A$2:$A$17,0)+1,0)</f>
        <v>0.24895975957097566</v>
      </c>
      <c r="J2855" s="3">
        <v>0.43</v>
      </c>
      <c r="K2855" s="26">
        <f t="shared" si="222"/>
        <v>0.44614211314517765</v>
      </c>
      <c r="L2855" s="31">
        <f t="shared" si="223"/>
        <v>1.1743684581756879</v>
      </c>
      <c r="M2855" s="4">
        <f>2.721*K2855*(H2855+VLOOKUP(B2855,Summary!$A$34:C$39,3,0))</f>
        <v>0.26785983366654492</v>
      </c>
      <c r="N2855" t="s">
        <v>103</v>
      </c>
      <c r="O2855" t="s">
        <v>82</v>
      </c>
      <c r="P2855">
        <f t="shared" si="224"/>
        <v>1000</v>
      </c>
    </row>
    <row r="2856" spans="1:16" hidden="1">
      <c r="A2856" t="s">
        <v>11</v>
      </c>
      <c r="B2856" t="s">
        <v>11</v>
      </c>
      <c r="C2856" t="s">
        <v>72</v>
      </c>
      <c r="D2856" s="8">
        <v>8100</v>
      </c>
      <c r="E2856" t="str">
        <f>VLOOKUP(D2856,Conformity!$A$2:$C$116,2,0)</f>
        <v>Transportation</v>
      </c>
      <c r="F2856" s="8" t="s">
        <v>5</v>
      </c>
      <c r="G2856" s="26">
        <f t="shared" si="225"/>
        <v>1.0171301585628862</v>
      </c>
      <c r="H2856" s="30">
        <f t="shared" si="226"/>
        <v>0.19656132206470006</v>
      </c>
      <c r="I2856" s="30">
        <f>HLOOKUP(F2856,ROCs!$B$1:$F$17,MATCH(VLOOKUP(D2856,HROC,2,0),ROCs!$A$2:$A$17,0)+1,0)</f>
        <v>0.45034663738052311</v>
      </c>
      <c r="J2856" s="3">
        <v>0.43</v>
      </c>
      <c r="K2856" s="26">
        <f t="shared" si="222"/>
        <v>0.80703243285183179</v>
      </c>
      <c r="L2856" s="31">
        <f t="shared" si="223"/>
        <v>2.2335519688125656</v>
      </c>
      <c r="M2856" s="4">
        <f>2.721*K2856*(H2856+VLOOKUP(B2856,Summary!$A$34:C$39,3,0))</f>
        <v>0.67318881334404901</v>
      </c>
      <c r="N2856" t="s">
        <v>99</v>
      </c>
      <c r="P2856">
        <f t="shared" si="224"/>
        <v>8000</v>
      </c>
    </row>
    <row r="2857" spans="1:16" hidden="1">
      <c r="A2857" t="s">
        <v>14</v>
      </c>
      <c r="B2857" t="s">
        <v>96</v>
      </c>
      <c r="C2857" t="s">
        <v>77</v>
      </c>
      <c r="D2857" s="8">
        <v>5120</v>
      </c>
      <c r="E2857" t="str">
        <f>VLOOKUP(D2857,Conformity!$A$2:$C$116,2,0)</f>
        <v xml:space="preserve"> Channelized Waterways, Canals</v>
      </c>
      <c r="F2857" s="8" t="s">
        <v>13</v>
      </c>
      <c r="G2857" s="26">
        <f t="shared" si="225"/>
        <v>0.52096910560538079</v>
      </c>
      <c r="H2857" s="30">
        <f t="shared" si="226"/>
        <v>9.3813358258152305E-2</v>
      </c>
      <c r="I2857" s="30">
        <f>HLOOKUP(F2857,ROCs!$B$1:$F$17,MATCH(VLOOKUP(D2857,HROC,2,0),ROCs!$A$2:$A$17,0)+1,0)</f>
        <v>0.2984336595879456</v>
      </c>
      <c r="J2857" s="3">
        <v>0.43</v>
      </c>
      <c r="K2857" s="26">
        <f t="shared" si="222"/>
        <v>0.53480057882308818</v>
      </c>
      <c r="L2857" s="31">
        <f t="shared" si="223"/>
        <v>0.75811027007586207</v>
      </c>
      <c r="M2857" s="4">
        <f>2.721*K2857*(H2857+VLOOKUP(B2857,Summary!$A$34:C$39,3,0))</f>
        <v>0.25293187360651709</v>
      </c>
      <c r="N2857" t="s">
        <v>112</v>
      </c>
      <c r="P2857">
        <f t="shared" si="224"/>
        <v>5000</v>
      </c>
    </row>
    <row r="2858" spans="1:16" hidden="1">
      <c r="A2858" t="s">
        <v>16</v>
      </c>
      <c r="B2858" t="s">
        <v>97</v>
      </c>
      <c r="C2858" t="s">
        <v>79</v>
      </c>
      <c r="D2858" s="8">
        <v>6410</v>
      </c>
      <c r="E2858" t="str">
        <f>VLOOKUP(D2858,Conformity!$A$2:$C$116,2,0)</f>
        <v>Freshwater Marshes</v>
      </c>
      <c r="F2858" s="8" t="s">
        <v>10</v>
      </c>
      <c r="G2858" s="26">
        <f t="shared" si="225"/>
        <v>0.62640332935885068</v>
      </c>
      <c r="H2858" s="30">
        <f t="shared" si="226"/>
        <v>1.7869211096790915E-2</v>
      </c>
      <c r="I2858" s="30">
        <f>HLOOKUP(F2858,ROCs!$B$1:$F$17,MATCH(VLOOKUP(D2858,HROC,2,0),ROCs!$A$2:$A$17,0)+1,0)</f>
        <v>0.24869471632328805</v>
      </c>
      <c r="J2858" s="3">
        <v>0.43</v>
      </c>
      <c r="K2858" s="26">
        <f t="shared" si="222"/>
        <v>0.44566714901924026</v>
      </c>
      <c r="L2858" s="31">
        <f t="shared" si="223"/>
        <v>0.75961445711966358</v>
      </c>
      <c r="M2858" s="4">
        <f>2.721*K2858*(H2858+VLOOKUP(B2858,Summary!$A$34:C$39,3,0))</f>
        <v>7.0175695611683839E-2</v>
      </c>
      <c r="N2858" t="s">
        <v>113</v>
      </c>
      <c r="P2858">
        <f t="shared" si="224"/>
        <v>6000</v>
      </c>
    </row>
    <row r="2859" spans="1:16" hidden="1">
      <c r="A2859" t="s">
        <v>14</v>
      </c>
      <c r="B2859" t="s">
        <v>96</v>
      </c>
      <c r="C2859" t="s">
        <v>78</v>
      </c>
      <c r="D2859" s="8">
        <v>3200</v>
      </c>
      <c r="E2859" t="str">
        <f>VLOOKUP(D2859,Conformity!$A$2:$C$116,2,0)</f>
        <v>Shrub and Brushland</v>
      </c>
      <c r="F2859" s="8" t="s">
        <v>10</v>
      </c>
      <c r="G2859" s="26">
        <f t="shared" si="225"/>
        <v>0.80616023176279095</v>
      </c>
      <c r="H2859" s="30">
        <f t="shared" si="226"/>
        <v>4.9140330516175015E-2</v>
      </c>
      <c r="I2859" s="30">
        <f>HLOOKUP(F2859,ROCs!$B$1:$F$17,MATCH(VLOOKUP(D2859,HROC,2,0),ROCs!$A$2:$A$17,0)+1,0)</f>
        <v>0.24115339422849597</v>
      </c>
      <c r="J2859" s="3">
        <v>0.42</v>
      </c>
      <c r="K2859" s="26">
        <f t="shared" si="222"/>
        <v>0.42210284358784794</v>
      </c>
      <c r="L2859" s="31">
        <f t="shared" si="223"/>
        <v>0.92590875382968885</v>
      </c>
      <c r="M2859" s="4">
        <f>2.721*K2859*(H2859+VLOOKUP(B2859,Summary!$A$34:C$39,3,0))</f>
        <v>0.14832307249381821</v>
      </c>
      <c r="N2859" t="s">
        <v>100</v>
      </c>
      <c r="P2859">
        <f t="shared" si="224"/>
        <v>3000</v>
      </c>
    </row>
    <row r="2860" spans="1:16" hidden="1">
      <c r="A2860" t="s">
        <v>14</v>
      </c>
      <c r="B2860" t="s">
        <v>96</v>
      </c>
      <c r="C2860" t="s">
        <v>71</v>
      </c>
      <c r="D2860" s="8">
        <v>6172</v>
      </c>
      <c r="E2860" t="str">
        <f>VLOOKUP(D2860,Conformity!$A$2:$C$116,2,0)</f>
        <v>Mixed Shrubs</v>
      </c>
      <c r="F2860" s="8" t="s">
        <v>9</v>
      </c>
      <c r="G2860" s="26">
        <f t="shared" si="225"/>
        <v>0.62640332935885068</v>
      </c>
      <c r="H2860" s="30">
        <f t="shared" si="226"/>
        <v>1.7869211096790915E-2</v>
      </c>
      <c r="I2860" s="30">
        <f>HLOOKUP(F2860,ROCs!$B$1:$F$17,MATCH(VLOOKUP(D2860,HROC,2,0),ROCs!$A$2:$A$17,0)+1,0)</f>
        <v>0.24869471632328805</v>
      </c>
      <c r="J2860" s="3">
        <v>0.42</v>
      </c>
      <c r="K2860" s="26">
        <f t="shared" si="222"/>
        <v>0.43530279671646716</v>
      </c>
      <c r="L2860" s="31">
        <f t="shared" si="223"/>
        <v>0.74194900462850855</v>
      </c>
      <c r="M2860" s="4">
        <f>2.721*K2860*(H2860+VLOOKUP(B2860,Summary!$A$34:C$39,3,0))</f>
        <v>0.11592205908510217</v>
      </c>
      <c r="N2860" t="s">
        <v>104</v>
      </c>
      <c r="P2860">
        <f t="shared" si="224"/>
        <v>6000</v>
      </c>
    </row>
    <row r="2861" spans="1:16">
      <c r="A2861" t="s">
        <v>8</v>
      </c>
      <c r="B2861" t="s">
        <v>8</v>
      </c>
      <c r="C2861" t="s">
        <v>17</v>
      </c>
      <c r="D2861" s="8">
        <v>6170</v>
      </c>
      <c r="E2861" t="str">
        <f>VLOOKUP(D2861,Conformity!$A$2:$C$116,2,0)</f>
        <v>Mixed Wetland Hardwoods</v>
      </c>
      <c r="F2861" s="8" t="s">
        <v>10</v>
      </c>
      <c r="G2861" s="26">
        <f t="shared" si="225"/>
        <v>0.62640332935885068</v>
      </c>
      <c r="H2861" s="30">
        <f t="shared" si="226"/>
        <v>1.7869211096790915E-2</v>
      </c>
      <c r="I2861" s="30">
        <f>HLOOKUP(F2861,ROCs!$B$1:$F$17,MATCH(VLOOKUP(D2861,HROC,2,0),ROCs!$A$2:$A$17,0)+1,0)</f>
        <v>0.24869471632328805</v>
      </c>
      <c r="J2861" s="3">
        <v>0.41</v>
      </c>
      <c r="K2861" s="26">
        <f t="shared" si="222"/>
        <v>0.42493844441369416</v>
      </c>
      <c r="L2861" s="31">
        <f t="shared" si="223"/>
        <v>0.72428355213735363</v>
      </c>
      <c r="M2861" s="4">
        <f>2.721*K2861*(H2861+VLOOKUP(B2861,Summary!$A$34:C$39,3,0))</f>
        <v>0.24035033585672921</v>
      </c>
      <c r="N2861" t="s">
        <v>17</v>
      </c>
      <c r="O2861" t="s">
        <v>19</v>
      </c>
      <c r="P2861">
        <f t="shared" si="224"/>
        <v>6000</v>
      </c>
    </row>
    <row r="2862" spans="1:16">
      <c r="A2862" t="s">
        <v>14</v>
      </c>
      <c r="B2862" t="s">
        <v>96</v>
      </c>
      <c r="C2862" t="s">
        <v>17</v>
      </c>
      <c r="D2862" s="8">
        <v>3300</v>
      </c>
      <c r="E2862" t="str">
        <f>VLOOKUP(D2862,Conformity!$A$2:$C$116,2,0)</f>
        <v>Mixed Rangeland</v>
      </c>
      <c r="F2862" s="8" t="s">
        <v>5</v>
      </c>
      <c r="G2862" s="26">
        <f t="shared" si="225"/>
        <v>0.80616023176279095</v>
      </c>
      <c r="H2862" s="30">
        <f t="shared" si="226"/>
        <v>4.9140330516175015E-2</v>
      </c>
      <c r="I2862" s="30">
        <f>HLOOKUP(F2862,ROCs!$B$1:$F$17,MATCH(VLOOKUP(D2862,HROC,2,0),ROCs!$A$2:$A$17,0)+1,0)</f>
        <v>0.28292799795311729</v>
      </c>
      <c r="J2862" s="3">
        <v>0.41</v>
      </c>
      <c r="K2862" s="26">
        <f t="shared" si="222"/>
        <v>0.48343199690254263</v>
      </c>
      <c r="L2862" s="31">
        <f t="shared" si="223"/>
        <v>1.0604380534581117</v>
      </c>
      <c r="M2862" s="4">
        <f>2.721*K2862*(H2862+VLOOKUP(B2862,Summary!$A$34:C$39,3,0))</f>
        <v>0.16987357515274376</v>
      </c>
      <c r="N2862" t="s">
        <v>17</v>
      </c>
      <c r="O2862" t="s">
        <v>48</v>
      </c>
      <c r="P2862">
        <f t="shared" si="224"/>
        <v>3000</v>
      </c>
    </row>
    <row r="2863" spans="1:16">
      <c r="A2863" t="s">
        <v>14</v>
      </c>
      <c r="B2863" t="s">
        <v>96</v>
      </c>
      <c r="C2863" t="s">
        <v>17</v>
      </c>
      <c r="D2863" s="8">
        <v>4200</v>
      </c>
      <c r="E2863" t="str">
        <f>VLOOKUP(D2863,Conformity!$A$2:$C$116,2,0)</f>
        <v>Upland Hardwood Forests</v>
      </c>
      <c r="F2863" s="8" t="s">
        <v>10</v>
      </c>
      <c r="G2863" s="26">
        <f t="shared" si="225"/>
        <v>0.80616023176279095</v>
      </c>
      <c r="H2863" s="30">
        <f t="shared" si="226"/>
        <v>4.9140330516175015E-2</v>
      </c>
      <c r="I2863" s="30">
        <f>HLOOKUP(F2863,ROCs!$B$1:$F$17,MATCH(VLOOKUP(D2863,HROC,2,0),ROCs!$A$2:$A$17,0)+1,0)</f>
        <v>0.24115339422849597</v>
      </c>
      <c r="J2863" s="3">
        <v>0.41</v>
      </c>
      <c r="K2863" s="26">
        <f t="shared" si="222"/>
        <v>0.41205277588337536</v>
      </c>
      <c r="L2863" s="31">
        <f t="shared" si="223"/>
        <v>0.90386330730993436</v>
      </c>
      <c r="M2863" s="4">
        <f>2.721*K2863*(H2863+VLOOKUP(B2863,Summary!$A$34:C$39,3,0))</f>
        <v>0.14479157076777491</v>
      </c>
      <c r="N2863" t="s">
        <v>17</v>
      </c>
      <c r="O2863" t="s">
        <v>38</v>
      </c>
      <c r="P2863">
        <f t="shared" si="224"/>
        <v>4000</v>
      </c>
    </row>
    <row r="2864" spans="1:16">
      <c r="A2864" t="s">
        <v>16</v>
      </c>
      <c r="B2864" t="s">
        <v>97</v>
      </c>
      <c r="C2864" t="s">
        <v>17</v>
      </c>
      <c r="D2864" s="8">
        <v>1710</v>
      </c>
      <c r="E2864" t="str">
        <f>VLOOKUP(D2864,Conformity!$A$2:$C$116,2,0)</f>
        <v>Educational Facilities</v>
      </c>
      <c r="F2864" s="8" t="s">
        <v>5</v>
      </c>
      <c r="G2864" s="26">
        <f t="shared" si="225"/>
        <v>0.96739227811534922</v>
      </c>
      <c r="H2864" s="30">
        <f t="shared" si="226"/>
        <v>0.17065096597435325</v>
      </c>
      <c r="I2864" s="30">
        <f>HLOOKUP(F2864,ROCs!$B$1:$F$17,MATCH(VLOOKUP(D2864,HROC,2,0),ROCs!$A$2:$A$17,0)+1,0)</f>
        <v>0.24052044568721381</v>
      </c>
      <c r="J2864" s="3">
        <v>0.41</v>
      </c>
      <c r="K2864" s="26">
        <f t="shared" si="222"/>
        <v>0.41097127253460003</v>
      </c>
      <c r="L2864" s="31">
        <f t="shared" si="223"/>
        <v>1.0817891552055905</v>
      </c>
      <c r="M2864" s="4">
        <f>2.721*K2864*(H2864+VLOOKUP(B2864,Summary!$A$34:C$39,3,0))</f>
        <v>0.23556103938372086</v>
      </c>
      <c r="N2864" t="s">
        <v>17</v>
      </c>
      <c r="O2864" t="s">
        <v>64</v>
      </c>
      <c r="P2864">
        <f t="shared" si="224"/>
        <v>1000</v>
      </c>
    </row>
    <row r="2865" spans="1:16" hidden="1">
      <c r="A2865" t="s">
        <v>8</v>
      </c>
      <c r="B2865" t="s">
        <v>8</v>
      </c>
      <c r="C2865" t="s">
        <v>86</v>
      </c>
      <c r="D2865" s="8">
        <v>7430</v>
      </c>
      <c r="E2865" t="str">
        <f>VLOOKUP(D2865,Conformity!$A$2:$C$116,2,0)</f>
        <v>Spoil Areas</v>
      </c>
      <c r="F2865" s="8" t="s">
        <v>5</v>
      </c>
      <c r="G2865" s="26">
        <f t="shared" si="225"/>
        <v>0.73183755311232057</v>
      </c>
      <c r="H2865" s="30">
        <f t="shared" si="226"/>
        <v>0.13401908322593187</v>
      </c>
      <c r="I2865" s="30">
        <f>HLOOKUP(F2865,ROCs!$B$1:$F$17,MATCH(VLOOKUP(D2865,HROC,2,0),ROCs!$A$2:$A$17,0)+1,0)</f>
        <v>0.28292799795311729</v>
      </c>
      <c r="J2865" s="3">
        <v>0.41</v>
      </c>
      <c r="K2865" s="26">
        <f t="shared" si="222"/>
        <v>0.48343199690254263</v>
      </c>
      <c r="L2865" s="31">
        <f t="shared" si="223"/>
        <v>0.96267262969916789</v>
      </c>
      <c r="M2865" s="4">
        <f>2.721*K2865*(H2865+VLOOKUP(B2865,Summary!$A$34:C$39,3,0))</f>
        <v>0.42622068462500445</v>
      </c>
      <c r="N2865" t="s">
        <v>109</v>
      </c>
      <c r="P2865">
        <f t="shared" si="224"/>
        <v>7000</v>
      </c>
    </row>
    <row r="2866" spans="1:16" hidden="1">
      <c r="A2866" t="s">
        <v>14</v>
      </c>
      <c r="B2866" t="s">
        <v>96</v>
      </c>
      <c r="C2866" t="s">
        <v>86</v>
      </c>
      <c r="D2866" s="8">
        <v>8310</v>
      </c>
      <c r="E2866" t="str">
        <f>VLOOKUP(D2866,Conformity!$A$2:$C$116,2,0)</f>
        <v>Electric Power Facilities</v>
      </c>
      <c r="F2866" s="8" t="s">
        <v>9</v>
      </c>
      <c r="G2866" s="26">
        <f t="shared" si="225"/>
        <v>1.2017295380314896</v>
      </c>
      <c r="H2866" s="30">
        <f t="shared" si="226"/>
        <v>0.2322997442582819</v>
      </c>
      <c r="I2866" s="30">
        <f>HLOOKUP(F2866,ROCs!$B$1:$F$17,MATCH(VLOOKUP(D2866,HROC,2,0),ROCs!$A$2:$A$17,0)+1,0)</f>
        <v>0.57095970596605816</v>
      </c>
      <c r="J2866" s="3">
        <v>0.41</v>
      </c>
      <c r="K2866" s="26">
        <f t="shared" si="222"/>
        <v>0.97558457559155443</v>
      </c>
      <c r="L2866" s="31">
        <f t="shared" si="223"/>
        <v>3.1900699284360332</v>
      </c>
      <c r="M2866" s="4">
        <f>2.721*K2866*(H2866+VLOOKUP(B2866,Summary!$A$34:C$39,3,0))</f>
        <v>0.82902016742348172</v>
      </c>
      <c r="N2866" t="s">
        <v>109</v>
      </c>
      <c r="P2866">
        <f t="shared" si="224"/>
        <v>8000</v>
      </c>
    </row>
    <row r="2867" spans="1:16" hidden="1">
      <c r="A2867" t="s">
        <v>12</v>
      </c>
      <c r="B2867" t="s">
        <v>95</v>
      </c>
      <c r="C2867" t="s">
        <v>81</v>
      </c>
      <c r="D2867" s="8">
        <v>6410</v>
      </c>
      <c r="E2867" t="str">
        <f>VLOOKUP(D2867,Conformity!$A$2:$C$116,2,0)</f>
        <v>Freshwater Marshes</v>
      </c>
      <c r="F2867" s="8" t="s">
        <v>3</v>
      </c>
      <c r="G2867" s="26">
        <f t="shared" si="225"/>
        <v>0.62640332935885068</v>
      </c>
      <c r="H2867" s="30">
        <f t="shared" si="226"/>
        <v>1.7869211096790915E-2</v>
      </c>
      <c r="I2867" s="30">
        <f>HLOOKUP(F2867,ROCs!$B$1:$F$17,MATCH(VLOOKUP(D2867,HROC,2,0),ROCs!$A$2:$A$17,0)+1,0)</f>
        <v>0.24869471632328805</v>
      </c>
      <c r="J2867" s="3">
        <v>0.41</v>
      </c>
      <c r="K2867" s="26">
        <f t="shared" si="222"/>
        <v>0.42493844441369416</v>
      </c>
      <c r="L2867" s="31">
        <f t="shared" si="223"/>
        <v>0.72428355213735363</v>
      </c>
      <c r="M2867" s="4">
        <f>2.721*K2867*(H2867+VLOOKUP(B2867,Summary!$A$34:C$39,3,0))</f>
        <v>2.0661409479293461E-2</v>
      </c>
      <c r="N2867" t="s">
        <v>103</v>
      </c>
      <c r="O2867" t="s">
        <v>82</v>
      </c>
      <c r="P2867">
        <f t="shared" si="224"/>
        <v>6000</v>
      </c>
    </row>
    <row r="2868" spans="1:16" hidden="1">
      <c r="A2868" t="s">
        <v>14</v>
      </c>
      <c r="B2868" t="s">
        <v>96</v>
      </c>
      <c r="C2868" t="s">
        <v>72</v>
      </c>
      <c r="D2868" s="8">
        <v>6120</v>
      </c>
      <c r="E2868" t="str">
        <f>VLOOKUP(D2868,Conformity!$A$2:$C$116,2,0)</f>
        <v>Mangrove Swamps</v>
      </c>
      <c r="F2868" s="8" t="s">
        <v>13</v>
      </c>
      <c r="G2868" s="26">
        <f t="shared" si="225"/>
        <v>0.62640332935885068</v>
      </c>
      <c r="H2868" s="30">
        <f t="shared" si="226"/>
        <v>1.7869211096790915E-2</v>
      </c>
      <c r="I2868" s="30">
        <f>HLOOKUP(F2868,ROCs!$B$1:$F$17,MATCH(VLOOKUP(D2868,HROC,2,0),ROCs!$A$2:$A$17,0)+1,0)</f>
        <v>0.24869471632328805</v>
      </c>
      <c r="J2868" s="3">
        <v>0.41</v>
      </c>
      <c r="K2868" s="26">
        <f t="shared" si="222"/>
        <v>0.42493844441369416</v>
      </c>
      <c r="L2868" s="31">
        <f t="shared" si="223"/>
        <v>0.72428355213735363</v>
      </c>
      <c r="M2868" s="4">
        <f>2.721*K2868*(H2868+VLOOKUP(B2868,Summary!$A$34:C$39,3,0))</f>
        <v>0.11316201005926642</v>
      </c>
      <c r="N2868" t="s">
        <v>99</v>
      </c>
      <c r="P2868">
        <f t="shared" si="224"/>
        <v>6000</v>
      </c>
    </row>
    <row r="2869" spans="1:16" hidden="1">
      <c r="A2869" t="s">
        <v>14</v>
      </c>
      <c r="B2869" t="s">
        <v>96</v>
      </c>
      <c r="C2869" t="s">
        <v>83</v>
      </c>
      <c r="D2869" s="8">
        <v>4110</v>
      </c>
      <c r="E2869" t="str">
        <f>VLOOKUP(D2869,Conformity!$A$2:$C$116,2,0)</f>
        <v>Pine Flatwoods</v>
      </c>
      <c r="F2869" s="8" t="s">
        <v>3</v>
      </c>
      <c r="G2869" s="26">
        <f t="shared" si="225"/>
        <v>0.80616023176279095</v>
      </c>
      <c r="H2869" s="30">
        <f t="shared" si="226"/>
        <v>4.9140330516175015E-2</v>
      </c>
      <c r="I2869" s="30">
        <f>HLOOKUP(F2869,ROCs!$B$1:$F$17,MATCH(VLOOKUP(D2869,HROC,2,0),ROCs!$A$2:$A$17,0)+1,0)</f>
        <v>2.0887301862310671E-2</v>
      </c>
      <c r="J2869" s="3">
        <v>0.41</v>
      </c>
      <c r="K2869" s="26">
        <f t="shared" si="222"/>
        <v>3.5689610509583684E-2</v>
      </c>
      <c r="L2869" s="31">
        <f t="shared" si="223"/>
        <v>7.8287373074088784E-2</v>
      </c>
      <c r="M2869" s="4">
        <f>2.721*K2869*(H2869+VLOOKUP(B2869,Summary!$A$34:C$39,3,0))</f>
        <v>1.2541002192484441E-2</v>
      </c>
      <c r="N2869" t="s">
        <v>111</v>
      </c>
      <c r="O2869" t="s">
        <v>82</v>
      </c>
      <c r="P2869">
        <f t="shared" si="224"/>
        <v>4000</v>
      </c>
    </row>
    <row r="2870" spans="1:16" hidden="1">
      <c r="A2870" t="s">
        <v>14</v>
      </c>
      <c r="B2870" t="s">
        <v>96</v>
      </c>
      <c r="C2870" t="s">
        <v>77</v>
      </c>
      <c r="D2870" s="8">
        <v>3300</v>
      </c>
      <c r="E2870" t="str">
        <f>VLOOKUP(D2870,Conformity!$A$2:$C$116,2,0)</f>
        <v>Mixed Rangeland</v>
      </c>
      <c r="F2870" s="8" t="s">
        <v>5</v>
      </c>
      <c r="G2870" s="26">
        <f t="shared" si="225"/>
        <v>0.80616023176279095</v>
      </c>
      <c r="H2870" s="30">
        <f t="shared" si="226"/>
        <v>4.9140330516175015E-2</v>
      </c>
      <c r="I2870" s="30">
        <f>HLOOKUP(F2870,ROCs!$B$1:$F$17,MATCH(VLOOKUP(D2870,HROC,2,0),ROCs!$A$2:$A$17,0)+1,0)</f>
        <v>0.28292799795311729</v>
      </c>
      <c r="J2870" s="3">
        <v>0.41</v>
      </c>
      <c r="K2870" s="26">
        <f t="shared" si="222"/>
        <v>0.48343199690254263</v>
      </c>
      <c r="L2870" s="31">
        <f t="shared" si="223"/>
        <v>1.0604380534581117</v>
      </c>
      <c r="M2870" s="4">
        <f>2.721*K2870*(H2870+VLOOKUP(B2870,Summary!$A$34:C$39,3,0))</f>
        <v>0.16987357515274376</v>
      </c>
      <c r="N2870" t="s">
        <v>112</v>
      </c>
      <c r="P2870">
        <f t="shared" si="224"/>
        <v>3000</v>
      </c>
    </row>
    <row r="2871" spans="1:16">
      <c r="A2871" t="s">
        <v>15</v>
      </c>
      <c r="B2871" t="s">
        <v>95</v>
      </c>
      <c r="C2871" t="s">
        <v>17</v>
      </c>
      <c r="D2871" s="8">
        <v>2130</v>
      </c>
      <c r="E2871" t="str">
        <f>VLOOKUP(D2871,Conformity!$A$2:$C$116,2,0)</f>
        <v>Woodland Pastures</v>
      </c>
      <c r="F2871" s="8" t="s">
        <v>5</v>
      </c>
      <c r="G2871" s="26">
        <f t="shared" si="225"/>
        <v>0.95337210017164864</v>
      </c>
      <c r="H2871" s="30">
        <f t="shared" si="226"/>
        <v>0.22938109134459039</v>
      </c>
      <c r="I2871" s="30">
        <f>HLOOKUP(F2871,ROCs!$B$1:$F$17,MATCH(VLOOKUP(D2871,HROC,2,0),ROCs!$A$2:$A$17,0)+1,0)</f>
        <v>0.2</v>
      </c>
      <c r="J2871" s="3">
        <v>0.4</v>
      </c>
      <c r="K2871" s="26">
        <f t="shared" si="222"/>
        <v>0.33340000000000009</v>
      </c>
      <c r="L2871" s="31">
        <f t="shared" si="223"/>
        <v>0.86488143655465666</v>
      </c>
      <c r="M2871" s="4">
        <f>2.721*K2871*(H2871+VLOOKUP(B2871,Summary!$A$34:C$39,3,0))</f>
        <v>0.20809025957951346</v>
      </c>
      <c r="N2871" t="s">
        <v>17</v>
      </c>
      <c r="O2871" t="s">
        <v>19</v>
      </c>
      <c r="P2871">
        <f t="shared" si="224"/>
        <v>2000</v>
      </c>
    </row>
    <row r="2872" spans="1:16">
      <c r="A2872" t="s">
        <v>16</v>
      </c>
      <c r="B2872" t="s">
        <v>97</v>
      </c>
      <c r="C2872" t="s">
        <v>17</v>
      </c>
      <c r="D2872" s="8">
        <v>1400</v>
      </c>
      <c r="E2872" t="str">
        <f>VLOOKUP(D2872,Conformity!$A$2:$C$116,2,0)</f>
        <v>Commercial and Services</v>
      </c>
      <c r="F2872" s="8" t="s">
        <v>5</v>
      </c>
      <c r="G2872" s="26">
        <f t="shared" si="225"/>
        <v>0.73183755311232057</v>
      </c>
      <c r="H2872" s="30">
        <f t="shared" si="226"/>
        <v>0.15992943931627868</v>
      </c>
      <c r="I2872" s="30">
        <f>HLOOKUP(F2872,ROCs!$B$1:$F$17,MATCH(VLOOKUP(D2872,HROC,2,0),ROCs!$A$2:$A$17,0)+1,0)</f>
        <v>0.58224006489851832</v>
      </c>
      <c r="J2872" s="3">
        <v>0.4</v>
      </c>
      <c r="K2872" s="26">
        <f t="shared" si="222"/>
        <v>0.9705941881858301</v>
      </c>
      <c r="L2872" s="31">
        <f t="shared" si="223"/>
        <v>1.9327733073074702</v>
      </c>
      <c r="M2872" s="4">
        <f>2.721*K2872*(H2872+VLOOKUP(B2872,Summary!$A$34:C$39,3,0))</f>
        <v>0.52801100737740581</v>
      </c>
      <c r="N2872" t="s">
        <v>17</v>
      </c>
      <c r="O2872" t="s">
        <v>66</v>
      </c>
      <c r="P2872">
        <f t="shared" si="224"/>
        <v>1000</v>
      </c>
    </row>
    <row r="2873" spans="1:16" hidden="1">
      <c r="A2873" t="s">
        <v>2</v>
      </c>
      <c r="B2873" t="s">
        <v>94</v>
      </c>
      <c r="C2873" t="s">
        <v>86</v>
      </c>
      <c r="D2873" s="8">
        <v>6170</v>
      </c>
      <c r="E2873" t="str">
        <f>VLOOKUP(D2873,Conformity!$A$2:$C$116,2,0)</f>
        <v>Mixed Wetland Hardwoods</v>
      </c>
      <c r="F2873" s="8" t="s">
        <v>5</v>
      </c>
      <c r="G2873" s="26">
        <f t="shared" si="225"/>
        <v>0.62640332935885068</v>
      </c>
      <c r="H2873" s="30">
        <f t="shared" si="226"/>
        <v>1.7869211096790915E-2</v>
      </c>
      <c r="I2873" s="30">
        <f>HLOOKUP(F2873,ROCs!$B$1:$F$17,MATCH(VLOOKUP(D2873,HROC,2,0),ROCs!$A$2:$A$17,0)+1,0)</f>
        <v>0.24869471632328805</v>
      </c>
      <c r="J2873" s="3">
        <v>0.4</v>
      </c>
      <c r="K2873" s="26">
        <f t="shared" si="222"/>
        <v>0.41457409211092117</v>
      </c>
      <c r="L2873" s="31">
        <f t="shared" si="223"/>
        <v>0.70661809964619871</v>
      </c>
      <c r="M2873" s="4">
        <f>2.721*K2873*(H2873+VLOOKUP(B2873,Summary!$A$34:C$39,3,0))</f>
        <v>7.6560277894416162E-2</v>
      </c>
      <c r="N2873" t="s">
        <v>109</v>
      </c>
      <c r="P2873">
        <f t="shared" si="224"/>
        <v>6000</v>
      </c>
    </row>
    <row r="2874" spans="1:16" hidden="1">
      <c r="A2874" t="s">
        <v>12</v>
      </c>
      <c r="B2874" t="s">
        <v>95</v>
      </c>
      <c r="C2874" t="s">
        <v>81</v>
      </c>
      <c r="D2874" s="8">
        <v>6300</v>
      </c>
      <c r="E2874" t="str">
        <f>VLOOKUP(D2874,Conformity!$A$2:$C$116,2,0)</f>
        <v>Wetland Forested Mixed</v>
      </c>
      <c r="F2874" s="8" t="s">
        <v>10</v>
      </c>
      <c r="G2874" s="26">
        <f t="shared" si="225"/>
        <v>0.62640332935885068</v>
      </c>
      <c r="H2874" s="30">
        <f t="shared" si="226"/>
        <v>1.7869211096790915E-2</v>
      </c>
      <c r="I2874" s="30">
        <f>HLOOKUP(F2874,ROCs!$B$1:$F$17,MATCH(VLOOKUP(D2874,HROC,2,0),ROCs!$A$2:$A$17,0)+1,0)</f>
        <v>0.24869471632328805</v>
      </c>
      <c r="J2874" s="3">
        <v>0.4</v>
      </c>
      <c r="K2874" s="26">
        <f t="shared" si="222"/>
        <v>0.41457409211092117</v>
      </c>
      <c r="L2874" s="31">
        <f t="shared" si="223"/>
        <v>0.70661809964619871</v>
      </c>
      <c r="M2874" s="4">
        <f>2.721*K2874*(H2874+VLOOKUP(B2874,Summary!$A$34:C$39,3,0))</f>
        <v>2.0157472662725325E-2</v>
      </c>
      <c r="N2874" t="s">
        <v>103</v>
      </c>
      <c r="O2874" t="s">
        <v>82</v>
      </c>
      <c r="P2874">
        <f t="shared" si="224"/>
        <v>6000</v>
      </c>
    </row>
    <row r="2875" spans="1:16" hidden="1">
      <c r="A2875" t="s">
        <v>16</v>
      </c>
      <c r="B2875" t="s">
        <v>97</v>
      </c>
      <c r="C2875" t="s">
        <v>4</v>
      </c>
      <c r="D2875" s="8">
        <v>2130</v>
      </c>
      <c r="E2875" t="str">
        <f>VLOOKUP(D2875,Conformity!$A$2:$C$116,2,0)</f>
        <v>Woodland Pastures</v>
      </c>
      <c r="F2875" s="8" t="s">
        <v>10</v>
      </c>
      <c r="G2875" s="26">
        <f t="shared" si="225"/>
        <v>0.95337210017164864</v>
      </c>
      <c r="H2875" s="30">
        <f t="shared" si="226"/>
        <v>0.22938109134459039</v>
      </c>
      <c r="I2875" s="30">
        <f>HLOOKUP(F2875,ROCs!$B$1:$F$17,MATCH(VLOOKUP(D2875,HROC,2,0),ROCs!$A$2:$A$17,0)+1,0)</f>
        <v>0.2</v>
      </c>
      <c r="J2875" s="3">
        <v>0.39</v>
      </c>
      <c r="K2875" s="26">
        <f t="shared" si="222"/>
        <v>0.32506500000000005</v>
      </c>
      <c r="L2875" s="31">
        <f t="shared" si="223"/>
        <v>0.84325940064079008</v>
      </c>
      <c r="M2875" s="4">
        <f>2.721*K2875*(H2875+VLOOKUP(B2875,Summary!$A$34:C$39,3,0))</f>
        <v>0.23826807769002559</v>
      </c>
      <c r="N2875" t="s">
        <v>4</v>
      </c>
      <c r="P2875">
        <f t="shared" si="224"/>
        <v>2000</v>
      </c>
    </row>
    <row r="2876" spans="1:16" hidden="1">
      <c r="A2876" t="s">
        <v>14</v>
      </c>
      <c r="B2876" t="s">
        <v>96</v>
      </c>
      <c r="C2876" t="s">
        <v>86</v>
      </c>
      <c r="D2876" s="8">
        <v>1800</v>
      </c>
      <c r="E2876" t="str">
        <f>VLOOKUP(D2876,Conformity!$A$2:$C$116,2,0)</f>
        <v>Recreational</v>
      </c>
      <c r="F2876" s="8" t="s">
        <v>5</v>
      </c>
      <c r="G2876" s="26">
        <f t="shared" si="225"/>
        <v>1.3474392445178078</v>
      </c>
      <c r="H2876" s="30">
        <f t="shared" si="226"/>
        <v>0.2921616014325315</v>
      </c>
      <c r="I2876" s="30">
        <f>HLOOKUP(F2876,ROCs!$B$1:$F$17,MATCH(VLOOKUP(D2876,HROC,2,0),ROCs!$A$2:$A$17,0)+1,0)</f>
        <v>0.27638752969320179</v>
      </c>
      <c r="J2876" s="3">
        <v>0.39</v>
      </c>
      <c r="K2876" s="26">
        <f t="shared" si="222"/>
        <v>0.44921956169860322</v>
      </c>
      <c r="L2876" s="31">
        <f t="shared" si="223"/>
        <v>1.6470105978656175</v>
      </c>
      <c r="M2876" s="4">
        <f>2.721*K2876*(H2876+VLOOKUP(B2876,Summary!$A$34:C$39,3,0))</f>
        <v>0.45490296068775266</v>
      </c>
      <c r="N2876" t="s">
        <v>109</v>
      </c>
      <c r="P2876">
        <f t="shared" si="224"/>
        <v>1000</v>
      </c>
    </row>
    <row r="2877" spans="1:16" hidden="1">
      <c r="A2877" t="s">
        <v>14</v>
      </c>
      <c r="B2877" t="s">
        <v>96</v>
      </c>
      <c r="C2877" t="s">
        <v>81</v>
      </c>
      <c r="D2877" s="8">
        <v>6120</v>
      </c>
      <c r="E2877" t="str">
        <f>VLOOKUP(D2877,Conformity!$A$2:$C$116,2,0)</f>
        <v>Mangrove Swamps</v>
      </c>
      <c r="F2877" s="8" t="s">
        <v>10</v>
      </c>
      <c r="G2877" s="26">
        <f t="shared" si="225"/>
        <v>0.62640332935885068</v>
      </c>
      <c r="H2877" s="30">
        <f t="shared" si="226"/>
        <v>1.7869211096790915E-2</v>
      </c>
      <c r="I2877" s="30">
        <f>HLOOKUP(F2877,ROCs!$B$1:$F$17,MATCH(VLOOKUP(D2877,HROC,2,0),ROCs!$A$2:$A$17,0)+1,0)</f>
        <v>0.24869471632328805</v>
      </c>
      <c r="J2877" s="3">
        <v>0.39</v>
      </c>
      <c r="K2877" s="26">
        <f t="shared" si="222"/>
        <v>0.40420973980814812</v>
      </c>
      <c r="L2877" s="31">
        <f t="shared" si="223"/>
        <v>0.68895264715504367</v>
      </c>
      <c r="M2877" s="4">
        <f>2.721*K2877*(H2877+VLOOKUP(B2877,Summary!$A$34:C$39,3,0))</f>
        <v>0.10764191200759488</v>
      </c>
      <c r="N2877" t="s">
        <v>103</v>
      </c>
      <c r="O2877" t="s">
        <v>82</v>
      </c>
      <c r="P2877">
        <f t="shared" si="224"/>
        <v>6000</v>
      </c>
    </row>
    <row r="2878" spans="1:16" hidden="1">
      <c r="A2878" t="s">
        <v>14</v>
      </c>
      <c r="B2878" t="s">
        <v>96</v>
      </c>
      <c r="C2878" t="s">
        <v>71</v>
      </c>
      <c r="D2878" s="8">
        <v>1290</v>
      </c>
      <c r="E2878" t="str">
        <f>VLOOKUP(D2878,Conformity!$A$2:$C$116,2,0)</f>
        <v>Medium Density Under Construction</v>
      </c>
      <c r="F2878" s="8" t="s">
        <v>9</v>
      </c>
      <c r="G2878" s="26">
        <f t="shared" si="225"/>
        <v>1.3474392445178078</v>
      </c>
      <c r="H2878" s="30">
        <f t="shared" si="226"/>
        <v>0.2921616014325315</v>
      </c>
      <c r="I2878" s="30">
        <f>HLOOKUP(F2878,ROCs!$B$1:$F$17,MATCH(VLOOKUP(D2878,HROC,2,0),ROCs!$A$2:$A$17,0)+1,0)</f>
        <v>0.30761299106312084</v>
      </c>
      <c r="J2878" s="3">
        <v>0.39</v>
      </c>
      <c r="K2878" s="26">
        <f t="shared" si="222"/>
        <v>0.49997108469966695</v>
      </c>
      <c r="L2878" s="31">
        <f t="shared" si="223"/>
        <v>1.8330850776244818</v>
      </c>
      <c r="M2878" s="4">
        <f>2.721*K2878*(H2878+VLOOKUP(B2878,Summary!$A$34:C$39,3,0))</f>
        <v>0.50629657762041491</v>
      </c>
      <c r="N2878" t="s">
        <v>104</v>
      </c>
      <c r="P2878">
        <f t="shared" si="224"/>
        <v>1000</v>
      </c>
    </row>
    <row r="2879" spans="1:16">
      <c r="A2879" t="s">
        <v>14</v>
      </c>
      <c r="B2879" t="s">
        <v>96</v>
      </c>
      <c r="C2879" t="s">
        <v>17</v>
      </c>
      <c r="D2879" s="8">
        <v>2210</v>
      </c>
      <c r="E2879" t="str">
        <f>VLOOKUP(D2879,Conformity!$A$2:$C$116,2,0)</f>
        <v>Citrus Groves</v>
      </c>
      <c r="F2879" s="8" t="s">
        <v>10</v>
      </c>
      <c r="G2879" s="26">
        <f t="shared" si="225"/>
        <v>1.6671011379372187</v>
      </c>
      <c r="H2879" s="30">
        <f t="shared" si="226"/>
        <v>0.16490862031309303</v>
      </c>
      <c r="I2879" s="30">
        <f>HLOOKUP(F2879,ROCs!$B$1:$F$17,MATCH(VLOOKUP(D2879,HROC,2,0),ROCs!$A$2:$A$17,0)+1,0)</f>
        <v>0.32696578480774496</v>
      </c>
      <c r="J2879" s="3">
        <v>0.38</v>
      </c>
      <c r="K2879" s="26">
        <f t="shared" si="222"/>
        <v>0.51779936511078528</v>
      </c>
      <c r="L2879" s="31">
        <f t="shared" si="223"/>
        <v>2.3488322612850574</v>
      </c>
      <c r="M2879" s="4">
        <f>2.721*K2879*(H2879+VLOOKUP(B2879,Summary!$A$34:C$39,3,0))</f>
        <v>0.34505960998262425</v>
      </c>
      <c r="N2879" t="s">
        <v>17</v>
      </c>
      <c r="O2879" t="s">
        <v>45</v>
      </c>
      <c r="P2879">
        <f t="shared" si="224"/>
        <v>2000</v>
      </c>
    </row>
    <row r="2880" spans="1:16">
      <c r="A2880" t="s">
        <v>16</v>
      </c>
      <c r="B2880" t="s">
        <v>97</v>
      </c>
      <c r="C2880" t="s">
        <v>17</v>
      </c>
      <c r="D2880" s="8">
        <v>2210</v>
      </c>
      <c r="E2880" t="str">
        <f>VLOOKUP(D2880,Conformity!$A$2:$C$116,2,0)</f>
        <v>Citrus Groves</v>
      </c>
      <c r="F2880" s="8" t="s">
        <v>5</v>
      </c>
      <c r="G2880" s="26">
        <f t="shared" si="225"/>
        <v>1.6671011379372187</v>
      </c>
      <c r="H2880" s="30">
        <f t="shared" si="226"/>
        <v>0.16490862031309303</v>
      </c>
      <c r="I2880" s="30">
        <f>HLOOKUP(F2880,ROCs!$B$1:$F$17,MATCH(VLOOKUP(D2880,HROC,2,0),ROCs!$A$2:$A$17,0)+1,0)</f>
        <v>0.32696578480774496</v>
      </c>
      <c r="J2880" s="3">
        <v>0.38</v>
      </c>
      <c r="K2880" s="26">
        <f t="shared" si="222"/>
        <v>0.51779936511078528</v>
      </c>
      <c r="L2880" s="31">
        <f t="shared" si="223"/>
        <v>2.3488322612850574</v>
      </c>
      <c r="M2880" s="4">
        <f>2.721*K2880*(H2880+VLOOKUP(B2880,Summary!$A$34:C$39,3,0))</f>
        <v>0.28870232708396643</v>
      </c>
      <c r="N2880" t="s">
        <v>17</v>
      </c>
      <c r="O2880" t="s">
        <v>31</v>
      </c>
      <c r="P2880">
        <f t="shared" si="224"/>
        <v>2000</v>
      </c>
    </row>
    <row r="2881" spans="1:16" hidden="1">
      <c r="A2881" t="s">
        <v>7</v>
      </c>
      <c r="B2881" t="s">
        <v>94</v>
      </c>
      <c r="C2881" t="s">
        <v>86</v>
      </c>
      <c r="D2881" s="8">
        <v>2430</v>
      </c>
      <c r="E2881" t="str">
        <f>VLOOKUP(D2881,Conformity!$A$2:$C$116,2,0)</f>
        <v>Ornamentals</v>
      </c>
      <c r="F2881" s="8" t="s">
        <v>5</v>
      </c>
      <c r="G2881" s="26">
        <f t="shared" si="225"/>
        <v>1.7303616721893005</v>
      </c>
      <c r="H2881" s="30">
        <f t="shared" si="226"/>
        <v>0.38508149913584422</v>
      </c>
      <c r="I2881" s="30">
        <f>HLOOKUP(F2881,ROCs!$B$1:$F$17,MATCH(VLOOKUP(D2881,HROC,2,0),ROCs!$A$2:$A$17,0)+1,0)</f>
        <v>0.30381529981542799</v>
      </c>
      <c r="J2881" s="3">
        <v>0.38</v>
      </c>
      <c r="K2881" s="26">
        <f t="shared" si="222"/>
        <v>0.48113709955270251</v>
      </c>
      <c r="L2881" s="31">
        <f t="shared" si="223"/>
        <v>2.2653445946814963</v>
      </c>
      <c r="M2881" s="4">
        <f>2.721*K2881*(H2881+VLOOKUP(B2881,Summary!$A$34:C$39,3,0))</f>
        <v>0.56959740738263509</v>
      </c>
      <c r="N2881" t="s">
        <v>109</v>
      </c>
      <c r="P2881">
        <f t="shared" si="224"/>
        <v>2000</v>
      </c>
    </row>
    <row r="2882" spans="1:16" hidden="1">
      <c r="A2882" t="s">
        <v>8</v>
      </c>
      <c r="B2882" t="s">
        <v>8</v>
      </c>
      <c r="C2882" t="s">
        <v>86</v>
      </c>
      <c r="D2882" s="8">
        <v>3300</v>
      </c>
      <c r="E2882" t="str">
        <f>VLOOKUP(D2882,Conformity!$A$2:$C$116,2,0)</f>
        <v>Mixed Rangeland</v>
      </c>
      <c r="F2882" s="8" t="s">
        <v>5</v>
      </c>
      <c r="G2882" s="26">
        <f t="shared" si="225"/>
        <v>0.80616023176279095</v>
      </c>
      <c r="H2882" s="30">
        <f t="shared" si="226"/>
        <v>4.9140330516175015E-2</v>
      </c>
      <c r="I2882" s="30">
        <f>HLOOKUP(F2882,ROCs!$B$1:$F$17,MATCH(VLOOKUP(D2882,HROC,2,0),ROCs!$A$2:$A$17,0)+1,0)</f>
        <v>0.28292799795311729</v>
      </c>
      <c r="J2882" s="3">
        <v>0.38</v>
      </c>
      <c r="K2882" s="26">
        <f t="shared" ref="K2882:K2945" si="227">Rain*I2882*J2882/12</f>
        <v>0.4480589239584542</v>
      </c>
      <c r="L2882" s="31">
        <f t="shared" ref="L2882:L2945" si="228">2.721*G2882*K2882</f>
        <v>0.98284502515629879</v>
      </c>
      <c r="M2882" s="4">
        <f>2.721*K2882*(H2882+VLOOKUP(B2882,Summary!$A$34:C$39,3,0))</f>
        <v>0.29155231789108454</v>
      </c>
      <c r="N2882" t="s">
        <v>109</v>
      </c>
      <c r="P2882">
        <f t="shared" si="224"/>
        <v>3000</v>
      </c>
    </row>
    <row r="2883" spans="1:16" hidden="1">
      <c r="A2883" t="s">
        <v>14</v>
      </c>
      <c r="B2883" t="s">
        <v>96</v>
      </c>
      <c r="C2883" t="s">
        <v>86</v>
      </c>
      <c r="D2883" s="8">
        <v>1411</v>
      </c>
      <c r="E2883" t="str">
        <f>VLOOKUP(D2883,Conformity!$A$2:$C$116,2,0)</f>
        <v>Shopping Centers (Plazas, Malls)</v>
      </c>
      <c r="F2883" s="8" t="s">
        <v>3</v>
      </c>
      <c r="G2883" s="26">
        <f t="shared" si="225"/>
        <v>1.4884831588725165</v>
      </c>
      <c r="H2883" s="30">
        <f t="shared" si="226"/>
        <v>0.30824389141964326</v>
      </c>
      <c r="I2883" s="30">
        <f>HLOOKUP(F2883,ROCs!$B$1:$F$17,MATCH(VLOOKUP(D2883,HROC,2,0),ROCs!$A$2:$A$17,0)+1,0)</f>
        <v>0.5449281084296117</v>
      </c>
      <c r="J2883" s="3">
        <v>0.38</v>
      </c>
      <c r="K2883" s="26">
        <f t="shared" si="227"/>
        <v>0.86297539891455466</v>
      </c>
      <c r="L2883" s="31">
        <f t="shared" si="228"/>
        <v>3.4951907503790549</v>
      </c>
      <c r="M2883" s="4">
        <f>2.721*K2883*(H2883+VLOOKUP(B2883,Summary!$A$34:C$39,3,0))</f>
        <v>0.91165724656836955</v>
      </c>
      <c r="N2883" t="s">
        <v>109</v>
      </c>
      <c r="P2883">
        <f t="shared" ref="P2883:P2946" si="229">INT(D2883/1000)*1000</f>
        <v>1000</v>
      </c>
    </row>
    <row r="2884" spans="1:16" hidden="1">
      <c r="A2884" t="s">
        <v>14</v>
      </c>
      <c r="B2884" t="s">
        <v>96</v>
      </c>
      <c r="C2884" t="s">
        <v>86</v>
      </c>
      <c r="D2884" s="8">
        <v>6240</v>
      </c>
      <c r="E2884" t="str">
        <f>VLOOKUP(D2884,Conformity!$A$2:$C$116,2,0)</f>
        <v>Cypress - Pine - Cabbage Palm</v>
      </c>
      <c r="F2884" s="8" t="s">
        <v>5</v>
      </c>
      <c r="G2884" s="26">
        <f t="shared" si="225"/>
        <v>0.62640332935885068</v>
      </c>
      <c r="H2884" s="30">
        <f t="shared" si="226"/>
        <v>1.7869211096790915E-2</v>
      </c>
      <c r="I2884" s="30">
        <f>HLOOKUP(F2884,ROCs!$B$1:$F$17,MATCH(VLOOKUP(D2884,HROC,2,0),ROCs!$A$2:$A$17,0)+1,0)</f>
        <v>0.24869471632328805</v>
      </c>
      <c r="J2884" s="3">
        <v>0.38</v>
      </c>
      <c r="K2884" s="26">
        <f t="shared" si="227"/>
        <v>0.39384538750537512</v>
      </c>
      <c r="L2884" s="31">
        <f t="shared" si="228"/>
        <v>0.67128719466388875</v>
      </c>
      <c r="M2884" s="4">
        <f>2.721*K2884*(H2884+VLOOKUP(B2884,Summary!$A$34:C$39,3,0))</f>
        <v>0.10488186298175912</v>
      </c>
      <c r="N2884" t="s">
        <v>109</v>
      </c>
      <c r="P2884">
        <f t="shared" si="229"/>
        <v>6000</v>
      </c>
    </row>
    <row r="2885" spans="1:16" hidden="1">
      <c r="A2885" t="s">
        <v>16</v>
      </c>
      <c r="B2885" t="s">
        <v>97</v>
      </c>
      <c r="C2885" t="s">
        <v>81</v>
      </c>
      <c r="D2885" s="8">
        <v>6120</v>
      </c>
      <c r="E2885" t="str">
        <f>VLOOKUP(D2885,Conformity!$A$2:$C$116,2,0)</f>
        <v>Mangrove Swamps</v>
      </c>
      <c r="F2885" s="8" t="s">
        <v>9</v>
      </c>
      <c r="G2885" s="26">
        <f t="shared" si="225"/>
        <v>0.62640332935885068</v>
      </c>
      <c r="H2885" s="30">
        <f t="shared" si="226"/>
        <v>1.7869211096790915E-2</v>
      </c>
      <c r="I2885" s="30">
        <f>HLOOKUP(F2885,ROCs!$B$1:$F$17,MATCH(VLOOKUP(D2885,HROC,2,0),ROCs!$A$2:$A$17,0)+1,0)</f>
        <v>0.24869471632328805</v>
      </c>
      <c r="J2885" s="3">
        <v>0.38</v>
      </c>
      <c r="K2885" s="26">
        <f t="shared" si="227"/>
        <v>0.39384538750537512</v>
      </c>
      <c r="L2885" s="31">
        <f t="shared" si="228"/>
        <v>0.67128719466388875</v>
      </c>
      <c r="M2885" s="4">
        <f>2.721*K2885*(H2885+VLOOKUP(B2885,Summary!$A$34:C$39,3,0))</f>
        <v>6.2015731005674091E-2</v>
      </c>
      <c r="N2885" t="s">
        <v>103</v>
      </c>
      <c r="O2885" t="s">
        <v>82</v>
      </c>
      <c r="P2885">
        <f t="shared" si="229"/>
        <v>6000</v>
      </c>
    </row>
    <row r="2886" spans="1:16" hidden="1">
      <c r="A2886" t="s">
        <v>2</v>
      </c>
      <c r="B2886" t="s">
        <v>94</v>
      </c>
      <c r="C2886" t="s">
        <v>71</v>
      </c>
      <c r="D2886" s="8">
        <v>1900</v>
      </c>
      <c r="E2886" t="str">
        <f>VLOOKUP(D2886,Conformity!$A$2:$C$116,2,0)</f>
        <v>Open Land</v>
      </c>
      <c r="F2886" s="8" t="s">
        <v>10</v>
      </c>
      <c r="G2886" s="26">
        <f t="shared" si="225"/>
        <v>0.80616023176279095</v>
      </c>
      <c r="H2886" s="30">
        <f t="shared" si="226"/>
        <v>4.9140330516175015E-2</v>
      </c>
      <c r="I2886" s="30">
        <f>HLOOKUP(F2886,ROCs!$B$1:$F$17,MATCH(VLOOKUP(D2886,HROC,2,0),ROCs!$A$2:$A$17,0)+1,0)</f>
        <v>0.24115339422849597</v>
      </c>
      <c r="J2886" s="3">
        <v>0.38</v>
      </c>
      <c r="K2886" s="26">
        <f t="shared" si="227"/>
        <v>0.38190257276995765</v>
      </c>
      <c r="L2886" s="31">
        <f t="shared" si="228"/>
        <v>0.8377269677506709</v>
      </c>
      <c r="M2886" s="4">
        <f>2.721*K2886*(H2886+VLOOKUP(B2886,Summary!$A$34:C$39,3,0))</f>
        <v>0.10302235857443343</v>
      </c>
      <c r="N2886" t="s">
        <v>104</v>
      </c>
      <c r="P2886">
        <f t="shared" si="229"/>
        <v>1000</v>
      </c>
    </row>
    <row r="2887" spans="1:16" hidden="1">
      <c r="A2887" t="s">
        <v>2</v>
      </c>
      <c r="B2887" t="s">
        <v>94</v>
      </c>
      <c r="C2887" t="s">
        <v>71</v>
      </c>
      <c r="D2887" s="8">
        <v>5110</v>
      </c>
      <c r="E2887" t="str">
        <f>VLOOKUP(D2887,Conformity!$A$2:$C$116,2,0)</f>
        <v xml:space="preserve"> Natural River, Stream, Waterway</v>
      </c>
      <c r="F2887" s="8" t="s">
        <v>3</v>
      </c>
      <c r="G2887" s="26">
        <f t="shared" si="225"/>
        <v>0.52096910560538079</v>
      </c>
      <c r="H2887" s="30">
        <f t="shared" si="226"/>
        <v>9.3813358258152305E-2</v>
      </c>
      <c r="I2887" s="30">
        <f>HLOOKUP(F2887,ROCs!$B$1:$F$17,MATCH(VLOOKUP(D2887,HROC,2,0),ROCs!$A$2:$A$17,0)+1,0)</f>
        <v>0.2984336595879456</v>
      </c>
      <c r="J2887" s="3">
        <v>0.38</v>
      </c>
      <c r="K2887" s="26">
        <f t="shared" si="227"/>
        <v>0.47261446500645005</v>
      </c>
      <c r="L2887" s="31">
        <f t="shared" si="228"/>
        <v>0.66995791309029684</v>
      </c>
      <c r="M2887" s="4">
        <f>2.721*K2887*(H2887+VLOOKUP(B2887,Summary!$A$34:C$39,3,0))</f>
        <v>0.18494167185053859</v>
      </c>
      <c r="N2887" t="s">
        <v>104</v>
      </c>
      <c r="P2887">
        <f t="shared" si="229"/>
        <v>5000</v>
      </c>
    </row>
    <row r="2888" spans="1:16" hidden="1">
      <c r="A2888" t="s">
        <v>14</v>
      </c>
      <c r="B2888" t="s">
        <v>96</v>
      </c>
      <c r="C2888" t="s">
        <v>72</v>
      </c>
      <c r="D2888" s="8">
        <v>1850</v>
      </c>
      <c r="E2888" t="str">
        <f>VLOOKUP(D2888,Conformity!$A$2:$C$116,2,0)</f>
        <v>Parks and Zoos</v>
      </c>
      <c r="F2888" s="8" t="s">
        <v>9</v>
      </c>
      <c r="G2888" s="26">
        <f t="shared" si="225"/>
        <v>0.96739227811534922</v>
      </c>
      <c r="H2888" s="30">
        <f t="shared" si="226"/>
        <v>0.17065096597435325</v>
      </c>
      <c r="I2888" s="30">
        <f>HLOOKUP(F2888,ROCs!$B$1:$F$17,MATCH(VLOOKUP(D2888,HROC,2,0),ROCs!$A$2:$A$17,0)+1,0)</f>
        <v>0.22153198944874952</v>
      </c>
      <c r="J2888" s="3">
        <v>0.38</v>
      </c>
      <c r="K2888" s="26">
        <f t="shared" si="227"/>
        <v>0.35082913509051217</v>
      </c>
      <c r="L2888" s="31">
        <f t="shared" si="228"/>
        <v>0.92347854712672339</v>
      </c>
      <c r="M2888" s="4">
        <f>2.721*K2888*(H2888+VLOOKUP(B2888,Summary!$A$34:C$39,3,0))</f>
        <v>0.23927293522008619</v>
      </c>
      <c r="N2888" t="s">
        <v>99</v>
      </c>
      <c r="P2888">
        <f t="shared" si="229"/>
        <v>1000</v>
      </c>
    </row>
    <row r="2889" spans="1:16" hidden="1">
      <c r="A2889" t="s">
        <v>14</v>
      </c>
      <c r="B2889" t="s">
        <v>96</v>
      </c>
      <c r="C2889" t="s">
        <v>80</v>
      </c>
      <c r="D2889" s="8">
        <v>1411</v>
      </c>
      <c r="E2889" t="str">
        <f>VLOOKUP(D2889,Conformity!$A$2:$C$116,2,0)</f>
        <v>Shopping Centers (Plazas, Malls)</v>
      </c>
      <c r="F2889" s="8" t="s">
        <v>10</v>
      </c>
      <c r="G2889" s="26">
        <f t="shared" si="225"/>
        <v>1.4884831588725165</v>
      </c>
      <c r="H2889" s="30">
        <f t="shared" si="226"/>
        <v>0.30824389141964326</v>
      </c>
      <c r="I2889" s="30">
        <f>HLOOKUP(F2889,ROCs!$B$1:$F$17,MATCH(VLOOKUP(D2889,HROC,2,0),ROCs!$A$2:$A$17,0)+1,0)</f>
        <v>0.57659988543228824</v>
      </c>
      <c r="J2889" s="3">
        <v>0.38</v>
      </c>
      <c r="K2889" s="26">
        <f t="shared" si="227"/>
        <v>0.91313240856484323</v>
      </c>
      <c r="L2889" s="31">
        <f t="shared" si="228"/>
        <v>3.6983347987689204</v>
      </c>
      <c r="M2889" s="4">
        <f>2.721*K2889*(H2889+VLOOKUP(B2889,Summary!$A$34:C$39,3,0))</f>
        <v>0.9646436948163718</v>
      </c>
      <c r="N2889" t="s">
        <v>114</v>
      </c>
      <c r="P2889">
        <f t="shared" si="229"/>
        <v>1000</v>
      </c>
    </row>
    <row r="2890" spans="1:16" hidden="1">
      <c r="A2890" t="s">
        <v>8</v>
      </c>
      <c r="B2890" t="s">
        <v>8</v>
      </c>
      <c r="C2890" t="s">
        <v>83</v>
      </c>
      <c r="D2890" s="8">
        <v>4340</v>
      </c>
      <c r="E2890" t="str">
        <f>VLOOKUP(D2890,Conformity!$A$2:$C$116,2,0)</f>
        <v>Hardwood - Coniferous Mixed</v>
      </c>
      <c r="F2890" s="8" t="s">
        <v>5</v>
      </c>
      <c r="G2890" s="26">
        <f t="shared" si="225"/>
        <v>0.80616023176279095</v>
      </c>
      <c r="H2890" s="30">
        <f t="shared" si="226"/>
        <v>4.9140330516175015E-2</v>
      </c>
      <c r="I2890" s="30">
        <f>HLOOKUP(F2890,ROCs!$B$1:$F$17,MATCH(VLOOKUP(D2890,HROC,2,0),ROCs!$A$2:$A$17,0)+1,0)</f>
        <v>0.28292799795311729</v>
      </c>
      <c r="J2890" s="3">
        <v>0.38</v>
      </c>
      <c r="K2890" s="26">
        <f t="shared" si="227"/>
        <v>0.4480589239584542</v>
      </c>
      <c r="L2890" s="31">
        <f t="shared" si="228"/>
        <v>0.98284502515629879</v>
      </c>
      <c r="M2890" s="4">
        <f>2.721*K2890*(H2890+VLOOKUP(B2890,Summary!$A$34:C$39,3,0))</f>
        <v>0.29155231789108454</v>
      </c>
      <c r="N2890" t="s">
        <v>111</v>
      </c>
      <c r="O2890" t="s">
        <v>82</v>
      </c>
      <c r="P2890">
        <f t="shared" si="229"/>
        <v>4000</v>
      </c>
    </row>
    <row r="2891" spans="1:16" hidden="1">
      <c r="A2891" t="s">
        <v>14</v>
      </c>
      <c r="B2891" t="s">
        <v>96</v>
      </c>
      <c r="C2891" t="s">
        <v>83</v>
      </c>
      <c r="D2891" s="8">
        <v>4200</v>
      </c>
      <c r="E2891" t="str">
        <f>VLOOKUP(D2891,Conformity!$A$2:$C$116,2,0)</f>
        <v>Upland Hardwood Forests</v>
      </c>
      <c r="F2891" s="8" t="s">
        <v>10</v>
      </c>
      <c r="G2891" s="26">
        <f t="shared" si="225"/>
        <v>0.80616023176279095</v>
      </c>
      <c r="H2891" s="30">
        <f t="shared" si="226"/>
        <v>4.9140330516175015E-2</v>
      </c>
      <c r="I2891" s="30">
        <f>HLOOKUP(F2891,ROCs!$B$1:$F$17,MATCH(VLOOKUP(D2891,HROC,2,0),ROCs!$A$2:$A$17,0)+1,0)</f>
        <v>0.24115339422849597</v>
      </c>
      <c r="J2891" s="3">
        <v>0.38</v>
      </c>
      <c r="K2891" s="26">
        <f t="shared" si="227"/>
        <v>0.38190257276995765</v>
      </c>
      <c r="L2891" s="31">
        <f t="shared" si="228"/>
        <v>0.8377269677506709</v>
      </c>
      <c r="M2891" s="4">
        <f>2.721*K2891*(H2891+VLOOKUP(B2891,Summary!$A$34:C$39,3,0))</f>
        <v>0.13419706558964506</v>
      </c>
      <c r="N2891" t="s">
        <v>111</v>
      </c>
      <c r="O2891" t="s">
        <v>82</v>
      </c>
      <c r="P2891">
        <f t="shared" si="229"/>
        <v>4000</v>
      </c>
    </row>
    <row r="2892" spans="1:16">
      <c r="A2892" t="s">
        <v>14</v>
      </c>
      <c r="B2892" t="s">
        <v>96</v>
      </c>
      <c r="C2892" t="s">
        <v>17</v>
      </c>
      <c r="D2892" s="8">
        <v>5120</v>
      </c>
      <c r="E2892" t="str">
        <f>VLOOKUP(D2892,Conformity!$A$2:$C$116,2,0)</f>
        <v xml:space="preserve"> Channelized Waterways, Canals</v>
      </c>
      <c r="F2892" s="8" t="s">
        <v>5</v>
      </c>
      <c r="G2892" s="26">
        <f t="shared" si="225"/>
        <v>0.52096910560538079</v>
      </c>
      <c r="H2892" s="30">
        <f t="shared" si="226"/>
        <v>9.3813358258152305E-2</v>
      </c>
      <c r="I2892" s="30">
        <f>HLOOKUP(F2892,ROCs!$B$1:$F$17,MATCH(VLOOKUP(D2892,HROC,2,0),ROCs!$A$2:$A$17,0)+1,0)</f>
        <v>0.2984336595879456</v>
      </c>
      <c r="J2892" s="3">
        <v>0.37</v>
      </c>
      <c r="K2892" s="26">
        <f t="shared" si="227"/>
        <v>0.46017724224312234</v>
      </c>
      <c r="L2892" s="31">
        <f t="shared" si="228"/>
        <v>0.65232744169318357</v>
      </c>
      <c r="M2892" s="4">
        <f>2.721*K2892*(H2892+VLOOKUP(B2892,Summary!$A$34:C$39,3,0))</f>
        <v>0.21763905403351469</v>
      </c>
      <c r="N2892" t="s">
        <v>17</v>
      </c>
      <c r="O2892" t="s">
        <v>38</v>
      </c>
      <c r="P2892">
        <f t="shared" si="229"/>
        <v>5000</v>
      </c>
    </row>
    <row r="2893" spans="1:16">
      <c r="A2893" t="s">
        <v>14</v>
      </c>
      <c r="B2893" t="s">
        <v>96</v>
      </c>
      <c r="C2893" t="s">
        <v>17</v>
      </c>
      <c r="D2893" s="8">
        <v>5120</v>
      </c>
      <c r="E2893" t="str">
        <f>VLOOKUP(D2893,Conformity!$A$2:$C$116,2,0)</f>
        <v xml:space="preserve"> Channelized Waterways, Canals</v>
      </c>
      <c r="F2893" s="8" t="s">
        <v>5</v>
      </c>
      <c r="G2893" s="26">
        <f t="shared" si="225"/>
        <v>0.52096910560538079</v>
      </c>
      <c r="H2893" s="30">
        <f t="shared" si="226"/>
        <v>9.3813358258152305E-2</v>
      </c>
      <c r="I2893" s="30">
        <f>HLOOKUP(F2893,ROCs!$B$1:$F$17,MATCH(VLOOKUP(D2893,HROC,2,0),ROCs!$A$2:$A$17,0)+1,0)</f>
        <v>0.2984336595879456</v>
      </c>
      <c r="J2893" s="3">
        <v>0.37</v>
      </c>
      <c r="K2893" s="26">
        <f t="shared" si="227"/>
        <v>0.46017724224312234</v>
      </c>
      <c r="L2893" s="31">
        <f t="shared" si="228"/>
        <v>0.65232744169318357</v>
      </c>
      <c r="M2893" s="4">
        <f>2.721*K2893*(H2893+VLOOKUP(B2893,Summary!$A$34:C$39,3,0))</f>
        <v>0.21763905403351469</v>
      </c>
      <c r="N2893" t="s">
        <v>17</v>
      </c>
      <c r="O2893" t="s">
        <v>54</v>
      </c>
      <c r="P2893">
        <f t="shared" si="229"/>
        <v>5000</v>
      </c>
    </row>
    <row r="2894" spans="1:16">
      <c r="A2894" t="s">
        <v>16</v>
      </c>
      <c r="B2894" t="s">
        <v>97</v>
      </c>
      <c r="C2894" t="s">
        <v>17</v>
      </c>
      <c r="D2894" s="8">
        <v>6170</v>
      </c>
      <c r="E2894" t="str">
        <f>VLOOKUP(D2894,Conformity!$A$2:$C$116,2,0)</f>
        <v>Mixed Wetland Hardwoods</v>
      </c>
      <c r="F2894" s="8" t="s">
        <v>10</v>
      </c>
      <c r="G2894" s="26">
        <f t="shared" si="225"/>
        <v>0.62640332935885068</v>
      </c>
      <c r="H2894" s="30">
        <f t="shared" si="226"/>
        <v>1.7869211096790915E-2</v>
      </c>
      <c r="I2894" s="30">
        <f>HLOOKUP(F2894,ROCs!$B$1:$F$17,MATCH(VLOOKUP(D2894,HROC,2,0),ROCs!$A$2:$A$17,0)+1,0)</f>
        <v>0.24869471632328805</v>
      </c>
      <c r="J2894" s="3">
        <v>0.37</v>
      </c>
      <c r="K2894" s="26">
        <f t="shared" si="227"/>
        <v>0.38348103520260207</v>
      </c>
      <c r="L2894" s="31">
        <f t="shared" si="228"/>
        <v>0.65362174217273372</v>
      </c>
      <c r="M2894" s="4">
        <f>2.721*K2894*(H2894+VLOOKUP(B2894,Summary!$A$34:C$39,3,0))</f>
        <v>6.0383738084472137E-2</v>
      </c>
      <c r="N2894" t="s">
        <v>17</v>
      </c>
      <c r="O2894" t="s">
        <v>70</v>
      </c>
      <c r="P2894">
        <f t="shared" si="229"/>
        <v>6000</v>
      </c>
    </row>
    <row r="2895" spans="1:16" hidden="1">
      <c r="A2895" t="s">
        <v>6</v>
      </c>
      <c r="B2895" t="s">
        <v>94</v>
      </c>
      <c r="C2895" t="s">
        <v>86</v>
      </c>
      <c r="D2895" s="8">
        <v>7400</v>
      </c>
      <c r="E2895" t="str">
        <f>VLOOKUP(D2895,Conformity!$A$2:$C$116,2,0)</f>
        <v>Disturbed Land</v>
      </c>
      <c r="F2895" s="8" t="s">
        <v>5</v>
      </c>
      <c r="G2895" s="26">
        <f t="shared" ref="G2895:G2958" si="230">VLOOKUP(VLOOKUP(D2895,HEMC,2,0),EMCN,2,0)</f>
        <v>0.73183755311232057</v>
      </c>
      <c r="H2895" s="30">
        <f t="shared" ref="H2895:H2958" si="231">VLOOKUP(VLOOKUP(D2895,HEMC,2,0),EMCP,3,0)</f>
        <v>0.13401908322593187</v>
      </c>
      <c r="I2895" s="30">
        <f>HLOOKUP(F2895,ROCs!$B$1:$F$17,MATCH(VLOOKUP(D2895,HROC,2,0),ROCs!$A$2:$A$17,0)+1,0)</f>
        <v>0.28292799795311729</v>
      </c>
      <c r="J2895" s="3">
        <v>0.37</v>
      </c>
      <c r="K2895" s="26">
        <f t="shared" si="227"/>
        <v>0.43626789964375795</v>
      </c>
      <c r="L2895" s="31">
        <f t="shared" si="228"/>
        <v>0.86875334875290755</v>
      </c>
      <c r="M2895" s="4">
        <f>2.721*K2895*(H2895+VLOOKUP(B2895,Summary!$A$34:C$39,3,0))</f>
        <v>0.2184462851176377</v>
      </c>
      <c r="N2895" t="s">
        <v>109</v>
      </c>
      <c r="P2895">
        <f t="shared" si="229"/>
        <v>7000</v>
      </c>
    </row>
    <row r="2896" spans="1:16" hidden="1">
      <c r="A2896" t="s">
        <v>12</v>
      </c>
      <c r="B2896" t="s">
        <v>95</v>
      </c>
      <c r="C2896" t="s">
        <v>81</v>
      </c>
      <c r="D2896" s="8">
        <v>1840</v>
      </c>
      <c r="E2896" t="str">
        <f>VLOOKUP(D2896,Conformity!$A$2:$C$116,2,0)</f>
        <v>Marinas and Fish Camps</v>
      </c>
      <c r="F2896" s="8" t="s">
        <v>10</v>
      </c>
      <c r="G2896" s="26">
        <f t="shared" si="230"/>
        <v>0.73183755311232057</v>
      </c>
      <c r="H2896" s="30">
        <f t="shared" si="231"/>
        <v>0.15992943931627868</v>
      </c>
      <c r="I2896" s="30">
        <f>HLOOKUP(F2896,ROCs!$B$1:$F$17,MATCH(VLOOKUP(D2896,HROC,2,0),ROCs!$A$2:$A$17,0)+1,0)</f>
        <v>0.24895975957097566</v>
      </c>
      <c r="J2896" s="3">
        <v>0.37</v>
      </c>
      <c r="K2896" s="26">
        <f t="shared" si="227"/>
        <v>0.38388972526445514</v>
      </c>
      <c r="L2896" s="31">
        <f t="shared" si="228"/>
        <v>0.76445111970800206</v>
      </c>
      <c r="M2896" s="4">
        <f>2.721*K2896*(H2896+VLOOKUP(B2896,Summary!$A$34:C$39,3,0))</f>
        <v>0.16705652564516366</v>
      </c>
      <c r="N2896" t="s">
        <v>103</v>
      </c>
      <c r="O2896" t="s">
        <v>82</v>
      </c>
      <c r="P2896">
        <f t="shared" si="229"/>
        <v>1000</v>
      </c>
    </row>
    <row r="2897" spans="1:16" hidden="1">
      <c r="A2897" t="s">
        <v>14</v>
      </c>
      <c r="B2897" t="s">
        <v>96</v>
      </c>
      <c r="C2897" t="s">
        <v>81</v>
      </c>
      <c r="D2897" s="8">
        <v>6120</v>
      </c>
      <c r="E2897" t="str">
        <f>VLOOKUP(D2897,Conformity!$A$2:$C$116,2,0)</f>
        <v>Mangrove Swamps</v>
      </c>
      <c r="F2897" s="8" t="s">
        <v>5</v>
      </c>
      <c r="G2897" s="26">
        <f t="shared" si="230"/>
        <v>0.62640332935885068</v>
      </c>
      <c r="H2897" s="30">
        <f t="shared" si="231"/>
        <v>1.7869211096790915E-2</v>
      </c>
      <c r="I2897" s="30">
        <f>HLOOKUP(F2897,ROCs!$B$1:$F$17,MATCH(VLOOKUP(D2897,HROC,2,0),ROCs!$A$2:$A$17,0)+1,0)</f>
        <v>0.24869471632328805</v>
      </c>
      <c r="J2897" s="3">
        <v>0.36</v>
      </c>
      <c r="K2897" s="26">
        <f t="shared" si="227"/>
        <v>0.37311668289982897</v>
      </c>
      <c r="L2897" s="31">
        <f t="shared" si="228"/>
        <v>0.63595628968157869</v>
      </c>
      <c r="M2897" s="4">
        <f>2.721*K2897*(H2897+VLOOKUP(B2897,Summary!$A$34:C$39,3,0))</f>
        <v>9.9361764930087554E-2</v>
      </c>
      <c r="N2897" t="s">
        <v>103</v>
      </c>
      <c r="O2897" t="s">
        <v>82</v>
      </c>
      <c r="P2897">
        <f t="shared" si="229"/>
        <v>6000</v>
      </c>
    </row>
    <row r="2898" spans="1:16" hidden="1">
      <c r="A2898" t="s">
        <v>12</v>
      </c>
      <c r="B2898" t="s">
        <v>95</v>
      </c>
      <c r="C2898" t="s">
        <v>71</v>
      </c>
      <c r="D2898" s="8">
        <v>2110</v>
      </c>
      <c r="E2898" t="str">
        <f>VLOOKUP(D2898,Conformity!$A$2:$C$116,2,0)</f>
        <v>Improved Pastures</v>
      </c>
      <c r="F2898" s="8" t="s">
        <v>3</v>
      </c>
      <c r="G2898" s="26">
        <f t="shared" si="230"/>
        <v>1.8765006736361713</v>
      </c>
      <c r="H2898" s="30">
        <f t="shared" si="231"/>
        <v>0.3700681607026059</v>
      </c>
      <c r="I2898" s="30">
        <f>HLOOKUP(F2898,ROCs!$B$1:$F$17,MATCH(VLOOKUP(D2898,HROC,2,0),ROCs!$A$2:$A$17,0)+1,0)</f>
        <v>0.58663586860269046</v>
      </c>
      <c r="J2898" s="3">
        <v>0.36</v>
      </c>
      <c r="K2898" s="26">
        <f t="shared" si="227"/>
        <v>0.88012979366461641</v>
      </c>
      <c r="L2898" s="31">
        <f t="shared" si="228"/>
        <v>4.4939060540517541</v>
      </c>
      <c r="M2898" s="4">
        <f>2.721*K2898*(H2898+VLOOKUP(B2898,Summary!$A$34:C$39,3,0))</f>
        <v>0.88625150587911905</v>
      </c>
      <c r="N2898" t="s">
        <v>104</v>
      </c>
      <c r="P2898">
        <f t="shared" si="229"/>
        <v>2000</v>
      </c>
    </row>
    <row r="2899" spans="1:16" hidden="1">
      <c r="A2899" t="s">
        <v>16</v>
      </c>
      <c r="B2899" t="s">
        <v>97</v>
      </c>
      <c r="C2899" t="s">
        <v>71</v>
      </c>
      <c r="D2899" s="8">
        <v>2430</v>
      </c>
      <c r="E2899" t="str">
        <f>VLOOKUP(D2899,Conformity!$A$2:$C$116,2,0)</f>
        <v>Ornamentals</v>
      </c>
      <c r="F2899" s="8" t="s">
        <v>3</v>
      </c>
      <c r="G2899" s="26">
        <f t="shared" si="230"/>
        <v>1.7303616721893005</v>
      </c>
      <c r="H2899" s="30">
        <f t="shared" si="231"/>
        <v>0.38508149913584422</v>
      </c>
      <c r="I2899" s="30">
        <f>HLOOKUP(F2899,ROCs!$B$1:$F$17,MATCH(VLOOKUP(D2899,HROC,2,0),ROCs!$A$2:$A$17,0)+1,0)</f>
        <v>0.30381529981542799</v>
      </c>
      <c r="J2899" s="3">
        <v>0.36</v>
      </c>
      <c r="K2899" s="26">
        <f t="shared" si="227"/>
        <v>0.45581409431308662</v>
      </c>
      <c r="L2899" s="31">
        <f t="shared" si="228"/>
        <v>2.1461159318035228</v>
      </c>
      <c r="M2899" s="4">
        <f>2.721*K2899*(H2899+VLOOKUP(B2899,Summary!$A$34:C$39,3,0))</f>
        <v>0.52721589496150056</v>
      </c>
      <c r="N2899" t="s">
        <v>104</v>
      </c>
      <c r="P2899">
        <f t="shared" si="229"/>
        <v>2000</v>
      </c>
    </row>
    <row r="2900" spans="1:16" hidden="1">
      <c r="A2900" t="s">
        <v>14</v>
      </c>
      <c r="B2900" t="s">
        <v>96</v>
      </c>
      <c r="C2900" t="s">
        <v>83</v>
      </c>
      <c r="D2900" s="8">
        <v>6250</v>
      </c>
      <c r="E2900" t="str">
        <f>VLOOKUP(D2900,Conformity!$A$2:$C$116,2,0)</f>
        <v>Hydric Pine Flatwoods</v>
      </c>
      <c r="F2900" s="8" t="s">
        <v>3</v>
      </c>
      <c r="G2900" s="26">
        <f t="shared" si="230"/>
        <v>0.62640332935885068</v>
      </c>
      <c r="H2900" s="30">
        <f t="shared" si="231"/>
        <v>1.7869211096790915E-2</v>
      </c>
      <c r="I2900" s="30">
        <f>HLOOKUP(F2900,ROCs!$B$1:$F$17,MATCH(VLOOKUP(D2900,HROC,2,0),ROCs!$A$2:$A$17,0)+1,0)</f>
        <v>0.24869471632328805</v>
      </c>
      <c r="J2900" s="3">
        <v>0.36</v>
      </c>
      <c r="K2900" s="26">
        <f t="shared" si="227"/>
        <v>0.37311668289982897</v>
      </c>
      <c r="L2900" s="31">
        <f t="shared" si="228"/>
        <v>0.63595628968157869</v>
      </c>
      <c r="M2900" s="4">
        <f>2.721*K2900*(H2900+VLOOKUP(B2900,Summary!$A$34:C$39,3,0))</f>
        <v>9.9361764930087554E-2</v>
      </c>
      <c r="N2900" t="s">
        <v>111</v>
      </c>
      <c r="O2900" t="s">
        <v>82</v>
      </c>
      <c r="P2900">
        <f t="shared" si="229"/>
        <v>6000</v>
      </c>
    </row>
    <row r="2901" spans="1:16">
      <c r="A2901" t="s">
        <v>14</v>
      </c>
      <c r="B2901" t="s">
        <v>96</v>
      </c>
      <c r="C2901" t="s">
        <v>17</v>
      </c>
      <c r="D2901" s="8">
        <v>4200</v>
      </c>
      <c r="E2901" t="str">
        <f>VLOOKUP(D2901,Conformity!$A$2:$C$116,2,0)</f>
        <v>Upland Hardwood Forests</v>
      </c>
      <c r="F2901" s="8" t="s">
        <v>5</v>
      </c>
      <c r="G2901" s="26">
        <f t="shared" si="230"/>
        <v>0.80616023176279095</v>
      </c>
      <c r="H2901" s="30">
        <f t="shared" si="231"/>
        <v>4.9140330516175015E-2</v>
      </c>
      <c r="I2901" s="30">
        <f>HLOOKUP(F2901,ROCs!$B$1:$F$17,MATCH(VLOOKUP(D2901,HROC,2,0),ROCs!$A$2:$A$17,0)+1,0)</f>
        <v>0.28292799795311729</v>
      </c>
      <c r="J2901" s="3">
        <v>0.35</v>
      </c>
      <c r="K2901" s="26">
        <f t="shared" si="227"/>
        <v>0.41268585101436561</v>
      </c>
      <c r="L2901" s="31">
        <f t="shared" si="228"/>
        <v>0.90525199685448554</v>
      </c>
      <c r="M2901" s="4">
        <f>2.721*K2901*(H2901+VLOOKUP(B2901,Summary!$A$34:C$39,3,0))</f>
        <v>0.14501402756941539</v>
      </c>
      <c r="N2901" t="s">
        <v>17</v>
      </c>
      <c r="O2901" t="s">
        <v>54</v>
      </c>
      <c r="P2901">
        <f t="shared" si="229"/>
        <v>4000</v>
      </c>
    </row>
    <row r="2902" spans="1:16">
      <c r="A2902" t="s">
        <v>14</v>
      </c>
      <c r="B2902" t="s">
        <v>96</v>
      </c>
      <c r="C2902" t="s">
        <v>17</v>
      </c>
      <c r="D2902" s="8">
        <v>6120</v>
      </c>
      <c r="E2902" t="str">
        <f>VLOOKUP(D2902,Conformity!$A$2:$C$116,2,0)</f>
        <v>Mangrove Swamps</v>
      </c>
      <c r="F2902" s="8" t="s">
        <v>9</v>
      </c>
      <c r="G2902" s="26">
        <f t="shared" si="230"/>
        <v>0.62640332935885068</v>
      </c>
      <c r="H2902" s="30">
        <f t="shared" si="231"/>
        <v>1.7869211096790915E-2</v>
      </c>
      <c r="I2902" s="30">
        <f>HLOOKUP(F2902,ROCs!$B$1:$F$17,MATCH(VLOOKUP(D2902,HROC,2,0),ROCs!$A$2:$A$17,0)+1,0)</f>
        <v>0.24869471632328805</v>
      </c>
      <c r="J2902" s="3">
        <v>0.35</v>
      </c>
      <c r="K2902" s="26">
        <f t="shared" si="227"/>
        <v>0.36275233059705597</v>
      </c>
      <c r="L2902" s="31">
        <f t="shared" si="228"/>
        <v>0.61829083719042377</v>
      </c>
      <c r="M2902" s="4">
        <f>2.721*K2902*(H2902+VLOOKUP(B2902,Summary!$A$34:C$39,3,0))</f>
        <v>9.6601715904251803E-2</v>
      </c>
      <c r="N2902" t="s">
        <v>17</v>
      </c>
      <c r="O2902" t="s">
        <v>39</v>
      </c>
      <c r="P2902">
        <f t="shared" si="229"/>
        <v>6000</v>
      </c>
    </row>
    <row r="2903" spans="1:16">
      <c r="A2903" t="s">
        <v>14</v>
      </c>
      <c r="B2903" t="s">
        <v>96</v>
      </c>
      <c r="C2903" t="s">
        <v>17</v>
      </c>
      <c r="D2903" s="8">
        <v>6170</v>
      </c>
      <c r="E2903" t="str">
        <f>VLOOKUP(D2903,Conformity!$A$2:$C$116,2,0)</f>
        <v>Mixed Wetland Hardwoods</v>
      </c>
      <c r="F2903" s="8" t="s">
        <v>10</v>
      </c>
      <c r="G2903" s="26">
        <f t="shared" si="230"/>
        <v>0.62640332935885068</v>
      </c>
      <c r="H2903" s="30">
        <f t="shared" si="231"/>
        <v>1.7869211096790915E-2</v>
      </c>
      <c r="I2903" s="30">
        <f>HLOOKUP(F2903,ROCs!$B$1:$F$17,MATCH(VLOOKUP(D2903,HROC,2,0),ROCs!$A$2:$A$17,0)+1,0)</f>
        <v>0.24869471632328805</v>
      </c>
      <c r="J2903" s="3">
        <v>0.35</v>
      </c>
      <c r="K2903" s="26">
        <f t="shared" si="227"/>
        <v>0.36275233059705597</v>
      </c>
      <c r="L2903" s="31">
        <f t="shared" si="228"/>
        <v>0.61829083719042377</v>
      </c>
      <c r="M2903" s="4">
        <f>2.721*K2903*(H2903+VLOOKUP(B2903,Summary!$A$34:C$39,3,0))</f>
        <v>9.6601715904251803E-2</v>
      </c>
      <c r="N2903" t="s">
        <v>17</v>
      </c>
      <c r="O2903" t="s">
        <v>58</v>
      </c>
      <c r="P2903">
        <f t="shared" si="229"/>
        <v>6000</v>
      </c>
    </row>
    <row r="2904" spans="1:16">
      <c r="A2904" t="s">
        <v>16</v>
      </c>
      <c r="B2904" t="s">
        <v>97</v>
      </c>
      <c r="C2904" t="s">
        <v>17</v>
      </c>
      <c r="D2904" s="8">
        <v>5110</v>
      </c>
      <c r="E2904" t="str">
        <f>VLOOKUP(D2904,Conformity!$A$2:$C$116,2,0)</f>
        <v xml:space="preserve"> Natural River, Stream, Waterway</v>
      </c>
      <c r="F2904" s="8" t="s">
        <v>10</v>
      </c>
      <c r="G2904" s="26">
        <f t="shared" si="230"/>
        <v>0.52096910560538079</v>
      </c>
      <c r="H2904" s="30">
        <f t="shared" si="231"/>
        <v>9.3813358258152305E-2</v>
      </c>
      <c r="I2904" s="30">
        <f>HLOOKUP(F2904,ROCs!$B$1:$F$17,MATCH(VLOOKUP(D2904,HROC,2,0),ROCs!$A$2:$A$17,0)+1,0)</f>
        <v>0.2984336595879456</v>
      </c>
      <c r="J2904" s="3">
        <v>0.35</v>
      </c>
      <c r="K2904" s="26">
        <f t="shared" si="227"/>
        <v>0.4353027967164671</v>
      </c>
      <c r="L2904" s="31">
        <f t="shared" si="228"/>
        <v>0.61706649889895748</v>
      </c>
      <c r="M2904" s="4">
        <f>2.721*K2904*(H2904+VLOOKUP(B2904,Summary!$A$34:C$39,3,0))</f>
        <v>0.15849642444789361</v>
      </c>
      <c r="N2904" t="s">
        <v>17</v>
      </c>
      <c r="O2904" t="s">
        <v>62</v>
      </c>
      <c r="P2904">
        <f t="shared" si="229"/>
        <v>5000</v>
      </c>
    </row>
    <row r="2905" spans="1:16" hidden="1">
      <c r="A2905" t="s">
        <v>12</v>
      </c>
      <c r="B2905" t="s">
        <v>95</v>
      </c>
      <c r="C2905" t="s">
        <v>81</v>
      </c>
      <c r="D2905" s="8">
        <v>1310</v>
      </c>
      <c r="E2905" t="str">
        <f>VLOOKUP(D2905,Conformity!$A$2:$C$116,2,0)</f>
        <v>Fixed Single Family Units &lt;Six or more dwelling units per acre&gt;</v>
      </c>
      <c r="F2905" s="8" t="s">
        <v>5</v>
      </c>
      <c r="G2905" s="26">
        <f t="shared" si="230"/>
        <v>1.3474392445178078</v>
      </c>
      <c r="H2905" s="30">
        <f t="shared" si="231"/>
        <v>0.2921616014325315</v>
      </c>
      <c r="I2905" s="30">
        <f>HLOOKUP(F2905,ROCs!$B$1:$F$17,MATCH(VLOOKUP(D2905,HROC,2,0),ROCs!$A$2:$A$17,0)+1,0)</f>
        <v>0.45902383655933859</v>
      </c>
      <c r="J2905" s="3">
        <v>0.35</v>
      </c>
      <c r="K2905" s="26">
        <f t="shared" si="227"/>
        <v>0.66954364360136509</v>
      </c>
      <c r="L2905" s="31">
        <f t="shared" si="228"/>
        <v>2.4548028865334186</v>
      </c>
      <c r="M2905" s="4">
        <f>2.721*K2905*(H2905+VLOOKUP(B2905,Summary!$A$34:C$39,3,0))</f>
        <v>0.53226826029359131</v>
      </c>
      <c r="N2905" t="s">
        <v>103</v>
      </c>
      <c r="O2905" t="s">
        <v>82</v>
      </c>
      <c r="P2905">
        <f t="shared" si="229"/>
        <v>1000</v>
      </c>
    </row>
    <row r="2906" spans="1:16" hidden="1">
      <c r="A2906" t="s">
        <v>16</v>
      </c>
      <c r="B2906" t="s">
        <v>97</v>
      </c>
      <c r="C2906" t="s">
        <v>71</v>
      </c>
      <c r="D2906" s="8">
        <v>1850</v>
      </c>
      <c r="E2906" t="str">
        <f>VLOOKUP(D2906,Conformity!$A$2:$C$116,2,0)</f>
        <v>Parks and Zoos</v>
      </c>
      <c r="F2906" s="8" t="s">
        <v>10</v>
      </c>
      <c r="G2906" s="26">
        <f t="shared" si="230"/>
        <v>0.96739227811534922</v>
      </c>
      <c r="H2906" s="30">
        <f t="shared" si="231"/>
        <v>0.17065096597435325</v>
      </c>
      <c r="I2906" s="30">
        <f>HLOOKUP(F2906,ROCs!$B$1:$F$17,MATCH(VLOOKUP(D2906,HROC,2,0),ROCs!$A$2:$A$17,0)+1,0)</f>
        <v>0.24895975957097566</v>
      </c>
      <c r="J2906" s="3">
        <v>0.35</v>
      </c>
      <c r="K2906" s="26">
        <f t="shared" si="227"/>
        <v>0.36313892930421426</v>
      </c>
      <c r="L2906" s="31">
        <f t="shared" si="228"/>
        <v>0.95588130316625741</v>
      </c>
      <c r="M2906" s="4">
        <f>2.721*K2906*(H2906+VLOOKUP(B2906,Summary!$A$34:C$39,3,0))</f>
        <v>0.20814443574128513</v>
      </c>
      <c r="N2906" t="s">
        <v>104</v>
      </c>
      <c r="P2906">
        <f t="shared" si="229"/>
        <v>1000</v>
      </c>
    </row>
    <row r="2907" spans="1:16" hidden="1">
      <c r="A2907" t="s">
        <v>14</v>
      </c>
      <c r="B2907" t="s">
        <v>96</v>
      </c>
      <c r="C2907" t="s">
        <v>83</v>
      </c>
      <c r="D2907" s="8">
        <v>4340</v>
      </c>
      <c r="E2907" t="str">
        <f>VLOOKUP(D2907,Conformity!$A$2:$C$116,2,0)</f>
        <v>Hardwood - Coniferous Mixed</v>
      </c>
      <c r="F2907" s="8" t="s">
        <v>10</v>
      </c>
      <c r="G2907" s="26">
        <f t="shared" si="230"/>
        <v>0.80616023176279095</v>
      </c>
      <c r="H2907" s="30">
        <f t="shared" si="231"/>
        <v>4.9140330516175015E-2</v>
      </c>
      <c r="I2907" s="30">
        <f>HLOOKUP(F2907,ROCs!$B$1:$F$17,MATCH(VLOOKUP(D2907,HROC,2,0),ROCs!$A$2:$A$17,0)+1,0)</f>
        <v>0.24115339422849597</v>
      </c>
      <c r="J2907" s="3">
        <v>0.35</v>
      </c>
      <c r="K2907" s="26">
        <f t="shared" si="227"/>
        <v>0.35175236965653989</v>
      </c>
      <c r="L2907" s="31">
        <f t="shared" si="228"/>
        <v>0.77159062819140722</v>
      </c>
      <c r="M2907" s="4">
        <f>2.721*K2907*(H2907+VLOOKUP(B2907,Summary!$A$34:C$39,3,0))</f>
        <v>0.12360256041151516</v>
      </c>
      <c r="N2907" t="s">
        <v>111</v>
      </c>
      <c r="O2907" t="s">
        <v>82</v>
      </c>
      <c r="P2907">
        <f t="shared" si="229"/>
        <v>4000</v>
      </c>
    </row>
    <row r="2908" spans="1:16" hidden="1">
      <c r="A2908" t="s">
        <v>11</v>
      </c>
      <c r="B2908" t="s">
        <v>11</v>
      </c>
      <c r="C2908" t="s">
        <v>74</v>
      </c>
      <c r="D2908" s="8">
        <v>1920</v>
      </c>
      <c r="E2908" t="str">
        <f>VLOOKUP(D2908,Conformity!$A$2:$C$116,2,0)</f>
        <v>Inactive Land with street pattern but without structures</v>
      </c>
      <c r="F2908" s="8" t="s">
        <v>5</v>
      </c>
      <c r="G2908" s="26">
        <f t="shared" si="230"/>
        <v>0.80616023176279095</v>
      </c>
      <c r="H2908" s="30">
        <f t="shared" si="231"/>
        <v>4.9140330516175015E-2</v>
      </c>
      <c r="I2908" s="30">
        <f>HLOOKUP(F2908,ROCs!$B$1:$F$17,MATCH(VLOOKUP(D2908,HROC,2,0),ROCs!$A$2:$A$17,0)+1,0)</f>
        <v>0.27638752969320179</v>
      </c>
      <c r="J2908" s="3">
        <v>0.35</v>
      </c>
      <c r="K2908" s="26">
        <f t="shared" si="227"/>
        <v>0.40314576049874645</v>
      </c>
      <c r="L2908" s="31">
        <f t="shared" si="228"/>
        <v>0.88432521691228638</v>
      </c>
      <c r="M2908" s="4">
        <f>2.721*K2908*(H2908+VLOOKUP(B2908,Summary!$A$34:C$39,3,0))</f>
        <v>0.17457051558531744</v>
      </c>
      <c r="N2908" t="s">
        <v>115</v>
      </c>
      <c r="P2908">
        <f t="shared" si="229"/>
        <v>1000</v>
      </c>
    </row>
    <row r="2909" spans="1:16">
      <c r="A2909" t="s">
        <v>14</v>
      </c>
      <c r="B2909" t="s">
        <v>96</v>
      </c>
      <c r="C2909" t="s">
        <v>17</v>
      </c>
      <c r="D2909" s="8">
        <v>6172</v>
      </c>
      <c r="E2909" t="str">
        <f>VLOOKUP(D2909,Conformity!$A$2:$C$116,2,0)</f>
        <v>Mixed Shrubs</v>
      </c>
      <c r="F2909" s="8" t="s">
        <v>5</v>
      </c>
      <c r="G2909" s="26">
        <f t="shared" si="230"/>
        <v>0.62640332935885068</v>
      </c>
      <c r="H2909" s="30">
        <f t="shared" si="231"/>
        <v>1.7869211096790915E-2</v>
      </c>
      <c r="I2909" s="30">
        <f>HLOOKUP(F2909,ROCs!$B$1:$F$17,MATCH(VLOOKUP(D2909,HROC,2,0),ROCs!$A$2:$A$17,0)+1,0)</f>
        <v>0.24869471632328805</v>
      </c>
      <c r="J2909" s="3">
        <v>0.34</v>
      </c>
      <c r="K2909" s="26">
        <f t="shared" si="227"/>
        <v>0.35238797829428298</v>
      </c>
      <c r="L2909" s="31">
        <f t="shared" si="228"/>
        <v>0.60062538469926885</v>
      </c>
      <c r="M2909" s="4">
        <f>2.721*K2909*(H2909+VLOOKUP(B2909,Summary!$A$34:C$39,3,0))</f>
        <v>9.3841666878416052E-2</v>
      </c>
      <c r="N2909" t="s">
        <v>17</v>
      </c>
      <c r="O2909" t="s">
        <v>48</v>
      </c>
      <c r="P2909">
        <f t="shared" si="229"/>
        <v>6000</v>
      </c>
    </row>
    <row r="2910" spans="1:16">
      <c r="A2910" t="s">
        <v>16</v>
      </c>
      <c r="B2910" t="s">
        <v>97</v>
      </c>
      <c r="C2910" t="s">
        <v>17</v>
      </c>
      <c r="D2910" s="8">
        <v>6250</v>
      </c>
      <c r="E2910" t="str">
        <f>VLOOKUP(D2910,Conformity!$A$2:$C$116,2,0)</f>
        <v>Hydric Pine Flatwoods</v>
      </c>
      <c r="F2910" s="8" t="s">
        <v>5</v>
      </c>
      <c r="G2910" s="26">
        <f t="shared" si="230"/>
        <v>0.62640332935885068</v>
      </c>
      <c r="H2910" s="30">
        <f t="shared" si="231"/>
        <v>1.7869211096790915E-2</v>
      </c>
      <c r="I2910" s="30">
        <f>HLOOKUP(F2910,ROCs!$B$1:$F$17,MATCH(VLOOKUP(D2910,HROC,2,0),ROCs!$A$2:$A$17,0)+1,0)</f>
        <v>0.24869471632328805</v>
      </c>
      <c r="J2910" s="3">
        <v>0.34</v>
      </c>
      <c r="K2910" s="26">
        <f t="shared" si="227"/>
        <v>0.35238797829428298</v>
      </c>
      <c r="L2910" s="31">
        <f t="shared" si="228"/>
        <v>0.60062538469926885</v>
      </c>
      <c r="M2910" s="4">
        <f>2.721*K2910*(H2910+VLOOKUP(B2910,Summary!$A$34:C$39,3,0))</f>
        <v>5.5487759320866289E-2</v>
      </c>
      <c r="N2910" t="s">
        <v>17</v>
      </c>
      <c r="O2910" t="s">
        <v>60</v>
      </c>
      <c r="P2910">
        <f t="shared" si="229"/>
        <v>6000</v>
      </c>
    </row>
    <row r="2911" spans="1:16" hidden="1">
      <c r="A2911" t="s">
        <v>8</v>
      </c>
      <c r="B2911" t="s">
        <v>8</v>
      </c>
      <c r="C2911" t="s">
        <v>86</v>
      </c>
      <c r="D2911" s="8">
        <v>1920</v>
      </c>
      <c r="E2911" t="str">
        <f>VLOOKUP(D2911,Conformity!$A$2:$C$116,2,0)</f>
        <v>Inactive Land with street pattern but without structures</v>
      </c>
      <c r="F2911" s="8" t="s">
        <v>10</v>
      </c>
      <c r="G2911" s="26">
        <f t="shared" si="230"/>
        <v>0.80616023176279095</v>
      </c>
      <c r="H2911" s="30">
        <f t="shared" si="231"/>
        <v>4.9140330516175015E-2</v>
      </c>
      <c r="I2911" s="30">
        <f>HLOOKUP(F2911,ROCs!$B$1:$F$17,MATCH(VLOOKUP(D2911,HROC,2,0),ROCs!$A$2:$A$17,0)+1,0)</f>
        <v>0.24895975957097566</v>
      </c>
      <c r="J2911" s="3">
        <v>0.34</v>
      </c>
      <c r="K2911" s="26">
        <f t="shared" si="227"/>
        <v>0.35276353132409394</v>
      </c>
      <c r="L2911" s="31">
        <f t="shared" si="228"/>
        <v>0.77380867399173237</v>
      </c>
      <c r="M2911" s="4">
        <f>2.721*K2911*(H2911+VLOOKUP(B2911,Summary!$A$34:C$39,3,0))</f>
        <v>0.22954352591919441</v>
      </c>
      <c r="N2911" t="s">
        <v>109</v>
      </c>
      <c r="P2911">
        <f t="shared" si="229"/>
        <v>1000</v>
      </c>
    </row>
    <row r="2912" spans="1:16" hidden="1">
      <c r="A2912" t="s">
        <v>11</v>
      </c>
      <c r="B2912" t="s">
        <v>11</v>
      </c>
      <c r="C2912" t="s">
        <v>86</v>
      </c>
      <c r="D2912" s="8">
        <v>3100</v>
      </c>
      <c r="E2912" t="str">
        <f>VLOOKUP(D2912,Conformity!$A$2:$C$116,2,0)</f>
        <v>Herbaceous (Dry Prairie)</v>
      </c>
      <c r="F2912" s="8" t="s">
        <v>5</v>
      </c>
      <c r="G2912" s="26">
        <f t="shared" si="230"/>
        <v>0.80616023176279095</v>
      </c>
      <c r="H2912" s="30">
        <f t="shared" si="231"/>
        <v>4.9140330516175015E-2</v>
      </c>
      <c r="I2912" s="30">
        <f>HLOOKUP(F2912,ROCs!$B$1:$F$17,MATCH(VLOOKUP(D2912,HROC,2,0),ROCs!$A$2:$A$17,0)+1,0)</f>
        <v>0.28292799795311729</v>
      </c>
      <c r="J2912" s="3">
        <v>0.34</v>
      </c>
      <c r="K2912" s="26">
        <f t="shared" si="227"/>
        <v>0.40089482669966953</v>
      </c>
      <c r="L2912" s="31">
        <f t="shared" si="228"/>
        <v>0.87938765408721464</v>
      </c>
      <c r="M2912" s="4">
        <f>2.721*K2912*(H2912+VLOOKUP(B2912,Summary!$A$34:C$39,3,0))</f>
        <v>0.17359581434235474</v>
      </c>
      <c r="N2912" t="s">
        <v>109</v>
      </c>
      <c r="P2912">
        <f t="shared" si="229"/>
        <v>3000</v>
      </c>
    </row>
    <row r="2913" spans="1:16" hidden="1">
      <c r="A2913" t="s">
        <v>16</v>
      </c>
      <c r="B2913" t="s">
        <v>97</v>
      </c>
      <c r="C2913" t="s">
        <v>86</v>
      </c>
      <c r="D2913" s="8">
        <v>1800</v>
      </c>
      <c r="E2913" t="str">
        <f>VLOOKUP(D2913,Conformity!$A$2:$C$116,2,0)</f>
        <v>Recreational</v>
      </c>
      <c r="F2913" s="8" t="s">
        <v>5</v>
      </c>
      <c r="G2913" s="26">
        <f t="shared" si="230"/>
        <v>1.3474392445178078</v>
      </c>
      <c r="H2913" s="30">
        <f t="shared" si="231"/>
        <v>0.2921616014325315</v>
      </c>
      <c r="I2913" s="30">
        <f>HLOOKUP(F2913,ROCs!$B$1:$F$17,MATCH(VLOOKUP(D2913,HROC,2,0),ROCs!$A$2:$A$17,0)+1,0)</f>
        <v>0.27638752969320179</v>
      </c>
      <c r="J2913" s="3">
        <v>0.34</v>
      </c>
      <c r="K2913" s="26">
        <f t="shared" si="227"/>
        <v>0.39162731019878233</v>
      </c>
      <c r="L2913" s="31">
        <f t="shared" si="228"/>
        <v>1.4358553930110514</v>
      </c>
      <c r="M2913" s="4">
        <f>2.721*K2913*(H2913+VLOOKUP(B2913,Summary!$A$34:C$39,3,0))</f>
        <v>0.35395735184985144</v>
      </c>
      <c r="N2913" t="s">
        <v>109</v>
      </c>
      <c r="P2913">
        <f t="shared" si="229"/>
        <v>1000</v>
      </c>
    </row>
    <row r="2914" spans="1:16" hidden="1">
      <c r="A2914" t="s">
        <v>16</v>
      </c>
      <c r="B2914" t="s">
        <v>97</v>
      </c>
      <c r="C2914" t="s">
        <v>71</v>
      </c>
      <c r="D2914" s="8">
        <v>4220</v>
      </c>
      <c r="E2914" t="str">
        <f>VLOOKUP(D2914,Conformity!$A$2:$C$116,2,0)</f>
        <v>Brazilian Pepper</v>
      </c>
      <c r="F2914" s="8" t="s">
        <v>3</v>
      </c>
      <c r="G2914" s="26">
        <f t="shared" si="230"/>
        <v>0.80616023176279095</v>
      </c>
      <c r="H2914" s="30">
        <f t="shared" si="231"/>
        <v>4.9140330516175015E-2</v>
      </c>
      <c r="I2914" s="30">
        <f>HLOOKUP(F2914,ROCs!$B$1:$F$17,MATCH(VLOOKUP(D2914,HROC,2,0),ROCs!$A$2:$A$17,0)+1,0)</f>
        <v>2.0887301862310671E-2</v>
      </c>
      <c r="J2914" s="3">
        <v>0.34</v>
      </c>
      <c r="K2914" s="26">
        <f t="shared" si="227"/>
        <v>2.959626237380111E-2</v>
      </c>
      <c r="L2914" s="31">
        <f t="shared" si="228"/>
        <v>6.4921236207780952E-2</v>
      </c>
      <c r="M2914" s="4">
        <f>2.721*K2914*(H2914+VLOOKUP(B2914,Summary!$A$34:C$39,3,0))</f>
        <v>7.1785982799299026E-3</v>
      </c>
      <c r="N2914" t="s">
        <v>104</v>
      </c>
      <c r="P2914">
        <f t="shared" si="229"/>
        <v>4000</v>
      </c>
    </row>
    <row r="2915" spans="1:16" hidden="1">
      <c r="A2915" t="s">
        <v>14</v>
      </c>
      <c r="B2915" t="s">
        <v>96</v>
      </c>
      <c r="C2915" t="s">
        <v>83</v>
      </c>
      <c r="D2915" s="8">
        <v>5120</v>
      </c>
      <c r="E2915" t="str">
        <f>VLOOKUP(D2915,Conformity!$A$2:$C$116,2,0)</f>
        <v xml:space="preserve"> Channelized Waterways, Canals</v>
      </c>
      <c r="F2915" s="8" t="s">
        <v>9</v>
      </c>
      <c r="G2915" s="26">
        <f t="shared" si="230"/>
        <v>0.52096910560538079</v>
      </c>
      <c r="H2915" s="30">
        <f t="shared" si="231"/>
        <v>9.3813358258152305E-2</v>
      </c>
      <c r="I2915" s="30">
        <f>HLOOKUP(F2915,ROCs!$B$1:$F$17,MATCH(VLOOKUP(D2915,HROC,2,0),ROCs!$A$2:$A$17,0)+1,0)</f>
        <v>0.2984336595879456</v>
      </c>
      <c r="J2915" s="3">
        <v>0.34</v>
      </c>
      <c r="K2915" s="26">
        <f t="shared" si="227"/>
        <v>0.42286557395313951</v>
      </c>
      <c r="L2915" s="31">
        <f t="shared" si="228"/>
        <v>0.59943602750184444</v>
      </c>
      <c r="M2915" s="4">
        <f>2.721*K2915*(H2915+VLOOKUP(B2915,Summary!$A$34:C$39,3,0))</f>
        <v>0.19999264424701355</v>
      </c>
      <c r="N2915" t="s">
        <v>111</v>
      </c>
      <c r="O2915" t="s">
        <v>82</v>
      </c>
      <c r="P2915">
        <f t="shared" si="229"/>
        <v>5000</v>
      </c>
    </row>
    <row r="2916" spans="1:16" hidden="1">
      <c r="A2916" t="s">
        <v>14</v>
      </c>
      <c r="B2916" t="s">
        <v>96</v>
      </c>
      <c r="C2916" t="s">
        <v>77</v>
      </c>
      <c r="D2916" s="8">
        <v>2110</v>
      </c>
      <c r="E2916" t="str">
        <f>VLOOKUP(D2916,Conformity!$A$2:$C$116,2,0)</f>
        <v>Improved Pastures</v>
      </c>
      <c r="F2916" s="8" t="s">
        <v>10</v>
      </c>
      <c r="G2916" s="26">
        <f t="shared" si="230"/>
        <v>1.8765006736361713</v>
      </c>
      <c r="H2916" s="30">
        <f t="shared" si="231"/>
        <v>0.3700681607026059</v>
      </c>
      <c r="I2916" s="30">
        <f>HLOOKUP(F2916,ROCs!$B$1:$F$17,MATCH(VLOOKUP(D2916,HROC,2,0),ROCs!$A$2:$A$17,0)+1,0)</f>
        <v>0.58663586860269046</v>
      </c>
      <c r="J2916" s="3">
        <v>0.34</v>
      </c>
      <c r="K2916" s="26">
        <f t="shared" si="227"/>
        <v>0.8312336940165822</v>
      </c>
      <c r="L2916" s="31">
        <f t="shared" si="228"/>
        <v>4.2442446066044344</v>
      </c>
      <c r="M2916" s="4">
        <f>2.721*K2916*(H2916+VLOOKUP(B2916,Summary!$A$34:C$39,3,0))</f>
        <v>1.0179582616215865</v>
      </c>
      <c r="N2916" t="s">
        <v>112</v>
      </c>
      <c r="P2916">
        <f t="shared" si="229"/>
        <v>2000</v>
      </c>
    </row>
    <row r="2917" spans="1:16" hidden="1">
      <c r="A2917" t="s">
        <v>14</v>
      </c>
      <c r="B2917" t="s">
        <v>96</v>
      </c>
      <c r="C2917" t="s">
        <v>77</v>
      </c>
      <c r="D2917" s="8">
        <v>8140</v>
      </c>
      <c r="E2917" t="str">
        <f>VLOOKUP(D2917,Conformity!$A$2:$C$116,2,0)</f>
        <v>Roads and Highways</v>
      </c>
      <c r="F2917" s="8" t="s">
        <v>9</v>
      </c>
      <c r="G2917" s="26">
        <f t="shared" si="230"/>
        <v>1.0171301585628862</v>
      </c>
      <c r="H2917" s="30">
        <f t="shared" si="231"/>
        <v>0.19656132206470006</v>
      </c>
      <c r="I2917" s="30">
        <f>HLOOKUP(F2917,ROCs!$B$1:$F$17,MATCH(VLOOKUP(D2917,HROC,2,0),ROCs!$A$2:$A$17,0)+1,0)</f>
        <v>0.42691819959772126</v>
      </c>
      <c r="J2917" s="3">
        <v>0.34</v>
      </c>
      <c r="K2917" s="26">
        <f t="shared" si="227"/>
        <v>0.60492174291999112</v>
      </c>
      <c r="L2917" s="31">
        <f t="shared" si="228"/>
        <v>1.6741881675089212</v>
      </c>
      <c r="M2917" s="4">
        <f>2.721*K2917*(H2917+VLOOKUP(B2917,Summary!$A$34:C$39,3,0))</f>
        <v>0.45521774090893585</v>
      </c>
      <c r="N2917" t="s">
        <v>112</v>
      </c>
      <c r="P2917">
        <f t="shared" si="229"/>
        <v>8000</v>
      </c>
    </row>
    <row r="2918" spans="1:16" hidden="1">
      <c r="A2918" t="s">
        <v>11</v>
      </c>
      <c r="B2918" t="s">
        <v>11</v>
      </c>
      <c r="C2918" t="s">
        <v>75</v>
      </c>
      <c r="D2918" s="8">
        <v>8320</v>
      </c>
      <c r="E2918" t="str">
        <f>VLOOKUP(D2918,Conformity!$A$2:$C$116,2,0)</f>
        <v>Electrical Power Transmission Lines</v>
      </c>
      <c r="F2918" s="8" t="s">
        <v>10</v>
      </c>
      <c r="G2918" s="26">
        <f t="shared" si="230"/>
        <v>0.73183755311232057</v>
      </c>
      <c r="H2918" s="30">
        <f t="shared" si="231"/>
        <v>0.15992943931627868</v>
      </c>
      <c r="I2918" s="30">
        <f>HLOOKUP(F2918,ROCs!$B$1:$F$17,MATCH(VLOOKUP(D2918,HROC,2,0),ROCs!$A$2:$A$17,0)+1,0)</f>
        <v>0.24115339422849597</v>
      </c>
      <c r="J2918" s="3">
        <v>0.34</v>
      </c>
      <c r="K2918" s="26">
        <f t="shared" si="227"/>
        <v>0.34170230195206736</v>
      </c>
      <c r="L2918" s="31">
        <f t="shared" si="228"/>
        <v>0.68044203880193288</v>
      </c>
      <c r="M2918" s="4">
        <f>2.721*K2918*(H2918+VLOOKUP(B2918,Summary!$A$34:C$39,3,0))</f>
        <v>0.25097282482966798</v>
      </c>
      <c r="N2918" t="s">
        <v>117</v>
      </c>
      <c r="P2918">
        <f t="shared" si="229"/>
        <v>8000</v>
      </c>
    </row>
    <row r="2919" spans="1:16">
      <c r="A2919" t="s">
        <v>14</v>
      </c>
      <c r="B2919" t="s">
        <v>96</v>
      </c>
      <c r="C2919" t="s">
        <v>17</v>
      </c>
      <c r="D2919" s="8">
        <v>5110</v>
      </c>
      <c r="E2919" t="str">
        <f>VLOOKUP(D2919,Conformity!$A$2:$C$116,2,0)</f>
        <v xml:space="preserve"> Natural River, Stream, Waterway</v>
      </c>
      <c r="F2919" s="8" t="s">
        <v>5</v>
      </c>
      <c r="G2919" s="26">
        <f t="shared" si="230"/>
        <v>0.52096910560538079</v>
      </c>
      <c r="H2919" s="30">
        <f t="shared" si="231"/>
        <v>9.3813358258152305E-2</v>
      </c>
      <c r="I2919" s="30">
        <f>HLOOKUP(F2919,ROCs!$B$1:$F$17,MATCH(VLOOKUP(D2919,HROC,2,0),ROCs!$A$2:$A$17,0)+1,0)</f>
        <v>0.2984336595879456</v>
      </c>
      <c r="J2919" s="3">
        <v>0.33</v>
      </c>
      <c r="K2919" s="26">
        <f t="shared" si="227"/>
        <v>0.41042835118981186</v>
      </c>
      <c r="L2919" s="31">
        <f t="shared" si="228"/>
        <v>0.58180555610473139</v>
      </c>
      <c r="M2919" s="4">
        <f>2.721*K2919*(H2919+VLOOKUP(B2919,Summary!$A$34:C$39,3,0))</f>
        <v>0.19411050765151311</v>
      </c>
      <c r="N2919" t="s">
        <v>17</v>
      </c>
      <c r="O2919" t="s">
        <v>47</v>
      </c>
      <c r="P2919">
        <f t="shared" si="229"/>
        <v>5000</v>
      </c>
    </row>
    <row r="2920" spans="1:16" hidden="1">
      <c r="A2920" t="s">
        <v>2</v>
      </c>
      <c r="B2920" t="s">
        <v>94</v>
      </c>
      <c r="C2920" t="s">
        <v>86</v>
      </c>
      <c r="D2920" s="8">
        <v>6172</v>
      </c>
      <c r="E2920" t="str">
        <f>VLOOKUP(D2920,Conformity!$A$2:$C$116,2,0)</f>
        <v>Mixed Shrubs</v>
      </c>
      <c r="F2920" s="8" t="s">
        <v>5</v>
      </c>
      <c r="G2920" s="26">
        <f t="shared" si="230"/>
        <v>0.62640332935885068</v>
      </c>
      <c r="H2920" s="30">
        <f t="shared" si="231"/>
        <v>1.7869211096790915E-2</v>
      </c>
      <c r="I2920" s="30">
        <f>HLOOKUP(F2920,ROCs!$B$1:$F$17,MATCH(VLOOKUP(D2920,HROC,2,0),ROCs!$A$2:$A$17,0)+1,0)</f>
        <v>0.24869471632328805</v>
      </c>
      <c r="J2920" s="3">
        <v>0.33</v>
      </c>
      <c r="K2920" s="26">
        <f t="shared" si="227"/>
        <v>0.34202362599150993</v>
      </c>
      <c r="L2920" s="31">
        <f t="shared" si="228"/>
        <v>0.58295993220811382</v>
      </c>
      <c r="M2920" s="4">
        <f>2.721*K2920*(H2920+VLOOKUP(B2920,Summary!$A$34:C$39,3,0))</f>
        <v>6.3162229262893332E-2</v>
      </c>
      <c r="N2920" t="s">
        <v>109</v>
      </c>
      <c r="P2920">
        <f t="shared" si="229"/>
        <v>6000</v>
      </c>
    </row>
    <row r="2921" spans="1:16" hidden="1">
      <c r="A2921" t="s">
        <v>16</v>
      </c>
      <c r="B2921" t="s">
        <v>97</v>
      </c>
      <c r="C2921" t="s">
        <v>86</v>
      </c>
      <c r="D2921" s="8">
        <v>3100</v>
      </c>
      <c r="E2921" t="str">
        <f>VLOOKUP(D2921,Conformity!$A$2:$C$116,2,0)</f>
        <v>Herbaceous (Dry Prairie)</v>
      </c>
      <c r="F2921" s="8" t="s">
        <v>10</v>
      </c>
      <c r="G2921" s="26">
        <f t="shared" si="230"/>
        <v>0.80616023176279095</v>
      </c>
      <c r="H2921" s="30">
        <f t="shared" si="231"/>
        <v>4.9140330516175015E-2</v>
      </c>
      <c r="I2921" s="30">
        <f>HLOOKUP(F2921,ROCs!$B$1:$F$17,MATCH(VLOOKUP(D2921,HROC,2,0),ROCs!$A$2:$A$17,0)+1,0)</f>
        <v>0.24115339422849597</v>
      </c>
      <c r="J2921" s="3">
        <v>0.33</v>
      </c>
      <c r="K2921" s="26">
        <f t="shared" si="227"/>
        <v>0.33165223424759482</v>
      </c>
      <c r="L2921" s="31">
        <f t="shared" si="228"/>
        <v>0.72749973515189847</v>
      </c>
      <c r="M2921" s="4">
        <f>2.721*K2921*(H2921+VLOOKUP(B2921,Summary!$A$34:C$39,3,0))</f>
        <v>8.0442527783920373E-2</v>
      </c>
      <c r="N2921" t="s">
        <v>109</v>
      </c>
      <c r="P2921">
        <f t="shared" si="229"/>
        <v>3000</v>
      </c>
    </row>
    <row r="2922" spans="1:16" hidden="1">
      <c r="A2922" t="s">
        <v>14</v>
      </c>
      <c r="B2922" t="s">
        <v>96</v>
      </c>
      <c r="C2922" t="s">
        <v>71</v>
      </c>
      <c r="D2922" s="8">
        <v>5110</v>
      </c>
      <c r="E2922" t="str">
        <f>VLOOKUP(D2922,Conformity!$A$2:$C$116,2,0)</f>
        <v xml:space="preserve"> Natural River, Stream, Waterway</v>
      </c>
      <c r="F2922" s="8" t="s">
        <v>5</v>
      </c>
      <c r="G2922" s="26">
        <f t="shared" si="230"/>
        <v>0.52096910560538079</v>
      </c>
      <c r="H2922" s="30">
        <f t="shared" si="231"/>
        <v>9.3813358258152305E-2</v>
      </c>
      <c r="I2922" s="30">
        <f>HLOOKUP(F2922,ROCs!$B$1:$F$17,MATCH(VLOOKUP(D2922,HROC,2,0),ROCs!$A$2:$A$17,0)+1,0)</f>
        <v>0.2984336595879456</v>
      </c>
      <c r="J2922" s="3">
        <v>0.33</v>
      </c>
      <c r="K2922" s="26">
        <f t="shared" si="227"/>
        <v>0.41042835118981186</v>
      </c>
      <c r="L2922" s="31">
        <f t="shared" si="228"/>
        <v>0.58180555610473139</v>
      </c>
      <c r="M2922" s="4">
        <f>2.721*K2922*(H2922+VLOOKUP(B2922,Summary!$A$34:C$39,3,0))</f>
        <v>0.19411050765151311</v>
      </c>
      <c r="N2922" t="s">
        <v>104</v>
      </c>
      <c r="P2922">
        <f t="shared" si="229"/>
        <v>5000</v>
      </c>
    </row>
    <row r="2923" spans="1:16" hidden="1">
      <c r="A2923" t="s">
        <v>16</v>
      </c>
      <c r="B2923" t="s">
        <v>97</v>
      </c>
      <c r="C2923" t="s">
        <v>71</v>
      </c>
      <c r="D2923" s="8">
        <v>3300</v>
      </c>
      <c r="E2923" t="str">
        <f>VLOOKUP(D2923,Conformity!$A$2:$C$116,2,0)</f>
        <v>Mixed Rangeland</v>
      </c>
      <c r="F2923" s="8" t="s">
        <v>10</v>
      </c>
      <c r="G2923" s="26">
        <f t="shared" si="230"/>
        <v>0.80616023176279095</v>
      </c>
      <c r="H2923" s="30">
        <f t="shared" si="231"/>
        <v>4.9140330516175015E-2</v>
      </c>
      <c r="I2923" s="30">
        <f>HLOOKUP(F2923,ROCs!$B$1:$F$17,MATCH(VLOOKUP(D2923,HROC,2,0),ROCs!$A$2:$A$17,0)+1,0)</f>
        <v>0.24115339422849597</v>
      </c>
      <c r="J2923" s="3">
        <v>0.33</v>
      </c>
      <c r="K2923" s="26">
        <f t="shared" si="227"/>
        <v>0.33165223424759482</v>
      </c>
      <c r="L2923" s="31">
        <f t="shared" si="228"/>
        <v>0.72749973515189847</v>
      </c>
      <c r="M2923" s="4">
        <f>2.721*K2923*(H2923+VLOOKUP(B2923,Summary!$A$34:C$39,3,0))</f>
        <v>8.0442527783920373E-2</v>
      </c>
      <c r="N2923" t="s">
        <v>104</v>
      </c>
      <c r="P2923">
        <f t="shared" si="229"/>
        <v>3000</v>
      </c>
    </row>
    <row r="2924" spans="1:16" hidden="1">
      <c r="A2924" t="s">
        <v>16</v>
      </c>
      <c r="B2924" t="s">
        <v>97</v>
      </c>
      <c r="C2924" t="s">
        <v>71</v>
      </c>
      <c r="D2924" s="8">
        <v>6410</v>
      </c>
      <c r="E2924" t="str">
        <f>VLOOKUP(D2924,Conformity!$A$2:$C$116,2,0)</f>
        <v>Freshwater Marshes</v>
      </c>
      <c r="F2924" s="8" t="s">
        <v>3</v>
      </c>
      <c r="G2924" s="26">
        <f t="shared" si="230"/>
        <v>0.62640332935885068</v>
      </c>
      <c r="H2924" s="30">
        <f t="shared" si="231"/>
        <v>1.7869211096790915E-2</v>
      </c>
      <c r="I2924" s="30">
        <f>HLOOKUP(F2924,ROCs!$B$1:$F$17,MATCH(VLOOKUP(D2924,HROC,2,0),ROCs!$A$2:$A$17,0)+1,0)</f>
        <v>0.24869471632328805</v>
      </c>
      <c r="J2924" s="3">
        <v>0.33</v>
      </c>
      <c r="K2924" s="26">
        <f t="shared" si="227"/>
        <v>0.34202362599150993</v>
      </c>
      <c r="L2924" s="31">
        <f t="shared" si="228"/>
        <v>0.58295993220811382</v>
      </c>
      <c r="M2924" s="4">
        <f>2.721*K2924*(H2924+VLOOKUP(B2924,Summary!$A$34:C$39,3,0))</f>
        <v>5.3855766399664336E-2</v>
      </c>
      <c r="N2924" t="s">
        <v>104</v>
      </c>
      <c r="P2924">
        <f t="shared" si="229"/>
        <v>6000</v>
      </c>
    </row>
    <row r="2925" spans="1:16" hidden="1">
      <c r="A2925" t="s">
        <v>14</v>
      </c>
      <c r="B2925" t="s">
        <v>96</v>
      </c>
      <c r="C2925" t="s">
        <v>72</v>
      </c>
      <c r="D2925" s="8">
        <v>6172</v>
      </c>
      <c r="E2925" t="str">
        <f>VLOOKUP(D2925,Conformity!$A$2:$C$116,2,0)</f>
        <v>Mixed Shrubs</v>
      </c>
      <c r="F2925" s="8" t="s">
        <v>9</v>
      </c>
      <c r="G2925" s="26">
        <f t="shared" si="230"/>
        <v>0.62640332935885068</v>
      </c>
      <c r="H2925" s="30">
        <f t="shared" si="231"/>
        <v>1.7869211096790915E-2</v>
      </c>
      <c r="I2925" s="30">
        <f>HLOOKUP(F2925,ROCs!$B$1:$F$17,MATCH(VLOOKUP(D2925,HROC,2,0),ROCs!$A$2:$A$17,0)+1,0)</f>
        <v>0.24869471632328805</v>
      </c>
      <c r="J2925" s="3">
        <v>0.33</v>
      </c>
      <c r="K2925" s="26">
        <f t="shared" si="227"/>
        <v>0.34202362599150993</v>
      </c>
      <c r="L2925" s="31">
        <f t="shared" si="228"/>
        <v>0.58295993220811382</v>
      </c>
      <c r="M2925" s="4">
        <f>2.721*K2925*(H2925+VLOOKUP(B2925,Summary!$A$34:C$39,3,0))</f>
        <v>9.1081617852580288E-2</v>
      </c>
      <c r="N2925" t="s">
        <v>99</v>
      </c>
      <c r="P2925">
        <f t="shared" si="229"/>
        <v>6000</v>
      </c>
    </row>
    <row r="2926" spans="1:16" hidden="1">
      <c r="A2926" t="s">
        <v>8</v>
      </c>
      <c r="B2926" t="s">
        <v>8</v>
      </c>
      <c r="C2926" t="s">
        <v>83</v>
      </c>
      <c r="D2926" s="8">
        <v>6172</v>
      </c>
      <c r="E2926" t="str">
        <f>VLOOKUP(D2926,Conformity!$A$2:$C$116,2,0)</f>
        <v>Mixed Shrubs</v>
      </c>
      <c r="F2926" s="8" t="s">
        <v>9</v>
      </c>
      <c r="G2926" s="26">
        <f t="shared" si="230"/>
        <v>0.62640332935885068</v>
      </c>
      <c r="H2926" s="30">
        <f t="shared" si="231"/>
        <v>1.7869211096790915E-2</v>
      </c>
      <c r="I2926" s="30">
        <f>HLOOKUP(F2926,ROCs!$B$1:$F$17,MATCH(VLOOKUP(D2926,HROC,2,0),ROCs!$A$2:$A$17,0)+1,0)</f>
        <v>0.24869471632328805</v>
      </c>
      <c r="J2926" s="3">
        <v>0.33</v>
      </c>
      <c r="K2926" s="26">
        <f t="shared" si="227"/>
        <v>0.34202362599150993</v>
      </c>
      <c r="L2926" s="31">
        <f t="shared" si="228"/>
        <v>0.58295993220811382</v>
      </c>
      <c r="M2926" s="4">
        <f>2.721*K2926*(H2926+VLOOKUP(B2926,Summary!$A$34:C$39,3,0))</f>
        <v>0.19345270934809911</v>
      </c>
      <c r="N2926" t="s">
        <v>111</v>
      </c>
      <c r="O2926" t="s">
        <v>82</v>
      </c>
      <c r="P2926">
        <f t="shared" si="229"/>
        <v>6000</v>
      </c>
    </row>
    <row r="2927" spans="1:16">
      <c r="A2927" t="s">
        <v>14</v>
      </c>
      <c r="B2927" t="s">
        <v>96</v>
      </c>
      <c r="C2927" t="s">
        <v>17</v>
      </c>
      <c r="D2927" s="8">
        <v>5250</v>
      </c>
      <c r="E2927" t="str">
        <f>VLOOKUP(D2927,Conformity!$A$2:$C$116,2,0)</f>
        <v>Marshy Lakes</v>
      </c>
      <c r="F2927" s="8" t="s">
        <v>9</v>
      </c>
      <c r="G2927" s="26">
        <f t="shared" si="230"/>
        <v>0.52096910560538079</v>
      </c>
      <c r="H2927" s="30">
        <f t="shared" si="231"/>
        <v>9.3813358258152305E-2</v>
      </c>
      <c r="I2927" s="30">
        <f>HLOOKUP(F2927,ROCs!$B$1:$F$17,MATCH(VLOOKUP(D2927,HROC,2,0),ROCs!$A$2:$A$17,0)+1,0)</f>
        <v>0.2984336595879456</v>
      </c>
      <c r="J2927" s="3">
        <v>0.32</v>
      </c>
      <c r="K2927" s="26">
        <f t="shared" si="227"/>
        <v>0.39799112842648426</v>
      </c>
      <c r="L2927" s="31">
        <f t="shared" si="228"/>
        <v>0.56417508470761835</v>
      </c>
      <c r="M2927" s="4">
        <f>2.721*K2927*(H2927+VLOOKUP(B2927,Summary!$A$34:C$39,3,0))</f>
        <v>0.18822837105601276</v>
      </c>
      <c r="N2927" t="s">
        <v>17</v>
      </c>
      <c r="O2927" t="s">
        <v>38</v>
      </c>
      <c r="P2927">
        <f t="shared" si="229"/>
        <v>5000</v>
      </c>
    </row>
    <row r="2928" spans="1:16" hidden="1">
      <c r="A2928" t="s">
        <v>16</v>
      </c>
      <c r="B2928" t="s">
        <v>97</v>
      </c>
      <c r="C2928" t="s">
        <v>86</v>
      </c>
      <c r="D2928" s="8">
        <v>1310</v>
      </c>
      <c r="E2928" t="str">
        <f>VLOOKUP(D2928,Conformity!$A$2:$C$116,2,0)</f>
        <v>Fixed Single Family Units &lt;Six or more dwelling units per acre&gt;</v>
      </c>
      <c r="F2928" s="8" t="s">
        <v>5</v>
      </c>
      <c r="G2928" s="26">
        <f t="shared" si="230"/>
        <v>1.3474392445178078</v>
      </c>
      <c r="H2928" s="30">
        <f t="shared" si="231"/>
        <v>0.2921616014325315</v>
      </c>
      <c r="I2928" s="30">
        <f>HLOOKUP(F2928,ROCs!$B$1:$F$17,MATCH(VLOOKUP(D2928,HROC,2,0),ROCs!$A$2:$A$17,0)+1,0)</f>
        <v>0.45902383655933859</v>
      </c>
      <c r="J2928" s="3">
        <v>0.32</v>
      </c>
      <c r="K2928" s="26">
        <f t="shared" si="227"/>
        <v>0.61215418843553393</v>
      </c>
      <c r="L2928" s="31">
        <f t="shared" si="228"/>
        <v>2.2443912105448405</v>
      </c>
      <c r="M2928" s="4">
        <f>2.721*K2928*(H2928+VLOOKUP(B2928,Summary!$A$34:C$39,3,0))</f>
        <v>0.55327212842346418</v>
      </c>
      <c r="N2928" t="s">
        <v>109</v>
      </c>
      <c r="P2928">
        <f t="shared" si="229"/>
        <v>1000</v>
      </c>
    </row>
    <row r="2929" spans="1:16" hidden="1">
      <c r="A2929" t="s">
        <v>14</v>
      </c>
      <c r="B2929" t="s">
        <v>96</v>
      </c>
      <c r="C2929" t="s">
        <v>81</v>
      </c>
      <c r="D2929" s="8">
        <v>4240</v>
      </c>
      <c r="E2929" t="str">
        <f>VLOOKUP(D2929,Conformity!$A$2:$C$116,2,0)</f>
        <v>Melaleuca</v>
      </c>
      <c r="F2929" s="8" t="s">
        <v>3</v>
      </c>
      <c r="G2929" s="26">
        <f t="shared" si="230"/>
        <v>0.80616023176279095</v>
      </c>
      <c r="H2929" s="30">
        <f t="shared" si="231"/>
        <v>4.9140330516175015E-2</v>
      </c>
      <c r="I2929" s="30">
        <f>HLOOKUP(F2929,ROCs!$B$1:$F$17,MATCH(VLOOKUP(D2929,HROC,2,0),ROCs!$A$2:$A$17,0)+1,0)</f>
        <v>2.0887301862310671E-2</v>
      </c>
      <c r="J2929" s="3">
        <v>0.32</v>
      </c>
      <c r="K2929" s="26">
        <f t="shared" si="227"/>
        <v>2.7855305763577514E-2</v>
      </c>
      <c r="L2929" s="31">
        <f t="shared" si="228"/>
        <v>6.1102339960264429E-2</v>
      </c>
      <c r="M2929" s="4">
        <f>2.721*K2929*(H2929+VLOOKUP(B2929,Summary!$A$34:C$39,3,0))</f>
        <v>9.788099272182979E-3</v>
      </c>
      <c r="N2929" t="s">
        <v>103</v>
      </c>
      <c r="O2929" t="s">
        <v>82</v>
      </c>
      <c r="P2929">
        <f t="shared" si="229"/>
        <v>4000</v>
      </c>
    </row>
    <row r="2930" spans="1:16" hidden="1">
      <c r="A2930" t="s">
        <v>16</v>
      </c>
      <c r="B2930" t="s">
        <v>97</v>
      </c>
      <c r="C2930" t="s">
        <v>81</v>
      </c>
      <c r="D2930" s="8">
        <v>1840</v>
      </c>
      <c r="E2930" t="str">
        <f>VLOOKUP(D2930,Conformity!$A$2:$C$116,2,0)</f>
        <v>Marinas and Fish Camps</v>
      </c>
      <c r="F2930" s="8" t="s">
        <v>10</v>
      </c>
      <c r="G2930" s="26">
        <f t="shared" si="230"/>
        <v>0.73183755311232057</v>
      </c>
      <c r="H2930" s="30">
        <f t="shared" si="231"/>
        <v>0.15992943931627868</v>
      </c>
      <c r="I2930" s="30">
        <f>HLOOKUP(F2930,ROCs!$B$1:$F$17,MATCH(VLOOKUP(D2930,HROC,2,0),ROCs!$A$2:$A$17,0)+1,0)</f>
        <v>0.24895975957097566</v>
      </c>
      <c r="J2930" s="3">
        <v>0.32</v>
      </c>
      <c r="K2930" s="26">
        <f t="shared" si="227"/>
        <v>0.33201273536385312</v>
      </c>
      <c r="L2930" s="31">
        <f t="shared" si="228"/>
        <v>0.66114691434205586</v>
      </c>
      <c r="M2930" s="4">
        <f>2.721*K2930*(H2930+VLOOKUP(B2930,Summary!$A$34:C$39,3,0))</f>
        <v>0.18061758559390009</v>
      </c>
      <c r="N2930" t="s">
        <v>103</v>
      </c>
      <c r="O2930" t="s">
        <v>82</v>
      </c>
      <c r="P2930">
        <f t="shared" si="229"/>
        <v>1000</v>
      </c>
    </row>
    <row r="2931" spans="1:16" hidden="1">
      <c r="A2931" t="s">
        <v>12</v>
      </c>
      <c r="B2931" t="s">
        <v>95</v>
      </c>
      <c r="C2931" t="s">
        <v>4</v>
      </c>
      <c r="D2931" s="8">
        <v>3300</v>
      </c>
      <c r="E2931" t="str">
        <f>VLOOKUP(D2931,Conformity!$A$2:$C$116,2,0)</f>
        <v>Mixed Rangeland</v>
      </c>
      <c r="F2931" s="8" t="s">
        <v>3</v>
      </c>
      <c r="G2931" s="26">
        <f t="shared" si="230"/>
        <v>0.80616023176279095</v>
      </c>
      <c r="H2931" s="30">
        <f t="shared" si="231"/>
        <v>4.9140330516175015E-2</v>
      </c>
      <c r="I2931" s="30">
        <f>HLOOKUP(F2931,ROCs!$B$1:$F$17,MATCH(VLOOKUP(D2931,HROC,2,0),ROCs!$A$2:$A$17,0)+1,0)</f>
        <v>2.0887301862310671E-2</v>
      </c>
      <c r="J2931" s="3">
        <v>0.31</v>
      </c>
      <c r="K2931" s="26">
        <f t="shared" si="227"/>
        <v>2.6984827458465713E-2</v>
      </c>
      <c r="L2931" s="31">
        <f t="shared" si="228"/>
        <v>5.9192891836506153E-2</v>
      </c>
      <c r="M2931" s="4">
        <f>2.721*K2931*(H2931+VLOOKUP(B2931,Summary!$A$34:C$39,3,0))</f>
        <v>3.6081639287684425E-3</v>
      </c>
      <c r="N2931" t="s">
        <v>4</v>
      </c>
      <c r="P2931">
        <f t="shared" si="229"/>
        <v>3000</v>
      </c>
    </row>
    <row r="2932" spans="1:16">
      <c r="A2932" t="s">
        <v>14</v>
      </c>
      <c r="B2932" t="s">
        <v>96</v>
      </c>
      <c r="C2932" t="s">
        <v>17</v>
      </c>
      <c r="D2932" s="8">
        <v>3200</v>
      </c>
      <c r="E2932" t="str">
        <f>VLOOKUP(D2932,Conformity!$A$2:$C$116,2,0)</f>
        <v>Shrub and Brushland</v>
      </c>
      <c r="F2932" s="8" t="s">
        <v>10</v>
      </c>
      <c r="G2932" s="26">
        <f t="shared" si="230"/>
        <v>0.80616023176279095</v>
      </c>
      <c r="H2932" s="30">
        <f t="shared" si="231"/>
        <v>4.9140330516175015E-2</v>
      </c>
      <c r="I2932" s="30">
        <f>HLOOKUP(F2932,ROCs!$B$1:$F$17,MATCH(VLOOKUP(D2932,HROC,2,0),ROCs!$A$2:$A$17,0)+1,0)</f>
        <v>0.24115339422849597</v>
      </c>
      <c r="J2932" s="3">
        <v>0.31</v>
      </c>
      <c r="K2932" s="26">
        <f t="shared" si="227"/>
        <v>0.31155209883864965</v>
      </c>
      <c r="L2932" s="31">
        <f t="shared" si="228"/>
        <v>0.68340884211238939</v>
      </c>
      <c r="M2932" s="4">
        <f>2.721*K2932*(H2932+VLOOKUP(B2932,Summary!$A$34:C$39,3,0))</f>
        <v>0.10947655350734201</v>
      </c>
      <c r="N2932" t="s">
        <v>17</v>
      </c>
      <c r="O2932" t="s">
        <v>51</v>
      </c>
      <c r="P2932">
        <f t="shared" si="229"/>
        <v>3000</v>
      </c>
    </row>
    <row r="2933" spans="1:16" hidden="1">
      <c r="A2933" t="s">
        <v>11</v>
      </c>
      <c r="B2933" t="s">
        <v>11</v>
      </c>
      <c r="C2933" t="s">
        <v>86</v>
      </c>
      <c r="D2933" s="8">
        <v>8320</v>
      </c>
      <c r="E2933" t="str">
        <f>VLOOKUP(D2933,Conformity!$A$2:$C$116,2,0)</f>
        <v>Electrical Power Transmission Lines</v>
      </c>
      <c r="F2933" s="8" t="s">
        <v>10</v>
      </c>
      <c r="G2933" s="26">
        <f t="shared" si="230"/>
        <v>0.73183755311232057</v>
      </c>
      <c r="H2933" s="30">
        <f t="shared" si="231"/>
        <v>0.15992943931627868</v>
      </c>
      <c r="I2933" s="30">
        <f>HLOOKUP(F2933,ROCs!$B$1:$F$17,MATCH(VLOOKUP(D2933,HROC,2,0),ROCs!$A$2:$A$17,0)+1,0)</f>
        <v>0.24115339422849597</v>
      </c>
      <c r="J2933" s="3">
        <v>0.31</v>
      </c>
      <c r="K2933" s="26">
        <f t="shared" si="227"/>
        <v>0.31155209883864965</v>
      </c>
      <c r="L2933" s="31">
        <f t="shared" si="228"/>
        <v>0.62040303537823283</v>
      </c>
      <c r="M2933" s="4">
        <f>2.721*K2933*(H2933+VLOOKUP(B2933,Summary!$A$34:C$39,3,0))</f>
        <v>0.22882816381528551</v>
      </c>
      <c r="N2933" t="s">
        <v>109</v>
      </c>
      <c r="P2933">
        <f t="shared" si="229"/>
        <v>8000</v>
      </c>
    </row>
    <row r="2934" spans="1:16" hidden="1">
      <c r="A2934" t="s">
        <v>14</v>
      </c>
      <c r="B2934" t="s">
        <v>96</v>
      </c>
      <c r="C2934" t="s">
        <v>78</v>
      </c>
      <c r="D2934" s="8">
        <v>1550</v>
      </c>
      <c r="E2934" t="str">
        <f>VLOOKUP(D2934,Conformity!$A$2:$C$116,2,0)</f>
        <v>Other Light Industrial</v>
      </c>
      <c r="F2934" s="8" t="s">
        <v>5</v>
      </c>
      <c r="G2934" s="26">
        <f t="shared" si="230"/>
        <v>1.2017295380314896</v>
      </c>
      <c r="H2934" s="30">
        <f t="shared" si="231"/>
        <v>0.2322997442582819</v>
      </c>
      <c r="I2934" s="30">
        <f>HLOOKUP(F2934,ROCs!$B$1:$F$17,MATCH(VLOOKUP(D2934,HROC,2,0),ROCs!$A$2:$A$17,0)+1,0)</f>
        <v>0.34369105791620291</v>
      </c>
      <c r="J2934" s="3">
        <v>0.31</v>
      </c>
      <c r="K2934" s="26">
        <f t="shared" si="227"/>
        <v>0.44402306999839042</v>
      </c>
      <c r="L2934" s="31">
        <f t="shared" si="228"/>
        <v>1.451913733132596</v>
      </c>
      <c r="M2934" s="4">
        <f>2.721*K2934*(H2934+VLOOKUP(B2934,Summary!$A$34:C$39,3,0))</f>
        <v>0.37731642036955199</v>
      </c>
      <c r="N2934" t="s">
        <v>100</v>
      </c>
      <c r="P2934">
        <f t="shared" si="229"/>
        <v>1000</v>
      </c>
    </row>
    <row r="2935" spans="1:16" hidden="1">
      <c r="A2935" t="s">
        <v>16</v>
      </c>
      <c r="B2935" t="s">
        <v>97</v>
      </c>
      <c r="C2935" t="s">
        <v>81</v>
      </c>
      <c r="D2935" s="8">
        <v>1800</v>
      </c>
      <c r="E2935" t="str">
        <f>VLOOKUP(D2935,Conformity!$A$2:$C$116,2,0)</f>
        <v>Recreational</v>
      </c>
      <c r="F2935" s="8" t="s">
        <v>10</v>
      </c>
      <c r="G2935" s="26">
        <f t="shared" si="230"/>
        <v>1.3474392445178078</v>
      </c>
      <c r="H2935" s="30">
        <f t="shared" si="231"/>
        <v>0.2921616014325315</v>
      </c>
      <c r="I2935" s="30">
        <f>HLOOKUP(F2935,ROCs!$B$1:$F$17,MATCH(VLOOKUP(D2935,HROC,2,0),ROCs!$A$2:$A$17,0)+1,0)</f>
        <v>0.24895975957097566</v>
      </c>
      <c r="J2935" s="3">
        <v>0.31</v>
      </c>
      <c r="K2935" s="26">
        <f t="shared" si="227"/>
        <v>0.32163733738373268</v>
      </c>
      <c r="L2935" s="31">
        <f t="shared" si="228"/>
        <v>1.1792454036000055</v>
      </c>
      <c r="M2935" s="4">
        <f>2.721*K2935*(H2935+VLOOKUP(B2935,Summary!$A$34:C$39,3,0))</f>
        <v>0.29069959431224879</v>
      </c>
      <c r="N2935" t="s">
        <v>103</v>
      </c>
      <c r="O2935" t="s">
        <v>82</v>
      </c>
      <c r="P2935">
        <f t="shared" si="229"/>
        <v>1000</v>
      </c>
    </row>
    <row r="2936" spans="1:16" hidden="1">
      <c r="A2936" t="s">
        <v>16</v>
      </c>
      <c r="B2936" t="s">
        <v>97</v>
      </c>
      <c r="C2936" t="s">
        <v>81</v>
      </c>
      <c r="D2936" s="8">
        <v>4200</v>
      </c>
      <c r="E2936" t="str">
        <f>VLOOKUP(D2936,Conformity!$A$2:$C$116,2,0)</f>
        <v>Upland Hardwood Forests</v>
      </c>
      <c r="F2936" s="8" t="s">
        <v>10</v>
      </c>
      <c r="G2936" s="26">
        <f t="shared" si="230"/>
        <v>0.80616023176279095</v>
      </c>
      <c r="H2936" s="30">
        <f t="shared" si="231"/>
        <v>4.9140330516175015E-2</v>
      </c>
      <c r="I2936" s="30">
        <f>HLOOKUP(F2936,ROCs!$B$1:$F$17,MATCH(VLOOKUP(D2936,HROC,2,0),ROCs!$A$2:$A$17,0)+1,0)</f>
        <v>0.24115339422849597</v>
      </c>
      <c r="J2936" s="3">
        <v>0.31</v>
      </c>
      <c r="K2936" s="26">
        <f t="shared" si="227"/>
        <v>0.31155209883864965</v>
      </c>
      <c r="L2936" s="31">
        <f t="shared" si="228"/>
        <v>0.68340884211238939</v>
      </c>
      <c r="M2936" s="4">
        <f>2.721*K2936*(H2936+VLOOKUP(B2936,Summary!$A$34:C$39,3,0))</f>
        <v>7.5567223069743381E-2</v>
      </c>
      <c r="N2936" t="s">
        <v>103</v>
      </c>
      <c r="O2936" t="s">
        <v>82</v>
      </c>
      <c r="P2936">
        <f t="shared" si="229"/>
        <v>4000</v>
      </c>
    </row>
    <row r="2937" spans="1:16" hidden="1">
      <c r="A2937" t="s">
        <v>16</v>
      </c>
      <c r="B2937" t="s">
        <v>97</v>
      </c>
      <c r="C2937" t="s">
        <v>79</v>
      </c>
      <c r="D2937" s="8">
        <v>1490</v>
      </c>
      <c r="E2937" t="str">
        <f>VLOOKUP(D2937,Conformity!$A$2:$C$116,2,0)</f>
        <v>Commercial and Services Under Construction</v>
      </c>
      <c r="F2937" s="8" t="s">
        <v>3</v>
      </c>
      <c r="G2937" s="26">
        <f t="shared" si="230"/>
        <v>1.4884831588725165</v>
      </c>
      <c r="H2937" s="30">
        <f t="shared" si="231"/>
        <v>0.30824389141964326</v>
      </c>
      <c r="I2937" s="30">
        <f>HLOOKUP(F2937,ROCs!$B$1:$F$17,MATCH(VLOOKUP(D2937,HROC,2,0),ROCs!$A$2:$A$17,0)+1,0)</f>
        <v>0.5449281084296117</v>
      </c>
      <c r="J2937" s="3">
        <v>0.31</v>
      </c>
      <c r="K2937" s="26">
        <f t="shared" si="227"/>
        <v>0.70400624648292609</v>
      </c>
      <c r="L2937" s="31">
        <f t="shared" si="228"/>
        <v>2.8513398226776498</v>
      </c>
      <c r="M2937" s="4">
        <f>2.721*K2937*(H2937+VLOOKUP(B2937,Summary!$A$34:C$39,3,0))</f>
        <v>0.66709634549120489</v>
      </c>
      <c r="N2937" t="s">
        <v>113</v>
      </c>
      <c r="P2937">
        <f t="shared" si="229"/>
        <v>1000</v>
      </c>
    </row>
    <row r="2938" spans="1:16" hidden="1">
      <c r="A2938" t="s">
        <v>16</v>
      </c>
      <c r="B2938" t="s">
        <v>97</v>
      </c>
      <c r="C2938" t="s">
        <v>79</v>
      </c>
      <c r="D2938" s="8">
        <v>8310</v>
      </c>
      <c r="E2938" t="str">
        <f>VLOOKUP(D2938,Conformity!$A$2:$C$116,2,0)</f>
        <v>Electric Power Facilities</v>
      </c>
      <c r="F2938" s="8" t="s">
        <v>5</v>
      </c>
      <c r="G2938" s="26">
        <f t="shared" si="230"/>
        <v>1.2017295380314896</v>
      </c>
      <c r="H2938" s="30">
        <f t="shared" si="231"/>
        <v>0.2322997442582819</v>
      </c>
      <c r="I2938" s="30">
        <f>HLOOKUP(F2938,ROCs!$B$1:$F$17,MATCH(VLOOKUP(D2938,HROC,2,0),ROCs!$A$2:$A$17,0)+1,0)</f>
        <v>0.58224006489851832</v>
      </c>
      <c r="J2938" s="3">
        <v>0.31</v>
      </c>
      <c r="K2938" s="26">
        <f t="shared" si="227"/>
        <v>0.75221049584401822</v>
      </c>
      <c r="L2938" s="31">
        <f t="shared" si="228"/>
        <v>2.4596576685224227</v>
      </c>
      <c r="M2938" s="4">
        <f>2.721*K2938*(H2938+VLOOKUP(B2938,Summary!$A$34:C$39,3,0))</f>
        <v>0.55733352048472951</v>
      </c>
      <c r="N2938" t="s">
        <v>113</v>
      </c>
      <c r="P2938">
        <f t="shared" si="229"/>
        <v>8000</v>
      </c>
    </row>
    <row r="2939" spans="1:16" hidden="1">
      <c r="A2939" t="s">
        <v>12</v>
      </c>
      <c r="B2939" t="s">
        <v>95</v>
      </c>
      <c r="C2939" t="s">
        <v>4</v>
      </c>
      <c r="D2939" s="8">
        <v>2610</v>
      </c>
      <c r="E2939" t="str">
        <f>VLOOKUP(D2939,Conformity!$A$2:$C$116,2,0)</f>
        <v>Fallow Crop Land</v>
      </c>
      <c r="F2939" s="8" t="s">
        <v>10</v>
      </c>
      <c r="G2939" s="26">
        <f t="shared" si="230"/>
        <v>1.1942187284187931</v>
      </c>
      <c r="H2939" s="30">
        <f t="shared" si="231"/>
        <v>0.52982210901985061</v>
      </c>
      <c r="I2939" s="30">
        <f>HLOOKUP(F2939,ROCs!$B$1:$F$17,MATCH(VLOOKUP(D2939,HROC,2,0),ROCs!$A$2:$A$17,0)+1,0)</f>
        <v>0.24115339422849597</v>
      </c>
      <c r="J2939" s="3">
        <v>0.3</v>
      </c>
      <c r="K2939" s="26">
        <f t="shared" si="227"/>
        <v>0.30150203113417706</v>
      </c>
      <c r="L2939" s="31">
        <f t="shared" si="228"/>
        <v>0.97972155185617038</v>
      </c>
      <c r="M2939" s="4">
        <f>2.721*K2939*(H2939+VLOOKUP(B2939,Summary!$A$34:C$39,3,0))</f>
        <v>0.4346591847072464</v>
      </c>
      <c r="N2939" t="s">
        <v>4</v>
      </c>
      <c r="P2939">
        <f t="shared" si="229"/>
        <v>2000</v>
      </c>
    </row>
    <row r="2940" spans="1:16">
      <c r="A2940" t="s">
        <v>7</v>
      </c>
      <c r="B2940" t="s">
        <v>94</v>
      </c>
      <c r="C2940" t="s">
        <v>17</v>
      </c>
      <c r="D2940" s="8">
        <v>5250</v>
      </c>
      <c r="E2940" t="str">
        <f>VLOOKUP(D2940,Conformity!$A$2:$C$116,2,0)</f>
        <v>Marshy Lakes</v>
      </c>
      <c r="F2940" s="8" t="s">
        <v>5</v>
      </c>
      <c r="G2940" s="26">
        <f t="shared" si="230"/>
        <v>0.52096910560538079</v>
      </c>
      <c r="H2940" s="30">
        <f t="shared" si="231"/>
        <v>9.3813358258152305E-2</v>
      </c>
      <c r="I2940" s="30">
        <f>HLOOKUP(F2940,ROCs!$B$1:$F$17,MATCH(VLOOKUP(D2940,HROC,2,0),ROCs!$A$2:$A$17,0)+1,0)</f>
        <v>0.2984336595879456</v>
      </c>
      <c r="J2940" s="3">
        <v>0.3</v>
      </c>
      <c r="K2940" s="26">
        <f t="shared" si="227"/>
        <v>0.37311668289982891</v>
      </c>
      <c r="L2940" s="31">
        <f t="shared" si="228"/>
        <v>0.52891414191339214</v>
      </c>
      <c r="M2940" s="4">
        <f>2.721*K2940*(H2940+VLOOKUP(B2940,Summary!$A$34:C$39,3,0))</f>
        <v>0.14600658303989889</v>
      </c>
      <c r="N2940" t="s">
        <v>17</v>
      </c>
      <c r="O2940" t="s">
        <v>18</v>
      </c>
      <c r="P2940">
        <f t="shared" si="229"/>
        <v>5000</v>
      </c>
    </row>
    <row r="2941" spans="1:16">
      <c r="A2941" t="s">
        <v>7</v>
      </c>
      <c r="B2941" t="s">
        <v>94</v>
      </c>
      <c r="C2941" t="s">
        <v>17</v>
      </c>
      <c r="D2941" s="8">
        <v>6410</v>
      </c>
      <c r="E2941" t="str">
        <f>VLOOKUP(D2941,Conformity!$A$2:$C$116,2,0)</f>
        <v>Freshwater Marshes</v>
      </c>
      <c r="F2941" s="8" t="s">
        <v>5</v>
      </c>
      <c r="G2941" s="26">
        <f t="shared" si="230"/>
        <v>0.62640332935885068</v>
      </c>
      <c r="H2941" s="30">
        <f t="shared" si="231"/>
        <v>1.7869211096790915E-2</v>
      </c>
      <c r="I2941" s="30">
        <f>HLOOKUP(F2941,ROCs!$B$1:$F$17,MATCH(VLOOKUP(D2941,HROC,2,0),ROCs!$A$2:$A$17,0)+1,0)</f>
        <v>0.24869471632328805</v>
      </c>
      <c r="J2941" s="3">
        <v>0.3</v>
      </c>
      <c r="K2941" s="26">
        <f t="shared" si="227"/>
        <v>0.31093056908319083</v>
      </c>
      <c r="L2941" s="31">
        <f t="shared" si="228"/>
        <v>0.52996357473464895</v>
      </c>
      <c r="M2941" s="4">
        <f>2.721*K2941*(H2941+VLOOKUP(B2941,Summary!$A$34:C$39,3,0))</f>
        <v>5.7420208420812115E-2</v>
      </c>
      <c r="N2941" t="s">
        <v>17</v>
      </c>
      <c r="O2941" t="s">
        <v>18</v>
      </c>
      <c r="P2941">
        <f t="shared" si="229"/>
        <v>6000</v>
      </c>
    </row>
    <row r="2942" spans="1:16">
      <c r="A2942" t="s">
        <v>8</v>
      </c>
      <c r="B2942" t="s">
        <v>8</v>
      </c>
      <c r="C2942" t="s">
        <v>17</v>
      </c>
      <c r="D2942" s="8">
        <v>6410</v>
      </c>
      <c r="E2942" t="str">
        <f>VLOOKUP(D2942,Conformity!$A$2:$C$116,2,0)</f>
        <v>Freshwater Marshes</v>
      </c>
      <c r="F2942" s="8" t="s">
        <v>9</v>
      </c>
      <c r="G2942" s="26">
        <f t="shared" si="230"/>
        <v>0.62640332935885068</v>
      </c>
      <c r="H2942" s="30">
        <f t="shared" si="231"/>
        <v>1.7869211096790915E-2</v>
      </c>
      <c r="I2942" s="30">
        <f>HLOOKUP(F2942,ROCs!$B$1:$F$17,MATCH(VLOOKUP(D2942,HROC,2,0),ROCs!$A$2:$A$17,0)+1,0)</f>
        <v>0.24869471632328805</v>
      </c>
      <c r="J2942" s="3">
        <v>0.3</v>
      </c>
      <c r="K2942" s="26">
        <f t="shared" si="227"/>
        <v>0.31093056908319083</v>
      </c>
      <c r="L2942" s="31">
        <f t="shared" si="228"/>
        <v>0.52996357473464895</v>
      </c>
      <c r="M2942" s="4">
        <f>2.721*K2942*(H2942+VLOOKUP(B2942,Summary!$A$34:C$39,3,0))</f>
        <v>0.17586609940736281</v>
      </c>
      <c r="N2942" t="s">
        <v>17</v>
      </c>
      <c r="O2942" t="s">
        <v>21</v>
      </c>
      <c r="P2942">
        <f t="shared" si="229"/>
        <v>6000</v>
      </c>
    </row>
    <row r="2943" spans="1:16">
      <c r="A2943" t="s">
        <v>14</v>
      </c>
      <c r="B2943" t="s">
        <v>96</v>
      </c>
      <c r="C2943" t="s">
        <v>17</v>
      </c>
      <c r="D2943" s="8">
        <v>3300</v>
      </c>
      <c r="E2943" t="str">
        <f>VLOOKUP(D2943,Conformity!$A$2:$C$116,2,0)</f>
        <v>Mixed Rangeland</v>
      </c>
      <c r="F2943" s="8" t="s">
        <v>3</v>
      </c>
      <c r="G2943" s="26">
        <f t="shared" si="230"/>
        <v>0.80616023176279095</v>
      </c>
      <c r="H2943" s="30">
        <f t="shared" si="231"/>
        <v>4.9140330516175015E-2</v>
      </c>
      <c r="I2943" s="30">
        <f>HLOOKUP(F2943,ROCs!$B$1:$F$17,MATCH(VLOOKUP(D2943,HROC,2,0),ROCs!$A$2:$A$17,0)+1,0)</f>
        <v>2.0887301862310671E-2</v>
      </c>
      <c r="J2943" s="3">
        <v>0.3</v>
      </c>
      <c r="K2943" s="26">
        <f t="shared" si="227"/>
        <v>2.6114349153353918E-2</v>
      </c>
      <c r="L2943" s="31">
        <f t="shared" si="228"/>
        <v>5.7283443712747899E-2</v>
      </c>
      <c r="M2943" s="4">
        <f>2.721*K2943*(H2943+VLOOKUP(B2943,Summary!$A$34:C$39,3,0))</f>
        <v>9.176343067671542E-3</v>
      </c>
      <c r="N2943" t="s">
        <v>17</v>
      </c>
      <c r="O2943" t="s">
        <v>37</v>
      </c>
      <c r="P2943">
        <f t="shared" si="229"/>
        <v>3000</v>
      </c>
    </row>
    <row r="2944" spans="1:16" hidden="1">
      <c r="A2944" t="s">
        <v>2</v>
      </c>
      <c r="B2944" t="s">
        <v>94</v>
      </c>
      <c r="C2944" t="s">
        <v>81</v>
      </c>
      <c r="D2944" s="8">
        <v>3100</v>
      </c>
      <c r="E2944" t="str">
        <f>VLOOKUP(D2944,Conformity!$A$2:$C$116,2,0)</f>
        <v>Herbaceous (Dry Prairie)</v>
      </c>
      <c r="F2944" s="8" t="s">
        <v>10</v>
      </c>
      <c r="G2944" s="26">
        <f t="shared" si="230"/>
        <v>0.80616023176279095</v>
      </c>
      <c r="H2944" s="30">
        <f t="shared" si="231"/>
        <v>4.9140330516175015E-2</v>
      </c>
      <c r="I2944" s="30">
        <f>HLOOKUP(F2944,ROCs!$B$1:$F$17,MATCH(VLOOKUP(D2944,HROC,2,0),ROCs!$A$2:$A$17,0)+1,0)</f>
        <v>0.24115339422849597</v>
      </c>
      <c r="J2944" s="3">
        <v>0.3</v>
      </c>
      <c r="K2944" s="26">
        <f t="shared" si="227"/>
        <v>0.30150203113417706</v>
      </c>
      <c r="L2944" s="31">
        <f t="shared" si="228"/>
        <v>0.6613633955926348</v>
      </c>
      <c r="M2944" s="4">
        <f>2.721*K2944*(H2944+VLOOKUP(B2944,Summary!$A$34:C$39,3,0))</f>
        <v>8.1333440979815833E-2</v>
      </c>
      <c r="N2944" t="s">
        <v>103</v>
      </c>
      <c r="O2944" t="s">
        <v>82</v>
      </c>
      <c r="P2944">
        <f t="shared" si="229"/>
        <v>3000</v>
      </c>
    </row>
    <row r="2945" spans="1:16" hidden="1">
      <c r="A2945" t="s">
        <v>14</v>
      </c>
      <c r="B2945" t="s">
        <v>96</v>
      </c>
      <c r="C2945" t="s">
        <v>90</v>
      </c>
      <c r="D2945" s="8">
        <v>8300</v>
      </c>
      <c r="E2945" t="str">
        <f>VLOOKUP(D2945,Conformity!$A$2:$C$116,2,0)</f>
        <v>Utilities</v>
      </c>
      <c r="F2945" s="8" t="s">
        <v>10</v>
      </c>
      <c r="G2945" s="26">
        <f t="shared" si="230"/>
        <v>1.2017295380314896</v>
      </c>
      <c r="H2945" s="30">
        <f t="shared" si="231"/>
        <v>0.2322997442582819</v>
      </c>
      <c r="I2945" s="30">
        <f>HLOOKUP(F2945,ROCs!$B$1:$F$17,MATCH(VLOOKUP(D2945,HROC,2,0),ROCs!$A$2:$A$17,0)+1,0)</f>
        <v>0.57659988543228824</v>
      </c>
      <c r="J2945" s="3">
        <v>0.3</v>
      </c>
      <c r="K2945" s="26">
        <f t="shared" si="227"/>
        <v>0.72089400676171822</v>
      </c>
      <c r="L2945" s="31">
        <f t="shared" si="228"/>
        <v>2.3572556906876829</v>
      </c>
      <c r="M2945" s="4">
        <f>2.721*K2945*(H2945+VLOOKUP(B2945,Summary!$A$34:C$39,3,0))</f>
        <v>0.6125923729552637</v>
      </c>
      <c r="N2945" t="s">
        <v>105</v>
      </c>
      <c r="O2945" t="s">
        <v>89</v>
      </c>
      <c r="P2945">
        <f t="shared" si="229"/>
        <v>8000</v>
      </c>
    </row>
    <row r="2946" spans="1:16" hidden="1">
      <c r="A2946" t="s">
        <v>16</v>
      </c>
      <c r="B2946" t="s">
        <v>97</v>
      </c>
      <c r="C2946" t="s">
        <v>79</v>
      </c>
      <c r="D2946" s="8">
        <v>6120</v>
      </c>
      <c r="E2946" t="str">
        <f>VLOOKUP(D2946,Conformity!$A$2:$C$116,2,0)</f>
        <v>Mangrove Swamps</v>
      </c>
      <c r="F2946" s="8" t="s">
        <v>10</v>
      </c>
      <c r="G2946" s="26">
        <f t="shared" si="230"/>
        <v>0.62640332935885068</v>
      </c>
      <c r="H2946" s="30">
        <f t="shared" si="231"/>
        <v>1.7869211096790915E-2</v>
      </c>
      <c r="I2946" s="30">
        <f>HLOOKUP(F2946,ROCs!$B$1:$F$17,MATCH(VLOOKUP(D2946,HROC,2,0),ROCs!$A$2:$A$17,0)+1,0)</f>
        <v>0.24869471632328805</v>
      </c>
      <c r="J2946" s="3">
        <v>0.3</v>
      </c>
      <c r="K2946" s="26">
        <f t="shared" ref="K2946:K3009" si="232">Rain*I2946*J2946/12</f>
        <v>0.31093056908319083</v>
      </c>
      <c r="L2946" s="31">
        <f t="shared" ref="L2946:L3009" si="233">2.721*G2946*K2946</f>
        <v>0.52996357473464895</v>
      </c>
      <c r="M2946" s="4">
        <f>2.721*K2946*(H2946+VLOOKUP(B2946,Summary!$A$34:C$39,3,0))</f>
        <v>4.8959787636058481E-2</v>
      </c>
      <c r="N2946" t="s">
        <v>113</v>
      </c>
      <c r="P2946">
        <f t="shared" si="229"/>
        <v>6000</v>
      </c>
    </row>
    <row r="2947" spans="1:16" hidden="1">
      <c r="A2947" t="s">
        <v>14</v>
      </c>
      <c r="B2947" t="s">
        <v>96</v>
      </c>
      <c r="C2947" t="s">
        <v>86</v>
      </c>
      <c r="D2947" s="8">
        <v>5120</v>
      </c>
      <c r="E2947" t="str">
        <f>VLOOKUP(D2947,Conformity!$A$2:$C$116,2,0)</f>
        <v xml:space="preserve"> Channelized Waterways, Canals</v>
      </c>
      <c r="F2947" s="8" t="s">
        <v>3</v>
      </c>
      <c r="G2947" s="26">
        <f t="shared" si="230"/>
        <v>0.52096910560538079</v>
      </c>
      <c r="H2947" s="30">
        <f t="shared" si="231"/>
        <v>9.3813358258152305E-2</v>
      </c>
      <c r="I2947" s="30">
        <f>HLOOKUP(F2947,ROCs!$B$1:$F$17,MATCH(VLOOKUP(D2947,HROC,2,0),ROCs!$A$2:$A$17,0)+1,0)</f>
        <v>0.2984336595879456</v>
      </c>
      <c r="J2947" s="3">
        <v>0.28999999999999998</v>
      </c>
      <c r="K2947" s="26">
        <f t="shared" si="232"/>
        <v>0.36067946013650132</v>
      </c>
      <c r="L2947" s="31">
        <f t="shared" si="233"/>
        <v>0.5112836705162791</v>
      </c>
      <c r="M2947" s="4">
        <f>2.721*K2947*(H2947+VLOOKUP(B2947,Summary!$A$34:C$39,3,0))</f>
        <v>0.17058196126951153</v>
      </c>
      <c r="N2947" t="s">
        <v>109</v>
      </c>
      <c r="P2947">
        <f t="shared" ref="P2947:P3010" si="234">INT(D2947/1000)*1000</f>
        <v>5000</v>
      </c>
    </row>
    <row r="2948" spans="1:16" hidden="1">
      <c r="A2948" t="s">
        <v>16</v>
      </c>
      <c r="B2948" t="s">
        <v>97</v>
      </c>
      <c r="C2948" t="s">
        <v>86</v>
      </c>
      <c r="D2948" s="8">
        <v>1110</v>
      </c>
      <c r="E2948" t="str">
        <f>VLOOKUP(D2948,Conformity!$A$2:$C$116,2,0)</f>
        <v>Fixed Single Family Units</v>
      </c>
      <c r="F2948" s="8" t="s">
        <v>9</v>
      </c>
      <c r="G2948" s="26">
        <f t="shared" si="230"/>
        <v>0.96739227811534922</v>
      </c>
      <c r="H2948" s="30">
        <f t="shared" si="231"/>
        <v>0.17065096597435325</v>
      </c>
      <c r="I2948" s="30">
        <f>HLOOKUP(F2948,ROCs!$B$1:$F$17,MATCH(VLOOKUP(D2948,HROC,2,0),ROCs!$A$2:$A$17,0)+1,0)</f>
        <v>0.22153198944874952</v>
      </c>
      <c r="J2948" s="3">
        <v>0.28999999999999998</v>
      </c>
      <c r="K2948" s="26">
        <f t="shared" si="232"/>
        <v>0.26773802414802245</v>
      </c>
      <c r="L2948" s="31">
        <f t="shared" si="233"/>
        <v>0.70475994385986784</v>
      </c>
      <c r="M2948" s="4">
        <f>2.721*K2948*(H2948+VLOOKUP(B2948,Summary!$A$34:C$39,3,0))</f>
        <v>0.15346242296179499</v>
      </c>
      <c r="N2948" t="s">
        <v>109</v>
      </c>
      <c r="P2948">
        <f t="shared" si="234"/>
        <v>1000</v>
      </c>
    </row>
    <row r="2949" spans="1:16" hidden="1">
      <c r="A2949" t="s">
        <v>16</v>
      </c>
      <c r="B2949" t="s">
        <v>97</v>
      </c>
      <c r="C2949" t="s">
        <v>92</v>
      </c>
      <c r="D2949" s="8">
        <v>6170</v>
      </c>
      <c r="E2949" t="str">
        <f>VLOOKUP(D2949,Conformity!$A$2:$C$116,2,0)</f>
        <v>Mixed Wetland Hardwoods</v>
      </c>
      <c r="F2949" s="8" t="s">
        <v>5</v>
      </c>
      <c r="G2949" s="26">
        <f t="shared" si="230"/>
        <v>0.62640332935885068</v>
      </c>
      <c r="H2949" s="30">
        <f t="shared" si="231"/>
        <v>1.7869211096790915E-2</v>
      </c>
      <c r="I2949" s="30">
        <f>HLOOKUP(F2949,ROCs!$B$1:$F$17,MATCH(VLOOKUP(D2949,HROC,2,0),ROCs!$A$2:$A$17,0)+1,0)</f>
        <v>0.24869471632328805</v>
      </c>
      <c r="J2949" s="3">
        <v>0.28999999999999998</v>
      </c>
      <c r="K2949" s="26">
        <f t="shared" si="232"/>
        <v>0.30056621678041778</v>
      </c>
      <c r="L2949" s="31">
        <f t="shared" si="233"/>
        <v>0.51229812224349391</v>
      </c>
      <c r="M2949" s="4">
        <f>2.721*K2949*(H2949+VLOOKUP(B2949,Summary!$A$34:C$39,3,0))</f>
        <v>4.7327794714856528E-2</v>
      </c>
      <c r="N2949" t="s">
        <v>102</v>
      </c>
      <c r="O2949" t="s">
        <v>89</v>
      </c>
      <c r="P2949">
        <f t="shared" si="234"/>
        <v>6000</v>
      </c>
    </row>
    <row r="2950" spans="1:16" hidden="1">
      <c r="A2950" t="s">
        <v>6</v>
      </c>
      <c r="B2950" t="s">
        <v>94</v>
      </c>
      <c r="C2950" t="s">
        <v>81</v>
      </c>
      <c r="D2950" s="8">
        <v>5250</v>
      </c>
      <c r="E2950" t="str">
        <f>VLOOKUP(D2950,Conformity!$A$2:$C$116,2,0)</f>
        <v>Marshy Lakes</v>
      </c>
      <c r="F2950" s="8" t="s">
        <v>5</v>
      </c>
      <c r="G2950" s="26">
        <f t="shared" si="230"/>
        <v>0.52096910560538079</v>
      </c>
      <c r="H2950" s="30">
        <f t="shared" si="231"/>
        <v>9.3813358258152305E-2</v>
      </c>
      <c r="I2950" s="30">
        <f>HLOOKUP(F2950,ROCs!$B$1:$F$17,MATCH(VLOOKUP(D2950,HROC,2,0),ROCs!$A$2:$A$17,0)+1,0)</f>
        <v>0.2984336595879456</v>
      </c>
      <c r="J2950" s="3">
        <v>0.28999999999999998</v>
      </c>
      <c r="K2950" s="26">
        <f t="shared" si="232"/>
        <v>0.36067946013650132</v>
      </c>
      <c r="L2950" s="31">
        <f t="shared" si="233"/>
        <v>0.5112836705162791</v>
      </c>
      <c r="M2950" s="4">
        <f>2.721*K2950*(H2950+VLOOKUP(B2950,Summary!$A$34:C$39,3,0))</f>
        <v>0.14113969693856893</v>
      </c>
      <c r="N2950" t="s">
        <v>103</v>
      </c>
      <c r="O2950" t="s">
        <v>82</v>
      </c>
      <c r="P2950">
        <f t="shared" si="234"/>
        <v>5000</v>
      </c>
    </row>
    <row r="2951" spans="1:16" hidden="1">
      <c r="A2951" t="s">
        <v>14</v>
      </c>
      <c r="B2951" t="s">
        <v>96</v>
      </c>
      <c r="C2951" t="s">
        <v>81</v>
      </c>
      <c r="D2951" s="8">
        <v>1840</v>
      </c>
      <c r="E2951" t="str">
        <f>VLOOKUP(D2951,Conformity!$A$2:$C$116,2,0)</f>
        <v>Marinas and Fish Camps</v>
      </c>
      <c r="F2951" s="8" t="s">
        <v>10</v>
      </c>
      <c r="G2951" s="26">
        <f t="shared" si="230"/>
        <v>0.73183755311232057</v>
      </c>
      <c r="H2951" s="30">
        <f t="shared" si="231"/>
        <v>0.15992943931627868</v>
      </c>
      <c r="I2951" s="30">
        <f>HLOOKUP(F2951,ROCs!$B$1:$F$17,MATCH(VLOOKUP(D2951,HROC,2,0),ROCs!$A$2:$A$17,0)+1,0)</f>
        <v>0.24895975957097566</v>
      </c>
      <c r="J2951" s="3">
        <v>0.28999999999999998</v>
      </c>
      <c r="K2951" s="26">
        <f t="shared" si="232"/>
        <v>0.30088654142349186</v>
      </c>
      <c r="L2951" s="31">
        <f t="shared" si="233"/>
        <v>0.59916439112248809</v>
      </c>
      <c r="M2951" s="4">
        <f>2.721*K2951*(H2951+VLOOKUP(B2951,Summary!$A$34:C$39,3,0))</f>
        <v>0.19643317811300481</v>
      </c>
      <c r="N2951" t="s">
        <v>103</v>
      </c>
      <c r="O2951" t="s">
        <v>82</v>
      </c>
      <c r="P2951">
        <f t="shared" si="234"/>
        <v>1000</v>
      </c>
    </row>
    <row r="2952" spans="1:16" hidden="1">
      <c r="A2952" t="s">
        <v>8</v>
      </c>
      <c r="B2952" t="s">
        <v>8</v>
      </c>
      <c r="C2952" t="s">
        <v>71</v>
      </c>
      <c r="D2952" s="8">
        <v>1210</v>
      </c>
      <c r="E2952" t="str">
        <f>VLOOKUP(D2952,Conformity!$A$2:$C$116,2,0)</f>
        <v>Fixed Single Family Units</v>
      </c>
      <c r="F2952" s="8" t="s">
        <v>5</v>
      </c>
      <c r="G2952" s="26">
        <f t="shared" si="230"/>
        <v>1.3474392445178078</v>
      </c>
      <c r="H2952" s="30">
        <f t="shared" si="231"/>
        <v>0.2921616014325315</v>
      </c>
      <c r="I2952" s="30">
        <f>HLOOKUP(F2952,ROCs!$B$1:$F$17,MATCH(VLOOKUP(D2952,HROC,2,0),ROCs!$A$2:$A$17,0)+1,0)</f>
        <v>0.24052044568721381</v>
      </c>
      <c r="J2952" s="3">
        <v>0.28999999999999998</v>
      </c>
      <c r="K2952" s="26">
        <f t="shared" si="232"/>
        <v>0.29068699764642442</v>
      </c>
      <c r="L2952" s="31">
        <f t="shared" si="233"/>
        <v>1.0657696293880861</v>
      </c>
      <c r="M2952" s="4">
        <f>2.721*K2952*(H2952+VLOOKUP(B2952,Summary!$A$34:C$39,3,0))</f>
        <v>0.38137021268651633</v>
      </c>
      <c r="N2952" t="s">
        <v>104</v>
      </c>
      <c r="P2952">
        <f t="shared" si="234"/>
        <v>1000</v>
      </c>
    </row>
    <row r="2953" spans="1:16">
      <c r="A2953" t="s">
        <v>14</v>
      </c>
      <c r="B2953" t="s">
        <v>96</v>
      </c>
      <c r="C2953" t="s">
        <v>17</v>
      </c>
      <c r="D2953" s="8">
        <v>2110</v>
      </c>
      <c r="E2953" t="str">
        <f>VLOOKUP(D2953,Conformity!$A$2:$C$116,2,0)</f>
        <v>Improved Pastures</v>
      </c>
      <c r="F2953" s="8" t="s">
        <v>10</v>
      </c>
      <c r="G2953" s="26">
        <f t="shared" si="230"/>
        <v>1.8765006736361713</v>
      </c>
      <c r="H2953" s="30">
        <f t="shared" si="231"/>
        <v>0.3700681607026059</v>
      </c>
      <c r="I2953" s="30">
        <f>HLOOKUP(F2953,ROCs!$B$1:$F$17,MATCH(VLOOKUP(D2953,HROC,2,0),ROCs!$A$2:$A$17,0)+1,0)</f>
        <v>0.58663586860269046</v>
      </c>
      <c r="J2953" s="3">
        <v>0.28000000000000003</v>
      </c>
      <c r="K2953" s="26">
        <f t="shared" si="232"/>
        <v>0.68454539507247958</v>
      </c>
      <c r="L2953" s="31">
        <f t="shared" si="233"/>
        <v>3.4952602642624764</v>
      </c>
      <c r="M2953" s="4">
        <f>2.721*K2953*(H2953+VLOOKUP(B2953,Summary!$A$34:C$39,3,0))</f>
        <v>0.8383185683942479</v>
      </c>
      <c r="N2953" t="s">
        <v>17</v>
      </c>
      <c r="O2953" t="s">
        <v>38</v>
      </c>
      <c r="P2953">
        <f t="shared" si="234"/>
        <v>2000</v>
      </c>
    </row>
    <row r="2954" spans="1:16">
      <c r="A2954" t="s">
        <v>14</v>
      </c>
      <c r="B2954" t="s">
        <v>96</v>
      </c>
      <c r="C2954" t="s">
        <v>17</v>
      </c>
      <c r="D2954" s="8">
        <v>8140</v>
      </c>
      <c r="E2954" t="str">
        <f>VLOOKUP(D2954,Conformity!$A$2:$C$116,2,0)</f>
        <v>Roads and Highways</v>
      </c>
      <c r="F2954" s="8" t="s">
        <v>13</v>
      </c>
      <c r="G2954" s="26">
        <f t="shared" si="230"/>
        <v>1.0171301585628862</v>
      </c>
      <c r="H2954" s="30">
        <f t="shared" si="231"/>
        <v>0.19656132206470006</v>
      </c>
      <c r="I2954" s="30">
        <f>HLOOKUP(F2954,ROCs!$B$1:$F$17,MATCH(VLOOKUP(D2954,HROC,2,0),ROCs!$A$2:$A$17,0)+1,0)</f>
        <v>0.39828344230763024</v>
      </c>
      <c r="J2954" s="3">
        <v>0.28000000000000003</v>
      </c>
      <c r="K2954" s="26">
        <f t="shared" si="232"/>
        <v>0.46475694882877377</v>
      </c>
      <c r="L2954" s="31">
        <f t="shared" si="233"/>
        <v>1.2862665189397813</v>
      </c>
      <c r="M2954" s="4">
        <f>2.721*K2954*(H2954+VLOOKUP(B2954,Summary!$A$34:C$39,3,0))</f>
        <v>0.34974045947881666</v>
      </c>
      <c r="N2954" t="s">
        <v>17</v>
      </c>
      <c r="O2954" t="s">
        <v>38</v>
      </c>
      <c r="P2954">
        <f t="shared" si="234"/>
        <v>8000</v>
      </c>
    </row>
    <row r="2955" spans="1:16">
      <c r="A2955" t="s">
        <v>16</v>
      </c>
      <c r="B2955" t="s">
        <v>97</v>
      </c>
      <c r="C2955" t="s">
        <v>17</v>
      </c>
      <c r="D2955" s="8">
        <v>1800</v>
      </c>
      <c r="E2955" t="str">
        <f>VLOOKUP(D2955,Conformity!$A$2:$C$116,2,0)</f>
        <v>Recreational</v>
      </c>
      <c r="F2955" s="8" t="s">
        <v>5</v>
      </c>
      <c r="G2955" s="26">
        <f t="shared" si="230"/>
        <v>1.3474392445178078</v>
      </c>
      <c r="H2955" s="30">
        <f t="shared" si="231"/>
        <v>0.2921616014325315</v>
      </c>
      <c r="I2955" s="30">
        <f>HLOOKUP(F2955,ROCs!$B$1:$F$17,MATCH(VLOOKUP(D2955,HROC,2,0),ROCs!$A$2:$A$17,0)+1,0)</f>
        <v>0.27638752969320179</v>
      </c>
      <c r="J2955" s="3">
        <v>0.28000000000000003</v>
      </c>
      <c r="K2955" s="26">
        <f t="shared" si="232"/>
        <v>0.32251660839899721</v>
      </c>
      <c r="L2955" s="31">
        <f t="shared" si="233"/>
        <v>1.1824691471855717</v>
      </c>
      <c r="M2955" s="4">
        <f>2.721*K2955*(H2955+VLOOKUP(B2955,Summary!$A$34:C$39,3,0))</f>
        <v>0.29149428975870117</v>
      </c>
      <c r="N2955" t="s">
        <v>17</v>
      </c>
      <c r="O2955" t="s">
        <v>61</v>
      </c>
      <c r="P2955">
        <f t="shared" si="234"/>
        <v>1000</v>
      </c>
    </row>
    <row r="2956" spans="1:16">
      <c r="A2956" t="s">
        <v>16</v>
      </c>
      <c r="B2956" t="s">
        <v>97</v>
      </c>
      <c r="C2956" t="s">
        <v>17</v>
      </c>
      <c r="D2956" s="8">
        <v>2110</v>
      </c>
      <c r="E2956" t="str">
        <f>VLOOKUP(D2956,Conformity!$A$2:$C$116,2,0)</f>
        <v>Improved Pastures</v>
      </c>
      <c r="F2956" s="8" t="s">
        <v>9</v>
      </c>
      <c r="G2956" s="26">
        <f t="shared" si="230"/>
        <v>1.8765006736361713</v>
      </c>
      <c r="H2956" s="30">
        <f t="shared" si="231"/>
        <v>0.3700681607026059</v>
      </c>
      <c r="I2956" s="30">
        <f>HLOOKUP(F2956,ROCs!$B$1:$F$17,MATCH(VLOOKUP(D2956,HROC,2,0),ROCs!$A$2:$A$17,0)+1,0)</f>
        <v>0.58663586860269046</v>
      </c>
      <c r="J2956" s="3">
        <v>0.28000000000000003</v>
      </c>
      <c r="K2956" s="26">
        <f t="shared" si="232"/>
        <v>0.68454539507247958</v>
      </c>
      <c r="L2956" s="31">
        <f t="shared" si="233"/>
        <v>3.4952602642624764</v>
      </c>
      <c r="M2956" s="4">
        <f>2.721*K2956*(H2956+VLOOKUP(B2956,Summary!$A$34:C$39,3,0))</f>
        <v>0.76381264759455914</v>
      </c>
      <c r="N2956" t="s">
        <v>17</v>
      </c>
      <c r="O2956" t="s">
        <v>62</v>
      </c>
      <c r="P2956">
        <f t="shared" si="234"/>
        <v>2000</v>
      </c>
    </row>
    <row r="2957" spans="1:16" hidden="1">
      <c r="A2957" t="s">
        <v>2</v>
      </c>
      <c r="B2957" t="s">
        <v>94</v>
      </c>
      <c r="C2957" t="s">
        <v>86</v>
      </c>
      <c r="D2957" s="8">
        <v>8140</v>
      </c>
      <c r="E2957" t="str">
        <f>VLOOKUP(D2957,Conformity!$A$2:$C$116,2,0)</f>
        <v>Roads and Highways</v>
      </c>
      <c r="F2957" s="8" t="s">
        <v>10</v>
      </c>
      <c r="G2957" s="26">
        <f t="shared" si="230"/>
        <v>1.0171301585628862</v>
      </c>
      <c r="H2957" s="30">
        <f t="shared" si="231"/>
        <v>0.19656132206470006</v>
      </c>
      <c r="I2957" s="30">
        <f>HLOOKUP(F2957,ROCs!$B$1:$F$17,MATCH(VLOOKUP(D2957,HROC,2,0),ROCs!$A$2:$A$17,0)+1,0)</f>
        <v>0.43863241848912221</v>
      </c>
      <c r="J2957" s="3">
        <v>0.28000000000000003</v>
      </c>
      <c r="K2957" s="26">
        <f t="shared" si="232"/>
        <v>0.51184016913495667</v>
      </c>
      <c r="L2957" s="31">
        <f t="shared" si="233"/>
        <v>1.4165745649761641</v>
      </c>
      <c r="M2957" s="4">
        <f>2.721*K2957*(H2957+VLOOKUP(B2957,Summary!$A$34:C$39,3,0))</f>
        <v>0.34339016949142581</v>
      </c>
      <c r="N2957" t="s">
        <v>109</v>
      </c>
      <c r="P2957">
        <f t="shared" si="234"/>
        <v>8000</v>
      </c>
    </row>
    <row r="2958" spans="1:16" hidden="1">
      <c r="A2958" t="s">
        <v>12</v>
      </c>
      <c r="B2958" t="s">
        <v>95</v>
      </c>
      <c r="C2958" t="s">
        <v>81</v>
      </c>
      <c r="D2958" s="8">
        <v>1800</v>
      </c>
      <c r="E2958" t="str">
        <f>VLOOKUP(D2958,Conformity!$A$2:$C$116,2,0)</f>
        <v>Recreational</v>
      </c>
      <c r="F2958" s="8" t="s">
        <v>5</v>
      </c>
      <c r="G2958" s="26">
        <f t="shared" si="230"/>
        <v>1.3474392445178078</v>
      </c>
      <c r="H2958" s="30">
        <f t="shared" si="231"/>
        <v>0.2921616014325315</v>
      </c>
      <c r="I2958" s="30">
        <f>HLOOKUP(F2958,ROCs!$B$1:$F$17,MATCH(VLOOKUP(D2958,HROC,2,0),ROCs!$A$2:$A$17,0)+1,0)</f>
        <v>0.27638752969320179</v>
      </c>
      <c r="J2958" s="3">
        <v>0.28000000000000003</v>
      </c>
      <c r="K2958" s="26">
        <f t="shared" si="232"/>
        <v>0.32251660839899721</v>
      </c>
      <c r="L2958" s="31">
        <f t="shared" si="233"/>
        <v>1.1824691471855717</v>
      </c>
      <c r="M2958" s="4">
        <f>2.721*K2958*(H2958+VLOOKUP(B2958,Summary!$A$34:C$39,3,0))</f>
        <v>0.25639158210055435</v>
      </c>
      <c r="N2958" t="s">
        <v>103</v>
      </c>
      <c r="O2958" t="s">
        <v>82</v>
      </c>
      <c r="P2958">
        <f t="shared" si="234"/>
        <v>1000</v>
      </c>
    </row>
    <row r="2959" spans="1:16" hidden="1">
      <c r="A2959" t="s">
        <v>12</v>
      </c>
      <c r="B2959" t="s">
        <v>95</v>
      </c>
      <c r="C2959" t="s">
        <v>71</v>
      </c>
      <c r="D2959" s="8">
        <v>2140</v>
      </c>
      <c r="E2959" t="str">
        <f>VLOOKUP(D2959,Conformity!$A$2:$C$116,2,0)</f>
        <v>Row Crops</v>
      </c>
      <c r="F2959" s="8" t="s">
        <v>5</v>
      </c>
      <c r="G2959" s="26">
        <f t="shared" ref="G2959:G3022" si="235">VLOOKUP(VLOOKUP(D2959,HEMC,2,0),EMCN,2,0)</f>
        <v>1.1942187284187931</v>
      </c>
      <c r="H2959" s="30">
        <f t="shared" ref="H2959:H3022" si="236">VLOOKUP(VLOOKUP(D2959,HEMC,2,0),EMCP,3,0)</f>
        <v>0.52982210901985061</v>
      </c>
      <c r="I2959" s="30">
        <f>HLOOKUP(F2959,ROCs!$B$1:$F$17,MATCH(VLOOKUP(D2959,HROC,2,0),ROCs!$A$2:$A$17,0)+1,0)</f>
        <v>0.25824300484311374</v>
      </c>
      <c r="J2959" s="3">
        <v>0.28000000000000003</v>
      </c>
      <c r="K2959" s="26">
        <f t="shared" si="232"/>
        <v>0.3013437623514294</v>
      </c>
      <c r="L2959" s="31">
        <f t="shared" si="233"/>
        <v>0.97920726232763677</v>
      </c>
      <c r="M2959" s="4">
        <f>2.721*K2959*(H2959+VLOOKUP(B2959,Summary!$A$34:C$39,3,0))</f>
        <v>0.4344310171562189</v>
      </c>
      <c r="N2959" t="s">
        <v>104</v>
      </c>
      <c r="P2959">
        <f t="shared" si="234"/>
        <v>2000</v>
      </c>
    </row>
    <row r="2960" spans="1:16" hidden="1">
      <c r="A2960" t="s">
        <v>14</v>
      </c>
      <c r="B2960" t="s">
        <v>96</v>
      </c>
      <c r="C2960" t="s">
        <v>80</v>
      </c>
      <c r="D2960" s="8">
        <v>5110</v>
      </c>
      <c r="E2960" t="str">
        <f>VLOOKUP(D2960,Conformity!$A$2:$C$116,2,0)</f>
        <v xml:space="preserve"> Natural River, Stream, Waterway</v>
      </c>
      <c r="F2960" s="8" t="s">
        <v>13</v>
      </c>
      <c r="G2960" s="26">
        <f t="shared" si="235"/>
        <v>0.52096910560538079</v>
      </c>
      <c r="H2960" s="30">
        <f t="shared" si="236"/>
        <v>9.3813358258152305E-2</v>
      </c>
      <c r="I2960" s="30">
        <f>HLOOKUP(F2960,ROCs!$B$1:$F$17,MATCH(VLOOKUP(D2960,HROC,2,0),ROCs!$A$2:$A$17,0)+1,0)</f>
        <v>0.2984336595879456</v>
      </c>
      <c r="J2960" s="3">
        <v>0.28000000000000003</v>
      </c>
      <c r="K2960" s="26">
        <f t="shared" si="232"/>
        <v>0.34824223737317372</v>
      </c>
      <c r="L2960" s="31">
        <f t="shared" si="233"/>
        <v>0.49365319911916605</v>
      </c>
      <c r="M2960" s="4">
        <f>2.721*K2960*(H2960+VLOOKUP(B2960,Summary!$A$34:C$39,3,0))</f>
        <v>0.16469982467401115</v>
      </c>
      <c r="N2960" t="s">
        <v>114</v>
      </c>
      <c r="P2960">
        <f t="shared" si="234"/>
        <v>5000</v>
      </c>
    </row>
    <row r="2961" spans="1:16">
      <c r="A2961" t="s">
        <v>16</v>
      </c>
      <c r="B2961" t="s">
        <v>97</v>
      </c>
      <c r="C2961" t="s">
        <v>17</v>
      </c>
      <c r="D2961" s="8">
        <v>5110</v>
      </c>
      <c r="E2961" t="str">
        <f>VLOOKUP(D2961,Conformity!$A$2:$C$116,2,0)</f>
        <v xml:space="preserve"> Natural River, Stream, Waterway</v>
      </c>
      <c r="F2961" s="8" t="s">
        <v>10</v>
      </c>
      <c r="G2961" s="26">
        <f t="shared" si="235"/>
        <v>0.52096910560538079</v>
      </c>
      <c r="H2961" s="30">
        <f t="shared" si="236"/>
        <v>9.3813358258152305E-2</v>
      </c>
      <c r="I2961" s="30">
        <f>HLOOKUP(F2961,ROCs!$B$1:$F$17,MATCH(VLOOKUP(D2961,HROC,2,0),ROCs!$A$2:$A$17,0)+1,0)</f>
        <v>0.2984336595879456</v>
      </c>
      <c r="J2961" s="3">
        <v>0.27</v>
      </c>
      <c r="K2961" s="26">
        <f t="shared" si="232"/>
        <v>0.33580501460984608</v>
      </c>
      <c r="L2961" s="31">
        <f t="shared" si="233"/>
        <v>0.47602272772205295</v>
      </c>
      <c r="M2961" s="4">
        <f>2.721*K2961*(H2961+VLOOKUP(B2961,Summary!$A$34:C$39,3,0))</f>
        <v>0.12226867028837508</v>
      </c>
      <c r="N2961" t="s">
        <v>17</v>
      </c>
      <c r="O2961" t="s">
        <v>67</v>
      </c>
      <c r="P2961">
        <f t="shared" si="234"/>
        <v>5000</v>
      </c>
    </row>
    <row r="2962" spans="1:16">
      <c r="A2962" t="s">
        <v>16</v>
      </c>
      <c r="B2962" t="s">
        <v>97</v>
      </c>
      <c r="C2962" t="s">
        <v>17</v>
      </c>
      <c r="D2962" s="8">
        <v>6170</v>
      </c>
      <c r="E2962" t="str">
        <f>VLOOKUP(D2962,Conformity!$A$2:$C$116,2,0)</f>
        <v>Mixed Wetland Hardwoods</v>
      </c>
      <c r="F2962" s="8" t="s">
        <v>10</v>
      </c>
      <c r="G2962" s="26">
        <f t="shared" si="235"/>
        <v>0.62640332935885068</v>
      </c>
      <c r="H2962" s="30">
        <f t="shared" si="236"/>
        <v>1.7869211096790915E-2</v>
      </c>
      <c r="I2962" s="30">
        <f>HLOOKUP(F2962,ROCs!$B$1:$F$17,MATCH(VLOOKUP(D2962,HROC,2,0),ROCs!$A$2:$A$17,0)+1,0)</f>
        <v>0.24869471632328805</v>
      </c>
      <c r="J2962" s="3">
        <v>0.27</v>
      </c>
      <c r="K2962" s="26">
        <f t="shared" si="232"/>
        <v>0.27983751217487179</v>
      </c>
      <c r="L2962" s="31">
        <f t="shared" si="233"/>
        <v>0.47696721726118413</v>
      </c>
      <c r="M2962" s="4">
        <f>2.721*K2962*(H2962+VLOOKUP(B2962,Summary!$A$34:C$39,3,0))</f>
        <v>4.4063808872452641E-2</v>
      </c>
      <c r="N2962" t="s">
        <v>17</v>
      </c>
      <c r="O2962" t="s">
        <v>61</v>
      </c>
      <c r="P2962">
        <f t="shared" si="234"/>
        <v>6000</v>
      </c>
    </row>
    <row r="2963" spans="1:16" hidden="1">
      <c r="A2963" t="s">
        <v>14</v>
      </c>
      <c r="B2963" t="s">
        <v>96</v>
      </c>
      <c r="C2963" t="s">
        <v>86</v>
      </c>
      <c r="D2963" s="8">
        <v>1110</v>
      </c>
      <c r="E2963" t="str">
        <f>VLOOKUP(D2963,Conformity!$A$2:$C$116,2,0)</f>
        <v>Fixed Single Family Units</v>
      </c>
      <c r="F2963" s="8" t="s">
        <v>10</v>
      </c>
      <c r="G2963" s="26">
        <f t="shared" si="235"/>
        <v>0.96739227811534922</v>
      </c>
      <c r="H2963" s="30">
        <f t="shared" si="236"/>
        <v>0.17065096597435325</v>
      </c>
      <c r="I2963" s="30">
        <f>HLOOKUP(F2963,ROCs!$B$1:$F$17,MATCH(VLOOKUP(D2963,HROC,2,0),ROCs!$A$2:$A$17,0)+1,0)</f>
        <v>0.24895975957097566</v>
      </c>
      <c r="J2963" s="3">
        <v>0.27</v>
      </c>
      <c r="K2963" s="26">
        <f t="shared" si="232"/>
        <v>0.2801357454632511</v>
      </c>
      <c r="L2963" s="31">
        <f t="shared" si="233"/>
        <v>0.73739414815682736</v>
      </c>
      <c r="M2963" s="4">
        <f>2.721*K2963*(H2963+VLOOKUP(B2963,Summary!$A$34:C$39,3,0))</f>
        <v>0.191058539250926</v>
      </c>
      <c r="N2963" t="s">
        <v>109</v>
      </c>
      <c r="P2963">
        <f t="shared" si="234"/>
        <v>1000</v>
      </c>
    </row>
    <row r="2964" spans="1:16" hidden="1">
      <c r="A2964" t="s">
        <v>16</v>
      </c>
      <c r="B2964" t="s">
        <v>97</v>
      </c>
      <c r="C2964" t="s">
        <v>86</v>
      </c>
      <c r="D2964" s="8">
        <v>1210</v>
      </c>
      <c r="E2964" t="str">
        <f>VLOOKUP(D2964,Conformity!$A$2:$C$116,2,0)</f>
        <v>Fixed Single Family Units</v>
      </c>
      <c r="F2964" s="8" t="s">
        <v>3</v>
      </c>
      <c r="G2964" s="26">
        <f t="shared" si="235"/>
        <v>1.3474392445178078</v>
      </c>
      <c r="H2964" s="30">
        <f t="shared" si="236"/>
        <v>0.2921616014325315</v>
      </c>
      <c r="I2964" s="30">
        <f>HLOOKUP(F2964,ROCs!$B$1:$F$17,MATCH(VLOOKUP(D2964,HROC,2,0),ROCs!$A$2:$A$17,0)+1,0)</f>
        <v>0.12152611992617118</v>
      </c>
      <c r="J2964" s="3">
        <v>0.27</v>
      </c>
      <c r="K2964" s="26">
        <f t="shared" si="232"/>
        <v>0.13674422829392596</v>
      </c>
      <c r="L2964" s="31">
        <f t="shared" si="233"/>
        <v>0.50135660242720859</v>
      </c>
      <c r="M2964" s="4">
        <f>2.721*K2964*(H2964+VLOOKUP(B2964,Summary!$A$34:C$39,3,0))</f>
        <v>0.12359103583226065</v>
      </c>
      <c r="N2964" t="s">
        <v>109</v>
      </c>
      <c r="P2964">
        <f t="shared" si="234"/>
        <v>1000</v>
      </c>
    </row>
    <row r="2965" spans="1:16" hidden="1">
      <c r="A2965" t="s">
        <v>16</v>
      </c>
      <c r="B2965" t="s">
        <v>97</v>
      </c>
      <c r="C2965" t="s">
        <v>81</v>
      </c>
      <c r="D2965" s="8">
        <v>1210</v>
      </c>
      <c r="E2965" t="str">
        <f>VLOOKUP(D2965,Conformity!$A$2:$C$116,2,0)</f>
        <v>Fixed Single Family Units</v>
      </c>
      <c r="F2965" s="8" t="s">
        <v>3</v>
      </c>
      <c r="G2965" s="26">
        <f t="shared" si="235"/>
        <v>1.3474392445178078</v>
      </c>
      <c r="H2965" s="30">
        <f t="shared" si="236"/>
        <v>0.2921616014325315</v>
      </c>
      <c r="I2965" s="30">
        <f>HLOOKUP(F2965,ROCs!$B$1:$F$17,MATCH(VLOOKUP(D2965,HROC,2,0),ROCs!$A$2:$A$17,0)+1,0)</f>
        <v>0.12152611992617118</v>
      </c>
      <c r="J2965" s="3">
        <v>0.27</v>
      </c>
      <c r="K2965" s="26">
        <f t="shared" si="232"/>
        <v>0.13674422829392596</v>
      </c>
      <c r="L2965" s="31">
        <f t="shared" si="233"/>
        <v>0.50135660242720859</v>
      </c>
      <c r="M2965" s="4">
        <f>2.721*K2965*(H2965+VLOOKUP(B2965,Summary!$A$34:C$39,3,0))</f>
        <v>0.12359103583226065</v>
      </c>
      <c r="N2965" t="s">
        <v>103</v>
      </c>
      <c r="O2965" t="s">
        <v>82</v>
      </c>
      <c r="P2965">
        <f t="shared" si="234"/>
        <v>1000</v>
      </c>
    </row>
    <row r="2966" spans="1:16" hidden="1">
      <c r="A2966" t="s">
        <v>14</v>
      </c>
      <c r="B2966" t="s">
        <v>96</v>
      </c>
      <c r="C2966" t="s">
        <v>72</v>
      </c>
      <c r="D2966" s="8">
        <v>4271</v>
      </c>
      <c r="E2966" t="e">
        <f>VLOOKUP(D2966,Conformity!$A$2:$C$116,2,0)</f>
        <v>#N/A</v>
      </c>
      <c r="F2966" s="8" t="s">
        <v>10</v>
      </c>
      <c r="G2966" s="26">
        <f t="shared" si="235"/>
        <v>0.80616023176279095</v>
      </c>
      <c r="H2966" s="30">
        <f t="shared" si="236"/>
        <v>4.9140330516175015E-2</v>
      </c>
      <c r="I2966" s="30">
        <f>HLOOKUP(F2966,ROCs!$B$1:$F$17,MATCH(VLOOKUP(D2966,HROC,2,0),ROCs!$A$2:$A$17,0)+1,0)</f>
        <v>0.24115339422849597</v>
      </c>
      <c r="J2966" s="3">
        <v>0.27</v>
      </c>
      <c r="K2966" s="26">
        <f t="shared" si="232"/>
        <v>0.27135182802075941</v>
      </c>
      <c r="L2966" s="31">
        <f t="shared" si="233"/>
        <v>0.59522705603337145</v>
      </c>
      <c r="M2966" s="4">
        <f>2.721*K2966*(H2966+VLOOKUP(B2966,Summary!$A$34:C$39,3,0))</f>
        <v>9.5350546603168856E-2</v>
      </c>
      <c r="N2966" t="s">
        <v>99</v>
      </c>
      <c r="P2966">
        <f t="shared" si="234"/>
        <v>4000</v>
      </c>
    </row>
    <row r="2967" spans="1:16">
      <c r="A2967" t="s">
        <v>8</v>
      </c>
      <c r="B2967" t="s">
        <v>8</v>
      </c>
      <c r="C2967" t="s">
        <v>17</v>
      </c>
      <c r="D2967" s="8">
        <v>6170</v>
      </c>
      <c r="E2967" t="str">
        <f>VLOOKUP(D2967,Conformity!$A$2:$C$116,2,0)</f>
        <v>Mixed Wetland Hardwoods</v>
      </c>
      <c r="F2967" s="8" t="s">
        <v>5</v>
      </c>
      <c r="G2967" s="26">
        <f t="shared" si="235"/>
        <v>0.62640332935885068</v>
      </c>
      <c r="H2967" s="30">
        <f t="shared" si="236"/>
        <v>1.7869211096790915E-2</v>
      </c>
      <c r="I2967" s="30">
        <f>HLOOKUP(F2967,ROCs!$B$1:$F$17,MATCH(VLOOKUP(D2967,HROC,2,0),ROCs!$A$2:$A$17,0)+1,0)</f>
        <v>0.24869471632328805</v>
      </c>
      <c r="J2967" s="3">
        <v>0.26</v>
      </c>
      <c r="K2967" s="26">
        <f t="shared" si="232"/>
        <v>0.26947315987209874</v>
      </c>
      <c r="L2967" s="31">
        <f t="shared" si="233"/>
        <v>0.4593017647700291</v>
      </c>
      <c r="M2967" s="4">
        <f>2.721*K2967*(H2967+VLOOKUP(B2967,Summary!$A$34:C$39,3,0))</f>
        <v>0.15241728615304778</v>
      </c>
      <c r="N2967" t="s">
        <v>17</v>
      </c>
      <c r="O2967" t="s">
        <v>21</v>
      </c>
      <c r="P2967">
        <f t="shared" si="234"/>
        <v>6000</v>
      </c>
    </row>
    <row r="2968" spans="1:16">
      <c r="A2968" t="s">
        <v>11</v>
      </c>
      <c r="B2968" t="s">
        <v>11</v>
      </c>
      <c r="C2968" t="s">
        <v>17</v>
      </c>
      <c r="D2968" s="8">
        <v>2210</v>
      </c>
      <c r="E2968" t="str">
        <f>VLOOKUP(D2968,Conformity!$A$2:$C$116,2,0)</f>
        <v>Citrus Groves</v>
      </c>
      <c r="F2968" s="8" t="s">
        <v>5</v>
      </c>
      <c r="G2968" s="26">
        <f t="shared" si="235"/>
        <v>1.6671011379372187</v>
      </c>
      <c r="H2968" s="30">
        <f t="shared" si="236"/>
        <v>0.16490862031309303</v>
      </c>
      <c r="I2968" s="30">
        <f>HLOOKUP(F2968,ROCs!$B$1:$F$17,MATCH(VLOOKUP(D2968,HROC,2,0),ROCs!$A$2:$A$17,0)+1,0)</f>
        <v>0.32696578480774496</v>
      </c>
      <c r="J2968" s="3">
        <v>0.26</v>
      </c>
      <c r="K2968" s="26">
        <f t="shared" si="232"/>
        <v>0.35428377612843204</v>
      </c>
      <c r="L2968" s="31">
        <f t="shared" si="233"/>
        <v>1.6070957577213552</v>
      </c>
      <c r="M2968" s="4">
        <f>2.721*K2968*(H2968+VLOOKUP(B2968,Summary!$A$34:C$39,3,0))</f>
        <v>0.26501360200189633</v>
      </c>
      <c r="N2968" t="s">
        <v>17</v>
      </c>
      <c r="O2968" t="s">
        <v>25</v>
      </c>
      <c r="P2968">
        <f t="shared" si="234"/>
        <v>2000</v>
      </c>
    </row>
    <row r="2969" spans="1:16">
      <c r="A2969" t="s">
        <v>14</v>
      </c>
      <c r="B2969" t="s">
        <v>96</v>
      </c>
      <c r="C2969" t="s">
        <v>17</v>
      </c>
      <c r="D2969" s="8">
        <v>5110</v>
      </c>
      <c r="E2969" t="str">
        <f>VLOOKUP(D2969,Conformity!$A$2:$C$116,2,0)</f>
        <v xml:space="preserve"> Natural River, Stream, Waterway</v>
      </c>
      <c r="F2969" s="8" t="s">
        <v>10</v>
      </c>
      <c r="G2969" s="26">
        <f t="shared" si="235"/>
        <v>0.52096910560538079</v>
      </c>
      <c r="H2969" s="30">
        <f t="shared" si="236"/>
        <v>9.3813358258152305E-2</v>
      </c>
      <c r="I2969" s="30">
        <f>HLOOKUP(F2969,ROCs!$B$1:$F$17,MATCH(VLOOKUP(D2969,HROC,2,0),ROCs!$A$2:$A$17,0)+1,0)</f>
        <v>0.2984336595879456</v>
      </c>
      <c r="J2969" s="3">
        <v>0.26</v>
      </c>
      <c r="K2969" s="26">
        <f t="shared" si="232"/>
        <v>0.32336779184651843</v>
      </c>
      <c r="L2969" s="31">
        <f t="shared" si="233"/>
        <v>0.45839225632493985</v>
      </c>
      <c r="M2969" s="4">
        <f>2.721*K2969*(H2969+VLOOKUP(B2969,Summary!$A$34:C$39,3,0))</f>
        <v>0.15293555148301033</v>
      </c>
      <c r="N2969" t="s">
        <v>17</v>
      </c>
      <c r="O2969" t="s">
        <v>52</v>
      </c>
      <c r="P2969">
        <f t="shared" si="234"/>
        <v>5000</v>
      </c>
    </row>
    <row r="2970" spans="1:16">
      <c r="A2970" t="s">
        <v>14</v>
      </c>
      <c r="B2970" t="s">
        <v>96</v>
      </c>
      <c r="C2970" t="s">
        <v>17</v>
      </c>
      <c r="D2970" s="8">
        <v>5300</v>
      </c>
      <c r="E2970" t="str">
        <f>VLOOKUP(D2970,Conformity!$A$2:$C$116,2,0)</f>
        <v>Reservoirs</v>
      </c>
      <c r="F2970" s="8" t="s">
        <v>3</v>
      </c>
      <c r="G2970" s="26">
        <f t="shared" si="235"/>
        <v>0.52096910560538079</v>
      </c>
      <c r="H2970" s="30">
        <f t="shared" si="236"/>
        <v>9.3813358258152305E-2</v>
      </c>
      <c r="I2970" s="30">
        <f>HLOOKUP(F2970,ROCs!$B$1:$F$17,MATCH(VLOOKUP(D2970,HROC,2,0),ROCs!$A$2:$A$17,0)+1,0)</f>
        <v>0.2984336595879456</v>
      </c>
      <c r="J2970" s="3">
        <v>0.26</v>
      </c>
      <c r="K2970" s="26">
        <f t="shared" si="232"/>
        <v>0.32336779184651843</v>
      </c>
      <c r="L2970" s="31">
        <f t="shared" si="233"/>
        <v>0.45839225632493985</v>
      </c>
      <c r="M2970" s="4">
        <f>2.721*K2970*(H2970+VLOOKUP(B2970,Summary!$A$34:C$39,3,0))</f>
        <v>0.15293555148301033</v>
      </c>
      <c r="N2970" t="s">
        <v>17</v>
      </c>
      <c r="O2970" t="s">
        <v>38</v>
      </c>
      <c r="P2970">
        <f t="shared" si="234"/>
        <v>5000</v>
      </c>
    </row>
    <row r="2971" spans="1:16" hidden="1">
      <c r="A2971" t="s">
        <v>14</v>
      </c>
      <c r="B2971" t="s">
        <v>96</v>
      </c>
      <c r="C2971" t="s">
        <v>86</v>
      </c>
      <c r="D2971" s="8">
        <v>1850</v>
      </c>
      <c r="E2971" t="str">
        <f>VLOOKUP(D2971,Conformity!$A$2:$C$116,2,0)</f>
        <v>Parks and Zoos</v>
      </c>
      <c r="F2971" s="8" t="s">
        <v>10</v>
      </c>
      <c r="G2971" s="26">
        <f t="shared" si="235"/>
        <v>0.96739227811534922</v>
      </c>
      <c r="H2971" s="30">
        <f t="shared" si="236"/>
        <v>0.17065096597435325</v>
      </c>
      <c r="I2971" s="30">
        <f>HLOOKUP(F2971,ROCs!$B$1:$F$17,MATCH(VLOOKUP(D2971,HROC,2,0),ROCs!$A$2:$A$17,0)+1,0)</f>
        <v>0.24895975957097566</v>
      </c>
      <c r="J2971" s="3">
        <v>0.26</v>
      </c>
      <c r="K2971" s="26">
        <f t="shared" si="232"/>
        <v>0.26976034748313066</v>
      </c>
      <c r="L2971" s="31">
        <f t="shared" si="233"/>
        <v>0.71008325378064852</v>
      </c>
      <c r="M2971" s="4">
        <f>2.721*K2971*(H2971+VLOOKUP(B2971,Summary!$A$34:C$39,3,0))</f>
        <v>0.18398229705644722</v>
      </c>
      <c r="N2971" t="s">
        <v>109</v>
      </c>
      <c r="P2971">
        <f t="shared" si="234"/>
        <v>1000</v>
      </c>
    </row>
    <row r="2972" spans="1:16" hidden="1">
      <c r="A2972" t="s">
        <v>14</v>
      </c>
      <c r="B2972" t="s">
        <v>96</v>
      </c>
      <c r="C2972" t="s">
        <v>81</v>
      </c>
      <c r="D2972" s="8">
        <v>1820</v>
      </c>
      <c r="E2972" t="str">
        <f>VLOOKUP(D2972,Conformity!$A$2:$C$116,2,0)</f>
        <v>Golf Courses</v>
      </c>
      <c r="F2972" s="8" t="s">
        <v>13</v>
      </c>
      <c r="G2972" s="26">
        <f t="shared" si="235"/>
        <v>1.8765006736361713</v>
      </c>
      <c r="H2972" s="30">
        <f t="shared" si="236"/>
        <v>0.3700681607026059</v>
      </c>
      <c r="I2972" s="30">
        <f>HLOOKUP(F2972,ROCs!$B$1:$F$17,MATCH(VLOOKUP(D2972,HROC,2,0),ROCs!$A$2:$A$17,0)+1,0)</f>
        <v>0.15190764990771397</v>
      </c>
      <c r="J2972" s="3">
        <v>0.26</v>
      </c>
      <c r="K2972" s="26">
        <f t="shared" si="232"/>
        <v>0.16459953405750347</v>
      </c>
      <c r="L2972" s="31">
        <f t="shared" si="233"/>
        <v>0.84043836252290527</v>
      </c>
      <c r="M2972" s="4">
        <f>2.721*K2972*(H2972+VLOOKUP(B2972,Summary!$A$34:C$39,3,0))</f>
        <v>0.20157442697403072</v>
      </c>
      <c r="N2972" t="s">
        <v>103</v>
      </c>
      <c r="O2972" t="s">
        <v>82</v>
      </c>
      <c r="P2972">
        <f t="shared" si="234"/>
        <v>1000</v>
      </c>
    </row>
    <row r="2973" spans="1:16" hidden="1">
      <c r="A2973" t="s">
        <v>16</v>
      </c>
      <c r="B2973" t="s">
        <v>97</v>
      </c>
      <c r="C2973" t="s">
        <v>81</v>
      </c>
      <c r="D2973" s="8">
        <v>1710</v>
      </c>
      <c r="E2973" t="str">
        <f>VLOOKUP(D2973,Conformity!$A$2:$C$116,2,0)</f>
        <v>Educational Facilities</v>
      </c>
      <c r="F2973" s="8" t="s">
        <v>13</v>
      </c>
      <c r="G2973" s="26">
        <f t="shared" si="235"/>
        <v>0.96739227811534922</v>
      </c>
      <c r="H2973" s="30">
        <f t="shared" si="236"/>
        <v>0.17065096597435325</v>
      </c>
      <c r="I2973" s="30">
        <f>HLOOKUP(F2973,ROCs!$B$1:$F$17,MATCH(VLOOKUP(D2973,HROC,2,0),ROCs!$A$2:$A$17,0)+1,0)</f>
        <v>0.1586591010147235</v>
      </c>
      <c r="J2973" s="3">
        <v>0.26</v>
      </c>
      <c r="K2973" s="26">
        <f t="shared" si="232"/>
        <v>0.17191506890450367</v>
      </c>
      <c r="L2973" s="31">
        <f t="shared" si="233"/>
        <v>0.45252763291783715</v>
      </c>
      <c r="M2973" s="4">
        <f>2.721*K2973*(H2973+VLOOKUP(B2973,Summary!$A$34:C$39,3,0))</f>
        <v>9.8538498973695141E-2</v>
      </c>
      <c r="N2973" t="s">
        <v>103</v>
      </c>
      <c r="O2973" t="s">
        <v>82</v>
      </c>
      <c r="P2973">
        <f t="shared" si="234"/>
        <v>1000</v>
      </c>
    </row>
    <row r="2974" spans="1:16" hidden="1">
      <c r="A2974" t="s">
        <v>16</v>
      </c>
      <c r="B2974" t="s">
        <v>97</v>
      </c>
      <c r="C2974" t="s">
        <v>81</v>
      </c>
      <c r="D2974" s="8">
        <v>6170</v>
      </c>
      <c r="E2974" t="str">
        <f>VLOOKUP(D2974,Conformity!$A$2:$C$116,2,0)</f>
        <v>Mixed Wetland Hardwoods</v>
      </c>
      <c r="F2974" s="8" t="s">
        <v>9</v>
      </c>
      <c r="G2974" s="26">
        <f t="shared" si="235"/>
        <v>0.62640332935885068</v>
      </c>
      <c r="H2974" s="30">
        <f t="shared" si="236"/>
        <v>1.7869211096790915E-2</v>
      </c>
      <c r="I2974" s="30">
        <f>HLOOKUP(F2974,ROCs!$B$1:$F$17,MATCH(VLOOKUP(D2974,HROC,2,0),ROCs!$A$2:$A$17,0)+1,0)</f>
        <v>0.24869471632328805</v>
      </c>
      <c r="J2974" s="3">
        <v>0.26</v>
      </c>
      <c r="K2974" s="26">
        <f t="shared" si="232"/>
        <v>0.26947315987209874</v>
      </c>
      <c r="L2974" s="31">
        <f t="shared" si="233"/>
        <v>0.4593017647700291</v>
      </c>
      <c r="M2974" s="4">
        <f>2.721*K2974*(H2974+VLOOKUP(B2974,Summary!$A$34:C$39,3,0))</f>
        <v>4.2431815951250687E-2</v>
      </c>
      <c r="N2974" t="s">
        <v>103</v>
      </c>
      <c r="O2974" t="s">
        <v>82</v>
      </c>
      <c r="P2974">
        <f t="shared" si="234"/>
        <v>6000</v>
      </c>
    </row>
    <row r="2975" spans="1:16" hidden="1">
      <c r="A2975" t="s">
        <v>16</v>
      </c>
      <c r="B2975" t="s">
        <v>97</v>
      </c>
      <c r="C2975" t="s">
        <v>71</v>
      </c>
      <c r="D2975" s="8">
        <v>2430</v>
      </c>
      <c r="E2975" t="str">
        <f>VLOOKUP(D2975,Conformity!$A$2:$C$116,2,0)</f>
        <v>Ornamentals</v>
      </c>
      <c r="F2975" s="8" t="s">
        <v>13</v>
      </c>
      <c r="G2975" s="26">
        <f t="shared" si="235"/>
        <v>1.7303616721893005</v>
      </c>
      <c r="H2975" s="30">
        <f t="shared" si="236"/>
        <v>0.38508149913584422</v>
      </c>
      <c r="I2975" s="30">
        <f>HLOOKUP(F2975,ROCs!$B$1:$F$17,MATCH(VLOOKUP(D2975,HROC,2,0),ROCs!$A$2:$A$17,0)+1,0)</f>
        <v>0.30381529981542799</v>
      </c>
      <c r="J2975" s="3">
        <v>0.26</v>
      </c>
      <c r="K2975" s="26">
        <f t="shared" si="232"/>
        <v>0.32919906811500699</v>
      </c>
      <c r="L2975" s="31">
        <f t="shared" si="233"/>
        <v>1.5499726174136554</v>
      </c>
      <c r="M2975" s="4">
        <f>2.721*K2975*(H2975+VLOOKUP(B2975,Summary!$A$34:C$39,3,0))</f>
        <v>0.38076703524997263</v>
      </c>
      <c r="N2975" t="s">
        <v>104</v>
      </c>
      <c r="P2975">
        <f t="shared" si="234"/>
        <v>2000</v>
      </c>
    </row>
    <row r="2976" spans="1:16" hidden="1">
      <c r="A2976" t="s">
        <v>12</v>
      </c>
      <c r="B2976" t="s">
        <v>95</v>
      </c>
      <c r="C2976" t="s">
        <v>91</v>
      </c>
      <c r="D2976" s="8">
        <v>6215</v>
      </c>
      <c r="E2976" t="e">
        <f>VLOOKUP(D2976,Conformity!$A$2:$C$116,2,0)</f>
        <v>#N/A</v>
      </c>
      <c r="F2976" s="8" t="s">
        <v>5</v>
      </c>
      <c r="G2976" s="26">
        <f t="shared" si="235"/>
        <v>0.62640332935885068</v>
      </c>
      <c r="H2976" s="30">
        <f t="shared" si="236"/>
        <v>1.7869211096790915E-2</v>
      </c>
      <c r="I2976" s="30">
        <f>HLOOKUP(F2976,ROCs!$B$1:$F$17,MATCH(VLOOKUP(D2976,HROC,2,0),ROCs!$A$2:$A$17,0)+1,0)</f>
        <v>0.24869471632328805</v>
      </c>
      <c r="J2976" s="3">
        <v>0.26</v>
      </c>
      <c r="K2976" s="26">
        <f t="shared" si="232"/>
        <v>0.26947315987209874</v>
      </c>
      <c r="L2976" s="31">
        <f t="shared" si="233"/>
        <v>0.4593017647700291</v>
      </c>
      <c r="M2976" s="4">
        <f>2.721*K2976*(H2976+VLOOKUP(B2976,Summary!$A$34:C$39,3,0))</f>
        <v>1.3102357230771463E-2</v>
      </c>
      <c r="N2976" t="s">
        <v>107</v>
      </c>
      <c r="O2976" t="s">
        <v>89</v>
      </c>
      <c r="P2976">
        <f t="shared" si="234"/>
        <v>6000</v>
      </c>
    </row>
    <row r="2977" spans="1:16">
      <c r="A2977" t="s">
        <v>14</v>
      </c>
      <c r="B2977" t="s">
        <v>96</v>
      </c>
      <c r="C2977" t="s">
        <v>17</v>
      </c>
      <c r="D2977" s="8">
        <v>8310</v>
      </c>
      <c r="E2977" t="str">
        <f>VLOOKUP(D2977,Conformity!$A$2:$C$116,2,0)</f>
        <v>Electric Power Facilities</v>
      </c>
      <c r="F2977" s="8" t="s">
        <v>3</v>
      </c>
      <c r="G2977" s="26">
        <f t="shared" si="235"/>
        <v>1.2017295380314896</v>
      </c>
      <c r="H2977" s="30">
        <f t="shared" si="236"/>
        <v>0.2322997442582819</v>
      </c>
      <c r="I2977" s="30">
        <f>HLOOKUP(F2977,ROCs!$B$1:$F$17,MATCH(VLOOKUP(D2977,HROC,2,0),ROCs!$A$2:$A$17,0)+1,0)</f>
        <v>0.5449281084296117</v>
      </c>
      <c r="J2977" s="3">
        <v>0.25</v>
      </c>
      <c r="K2977" s="26">
        <f t="shared" si="232"/>
        <v>0.56774697297010168</v>
      </c>
      <c r="L2977" s="31">
        <f t="shared" si="233"/>
        <v>1.8564792748330385</v>
      </c>
      <c r="M2977" s="4">
        <f>2.721*K2977*(H2977+VLOOKUP(B2977,Summary!$A$34:C$39,3,0))</f>
        <v>0.48245298497103795</v>
      </c>
      <c r="N2977" t="s">
        <v>17</v>
      </c>
      <c r="O2977" t="s">
        <v>37</v>
      </c>
      <c r="P2977">
        <f t="shared" si="234"/>
        <v>8000</v>
      </c>
    </row>
    <row r="2978" spans="1:16" hidden="1">
      <c r="A2978" t="s">
        <v>14</v>
      </c>
      <c r="B2978" t="s">
        <v>96</v>
      </c>
      <c r="C2978" t="s">
        <v>86</v>
      </c>
      <c r="D2978" s="8">
        <v>1550</v>
      </c>
      <c r="E2978" t="str">
        <f>VLOOKUP(D2978,Conformity!$A$2:$C$116,2,0)</f>
        <v>Other Light Industrial</v>
      </c>
      <c r="F2978" s="8" t="s">
        <v>9</v>
      </c>
      <c r="G2978" s="26">
        <f t="shared" si="235"/>
        <v>1.2017295380314896</v>
      </c>
      <c r="H2978" s="30">
        <f t="shared" si="236"/>
        <v>0.2322997442582819</v>
      </c>
      <c r="I2978" s="30">
        <f>HLOOKUP(F2978,ROCs!$B$1:$F$17,MATCH(VLOOKUP(D2978,HROC,2,0),ROCs!$A$2:$A$17,0)+1,0)</f>
        <v>0.30761299106312084</v>
      </c>
      <c r="J2978" s="3">
        <v>0.25</v>
      </c>
      <c r="K2978" s="26">
        <f t="shared" si="232"/>
        <v>0.32049428506388905</v>
      </c>
      <c r="L2978" s="31">
        <f t="shared" si="233"/>
        <v>1.0479862090869745</v>
      </c>
      <c r="M2978" s="4">
        <f>2.721*K2978*(H2978+VLOOKUP(B2978,Summary!$A$34:C$39,3,0))</f>
        <v>0.27234566075506789</v>
      </c>
      <c r="N2978" t="s">
        <v>109</v>
      </c>
      <c r="P2978">
        <f t="shared" si="234"/>
        <v>1000</v>
      </c>
    </row>
    <row r="2979" spans="1:16" hidden="1">
      <c r="A2979" t="s">
        <v>14</v>
      </c>
      <c r="B2979" t="s">
        <v>96</v>
      </c>
      <c r="C2979" t="s">
        <v>86</v>
      </c>
      <c r="D2979" s="8">
        <v>1550</v>
      </c>
      <c r="E2979" t="str">
        <f>VLOOKUP(D2979,Conformity!$A$2:$C$116,2,0)</f>
        <v>Other Light Industrial</v>
      </c>
      <c r="F2979" s="8" t="s">
        <v>10</v>
      </c>
      <c r="G2979" s="26">
        <f t="shared" si="235"/>
        <v>1.2017295380314896</v>
      </c>
      <c r="H2979" s="30">
        <f t="shared" si="236"/>
        <v>0.2322997442582819</v>
      </c>
      <c r="I2979" s="30">
        <f>HLOOKUP(F2979,ROCs!$B$1:$F$17,MATCH(VLOOKUP(D2979,HROC,2,0),ROCs!$A$2:$A$17,0)+1,0)</f>
        <v>0.32565202448966185</v>
      </c>
      <c r="J2979" s="3">
        <v>0.25</v>
      </c>
      <c r="K2979" s="26">
        <f t="shared" si="232"/>
        <v>0.33928870301516639</v>
      </c>
      <c r="L2979" s="31">
        <f t="shared" si="233"/>
        <v>1.1094421904840499</v>
      </c>
      <c r="M2979" s="4">
        <f>2.721*K2979*(H2979+VLOOKUP(B2979,Summary!$A$34:C$39,3,0))</f>
        <v>0.28831654826848224</v>
      </c>
      <c r="N2979" t="s">
        <v>109</v>
      </c>
      <c r="P2979">
        <f t="shared" si="234"/>
        <v>1000</v>
      </c>
    </row>
    <row r="2980" spans="1:16" hidden="1">
      <c r="A2980" t="s">
        <v>7</v>
      </c>
      <c r="B2980" t="s">
        <v>94</v>
      </c>
      <c r="C2980" t="s">
        <v>71</v>
      </c>
      <c r="D2980" s="8">
        <v>5300</v>
      </c>
      <c r="E2980" t="str">
        <f>VLOOKUP(D2980,Conformity!$A$2:$C$116,2,0)</f>
        <v>Reservoirs</v>
      </c>
      <c r="F2980" s="8" t="s">
        <v>9</v>
      </c>
      <c r="G2980" s="26">
        <f t="shared" si="235"/>
        <v>0.52096910560538079</v>
      </c>
      <c r="H2980" s="30">
        <f t="shared" si="236"/>
        <v>9.3813358258152305E-2</v>
      </c>
      <c r="I2980" s="30">
        <f>HLOOKUP(F2980,ROCs!$B$1:$F$17,MATCH(VLOOKUP(D2980,HROC,2,0),ROCs!$A$2:$A$17,0)+1,0)</f>
        <v>0.2984336595879456</v>
      </c>
      <c r="J2980" s="3">
        <v>0.25</v>
      </c>
      <c r="K2980" s="26">
        <f t="shared" si="232"/>
        <v>0.31093056908319078</v>
      </c>
      <c r="L2980" s="31">
        <f t="shared" si="233"/>
        <v>0.44076178492782681</v>
      </c>
      <c r="M2980" s="4">
        <f>2.721*K2980*(H2980+VLOOKUP(B2980,Summary!$A$34:C$39,3,0))</f>
        <v>0.12167215253324906</v>
      </c>
      <c r="N2980" t="s">
        <v>104</v>
      </c>
      <c r="P2980">
        <f t="shared" si="234"/>
        <v>5000</v>
      </c>
    </row>
    <row r="2981" spans="1:16">
      <c r="A2981" t="s">
        <v>14</v>
      </c>
      <c r="B2981" t="s">
        <v>96</v>
      </c>
      <c r="C2981" t="s">
        <v>17</v>
      </c>
      <c r="D2981" s="8">
        <v>1340</v>
      </c>
      <c r="E2981" t="str">
        <f>VLOOKUP(D2981,Conformity!$A$2:$C$116,2,0)</f>
        <v>Multiple Dwelling Units, High Rise &lt;Three stories or more&gt;</v>
      </c>
      <c r="F2981" s="8" t="s">
        <v>5</v>
      </c>
      <c r="G2981" s="26">
        <f t="shared" si="235"/>
        <v>1.6728075169398335</v>
      </c>
      <c r="H2981" s="30">
        <f t="shared" si="236"/>
        <v>0.4645994885165638</v>
      </c>
      <c r="I2981" s="30">
        <f>HLOOKUP(F2981,ROCs!$B$1:$F$17,MATCH(VLOOKUP(D2981,HROC,2,0),ROCs!$A$2:$A$17,0)+1,0)</f>
        <v>0.45902383655933859</v>
      </c>
      <c r="J2981" s="3">
        <v>0.24</v>
      </c>
      <c r="K2981" s="26">
        <f t="shared" si="232"/>
        <v>0.45911564132665039</v>
      </c>
      <c r="L2981" s="31">
        <f t="shared" si="233"/>
        <v>2.0897609130959314</v>
      </c>
      <c r="M2981" s="4">
        <f>2.721*K2981*(H2981+VLOOKUP(B2981,Summary!$A$34:C$39,3,0))</f>
        <v>0.68034290429057498</v>
      </c>
      <c r="N2981" t="s">
        <v>17</v>
      </c>
      <c r="O2981" t="s">
        <v>37</v>
      </c>
      <c r="P2981">
        <f t="shared" si="234"/>
        <v>1000</v>
      </c>
    </row>
    <row r="2982" spans="1:16" hidden="1">
      <c r="A2982" t="s">
        <v>7</v>
      </c>
      <c r="B2982" t="s">
        <v>94</v>
      </c>
      <c r="C2982" t="s">
        <v>86</v>
      </c>
      <c r="D2982" s="8">
        <v>3200</v>
      </c>
      <c r="E2982" t="str">
        <f>VLOOKUP(D2982,Conformity!$A$2:$C$116,2,0)</f>
        <v>Shrub and Brushland</v>
      </c>
      <c r="F2982" s="8" t="s">
        <v>5</v>
      </c>
      <c r="G2982" s="26">
        <f t="shared" si="235"/>
        <v>0.80616023176279095</v>
      </c>
      <c r="H2982" s="30">
        <f t="shared" si="236"/>
        <v>4.9140330516175015E-2</v>
      </c>
      <c r="I2982" s="30">
        <f>HLOOKUP(F2982,ROCs!$B$1:$F$17,MATCH(VLOOKUP(D2982,HROC,2,0),ROCs!$A$2:$A$17,0)+1,0)</f>
        <v>0.28292799795311729</v>
      </c>
      <c r="J2982" s="3">
        <v>0.24</v>
      </c>
      <c r="K2982" s="26">
        <f t="shared" si="232"/>
        <v>0.28298458355270789</v>
      </c>
      <c r="L2982" s="31">
        <f t="shared" si="233"/>
        <v>0.62074422641450444</v>
      </c>
      <c r="M2982" s="4">
        <f>2.721*K2982*(H2982+VLOOKUP(B2982,Summary!$A$34:C$39,3,0))</f>
        <v>7.6338158777905896E-2</v>
      </c>
      <c r="N2982" t="s">
        <v>109</v>
      </c>
      <c r="P2982">
        <f t="shared" si="234"/>
        <v>3000</v>
      </c>
    </row>
    <row r="2983" spans="1:16" hidden="1">
      <c r="A2983" t="s">
        <v>2</v>
      </c>
      <c r="B2983" t="s">
        <v>94</v>
      </c>
      <c r="C2983" t="s">
        <v>81</v>
      </c>
      <c r="D2983" s="8">
        <v>1180</v>
      </c>
      <c r="E2983" t="str">
        <f>VLOOKUP(D2983,Conformity!$A$2:$C$116,2,0)</f>
        <v>Rural Residential</v>
      </c>
      <c r="F2983" s="8" t="s">
        <v>10</v>
      </c>
      <c r="G2983" s="26">
        <f t="shared" si="235"/>
        <v>0.96739227811534922</v>
      </c>
      <c r="H2983" s="30">
        <f t="shared" si="236"/>
        <v>0.17065096597435325</v>
      </c>
      <c r="I2983" s="30">
        <f>HLOOKUP(F2983,ROCs!$B$1:$F$17,MATCH(VLOOKUP(D2983,HROC,2,0),ROCs!$A$2:$A$17,0)+1,0)</f>
        <v>0.24895975957097566</v>
      </c>
      <c r="J2983" s="3">
        <v>0.24</v>
      </c>
      <c r="K2983" s="26">
        <f t="shared" si="232"/>
        <v>0.24900955152288984</v>
      </c>
      <c r="L2983" s="31">
        <f t="shared" si="233"/>
        <v>0.65546146502829095</v>
      </c>
      <c r="M2983" s="4">
        <f>2.721*K2983*(H2983+VLOOKUP(B2983,Summary!$A$34:C$39,3,0))</f>
        <v>0.14950316297667623</v>
      </c>
      <c r="N2983" t="s">
        <v>103</v>
      </c>
      <c r="O2983" t="s">
        <v>82</v>
      </c>
      <c r="P2983">
        <f t="shared" si="234"/>
        <v>1000</v>
      </c>
    </row>
    <row r="2984" spans="1:16" hidden="1">
      <c r="A2984" t="s">
        <v>16</v>
      </c>
      <c r="B2984" t="s">
        <v>97</v>
      </c>
      <c r="C2984" t="s">
        <v>81</v>
      </c>
      <c r="D2984" s="8">
        <v>1110</v>
      </c>
      <c r="E2984" t="str">
        <f>VLOOKUP(D2984,Conformity!$A$2:$C$116,2,0)</f>
        <v>Fixed Single Family Units</v>
      </c>
      <c r="F2984" s="8" t="s">
        <v>3</v>
      </c>
      <c r="G2984" s="26">
        <f t="shared" si="235"/>
        <v>0.96739227811534922</v>
      </c>
      <c r="H2984" s="30">
        <f t="shared" si="236"/>
        <v>0.17065096597435325</v>
      </c>
      <c r="I2984" s="30">
        <f>HLOOKUP(F2984,ROCs!$B$1:$F$17,MATCH(VLOOKUP(D2984,HROC,2,0),ROCs!$A$2:$A$17,0)+1,0)</f>
        <v>8.3338224602148639E-2</v>
      </c>
      <c r="J2984" s="3">
        <v>0.24</v>
      </c>
      <c r="K2984" s="26">
        <f t="shared" si="232"/>
        <v>8.335489224706906E-2</v>
      </c>
      <c r="L2984" s="31">
        <f t="shared" si="233"/>
        <v>0.21941294803913128</v>
      </c>
      <c r="M2984" s="4">
        <f>2.721*K2984*(H2984+VLOOKUP(B2984,Summary!$A$34:C$39,3,0))</f>
        <v>4.7777463700420915E-2</v>
      </c>
      <c r="N2984" t="s">
        <v>103</v>
      </c>
      <c r="O2984" t="s">
        <v>82</v>
      </c>
      <c r="P2984">
        <f t="shared" si="234"/>
        <v>1000</v>
      </c>
    </row>
    <row r="2985" spans="1:16" hidden="1">
      <c r="A2985" t="s">
        <v>2</v>
      </c>
      <c r="B2985" t="s">
        <v>94</v>
      </c>
      <c r="C2985" t="s">
        <v>71</v>
      </c>
      <c r="D2985" s="8">
        <v>5120</v>
      </c>
      <c r="E2985" t="str">
        <f>VLOOKUP(D2985,Conformity!$A$2:$C$116,2,0)</f>
        <v xml:space="preserve"> Channelized Waterways, Canals</v>
      </c>
      <c r="F2985" s="8" t="s">
        <v>5</v>
      </c>
      <c r="G2985" s="26">
        <f t="shared" si="235"/>
        <v>0.52096910560538079</v>
      </c>
      <c r="H2985" s="30">
        <f t="shared" si="236"/>
        <v>9.3813358258152305E-2</v>
      </c>
      <c r="I2985" s="30">
        <f>HLOOKUP(F2985,ROCs!$B$1:$F$17,MATCH(VLOOKUP(D2985,HROC,2,0),ROCs!$A$2:$A$17,0)+1,0)</f>
        <v>0.2984336595879456</v>
      </c>
      <c r="J2985" s="3">
        <v>0.24</v>
      </c>
      <c r="K2985" s="26">
        <f t="shared" si="232"/>
        <v>0.29849334631986318</v>
      </c>
      <c r="L2985" s="31">
        <f t="shared" si="233"/>
        <v>0.42313131353071376</v>
      </c>
      <c r="M2985" s="4">
        <f>2.721*K2985*(H2985+VLOOKUP(B2985,Summary!$A$34:C$39,3,0))</f>
        <v>0.11680526643191912</v>
      </c>
      <c r="N2985" t="s">
        <v>104</v>
      </c>
      <c r="P2985">
        <f t="shared" si="234"/>
        <v>5000</v>
      </c>
    </row>
    <row r="2986" spans="1:16" hidden="1">
      <c r="A2986" t="s">
        <v>14</v>
      </c>
      <c r="B2986" t="s">
        <v>96</v>
      </c>
      <c r="C2986" t="s">
        <v>90</v>
      </c>
      <c r="D2986" s="8">
        <v>4370</v>
      </c>
      <c r="E2986" t="str">
        <f>VLOOKUP(D2986,Conformity!$A$2:$C$116,2,0)</f>
        <v>Australian Pines</v>
      </c>
      <c r="F2986" s="8" t="s">
        <v>10</v>
      </c>
      <c r="G2986" s="26">
        <f t="shared" si="235"/>
        <v>0.80616023176279095</v>
      </c>
      <c r="H2986" s="30">
        <f t="shared" si="236"/>
        <v>4.9140330516175015E-2</v>
      </c>
      <c r="I2986" s="30">
        <f>HLOOKUP(F2986,ROCs!$B$1:$F$17,MATCH(VLOOKUP(D2986,HROC,2,0),ROCs!$A$2:$A$17,0)+1,0)</f>
        <v>0.24115339422849597</v>
      </c>
      <c r="J2986" s="3">
        <v>0.24</v>
      </c>
      <c r="K2986" s="26">
        <f t="shared" si="232"/>
        <v>0.24120162490734165</v>
      </c>
      <c r="L2986" s="31">
        <f t="shared" si="233"/>
        <v>0.52909071647410788</v>
      </c>
      <c r="M2986" s="4">
        <f>2.721*K2986*(H2986+VLOOKUP(B2986,Summary!$A$34:C$39,3,0))</f>
        <v>8.4756041425038967E-2</v>
      </c>
      <c r="N2986" t="s">
        <v>105</v>
      </c>
      <c r="O2986" t="s">
        <v>89</v>
      </c>
      <c r="P2986">
        <f t="shared" si="234"/>
        <v>4000</v>
      </c>
    </row>
    <row r="2987" spans="1:16" hidden="1">
      <c r="A2987" t="s">
        <v>14</v>
      </c>
      <c r="B2987" t="s">
        <v>96</v>
      </c>
      <c r="C2987" t="s">
        <v>79</v>
      </c>
      <c r="D2987" s="8">
        <v>4110</v>
      </c>
      <c r="E2987" t="str">
        <f>VLOOKUP(D2987,Conformity!$A$2:$C$116,2,0)</f>
        <v>Pine Flatwoods</v>
      </c>
      <c r="F2987" s="8" t="s">
        <v>9</v>
      </c>
      <c r="G2987" s="26">
        <f t="shared" si="235"/>
        <v>0.80616023176279095</v>
      </c>
      <c r="H2987" s="30">
        <f t="shared" si="236"/>
        <v>4.9140330516175015E-2</v>
      </c>
      <c r="I2987" s="30">
        <f>HLOOKUP(F2987,ROCs!$B$1:$F$17,MATCH(VLOOKUP(D2987,HROC,2,0),ROCs!$A$2:$A$17,0)+1,0)</f>
        <v>0.19937879050387461</v>
      </c>
      <c r="J2987" s="3">
        <v>0.24</v>
      </c>
      <c r="K2987" s="26">
        <f t="shared" si="232"/>
        <v>0.19941866626197535</v>
      </c>
      <c r="L2987" s="31">
        <f t="shared" si="233"/>
        <v>0.43743720653371115</v>
      </c>
      <c r="M2987" s="4">
        <f>2.721*K2987*(H2987+VLOOKUP(B2987,Summary!$A$34:C$39,3,0))</f>
        <v>7.0073892516764505E-2</v>
      </c>
      <c r="N2987" t="s">
        <v>113</v>
      </c>
      <c r="P2987">
        <f t="shared" si="234"/>
        <v>4000</v>
      </c>
    </row>
    <row r="2988" spans="1:16">
      <c r="A2988" t="s">
        <v>14</v>
      </c>
      <c r="B2988" t="s">
        <v>96</v>
      </c>
      <c r="C2988" t="s">
        <v>17</v>
      </c>
      <c r="D2988" s="8">
        <v>1110</v>
      </c>
      <c r="E2988" t="str">
        <f>VLOOKUP(D2988,Conformity!$A$2:$C$116,2,0)</f>
        <v>Fixed Single Family Units</v>
      </c>
      <c r="F2988" s="8" t="s">
        <v>10</v>
      </c>
      <c r="G2988" s="26">
        <f t="shared" si="235"/>
        <v>0.96739227811534922</v>
      </c>
      <c r="H2988" s="30">
        <f t="shared" si="236"/>
        <v>0.17065096597435325</v>
      </c>
      <c r="I2988" s="30">
        <f>HLOOKUP(F2988,ROCs!$B$1:$F$17,MATCH(VLOOKUP(D2988,HROC,2,0),ROCs!$A$2:$A$17,0)+1,0)</f>
        <v>0.24895975957097566</v>
      </c>
      <c r="J2988" s="3">
        <v>0.23</v>
      </c>
      <c r="K2988" s="26">
        <f t="shared" si="232"/>
        <v>0.23863415354276943</v>
      </c>
      <c r="L2988" s="31">
        <f t="shared" si="233"/>
        <v>0.62815057065211211</v>
      </c>
      <c r="M2988" s="4">
        <f>2.721*K2988*(H2988+VLOOKUP(B2988,Summary!$A$34:C$39,3,0))</f>
        <v>0.16275357047301103</v>
      </c>
      <c r="N2988" t="s">
        <v>17</v>
      </c>
      <c r="O2988" t="s">
        <v>41</v>
      </c>
      <c r="P2988">
        <f t="shared" si="234"/>
        <v>1000</v>
      </c>
    </row>
    <row r="2989" spans="1:16">
      <c r="A2989" t="s">
        <v>14</v>
      </c>
      <c r="B2989" t="s">
        <v>96</v>
      </c>
      <c r="C2989" t="s">
        <v>17</v>
      </c>
      <c r="D2989" s="8">
        <v>4130</v>
      </c>
      <c r="E2989" t="str">
        <f>VLOOKUP(D2989,Conformity!$A$2:$C$116,2,0)</f>
        <v>Sand Pine</v>
      </c>
      <c r="F2989" s="8" t="s">
        <v>10</v>
      </c>
      <c r="G2989" s="26">
        <f t="shared" si="235"/>
        <v>0.80616023176279095</v>
      </c>
      <c r="H2989" s="30">
        <f t="shared" si="236"/>
        <v>4.9140330516175015E-2</v>
      </c>
      <c r="I2989" s="30">
        <f>HLOOKUP(F2989,ROCs!$B$1:$F$17,MATCH(VLOOKUP(D2989,HROC,2,0),ROCs!$A$2:$A$17,0)+1,0)</f>
        <v>0.24115339422849597</v>
      </c>
      <c r="J2989" s="3">
        <v>0.23</v>
      </c>
      <c r="K2989" s="26">
        <f t="shared" si="232"/>
        <v>0.23115155720286909</v>
      </c>
      <c r="L2989" s="31">
        <f t="shared" si="233"/>
        <v>0.50704526995435339</v>
      </c>
      <c r="M2989" s="4">
        <f>2.721*K2989*(H2989+VLOOKUP(B2989,Summary!$A$34:C$39,3,0))</f>
        <v>8.1224539698995679E-2</v>
      </c>
      <c r="N2989" t="s">
        <v>17</v>
      </c>
      <c r="O2989" t="s">
        <v>38</v>
      </c>
      <c r="P2989">
        <f t="shared" si="234"/>
        <v>4000</v>
      </c>
    </row>
    <row r="2990" spans="1:16">
      <c r="A2990" t="s">
        <v>14</v>
      </c>
      <c r="B2990" t="s">
        <v>96</v>
      </c>
      <c r="C2990" t="s">
        <v>17</v>
      </c>
      <c r="D2990" s="8">
        <v>8320</v>
      </c>
      <c r="E2990" t="str">
        <f>VLOOKUP(D2990,Conformity!$A$2:$C$116,2,0)</f>
        <v>Electrical Power Transmission Lines</v>
      </c>
      <c r="F2990" s="8" t="s">
        <v>10</v>
      </c>
      <c r="G2990" s="26">
        <f t="shared" si="235"/>
        <v>0.73183755311232057</v>
      </c>
      <c r="H2990" s="30">
        <f t="shared" si="236"/>
        <v>0.15992943931627868</v>
      </c>
      <c r="I2990" s="30">
        <f>HLOOKUP(F2990,ROCs!$B$1:$F$17,MATCH(VLOOKUP(D2990,HROC,2,0),ROCs!$A$2:$A$17,0)+1,0)</f>
        <v>0.24115339422849597</v>
      </c>
      <c r="J2990" s="3">
        <v>0.23</v>
      </c>
      <c r="K2990" s="26">
        <f t="shared" si="232"/>
        <v>0.23115155720286909</v>
      </c>
      <c r="L2990" s="31">
        <f t="shared" si="233"/>
        <v>0.46029902624836633</v>
      </c>
      <c r="M2990" s="4">
        <f>2.721*K2990*(H2990+VLOOKUP(B2990,Summary!$A$34:C$39,3,0))</f>
        <v>0.15090683282912873</v>
      </c>
      <c r="N2990" t="s">
        <v>17</v>
      </c>
      <c r="O2990" t="s">
        <v>38</v>
      </c>
      <c r="P2990">
        <f t="shared" si="234"/>
        <v>8000</v>
      </c>
    </row>
    <row r="2991" spans="1:16">
      <c r="A2991" t="s">
        <v>16</v>
      </c>
      <c r="B2991" t="s">
        <v>97</v>
      </c>
      <c r="C2991" t="s">
        <v>17</v>
      </c>
      <c r="D2991" s="8">
        <v>5110</v>
      </c>
      <c r="E2991" t="str">
        <f>VLOOKUP(D2991,Conformity!$A$2:$C$116,2,0)</f>
        <v xml:space="preserve"> Natural River, Stream, Waterway</v>
      </c>
      <c r="F2991" s="8" t="s">
        <v>10</v>
      </c>
      <c r="G2991" s="26">
        <f t="shared" si="235"/>
        <v>0.52096910560538079</v>
      </c>
      <c r="H2991" s="30">
        <f t="shared" si="236"/>
        <v>9.3813358258152305E-2</v>
      </c>
      <c r="I2991" s="30">
        <f>HLOOKUP(F2991,ROCs!$B$1:$F$17,MATCH(VLOOKUP(D2991,HROC,2,0),ROCs!$A$2:$A$17,0)+1,0)</f>
        <v>0.2984336595879456</v>
      </c>
      <c r="J2991" s="3">
        <v>0.23</v>
      </c>
      <c r="K2991" s="26">
        <f t="shared" si="232"/>
        <v>0.28605612355653554</v>
      </c>
      <c r="L2991" s="31">
        <f t="shared" si="233"/>
        <v>0.40550084213360066</v>
      </c>
      <c r="M2991" s="4">
        <f>2.721*K2991*(H2991+VLOOKUP(B2991,Summary!$A$34:C$39,3,0))</f>
        <v>0.1041547932086158</v>
      </c>
      <c r="N2991" t="s">
        <v>17</v>
      </c>
      <c r="O2991" t="s">
        <v>69</v>
      </c>
      <c r="P2991">
        <f t="shared" si="234"/>
        <v>5000</v>
      </c>
    </row>
    <row r="2992" spans="1:16" hidden="1">
      <c r="A2992" t="s">
        <v>7</v>
      </c>
      <c r="B2992" t="s">
        <v>94</v>
      </c>
      <c r="C2992" t="s">
        <v>86</v>
      </c>
      <c r="D2992" s="8">
        <v>1400</v>
      </c>
      <c r="E2992" t="str">
        <f>VLOOKUP(D2992,Conformity!$A$2:$C$116,2,0)</f>
        <v>Commercial and Services</v>
      </c>
      <c r="F2992" s="8" t="s">
        <v>5</v>
      </c>
      <c r="G2992" s="26">
        <f t="shared" si="235"/>
        <v>0.73183755311232057</v>
      </c>
      <c r="H2992" s="30">
        <f t="shared" si="236"/>
        <v>0.15992943931627868</v>
      </c>
      <c r="I2992" s="30">
        <f>HLOOKUP(F2992,ROCs!$B$1:$F$17,MATCH(VLOOKUP(D2992,HROC,2,0),ROCs!$A$2:$A$17,0)+1,0)</f>
        <v>0.58224006489851832</v>
      </c>
      <c r="J2992" s="3">
        <v>0.23</v>
      </c>
      <c r="K2992" s="26">
        <f t="shared" si="232"/>
        <v>0.55809165820685225</v>
      </c>
      <c r="L2992" s="31">
        <f t="shared" si="233"/>
        <v>1.1113446517017953</v>
      </c>
      <c r="M2992" s="4">
        <f>2.721*K2992*(H2992+VLOOKUP(B2992,Summary!$A$34:C$39,3,0))</f>
        <v>0.31879200326181678</v>
      </c>
      <c r="N2992" t="s">
        <v>109</v>
      </c>
      <c r="P2992">
        <f t="shared" si="234"/>
        <v>1000</v>
      </c>
    </row>
    <row r="2993" spans="1:16" hidden="1">
      <c r="A2993" t="s">
        <v>14</v>
      </c>
      <c r="B2993" t="s">
        <v>96</v>
      </c>
      <c r="C2993" t="s">
        <v>86</v>
      </c>
      <c r="D2993" s="8">
        <v>8350</v>
      </c>
      <c r="E2993" t="str">
        <f>VLOOKUP(D2993,Conformity!$A$2:$C$116,2,0)</f>
        <v>Solid Waste Disposal</v>
      </c>
      <c r="F2993" s="8" t="s">
        <v>5</v>
      </c>
      <c r="G2993" s="26">
        <f t="shared" si="235"/>
        <v>1.4884831588725165</v>
      </c>
      <c r="H2993" s="30">
        <f t="shared" si="236"/>
        <v>0.30824389141964326</v>
      </c>
      <c r="I2993" s="30">
        <f>HLOOKUP(F2993,ROCs!$B$1:$F$17,MATCH(VLOOKUP(D2993,HROC,2,0),ROCs!$A$2:$A$17,0)+1,0)</f>
        <v>0.58224006489851832</v>
      </c>
      <c r="J2993" s="3">
        <v>0.23</v>
      </c>
      <c r="K2993" s="26">
        <f t="shared" si="232"/>
        <v>0.55809165820685225</v>
      </c>
      <c r="L2993" s="31">
        <f t="shared" si="233"/>
        <v>2.2603620034612786</v>
      </c>
      <c r="M2993" s="4">
        <f>2.721*K2993*(H2993+VLOOKUP(B2993,Summary!$A$34:C$39,3,0))</f>
        <v>0.589574517528061</v>
      </c>
      <c r="N2993" t="s">
        <v>109</v>
      </c>
      <c r="P2993">
        <f t="shared" si="234"/>
        <v>8000</v>
      </c>
    </row>
    <row r="2994" spans="1:16" hidden="1">
      <c r="A2994" t="s">
        <v>14</v>
      </c>
      <c r="B2994" t="s">
        <v>96</v>
      </c>
      <c r="C2994" t="s">
        <v>78</v>
      </c>
      <c r="D2994" s="8">
        <v>1700</v>
      </c>
      <c r="E2994" t="str">
        <f>VLOOKUP(D2994,Conformity!$A$2:$C$116,2,0)</f>
        <v>Institutional</v>
      </c>
      <c r="F2994" s="8" t="s">
        <v>10</v>
      </c>
      <c r="G2994" s="26">
        <f t="shared" si="235"/>
        <v>0.96739227811534922</v>
      </c>
      <c r="H2994" s="30">
        <f t="shared" si="236"/>
        <v>0.17065096597435325</v>
      </c>
      <c r="I2994" s="30">
        <f>HLOOKUP(F2994,ROCs!$B$1:$F$17,MATCH(VLOOKUP(D2994,HROC,2,0),ROCs!$A$2:$A$17,0)+1,0)</f>
        <v>0.22279788653131388</v>
      </c>
      <c r="J2994" s="3">
        <v>0.23</v>
      </c>
      <c r="K2994" s="26">
        <f t="shared" si="232"/>
        <v>0.21355734418742764</v>
      </c>
      <c r="L2994" s="31">
        <f t="shared" si="233"/>
        <v>0.56214152763443281</v>
      </c>
      <c r="M2994" s="4">
        <f>2.721*K2994*(H2994+VLOOKUP(B2994,Summary!$A$34:C$39,3,0))</f>
        <v>0.14565065289788109</v>
      </c>
      <c r="N2994" t="s">
        <v>100</v>
      </c>
      <c r="P2994">
        <f t="shared" si="234"/>
        <v>1000</v>
      </c>
    </row>
    <row r="2995" spans="1:16" hidden="1">
      <c r="A2995" t="s">
        <v>2</v>
      </c>
      <c r="B2995" t="s">
        <v>94</v>
      </c>
      <c r="C2995" t="s">
        <v>81</v>
      </c>
      <c r="D2995" s="8">
        <v>1290</v>
      </c>
      <c r="E2995" t="str">
        <f>VLOOKUP(D2995,Conformity!$A$2:$C$116,2,0)</f>
        <v>Medium Density Under Construction</v>
      </c>
      <c r="F2995" s="8" t="s">
        <v>5</v>
      </c>
      <c r="G2995" s="26">
        <f t="shared" si="235"/>
        <v>1.3474392445178078</v>
      </c>
      <c r="H2995" s="30">
        <f t="shared" si="236"/>
        <v>0.2921616014325315</v>
      </c>
      <c r="I2995" s="30">
        <f>HLOOKUP(F2995,ROCs!$B$1:$F$17,MATCH(VLOOKUP(D2995,HROC,2,0),ROCs!$A$2:$A$17,0)+1,0)</f>
        <v>0.34369105791620291</v>
      </c>
      <c r="J2995" s="3">
        <v>0.23</v>
      </c>
      <c r="K2995" s="26">
        <f t="shared" si="232"/>
        <v>0.3294364712891284</v>
      </c>
      <c r="L2995" s="31">
        <f t="shared" si="233"/>
        <v>1.2078400092039754</v>
      </c>
      <c r="M2995" s="4">
        <f>2.721*K2995*(H2995+VLOOKUP(B2995,Summary!$A$34:C$39,3,0))</f>
        <v>0.30671250930605798</v>
      </c>
      <c r="N2995" t="s">
        <v>103</v>
      </c>
      <c r="O2995" t="s">
        <v>82</v>
      </c>
      <c r="P2995">
        <f t="shared" si="234"/>
        <v>1000</v>
      </c>
    </row>
    <row r="2996" spans="1:16" hidden="1">
      <c r="A2996" t="s">
        <v>12</v>
      </c>
      <c r="B2996" t="s">
        <v>95</v>
      </c>
      <c r="C2996" t="s">
        <v>81</v>
      </c>
      <c r="D2996" s="8">
        <v>1850</v>
      </c>
      <c r="E2996" t="str">
        <f>VLOOKUP(D2996,Conformity!$A$2:$C$116,2,0)</f>
        <v>Parks and Zoos</v>
      </c>
      <c r="F2996" s="8" t="s">
        <v>10</v>
      </c>
      <c r="G2996" s="26">
        <f t="shared" si="235"/>
        <v>0.96739227811534922</v>
      </c>
      <c r="H2996" s="30">
        <f t="shared" si="236"/>
        <v>0.17065096597435325</v>
      </c>
      <c r="I2996" s="30">
        <f>HLOOKUP(F2996,ROCs!$B$1:$F$17,MATCH(VLOOKUP(D2996,HROC,2,0),ROCs!$A$2:$A$17,0)+1,0)</f>
        <v>0.24895975957097566</v>
      </c>
      <c r="J2996" s="3">
        <v>0.23</v>
      </c>
      <c r="K2996" s="26">
        <f t="shared" si="232"/>
        <v>0.23863415354276943</v>
      </c>
      <c r="L2996" s="31">
        <f t="shared" si="233"/>
        <v>0.62815057065211211</v>
      </c>
      <c r="M2996" s="4">
        <f>2.721*K2996*(H2996+VLOOKUP(B2996,Summary!$A$34:C$39,3,0))</f>
        <v>0.11080768792982096</v>
      </c>
      <c r="N2996" t="s">
        <v>103</v>
      </c>
      <c r="O2996" t="s">
        <v>82</v>
      </c>
      <c r="P2996">
        <f t="shared" si="234"/>
        <v>1000</v>
      </c>
    </row>
    <row r="2997" spans="1:16" hidden="1">
      <c r="A2997" t="s">
        <v>14</v>
      </c>
      <c r="B2997" t="s">
        <v>96</v>
      </c>
      <c r="C2997" t="s">
        <v>81</v>
      </c>
      <c r="D2997" s="8">
        <v>1840</v>
      </c>
      <c r="E2997" t="str">
        <f>VLOOKUP(D2997,Conformity!$A$2:$C$116,2,0)</f>
        <v>Marinas and Fish Camps</v>
      </c>
      <c r="F2997" s="8" t="s">
        <v>5</v>
      </c>
      <c r="G2997" s="26">
        <f t="shared" si="235"/>
        <v>0.73183755311232057</v>
      </c>
      <c r="H2997" s="30">
        <f t="shared" si="236"/>
        <v>0.15992943931627868</v>
      </c>
      <c r="I2997" s="30">
        <f>HLOOKUP(F2997,ROCs!$B$1:$F$17,MATCH(VLOOKUP(D2997,HROC,2,0),ROCs!$A$2:$A$17,0)+1,0)</f>
        <v>0.27638752969320179</v>
      </c>
      <c r="J2997" s="3">
        <v>0.23</v>
      </c>
      <c r="K2997" s="26">
        <f t="shared" si="232"/>
        <v>0.26492435689917626</v>
      </c>
      <c r="L2997" s="31">
        <f t="shared" si="233"/>
        <v>0.52755181486033231</v>
      </c>
      <c r="M2997" s="4">
        <f>2.721*K2997*(H2997+VLOOKUP(B2997,Summary!$A$34:C$39,3,0))</f>
        <v>0.17295533771317464</v>
      </c>
      <c r="N2997" t="s">
        <v>103</v>
      </c>
      <c r="O2997" t="s">
        <v>82</v>
      </c>
      <c r="P2997">
        <f t="shared" si="234"/>
        <v>1000</v>
      </c>
    </row>
    <row r="2998" spans="1:16" hidden="1">
      <c r="A2998" t="s">
        <v>14</v>
      </c>
      <c r="B2998" t="s">
        <v>96</v>
      </c>
      <c r="C2998" t="s">
        <v>81</v>
      </c>
      <c r="D2998" s="8">
        <v>6250</v>
      </c>
      <c r="E2998" t="str">
        <f>VLOOKUP(D2998,Conformity!$A$2:$C$116,2,0)</f>
        <v>Hydric Pine Flatwoods</v>
      </c>
      <c r="F2998" s="8" t="s">
        <v>5</v>
      </c>
      <c r="G2998" s="26">
        <f t="shared" si="235"/>
        <v>0.62640332935885068</v>
      </c>
      <c r="H2998" s="30">
        <f t="shared" si="236"/>
        <v>1.7869211096790915E-2</v>
      </c>
      <c r="I2998" s="30">
        <f>HLOOKUP(F2998,ROCs!$B$1:$F$17,MATCH(VLOOKUP(D2998,HROC,2,0),ROCs!$A$2:$A$17,0)+1,0)</f>
        <v>0.24869471632328805</v>
      </c>
      <c r="J2998" s="3">
        <v>0.23</v>
      </c>
      <c r="K2998" s="26">
        <f t="shared" si="232"/>
        <v>0.23838010296377965</v>
      </c>
      <c r="L2998" s="31">
        <f t="shared" si="233"/>
        <v>0.40630540729656422</v>
      </c>
      <c r="M2998" s="4">
        <f>2.721*K2998*(H2998+VLOOKUP(B2998,Summary!$A$34:C$39,3,0))</f>
        <v>6.3481127594222614E-2</v>
      </c>
      <c r="N2998" t="s">
        <v>103</v>
      </c>
      <c r="O2998" t="s">
        <v>82</v>
      </c>
      <c r="P2998">
        <f t="shared" si="234"/>
        <v>6000</v>
      </c>
    </row>
    <row r="2999" spans="1:16" hidden="1">
      <c r="A2999" t="s">
        <v>12</v>
      </c>
      <c r="B2999" t="s">
        <v>95</v>
      </c>
      <c r="C2999" t="s">
        <v>71</v>
      </c>
      <c r="D2999" s="8">
        <v>6172</v>
      </c>
      <c r="E2999" t="str">
        <f>VLOOKUP(D2999,Conformity!$A$2:$C$116,2,0)</f>
        <v>Mixed Shrubs</v>
      </c>
      <c r="F2999" s="8" t="s">
        <v>10</v>
      </c>
      <c r="G2999" s="26">
        <f t="shared" si="235"/>
        <v>0.62640332935885068</v>
      </c>
      <c r="H2999" s="30">
        <f t="shared" si="236"/>
        <v>1.7869211096790915E-2</v>
      </c>
      <c r="I2999" s="30">
        <f>HLOOKUP(F2999,ROCs!$B$1:$F$17,MATCH(VLOOKUP(D2999,HROC,2,0),ROCs!$A$2:$A$17,0)+1,0)</f>
        <v>0.24869471632328805</v>
      </c>
      <c r="J2999" s="3">
        <v>0.23</v>
      </c>
      <c r="K2999" s="26">
        <f t="shared" si="232"/>
        <v>0.23838010296377965</v>
      </c>
      <c r="L2999" s="31">
        <f t="shared" si="233"/>
        <v>0.40630540729656422</v>
      </c>
      <c r="M2999" s="4">
        <f>2.721*K2999*(H2999+VLOOKUP(B2999,Summary!$A$34:C$39,3,0))</f>
        <v>1.1590546781067062E-2</v>
      </c>
      <c r="N2999" t="s">
        <v>104</v>
      </c>
      <c r="P2999">
        <f t="shared" si="234"/>
        <v>6000</v>
      </c>
    </row>
    <row r="3000" spans="1:16" hidden="1">
      <c r="A3000" t="s">
        <v>14</v>
      </c>
      <c r="B3000" t="s">
        <v>96</v>
      </c>
      <c r="C3000" t="s">
        <v>71</v>
      </c>
      <c r="D3000" s="8">
        <v>1900</v>
      </c>
      <c r="E3000" t="str">
        <f>VLOOKUP(D3000,Conformity!$A$2:$C$116,2,0)</f>
        <v>Open Land</v>
      </c>
      <c r="F3000" s="8" t="s">
        <v>10</v>
      </c>
      <c r="G3000" s="26">
        <f t="shared" si="235"/>
        <v>0.80616023176279095</v>
      </c>
      <c r="H3000" s="30">
        <f t="shared" si="236"/>
        <v>4.9140330516175015E-2</v>
      </c>
      <c r="I3000" s="30">
        <f>HLOOKUP(F3000,ROCs!$B$1:$F$17,MATCH(VLOOKUP(D3000,HROC,2,0),ROCs!$A$2:$A$17,0)+1,0)</f>
        <v>0.24115339422849597</v>
      </c>
      <c r="J3000" s="3">
        <v>0.23</v>
      </c>
      <c r="K3000" s="26">
        <f t="shared" si="232"/>
        <v>0.23115155720286909</v>
      </c>
      <c r="L3000" s="31">
        <f t="shared" si="233"/>
        <v>0.50704526995435339</v>
      </c>
      <c r="M3000" s="4">
        <f>2.721*K3000*(H3000+VLOOKUP(B3000,Summary!$A$34:C$39,3,0))</f>
        <v>8.1224539698995679E-2</v>
      </c>
      <c r="N3000" t="s">
        <v>104</v>
      </c>
      <c r="P3000">
        <f t="shared" si="234"/>
        <v>1000</v>
      </c>
    </row>
    <row r="3001" spans="1:16" hidden="1">
      <c r="A3001" t="s">
        <v>16</v>
      </c>
      <c r="B3001" t="s">
        <v>97</v>
      </c>
      <c r="C3001" t="s">
        <v>71</v>
      </c>
      <c r="D3001" s="8">
        <v>5110</v>
      </c>
      <c r="E3001" t="str">
        <f>VLOOKUP(D3001,Conformity!$A$2:$C$116,2,0)</f>
        <v xml:space="preserve"> Natural River, Stream, Waterway</v>
      </c>
      <c r="F3001" s="8" t="s">
        <v>3</v>
      </c>
      <c r="G3001" s="26">
        <f t="shared" si="235"/>
        <v>0.52096910560538079</v>
      </c>
      <c r="H3001" s="30">
        <f t="shared" si="236"/>
        <v>9.3813358258152305E-2</v>
      </c>
      <c r="I3001" s="30">
        <f>HLOOKUP(F3001,ROCs!$B$1:$F$17,MATCH(VLOOKUP(D3001,HROC,2,0),ROCs!$A$2:$A$17,0)+1,0)</f>
        <v>0.2984336595879456</v>
      </c>
      <c r="J3001" s="3">
        <v>0.23</v>
      </c>
      <c r="K3001" s="26">
        <f t="shared" si="232"/>
        <v>0.28605612355653554</v>
      </c>
      <c r="L3001" s="31">
        <f t="shared" si="233"/>
        <v>0.40550084213360066</v>
      </c>
      <c r="M3001" s="4">
        <f>2.721*K3001*(H3001+VLOOKUP(B3001,Summary!$A$34:C$39,3,0))</f>
        <v>0.1041547932086158</v>
      </c>
      <c r="N3001" t="s">
        <v>104</v>
      </c>
      <c r="P3001">
        <f t="shared" si="234"/>
        <v>5000</v>
      </c>
    </row>
    <row r="3002" spans="1:16" hidden="1">
      <c r="A3002" t="s">
        <v>8</v>
      </c>
      <c r="B3002" t="s">
        <v>8</v>
      </c>
      <c r="C3002" t="s">
        <v>83</v>
      </c>
      <c r="D3002" s="8">
        <v>5250</v>
      </c>
      <c r="E3002" t="str">
        <f>VLOOKUP(D3002,Conformity!$A$2:$C$116,2,0)</f>
        <v>Marshy Lakes</v>
      </c>
      <c r="F3002" s="8" t="s">
        <v>9</v>
      </c>
      <c r="G3002" s="26">
        <f t="shared" si="235"/>
        <v>0.52096910560538079</v>
      </c>
      <c r="H3002" s="30">
        <f t="shared" si="236"/>
        <v>9.3813358258152305E-2</v>
      </c>
      <c r="I3002" s="30">
        <f>HLOOKUP(F3002,ROCs!$B$1:$F$17,MATCH(VLOOKUP(D3002,HROC,2,0),ROCs!$A$2:$A$17,0)+1,0)</f>
        <v>0.2984336595879456</v>
      </c>
      <c r="J3002" s="3">
        <v>0.23</v>
      </c>
      <c r="K3002" s="26">
        <f t="shared" si="232"/>
        <v>0.28605612355653554</v>
      </c>
      <c r="L3002" s="31">
        <f t="shared" si="233"/>
        <v>0.40550084213360066</v>
      </c>
      <c r="M3002" s="4">
        <f>2.721*K3002*(H3002+VLOOKUP(B3002,Summary!$A$34:C$39,3,0))</f>
        <v>0.22090860003821577</v>
      </c>
      <c r="N3002" t="s">
        <v>111</v>
      </c>
      <c r="O3002" t="s">
        <v>82</v>
      </c>
      <c r="P3002">
        <f t="shared" si="234"/>
        <v>5000</v>
      </c>
    </row>
    <row r="3003" spans="1:16" hidden="1">
      <c r="A3003" t="s">
        <v>11</v>
      </c>
      <c r="B3003" t="s">
        <v>11</v>
      </c>
      <c r="C3003" t="s">
        <v>74</v>
      </c>
      <c r="D3003" s="8">
        <v>8140</v>
      </c>
      <c r="E3003" t="str">
        <f>VLOOKUP(D3003,Conformity!$A$2:$C$116,2,0)</f>
        <v>Roads and Highways</v>
      </c>
      <c r="F3003" s="8" t="s">
        <v>5</v>
      </c>
      <c r="G3003" s="26">
        <f t="shared" si="235"/>
        <v>1.0171301585628862</v>
      </c>
      <c r="H3003" s="30">
        <f t="shared" si="236"/>
        <v>0.19656132206470006</v>
      </c>
      <c r="I3003" s="30">
        <f>HLOOKUP(F3003,ROCs!$B$1:$F$17,MATCH(VLOOKUP(D3003,HROC,2,0),ROCs!$A$2:$A$17,0)+1,0)</f>
        <v>0.45034663738052311</v>
      </c>
      <c r="J3003" s="3">
        <v>0.23</v>
      </c>
      <c r="K3003" s="26">
        <f t="shared" si="232"/>
        <v>0.43166851059516592</v>
      </c>
      <c r="L3003" s="31">
        <f t="shared" si="233"/>
        <v>1.194690587969512</v>
      </c>
      <c r="M3003" s="4">
        <f>2.721*K3003*(H3003+VLOOKUP(B3003,Summary!$A$34:C$39,3,0))</f>
        <v>0.36007773737007276</v>
      </c>
      <c r="N3003" t="s">
        <v>115</v>
      </c>
      <c r="P3003">
        <f t="shared" si="234"/>
        <v>8000</v>
      </c>
    </row>
    <row r="3004" spans="1:16" hidden="1">
      <c r="A3004" t="s">
        <v>14</v>
      </c>
      <c r="B3004" t="s">
        <v>96</v>
      </c>
      <c r="C3004" t="s">
        <v>4</v>
      </c>
      <c r="D3004" s="8">
        <v>2130</v>
      </c>
      <c r="E3004" t="str">
        <f>VLOOKUP(D3004,Conformity!$A$2:$C$116,2,0)</f>
        <v>Woodland Pastures</v>
      </c>
      <c r="F3004" s="8" t="s">
        <v>10</v>
      </c>
      <c r="G3004" s="26">
        <f t="shared" si="235"/>
        <v>0.95337210017164864</v>
      </c>
      <c r="H3004" s="30">
        <f t="shared" si="236"/>
        <v>0.22938109134459039</v>
      </c>
      <c r="I3004" s="30">
        <f>HLOOKUP(F3004,ROCs!$B$1:$F$17,MATCH(VLOOKUP(D3004,HROC,2,0),ROCs!$A$2:$A$17,0)+1,0)</f>
        <v>0.2</v>
      </c>
      <c r="J3004" s="3">
        <v>0.22</v>
      </c>
      <c r="K3004" s="26">
        <f t="shared" si="232"/>
        <v>0.18337000000000001</v>
      </c>
      <c r="L3004" s="31">
        <f t="shared" si="233"/>
        <v>0.47568479010506104</v>
      </c>
      <c r="M3004" s="4">
        <f>2.721*K3004*(H3004+VLOOKUP(B3004,Summary!$A$34:C$39,3,0))</f>
        <v>0.15436562436873238</v>
      </c>
      <c r="N3004" t="s">
        <v>4</v>
      </c>
      <c r="P3004">
        <f t="shared" si="234"/>
        <v>2000</v>
      </c>
    </row>
    <row r="3005" spans="1:16">
      <c r="A3005" t="s">
        <v>16</v>
      </c>
      <c r="B3005" t="s">
        <v>97</v>
      </c>
      <c r="C3005" t="s">
        <v>17</v>
      </c>
      <c r="D3005" s="8">
        <v>4110</v>
      </c>
      <c r="E3005" t="str">
        <f>VLOOKUP(D3005,Conformity!$A$2:$C$116,2,0)</f>
        <v>Pine Flatwoods</v>
      </c>
      <c r="F3005" s="8" t="s">
        <v>3</v>
      </c>
      <c r="G3005" s="26">
        <f t="shared" si="235"/>
        <v>0.80616023176279095</v>
      </c>
      <c r="H3005" s="30">
        <f t="shared" si="236"/>
        <v>4.9140330516175015E-2</v>
      </c>
      <c r="I3005" s="30">
        <f>HLOOKUP(F3005,ROCs!$B$1:$F$17,MATCH(VLOOKUP(D3005,HROC,2,0),ROCs!$A$2:$A$17,0)+1,0)</f>
        <v>2.0887301862310671E-2</v>
      </c>
      <c r="J3005" s="3">
        <v>0.22</v>
      </c>
      <c r="K3005" s="26">
        <f t="shared" si="232"/>
        <v>1.9150522712459539E-2</v>
      </c>
      <c r="L3005" s="31">
        <f t="shared" si="233"/>
        <v>4.2007858722681791E-2</v>
      </c>
      <c r="M3005" s="4">
        <f>2.721*K3005*(H3005+VLOOKUP(B3005,Summary!$A$34:C$39,3,0))</f>
        <v>4.6449753576017008E-3</v>
      </c>
      <c r="N3005" t="s">
        <v>17</v>
      </c>
      <c r="O3005" t="s">
        <v>66</v>
      </c>
      <c r="P3005">
        <f t="shared" si="234"/>
        <v>4000</v>
      </c>
    </row>
    <row r="3006" spans="1:16">
      <c r="A3006" t="s">
        <v>16</v>
      </c>
      <c r="B3006" t="s">
        <v>97</v>
      </c>
      <c r="C3006" t="s">
        <v>17</v>
      </c>
      <c r="D3006" s="8">
        <v>4110</v>
      </c>
      <c r="E3006" t="str">
        <f>VLOOKUP(D3006,Conformity!$A$2:$C$116,2,0)</f>
        <v>Pine Flatwoods</v>
      </c>
      <c r="F3006" s="8" t="s">
        <v>10</v>
      </c>
      <c r="G3006" s="26">
        <f t="shared" si="235"/>
        <v>0.80616023176279095</v>
      </c>
      <c r="H3006" s="30">
        <f t="shared" si="236"/>
        <v>4.9140330516175015E-2</v>
      </c>
      <c r="I3006" s="30">
        <f>HLOOKUP(F3006,ROCs!$B$1:$F$17,MATCH(VLOOKUP(D3006,HROC,2,0),ROCs!$A$2:$A$17,0)+1,0)</f>
        <v>0.24115339422849597</v>
      </c>
      <c r="J3006" s="3">
        <v>0.22</v>
      </c>
      <c r="K3006" s="26">
        <f t="shared" si="232"/>
        <v>0.2211014894983965</v>
      </c>
      <c r="L3006" s="31">
        <f t="shared" si="233"/>
        <v>0.48499982343459885</v>
      </c>
      <c r="M3006" s="4">
        <f>2.721*K3006*(H3006+VLOOKUP(B3006,Summary!$A$34:C$39,3,0))</f>
        <v>5.3628351855946915E-2</v>
      </c>
      <c r="N3006" t="s">
        <v>17</v>
      </c>
      <c r="O3006" t="s">
        <v>62</v>
      </c>
      <c r="P3006">
        <f t="shared" si="234"/>
        <v>4000</v>
      </c>
    </row>
    <row r="3007" spans="1:16" hidden="1">
      <c r="A3007" t="s">
        <v>14</v>
      </c>
      <c r="B3007" t="s">
        <v>96</v>
      </c>
      <c r="C3007" t="s">
        <v>86</v>
      </c>
      <c r="D3007" s="8">
        <v>5300</v>
      </c>
      <c r="E3007" t="str">
        <f>VLOOKUP(D3007,Conformity!$A$2:$C$116,2,0)</f>
        <v>Reservoirs</v>
      </c>
      <c r="F3007" s="8" t="s">
        <v>9</v>
      </c>
      <c r="G3007" s="26">
        <f t="shared" si="235"/>
        <v>0.52096910560538079</v>
      </c>
      <c r="H3007" s="30">
        <f t="shared" si="236"/>
        <v>9.3813358258152305E-2</v>
      </c>
      <c r="I3007" s="30">
        <f>HLOOKUP(F3007,ROCs!$B$1:$F$17,MATCH(VLOOKUP(D3007,HROC,2,0),ROCs!$A$2:$A$17,0)+1,0)</f>
        <v>0.2984336595879456</v>
      </c>
      <c r="J3007" s="3">
        <v>0.22</v>
      </c>
      <c r="K3007" s="26">
        <f t="shared" si="232"/>
        <v>0.27361890079320789</v>
      </c>
      <c r="L3007" s="31">
        <f t="shared" si="233"/>
        <v>0.38787037073648756</v>
      </c>
      <c r="M3007" s="4">
        <f>2.721*K3007*(H3007+VLOOKUP(B3007,Summary!$A$34:C$39,3,0))</f>
        <v>0.12940700510100875</v>
      </c>
      <c r="N3007" t="s">
        <v>109</v>
      </c>
      <c r="P3007">
        <f t="shared" si="234"/>
        <v>5000</v>
      </c>
    </row>
    <row r="3008" spans="1:16" hidden="1">
      <c r="A3008" t="s">
        <v>8</v>
      </c>
      <c r="B3008" t="s">
        <v>8</v>
      </c>
      <c r="C3008" t="s">
        <v>72</v>
      </c>
      <c r="D3008" s="8">
        <v>2120</v>
      </c>
      <c r="E3008" t="str">
        <f>VLOOKUP(D3008,Conformity!$A$2:$C$116,2,0)</f>
        <v>Unimproved Pastures</v>
      </c>
      <c r="F3008" s="8" t="s">
        <v>10</v>
      </c>
      <c r="G3008" s="26">
        <f t="shared" si="235"/>
        <v>0.95337210017164864</v>
      </c>
      <c r="H3008" s="30">
        <f t="shared" si="236"/>
        <v>0.22938109134459039</v>
      </c>
      <c r="I3008" s="30">
        <f>HLOOKUP(F3008,ROCs!$B$1:$F$17,MATCH(VLOOKUP(D3008,HROC,2,0),ROCs!$A$2:$A$17,0)+1,0)</f>
        <v>0.2</v>
      </c>
      <c r="J3008" s="3">
        <v>0.22</v>
      </c>
      <c r="K3008" s="26">
        <f t="shared" si="232"/>
        <v>0.18337000000000001</v>
      </c>
      <c r="L3008" s="31">
        <f t="shared" si="233"/>
        <v>0.47568479010506104</v>
      </c>
      <c r="M3008" s="4">
        <f>2.721*K3008*(H3008+VLOOKUP(B3008,Summary!$A$34:C$39,3,0))</f>
        <v>0.20925009906873238</v>
      </c>
      <c r="N3008" t="s">
        <v>99</v>
      </c>
      <c r="P3008">
        <f t="shared" si="234"/>
        <v>2000</v>
      </c>
    </row>
    <row r="3009" spans="1:16">
      <c r="A3009" t="s">
        <v>11</v>
      </c>
      <c r="B3009" t="s">
        <v>11</v>
      </c>
      <c r="C3009" t="s">
        <v>17</v>
      </c>
      <c r="D3009" s="8">
        <v>2110</v>
      </c>
      <c r="E3009" t="str">
        <f>VLOOKUP(D3009,Conformity!$A$2:$C$116,2,0)</f>
        <v>Improved Pastures</v>
      </c>
      <c r="F3009" s="8" t="s">
        <v>5</v>
      </c>
      <c r="G3009" s="26">
        <f t="shared" si="235"/>
        <v>1.8765006736361713</v>
      </c>
      <c r="H3009" s="30">
        <f t="shared" si="236"/>
        <v>0.3700681607026059</v>
      </c>
      <c r="I3009" s="30">
        <f>HLOOKUP(F3009,ROCs!$B$1:$F$17,MATCH(VLOOKUP(D3009,HROC,2,0),ROCs!$A$2:$A$17,0)+1,0)</f>
        <v>0.58663586860269046</v>
      </c>
      <c r="J3009" s="3">
        <v>0.21</v>
      </c>
      <c r="K3009" s="26">
        <f t="shared" si="232"/>
        <v>0.51340904630435957</v>
      </c>
      <c r="L3009" s="31">
        <f t="shared" si="233"/>
        <v>2.6214451981968567</v>
      </c>
      <c r="M3009" s="4">
        <f>2.721*K3009*(H3009+VLOOKUP(B3009,Summary!$A$34:C$39,3,0))</f>
        <v>0.67064850674551058</v>
      </c>
      <c r="N3009" t="s">
        <v>17</v>
      </c>
      <c r="O3009" t="s">
        <v>24</v>
      </c>
      <c r="P3009">
        <f t="shared" si="234"/>
        <v>2000</v>
      </c>
    </row>
    <row r="3010" spans="1:16">
      <c r="A3010" t="s">
        <v>14</v>
      </c>
      <c r="B3010" t="s">
        <v>96</v>
      </c>
      <c r="C3010" t="s">
        <v>17</v>
      </c>
      <c r="D3010" s="8">
        <v>3200</v>
      </c>
      <c r="E3010" t="str">
        <f>VLOOKUP(D3010,Conformity!$A$2:$C$116,2,0)</f>
        <v>Shrub and Brushland</v>
      </c>
      <c r="F3010" s="8" t="s">
        <v>9</v>
      </c>
      <c r="G3010" s="26">
        <f t="shared" si="235"/>
        <v>0.80616023176279095</v>
      </c>
      <c r="H3010" s="30">
        <f t="shared" si="236"/>
        <v>4.9140330516175015E-2</v>
      </c>
      <c r="I3010" s="30">
        <f>HLOOKUP(F3010,ROCs!$B$1:$F$17,MATCH(VLOOKUP(D3010,HROC,2,0),ROCs!$A$2:$A$17,0)+1,0)</f>
        <v>0.19937879050387461</v>
      </c>
      <c r="J3010" s="3">
        <v>0.21</v>
      </c>
      <c r="K3010" s="26">
        <f t="shared" ref="K3010:K3073" si="237">Rain*I3010*J3010/12</f>
        <v>0.17449133297922845</v>
      </c>
      <c r="L3010" s="31">
        <f t="shared" ref="L3010:L3073" si="238">2.721*G3010*K3010</f>
        <v>0.38275755571699732</v>
      </c>
      <c r="M3010" s="4">
        <f>2.721*K3010*(H3010+VLOOKUP(B3010,Summary!$A$34:C$39,3,0))</f>
        <v>6.1314655952168944E-2</v>
      </c>
      <c r="N3010" t="s">
        <v>17</v>
      </c>
      <c r="O3010" t="s">
        <v>38</v>
      </c>
      <c r="P3010">
        <f t="shared" si="234"/>
        <v>3000</v>
      </c>
    </row>
    <row r="3011" spans="1:16">
      <c r="A3011" t="s">
        <v>16</v>
      </c>
      <c r="B3011" t="s">
        <v>97</v>
      </c>
      <c r="C3011" t="s">
        <v>17</v>
      </c>
      <c r="D3011" s="8">
        <v>5110</v>
      </c>
      <c r="E3011" t="str">
        <f>VLOOKUP(D3011,Conformity!$A$2:$C$116,2,0)</f>
        <v xml:space="preserve"> Natural River, Stream, Waterway</v>
      </c>
      <c r="F3011" s="8" t="s">
        <v>5</v>
      </c>
      <c r="G3011" s="26">
        <f t="shared" si="235"/>
        <v>0.52096910560538079</v>
      </c>
      <c r="H3011" s="30">
        <f t="shared" si="236"/>
        <v>9.3813358258152305E-2</v>
      </c>
      <c r="I3011" s="30">
        <f>HLOOKUP(F3011,ROCs!$B$1:$F$17,MATCH(VLOOKUP(D3011,HROC,2,0),ROCs!$A$2:$A$17,0)+1,0)</f>
        <v>0.2984336595879456</v>
      </c>
      <c r="J3011" s="3">
        <v>0.21</v>
      </c>
      <c r="K3011" s="26">
        <f t="shared" si="237"/>
        <v>0.26118167802988029</v>
      </c>
      <c r="L3011" s="31">
        <f t="shared" si="238"/>
        <v>0.37023989933937457</v>
      </c>
      <c r="M3011" s="4">
        <f>2.721*K3011*(H3011+VLOOKUP(B3011,Summary!$A$34:C$39,3,0))</f>
        <v>9.5097854668736173E-2</v>
      </c>
      <c r="N3011" t="s">
        <v>17</v>
      </c>
      <c r="O3011" t="s">
        <v>65</v>
      </c>
      <c r="P3011">
        <f t="shared" ref="P3011:P3074" si="239">INT(D3011/1000)*1000</f>
        <v>5000</v>
      </c>
    </row>
    <row r="3012" spans="1:16" hidden="1">
      <c r="A3012" t="s">
        <v>14</v>
      </c>
      <c r="B3012" t="s">
        <v>96</v>
      </c>
      <c r="C3012" t="s">
        <v>86</v>
      </c>
      <c r="D3012" s="8">
        <v>1310</v>
      </c>
      <c r="E3012" t="str">
        <f>VLOOKUP(D3012,Conformity!$A$2:$C$116,2,0)</f>
        <v>Fixed Single Family Units &lt;Six or more dwelling units per acre&gt;</v>
      </c>
      <c r="F3012" s="8" t="s">
        <v>5</v>
      </c>
      <c r="G3012" s="26">
        <f t="shared" si="235"/>
        <v>1.3474392445178078</v>
      </c>
      <c r="H3012" s="30">
        <f t="shared" si="236"/>
        <v>0.2921616014325315</v>
      </c>
      <c r="I3012" s="30">
        <f>HLOOKUP(F3012,ROCs!$B$1:$F$17,MATCH(VLOOKUP(D3012,HROC,2,0),ROCs!$A$2:$A$17,0)+1,0)</f>
        <v>0.45902383655933859</v>
      </c>
      <c r="J3012" s="3">
        <v>0.21</v>
      </c>
      <c r="K3012" s="26">
        <f t="shared" si="237"/>
        <v>0.40172618616081907</v>
      </c>
      <c r="L3012" s="31">
        <f t="shared" si="238"/>
        <v>1.4728817319200511</v>
      </c>
      <c r="M3012" s="4">
        <f>2.721*K3012*(H3012+VLOOKUP(B3012,Summary!$A$34:C$39,3,0))</f>
        <v>0.40680871237964189</v>
      </c>
      <c r="N3012" t="s">
        <v>109</v>
      </c>
      <c r="P3012">
        <f t="shared" si="239"/>
        <v>1000</v>
      </c>
    </row>
    <row r="3013" spans="1:16" hidden="1">
      <c r="A3013" t="s">
        <v>16</v>
      </c>
      <c r="B3013" t="s">
        <v>97</v>
      </c>
      <c r="C3013" t="s">
        <v>92</v>
      </c>
      <c r="D3013" s="8">
        <v>5250</v>
      </c>
      <c r="E3013" t="str">
        <f>VLOOKUP(D3013,Conformity!$A$2:$C$116,2,0)</f>
        <v>Marshy Lakes</v>
      </c>
      <c r="F3013" s="8" t="s">
        <v>5</v>
      </c>
      <c r="G3013" s="26">
        <f t="shared" si="235"/>
        <v>0.52096910560538079</v>
      </c>
      <c r="H3013" s="30">
        <f t="shared" si="236"/>
        <v>9.3813358258152305E-2</v>
      </c>
      <c r="I3013" s="30">
        <f>HLOOKUP(F3013,ROCs!$B$1:$F$17,MATCH(VLOOKUP(D3013,HROC,2,0),ROCs!$A$2:$A$17,0)+1,0)</f>
        <v>0.2984336595879456</v>
      </c>
      <c r="J3013" s="3">
        <v>0.21</v>
      </c>
      <c r="K3013" s="26">
        <f t="shared" si="237"/>
        <v>0.26118167802988029</v>
      </c>
      <c r="L3013" s="31">
        <f t="shared" si="238"/>
        <v>0.37023989933937457</v>
      </c>
      <c r="M3013" s="4">
        <f>2.721*K3013*(H3013+VLOOKUP(B3013,Summary!$A$34:C$39,3,0))</f>
        <v>9.5097854668736173E-2</v>
      </c>
      <c r="N3013" t="s">
        <v>102</v>
      </c>
      <c r="O3013" t="s">
        <v>89</v>
      </c>
      <c r="P3013">
        <f t="shared" si="239"/>
        <v>5000</v>
      </c>
    </row>
    <row r="3014" spans="1:16" hidden="1">
      <c r="A3014" t="s">
        <v>2</v>
      </c>
      <c r="B3014" t="s">
        <v>94</v>
      </c>
      <c r="C3014" t="s">
        <v>81</v>
      </c>
      <c r="D3014" s="8">
        <v>6300</v>
      </c>
      <c r="E3014" t="str">
        <f>VLOOKUP(D3014,Conformity!$A$2:$C$116,2,0)</f>
        <v>Wetland Forested Mixed</v>
      </c>
      <c r="F3014" s="8" t="s">
        <v>10</v>
      </c>
      <c r="G3014" s="26">
        <f t="shared" si="235"/>
        <v>0.62640332935885068</v>
      </c>
      <c r="H3014" s="30">
        <f t="shared" si="236"/>
        <v>1.7869211096790915E-2</v>
      </c>
      <c r="I3014" s="30">
        <f>HLOOKUP(F3014,ROCs!$B$1:$F$17,MATCH(VLOOKUP(D3014,HROC,2,0),ROCs!$A$2:$A$17,0)+1,0)</f>
        <v>0.24869471632328805</v>
      </c>
      <c r="J3014" s="3">
        <v>0.21</v>
      </c>
      <c r="K3014" s="26">
        <f t="shared" si="237"/>
        <v>0.21765139835823358</v>
      </c>
      <c r="L3014" s="31">
        <f t="shared" si="238"/>
        <v>0.37097450231425427</v>
      </c>
      <c r="M3014" s="4">
        <f>2.721*K3014*(H3014+VLOOKUP(B3014,Summary!$A$34:C$39,3,0))</f>
        <v>4.0194145894568475E-2</v>
      </c>
      <c r="N3014" t="s">
        <v>103</v>
      </c>
      <c r="O3014" t="s">
        <v>82</v>
      </c>
      <c r="P3014">
        <f t="shared" si="239"/>
        <v>6000</v>
      </c>
    </row>
    <row r="3015" spans="1:16" hidden="1">
      <c r="A3015" t="s">
        <v>14</v>
      </c>
      <c r="B3015" t="s">
        <v>96</v>
      </c>
      <c r="C3015" t="s">
        <v>72</v>
      </c>
      <c r="D3015" s="8">
        <v>6440</v>
      </c>
      <c r="E3015" t="str">
        <f>VLOOKUP(D3015,Conformity!$A$2:$C$116,2,0)</f>
        <v>Emergent Aquatic Vegetation</v>
      </c>
      <c r="F3015" s="8" t="s">
        <v>9</v>
      </c>
      <c r="G3015" s="26">
        <f t="shared" si="235"/>
        <v>0.62640332935885068</v>
      </c>
      <c r="H3015" s="30">
        <f t="shared" si="236"/>
        <v>1.7869211096790915E-2</v>
      </c>
      <c r="I3015" s="30">
        <f>HLOOKUP(F3015,ROCs!$B$1:$F$17,MATCH(VLOOKUP(D3015,HROC,2,0),ROCs!$A$2:$A$17,0)+1,0)</f>
        <v>0.24869471632328805</v>
      </c>
      <c r="J3015" s="3">
        <v>0.21</v>
      </c>
      <c r="K3015" s="26">
        <f t="shared" si="237"/>
        <v>0.21765139835823358</v>
      </c>
      <c r="L3015" s="31">
        <f t="shared" si="238"/>
        <v>0.37097450231425427</v>
      </c>
      <c r="M3015" s="4">
        <f>2.721*K3015*(H3015+VLOOKUP(B3015,Summary!$A$34:C$39,3,0))</f>
        <v>5.7961029542551085E-2</v>
      </c>
      <c r="N3015" t="s">
        <v>99</v>
      </c>
      <c r="P3015">
        <f t="shared" si="239"/>
        <v>6000</v>
      </c>
    </row>
    <row r="3016" spans="1:16" hidden="1">
      <c r="A3016" t="s">
        <v>14</v>
      </c>
      <c r="B3016" t="s">
        <v>96</v>
      </c>
      <c r="C3016" t="s">
        <v>79</v>
      </c>
      <c r="D3016" s="8">
        <v>1550</v>
      </c>
      <c r="E3016" t="str">
        <f>VLOOKUP(D3016,Conformity!$A$2:$C$116,2,0)</f>
        <v>Other Light Industrial</v>
      </c>
      <c r="F3016" s="8" t="s">
        <v>13</v>
      </c>
      <c r="G3016" s="26">
        <f t="shared" si="235"/>
        <v>1.2017295380314896</v>
      </c>
      <c r="H3016" s="30">
        <f t="shared" si="236"/>
        <v>0.2322997442582819</v>
      </c>
      <c r="I3016" s="30">
        <f>HLOOKUP(F3016,ROCs!$B$1:$F$17,MATCH(VLOOKUP(D3016,HROC,2,0),ROCs!$A$2:$A$17,0)+1,0)</f>
        <v>0.25919242765503703</v>
      </c>
      <c r="J3016" s="3">
        <v>0.21</v>
      </c>
      <c r="K3016" s="26">
        <f t="shared" si="237"/>
        <v>0.22683873287299702</v>
      </c>
      <c r="L3016" s="31">
        <f t="shared" si="238"/>
        <v>0.7417413502093364</v>
      </c>
      <c r="M3016" s="4">
        <f>2.721*K3016*(H3016+VLOOKUP(B3016,Summary!$A$34:C$39,3,0))</f>
        <v>0.1927602065566425</v>
      </c>
      <c r="N3016" t="s">
        <v>113</v>
      </c>
      <c r="P3016">
        <f t="shared" si="239"/>
        <v>1000</v>
      </c>
    </row>
    <row r="3017" spans="1:16" hidden="1">
      <c r="A3017" t="s">
        <v>11</v>
      </c>
      <c r="B3017" t="s">
        <v>11</v>
      </c>
      <c r="C3017" t="s">
        <v>74</v>
      </c>
      <c r="D3017" s="8">
        <v>1550</v>
      </c>
      <c r="E3017" t="str">
        <f>VLOOKUP(D3017,Conformity!$A$2:$C$116,2,0)</f>
        <v>Other Light Industrial</v>
      </c>
      <c r="F3017" s="8" t="s">
        <v>5</v>
      </c>
      <c r="G3017" s="26">
        <f t="shared" si="235"/>
        <v>1.2017295380314896</v>
      </c>
      <c r="H3017" s="30">
        <f t="shared" si="236"/>
        <v>0.2322997442582819</v>
      </c>
      <c r="I3017" s="30">
        <f>HLOOKUP(F3017,ROCs!$B$1:$F$17,MATCH(VLOOKUP(D3017,HROC,2,0),ROCs!$A$2:$A$17,0)+1,0)</f>
        <v>0.34369105791620291</v>
      </c>
      <c r="J3017" s="3">
        <v>0.21</v>
      </c>
      <c r="K3017" s="26">
        <f t="shared" si="237"/>
        <v>0.30078982161181284</v>
      </c>
      <c r="L3017" s="31">
        <f t="shared" si="238"/>
        <v>0.98355446438014549</v>
      </c>
      <c r="M3017" s="4">
        <f>2.721*K3017*(H3017+VLOOKUP(B3017,Summary!$A$34:C$39,3,0))</f>
        <v>0.28015491919496555</v>
      </c>
      <c r="N3017" t="s">
        <v>115</v>
      </c>
      <c r="P3017">
        <f t="shared" si="239"/>
        <v>1000</v>
      </c>
    </row>
    <row r="3018" spans="1:16" hidden="1">
      <c r="A3018" t="s">
        <v>12</v>
      </c>
      <c r="B3018" t="s">
        <v>95</v>
      </c>
      <c r="C3018" t="s">
        <v>4</v>
      </c>
      <c r="D3018" s="8">
        <v>2140</v>
      </c>
      <c r="E3018" t="str">
        <f>VLOOKUP(D3018,Conformity!$A$2:$C$116,2,0)</f>
        <v>Row Crops</v>
      </c>
      <c r="F3018" s="8" t="s">
        <v>10</v>
      </c>
      <c r="G3018" s="26">
        <f t="shared" si="235"/>
        <v>1.1942187284187931</v>
      </c>
      <c r="H3018" s="30">
        <f t="shared" si="236"/>
        <v>0.52982210901985061</v>
      </c>
      <c r="I3018" s="30">
        <f>HLOOKUP(F3018,ROCs!$B$1:$F$17,MATCH(VLOOKUP(D3018,HROC,2,0),ROCs!$A$2:$A$17,0)+1,0)</f>
        <v>0.25824300484311374</v>
      </c>
      <c r="J3018" s="3">
        <v>0.2</v>
      </c>
      <c r="K3018" s="26">
        <f t="shared" si="237"/>
        <v>0.21524554453673531</v>
      </c>
      <c r="L3018" s="31">
        <f t="shared" si="238"/>
        <v>0.69943375880545489</v>
      </c>
      <c r="M3018" s="4">
        <f>2.721*K3018*(H3018+VLOOKUP(B3018,Summary!$A$34:C$39,3,0))</f>
        <v>0.31030786939729921</v>
      </c>
      <c r="N3018" t="s">
        <v>4</v>
      </c>
      <c r="P3018">
        <f t="shared" si="239"/>
        <v>2000</v>
      </c>
    </row>
    <row r="3019" spans="1:16">
      <c r="A3019" t="s">
        <v>14</v>
      </c>
      <c r="B3019" t="s">
        <v>96</v>
      </c>
      <c r="C3019" t="s">
        <v>17</v>
      </c>
      <c r="D3019" s="8">
        <v>2110</v>
      </c>
      <c r="E3019" t="str">
        <f>VLOOKUP(D3019,Conformity!$A$2:$C$116,2,0)</f>
        <v>Improved Pastures</v>
      </c>
      <c r="F3019" s="8" t="s">
        <v>9</v>
      </c>
      <c r="G3019" s="26">
        <f t="shared" si="235"/>
        <v>1.8765006736361713</v>
      </c>
      <c r="H3019" s="30">
        <f t="shared" si="236"/>
        <v>0.3700681607026059</v>
      </c>
      <c r="I3019" s="30">
        <f>HLOOKUP(F3019,ROCs!$B$1:$F$17,MATCH(VLOOKUP(D3019,HROC,2,0),ROCs!$A$2:$A$17,0)+1,0)</f>
        <v>0.58663586860269046</v>
      </c>
      <c r="J3019" s="3">
        <v>0.2</v>
      </c>
      <c r="K3019" s="26">
        <f t="shared" si="237"/>
        <v>0.48896099648034252</v>
      </c>
      <c r="L3019" s="31">
        <f t="shared" si="238"/>
        <v>2.4966144744731973</v>
      </c>
      <c r="M3019" s="4">
        <f>2.721*K3019*(H3019+VLOOKUP(B3019,Summary!$A$34:C$39,3,0))</f>
        <v>0.59879897742446264</v>
      </c>
      <c r="N3019" t="s">
        <v>17</v>
      </c>
      <c r="O3019" t="s">
        <v>48</v>
      </c>
      <c r="P3019">
        <f t="shared" si="239"/>
        <v>2000</v>
      </c>
    </row>
    <row r="3020" spans="1:16">
      <c r="A3020" t="s">
        <v>14</v>
      </c>
      <c r="B3020" t="s">
        <v>96</v>
      </c>
      <c r="C3020" t="s">
        <v>17</v>
      </c>
      <c r="D3020" s="8">
        <v>5110</v>
      </c>
      <c r="E3020" t="str">
        <f>VLOOKUP(D3020,Conformity!$A$2:$C$116,2,0)</f>
        <v xml:space="preserve"> Natural River, Stream, Waterway</v>
      </c>
      <c r="F3020" s="8" t="s">
        <v>5</v>
      </c>
      <c r="G3020" s="26">
        <f t="shared" si="235"/>
        <v>0.52096910560538079</v>
      </c>
      <c r="H3020" s="30">
        <f t="shared" si="236"/>
        <v>9.3813358258152305E-2</v>
      </c>
      <c r="I3020" s="30">
        <f>HLOOKUP(F3020,ROCs!$B$1:$F$17,MATCH(VLOOKUP(D3020,HROC,2,0),ROCs!$A$2:$A$17,0)+1,0)</f>
        <v>0.2984336595879456</v>
      </c>
      <c r="J3020" s="3">
        <v>0.2</v>
      </c>
      <c r="K3020" s="26">
        <f t="shared" si="237"/>
        <v>0.24874445526655264</v>
      </c>
      <c r="L3020" s="31">
        <f t="shared" si="238"/>
        <v>0.35260942794226147</v>
      </c>
      <c r="M3020" s="4">
        <f>2.721*K3020*(H3020+VLOOKUP(B3020,Summary!$A$34:C$39,3,0))</f>
        <v>0.11764273191000796</v>
      </c>
      <c r="N3020" t="s">
        <v>17</v>
      </c>
      <c r="O3020" t="s">
        <v>44</v>
      </c>
      <c r="P3020">
        <f t="shared" si="239"/>
        <v>5000</v>
      </c>
    </row>
    <row r="3021" spans="1:16">
      <c r="A3021" t="s">
        <v>14</v>
      </c>
      <c r="B3021" t="s">
        <v>96</v>
      </c>
      <c r="C3021" t="s">
        <v>17</v>
      </c>
      <c r="D3021" s="8">
        <v>5110</v>
      </c>
      <c r="E3021" t="str">
        <f>VLOOKUP(D3021,Conformity!$A$2:$C$116,2,0)</f>
        <v xml:space="preserve"> Natural River, Stream, Waterway</v>
      </c>
      <c r="F3021" s="8" t="s">
        <v>10</v>
      </c>
      <c r="G3021" s="26">
        <f t="shared" si="235"/>
        <v>0.52096910560538079</v>
      </c>
      <c r="H3021" s="30">
        <f t="shared" si="236"/>
        <v>9.3813358258152305E-2</v>
      </c>
      <c r="I3021" s="30">
        <f>HLOOKUP(F3021,ROCs!$B$1:$F$17,MATCH(VLOOKUP(D3021,HROC,2,0),ROCs!$A$2:$A$17,0)+1,0)</f>
        <v>0.2984336595879456</v>
      </c>
      <c r="J3021" s="3">
        <v>0.2</v>
      </c>
      <c r="K3021" s="26">
        <f t="shared" si="237"/>
        <v>0.24874445526655264</v>
      </c>
      <c r="L3021" s="31">
        <f t="shared" si="238"/>
        <v>0.35260942794226147</v>
      </c>
      <c r="M3021" s="4">
        <f>2.721*K3021*(H3021+VLOOKUP(B3021,Summary!$A$34:C$39,3,0))</f>
        <v>0.11764273191000796</v>
      </c>
      <c r="N3021" t="s">
        <v>17</v>
      </c>
      <c r="O3021" t="s">
        <v>41</v>
      </c>
      <c r="P3021">
        <f t="shared" si="239"/>
        <v>5000</v>
      </c>
    </row>
    <row r="3022" spans="1:16" hidden="1">
      <c r="A3022" t="s">
        <v>11</v>
      </c>
      <c r="B3022" t="s">
        <v>11</v>
      </c>
      <c r="C3022" t="s">
        <v>86</v>
      </c>
      <c r="D3022" s="8">
        <v>2210</v>
      </c>
      <c r="E3022" t="str">
        <f>VLOOKUP(D3022,Conformity!$A$2:$C$116,2,0)</f>
        <v>Citrus Groves</v>
      </c>
      <c r="F3022" s="8" t="s">
        <v>10</v>
      </c>
      <c r="G3022" s="26">
        <f t="shared" si="235"/>
        <v>1.6671011379372187</v>
      </c>
      <c r="H3022" s="30">
        <f t="shared" si="236"/>
        <v>0.16490862031309303</v>
      </c>
      <c r="I3022" s="30">
        <f>HLOOKUP(F3022,ROCs!$B$1:$F$17,MATCH(VLOOKUP(D3022,HROC,2,0),ROCs!$A$2:$A$17,0)+1,0)</f>
        <v>0.32696578480774496</v>
      </c>
      <c r="J3022" s="3">
        <v>0.2</v>
      </c>
      <c r="K3022" s="26">
        <f t="shared" si="237"/>
        <v>0.27252598163725544</v>
      </c>
      <c r="L3022" s="31">
        <f t="shared" si="238"/>
        <v>1.236227505939504</v>
      </c>
      <c r="M3022" s="4">
        <f>2.721*K3022*(H3022+VLOOKUP(B3022,Summary!$A$34:C$39,3,0))</f>
        <v>0.20385661692453566</v>
      </c>
      <c r="N3022" t="s">
        <v>109</v>
      </c>
      <c r="P3022">
        <f t="shared" si="239"/>
        <v>2000</v>
      </c>
    </row>
    <row r="3023" spans="1:16" hidden="1">
      <c r="A3023" t="s">
        <v>14</v>
      </c>
      <c r="B3023" t="s">
        <v>96</v>
      </c>
      <c r="C3023" t="s">
        <v>86</v>
      </c>
      <c r="D3023" s="8">
        <v>7430</v>
      </c>
      <c r="E3023" t="str">
        <f>VLOOKUP(D3023,Conformity!$A$2:$C$116,2,0)</f>
        <v>Spoil Areas</v>
      </c>
      <c r="F3023" s="8" t="s">
        <v>5</v>
      </c>
      <c r="G3023" s="26">
        <f t="shared" ref="G3023:G3086" si="240">VLOOKUP(VLOOKUP(D3023,HEMC,2,0),EMCN,2,0)</f>
        <v>0.73183755311232057</v>
      </c>
      <c r="H3023" s="30">
        <f t="shared" ref="H3023:H3086" si="241">VLOOKUP(VLOOKUP(D3023,HEMC,2,0),EMCP,3,0)</f>
        <v>0.13401908322593187</v>
      </c>
      <c r="I3023" s="30">
        <f>HLOOKUP(F3023,ROCs!$B$1:$F$17,MATCH(VLOOKUP(D3023,HROC,2,0),ROCs!$A$2:$A$17,0)+1,0)</f>
        <v>0.28292799795311729</v>
      </c>
      <c r="J3023" s="3">
        <v>0.2</v>
      </c>
      <c r="K3023" s="26">
        <f t="shared" si="237"/>
        <v>0.23582048629392327</v>
      </c>
      <c r="L3023" s="31">
        <f t="shared" si="238"/>
        <v>0.46959640473130149</v>
      </c>
      <c r="M3023" s="4">
        <f>2.721*K3023*(H3023+VLOOKUP(B3023,Summary!$A$34:C$39,3,0))</f>
        <v>0.13732909933273391</v>
      </c>
      <c r="N3023" t="s">
        <v>109</v>
      </c>
      <c r="P3023">
        <f t="shared" si="239"/>
        <v>7000</v>
      </c>
    </row>
    <row r="3024" spans="1:16" hidden="1">
      <c r="A3024" t="s">
        <v>16</v>
      </c>
      <c r="B3024" t="s">
        <v>97</v>
      </c>
      <c r="C3024" t="s">
        <v>81</v>
      </c>
      <c r="D3024" s="8">
        <v>1400</v>
      </c>
      <c r="E3024" t="str">
        <f>VLOOKUP(D3024,Conformity!$A$2:$C$116,2,0)</f>
        <v>Commercial and Services</v>
      </c>
      <c r="F3024" s="8" t="s">
        <v>5</v>
      </c>
      <c r="G3024" s="26">
        <f t="shared" si="240"/>
        <v>0.73183755311232057</v>
      </c>
      <c r="H3024" s="30">
        <f t="shared" si="241"/>
        <v>0.15992943931627868</v>
      </c>
      <c r="I3024" s="30">
        <f>HLOOKUP(F3024,ROCs!$B$1:$F$17,MATCH(VLOOKUP(D3024,HROC,2,0),ROCs!$A$2:$A$17,0)+1,0)</f>
        <v>0.58224006489851832</v>
      </c>
      <c r="J3024" s="3">
        <v>0.2</v>
      </c>
      <c r="K3024" s="26">
        <f t="shared" si="237"/>
        <v>0.48529709409291505</v>
      </c>
      <c r="L3024" s="31">
        <f t="shared" si="238"/>
        <v>0.96638665365373511</v>
      </c>
      <c r="M3024" s="4">
        <f>2.721*K3024*(H3024+VLOOKUP(B3024,Summary!$A$34:C$39,3,0))</f>
        <v>0.2640055036887029</v>
      </c>
      <c r="N3024" t="s">
        <v>103</v>
      </c>
      <c r="O3024" t="s">
        <v>82</v>
      </c>
      <c r="P3024">
        <f t="shared" si="239"/>
        <v>1000</v>
      </c>
    </row>
    <row r="3025" spans="1:16" hidden="1">
      <c r="A3025" t="s">
        <v>16</v>
      </c>
      <c r="B3025" t="s">
        <v>97</v>
      </c>
      <c r="C3025" t="s">
        <v>81</v>
      </c>
      <c r="D3025" s="8">
        <v>5120</v>
      </c>
      <c r="E3025" t="str">
        <f>VLOOKUP(D3025,Conformity!$A$2:$C$116,2,0)</f>
        <v xml:space="preserve"> Channelized Waterways, Canals</v>
      </c>
      <c r="F3025" s="8" t="s">
        <v>13</v>
      </c>
      <c r="G3025" s="26">
        <f t="shared" si="240"/>
        <v>0.52096910560538079</v>
      </c>
      <c r="H3025" s="30">
        <f t="shared" si="241"/>
        <v>9.3813358258152305E-2</v>
      </c>
      <c r="I3025" s="30">
        <f>HLOOKUP(F3025,ROCs!$B$1:$F$17,MATCH(VLOOKUP(D3025,HROC,2,0),ROCs!$A$2:$A$17,0)+1,0)</f>
        <v>0.2984336595879456</v>
      </c>
      <c r="J3025" s="3">
        <v>0.2</v>
      </c>
      <c r="K3025" s="26">
        <f t="shared" si="237"/>
        <v>0.24874445526655264</v>
      </c>
      <c r="L3025" s="31">
        <f t="shared" si="238"/>
        <v>0.35260942794226147</v>
      </c>
      <c r="M3025" s="4">
        <f>2.721*K3025*(H3025+VLOOKUP(B3025,Summary!$A$34:C$39,3,0))</f>
        <v>9.0569385398796359E-2</v>
      </c>
      <c r="N3025" t="s">
        <v>103</v>
      </c>
      <c r="O3025" t="s">
        <v>82</v>
      </c>
      <c r="P3025">
        <f t="shared" si="239"/>
        <v>5000</v>
      </c>
    </row>
    <row r="3026" spans="1:16" hidden="1">
      <c r="A3026" t="s">
        <v>2</v>
      </c>
      <c r="B3026" t="s">
        <v>94</v>
      </c>
      <c r="C3026" t="s">
        <v>71</v>
      </c>
      <c r="D3026" s="8">
        <v>1920</v>
      </c>
      <c r="E3026" t="str">
        <f>VLOOKUP(D3026,Conformity!$A$2:$C$116,2,0)</f>
        <v>Inactive Land with street pattern but without structures</v>
      </c>
      <c r="F3026" s="8" t="s">
        <v>10</v>
      </c>
      <c r="G3026" s="26">
        <f t="shared" si="240"/>
        <v>0.80616023176279095</v>
      </c>
      <c r="H3026" s="30">
        <f t="shared" si="241"/>
        <v>4.9140330516175015E-2</v>
      </c>
      <c r="I3026" s="30">
        <f>HLOOKUP(F3026,ROCs!$B$1:$F$17,MATCH(VLOOKUP(D3026,HROC,2,0),ROCs!$A$2:$A$17,0)+1,0)</f>
        <v>0.24895975957097566</v>
      </c>
      <c r="J3026" s="3">
        <v>0.2</v>
      </c>
      <c r="K3026" s="26">
        <f t="shared" si="237"/>
        <v>0.2075079596024082</v>
      </c>
      <c r="L3026" s="31">
        <f t="shared" si="238"/>
        <v>0.45518157293631317</v>
      </c>
      <c r="M3026" s="4">
        <f>2.721*K3026*(H3026+VLOOKUP(B3026,Summary!$A$34:C$39,3,0))</f>
        <v>5.5977521350937691E-2</v>
      </c>
      <c r="N3026" t="s">
        <v>104</v>
      </c>
      <c r="P3026">
        <f t="shared" si="239"/>
        <v>1000</v>
      </c>
    </row>
    <row r="3027" spans="1:16" hidden="1">
      <c r="A3027" t="s">
        <v>16</v>
      </c>
      <c r="B3027" t="s">
        <v>97</v>
      </c>
      <c r="C3027" t="s">
        <v>71</v>
      </c>
      <c r="D3027" s="8">
        <v>4240</v>
      </c>
      <c r="E3027" t="str">
        <f>VLOOKUP(D3027,Conformity!$A$2:$C$116,2,0)</f>
        <v>Melaleuca</v>
      </c>
      <c r="F3027" s="8" t="s">
        <v>13</v>
      </c>
      <c r="G3027" s="26">
        <f t="shared" si="240"/>
        <v>0.80616023176279095</v>
      </c>
      <c r="H3027" s="30">
        <f t="shared" si="241"/>
        <v>4.9140330516175015E-2</v>
      </c>
      <c r="I3027" s="30">
        <f>HLOOKUP(F3027,ROCs!$B$1:$F$17,MATCH(VLOOKUP(D3027,HROC,2,0),ROCs!$A$2:$A$17,0)+1,0)</f>
        <v>9.4942281192321246E-2</v>
      </c>
      <c r="J3027" s="3">
        <v>0.2</v>
      </c>
      <c r="K3027" s="26">
        <f t="shared" si="237"/>
        <v>7.9134391373799767E-2</v>
      </c>
      <c r="L3027" s="31">
        <f t="shared" si="238"/>
        <v>0.17358619306893305</v>
      </c>
      <c r="M3027" s="4">
        <f>2.721*K3027*(H3027+VLOOKUP(B3027,Summary!$A$34:C$39,3,0))</f>
        <v>1.9194113047940914E-2</v>
      </c>
      <c r="N3027" t="s">
        <v>104</v>
      </c>
      <c r="P3027">
        <f t="shared" si="239"/>
        <v>4000</v>
      </c>
    </row>
    <row r="3028" spans="1:16" hidden="1">
      <c r="A3028" t="s">
        <v>16</v>
      </c>
      <c r="B3028" t="s">
        <v>97</v>
      </c>
      <c r="C3028" t="s">
        <v>71</v>
      </c>
      <c r="D3028" s="8">
        <v>6172</v>
      </c>
      <c r="E3028" t="str">
        <f>VLOOKUP(D3028,Conformity!$A$2:$C$116,2,0)</f>
        <v>Mixed Shrubs</v>
      </c>
      <c r="F3028" s="8" t="s">
        <v>3</v>
      </c>
      <c r="G3028" s="26">
        <f t="shared" si="240"/>
        <v>0.62640332935885068</v>
      </c>
      <c r="H3028" s="30">
        <f t="shared" si="241"/>
        <v>1.7869211096790915E-2</v>
      </c>
      <c r="I3028" s="30">
        <f>HLOOKUP(F3028,ROCs!$B$1:$F$17,MATCH(VLOOKUP(D3028,HROC,2,0),ROCs!$A$2:$A$17,0)+1,0)</f>
        <v>0.24869471632328805</v>
      </c>
      <c r="J3028" s="3">
        <v>0.2</v>
      </c>
      <c r="K3028" s="26">
        <f t="shared" si="237"/>
        <v>0.20728704605546058</v>
      </c>
      <c r="L3028" s="31">
        <f t="shared" si="238"/>
        <v>0.35330904982309935</v>
      </c>
      <c r="M3028" s="4">
        <f>2.721*K3028*(H3028+VLOOKUP(B3028,Summary!$A$34:C$39,3,0))</f>
        <v>3.2639858424038992E-2</v>
      </c>
      <c r="N3028" t="s">
        <v>104</v>
      </c>
      <c r="P3028">
        <f t="shared" si="239"/>
        <v>6000</v>
      </c>
    </row>
    <row r="3029" spans="1:16" hidden="1">
      <c r="A3029" t="s">
        <v>12</v>
      </c>
      <c r="B3029" t="s">
        <v>95</v>
      </c>
      <c r="C3029" t="s">
        <v>91</v>
      </c>
      <c r="D3029" s="8">
        <v>1180</v>
      </c>
      <c r="E3029" t="str">
        <f>VLOOKUP(D3029,Conformity!$A$2:$C$116,2,0)</f>
        <v>Rural Residential</v>
      </c>
      <c r="F3029" s="8" t="s">
        <v>5</v>
      </c>
      <c r="G3029" s="26">
        <f t="shared" si="240"/>
        <v>0.96739227811534922</v>
      </c>
      <c r="H3029" s="30">
        <f t="shared" si="241"/>
        <v>0.17065096597435325</v>
      </c>
      <c r="I3029" s="30">
        <f>HLOOKUP(F3029,ROCs!$B$1:$F$17,MATCH(VLOOKUP(D3029,HROC,2,0),ROCs!$A$2:$A$17,0)+1,0)</f>
        <v>0.27638752969320179</v>
      </c>
      <c r="J3029" s="3">
        <v>0.2</v>
      </c>
      <c r="K3029" s="26">
        <f t="shared" si="237"/>
        <v>0.2303690059992837</v>
      </c>
      <c r="L3029" s="31">
        <f t="shared" si="238"/>
        <v>0.60639443445413921</v>
      </c>
      <c r="M3029" s="4">
        <f>2.721*K3029*(H3029+VLOOKUP(B3029,Summary!$A$34:C$39,3,0))</f>
        <v>0.10696983875318014</v>
      </c>
      <c r="N3029" t="s">
        <v>107</v>
      </c>
      <c r="O3029" t="s">
        <v>89</v>
      </c>
      <c r="P3029">
        <f t="shared" si="239"/>
        <v>1000</v>
      </c>
    </row>
    <row r="3030" spans="1:16" hidden="1">
      <c r="A3030" t="s">
        <v>11</v>
      </c>
      <c r="B3030" t="s">
        <v>11</v>
      </c>
      <c r="C3030" t="s">
        <v>72</v>
      </c>
      <c r="D3030" s="8">
        <v>7430</v>
      </c>
      <c r="E3030" t="str">
        <f>VLOOKUP(D3030,Conformity!$A$2:$C$116,2,0)</f>
        <v>Spoil Areas</v>
      </c>
      <c r="F3030" s="8" t="s">
        <v>10</v>
      </c>
      <c r="G3030" s="26">
        <f t="shared" si="240"/>
        <v>0.73183755311232057</v>
      </c>
      <c r="H3030" s="30">
        <f t="shared" si="241"/>
        <v>0.13401908322593187</v>
      </c>
      <c r="I3030" s="30">
        <f>HLOOKUP(F3030,ROCs!$B$1:$F$17,MATCH(VLOOKUP(D3030,HROC,2,0),ROCs!$A$2:$A$17,0)+1,0)</f>
        <v>0.24115339422849597</v>
      </c>
      <c r="J3030" s="3">
        <v>0.2</v>
      </c>
      <c r="K3030" s="26">
        <f t="shared" si="237"/>
        <v>0.20100135408945141</v>
      </c>
      <c r="L3030" s="31">
        <f t="shared" si="238"/>
        <v>0.40026002282466644</v>
      </c>
      <c r="M3030" s="4">
        <f>2.721*K3030*(H3030+VLOOKUP(B3030,Summary!$A$34:C$39,3,0))</f>
        <v>0.13346006009980652</v>
      </c>
      <c r="N3030" t="s">
        <v>99</v>
      </c>
      <c r="P3030">
        <f t="shared" si="239"/>
        <v>7000</v>
      </c>
    </row>
    <row r="3031" spans="1:16" hidden="1">
      <c r="A3031" t="s">
        <v>14</v>
      </c>
      <c r="B3031" t="s">
        <v>96</v>
      </c>
      <c r="C3031" t="s">
        <v>77</v>
      </c>
      <c r="D3031" s="8">
        <v>6172</v>
      </c>
      <c r="E3031" t="str">
        <f>VLOOKUP(D3031,Conformity!$A$2:$C$116,2,0)</f>
        <v>Mixed Shrubs</v>
      </c>
      <c r="F3031" s="8" t="s">
        <v>10</v>
      </c>
      <c r="G3031" s="26">
        <f t="shared" si="240"/>
        <v>0.62640332935885068</v>
      </c>
      <c r="H3031" s="30">
        <f t="shared" si="241"/>
        <v>1.7869211096790915E-2</v>
      </c>
      <c r="I3031" s="30">
        <f>HLOOKUP(F3031,ROCs!$B$1:$F$17,MATCH(VLOOKUP(D3031,HROC,2,0),ROCs!$A$2:$A$17,0)+1,0)</f>
        <v>0.24869471632328805</v>
      </c>
      <c r="J3031" s="3">
        <v>0.2</v>
      </c>
      <c r="K3031" s="26">
        <f t="shared" si="237"/>
        <v>0.20728704605546058</v>
      </c>
      <c r="L3031" s="31">
        <f t="shared" si="238"/>
        <v>0.35330904982309935</v>
      </c>
      <c r="M3031" s="4">
        <f>2.721*K3031*(H3031+VLOOKUP(B3031,Summary!$A$34:C$39,3,0))</f>
        <v>5.5200980516715327E-2</v>
      </c>
      <c r="N3031" t="s">
        <v>112</v>
      </c>
      <c r="P3031">
        <f t="shared" si="239"/>
        <v>6000</v>
      </c>
    </row>
    <row r="3032" spans="1:16" hidden="1">
      <c r="A3032" t="s">
        <v>16</v>
      </c>
      <c r="B3032" t="s">
        <v>97</v>
      </c>
      <c r="C3032" t="s">
        <v>79</v>
      </c>
      <c r="D3032" s="8">
        <v>1700</v>
      </c>
      <c r="E3032" t="str">
        <f>VLOOKUP(D3032,Conformity!$A$2:$C$116,2,0)</f>
        <v>Institutional</v>
      </c>
      <c r="F3032" s="8" t="s">
        <v>9</v>
      </c>
      <c r="G3032" s="26">
        <f t="shared" si="240"/>
        <v>0.96739227811534922</v>
      </c>
      <c r="H3032" s="30">
        <f t="shared" si="241"/>
        <v>0.17065096597435325</v>
      </c>
      <c r="I3032" s="30">
        <f>HLOOKUP(F3032,ROCs!$B$1:$F$17,MATCH(VLOOKUP(D3032,HROC,2,0),ROCs!$A$2:$A$17,0)+1,0)</f>
        <v>0.2050753273754139</v>
      </c>
      <c r="J3032" s="3">
        <v>0.2</v>
      </c>
      <c r="K3032" s="26">
        <f t="shared" si="237"/>
        <v>0.17093028536740748</v>
      </c>
      <c r="L3032" s="31">
        <f t="shared" si="238"/>
        <v>0.44993541243467439</v>
      </c>
      <c r="M3032" s="4">
        <f>2.721*K3032*(H3032+VLOOKUP(B3032,Summary!$A$34:C$39,3,0))</f>
        <v>9.7974039486939113E-2</v>
      </c>
      <c r="N3032" t="s">
        <v>113</v>
      </c>
      <c r="P3032">
        <f t="shared" si="239"/>
        <v>1000</v>
      </c>
    </row>
    <row r="3033" spans="1:16" hidden="1">
      <c r="A3033" t="s">
        <v>14</v>
      </c>
      <c r="B3033" t="s">
        <v>96</v>
      </c>
      <c r="C3033" t="s">
        <v>74</v>
      </c>
      <c r="D3033" s="8">
        <v>5120</v>
      </c>
      <c r="E3033" t="str">
        <f>VLOOKUP(D3033,Conformity!$A$2:$C$116,2,0)</f>
        <v xml:space="preserve"> Channelized Waterways, Canals</v>
      </c>
      <c r="F3033" s="8" t="s">
        <v>5</v>
      </c>
      <c r="G3033" s="26">
        <f t="shared" si="240"/>
        <v>0.52096910560538079</v>
      </c>
      <c r="H3033" s="30">
        <f t="shared" si="241"/>
        <v>9.3813358258152305E-2</v>
      </c>
      <c r="I3033" s="30">
        <f>HLOOKUP(F3033,ROCs!$B$1:$F$17,MATCH(VLOOKUP(D3033,HROC,2,0),ROCs!$A$2:$A$17,0)+1,0)</f>
        <v>0.2984336595879456</v>
      </c>
      <c r="J3033" s="3">
        <v>0.2</v>
      </c>
      <c r="K3033" s="26">
        <f t="shared" si="237"/>
        <v>0.24874445526655264</v>
      </c>
      <c r="L3033" s="31">
        <f t="shared" si="238"/>
        <v>0.35260942794226147</v>
      </c>
      <c r="M3033" s="4">
        <f>2.721*K3033*(H3033+VLOOKUP(B3033,Summary!$A$34:C$39,3,0))</f>
        <v>0.11764273191000796</v>
      </c>
      <c r="N3033" t="s">
        <v>115</v>
      </c>
      <c r="P3033">
        <f t="shared" si="239"/>
        <v>5000</v>
      </c>
    </row>
    <row r="3034" spans="1:16">
      <c r="A3034" t="s">
        <v>14</v>
      </c>
      <c r="B3034" t="s">
        <v>96</v>
      </c>
      <c r="C3034" t="s">
        <v>17</v>
      </c>
      <c r="D3034" s="8">
        <v>3100</v>
      </c>
      <c r="E3034" t="str">
        <f>VLOOKUP(D3034,Conformity!$A$2:$C$116,2,0)</f>
        <v>Herbaceous (Dry Prairie)</v>
      </c>
      <c r="F3034" s="8" t="s">
        <v>10</v>
      </c>
      <c r="G3034" s="26">
        <f t="shared" si="240"/>
        <v>0.80616023176279095</v>
      </c>
      <c r="H3034" s="30">
        <f t="shared" si="241"/>
        <v>4.9140330516175015E-2</v>
      </c>
      <c r="I3034" s="30">
        <f>HLOOKUP(F3034,ROCs!$B$1:$F$17,MATCH(VLOOKUP(D3034,HROC,2,0),ROCs!$A$2:$A$17,0)+1,0)</f>
        <v>0.24115339422849597</v>
      </c>
      <c r="J3034" s="3">
        <v>0.19</v>
      </c>
      <c r="K3034" s="26">
        <f t="shared" si="237"/>
        <v>0.19095128638497882</v>
      </c>
      <c r="L3034" s="31">
        <f t="shared" si="238"/>
        <v>0.41886348387533545</v>
      </c>
      <c r="M3034" s="4">
        <f>2.721*K3034*(H3034+VLOOKUP(B3034,Summary!$A$34:C$39,3,0))</f>
        <v>6.709853279482253E-2</v>
      </c>
      <c r="N3034" t="s">
        <v>17</v>
      </c>
      <c r="O3034" t="s">
        <v>38</v>
      </c>
      <c r="P3034">
        <f t="shared" si="239"/>
        <v>3000</v>
      </c>
    </row>
    <row r="3035" spans="1:16">
      <c r="A3035" t="s">
        <v>16</v>
      </c>
      <c r="B3035" t="s">
        <v>97</v>
      </c>
      <c r="C3035" t="s">
        <v>17</v>
      </c>
      <c r="D3035" s="8">
        <v>1840</v>
      </c>
      <c r="E3035" t="str">
        <f>VLOOKUP(D3035,Conformity!$A$2:$C$116,2,0)</f>
        <v>Marinas and Fish Camps</v>
      </c>
      <c r="F3035" s="8" t="s">
        <v>5</v>
      </c>
      <c r="G3035" s="26">
        <f t="shared" si="240"/>
        <v>0.73183755311232057</v>
      </c>
      <c r="H3035" s="30">
        <f t="shared" si="241"/>
        <v>0.15992943931627868</v>
      </c>
      <c r="I3035" s="30">
        <f>HLOOKUP(F3035,ROCs!$B$1:$F$17,MATCH(VLOOKUP(D3035,HROC,2,0),ROCs!$A$2:$A$17,0)+1,0)</f>
        <v>0.27638752969320179</v>
      </c>
      <c r="J3035" s="3">
        <v>0.19</v>
      </c>
      <c r="K3035" s="26">
        <f t="shared" si="237"/>
        <v>0.21885055569931952</v>
      </c>
      <c r="L3035" s="31">
        <f t="shared" si="238"/>
        <v>0.4358036731454919</v>
      </c>
      <c r="M3035" s="4">
        <f>2.721*K3035*(H3035+VLOOKUP(B3035,Summary!$A$34:C$39,3,0))</f>
        <v>0.11905645406335205</v>
      </c>
      <c r="N3035" t="s">
        <v>17</v>
      </c>
      <c r="O3035" t="s">
        <v>65</v>
      </c>
      <c r="P3035">
        <f t="shared" si="239"/>
        <v>1000</v>
      </c>
    </row>
    <row r="3036" spans="1:16" hidden="1">
      <c r="A3036" t="s">
        <v>11</v>
      </c>
      <c r="B3036" t="s">
        <v>11</v>
      </c>
      <c r="C3036" t="s">
        <v>86</v>
      </c>
      <c r="D3036" s="8">
        <v>3200</v>
      </c>
      <c r="E3036" t="str">
        <f>VLOOKUP(D3036,Conformity!$A$2:$C$116,2,0)</f>
        <v>Shrub and Brushland</v>
      </c>
      <c r="F3036" s="8" t="s">
        <v>5</v>
      </c>
      <c r="G3036" s="26">
        <f t="shared" si="240"/>
        <v>0.80616023176279095</v>
      </c>
      <c r="H3036" s="30">
        <f t="shared" si="241"/>
        <v>4.9140330516175015E-2</v>
      </c>
      <c r="I3036" s="30">
        <f>HLOOKUP(F3036,ROCs!$B$1:$F$17,MATCH(VLOOKUP(D3036,HROC,2,0),ROCs!$A$2:$A$17,0)+1,0)</f>
        <v>0.28292799795311729</v>
      </c>
      <c r="J3036" s="3">
        <v>0.19</v>
      </c>
      <c r="K3036" s="26">
        <f t="shared" si="237"/>
        <v>0.2240294619792271</v>
      </c>
      <c r="L3036" s="31">
        <f t="shared" si="238"/>
        <v>0.4914225125781494</v>
      </c>
      <c r="M3036" s="4">
        <f>2.721*K3036*(H3036+VLOOKUP(B3036,Summary!$A$34:C$39,3,0))</f>
        <v>9.7009425661904111E-2</v>
      </c>
      <c r="N3036" t="s">
        <v>109</v>
      </c>
      <c r="P3036">
        <f t="shared" si="239"/>
        <v>3000</v>
      </c>
    </row>
    <row r="3037" spans="1:16" hidden="1">
      <c r="A3037" t="s">
        <v>14</v>
      </c>
      <c r="B3037" t="s">
        <v>96</v>
      </c>
      <c r="C3037" t="s">
        <v>86</v>
      </c>
      <c r="D3037" s="8">
        <v>1480</v>
      </c>
      <c r="E3037" t="str">
        <f>VLOOKUP(D3037,Conformity!$A$2:$C$116,2,0)</f>
        <v>Cemeteries</v>
      </c>
      <c r="F3037" s="8" t="s">
        <v>5</v>
      </c>
      <c r="G3037" s="26">
        <f t="shared" si="240"/>
        <v>1.3474392445178078</v>
      </c>
      <c r="H3037" s="30">
        <f t="shared" si="241"/>
        <v>0.2921616014325315</v>
      </c>
      <c r="I3037" s="30">
        <f>HLOOKUP(F3037,ROCs!$B$1:$F$17,MATCH(VLOOKUP(D3037,HROC,2,0),ROCs!$A$2:$A$17,0)+1,0)</f>
        <v>0.27638752969320179</v>
      </c>
      <c r="J3037" s="3">
        <v>0.19</v>
      </c>
      <c r="K3037" s="26">
        <f t="shared" si="237"/>
        <v>0.21885055569931952</v>
      </c>
      <c r="L3037" s="31">
        <f t="shared" si="238"/>
        <v>0.80238977844735215</v>
      </c>
      <c r="M3037" s="4">
        <f>2.721*K3037*(H3037+VLOOKUP(B3037,Summary!$A$34:C$39,3,0))</f>
        <v>0.22161939110428971</v>
      </c>
      <c r="N3037" t="s">
        <v>109</v>
      </c>
      <c r="P3037">
        <f t="shared" si="239"/>
        <v>1000</v>
      </c>
    </row>
    <row r="3038" spans="1:16" hidden="1">
      <c r="A3038" t="s">
        <v>14</v>
      </c>
      <c r="B3038" t="s">
        <v>96</v>
      </c>
      <c r="C3038" t="s">
        <v>86</v>
      </c>
      <c r="D3038" s="8">
        <v>4270</v>
      </c>
      <c r="E3038" t="str">
        <f>VLOOKUP(D3038,Conformity!$A$2:$C$116,2,0)</f>
        <v>Live Oak</v>
      </c>
      <c r="F3038" s="8" t="s">
        <v>5</v>
      </c>
      <c r="G3038" s="26">
        <f t="shared" si="240"/>
        <v>0.80616023176279095</v>
      </c>
      <c r="H3038" s="30">
        <f t="shared" si="241"/>
        <v>4.9140330516175015E-2</v>
      </c>
      <c r="I3038" s="30">
        <f>HLOOKUP(F3038,ROCs!$B$1:$F$17,MATCH(VLOOKUP(D3038,HROC,2,0),ROCs!$A$2:$A$17,0)+1,0)</f>
        <v>0.28292799795311729</v>
      </c>
      <c r="J3038" s="3">
        <v>0.19</v>
      </c>
      <c r="K3038" s="26">
        <f t="shared" si="237"/>
        <v>0.2240294619792271</v>
      </c>
      <c r="L3038" s="31">
        <f t="shared" si="238"/>
        <v>0.4914225125781494</v>
      </c>
      <c r="M3038" s="4">
        <f>2.721*K3038*(H3038+VLOOKUP(B3038,Summary!$A$34:C$39,3,0))</f>
        <v>7.8721900680539802E-2</v>
      </c>
      <c r="N3038" t="s">
        <v>109</v>
      </c>
      <c r="P3038">
        <f t="shared" si="239"/>
        <v>4000</v>
      </c>
    </row>
    <row r="3039" spans="1:16" hidden="1">
      <c r="A3039" t="s">
        <v>14</v>
      </c>
      <c r="B3039" t="s">
        <v>96</v>
      </c>
      <c r="C3039" t="s">
        <v>86</v>
      </c>
      <c r="D3039" s="8">
        <v>4370</v>
      </c>
      <c r="E3039" t="str">
        <f>VLOOKUP(D3039,Conformity!$A$2:$C$116,2,0)</f>
        <v>Australian Pines</v>
      </c>
      <c r="F3039" s="8" t="s">
        <v>5</v>
      </c>
      <c r="G3039" s="26">
        <f t="shared" si="240"/>
        <v>0.80616023176279095</v>
      </c>
      <c r="H3039" s="30">
        <f t="shared" si="241"/>
        <v>4.9140330516175015E-2</v>
      </c>
      <c r="I3039" s="30">
        <f>HLOOKUP(F3039,ROCs!$B$1:$F$17,MATCH(VLOOKUP(D3039,HROC,2,0),ROCs!$A$2:$A$17,0)+1,0)</f>
        <v>0.28292799795311729</v>
      </c>
      <c r="J3039" s="3">
        <v>0.19</v>
      </c>
      <c r="K3039" s="26">
        <f t="shared" si="237"/>
        <v>0.2240294619792271</v>
      </c>
      <c r="L3039" s="31">
        <f t="shared" si="238"/>
        <v>0.4914225125781494</v>
      </c>
      <c r="M3039" s="4">
        <f>2.721*K3039*(H3039+VLOOKUP(B3039,Summary!$A$34:C$39,3,0))</f>
        <v>7.8721900680539802E-2</v>
      </c>
      <c r="N3039" t="s">
        <v>109</v>
      </c>
      <c r="P3039">
        <f t="shared" si="239"/>
        <v>4000</v>
      </c>
    </row>
    <row r="3040" spans="1:16" hidden="1">
      <c r="A3040" t="s">
        <v>14</v>
      </c>
      <c r="B3040" t="s">
        <v>96</v>
      </c>
      <c r="C3040" t="s">
        <v>86</v>
      </c>
      <c r="D3040" s="8">
        <v>7430</v>
      </c>
      <c r="E3040" t="str">
        <f>VLOOKUP(D3040,Conformity!$A$2:$C$116,2,0)</f>
        <v>Spoil Areas</v>
      </c>
      <c r="F3040" s="8" t="s">
        <v>10</v>
      </c>
      <c r="G3040" s="26">
        <f t="shared" si="240"/>
        <v>0.73183755311232057</v>
      </c>
      <c r="H3040" s="30">
        <f t="shared" si="241"/>
        <v>0.13401908322593187</v>
      </c>
      <c r="I3040" s="30">
        <f>HLOOKUP(F3040,ROCs!$B$1:$F$17,MATCH(VLOOKUP(D3040,HROC,2,0),ROCs!$A$2:$A$17,0)+1,0)</f>
        <v>0.24115339422849597</v>
      </c>
      <c r="J3040" s="3">
        <v>0.19</v>
      </c>
      <c r="K3040" s="26">
        <f t="shared" si="237"/>
        <v>0.19095128638497882</v>
      </c>
      <c r="L3040" s="31">
        <f t="shared" si="238"/>
        <v>0.38024702168343305</v>
      </c>
      <c r="M3040" s="4">
        <f>2.721*K3040*(H3040+VLOOKUP(B3040,Summary!$A$34:C$39,3,0))</f>
        <v>0.1111997035872104</v>
      </c>
      <c r="N3040" t="s">
        <v>109</v>
      </c>
      <c r="P3040">
        <f t="shared" si="239"/>
        <v>7000</v>
      </c>
    </row>
    <row r="3041" spans="1:16" hidden="1">
      <c r="A3041" t="s">
        <v>14</v>
      </c>
      <c r="B3041" t="s">
        <v>96</v>
      </c>
      <c r="C3041" t="s">
        <v>81</v>
      </c>
      <c r="D3041" s="8">
        <v>4240</v>
      </c>
      <c r="E3041" t="str">
        <f>VLOOKUP(D3041,Conformity!$A$2:$C$116,2,0)</f>
        <v>Melaleuca</v>
      </c>
      <c r="F3041" s="8" t="s">
        <v>10</v>
      </c>
      <c r="G3041" s="26">
        <f t="shared" si="240"/>
        <v>0.80616023176279095</v>
      </c>
      <c r="H3041" s="30">
        <f t="shared" si="241"/>
        <v>4.9140330516175015E-2</v>
      </c>
      <c r="I3041" s="30">
        <f>HLOOKUP(F3041,ROCs!$B$1:$F$17,MATCH(VLOOKUP(D3041,HROC,2,0),ROCs!$A$2:$A$17,0)+1,0)</f>
        <v>0.24115339422849597</v>
      </c>
      <c r="J3041" s="3">
        <v>0.19</v>
      </c>
      <c r="K3041" s="26">
        <f t="shared" si="237"/>
        <v>0.19095128638497882</v>
      </c>
      <c r="L3041" s="31">
        <f t="shared" si="238"/>
        <v>0.41886348387533545</v>
      </c>
      <c r="M3041" s="4">
        <f>2.721*K3041*(H3041+VLOOKUP(B3041,Summary!$A$34:C$39,3,0))</f>
        <v>6.709853279482253E-2</v>
      </c>
      <c r="N3041" t="s">
        <v>103</v>
      </c>
      <c r="O3041" t="s">
        <v>82</v>
      </c>
      <c r="P3041">
        <f t="shared" si="239"/>
        <v>4000</v>
      </c>
    </row>
    <row r="3042" spans="1:16" hidden="1">
      <c r="A3042" t="s">
        <v>14</v>
      </c>
      <c r="B3042" t="s">
        <v>96</v>
      </c>
      <c r="C3042" t="s">
        <v>81</v>
      </c>
      <c r="D3042" s="8">
        <v>6172</v>
      </c>
      <c r="E3042" t="str">
        <f>VLOOKUP(D3042,Conformity!$A$2:$C$116,2,0)</f>
        <v>Mixed Shrubs</v>
      </c>
      <c r="F3042" s="8" t="s">
        <v>5</v>
      </c>
      <c r="G3042" s="26">
        <f t="shared" si="240"/>
        <v>0.62640332935885068</v>
      </c>
      <c r="H3042" s="30">
        <f t="shared" si="241"/>
        <v>1.7869211096790915E-2</v>
      </c>
      <c r="I3042" s="30">
        <f>HLOOKUP(F3042,ROCs!$B$1:$F$17,MATCH(VLOOKUP(D3042,HROC,2,0),ROCs!$A$2:$A$17,0)+1,0)</f>
        <v>0.24869471632328805</v>
      </c>
      <c r="J3042" s="3">
        <v>0.19</v>
      </c>
      <c r="K3042" s="26">
        <f t="shared" si="237"/>
        <v>0.19692269375268756</v>
      </c>
      <c r="L3042" s="31">
        <f t="shared" si="238"/>
        <v>0.33564359733194438</v>
      </c>
      <c r="M3042" s="4">
        <f>2.721*K3042*(H3042+VLOOKUP(B3042,Summary!$A$34:C$39,3,0))</f>
        <v>5.2440931490879562E-2</v>
      </c>
      <c r="N3042" t="s">
        <v>103</v>
      </c>
      <c r="O3042" t="s">
        <v>82</v>
      </c>
      <c r="P3042">
        <f t="shared" si="239"/>
        <v>6000</v>
      </c>
    </row>
    <row r="3043" spans="1:16" hidden="1">
      <c r="A3043" t="s">
        <v>7</v>
      </c>
      <c r="B3043" t="s">
        <v>94</v>
      </c>
      <c r="C3043" t="s">
        <v>71</v>
      </c>
      <c r="D3043" s="8">
        <v>1400</v>
      </c>
      <c r="E3043" t="str">
        <f>VLOOKUP(D3043,Conformity!$A$2:$C$116,2,0)</f>
        <v>Commercial and Services</v>
      </c>
      <c r="F3043" s="8" t="s">
        <v>3</v>
      </c>
      <c r="G3043" s="26">
        <f t="shared" si="240"/>
        <v>0.73183755311232057</v>
      </c>
      <c r="H3043" s="30">
        <f t="shared" si="241"/>
        <v>0.15992943931627868</v>
      </c>
      <c r="I3043" s="30">
        <f>HLOOKUP(F3043,ROCs!$B$1:$F$17,MATCH(VLOOKUP(D3043,HROC,2,0),ROCs!$A$2:$A$17,0)+1,0)</f>
        <v>0.5449281084296117</v>
      </c>
      <c r="J3043" s="3">
        <v>0.19</v>
      </c>
      <c r="K3043" s="26">
        <f t="shared" si="237"/>
        <v>0.43148769945727733</v>
      </c>
      <c r="L3043" s="31">
        <f t="shared" si="238"/>
        <v>0.85923439280151759</v>
      </c>
      <c r="M3043" s="4">
        <f>2.721*K3043*(H3043+VLOOKUP(B3043,Summary!$A$34:C$39,3,0))</f>
        <v>0.2464735425983281</v>
      </c>
      <c r="N3043" t="s">
        <v>104</v>
      </c>
      <c r="P3043">
        <f t="shared" si="239"/>
        <v>1000</v>
      </c>
    </row>
    <row r="3044" spans="1:16" hidden="1">
      <c r="A3044" t="s">
        <v>14</v>
      </c>
      <c r="B3044" t="s">
        <v>96</v>
      </c>
      <c r="C3044" t="s">
        <v>71</v>
      </c>
      <c r="D3044" s="8">
        <v>4130</v>
      </c>
      <c r="E3044" t="str">
        <f>VLOOKUP(D3044,Conformity!$A$2:$C$116,2,0)</f>
        <v>Sand Pine</v>
      </c>
      <c r="F3044" s="8" t="s">
        <v>10</v>
      </c>
      <c r="G3044" s="26">
        <f t="shared" si="240"/>
        <v>0.80616023176279095</v>
      </c>
      <c r="H3044" s="30">
        <f t="shared" si="241"/>
        <v>4.9140330516175015E-2</v>
      </c>
      <c r="I3044" s="30">
        <f>HLOOKUP(F3044,ROCs!$B$1:$F$17,MATCH(VLOOKUP(D3044,HROC,2,0),ROCs!$A$2:$A$17,0)+1,0)</f>
        <v>0.24115339422849597</v>
      </c>
      <c r="J3044" s="3">
        <v>0.19</v>
      </c>
      <c r="K3044" s="26">
        <f t="shared" si="237"/>
        <v>0.19095128638497882</v>
      </c>
      <c r="L3044" s="31">
        <f t="shared" si="238"/>
        <v>0.41886348387533545</v>
      </c>
      <c r="M3044" s="4">
        <f>2.721*K3044*(H3044+VLOOKUP(B3044,Summary!$A$34:C$39,3,0))</f>
        <v>6.709853279482253E-2</v>
      </c>
      <c r="N3044" t="s">
        <v>104</v>
      </c>
      <c r="P3044">
        <f t="shared" si="239"/>
        <v>4000</v>
      </c>
    </row>
    <row r="3045" spans="1:16" hidden="1">
      <c r="A3045" t="s">
        <v>14</v>
      </c>
      <c r="B3045" t="s">
        <v>96</v>
      </c>
      <c r="C3045" t="s">
        <v>72</v>
      </c>
      <c r="D3045" s="8">
        <v>1290</v>
      </c>
      <c r="E3045" t="str">
        <f>VLOOKUP(D3045,Conformity!$A$2:$C$116,2,0)</f>
        <v>Medium Density Under Construction</v>
      </c>
      <c r="F3045" s="8" t="s">
        <v>9</v>
      </c>
      <c r="G3045" s="26">
        <f t="shared" si="240"/>
        <v>1.3474392445178078</v>
      </c>
      <c r="H3045" s="30">
        <f t="shared" si="241"/>
        <v>0.2921616014325315</v>
      </c>
      <c r="I3045" s="30">
        <f>HLOOKUP(F3045,ROCs!$B$1:$F$17,MATCH(VLOOKUP(D3045,HROC,2,0),ROCs!$A$2:$A$17,0)+1,0)</f>
        <v>0.30761299106312084</v>
      </c>
      <c r="J3045" s="3">
        <v>0.19</v>
      </c>
      <c r="K3045" s="26">
        <f t="shared" si="237"/>
        <v>0.24357565664855566</v>
      </c>
      <c r="L3045" s="31">
        <f t="shared" si="238"/>
        <v>0.89304144807346542</v>
      </c>
      <c r="M3045" s="4">
        <f>2.721*K3045*(H3045+VLOOKUP(B3045,Summary!$A$34:C$39,3,0))</f>
        <v>0.24665730704584313</v>
      </c>
      <c r="N3045" t="s">
        <v>99</v>
      </c>
      <c r="P3045">
        <f t="shared" si="239"/>
        <v>1000</v>
      </c>
    </row>
    <row r="3046" spans="1:16" hidden="1">
      <c r="A3046" t="s">
        <v>14</v>
      </c>
      <c r="B3046" t="s">
        <v>96</v>
      </c>
      <c r="C3046" t="s">
        <v>72</v>
      </c>
      <c r="D3046" s="8">
        <v>7430</v>
      </c>
      <c r="E3046" t="str">
        <f>VLOOKUP(D3046,Conformity!$A$2:$C$116,2,0)</f>
        <v>Spoil Areas</v>
      </c>
      <c r="F3046" s="8" t="s">
        <v>3</v>
      </c>
      <c r="G3046" s="26">
        <f t="shared" si="240"/>
        <v>0.73183755311232057</v>
      </c>
      <c r="H3046" s="30">
        <f t="shared" si="241"/>
        <v>0.13401908322593187</v>
      </c>
      <c r="I3046" s="30">
        <f>HLOOKUP(F3046,ROCs!$B$1:$F$17,MATCH(VLOOKUP(D3046,HROC,2,0),ROCs!$A$2:$A$17,0)+1,0)</f>
        <v>2.0887301862310671E-2</v>
      </c>
      <c r="J3046" s="3">
        <v>0.19</v>
      </c>
      <c r="K3046" s="26">
        <f t="shared" si="237"/>
        <v>1.6539087797124149E-2</v>
      </c>
      <c r="L3046" s="31">
        <f t="shared" si="238"/>
        <v>3.2934781405651682E-2</v>
      </c>
      <c r="M3046" s="4">
        <f>2.721*K3046*(H3046+VLOOKUP(B3046,Summary!$A$34:C$39,3,0))</f>
        <v>9.6314703894434181E-3</v>
      </c>
      <c r="N3046" t="s">
        <v>99</v>
      </c>
      <c r="P3046">
        <f t="shared" si="239"/>
        <v>7000</v>
      </c>
    </row>
    <row r="3047" spans="1:16" hidden="1">
      <c r="A3047" t="s">
        <v>14</v>
      </c>
      <c r="B3047" t="s">
        <v>96</v>
      </c>
      <c r="C3047" t="s">
        <v>83</v>
      </c>
      <c r="D3047" s="8">
        <v>8140</v>
      </c>
      <c r="E3047" t="str">
        <f>VLOOKUP(D3047,Conformity!$A$2:$C$116,2,0)</f>
        <v>Roads and Highways</v>
      </c>
      <c r="F3047" s="8" t="s">
        <v>9</v>
      </c>
      <c r="G3047" s="26">
        <f t="shared" si="240"/>
        <v>1.0171301585628862</v>
      </c>
      <c r="H3047" s="30">
        <f t="shared" si="241"/>
        <v>0.19656132206470006</v>
      </c>
      <c r="I3047" s="30">
        <f>HLOOKUP(F3047,ROCs!$B$1:$F$17,MATCH(VLOOKUP(D3047,HROC,2,0),ROCs!$A$2:$A$17,0)+1,0)</f>
        <v>0.42691819959772126</v>
      </c>
      <c r="J3047" s="3">
        <v>0.19</v>
      </c>
      <c r="K3047" s="26">
        <f t="shared" si="237"/>
        <v>0.33804450339646563</v>
      </c>
      <c r="L3047" s="31">
        <f t="shared" si="238"/>
        <v>0.9355757406667502</v>
      </c>
      <c r="M3047" s="4">
        <f>2.721*K3047*(H3047+VLOOKUP(B3047,Summary!$A$34:C$39,3,0))</f>
        <v>0.25438638462558183</v>
      </c>
      <c r="N3047" t="s">
        <v>111</v>
      </c>
      <c r="O3047" t="s">
        <v>82</v>
      </c>
      <c r="P3047">
        <f t="shared" si="239"/>
        <v>8000</v>
      </c>
    </row>
    <row r="3048" spans="1:16">
      <c r="A3048" t="s">
        <v>14</v>
      </c>
      <c r="B3048" t="s">
        <v>96</v>
      </c>
      <c r="C3048" t="s">
        <v>17</v>
      </c>
      <c r="D3048" s="8">
        <v>1110</v>
      </c>
      <c r="E3048" t="str">
        <f>VLOOKUP(D3048,Conformity!$A$2:$C$116,2,0)</f>
        <v>Fixed Single Family Units</v>
      </c>
      <c r="F3048" s="8" t="s">
        <v>10</v>
      </c>
      <c r="G3048" s="26">
        <f t="shared" si="240"/>
        <v>0.96739227811534922</v>
      </c>
      <c r="H3048" s="30">
        <f t="shared" si="241"/>
        <v>0.17065096597435325</v>
      </c>
      <c r="I3048" s="30">
        <f>HLOOKUP(F3048,ROCs!$B$1:$F$17,MATCH(VLOOKUP(D3048,HROC,2,0),ROCs!$A$2:$A$17,0)+1,0)</f>
        <v>0.24895975957097566</v>
      </c>
      <c r="J3048" s="3">
        <v>0.18</v>
      </c>
      <c r="K3048" s="26">
        <f t="shared" si="237"/>
        <v>0.18675716364216735</v>
      </c>
      <c r="L3048" s="31">
        <f t="shared" si="238"/>
        <v>0.49159609877121813</v>
      </c>
      <c r="M3048" s="4">
        <f>2.721*K3048*(H3048+VLOOKUP(B3048,Summary!$A$34:C$39,3,0))</f>
        <v>0.12737235950061729</v>
      </c>
      <c r="N3048" t="s">
        <v>17</v>
      </c>
      <c r="O3048" t="s">
        <v>38</v>
      </c>
      <c r="P3048">
        <f t="shared" si="239"/>
        <v>1000</v>
      </c>
    </row>
    <row r="3049" spans="1:16">
      <c r="A3049" t="s">
        <v>14</v>
      </c>
      <c r="B3049" t="s">
        <v>96</v>
      </c>
      <c r="C3049" t="s">
        <v>17</v>
      </c>
      <c r="D3049" s="8">
        <v>1210</v>
      </c>
      <c r="E3049" t="str">
        <f>VLOOKUP(D3049,Conformity!$A$2:$C$116,2,0)</f>
        <v>Fixed Single Family Units</v>
      </c>
      <c r="F3049" s="8" t="s">
        <v>5</v>
      </c>
      <c r="G3049" s="26">
        <f t="shared" si="240"/>
        <v>1.3474392445178078</v>
      </c>
      <c r="H3049" s="30">
        <f t="shared" si="241"/>
        <v>0.2921616014325315</v>
      </c>
      <c r="I3049" s="30">
        <f>HLOOKUP(F3049,ROCs!$B$1:$F$17,MATCH(VLOOKUP(D3049,HROC,2,0),ROCs!$A$2:$A$17,0)+1,0)</f>
        <v>0.24052044568721381</v>
      </c>
      <c r="J3049" s="3">
        <v>0.18</v>
      </c>
      <c r="K3049" s="26">
        <f t="shared" si="237"/>
        <v>0.18042641233226345</v>
      </c>
      <c r="L3049" s="31">
        <f t="shared" si="238"/>
        <v>0.66151218375812249</v>
      </c>
      <c r="M3049" s="4">
        <f>2.721*K3049*(H3049+VLOOKUP(B3049,Summary!$A$34:C$39,3,0))</f>
        <v>0.18270911633025416</v>
      </c>
      <c r="N3049" t="s">
        <v>17</v>
      </c>
      <c r="O3049" t="s">
        <v>45</v>
      </c>
      <c r="P3049">
        <f t="shared" si="239"/>
        <v>1000</v>
      </c>
    </row>
    <row r="3050" spans="1:16">
      <c r="A3050" t="s">
        <v>14</v>
      </c>
      <c r="B3050" t="s">
        <v>96</v>
      </c>
      <c r="C3050" t="s">
        <v>17</v>
      </c>
      <c r="D3050" s="8">
        <v>4200</v>
      </c>
      <c r="E3050" t="str">
        <f>VLOOKUP(D3050,Conformity!$A$2:$C$116,2,0)</f>
        <v>Upland Hardwood Forests</v>
      </c>
      <c r="F3050" s="8" t="s">
        <v>10</v>
      </c>
      <c r="G3050" s="26">
        <f t="shared" si="240"/>
        <v>0.80616023176279095</v>
      </c>
      <c r="H3050" s="30">
        <f t="shared" si="241"/>
        <v>4.9140330516175015E-2</v>
      </c>
      <c r="I3050" s="30">
        <f>HLOOKUP(F3050,ROCs!$B$1:$F$17,MATCH(VLOOKUP(D3050,HROC,2,0),ROCs!$A$2:$A$17,0)+1,0)</f>
        <v>0.24115339422849597</v>
      </c>
      <c r="J3050" s="3">
        <v>0.18</v>
      </c>
      <c r="K3050" s="26">
        <f t="shared" si="237"/>
        <v>0.18090121868050624</v>
      </c>
      <c r="L3050" s="31">
        <f t="shared" si="238"/>
        <v>0.39681803735558091</v>
      </c>
      <c r="M3050" s="4">
        <f>2.721*K3050*(H3050+VLOOKUP(B3050,Summary!$A$34:C$39,3,0))</f>
        <v>6.3567031068779228E-2</v>
      </c>
      <c r="N3050" t="s">
        <v>17</v>
      </c>
      <c r="O3050" t="s">
        <v>37</v>
      </c>
      <c r="P3050">
        <f t="shared" si="239"/>
        <v>4000</v>
      </c>
    </row>
    <row r="3051" spans="1:16">
      <c r="A3051" t="s">
        <v>14</v>
      </c>
      <c r="B3051" t="s">
        <v>96</v>
      </c>
      <c r="C3051" t="s">
        <v>17</v>
      </c>
      <c r="D3051" s="8">
        <v>6410</v>
      </c>
      <c r="E3051" t="str">
        <f>VLOOKUP(D3051,Conformity!$A$2:$C$116,2,0)</f>
        <v>Freshwater Marshes</v>
      </c>
      <c r="F3051" s="8" t="s">
        <v>10</v>
      </c>
      <c r="G3051" s="26">
        <f t="shared" si="240"/>
        <v>0.62640332935885068</v>
      </c>
      <c r="H3051" s="30">
        <f t="shared" si="241"/>
        <v>1.7869211096790915E-2</v>
      </c>
      <c r="I3051" s="30">
        <f>HLOOKUP(F3051,ROCs!$B$1:$F$17,MATCH(VLOOKUP(D3051,HROC,2,0),ROCs!$A$2:$A$17,0)+1,0)</f>
        <v>0.24869471632328805</v>
      </c>
      <c r="J3051" s="3">
        <v>0.18</v>
      </c>
      <c r="K3051" s="26">
        <f t="shared" si="237"/>
        <v>0.18655834144991448</v>
      </c>
      <c r="L3051" s="31">
        <f t="shared" si="238"/>
        <v>0.31797814484078935</v>
      </c>
      <c r="M3051" s="4">
        <f>2.721*K3051*(H3051+VLOOKUP(B3051,Summary!$A$34:C$39,3,0))</f>
        <v>4.9680882465043777E-2</v>
      </c>
      <c r="N3051" t="s">
        <v>17</v>
      </c>
      <c r="O3051" t="s">
        <v>51</v>
      </c>
      <c r="P3051">
        <f t="shared" si="239"/>
        <v>6000</v>
      </c>
    </row>
    <row r="3052" spans="1:16" hidden="1">
      <c r="A3052" t="s">
        <v>16</v>
      </c>
      <c r="B3052" t="s">
        <v>97</v>
      </c>
      <c r="C3052" t="s">
        <v>86</v>
      </c>
      <c r="D3052" s="8">
        <v>1400</v>
      </c>
      <c r="E3052" t="str">
        <f>VLOOKUP(D3052,Conformity!$A$2:$C$116,2,0)</f>
        <v>Commercial and Services</v>
      </c>
      <c r="F3052" s="8" t="s">
        <v>13</v>
      </c>
      <c r="G3052" s="26">
        <f t="shared" si="240"/>
        <v>0.73183755311232057</v>
      </c>
      <c r="H3052" s="30">
        <f t="shared" si="241"/>
        <v>0.15992943931627868</v>
      </c>
      <c r="I3052" s="30">
        <f>HLOOKUP(F3052,ROCs!$B$1:$F$17,MATCH(VLOOKUP(D3052,HROC,2,0),ROCs!$A$2:$A$17,0)+1,0)</f>
        <v>0.55707618727995345</v>
      </c>
      <c r="J3052" s="3">
        <v>0.18</v>
      </c>
      <c r="K3052" s="26">
        <f t="shared" si="237"/>
        <v>0.41789070188805705</v>
      </c>
      <c r="L3052" s="31">
        <f t="shared" si="238"/>
        <v>0.83215828387649493</v>
      </c>
      <c r="M3052" s="4">
        <f>2.721*K3052*(H3052+VLOOKUP(B3052,Summary!$A$34:C$39,3,0))</f>
        <v>0.22733588678290986</v>
      </c>
      <c r="N3052" t="s">
        <v>109</v>
      </c>
      <c r="P3052">
        <f t="shared" si="239"/>
        <v>1000</v>
      </c>
    </row>
    <row r="3053" spans="1:16" hidden="1">
      <c r="A3053" t="s">
        <v>16</v>
      </c>
      <c r="B3053" t="s">
        <v>97</v>
      </c>
      <c r="C3053" t="s">
        <v>81</v>
      </c>
      <c r="D3053" s="8">
        <v>4340</v>
      </c>
      <c r="E3053" t="str">
        <f>VLOOKUP(D3053,Conformity!$A$2:$C$116,2,0)</f>
        <v>Hardwood - Coniferous Mixed</v>
      </c>
      <c r="F3053" s="8" t="s">
        <v>9</v>
      </c>
      <c r="G3053" s="26">
        <f t="shared" si="240"/>
        <v>0.80616023176279095</v>
      </c>
      <c r="H3053" s="30">
        <f t="shared" si="241"/>
        <v>4.9140330516175015E-2</v>
      </c>
      <c r="I3053" s="30">
        <f>HLOOKUP(F3053,ROCs!$B$1:$F$17,MATCH(VLOOKUP(D3053,HROC,2,0),ROCs!$A$2:$A$17,0)+1,0)</f>
        <v>0.19937879050387461</v>
      </c>
      <c r="J3053" s="3">
        <v>0.18</v>
      </c>
      <c r="K3053" s="26">
        <f t="shared" si="237"/>
        <v>0.14956399969648151</v>
      </c>
      <c r="L3053" s="31">
        <f t="shared" si="238"/>
        <v>0.32807790490028338</v>
      </c>
      <c r="M3053" s="4">
        <f>2.721*K3053*(H3053+VLOOKUP(B3053,Summary!$A$34:C$39,3,0))</f>
        <v>3.6276873660608319E-2</v>
      </c>
      <c r="N3053" t="s">
        <v>103</v>
      </c>
      <c r="O3053" t="s">
        <v>82</v>
      </c>
      <c r="P3053">
        <f t="shared" si="239"/>
        <v>4000</v>
      </c>
    </row>
    <row r="3054" spans="1:16" hidden="1">
      <c r="A3054" t="s">
        <v>2</v>
      </c>
      <c r="B3054" t="s">
        <v>94</v>
      </c>
      <c r="C3054" t="s">
        <v>71</v>
      </c>
      <c r="D3054" s="8">
        <v>3200</v>
      </c>
      <c r="E3054" t="str">
        <f>VLOOKUP(D3054,Conformity!$A$2:$C$116,2,0)</f>
        <v>Shrub and Brushland</v>
      </c>
      <c r="F3054" s="8" t="s">
        <v>3</v>
      </c>
      <c r="G3054" s="26">
        <f t="shared" si="240"/>
        <v>0.80616023176279095</v>
      </c>
      <c r="H3054" s="30">
        <f t="shared" si="241"/>
        <v>4.9140330516175015E-2</v>
      </c>
      <c r="I3054" s="30">
        <f>HLOOKUP(F3054,ROCs!$B$1:$F$17,MATCH(VLOOKUP(D3054,HROC,2,0),ROCs!$A$2:$A$17,0)+1,0)</f>
        <v>2.0887301862310671E-2</v>
      </c>
      <c r="J3054" s="3">
        <v>0.18</v>
      </c>
      <c r="K3054" s="26">
        <f t="shared" si="237"/>
        <v>1.5668609492012351E-2</v>
      </c>
      <c r="L3054" s="31">
        <f t="shared" si="238"/>
        <v>3.4370066227648738E-2</v>
      </c>
      <c r="M3054" s="4">
        <f>2.721*K3054*(H3054+VLOOKUP(B3054,Summary!$A$34:C$39,3,0))</f>
        <v>4.2267772477699575E-3</v>
      </c>
      <c r="N3054" t="s">
        <v>104</v>
      </c>
      <c r="P3054">
        <f t="shared" si="239"/>
        <v>3000</v>
      </c>
    </row>
    <row r="3055" spans="1:16" hidden="1">
      <c r="A3055" t="s">
        <v>8</v>
      </c>
      <c r="B3055" t="s">
        <v>8</v>
      </c>
      <c r="C3055" t="s">
        <v>72</v>
      </c>
      <c r="D3055" s="8">
        <v>3300</v>
      </c>
      <c r="E3055" t="str">
        <f>VLOOKUP(D3055,Conformity!$A$2:$C$116,2,0)</f>
        <v>Mixed Rangeland</v>
      </c>
      <c r="F3055" s="8" t="s">
        <v>10</v>
      </c>
      <c r="G3055" s="26">
        <f t="shared" si="240"/>
        <v>0.80616023176279095</v>
      </c>
      <c r="H3055" s="30">
        <f t="shared" si="241"/>
        <v>4.9140330516175015E-2</v>
      </c>
      <c r="I3055" s="30">
        <f>HLOOKUP(F3055,ROCs!$B$1:$F$17,MATCH(VLOOKUP(D3055,HROC,2,0),ROCs!$A$2:$A$17,0)+1,0)</f>
        <v>0.24115339422849597</v>
      </c>
      <c r="J3055" s="3">
        <v>0.18</v>
      </c>
      <c r="K3055" s="26">
        <f t="shared" si="237"/>
        <v>0.18090121868050624</v>
      </c>
      <c r="L3055" s="31">
        <f t="shared" si="238"/>
        <v>0.39681803735558091</v>
      </c>
      <c r="M3055" s="4">
        <f>2.721*K3055*(H3055+VLOOKUP(B3055,Summary!$A$34:C$39,3,0))</f>
        <v>0.11771257483204155</v>
      </c>
      <c r="N3055" t="s">
        <v>99</v>
      </c>
      <c r="P3055">
        <f t="shared" si="239"/>
        <v>3000</v>
      </c>
    </row>
    <row r="3056" spans="1:16" hidden="1">
      <c r="A3056" t="s">
        <v>14</v>
      </c>
      <c r="B3056" t="s">
        <v>96</v>
      </c>
      <c r="C3056" t="s">
        <v>77</v>
      </c>
      <c r="D3056" s="8">
        <v>8200</v>
      </c>
      <c r="E3056" t="str">
        <f>VLOOKUP(D3056,Conformity!$A$2:$C$116,2,0)</f>
        <v>Communications</v>
      </c>
      <c r="F3056" s="8" t="s">
        <v>10</v>
      </c>
      <c r="G3056" s="26">
        <f t="shared" si="240"/>
        <v>1.2017295380314896</v>
      </c>
      <c r="H3056" s="30">
        <f t="shared" si="241"/>
        <v>0.2322997442582819</v>
      </c>
      <c r="I3056" s="30">
        <f>HLOOKUP(F3056,ROCs!$B$1:$F$17,MATCH(VLOOKUP(D3056,HROC,2,0),ROCs!$A$2:$A$17,0)+1,0)</f>
        <v>0.57659988543228824</v>
      </c>
      <c r="J3056" s="3">
        <v>0.18</v>
      </c>
      <c r="K3056" s="26">
        <f t="shared" si="237"/>
        <v>0.43253640405703098</v>
      </c>
      <c r="L3056" s="31">
        <f t="shared" si="238"/>
        <v>1.4143534144126098</v>
      </c>
      <c r="M3056" s="4">
        <f>2.721*K3056*(H3056+VLOOKUP(B3056,Summary!$A$34:C$39,3,0))</f>
        <v>0.3675554237731582</v>
      </c>
      <c r="N3056" t="s">
        <v>112</v>
      </c>
      <c r="P3056">
        <f t="shared" si="239"/>
        <v>8000</v>
      </c>
    </row>
    <row r="3057" spans="1:16">
      <c r="A3057" t="s">
        <v>14</v>
      </c>
      <c r="B3057" t="s">
        <v>96</v>
      </c>
      <c r="C3057" t="s">
        <v>17</v>
      </c>
      <c r="D3057" s="8">
        <v>5110</v>
      </c>
      <c r="E3057" t="str">
        <f>VLOOKUP(D3057,Conformity!$A$2:$C$116,2,0)</f>
        <v xml:space="preserve"> Natural River, Stream, Waterway</v>
      </c>
      <c r="F3057" s="8" t="s">
        <v>5</v>
      </c>
      <c r="G3057" s="26">
        <f t="shared" si="240"/>
        <v>0.52096910560538079</v>
      </c>
      <c r="H3057" s="30">
        <f t="shared" si="241"/>
        <v>9.3813358258152305E-2</v>
      </c>
      <c r="I3057" s="30">
        <f>HLOOKUP(F3057,ROCs!$B$1:$F$17,MATCH(VLOOKUP(D3057,HROC,2,0),ROCs!$A$2:$A$17,0)+1,0)</f>
        <v>0.2984336595879456</v>
      </c>
      <c r="J3057" s="3">
        <v>0.17</v>
      </c>
      <c r="K3057" s="26">
        <f t="shared" si="237"/>
        <v>0.21143278697656975</v>
      </c>
      <c r="L3057" s="31">
        <f t="shared" si="238"/>
        <v>0.29971801375092222</v>
      </c>
      <c r="M3057" s="4">
        <f>2.721*K3057*(H3057+VLOOKUP(B3057,Summary!$A$34:C$39,3,0))</f>
        <v>9.9996322123506773E-2</v>
      </c>
      <c r="N3057" t="s">
        <v>17</v>
      </c>
      <c r="O3057" t="s">
        <v>58</v>
      </c>
      <c r="P3057">
        <f t="shared" si="239"/>
        <v>5000</v>
      </c>
    </row>
    <row r="3058" spans="1:16">
      <c r="A3058" t="s">
        <v>14</v>
      </c>
      <c r="B3058" t="s">
        <v>96</v>
      </c>
      <c r="C3058" t="s">
        <v>17</v>
      </c>
      <c r="D3058" s="8">
        <v>5110</v>
      </c>
      <c r="E3058" t="str">
        <f>VLOOKUP(D3058,Conformity!$A$2:$C$116,2,0)</f>
        <v xml:space="preserve"> Natural River, Stream, Waterway</v>
      </c>
      <c r="F3058" s="8" t="s">
        <v>5</v>
      </c>
      <c r="G3058" s="26">
        <f t="shared" si="240"/>
        <v>0.52096910560538079</v>
      </c>
      <c r="H3058" s="30">
        <f t="shared" si="241"/>
        <v>9.3813358258152305E-2</v>
      </c>
      <c r="I3058" s="30">
        <f>HLOOKUP(F3058,ROCs!$B$1:$F$17,MATCH(VLOOKUP(D3058,HROC,2,0),ROCs!$A$2:$A$17,0)+1,0)</f>
        <v>0.2984336595879456</v>
      </c>
      <c r="J3058" s="3">
        <v>0.17</v>
      </c>
      <c r="K3058" s="26">
        <f t="shared" si="237"/>
        <v>0.21143278697656975</v>
      </c>
      <c r="L3058" s="31">
        <f t="shared" si="238"/>
        <v>0.29971801375092222</v>
      </c>
      <c r="M3058" s="4">
        <f>2.721*K3058*(H3058+VLOOKUP(B3058,Summary!$A$34:C$39,3,0))</f>
        <v>9.9996322123506773E-2</v>
      </c>
      <c r="N3058" t="s">
        <v>17</v>
      </c>
      <c r="O3058" t="s">
        <v>55</v>
      </c>
      <c r="P3058">
        <f t="shared" si="239"/>
        <v>5000</v>
      </c>
    </row>
    <row r="3059" spans="1:16">
      <c r="A3059" t="s">
        <v>16</v>
      </c>
      <c r="B3059" t="s">
        <v>97</v>
      </c>
      <c r="C3059" t="s">
        <v>17</v>
      </c>
      <c r="D3059" s="8">
        <v>1210</v>
      </c>
      <c r="E3059" t="str">
        <f>VLOOKUP(D3059,Conformity!$A$2:$C$116,2,0)</f>
        <v>Fixed Single Family Units</v>
      </c>
      <c r="F3059" s="8" t="s">
        <v>5</v>
      </c>
      <c r="G3059" s="26">
        <f t="shared" si="240"/>
        <v>1.3474392445178078</v>
      </c>
      <c r="H3059" s="30">
        <f t="shared" si="241"/>
        <v>0.2921616014325315</v>
      </c>
      <c r="I3059" s="30">
        <f>HLOOKUP(F3059,ROCs!$B$1:$F$17,MATCH(VLOOKUP(D3059,HROC,2,0),ROCs!$A$2:$A$17,0)+1,0)</f>
        <v>0.24052044568721381</v>
      </c>
      <c r="J3059" s="3">
        <v>0.17</v>
      </c>
      <c r="K3059" s="26">
        <f t="shared" si="237"/>
        <v>0.17040272275824883</v>
      </c>
      <c r="L3059" s="31">
        <f t="shared" si="238"/>
        <v>0.62476150688267129</v>
      </c>
      <c r="M3059" s="4">
        <f>2.721*K3059*(H3059+VLOOKUP(B3059,Summary!$A$34:C$39,3,0))</f>
        <v>0.15401197752245446</v>
      </c>
      <c r="N3059" t="s">
        <v>17</v>
      </c>
      <c r="O3059" t="s">
        <v>65</v>
      </c>
      <c r="P3059">
        <f t="shared" si="239"/>
        <v>1000</v>
      </c>
    </row>
    <row r="3060" spans="1:16">
      <c r="A3060" t="s">
        <v>16</v>
      </c>
      <c r="B3060" t="s">
        <v>97</v>
      </c>
      <c r="C3060" t="s">
        <v>17</v>
      </c>
      <c r="D3060" s="8">
        <v>6250</v>
      </c>
      <c r="E3060" t="str">
        <f>VLOOKUP(D3060,Conformity!$A$2:$C$116,2,0)</f>
        <v>Hydric Pine Flatwoods</v>
      </c>
      <c r="F3060" s="8" t="s">
        <v>5</v>
      </c>
      <c r="G3060" s="26">
        <f t="shared" si="240"/>
        <v>0.62640332935885068</v>
      </c>
      <c r="H3060" s="30">
        <f t="shared" si="241"/>
        <v>1.7869211096790915E-2</v>
      </c>
      <c r="I3060" s="30">
        <f>HLOOKUP(F3060,ROCs!$B$1:$F$17,MATCH(VLOOKUP(D3060,HROC,2,0),ROCs!$A$2:$A$17,0)+1,0)</f>
        <v>0.24869471632328805</v>
      </c>
      <c r="J3060" s="3">
        <v>0.17</v>
      </c>
      <c r="K3060" s="26">
        <f t="shared" si="237"/>
        <v>0.17619398914714149</v>
      </c>
      <c r="L3060" s="31">
        <f t="shared" si="238"/>
        <v>0.30031269234963442</v>
      </c>
      <c r="M3060" s="4">
        <f>2.721*K3060*(H3060+VLOOKUP(B3060,Summary!$A$34:C$39,3,0))</f>
        <v>2.7743879660433145E-2</v>
      </c>
      <c r="N3060" t="s">
        <v>17</v>
      </c>
      <c r="O3060" t="s">
        <v>34</v>
      </c>
      <c r="P3060">
        <f t="shared" si="239"/>
        <v>6000</v>
      </c>
    </row>
    <row r="3061" spans="1:16" hidden="1">
      <c r="A3061" t="s">
        <v>14</v>
      </c>
      <c r="B3061" t="s">
        <v>96</v>
      </c>
      <c r="C3061" t="s">
        <v>86</v>
      </c>
      <c r="D3061" s="8">
        <v>1390</v>
      </c>
      <c r="E3061" t="str">
        <f>VLOOKUP(D3061,Conformity!$A$2:$C$116,2,0)</f>
        <v>High Density Under Construction</v>
      </c>
      <c r="F3061" s="8" t="s">
        <v>5</v>
      </c>
      <c r="G3061" s="26">
        <f t="shared" si="240"/>
        <v>1.6728075169398335</v>
      </c>
      <c r="H3061" s="30">
        <f t="shared" si="241"/>
        <v>0.4645994885165638</v>
      </c>
      <c r="I3061" s="30">
        <f>HLOOKUP(F3061,ROCs!$B$1:$F$17,MATCH(VLOOKUP(D3061,HROC,2,0),ROCs!$A$2:$A$17,0)+1,0)</f>
        <v>0.45902383655933859</v>
      </c>
      <c r="J3061" s="3">
        <v>0.17</v>
      </c>
      <c r="K3061" s="26">
        <f t="shared" si="237"/>
        <v>0.32520691260637741</v>
      </c>
      <c r="L3061" s="31">
        <f t="shared" si="238"/>
        <v>1.4802473134429517</v>
      </c>
      <c r="M3061" s="4">
        <f>2.721*K3061*(H3061+VLOOKUP(B3061,Summary!$A$34:C$39,3,0))</f>
        <v>0.48190955720582401</v>
      </c>
      <c r="N3061" t="s">
        <v>109</v>
      </c>
      <c r="P3061">
        <f t="shared" si="239"/>
        <v>1000</v>
      </c>
    </row>
    <row r="3062" spans="1:16" hidden="1">
      <c r="A3062" t="s">
        <v>12</v>
      </c>
      <c r="B3062" t="s">
        <v>95</v>
      </c>
      <c r="C3062" t="s">
        <v>81</v>
      </c>
      <c r="D3062" s="8">
        <v>1840</v>
      </c>
      <c r="E3062" t="str">
        <f>VLOOKUP(D3062,Conformity!$A$2:$C$116,2,0)</f>
        <v>Marinas and Fish Camps</v>
      </c>
      <c r="F3062" s="8" t="s">
        <v>5</v>
      </c>
      <c r="G3062" s="26">
        <f t="shared" si="240"/>
        <v>0.73183755311232057</v>
      </c>
      <c r="H3062" s="30">
        <f t="shared" si="241"/>
        <v>0.15992943931627868</v>
      </c>
      <c r="I3062" s="30">
        <f>HLOOKUP(F3062,ROCs!$B$1:$F$17,MATCH(VLOOKUP(D3062,HROC,2,0),ROCs!$A$2:$A$17,0)+1,0)</f>
        <v>0.27638752969320179</v>
      </c>
      <c r="J3062" s="3">
        <v>0.17</v>
      </c>
      <c r="K3062" s="26">
        <f t="shared" si="237"/>
        <v>0.19581365509939117</v>
      </c>
      <c r="L3062" s="31">
        <f t="shared" si="238"/>
        <v>0.38992960228807172</v>
      </c>
      <c r="M3062" s="4">
        <f>2.721*K3062*(H3062+VLOOKUP(B3062,Summary!$A$34:C$39,3,0))</f>
        <v>8.5211837519876224E-2</v>
      </c>
      <c r="N3062" t="s">
        <v>103</v>
      </c>
      <c r="O3062" t="s">
        <v>82</v>
      </c>
      <c r="P3062">
        <f t="shared" si="239"/>
        <v>1000</v>
      </c>
    </row>
    <row r="3063" spans="1:16" hidden="1">
      <c r="A3063" t="s">
        <v>2</v>
      </c>
      <c r="B3063" t="s">
        <v>94</v>
      </c>
      <c r="C3063" t="s">
        <v>71</v>
      </c>
      <c r="D3063" s="8">
        <v>2120</v>
      </c>
      <c r="E3063" t="str">
        <f>VLOOKUP(D3063,Conformity!$A$2:$C$116,2,0)</f>
        <v>Unimproved Pastures</v>
      </c>
      <c r="F3063" s="8" t="s">
        <v>10</v>
      </c>
      <c r="G3063" s="26">
        <f t="shared" si="240"/>
        <v>0.95337210017164864</v>
      </c>
      <c r="H3063" s="30">
        <f t="shared" si="241"/>
        <v>0.22938109134459039</v>
      </c>
      <c r="I3063" s="30">
        <f>HLOOKUP(F3063,ROCs!$B$1:$F$17,MATCH(VLOOKUP(D3063,HROC,2,0),ROCs!$A$2:$A$17,0)+1,0)</f>
        <v>0.2</v>
      </c>
      <c r="J3063" s="3">
        <v>0.17</v>
      </c>
      <c r="K3063" s="26">
        <f t="shared" si="237"/>
        <v>0.14169500000000002</v>
      </c>
      <c r="L3063" s="31">
        <f t="shared" si="238"/>
        <v>0.36757461053572904</v>
      </c>
      <c r="M3063" s="4">
        <f>2.721*K3063*(H3063+VLOOKUP(B3063,Summary!$A$34:C$39,3,0))</f>
        <v>0.1077159650712932</v>
      </c>
      <c r="N3063" t="s">
        <v>104</v>
      </c>
      <c r="P3063">
        <f t="shared" si="239"/>
        <v>2000</v>
      </c>
    </row>
    <row r="3064" spans="1:16" hidden="1">
      <c r="A3064" t="s">
        <v>14</v>
      </c>
      <c r="B3064" t="s">
        <v>96</v>
      </c>
      <c r="C3064" t="s">
        <v>72</v>
      </c>
      <c r="D3064" s="8">
        <v>6240</v>
      </c>
      <c r="E3064" t="str">
        <f>VLOOKUP(D3064,Conformity!$A$2:$C$116,2,0)</f>
        <v>Cypress - Pine - Cabbage Palm</v>
      </c>
      <c r="F3064" s="8" t="s">
        <v>10</v>
      </c>
      <c r="G3064" s="26">
        <f t="shared" si="240"/>
        <v>0.62640332935885068</v>
      </c>
      <c r="H3064" s="30">
        <f t="shared" si="241"/>
        <v>1.7869211096790915E-2</v>
      </c>
      <c r="I3064" s="30">
        <f>HLOOKUP(F3064,ROCs!$B$1:$F$17,MATCH(VLOOKUP(D3064,HROC,2,0),ROCs!$A$2:$A$17,0)+1,0)</f>
        <v>0.24869471632328805</v>
      </c>
      <c r="J3064" s="3">
        <v>0.17</v>
      </c>
      <c r="K3064" s="26">
        <f t="shared" si="237"/>
        <v>0.17619398914714149</v>
      </c>
      <c r="L3064" s="31">
        <f t="shared" si="238"/>
        <v>0.30031269234963442</v>
      </c>
      <c r="M3064" s="4">
        <f>2.721*K3064*(H3064+VLOOKUP(B3064,Summary!$A$34:C$39,3,0))</f>
        <v>4.6920833439208026E-2</v>
      </c>
      <c r="N3064" t="s">
        <v>99</v>
      </c>
      <c r="P3064">
        <f t="shared" si="239"/>
        <v>6000</v>
      </c>
    </row>
    <row r="3065" spans="1:16" hidden="1">
      <c r="A3065" t="s">
        <v>14</v>
      </c>
      <c r="B3065" t="s">
        <v>96</v>
      </c>
      <c r="C3065" t="s">
        <v>77</v>
      </c>
      <c r="D3065" s="8">
        <v>6410</v>
      </c>
      <c r="E3065" t="str">
        <f>VLOOKUP(D3065,Conformity!$A$2:$C$116,2,0)</f>
        <v>Freshwater Marshes</v>
      </c>
      <c r="F3065" s="8" t="s">
        <v>9</v>
      </c>
      <c r="G3065" s="26">
        <f t="shared" si="240"/>
        <v>0.62640332935885068</v>
      </c>
      <c r="H3065" s="30">
        <f t="shared" si="241"/>
        <v>1.7869211096790915E-2</v>
      </c>
      <c r="I3065" s="30">
        <f>HLOOKUP(F3065,ROCs!$B$1:$F$17,MATCH(VLOOKUP(D3065,HROC,2,0),ROCs!$A$2:$A$17,0)+1,0)</f>
        <v>0.24869471632328805</v>
      </c>
      <c r="J3065" s="3">
        <v>0.17</v>
      </c>
      <c r="K3065" s="26">
        <f t="shared" si="237"/>
        <v>0.17619398914714149</v>
      </c>
      <c r="L3065" s="31">
        <f t="shared" si="238"/>
        <v>0.30031269234963442</v>
      </c>
      <c r="M3065" s="4">
        <f>2.721*K3065*(H3065+VLOOKUP(B3065,Summary!$A$34:C$39,3,0))</f>
        <v>4.6920833439208026E-2</v>
      </c>
      <c r="N3065" t="s">
        <v>112</v>
      </c>
      <c r="P3065">
        <f t="shared" si="239"/>
        <v>6000</v>
      </c>
    </row>
    <row r="3066" spans="1:16" hidden="1">
      <c r="A3066" t="s">
        <v>14</v>
      </c>
      <c r="B3066" t="s">
        <v>96</v>
      </c>
      <c r="C3066" t="s">
        <v>79</v>
      </c>
      <c r="D3066" s="8">
        <v>4240</v>
      </c>
      <c r="E3066" t="str">
        <f>VLOOKUP(D3066,Conformity!$A$2:$C$116,2,0)</f>
        <v>Melaleuca</v>
      </c>
      <c r="F3066" s="8" t="s">
        <v>3</v>
      </c>
      <c r="G3066" s="26">
        <f t="shared" si="240"/>
        <v>0.80616023176279095</v>
      </c>
      <c r="H3066" s="30">
        <f t="shared" si="241"/>
        <v>4.9140330516175015E-2</v>
      </c>
      <c r="I3066" s="30">
        <f>HLOOKUP(F3066,ROCs!$B$1:$F$17,MATCH(VLOOKUP(D3066,HROC,2,0),ROCs!$A$2:$A$17,0)+1,0)</f>
        <v>2.0887301862310671E-2</v>
      </c>
      <c r="J3066" s="3">
        <v>0.17</v>
      </c>
      <c r="K3066" s="26">
        <f t="shared" si="237"/>
        <v>1.4798131186900555E-2</v>
      </c>
      <c r="L3066" s="31">
        <f t="shared" si="238"/>
        <v>3.2460618103890476E-2</v>
      </c>
      <c r="M3066" s="4">
        <f>2.721*K3066*(H3066+VLOOKUP(B3066,Summary!$A$34:C$39,3,0))</f>
        <v>5.199927738347208E-3</v>
      </c>
      <c r="N3066" t="s">
        <v>113</v>
      </c>
      <c r="P3066">
        <f t="shared" si="239"/>
        <v>4000</v>
      </c>
    </row>
    <row r="3067" spans="1:16" hidden="1">
      <c r="A3067" t="s">
        <v>14</v>
      </c>
      <c r="B3067" t="s">
        <v>96</v>
      </c>
      <c r="C3067" t="s">
        <v>79</v>
      </c>
      <c r="D3067" s="8">
        <v>8140</v>
      </c>
      <c r="E3067" t="str">
        <f>VLOOKUP(D3067,Conformity!$A$2:$C$116,2,0)</f>
        <v>Roads and Highways</v>
      </c>
      <c r="F3067" s="8" t="s">
        <v>13</v>
      </c>
      <c r="G3067" s="26">
        <f t="shared" si="240"/>
        <v>1.0171301585628862</v>
      </c>
      <c r="H3067" s="30">
        <f t="shared" si="241"/>
        <v>0.19656132206470006</v>
      </c>
      <c r="I3067" s="30">
        <f>HLOOKUP(F3067,ROCs!$B$1:$F$17,MATCH(VLOOKUP(D3067,HROC,2,0),ROCs!$A$2:$A$17,0)+1,0)</f>
        <v>0.39828344230763024</v>
      </c>
      <c r="J3067" s="3">
        <v>0.17</v>
      </c>
      <c r="K3067" s="26">
        <f t="shared" si="237"/>
        <v>0.28217386178889836</v>
      </c>
      <c r="L3067" s="31">
        <f t="shared" si="238"/>
        <v>0.78094752935629574</v>
      </c>
      <c r="M3067" s="4">
        <f>2.721*K3067*(H3067+VLOOKUP(B3067,Summary!$A$34:C$39,3,0))</f>
        <v>0.2123424218264244</v>
      </c>
      <c r="N3067" t="s">
        <v>113</v>
      </c>
      <c r="P3067">
        <f t="shared" si="239"/>
        <v>8000</v>
      </c>
    </row>
    <row r="3068" spans="1:16">
      <c r="A3068" t="s">
        <v>8</v>
      </c>
      <c r="B3068" t="s">
        <v>8</v>
      </c>
      <c r="C3068" t="s">
        <v>17</v>
      </c>
      <c r="D3068" s="8">
        <v>2120</v>
      </c>
      <c r="E3068" t="str">
        <f>VLOOKUP(D3068,Conformity!$A$2:$C$116,2,0)</f>
        <v>Unimproved Pastures</v>
      </c>
      <c r="F3068" s="8" t="s">
        <v>5</v>
      </c>
      <c r="G3068" s="26">
        <f t="shared" si="240"/>
        <v>0.95337210017164864</v>
      </c>
      <c r="H3068" s="30">
        <f t="shared" si="241"/>
        <v>0.22938109134459039</v>
      </c>
      <c r="I3068" s="30">
        <f>HLOOKUP(F3068,ROCs!$B$1:$F$17,MATCH(VLOOKUP(D3068,HROC,2,0),ROCs!$A$2:$A$17,0)+1,0)</f>
        <v>0.2</v>
      </c>
      <c r="J3068" s="3">
        <v>0.16</v>
      </c>
      <c r="K3068" s="26">
        <f t="shared" si="237"/>
        <v>0.13336000000000001</v>
      </c>
      <c r="L3068" s="31">
        <f t="shared" si="238"/>
        <v>0.34595257462186257</v>
      </c>
      <c r="M3068" s="4">
        <f>2.721*K3068*(H3068+VLOOKUP(B3068,Summary!$A$34:C$39,3,0))</f>
        <v>0.15218189023180537</v>
      </c>
      <c r="N3068" t="s">
        <v>17</v>
      </c>
      <c r="O3068" t="s">
        <v>22</v>
      </c>
      <c r="P3068">
        <f t="shared" si="239"/>
        <v>2000</v>
      </c>
    </row>
    <row r="3069" spans="1:16">
      <c r="A3069" t="s">
        <v>12</v>
      </c>
      <c r="B3069" t="s">
        <v>95</v>
      </c>
      <c r="C3069" t="s">
        <v>17</v>
      </c>
      <c r="D3069" s="8">
        <v>8320</v>
      </c>
      <c r="E3069" t="str">
        <f>VLOOKUP(D3069,Conformity!$A$2:$C$116,2,0)</f>
        <v>Electrical Power Transmission Lines</v>
      </c>
      <c r="F3069" s="8" t="s">
        <v>5</v>
      </c>
      <c r="G3069" s="26">
        <f t="shared" si="240"/>
        <v>0.73183755311232057</v>
      </c>
      <c r="H3069" s="30">
        <f t="shared" si="241"/>
        <v>0.15992943931627868</v>
      </c>
      <c r="I3069" s="30">
        <f>HLOOKUP(F3069,ROCs!$B$1:$F$17,MATCH(VLOOKUP(D3069,HROC,2,0),ROCs!$A$2:$A$17,0)+1,0)</f>
        <v>0.28292799795311729</v>
      </c>
      <c r="J3069" s="3">
        <v>0.16</v>
      </c>
      <c r="K3069" s="26">
        <f t="shared" si="237"/>
        <v>0.18865638903513859</v>
      </c>
      <c r="L3069" s="31">
        <f t="shared" si="238"/>
        <v>0.37567712378504114</v>
      </c>
      <c r="M3069" s="4">
        <f>2.721*K3069*(H3069+VLOOKUP(B3069,Summary!$A$34:C$39,3,0))</f>
        <v>8.2097224329881632E-2</v>
      </c>
      <c r="N3069" t="s">
        <v>17</v>
      </c>
      <c r="O3069" t="s">
        <v>33</v>
      </c>
      <c r="P3069">
        <f t="shared" si="239"/>
        <v>8000</v>
      </c>
    </row>
    <row r="3070" spans="1:16">
      <c r="A3070" t="s">
        <v>14</v>
      </c>
      <c r="B3070" t="s">
        <v>96</v>
      </c>
      <c r="C3070" t="s">
        <v>17</v>
      </c>
      <c r="D3070" s="8">
        <v>6240</v>
      </c>
      <c r="E3070" t="str">
        <f>VLOOKUP(D3070,Conformity!$A$2:$C$116,2,0)</f>
        <v>Cypress - Pine - Cabbage Palm</v>
      </c>
      <c r="F3070" s="8" t="s">
        <v>10</v>
      </c>
      <c r="G3070" s="26">
        <f t="shared" si="240"/>
        <v>0.62640332935885068</v>
      </c>
      <c r="H3070" s="30">
        <f t="shared" si="241"/>
        <v>1.7869211096790915E-2</v>
      </c>
      <c r="I3070" s="30">
        <f>HLOOKUP(F3070,ROCs!$B$1:$F$17,MATCH(VLOOKUP(D3070,HROC,2,0),ROCs!$A$2:$A$17,0)+1,0)</f>
        <v>0.24869471632328805</v>
      </c>
      <c r="J3070" s="3">
        <v>0.16</v>
      </c>
      <c r="K3070" s="26">
        <f t="shared" si="237"/>
        <v>0.16582963684436847</v>
      </c>
      <c r="L3070" s="31">
        <f t="shared" si="238"/>
        <v>0.28264723985847945</v>
      </c>
      <c r="M3070" s="4">
        <f>2.721*K3070*(H3070+VLOOKUP(B3070,Summary!$A$34:C$39,3,0))</f>
        <v>4.4160784413372262E-2</v>
      </c>
      <c r="N3070" t="s">
        <v>17</v>
      </c>
      <c r="O3070" t="s">
        <v>38</v>
      </c>
      <c r="P3070">
        <f t="shared" si="239"/>
        <v>6000</v>
      </c>
    </row>
    <row r="3071" spans="1:16">
      <c r="A3071" t="s">
        <v>16</v>
      </c>
      <c r="B3071" t="s">
        <v>97</v>
      </c>
      <c r="C3071" t="s">
        <v>17</v>
      </c>
      <c r="D3071" s="8">
        <v>2130</v>
      </c>
      <c r="E3071" t="str">
        <f>VLOOKUP(D3071,Conformity!$A$2:$C$116,2,0)</f>
        <v>Woodland Pastures</v>
      </c>
      <c r="F3071" s="8" t="s">
        <v>9</v>
      </c>
      <c r="G3071" s="26">
        <f t="shared" si="240"/>
        <v>0.95337210017164864</v>
      </c>
      <c r="H3071" s="30">
        <f t="shared" si="241"/>
        <v>0.22938109134459039</v>
      </c>
      <c r="I3071" s="30">
        <f>HLOOKUP(F3071,ROCs!$B$1:$F$17,MATCH(VLOOKUP(D3071,HROC,2,0),ROCs!$A$2:$A$17,0)+1,0)</f>
        <v>0.2</v>
      </c>
      <c r="J3071" s="3">
        <v>0.16</v>
      </c>
      <c r="K3071" s="26">
        <f t="shared" si="237"/>
        <v>0.13336000000000001</v>
      </c>
      <c r="L3071" s="31">
        <f t="shared" si="238"/>
        <v>0.34595257462186257</v>
      </c>
      <c r="M3071" s="4">
        <f>2.721*K3071*(H3071+VLOOKUP(B3071,Summary!$A$34:C$39,3,0))</f>
        <v>9.7751006231805354E-2</v>
      </c>
      <c r="N3071" t="s">
        <v>17</v>
      </c>
      <c r="O3071" t="s">
        <v>62</v>
      </c>
      <c r="P3071">
        <f t="shared" si="239"/>
        <v>2000</v>
      </c>
    </row>
    <row r="3072" spans="1:16" hidden="1">
      <c r="A3072" t="s">
        <v>14</v>
      </c>
      <c r="B3072" t="s">
        <v>96</v>
      </c>
      <c r="C3072" t="s">
        <v>86</v>
      </c>
      <c r="D3072" s="8">
        <v>4110</v>
      </c>
      <c r="E3072" t="str">
        <f>VLOOKUP(D3072,Conformity!$A$2:$C$116,2,0)</f>
        <v>Pine Flatwoods</v>
      </c>
      <c r="F3072" s="8" t="s">
        <v>9</v>
      </c>
      <c r="G3072" s="26">
        <f t="shared" si="240"/>
        <v>0.80616023176279095</v>
      </c>
      <c r="H3072" s="30">
        <f t="shared" si="241"/>
        <v>4.9140330516175015E-2</v>
      </c>
      <c r="I3072" s="30">
        <f>HLOOKUP(F3072,ROCs!$B$1:$F$17,MATCH(VLOOKUP(D3072,HROC,2,0),ROCs!$A$2:$A$17,0)+1,0)</f>
        <v>0.19937879050387461</v>
      </c>
      <c r="J3072" s="3">
        <v>0.16</v>
      </c>
      <c r="K3072" s="26">
        <f t="shared" si="237"/>
        <v>0.13294577750798359</v>
      </c>
      <c r="L3072" s="31">
        <f t="shared" si="238"/>
        <v>0.29162480435580751</v>
      </c>
      <c r="M3072" s="4">
        <f>2.721*K3072*(H3072+VLOOKUP(B3072,Summary!$A$34:C$39,3,0))</f>
        <v>4.6715928344509675E-2</v>
      </c>
      <c r="N3072" t="s">
        <v>109</v>
      </c>
      <c r="P3072">
        <f t="shared" si="239"/>
        <v>4000</v>
      </c>
    </row>
    <row r="3073" spans="1:16" hidden="1">
      <c r="A3073" t="s">
        <v>14</v>
      </c>
      <c r="B3073" t="s">
        <v>96</v>
      </c>
      <c r="C3073" t="s">
        <v>86</v>
      </c>
      <c r="D3073" s="8">
        <v>4220</v>
      </c>
      <c r="E3073" t="str">
        <f>VLOOKUP(D3073,Conformity!$A$2:$C$116,2,0)</f>
        <v>Brazilian Pepper</v>
      </c>
      <c r="F3073" s="8" t="s">
        <v>9</v>
      </c>
      <c r="G3073" s="26">
        <f t="shared" si="240"/>
        <v>0.80616023176279095</v>
      </c>
      <c r="H3073" s="30">
        <f t="shared" si="241"/>
        <v>4.9140330516175015E-2</v>
      </c>
      <c r="I3073" s="30">
        <f>HLOOKUP(F3073,ROCs!$B$1:$F$17,MATCH(VLOOKUP(D3073,HROC,2,0),ROCs!$A$2:$A$17,0)+1,0)</f>
        <v>0.19937879050387461</v>
      </c>
      <c r="J3073" s="3">
        <v>0.16</v>
      </c>
      <c r="K3073" s="26">
        <f t="shared" si="237"/>
        <v>0.13294577750798359</v>
      </c>
      <c r="L3073" s="31">
        <f t="shared" si="238"/>
        <v>0.29162480435580751</v>
      </c>
      <c r="M3073" s="4">
        <f>2.721*K3073*(H3073+VLOOKUP(B3073,Summary!$A$34:C$39,3,0))</f>
        <v>4.6715928344509675E-2</v>
      </c>
      <c r="N3073" t="s">
        <v>109</v>
      </c>
      <c r="P3073">
        <f t="shared" si="239"/>
        <v>4000</v>
      </c>
    </row>
    <row r="3074" spans="1:16" hidden="1">
      <c r="A3074" t="s">
        <v>14</v>
      </c>
      <c r="B3074" t="s">
        <v>96</v>
      </c>
      <c r="C3074" t="s">
        <v>78</v>
      </c>
      <c r="D3074" s="8">
        <v>1110</v>
      </c>
      <c r="E3074" t="str">
        <f>VLOOKUP(D3074,Conformity!$A$2:$C$116,2,0)</f>
        <v>Fixed Single Family Units</v>
      </c>
      <c r="F3074" s="8" t="s">
        <v>10</v>
      </c>
      <c r="G3074" s="26">
        <f t="shared" si="240"/>
        <v>0.96739227811534922</v>
      </c>
      <c r="H3074" s="30">
        <f t="shared" si="241"/>
        <v>0.17065096597435325</v>
      </c>
      <c r="I3074" s="30">
        <f>HLOOKUP(F3074,ROCs!$B$1:$F$17,MATCH(VLOOKUP(D3074,HROC,2,0),ROCs!$A$2:$A$17,0)+1,0)</f>
        <v>0.24895975957097566</v>
      </c>
      <c r="J3074" s="3">
        <v>0.16</v>
      </c>
      <c r="K3074" s="26">
        <f t="shared" ref="K3074:K3137" si="242">Rain*I3074*J3074/12</f>
        <v>0.16600636768192656</v>
      </c>
      <c r="L3074" s="31">
        <f t="shared" ref="L3074:L3137" si="243">2.721*G3074*K3074</f>
        <v>0.43697431001886061</v>
      </c>
      <c r="M3074" s="4">
        <f>2.721*K3074*(H3074+VLOOKUP(B3074,Summary!$A$34:C$39,3,0))</f>
        <v>0.11321987511165985</v>
      </c>
      <c r="N3074" t="s">
        <v>100</v>
      </c>
      <c r="P3074">
        <f t="shared" si="239"/>
        <v>1000</v>
      </c>
    </row>
    <row r="3075" spans="1:16" hidden="1">
      <c r="A3075" t="s">
        <v>14</v>
      </c>
      <c r="B3075" t="s">
        <v>96</v>
      </c>
      <c r="C3075" t="s">
        <v>81</v>
      </c>
      <c r="D3075" s="8">
        <v>1330</v>
      </c>
      <c r="E3075" t="str">
        <f>VLOOKUP(D3075,Conformity!$A$2:$C$116,2,0)</f>
        <v>Multiple Dwelling Units, Low Rise &lt;Two stories or less&gt;</v>
      </c>
      <c r="F3075" s="8" t="s">
        <v>10</v>
      </c>
      <c r="G3075" s="26">
        <f t="shared" si="240"/>
        <v>1.6728075169398335</v>
      </c>
      <c r="H3075" s="30">
        <f t="shared" si="241"/>
        <v>0.4645994885165638</v>
      </c>
      <c r="I3075" s="30">
        <f>HLOOKUP(F3075,ROCs!$B$1:$F$17,MATCH(VLOOKUP(D3075,HROC,2,0),ROCs!$A$2:$A$17,0)+1,0)</f>
        <v>0.44774347762687844</v>
      </c>
      <c r="J3075" s="3">
        <v>0.16</v>
      </c>
      <c r="K3075" s="26">
        <f t="shared" si="242"/>
        <v>0.29855535088160251</v>
      </c>
      <c r="L3075" s="31">
        <f t="shared" si="243"/>
        <v>1.3589371533175809</v>
      </c>
      <c r="M3075" s="4">
        <f>2.721*K3075*(H3075+VLOOKUP(B3075,Summary!$A$34:C$39,3,0))</f>
        <v>0.4424158016558748</v>
      </c>
      <c r="N3075" t="s">
        <v>103</v>
      </c>
      <c r="O3075" t="s">
        <v>82</v>
      </c>
      <c r="P3075">
        <f t="shared" ref="P3075:P3138" si="244">INT(D3075/1000)*1000</f>
        <v>1000</v>
      </c>
    </row>
    <row r="3076" spans="1:16" hidden="1">
      <c r="A3076" t="s">
        <v>14</v>
      </c>
      <c r="B3076" t="s">
        <v>96</v>
      </c>
      <c r="C3076" t="s">
        <v>90</v>
      </c>
      <c r="D3076" s="8">
        <v>1411</v>
      </c>
      <c r="E3076" t="str">
        <f>VLOOKUP(D3076,Conformity!$A$2:$C$116,2,0)</f>
        <v>Shopping Centers (Plazas, Malls)</v>
      </c>
      <c r="F3076" s="8" t="s">
        <v>10</v>
      </c>
      <c r="G3076" s="26">
        <f t="shared" si="240"/>
        <v>1.4884831588725165</v>
      </c>
      <c r="H3076" s="30">
        <f t="shared" si="241"/>
        <v>0.30824389141964326</v>
      </c>
      <c r="I3076" s="30">
        <f>HLOOKUP(F3076,ROCs!$B$1:$F$17,MATCH(VLOOKUP(D3076,HROC,2,0),ROCs!$A$2:$A$17,0)+1,0)</f>
        <v>0.57659988543228824</v>
      </c>
      <c r="J3076" s="3">
        <v>0.16</v>
      </c>
      <c r="K3076" s="26">
        <f t="shared" si="242"/>
        <v>0.38447680360624981</v>
      </c>
      <c r="L3076" s="31">
        <f t="shared" si="243"/>
        <v>1.5571935994816508</v>
      </c>
      <c r="M3076" s="4">
        <f>2.721*K3076*(H3076+VLOOKUP(B3076,Summary!$A$34:C$39,3,0))</f>
        <v>0.40616576623847239</v>
      </c>
      <c r="N3076" t="s">
        <v>105</v>
      </c>
      <c r="O3076" t="s">
        <v>89</v>
      </c>
      <c r="P3076">
        <f t="shared" si="244"/>
        <v>1000</v>
      </c>
    </row>
    <row r="3077" spans="1:16" hidden="1">
      <c r="A3077" t="s">
        <v>14</v>
      </c>
      <c r="B3077" t="s">
        <v>96</v>
      </c>
      <c r="C3077" t="s">
        <v>90</v>
      </c>
      <c r="D3077" s="8">
        <v>7430</v>
      </c>
      <c r="E3077" t="str">
        <f>VLOOKUP(D3077,Conformity!$A$2:$C$116,2,0)</f>
        <v>Spoil Areas</v>
      </c>
      <c r="F3077" s="8" t="s">
        <v>10</v>
      </c>
      <c r="G3077" s="26">
        <f t="shared" si="240"/>
        <v>0.73183755311232057</v>
      </c>
      <c r="H3077" s="30">
        <f t="shared" si="241"/>
        <v>0.13401908322593187</v>
      </c>
      <c r="I3077" s="30">
        <f>HLOOKUP(F3077,ROCs!$B$1:$F$17,MATCH(VLOOKUP(D3077,HROC,2,0),ROCs!$A$2:$A$17,0)+1,0)</f>
        <v>0.24115339422849597</v>
      </c>
      <c r="J3077" s="3">
        <v>0.16</v>
      </c>
      <c r="K3077" s="26">
        <f t="shared" si="242"/>
        <v>0.16080108327156112</v>
      </c>
      <c r="L3077" s="31">
        <f t="shared" si="243"/>
        <v>0.32020801825973311</v>
      </c>
      <c r="M3077" s="4">
        <f>2.721*K3077*(H3077+VLOOKUP(B3077,Summary!$A$34:C$39,3,0))</f>
        <v>9.3641855652387695E-2</v>
      </c>
      <c r="N3077" t="s">
        <v>105</v>
      </c>
      <c r="O3077" t="s">
        <v>89</v>
      </c>
      <c r="P3077">
        <f t="shared" si="244"/>
        <v>7000</v>
      </c>
    </row>
    <row r="3078" spans="1:16" hidden="1">
      <c r="A3078" t="s">
        <v>11</v>
      </c>
      <c r="B3078" t="s">
        <v>11</v>
      </c>
      <c r="C3078" t="s">
        <v>84</v>
      </c>
      <c r="D3078" s="8">
        <v>6110</v>
      </c>
      <c r="E3078" t="str">
        <f>VLOOKUP(D3078,Conformity!$A$2:$C$116,2,0)</f>
        <v>Bay Swamps</v>
      </c>
      <c r="F3078" s="8" t="s">
        <v>9</v>
      </c>
      <c r="G3078" s="26">
        <f t="shared" si="240"/>
        <v>0.62640332935885068</v>
      </c>
      <c r="H3078" s="30">
        <f t="shared" si="241"/>
        <v>1.7869211096790915E-2</v>
      </c>
      <c r="I3078" s="30">
        <f>HLOOKUP(F3078,ROCs!$B$1:$F$17,MATCH(VLOOKUP(D3078,HROC,2,0),ROCs!$A$2:$A$17,0)+1,0)</f>
        <v>0.24869471632328805</v>
      </c>
      <c r="J3078" s="3">
        <v>0.16</v>
      </c>
      <c r="K3078" s="26">
        <f t="shared" si="242"/>
        <v>0.16582963684436847</v>
      </c>
      <c r="L3078" s="31">
        <f t="shared" si="243"/>
        <v>0.28264723985847945</v>
      </c>
      <c r="M3078" s="4">
        <f>2.721*K3078*(H3078+VLOOKUP(B3078,Summary!$A$34:C$39,3,0))</f>
        <v>5.7697457668978061E-2</v>
      </c>
      <c r="N3078" t="s">
        <v>106</v>
      </c>
      <c r="O3078" t="s">
        <v>82</v>
      </c>
      <c r="P3078">
        <f t="shared" si="244"/>
        <v>6000</v>
      </c>
    </row>
    <row r="3079" spans="1:16" hidden="1">
      <c r="A3079" t="s">
        <v>14</v>
      </c>
      <c r="B3079" t="s">
        <v>96</v>
      </c>
      <c r="C3079" t="s">
        <v>83</v>
      </c>
      <c r="D3079" s="8">
        <v>6120</v>
      </c>
      <c r="E3079" t="str">
        <f>VLOOKUP(D3079,Conformity!$A$2:$C$116,2,0)</f>
        <v>Mangrove Swamps</v>
      </c>
      <c r="F3079" s="8" t="s">
        <v>9</v>
      </c>
      <c r="G3079" s="26">
        <f t="shared" si="240"/>
        <v>0.62640332935885068</v>
      </c>
      <c r="H3079" s="30">
        <f t="shared" si="241"/>
        <v>1.7869211096790915E-2</v>
      </c>
      <c r="I3079" s="30">
        <f>HLOOKUP(F3079,ROCs!$B$1:$F$17,MATCH(VLOOKUP(D3079,HROC,2,0),ROCs!$A$2:$A$17,0)+1,0)</f>
        <v>0.24869471632328805</v>
      </c>
      <c r="J3079" s="3">
        <v>0.16</v>
      </c>
      <c r="K3079" s="26">
        <f t="shared" si="242"/>
        <v>0.16582963684436847</v>
      </c>
      <c r="L3079" s="31">
        <f t="shared" si="243"/>
        <v>0.28264723985847945</v>
      </c>
      <c r="M3079" s="4">
        <f>2.721*K3079*(H3079+VLOOKUP(B3079,Summary!$A$34:C$39,3,0))</f>
        <v>4.4160784413372262E-2</v>
      </c>
      <c r="N3079" t="s">
        <v>111</v>
      </c>
      <c r="O3079" t="s">
        <v>82</v>
      </c>
      <c r="P3079">
        <f t="shared" si="244"/>
        <v>6000</v>
      </c>
    </row>
    <row r="3080" spans="1:16" hidden="1">
      <c r="A3080" t="s">
        <v>14</v>
      </c>
      <c r="B3080" t="s">
        <v>96</v>
      </c>
      <c r="C3080" t="s">
        <v>77</v>
      </c>
      <c r="D3080" s="8">
        <v>6170</v>
      </c>
      <c r="E3080" t="str">
        <f>VLOOKUP(D3080,Conformity!$A$2:$C$116,2,0)</f>
        <v>Mixed Wetland Hardwoods</v>
      </c>
      <c r="F3080" s="8" t="s">
        <v>3</v>
      </c>
      <c r="G3080" s="26">
        <f t="shared" si="240"/>
        <v>0.62640332935885068</v>
      </c>
      <c r="H3080" s="30">
        <f t="shared" si="241"/>
        <v>1.7869211096790915E-2</v>
      </c>
      <c r="I3080" s="30">
        <f>HLOOKUP(F3080,ROCs!$B$1:$F$17,MATCH(VLOOKUP(D3080,HROC,2,0),ROCs!$A$2:$A$17,0)+1,0)</f>
        <v>0.24869471632328805</v>
      </c>
      <c r="J3080" s="3">
        <v>0.16</v>
      </c>
      <c r="K3080" s="26">
        <f t="shared" si="242"/>
        <v>0.16582963684436847</v>
      </c>
      <c r="L3080" s="31">
        <f t="shared" si="243"/>
        <v>0.28264723985847945</v>
      </c>
      <c r="M3080" s="4">
        <f>2.721*K3080*(H3080+VLOOKUP(B3080,Summary!$A$34:C$39,3,0))</f>
        <v>4.4160784413372262E-2</v>
      </c>
      <c r="N3080" t="s">
        <v>112</v>
      </c>
      <c r="P3080">
        <f t="shared" si="244"/>
        <v>6000</v>
      </c>
    </row>
    <row r="3081" spans="1:16">
      <c r="A3081" t="s">
        <v>12</v>
      </c>
      <c r="B3081" t="s">
        <v>95</v>
      </c>
      <c r="C3081" t="s">
        <v>17</v>
      </c>
      <c r="D3081" s="8">
        <v>6440</v>
      </c>
      <c r="E3081" t="str">
        <f>VLOOKUP(D3081,Conformity!$A$2:$C$116,2,0)</f>
        <v>Emergent Aquatic Vegetation</v>
      </c>
      <c r="F3081" s="8" t="s">
        <v>5</v>
      </c>
      <c r="G3081" s="26">
        <f t="shared" si="240"/>
        <v>0.62640332935885068</v>
      </c>
      <c r="H3081" s="30">
        <f t="shared" si="241"/>
        <v>1.7869211096790915E-2</v>
      </c>
      <c r="I3081" s="30">
        <f>HLOOKUP(F3081,ROCs!$B$1:$F$17,MATCH(VLOOKUP(D3081,HROC,2,0),ROCs!$A$2:$A$17,0)+1,0)</f>
        <v>0.24869471632328805</v>
      </c>
      <c r="J3081" s="3">
        <v>0.15</v>
      </c>
      <c r="K3081" s="26">
        <f t="shared" si="242"/>
        <v>0.15546528454159542</v>
      </c>
      <c r="L3081" s="31">
        <f t="shared" si="243"/>
        <v>0.26498178736732447</v>
      </c>
      <c r="M3081" s="4">
        <f>2.721*K3081*(H3081+VLOOKUP(B3081,Summary!$A$34:C$39,3,0))</f>
        <v>7.5590522485219965E-3</v>
      </c>
      <c r="N3081" t="s">
        <v>17</v>
      </c>
      <c r="O3081" t="s">
        <v>31</v>
      </c>
      <c r="P3081">
        <f t="shared" si="244"/>
        <v>6000</v>
      </c>
    </row>
    <row r="3082" spans="1:16">
      <c r="A3082" t="s">
        <v>14</v>
      </c>
      <c r="B3082" t="s">
        <v>96</v>
      </c>
      <c r="C3082" t="s">
        <v>17</v>
      </c>
      <c r="D3082" s="8">
        <v>5200</v>
      </c>
      <c r="E3082" t="str">
        <f>VLOOKUP(D3082,Conformity!$A$2:$C$116,2,0)</f>
        <v>Lakes</v>
      </c>
      <c r="F3082" s="8" t="s">
        <v>3</v>
      </c>
      <c r="G3082" s="26">
        <f t="shared" si="240"/>
        <v>0.52096910560538079</v>
      </c>
      <c r="H3082" s="30">
        <f t="shared" si="241"/>
        <v>9.3813358258152305E-2</v>
      </c>
      <c r="I3082" s="30">
        <f>HLOOKUP(F3082,ROCs!$B$1:$F$17,MATCH(VLOOKUP(D3082,HROC,2,0),ROCs!$A$2:$A$17,0)+1,0)</f>
        <v>0.2984336595879456</v>
      </c>
      <c r="J3082" s="3">
        <v>0.15</v>
      </c>
      <c r="K3082" s="26">
        <f t="shared" si="242"/>
        <v>0.18655834144991446</v>
      </c>
      <c r="L3082" s="31">
        <f t="shared" si="243"/>
        <v>0.26445707095669607</v>
      </c>
      <c r="M3082" s="4">
        <f>2.721*K3082*(H3082+VLOOKUP(B3082,Summary!$A$34:C$39,3,0))</f>
        <v>8.8232048932505955E-2</v>
      </c>
      <c r="N3082" t="s">
        <v>17</v>
      </c>
      <c r="O3082" t="s">
        <v>38</v>
      </c>
      <c r="P3082">
        <f t="shared" si="244"/>
        <v>5000</v>
      </c>
    </row>
    <row r="3083" spans="1:16">
      <c r="A3083" t="s">
        <v>16</v>
      </c>
      <c r="B3083" t="s">
        <v>97</v>
      </c>
      <c r="C3083" t="s">
        <v>17</v>
      </c>
      <c r="D3083" s="8">
        <v>1110</v>
      </c>
      <c r="E3083" t="str">
        <f>VLOOKUP(D3083,Conformity!$A$2:$C$116,2,0)</f>
        <v>Fixed Single Family Units</v>
      </c>
      <c r="F3083" s="8" t="s">
        <v>5</v>
      </c>
      <c r="G3083" s="26">
        <f t="shared" si="240"/>
        <v>0.96739227811534922</v>
      </c>
      <c r="H3083" s="30">
        <f t="shared" si="241"/>
        <v>0.17065096597435325</v>
      </c>
      <c r="I3083" s="30">
        <f>HLOOKUP(F3083,ROCs!$B$1:$F$17,MATCH(VLOOKUP(D3083,HROC,2,0),ROCs!$A$2:$A$17,0)+1,0)</f>
        <v>0.27638752969320179</v>
      </c>
      <c r="J3083" s="3">
        <v>0.15</v>
      </c>
      <c r="K3083" s="26">
        <f t="shared" si="242"/>
        <v>0.17277675449946275</v>
      </c>
      <c r="L3083" s="31">
        <f t="shared" si="243"/>
        <v>0.45479582584060441</v>
      </c>
      <c r="M3083" s="4">
        <f>2.721*K3083*(H3083+VLOOKUP(B3083,Summary!$A$34:C$39,3,0))</f>
        <v>9.9032401024606628E-2</v>
      </c>
      <c r="N3083" t="s">
        <v>17</v>
      </c>
      <c r="O3083" t="s">
        <v>60</v>
      </c>
      <c r="P3083">
        <f t="shared" si="244"/>
        <v>1000</v>
      </c>
    </row>
    <row r="3084" spans="1:16" hidden="1">
      <c r="A3084" t="s">
        <v>2</v>
      </c>
      <c r="B3084" t="s">
        <v>94</v>
      </c>
      <c r="C3084" t="s">
        <v>86</v>
      </c>
      <c r="D3084" s="8">
        <v>6170</v>
      </c>
      <c r="E3084" t="str">
        <f>VLOOKUP(D3084,Conformity!$A$2:$C$116,2,0)</f>
        <v>Mixed Wetland Hardwoods</v>
      </c>
      <c r="F3084" s="8" t="s">
        <v>3</v>
      </c>
      <c r="G3084" s="26">
        <f t="shared" si="240"/>
        <v>0.62640332935885068</v>
      </c>
      <c r="H3084" s="30">
        <f t="shared" si="241"/>
        <v>1.7869211096790915E-2</v>
      </c>
      <c r="I3084" s="30">
        <f>HLOOKUP(F3084,ROCs!$B$1:$F$17,MATCH(VLOOKUP(D3084,HROC,2,0),ROCs!$A$2:$A$17,0)+1,0)</f>
        <v>0.24869471632328805</v>
      </c>
      <c r="J3084" s="3">
        <v>0.15</v>
      </c>
      <c r="K3084" s="26">
        <f t="shared" si="242"/>
        <v>0.15546528454159542</v>
      </c>
      <c r="L3084" s="31">
        <f t="shared" si="243"/>
        <v>0.26498178736732447</v>
      </c>
      <c r="M3084" s="4">
        <f>2.721*K3084*(H3084+VLOOKUP(B3084,Summary!$A$34:C$39,3,0))</f>
        <v>2.8710104210406057E-2</v>
      </c>
      <c r="N3084" t="s">
        <v>109</v>
      </c>
      <c r="P3084">
        <f t="shared" si="244"/>
        <v>6000</v>
      </c>
    </row>
    <row r="3085" spans="1:16" hidden="1">
      <c r="A3085" t="s">
        <v>14</v>
      </c>
      <c r="B3085" t="s">
        <v>96</v>
      </c>
      <c r="C3085" t="s">
        <v>72</v>
      </c>
      <c r="D3085" s="8">
        <v>6300</v>
      </c>
      <c r="E3085" t="str">
        <f>VLOOKUP(D3085,Conformity!$A$2:$C$116,2,0)</f>
        <v>Wetland Forested Mixed</v>
      </c>
      <c r="F3085" s="8" t="s">
        <v>10</v>
      </c>
      <c r="G3085" s="26">
        <f t="shared" si="240"/>
        <v>0.62640332935885068</v>
      </c>
      <c r="H3085" s="30">
        <f t="shared" si="241"/>
        <v>1.7869211096790915E-2</v>
      </c>
      <c r="I3085" s="30">
        <f>HLOOKUP(F3085,ROCs!$B$1:$F$17,MATCH(VLOOKUP(D3085,HROC,2,0),ROCs!$A$2:$A$17,0)+1,0)</f>
        <v>0.24869471632328805</v>
      </c>
      <c r="J3085" s="3">
        <v>0.15</v>
      </c>
      <c r="K3085" s="26">
        <f t="shared" si="242"/>
        <v>0.15546528454159542</v>
      </c>
      <c r="L3085" s="31">
        <f t="shared" si="243"/>
        <v>0.26498178736732447</v>
      </c>
      <c r="M3085" s="4">
        <f>2.721*K3085*(H3085+VLOOKUP(B3085,Summary!$A$34:C$39,3,0))</f>
        <v>4.140073538753649E-2</v>
      </c>
      <c r="N3085" t="s">
        <v>99</v>
      </c>
      <c r="P3085">
        <f t="shared" si="244"/>
        <v>6000</v>
      </c>
    </row>
    <row r="3086" spans="1:16" hidden="1">
      <c r="A3086" t="s">
        <v>14</v>
      </c>
      <c r="B3086" t="s">
        <v>96</v>
      </c>
      <c r="C3086" t="s">
        <v>83</v>
      </c>
      <c r="D3086" s="8">
        <v>1110</v>
      </c>
      <c r="E3086" t="str">
        <f>VLOOKUP(D3086,Conformity!$A$2:$C$116,2,0)</f>
        <v>Fixed Single Family Units</v>
      </c>
      <c r="F3086" s="8" t="s">
        <v>9</v>
      </c>
      <c r="G3086" s="26">
        <f t="shared" si="240"/>
        <v>0.96739227811534922</v>
      </c>
      <c r="H3086" s="30">
        <f t="shared" si="241"/>
        <v>0.17065096597435325</v>
      </c>
      <c r="I3086" s="30">
        <f>HLOOKUP(F3086,ROCs!$B$1:$F$17,MATCH(VLOOKUP(D3086,HROC,2,0),ROCs!$A$2:$A$17,0)+1,0)</f>
        <v>0.22153198944874952</v>
      </c>
      <c r="J3086" s="3">
        <v>0.15</v>
      </c>
      <c r="K3086" s="26">
        <f t="shared" si="242"/>
        <v>0.13848518490414954</v>
      </c>
      <c r="L3086" s="31">
        <f t="shared" si="243"/>
        <v>0.36453100544475925</v>
      </c>
      <c r="M3086" s="4">
        <f>2.721*K3086*(H3086+VLOOKUP(B3086,Summary!$A$34:C$39,3,0))</f>
        <v>9.4449842850034035E-2</v>
      </c>
      <c r="N3086" t="s">
        <v>111</v>
      </c>
      <c r="O3086" t="s">
        <v>82</v>
      </c>
      <c r="P3086">
        <f t="shared" si="244"/>
        <v>1000</v>
      </c>
    </row>
    <row r="3087" spans="1:16" hidden="1">
      <c r="A3087" t="s">
        <v>15</v>
      </c>
      <c r="B3087" t="s">
        <v>95</v>
      </c>
      <c r="C3087" t="s">
        <v>4</v>
      </c>
      <c r="D3087" s="8">
        <v>2210</v>
      </c>
      <c r="E3087" t="str">
        <f>VLOOKUP(D3087,Conformity!$A$2:$C$116,2,0)</f>
        <v>Citrus Groves</v>
      </c>
      <c r="F3087" s="8" t="s">
        <v>10</v>
      </c>
      <c r="G3087" s="26">
        <f t="shared" ref="G3087:G3150" si="245">VLOOKUP(VLOOKUP(D3087,HEMC,2,0),EMCN,2,0)</f>
        <v>1.6671011379372187</v>
      </c>
      <c r="H3087" s="30">
        <f t="shared" ref="H3087:H3150" si="246">VLOOKUP(VLOOKUP(D3087,HEMC,2,0),EMCP,3,0)</f>
        <v>0.16490862031309303</v>
      </c>
      <c r="I3087" s="30">
        <f>HLOOKUP(F3087,ROCs!$B$1:$F$17,MATCH(VLOOKUP(D3087,HROC,2,0),ROCs!$A$2:$A$17,0)+1,0)</f>
        <v>0.32696578480774496</v>
      </c>
      <c r="J3087" s="3">
        <v>0.14000000000000001</v>
      </c>
      <c r="K3087" s="26">
        <f t="shared" si="242"/>
        <v>0.19076818714607879</v>
      </c>
      <c r="L3087" s="31">
        <f t="shared" si="243"/>
        <v>0.8653592541576528</v>
      </c>
      <c r="M3087" s="4">
        <f>2.721*K3087*(H3087+VLOOKUP(B3087,Summary!$A$34:C$39,3,0))</f>
        <v>8.5600805752482093E-2</v>
      </c>
      <c r="N3087" t="s">
        <v>4</v>
      </c>
      <c r="P3087">
        <f t="shared" si="244"/>
        <v>2000</v>
      </c>
    </row>
    <row r="3088" spans="1:16">
      <c r="A3088" t="s">
        <v>12</v>
      </c>
      <c r="B3088" t="s">
        <v>95</v>
      </c>
      <c r="C3088" t="s">
        <v>17</v>
      </c>
      <c r="D3088" s="8">
        <v>6172</v>
      </c>
      <c r="E3088" t="str">
        <f>VLOOKUP(D3088,Conformity!$A$2:$C$116,2,0)</f>
        <v>Mixed Shrubs</v>
      </c>
      <c r="F3088" s="8" t="s">
        <v>5</v>
      </c>
      <c r="G3088" s="26">
        <f t="shared" si="245"/>
        <v>0.62640332935885068</v>
      </c>
      <c r="H3088" s="30">
        <f t="shared" si="246"/>
        <v>1.7869211096790915E-2</v>
      </c>
      <c r="I3088" s="30">
        <f>HLOOKUP(F3088,ROCs!$B$1:$F$17,MATCH(VLOOKUP(D3088,HROC,2,0),ROCs!$A$2:$A$17,0)+1,0)</f>
        <v>0.24869471632328805</v>
      </c>
      <c r="J3088" s="3">
        <v>0.14000000000000001</v>
      </c>
      <c r="K3088" s="26">
        <f t="shared" si="242"/>
        <v>0.14510093223882242</v>
      </c>
      <c r="L3088" s="31">
        <f t="shared" si="243"/>
        <v>0.24731633487616955</v>
      </c>
      <c r="M3088" s="4">
        <f>2.721*K3088*(H3088+VLOOKUP(B3088,Summary!$A$34:C$39,3,0))</f>
        <v>7.0551154319538657E-3</v>
      </c>
      <c r="N3088" t="s">
        <v>17</v>
      </c>
      <c r="O3088" t="s">
        <v>36</v>
      </c>
      <c r="P3088">
        <f t="shared" si="244"/>
        <v>6000</v>
      </c>
    </row>
    <row r="3089" spans="1:16">
      <c r="A3089" t="s">
        <v>14</v>
      </c>
      <c r="B3089" t="s">
        <v>96</v>
      </c>
      <c r="C3089" t="s">
        <v>17</v>
      </c>
      <c r="D3089" s="8">
        <v>1210</v>
      </c>
      <c r="E3089" t="str">
        <f>VLOOKUP(D3089,Conformity!$A$2:$C$116,2,0)</f>
        <v>Fixed Single Family Units</v>
      </c>
      <c r="F3089" s="8" t="s">
        <v>13</v>
      </c>
      <c r="G3089" s="26">
        <f t="shared" si="245"/>
        <v>1.3474392445178078</v>
      </c>
      <c r="H3089" s="30">
        <f t="shared" si="246"/>
        <v>0.2921616014325315</v>
      </c>
      <c r="I3089" s="30">
        <f>HLOOKUP(F3089,ROCs!$B$1:$F$17,MATCH(VLOOKUP(D3089,HROC,2,0),ROCs!$A$2:$A$17,0)+1,0)</f>
        <v>0.1586591010147235</v>
      </c>
      <c r="J3089" s="3">
        <v>0.14000000000000001</v>
      </c>
      <c r="K3089" s="26">
        <f t="shared" si="242"/>
        <v>9.2569652487040424E-2</v>
      </c>
      <c r="L3089" s="31">
        <f t="shared" si="243"/>
        <v>0.33939572468837786</v>
      </c>
      <c r="M3089" s="4">
        <f>2.721*K3089*(H3089+VLOOKUP(B3089,Summary!$A$34:C$39,3,0))</f>
        <v>9.3740817579186925E-2</v>
      </c>
      <c r="N3089" t="s">
        <v>17</v>
      </c>
      <c r="O3089" t="s">
        <v>38</v>
      </c>
      <c r="P3089">
        <f t="shared" si="244"/>
        <v>1000</v>
      </c>
    </row>
    <row r="3090" spans="1:16" hidden="1">
      <c r="A3090" t="s">
        <v>12</v>
      </c>
      <c r="B3090" t="s">
        <v>95</v>
      </c>
      <c r="C3090" t="s">
        <v>86</v>
      </c>
      <c r="D3090" s="8">
        <v>1210</v>
      </c>
      <c r="E3090" t="str">
        <f>VLOOKUP(D3090,Conformity!$A$2:$C$116,2,0)</f>
        <v>Fixed Single Family Units</v>
      </c>
      <c r="F3090" s="8" t="s">
        <v>10</v>
      </c>
      <c r="G3090" s="26">
        <f t="shared" si="245"/>
        <v>1.3474392445178078</v>
      </c>
      <c r="H3090" s="30">
        <f t="shared" si="246"/>
        <v>0.2921616014325315</v>
      </c>
      <c r="I3090" s="30">
        <f>HLOOKUP(F3090,ROCs!$B$1:$F$17,MATCH(VLOOKUP(D3090,HROC,2,0),ROCs!$A$2:$A$17,0)+1,0)</f>
        <v>0.22279788653131388</v>
      </c>
      <c r="J3090" s="3">
        <v>0.14000000000000001</v>
      </c>
      <c r="K3090" s="26">
        <f t="shared" si="242"/>
        <v>0.1299914268966951</v>
      </c>
      <c r="L3090" s="31">
        <f t="shared" si="243"/>
        <v>0.47659825169006265</v>
      </c>
      <c r="M3090" s="4">
        <f>2.721*K3090*(H3090+VLOOKUP(B3090,Summary!$A$34:C$39,3,0))</f>
        <v>0.10333950790007079</v>
      </c>
      <c r="N3090" t="s">
        <v>109</v>
      </c>
      <c r="P3090">
        <f t="shared" si="244"/>
        <v>1000</v>
      </c>
    </row>
    <row r="3091" spans="1:16" hidden="1">
      <c r="A3091" t="s">
        <v>14</v>
      </c>
      <c r="B3091" t="s">
        <v>96</v>
      </c>
      <c r="C3091" t="s">
        <v>86</v>
      </c>
      <c r="D3091" s="8">
        <v>6430</v>
      </c>
      <c r="E3091" t="str">
        <f>VLOOKUP(D3091,Conformity!$A$2:$C$116,2,0)</f>
        <v>Wet Prairies</v>
      </c>
      <c r="F3091" s="8" t="s">
        <v>5</v>
      </c>
      <c r="G3091" s="26">
        <f t="shared" si="245"/>
        <v>0.62640332935885068</v>
      </c>
      <c r="H3091" s="30">
        <f t="shared" si="246"/>
        <v>1.7869211096790915E-2</v>
      </c>
      <c r="I3091" s="30">
        <f>HLOOKUP(F3091,ROCs!$B$1:$F$17,MATCH(VLOOKUP(D3091,HROC,2,0),ROCs!$A$2:$A$17,0)+1,0)</f>
        <v>0.24869471632328805</v>
      </c>
      <c r="J3091" s="3">
        <v>0.14000000000000001</v>
      </c>
      <c r="K3091" s="26">
        <f t="shared" si="242"/>
        <v>0.14510093223882242</v>
      </c>
      <c r="L3091" s="31">
        <f t="shared" si="243"/>
        <v>0.24731633487616955</v>
      </c>
      <c r="M3091" s="4">
        <f>2.721*K3091*(H3091+VLOOKUP(B3091,Summary!$A$34:C$39,3,0))</f>
        <v>3.8640686361700732E-2</v>
      </c>
      <c r="N3091" t="s">
        <v>109</v>
      </c>
      <c r="P3091">
        <f t="shared" si="244"/>
        <v>6000</v>
      </c>
    </row>
    <row r="3092" spans="1:16" hidden="1">
      <c r="A3092" t="s">
        <v>16</v>
      </c>
      <c r="B3092" t="s">
        <v>97</v>
      </c>
      <c r="C3092" t="s">
        <v>86</v>
      </c>
      <c r="D3092" s="8">
        <v>6170</v>
      </c>
      <c r="E3092" t="str">
        <f>VLOOKUP(D3092,Conformity!$A$2:$C$116,2,0)</f>
        <v>Mixed Wetland Hardwoods</v>
      </c>
      <c r="F3092" s="8" t="s">
        <v>10</v>
      </c>
      <c r="G3092" s="26">
        <f t="shared" si="245"/>
        <v>0.62640332935885068</v>
      </c>
      <c r="H3092" s="30">
        <f t="shared" si="246"/>
        <v>1.7869211096790915E-2</v>
      </c>
      <c r="I3092" s="30">
        <f>HLOOKUP(F3092,ROCs!$B$1:$F$17,MATCH(VLOOKUP(D3092,HROC,2,0),ROCs!$A$2:$A$17,0)+1,0)</f>
        <v>0.24869471632328805</v>
      </c>
      <c r="J3092" s="3">
        <v>0.14000000000000001</v>
      </c>
      <c r="K3092" s="26">
        <f t="shared" si="242"/>
        <v>0.14510093223882242</v>
      </c>
      <c r="L3092" s="31">
        <f t="shared" si="243"/>
        <v>0.24731633487616955</v>
      </c>
      <c r="M3092" s="4">
        <f>2.721*K3092*(H3092+VLOOKUP(B3092,Summary!$A$34:C$39,3,0))</f>
        <v>2.2847900896827297E-2</v>
      </c>
      <c r="N3092" t="s">
        <v>109</v>
      </c>
      <c r="P3092">
        <f t="shared" si="244"/>
        <v>6000</v>
      </c>
    </row>
    <row r="3093" spans="1:16" hidden="1">
      <c r="A3093" t="s">
        <v>16</v>
      </c>
      <c r="B3093" t="s">
        <v>97</v>
      </c>
      <c r="C3093" t="s">
        <v>86</v>
      </c>
      <c r="D3093" s="8">
        <v>6215</v>
      </c>
      <c r="E3093" t="e">
        <f>VLOOKUP(D3093,Conformity!$A$2:$C$116,2,0)</f>
        <v>#N/A</v>
      </c>
      <c r="F3093" s="8" t="s">
        <v>5</v>
      </c>
      <c r="G3093" s="26">
        <f t="shared" si="245"/>
        <v>0.62640332935885068</v>
      </c>
      <c r="H3093" s="30">
        <f t="shared" si="246"/>
        <v>1.7869211096790915E-2</v>
      </c>
      <c r="I3093" s="30">
        <f>HLOOKUP(F3093,ROCs!$B$1:$F$17,MATCH(VLOOKUP(D3093,HROC,2,0),ROCs!$A$2:$A$17,0)+1,0)</f>
        <v>0.24869471632328805</v>
      </c>
      <c r="J3093" s="3">
        <v>0.14000000000000001</v>
      </c>
      <c r="K3093" s="26">
        <f t="shared" si="242"/>
        <v>0.14510093223882242</v>
      </c>
      <c r="L3093" s="31">
        <f t="shared" si="243"/>
        <v>0.24731633487616955</v>
      </c>
      <c r="M3093" s="4">
        <f>2.721*K3093*(H3093+VLOOKUP(B3093,Summary!$A$34:C$39,3,0))</f>
        <v>2.2847900896827297E-2</v>
      </c>
      <c r="N3093" t="s">
        <v>109</v>
      </c>
      <c r="P3093">
        <f t="shared" si="244"/>
        <v>6000</v>
      </c>
    </row>
    <row r="3094" spans="1:16" hidden="1">
      <c r="A3094" t="s">
        <v>14</v>
      </c>
      <c r="B3094" t="s">
        <v>96</v>
      </c>
      <c r="C3094" t="s">
        <v>78</v>
      </c>
      <c r="D3094" s="8">
        <v>1710</v>
      </c>
      <c r="E3094" t="str">
        <f>VLOOKUP(D3094,Conformity!$A$2:$C$116,2,0)</f>
        <v>Educational Facilities</v>
      </c>
      <c r="F3094" s="8" t="s">
        <v>10</v>
      </c>
      <c r="G3094" s="26">
        <f t="shared" si="245"/>
        <v>0.96739227811534922</v>
      </c>
      <c r="H3094" s="30">
        <f t="shared" si="246"/>
        <v>0.17065096597435325</v>
      </c>
      <c r="I3094" s="30">
        <f>HLOOKUP(F3094,ROCs!$B$1:$F$17,MATCH(VLOOKUP(D3094,HROC,2,0),ROCs!$A$2:$A$17,0)+1,0)</f>
        <v>0.22279788653131388</v>
      </c>
      <c r="J3094" s="3">
        <v>0.14000000000000001</v>
      </c>
      <c r="K3094" s="26">
        <f t="shared" si="242"/>
        <v>0.1299914268966951</v>
      </c>
      <c r="L3094" s="31">
        <f t="shared" si="243"/>
        <v>0.34217310377748084</v>
      </c>
      <c r="M3094" s="4">
        <f>2.721*K3094*(H3094+VLOOKUP(B3094,Summary!$A$34:C$39,3,0))</f>
        <v>8.8656919155231981E-2</v>
      </c>
      <c r="N3094" t="s">
        <v>100</v>
      </c>
      <c r="P3094">
        <f t="shared" si="244"/>
        <v>1000</v>
      </c>
    </row>
    <row r="3095" spans="1:16" hidden="1">
      <c r="A3095" t="s">
        <v>14</v>
      </c>
      <c r="B3095" t="s">
        <v>96</v>
      </c>
      <c r="C3095" t="s">
        <v>78</v>
      </c>
      <c r="D3095" s="8">
        <v>1820</v>
      </c>
      <c r="E3095" t="str">
        <f>VLOOKUP(D3095,Conformity!$A$2:$C$116,2,0)</f>
        <v>Golf Courses</v>
      </c>
      <c r="F3095" s="8" t="s">
        <v>5</v>
      </c>
      <c r="G3095" s="26">
        <f t="shared" si="245"/>
        <v>1.8765006736361713</v>
      </c>
      <c r="H3095" s="30">
        <f t="shared" si="246"/>
        <v>0.3700681607026059</v>
      </c>
      <c r="I3095" s="30">
        <f>HLOOKUP(F3095,ROCs!$B$1:$F$17,MATCH(VLOOKUP(D3095,HROC,2,0),ROCs!$A$2:$A$17,0)+1,0)</f>
        <v>0.27638752969320179</v>
      </c>
      <c r="J3095" s="3">
        <v>0.14000000000000001</v>
      </c>
      <c r="K3095" s="26">
        <f t="shared" si="242"/>
        <v>0.1612583041994986</v>
      </c>
      <c r="L3095" s="31">
        <f t="shared" si="243"/>
        <v>0.82337818208707714</v>
      </c>
      <c r="M3095" s="4">
        <f>2.721*K3095*(H3095+VLOOKUP(B3095,Summary!$A$34:C$39,3,0))</f>
        <v>0.19748263839229294</v>
      </c>
      <c r="N3095" t="s">
        <v>100</v>
      </c>
      <c r="P3095">
        <f t="shared" si="244"/>
        <v>1000</v>
      </c>
    </row>
    <row r="3096" spans="1:16" hidden="1">
      <c r="A3096" t="s">
        <v>2</v>
      </c>
      <c r="B3096" t="s">
        <v>94</v>
      </c>
      <c r="C3096" t="s">
        <v>81</v>
      </c>
      <c r="D3096" s="8">
        <v>1210</v>
      </c>
      <c r="E3096" t="str">
        <f>VLOOKUP(D3096,Conformity!$A$2:$C$116,2,0)</f>
        <v>Fixed Single Family Units</v>
      </c>
      <c r="F3096" s="8" t="s">
        <v>5</v>
      </c>
      <c r="G3096" s="26">
        <f t="shared" si="245"/>
        <v>1.3474392445178078</v>
      </c>
      <c r="H3096" s="30">
        <f t="shared" si="246"/>
        <v>0.2921616014325315</v>
      </c>
      <c r="I3096" s="30">
        <f>HLOOKUP(F3096,ROCs!$B$1:$F$17,MATCH(VLOOKUP(D3096,HROC,2,0),ROCs!$A$2:$A$17,0)+1,0)</f>
        <v>0.24052044568721381</v>
      </c>
      <c r="J3096" s="3">
        <v>0.14000000000000001</v>
      </c>
      <c r="K3096" s="26">
        <f t="shared" si="242"/>
        <v>0.14033165403620493</v>
      </c>
      <c r="L3096" s="31">
        <f t="shared" si="243"/>
        <v>0.5145094762563176</v>
      </c>
      <c r="M3096" s="4">
        <f>2.721*K3096*(H3096+VLOOKUP(B3096,Summary!$A$34:C$39,3,0))</f>
        <v>0.13065181756011118</v>
      </c>
      <c r="N3096" t="s">
        <v>103</v>
      </c>
      <c r="O3096" t="s">
        <v>82</v>
      </c>
      <c r="P3096">
        <f t="shared" si="244"/>
        <v>1000</v>
      </c>
    </row>
    <row r="3097" spans="1:16" hidden="1">
      <c r="A3097" t="s">
        <v>2</v>
      </c>
      <c r="B3097" t="s">
        <v>94</v>
      </c>
      <c r="C3097" t="s">
        <v>81</v>
      </c>
      <c r="D3097" s="8">
        <v>1920</v>
      </c>
      <c r="E3097" t="str">
        <f>VLOOKUP(D3097,Conformity!$A$2:$C$116,2,0)</f>
        <v>Inactive Land with street pattern but without structures</v>
      </c>
      <c r="F3097" s="8" t="s">
        <v>3</v>
      </c>
      <c r="G3097" s="26">
        <f t="shared" si="245"/>
        <v>0.80616023176279095</v>
      </c>
      <c r="H3097" s="30">
        <f t="shared" si="246"/>
        <v>4.9140330516175015E-2</v>
      </c>
      <c r="I3097" s="30">
        <f>HLOOKUP(F3097,ROCs!$B$1:$F$17,MATCH(VLOOKUP(D3097,HROC,2,0),ROCs!$A$2:$A$17,0)+1,0)</f>
        <v>8.3338224602148639E-2</v>
      </c>
      <c r="J3097" s="3">
        <v>0.14000000000000001</v>
      </c>
      <c r="K3097" s="26">
        <f t="shared" si="242"/>
        <v>4.8623687144123628E-2</v>
      </c>
      <c r="L3097" s="31">
        <f t="shared" si="243"/>
        <v>0.10665907196346663</v>
      </c>
      <c r="M3097" s="4">
        <f>2.721*K3097*(H3097+VLOOKUP(B3097,Summary!$A$34:C$39,3,0))</f>
        <v>1.3116766655537522E-2</v>
      </c>
      <c r="N3097" t="s">
        <v>103</v>
      </c>
      <c r="O3097" t="s">
        <v>82</v>
      </c>
      <c r="P3097">
        <f t="shared" si="244"/>
        <v>1000</v>
      </c>
    </row>
    <row r="3098" spans="1:16" hidden="1">
      <c r="A3098" t="s">
        <v>14</v>
      </c>
      <c r="B3098" t="s">
        <v>96</v>
      </c>
      <c r="C3098" t="s">
        <v>81</v>
      </c>
      <c r="D3098" s="8">
        <v>1840</v>
      </c>
      <c r="E3098" t="str">
        <f>VLOOKUP(D3098,Conformity!$A$2:$C$116,2,0)</f>
        <v>Marinas and Fish Camps</v>
      </c>
      <c r="F3098" s="8" t="s">
        <v>13</v>
      </c>
      <c r="G3098" s="26">
        <f t="shared" si="245"/>
        <v>0.73183755311232057</v>
      </c>
      <c r="H3098" s="30">
        <f t="shared" si="246"/>
        <v>0.15992943931627868</v>
      </c>
      <c r="I3098" s="30">
        <f>HLOOKUP(F3098,ROCs!$B$1:$F$17,MATCH(VLOOKUP(D3098,HROC,2,0),ROCs!$A$2:$A$17,0)+1,0)</f>
        <v>0.15190764990771397</v>
      </c>
      <c r="J3098" s="3">
        <v>0.14000000000000001</v>
      </c>
      <c r="K3098" s="26">
        <f t="shared" si="242"/>
        <v>8.863051833865572E-2</v>
      </c>
      <c r="L3098" s="31">
        <f t="shared" si="243"/>
        <v>0.17649260848961665</v>
      </c>
      <c r="M3098" s="4">
        <f>2.721*K3098*(H3098+VLOOKUP(B3098,Summary!$A$34:C$39,3,0))</f>
        <v>5.7862257024520421E-2</v>
      </c>
      <c r="N3098" t="s">
        <v>103</v>
      </c>
      <c r="O3098" t="s">
        <v>82</v>
      </c>
      <c r="P3098">
        <f t="shared" si="244"/>
        <v>1000</v>
      </c>
    </row>
    <row r="3099" spans="1:16" hidden="1">
      <c r="A3099" t="s">
        <v>16</v>
      </c>
      <c r="B3099" t="s">
        <v>97</v>
      </c>
      <c r="C3099" t="s">
        <v>81</v>
      </c>
      <c r="D3099" s="8">
        <v>1330</v>
      </c>
      <c r="E3099" t="str">
        <f>VLOOKUP(D3099,Conformity!$A$2:$C$116,2,0)</f>
        <v>Multiple Dwelling Units, Low Rise &lt;Two stories or less&gt;</v>
      </c>
      <c r="F3099" s="8" t="s">
        <v>5</v>
      </c>
      <c r="G3099" s="26">
        <f t="shared" si="245"/>
        <v>1.6728075169398335</v>
      </c>
      <c r="H3099" s="30">
        <f t="shared" si="246"/>
        <v>0.4645994885165638</v>
      </c>
      <c r="I3099" s="30">
        <f>HLOOKUP(F3099,ROCs!$B$1:$F$17,MATCH(VLOOKUP(D3099,HROC,2,0),ROCs!$A$2:$A$17,0)+1,0)</f>
        <v>0.45902383655933859</v>
      </c>
      <c r="J3099" s="3">
        <v>0.14000000000000001</v>
      </c>
      <c r="K3099" s="26">
        <f t="shared" si="242"/>
        <v>0.26781745744054614</v>
      </c>
      <c r="L3099" s="31">
        <f t="shared" si="243"/>
        <v>1.2190271993059603</v>
      </c>
      <c r="M3099" s="4">
        <f>2.721*K3099*(H3099+VLOOKUP(B3099,Summary!$A$34:C$39,3,0))</f>
        <v>0.36771744210167312</v>
      </c>
      <c r="N3099" t="s">
        <v>103</v>
      </c>
      <c r="O3099" t="s">
        <v>82</v>
      </c>
      <c r="P3099">
        <f t="shared" si="244"/>
        <v>1000</v>
      </c>
    </row>
    <row r="3100" spans="1:16" hidden="1">
      <c r="A3100" t="s">
        <v>16</v>
      </c>
      <c r="B3100" t="s">
        <v>97</v>
      </c>
      <c r="C3100" t="s">
        <v>81</v>
      </c>
      <c r="D3100" s="8">
        <v>5120</v>
      </c>
      <c r="E3100" t="str">
        <f>VLOOKUP(D3100,Conformity!$A$2:$C$116,2,0)</f>
        <v xml:space="preserve"> Channelized Waterways, Canals</v>
      </c>
      <c r="F3100" s="8" t="s">
        <v>9</v>
      </c>
      <c r="G3100" s="26">
        <f t="shared" si="245"/>
        <v>0.52096910560538079</v>
      </c>
      <c r="H3100" s="30">
        <f t="shared" si="246"/>
        <v>9.3813358258152305E-2</v>
      </c>
      <c r="I3100" s="30">
        <f>HLOOKUP(F3100,ROCs!$B$1:$F$17,MATCH(VLOOKUP(D3100,HROC,2,0),ROCs!$A$2:$A$17,0)+1,0)</f>
        <v>0.2984336595879456</v>
      </c>
      <c r="J3100" s="3">
        <v>0.14000000000000001</v>
      </c>
      <c r="K3100" s="26">
        <f t="shared" si="242"/>
        <v>0.17412111868658686</v>
      </c>
      <c r="L3100" s="31">
        <f t="shared" si="243"/>
        <v>0.24682659955958303</v>
      </c>
      <c r="M3100" s="4">
        <f>2.721*K3100*(H3100+VLOOKUP(B3100,Summary!$A$34:C$39,3,0))</f>
        <v>6.3398569779157449E-2</v>
      </c>
      <c r="N3100" t="s">
        <v>103</v>
      </c>
      <c r="O3100" t="s">
        <v>82</v>
      </c>
      <c r="P3100">
        <f t="shared" si="244"/>
        <v>5000</v>
      </c>
    </row>
    <row r="3101" spans="1:16" hidden="1">
      <c r="A3101" t="s">
        <v>7</v>
      </c>
      <c r="B3101" t="s">
        <v>94</v>
      </c>
      <c r="C3101" t="s">
        <v>71</v>
      </c>
      <c r="D3101" s="8">
        <v>1400</v>
      </c>
      <c r="E3101" t="str">
        <f>VLOOKUP(D3101,Conformity!$A$2:$C$116,2,0)</f>
        <v>Commercial and Services</v>
      </c>
      <c r="F3101" s="8" t="s">
        <v>10</v>
      </c>
      <c r="G3101" s="26">
        <f t="shared" si="245"/>
        <v>0.73183755311232057</v>
      </c>
      <c r="H3101" s="30">
        <f t="shared" si="246"/>
        <v>0.15992943931627868</v>
      </c>
      <c r="I3101" s="30">
        <f>HLOOKUP(F3101,ROCs!$B$1:$F$17,MATCH(VLOOKUP(D3101,HROC,2,0),ROCs!$A$2:$A$17,0)+1,0)</f>
        <v>0.57659988543228824</v>
      </c>
      <c r="J3101" s="3">
        <v>0.14000000000000001</v>
      </c>
      <c r="K3101" s="26">
        <f t="shared" si="242"/>
        <v>0.33641720315546858</v>
      </c>
      <c r="L3101" s="31">
        <f t="shared" si="243"/>
        <v>0.66991766311033518</v>
      </c>
      <c r="M3101" s="4">
        <f>2.721*K3101*(H3101+VLOOKUP(B3101,Summary!$A$34:C$39,3,0))</f>
        <v>0.19216756342543131</v>
      </c>
      <c r="N3101" t="s">
        <v>104</v>
      </c>
      <c r="P3101">
        <f t="shared" si="244"/>
        <v>1000</v>
      </c>
    </row>
    <row r="3102" spans="1:16" hidden="1">
      <c r="A3102" t="s">
        <v>14</v>
      </c>
      <c r="B3102" t="s">
        <v>96</v>
      </c>
      <c r="C3102" t="s">
        <v>71</v>
      </c>
      <c r="D3102" s="8">
        <v>7400</v>
      </c>
      <c r="E3102" t="str">
        <f>VLOOKUP(D3102,Conformity!$A$2:$C$116,2,0)</f>
        <v>Disturbed Land</v>
      </c>
      <c r="F3102" s="8" t="s">
        <v>3</v>
      </c>
      <c r="G3102" s="26">
        <f t="shared" si="245"/>
        <v>0.73183755311232057</v>
      </c>
      <c r="H3102" s="30">
        <f t="shared" si="246"/>
        <v>0.13401908322593187</v>
      </c>
      <c r="I3102" s="30">
        <f>HLOOKUP(F3102,ROCs!$B$1:$F$17,MATCH(VLOOKUP(D3102,HROC,2,0),ROCs!$A$2:$A$17,0)+1,0)</f>
        <v>2.0887301862310671E-2</v>
      </c>
      <c r="J3102" s="3">
        <v>0.14000000000000001</v>
      </c>
      <c r="K3102" s="26">
        <f t="shared" si="242"/>
        <v>1.2186696271565163E-2</v>
      </c>
      <c r="L3102" s="31">
        <f t="shared" si="243"/>
        <v>2.4267733667322291E-2</v>
      </c>
      <c r="M3102" s="4">
        <f>2.721*K3102*(H3102+VLOOKUP(B3102,Summary!$A$34:C$39,3,0))</f>
        <v>7.0968729185372555E-3</v>
      </c>
      <c r="N3102" t="s">
        <v>104</v>
      </c>
      <c r="P3102">
        <f t="shared" si="244"/>
        <v>7000</v>
      </c>
    </row>
    <row r="3103" spans="1:16" hidden="1">
      <c r="A3103" t="s">
        <v>16</v>
      </c>
      <c r="B3103" t="s">
        <v>97</v>
      </c>
      <c r="C3103" t="s">
        <v>71</v>
      </c>
      <c r="D3103" s="8">
        <v>5110</v>
      </c>
      <c r="E3103" t="str">
        <f>VLOOKUP(D3103,Conformity!$A$2:$C$116,2,0)</f>
        <v xml:space="preserve"> Natural River, Stream, Waterway</v>
      </c>
      <c r="F3103" s="8" t="s">
        <v>13</v>
      </c>
      <c r="G3103" s="26">
        <f t="shared" si="245"/>
        <v>0.52096910560538079</v>
      </c>
      <c r="H3103" s="30">
        <f t="shared" si="246"/>
        <v>9.3813358258152305E-2</v>
      </c>
      <c r="I3103" s="30">
        <f>HLOOKUP(F3103,ROCs!$B$1:$F$17,MATCH(VLOOKUP(D3103,HROC,2,0),ROCs!$A$2:$A$17,0)+1,0)</f>
        <v>0.2984336595879456</v>
      </c>
      <c r="J3103" s="3">
        <v>0.14000000000000001</v>
      </c>
      <c r="K3103" s="26">
        <f t="shared" si="242"/>
        <v>0.17412111868658686</v>
      </c>
      <c r="L3103" s="31">
        <f t="shared" si="243"/>
        <v>0.24682659955958303</v>
      </c>
      <c r="M3103" s="4">
        <f>2.721*K3103*(H3103+VLOOKUP(B3103,Summary!$A$34:C$39,3,0))</f>
        <v>6.3398569779157449E-2</v>
      </c>
      <c r="N3103" t="s">
        <v>104</v>
      </c>
      <c r="P3103">
        <f t="shared" si="244"/>
        <v>5000</v>
      </c>
    </row>
    <row r="3104" spans="1:16" hidden="1">
      <c r="A3104" t="s">
        <v>11</v>
      </c>
      <c r="B3104" t="s">
        <v>11</v>
      </c>
      <c r="C3104" t="s">
        <v>72</v>
      </c>
      <c r="D3104" s="8">
        <v>1290</v>
      </c>
      <c r="E3104" t="str">
        <f>VLOOKUP(D3104,Conformity!$A$2:$C$116,2,0)</f>
        <v>Medium Density Under Construction</v>
      </c>
      <c r="F3104" s="8" t="s">
        <v>5</v>
      </c>
      <c r="G3104" s="26">
        <f t="shared" si="245"/>
        <v>1.3474392445178078</v>
      </c>
      <c r="H3104" s="30">
        <f t="shared" si="246"/>
        <v>0.2921616014325315</v>
      </c>
      <c r="I3104" s="30">
        <f>HLOOKUP(F3104,ROCs!$B$1:$F$17,MATCH(VLOOKUP(D3104,HROC,2,0),ROCs!$A$2:$A$17,0)+1,0)</f>
        <v>0.34369105791620291</v>
      </c>
      <c r="J3104" s="3">
        <v>0.14000000000000001</v>
      </c>
      <c r="K3104" s="26">
        <f t="shared" si="242"/>
        <v>0.20052654774120859</v>
      </c>
      <c r="L3104" s="31">
        <f t="shared" si="243"/>
        <v>0.73520696212415892</v>
      </c>
      <c r="M3104" s="4">
        <f>2.721*K3104*(H3104+VLOOKUP(B3104,Summary!$A$34:C$39,3,0))</f>
        <v>0.21943253506617802</v>
      </c>
      <c r="N3104" t="s">
        <v>99</v>
      </c>
      <c r="P3104">
        <f t="shared" si="244"/>
        <v>1000</v>
      </c>
    </row>
    <row r="3105" spans="1:16" hidden="1">
      <c r="A3105" t="s">
        <v>14</v>
      </c>
      <c r="B3105" t="s">
        <v>96</v>
      </c>
      <c r="C3105" t="s">
        <v>72</v>
      </c>
      <c r="D3105" s="8">
        <v>4220</v>
      </c>
      <c r="E3105" t="str">
        <f>VLOOKUP(D3105,Conformity!$A$2:$C$116,2,0)</f>
        <v>Brazilian Pepper</v>
      </c>
      <c r="F3105" s="8" t="s">
        <v>13</v>
      </c>
      <c r="G3105" s="26">
        <f t="shared" si="245"/>
        <v>0.80616023176279095</v>
      </c>
      <c r="H3105" s="30">
        <f t="shared" si="246"/>
        <v>4.9140330516175015E-2</v>
      </c>
      <c r="I3105" s="30">
        <f>HLOOKUP(F3105,ROCs!$B$1:$F$17,MATCH(VLOOKUP(D3105,HROC,2,0),ROCs!$A$2:$A$17,0)+1,0)</f>
        <v>9.4942281192321246E-2</v>
      </c>
      <c r="J3105" s="3">
        <v>0.14000000000000001</v>
      </c>
      <c r="K3105" s="26">
        <f t="shared" si="242"/>
        <v>5.5394073961659844E-2</v>
      </c>
      <c r="L3105" s="31">
        <f t="shared" si="243"/>
        <v>0.12151033514825316</v>
      </c>
      <c r="M3105" s="4">
        <f>2.721*K3105*(H3105+VLOOKUP(B3105,Summary!$A$34:C$39,3,0))</f>
        <v>1.9464970143545701E-2</v>
      </c>
      <c r="N3105" t="s">
        <v>99</v>
      </c>
      <c r="P3105">
        <f t="shared" si="244"/>
        <v>4000</v>
      </c>
    </row>
    <row r="3106" spans="1:16" hidden="1">
      <c r="A3106" t="s">
        <v>14</v>
      </c>
      <c r="B3106" t="s">
        <v>96</v>
      </c>
      <c r="C3106" t="s">
        <v>80</v>
      </c>
      <c r="D3106" s="8">
        <v>5300</v>
      </c>
      <c r="E3106" t="str">
        <f>VLOOKUP(D3106,Conformity!$A$2:$C$116,2,0)</f>
        <v>Reservoirs</v>
      </c>
      <c r="F3106" s="8" t="s">
        <v>3</v>
      </c>
      <c r="G3106" s="26">
        <f t="shared" si="245"/>
        <v>0.52096910560538079</v>
      </c>
      <c r="H3106" s="30">
        <f t="shared" si="246"/>
        <v>9.3813358258152305E-2</v>
      </c>
      <c r="I3106" s="30">
        <f>HLOOKUP(F3106,ROCs!$B$1:$F$17,MATCH(VLOOKUP(D3106,HROC,2,0),ROCs!$A$2:$A$17,0)+1,0)</f>
        <v>0.2984336595879456</v>
      </c>
      <c r="J3106" s="3">
        <v>0.14000000000000001</v>
      </c>
      <c r="K3106" s="26">
        <f t="shared" si="242"/>
        <v>0.17412111868658686</v>
      </c>
      <c r="L3106" s="31">
        <f t="shared" si="243"/>
        <v>0.24682659955958303</v>
      </c>
      <c r="M3106" s="4">
        <f>2.721*K3106*(H3106+VLOOKUP(B3106,Summary!$A$34:C$39,3,0))</f>
        <v>8.2349912337005574E-2</v>
      </c>
      <c r="N3106" t="s">
        <v>114</v>
      </c>
      <c r="P3106">
        <f t="shared" si="244"/>
        <v>5000</v>
      </c>
    </row>
    <row r="3107" spans="1:16" hidden="1">
      <c r="A3107" t="s">
        <v>14</v>
      </c>
      <c r="B3107" t="s">
        <v>96</v>
      </c>
      <c r="C3107" t="s">
        <v>77</v>
      </c>
      <c r="D3107" s="8">
        <v>1390</v>
      </c>
      <c r="E3107" t="str">
        <f>VLOOKUP(D3107,Conformity!$A$2:$C$116,2,0)</f>
        <v>High Density Under Construction</v>
      </c>
      <c r="F3107" s="8" t="s">
        <v>10</v>
      </c>
      <c r="G3107" s="26">
        <f t="shared" si="245"/>
        <v>1.6728075169398335</v>
      </c>
      <c r="H3107" s="30">
        <f t="shared" si="246"/>
        <v>0.4645994885165638</v>
      </c>
      <c r="I3107" s="30">
        <f>HLOOKUP(F3107,ROCs!$B$1:$F$17,MATCH(VLOOKUP(D3107,HROC,2,0),ROCs!$A$2:$A$17,0)+1,0)</f>
        <v>0.44774347762687844</v>
      </c>
      <c r="J3107" s="3">
        <v>0.14000000000000001</v>
      </c>
      <c r="K3107" s="26">
        <f t="shared" si="242"/>
        <v>0.26123593202140222</v>
      </c>
      <c r="L3107" s="31">
        <f t="shared" si="243"/>
        <v>1.1890700091528834</v>
      </c>
      <c r="M3107" s="4">
        <f>2.721*K3107*(H3107+VLOOKUP(B3107,Summary!$A$34:C$39,3,0))</f>
        <v>0.38711382644889053</v>
      </c>
      <c r="N3107" t="s">
        <v>112</v>
      </c>
      <c r="P3107">
        <f t="shared" si="244"/>
        <v>1000</v>
      </c>
    </row>
    <row r="3108" spans="1:16" hidden="1">
      <c r="A3108" t="s">
        <v>14</v>
      </c>
      <c r="B3108" t="s">
        <v>96</v>
      </c>
      <c r="C3108" t="s">
        <v>77</v>
      </c>
      <c r="D3108" s="8">
        <v>6170</v>
      </c>
      <c r="E3108" t="str">
        <f>VLOOKUP(D3108,Conformity!$A$2:$C$116,2,0)</f>
        <v>Mixed Wetland Hardwoods</v>
      </c>
      <c r="F3108" s="8" t="s">
        <v>9</v>
      </c>
      <c r="G3108" s="26">
        <f t="shared" si="245"/>
        <v>0.62640332935885068</v>
      </c>
      <c r="H3108" s="30">
        <f t="shared" si="246"/>
        <v>1.7869211096790915E-2</v>
      </c>
      <c r="I3108" s="30">
        <f>HLOOKUP(F3108,ROCs!$B$1:$F$17,MATCH(VLOOKUP(D3108,HROC,2,0),ROCs!$A$2:$A$17,0)+1,0)</f>
        <v>0.24869471632328805</v>
      </c>
      <c r="J3108" s="3">
        <v>0.14000000000000001</v>
      </c>
      <c r="K3108" s="26">
        <f t="shared" si="242"/>
        <v>0.14510093223882242</v>
      </c>
      <c r="L3108" s="31">
        <f t="shared" si="243"/>
        <v>0.24731633487616955</v>
      </c>
      <c r="M3108" s="4">
        <f>2.721*K3108*(H3108+VLOOKUP(B3108,Summary!$A$34:C$39,3,0))</f>
        <v>3.8640686361700732E-2</v>
      </c>
      <c r="N3108" t="s">
        <v>112</v>
      </c>
      <c r="P3108">
        <f t="shared" si="244"/>
        <v>6000</v>
      </c>
    </row>
    <row r="3109" spans="1:16" hidden="1">
      <c r="A3109" t="s">
        <v>14</v>
      </c>
      <c r="B3109" t="s">
        <v>96</v>
      </c>
      <c r="C3109" t="s">
        <v>77</v>
      </c>
      <c r="D3109" s="8">
        <v>6250</v>
      </c>
      <c r="E3109" t="str">
        <f>VLOOKUP(D3109,Conformity!$A$2:$C$116,2,0)</f>
        <v>Hydric Pine Flatwoods</v>
      </c>
      <c r="F3109" s="8" t="s">
        <v>10</v>
      </c>
      <c r="G3109" s="26">
        <f t="shared" si="245"/>
        <v>0.62640332935885068</v>
      </c>
      <c r="H3109" s="30">
        <f t="shared" si="246"/>
        <v>1.7869211096790915E-2</v>
      </c>
      <c r="I3109" s="30">
        <f>HLOOKUP(F3109,ROCs!$B$1:$F$17,MATCH(VLOOKUP(D3109,HROC,2,0),ROCs!$A$2:$A$17,0)+1,0)</f>
        <v>0.24869471632328805</v>
      </c>
      <c r="J3109" s="3">
        <v>0.14000000000000001</v>
      </c>
      <c r="K3109" s="26">
        <f t="shared" si="242"/>
        <v>0.14510093223882242</v>
      </c>
      <c r="L3109" s="31">
        <f t="shared" si="243"/>
        <v>0.24731633487616955</v>
      </c>
      <c r="M3109" s="4">
        <f>2.721*K3109*(H3109+VLOOKUP(B3109,Summary!$A$34:C$39,3,0))</f>
        <v>3.8640686361700732E-2</v>
      </c>
      <c r="N3109" t="s">
        <v>112</v>
      </c>
      <c r="P3109">
        <f t="shared" si="244"/>
        <v>6000</v>
      </c>
    </row>
    <row r="3110" spans="1:16">
      <c r="A3110" t="s">
        <v>11</v>
      </c>
      <c r="B3110" t="s">
        <v>11</v>
      </c>
      <c r="C3110" t="s">
        <v>17</v>
      </c>
      <c r="D3110" s="8">
        <v>1210</v>
      </c>
      <c r="E3110" t="str">
        <f>VLOOKUP(D3110,Conformity!$A$2:$C$116,2,0)</f>
        <v>Fixed Single Family Units</v>
      </c>
      <c r="F3110" s="8" t="s">
        <v>10</v>
      </c>
      <c r="G3110" s="26">
        <f t="shared" si="245"/>
        <v>1.3474392445178078</v>
      </c>
      <c r="H3110" s="30">
        <f t="shared" si="246"/>
        <v>0.2921616014325315</v>
      </c>
      <c r="I3110" s="30">
        <f>HLOOKUP(F3110,ROCs!$B$1:$F$17,MATCH(VLOOKUP(D3110,HROC,2,0),ROCs!$A$2:$A$17,0)+1,0)</f>
        <v>0.22279788653131388</v>
      </c>
      <c r="J3110" s="3">
        <v>0.13</v>
      </c>
      <c r="K3110" s="26">
        <f t="shared" si="242"/>
        <v>0.12070632497550259</v>
      </c>
      <c r="L3110" s="31">
        <f t="shared" si="243"/>
        <v>0.44255551942648669</v>
      </c>
      <c r="M3110" s="4">
        <f>2.721*K3110*(H3110+VLOOKUP(B3110,Summary!$A$34:C$39,3,0))</f>
        <v>0.13208672460705481</v>
      </c>
      <c r="N3110" t="s">
        <v>17</v>
      </c>
      <c r="O3110" t="s">
        <v>27</v>
      </c>
      <c r="P3110">
        <f t="shared" si="244"/>
        <v>1000</v>
      </c>
    </row>
    <row r="3111" spans="1:16">
      <c r="A3111" t="s">
        <v>16</v>
      </c>
      <c r="B3111" t="s">
        <v>97</v>
      </c>
      <c r="C3111" t="s">
        <v>17</v>
      </c>
      <c r="D3111" s="8">
        <v>1210</v>
      </c>
      <c r="E3111" t="str">
        <f>VLOOKUP(D3111,Conformity!$A$2:$C$116,2,0)</f>
        <v>Fixed Single Family Units</v>
      </c>
      <c r="F3111" s="8" t="s">
        <v>5</v>
      </c>
      <c r="G3111" s="26">
        <f t="shared" si="245"/>
        <v>1.3474392445178078</v>
      </c>
      <c r="H3111" s="30">
        <f t="shared" si="246"/>
        <v>0.2921616014325315</v>
      </c>
      <c r="I3111" s="30">
        <f>HLOOKUP(F3111,ROCs!$B$1:$F$17,MATCH(VLOOKUP(D3111,HROC,2,0),ROCs!$A$2:$A$17,0)+1,0)</f>
        <v>0.24052044568721381</v>
      </c>
      <c r="J3111" s="3">
        <v>0.13</v>
      </c>
      <c r="K3111" s="26">
        <f t="shared" si="242"/>
        <v>0.13030796446219026</v>
      </c>
      <c r="L3111" s="31">
        <f t="shared" si="243"/>
        <v>0.47775879938086618</v>
      </c>
      <c r="M3111" s="4">
        <f>2.721*K3111*(H3111+VLOOKUP(B3111,Summary!$A$34:C$39,3,0))</f>
        <v>0.11777386516422987</v>
      </c>
      <c r="N3111" t="s">
        <v>17</v>
      </c>
      <c r="O3111" t="s">
        <v>64</v>
      </c>
      <c r="P3111">
        <f t="shared" si="244"/>
        <v>1000</v>
      </c>
    </row>
    <row r="3112" spans="1:16" hidden="1">
      <c r="A3112" t="s">
        <v>6</v>
      </c>
      <c r="B3112" t="s">
        <v>94</v>
      </c>
      <c r="C3112" t="s">
        <v>86</v>
      </c>
      <c r="D3112" s="8">
        <v>6410</v>
      </c>
      <c r="E3112" t="str">
        <f>VLOOKUP(D3112,Conformity!$A$2:$C$116,2,0)</f>
        <v>Freshwater Marshes</v>
      </c>
      <c r="F3112" s="8" t="s">
        <v>5</v>
      </c>
      <c r="G3112" s="26">
        <f t="shared" si="245"/>
        <v>0.62640332935885068</v>
      </c>
      <c r="H3112" s="30">
        <f t="shared" si="246"/>
        <v>1.7869211096790915E-2</v>
      </c>
      <c r="I3112" s="30">
        <f>HLOOKUP(F3112,ROCs!$B$1:$F$17,MATCH(VLOOKUP(D3112,HROC,2,0),ROCs!$A$2:$A$17,0)+1,0)</f>
        <v>0.24869471632328805</v>
      </c>
      <c r="J3112" s="3">
        <v>0.13</v>
      </c>
      <c r="K3112" s="26">
        <f t="shared" si="242"/>
        <v>0.13473657993604937</v>
      </c>
      <c r="L3112" s="31">
        <f t="shared" si="243"/>
        <v>0.22965088238501455</v>
      </c>
      <c r="M3112" s="4">
        <f>2.721*K3112*(H3112+VLOOKUP(B3112,Summary!$A$34:C$39,3,0))</f>
        <v>2.4882090315685251E-2</v>
      </c>
      <c r="N3112" t="s">
        <v>109</v>
      </c>
      <c r="P3112">
        <f t="shared" si="244"/>
        <v>6000</v>
      </c>
    </row>
    <row r="3113" spans="1:16" hidden="1">
      <c r="A3113" t="s">
        <v>14</v>
      </c>
      <c r="B3113" t="s">
        <v>96</v>
      </c>
      <c r="C3113" t="s">
        <v>86</v>
      </c>
      <c r="D3113" s="8">
        <v>1320</v>
      </c>
      <c r="E3113" t="str">
        <f>VLOOKUP(D3113,Conformity!$A$2:$C$116,2,0)</f>
        <v>Mobile Home Units &lt;Six or more dwelling units per acre&gt;</v>
      </c>
      <c r="F3113" s="8" t="s">
        <v>10</v>
      </c>
      <c r="G3113" s="26">
        <f t="shared" si="245"/>
        <v>1.6728075169398335</v>
      </c>
      <c r="H3113" s="30">
        <f t="shared" si="246"/>
        <v>0.4645994885165638</v>
      </c>
      <c r="I3113" s="30">
        <f>HLOOKUP(F3113,ROCs!$B$1:$F$17,MATCH(VLOOKUP(D3113,HROC,2,0),ROCs!$A$2:$A$17,0)+1,0)</f>
        <v>0.44774347762687844</v>
      </c>
      <c r="J3113" s="3">
        <v>0.13</v>
      </c>
      <c r="K3113" s="26">
        <f t="shared" si="242"/>
        <v>0.24257622259130207</v>
      </c>
      <c r="L3113" s="31">
        <f t="shared" si="243"/>
        <v>1.1041364370705347</v>
      </c>
      <c r="M3113" s="4">
        <f>2.721*K3113*(H3113+VLOOKUP(B3113,Summary!$A$34:C$39,3,0))</f>
        <v>0.35946283884539831</v>
      </c>
      <c r="N3113" t="s">
        <v>109</v>
      </c>
      <c r="P3113">
        <f t="shared" si="244"/>
        <v>1000</v>
      </c>
    </row>
    <row r="3114" spans="1:16" hidden="1">
      <c r="A3114" t="s">
        <v>14</v>
      </c>
      <c r="B3114" t="s">
        <v>96</v>
      </c>
      <c r="C3114" t="s">
        <v>86</v>
      </c>
      <c r="D3114" s="8">
        <v>1480</v>
      </c>
      <c r="E3114" t="str">
        <f>VLOOKUP(D3114,Conformity!$A$2:$C$116,2,0)</f>
        <v>Cemeteries</v>
      </c>
      <c r="F3114" s="8" t="s">
        <v>9</v>
      </c>
      <c r="G3114" s="26">
        <f t="shared" si="245"/>
        <v>1.3474392445178078</v>
      </c>
      <c r="H3114" s="30">
        <f t="shared" si="246"/>
        <v>0.2921616014325315</v>
      </c>
      <c r="I3114" s="30">
        <f>HLOOKUP(F3114,ROCs!$B$1:$F$17,MATCH(VLOOKUP(D3114,HROC,2,0),ROCs!$A$2:$A$17,0)+1,0)</f>
        <v>0.22153198944874952</v>
      </c>
      <c r="J3114" s="3">
        <v>0.13</v>
      </c>
      <c r="K3114" s="26">
        <f t="shared" si="242"/>
        <v>0.12002049358359627</v>
      </c>
      <c r="L3114" s="31">
        <f t="shared" si="243"/>
        <v>0.44004099942974512</v>
      </c>
      <c r="M3114" s="4">
        <f>2.721*K3114*(H3114+VLOOKUP(B3114,Summary!$A$34:C$39,3,0))</f>
        <v>0.12153895896237665</v>
      </c>
      <c r="N3114" t="s">
        <v>109</v>
      </c>
      <c r="P3114">
        <f t="shared" si="244"/>
        <v>1000</v>
      </c>
    </row>
    <row r="3115" spans="1:16" hidden="1">
      <c r="A3115" t="s">
        <v>2</v>
      </c>
      <c r="B3115" t="s">
        <v>94</v>
      </c>
      <c r="C3115" t="s">
        <v>81</v>
      </c>
      <c r="D3115" s="8">
        <v>3200</v>
      </c>
      <c r="E3115" t="str">
        <f>VLOOKUP(D3115,Conformity!$A$2:$C$116,2,0)</f>
        <v>Shrub and Brushland</v>
      </c>
      <c r="F3115" s="8" t="s">
        <v>10</v>
      </c>
      <c r="G3115" s="26">
        <f t="shared" si="245"/>
        <v>0.80616023176279095</v>
      </c>
      <c r="H3115" s="30">
        <f t="shared" si="246"/>
        <v>4.9140330516175015E-2</v>
      </c>
      <c r="I3115" s="30">
        <f>HLOOKUP(F3115,ROCs!$B$1:$F$17,MATCH(VLOOKUP(D3115,HROC,2,0),ROCs!$A$2:$A$17,0)+1,0)</f>
        <v>0.24115339422849597</v>
      </c>
      <c r="J3115" s="3">
        <v>0.13</v>
      </c>
      <c r="K3115" s="26">
        <f t="shared" si="242"/>
        <v>0.13065088015814341</v>
      </c>
      <c r="L3115" s="31">
        <f t="shared" si="243"/>
        <v>0.28659080475680848</v>
      </c>
      <c r="M3115" s="4">
        <f>2.721*K3115*(H3115+VLOOKUP(B3115,Summary!$A$34:C$39,3,0))</f>
        <v>3.5244491091253542E-2</v>
      </c>
      <c r="N3115" t="s">
        <v>103</v>
      </c>
      <c r="O3115" t="s">
        <v>82</v>
      </c>
      <c r="P3115">
        <f t="shared" si="244"/>
        <v>3000</v>
      </c>
    </row>
    <row r="3116" spans="1:16" hidden="1">
      <c r="A3116" t="s">
        <v>14</v>
      </c>
      <c r="B3116" t="s">
        <v>96</v>
      </c>
      <c r="C3116" t="s">
        <v>81</v>
      </c>
      <c r="D3116" s="8">
        <v>1330</v>
      </c>
      <c r="E3116" t="str">
        <f>VLOOKUP(D3116,Conformity!$A$2:$C$116,2,0)</f>
        <v>Multiple Dwelling Units, Low Rise &lt;Two stories or less&gt;</v>
      </c>
      <c r="F3116" s="8" t="s">
        <v>3</v>
      </c>
      <c r="G3116" s="26">
        <f t="shared" si="245"/>
        <v>1.6728075169398335</v>
      </c>
      <c r="H3116" s="30">
        <f t="shared" si="246"/>
        <v>0.4645994885165638</v>
      </c>
      <c r="I3116" s="30">
        <f>HLOOKUP(F3116,ROCs!$B$1:$F$17,MATCH(VLOOKUP(D3116,HROC,2,0),ROCs!$A$2:$A$17,0)+1,0)</f>
        <v>0.37832588419635466</v>
      </c>
      <c r="J3116" s="3">
        <v>0.13</v>
      </c>
      <c r="K3116" s="26">
        <f t="shared" si="242"/>
        <v>0.20496750591048005</v>
      </c>
      <c r="L3116" s="31">
        <f t="shared" si="243"/>
        <v>0.93295249333866892</v>
      </c>
      <c r="M3116" s="4">
        <f>2.721*K3116*(H3116+VLOOKUP(B3116,Summary!$A$34:C$39,3,0))</f>
        <v>0.30373216615618931</v>
      </c>
      <c r="N3116" t="s">
        <v>103</v>
      </c>
      <c r="O3116" t="s">
        <v>82</v>
      </c>
      <c r="P3116">
        <f t="shared" si="244"/>
        <v>1000</v>
      </c>
    </row>
    <row r="3117" spans="1:16" hidden="1">
      <c r="A3117" t="s">
        <v>14</v>
      </c>
      <c r="B3117" t="s">
        <v>96</v>
      </c>
      <c r="C3117" t="s">
        <v>81</v>
      </c>
      <c r="D3117" s="8">
        <v>3210</v>
      </c>
      <c r="E3117" t="str">
        <f>VLOOKUP(D3117,Conformity!$A$2:$C$116,2,0)</f>
        <v>Palmetto Prairies</v>
      </c>
      <c r="F3117" s="8" t="s">
        <v>5</v>
      </c>
      <c r="G3117" s="26">
        <f t="shared" si="245"/>
        <v>0.80616023176279095</v>
      </c>
      <c r="H3117" s="30">
        <f t="shared" si="246"/>
        <v>4.9140330516175015E-2</v>
      </c>
      <c r="I3117" s="30">
        <f>HLOOKUP(F3117,ROCs!$B$1:$F$17,MATCH(VLOOKUP(D3117,HROC,2,0),ROCs!$A$2:$A$17,0)+1,0)</f>
        <v>0.28292799795311729</v>
      </c>
      <c r="J3117" s="3">
        <v>0.13</v>
      </c>
      <c r="K3117" s="26">
        <f t="shared" si="242"/>
        <v>0.15328331609105011</v>
      </c>
      <c r="L3117" s="31">
        <f t="shared" si="243"/>
        <v>0.33623645597452323</v>
      </c>
      <c r="M3117" s="4">
        <f>2.721*K3117*(H3117+VLOOKUP(B3117,Summary!$A$34:C$39,3,0))</f>
        <v>5.3862353097211442E-2</v>
      </c>
      <c r="N3117" t="s">
        <v>103</v>
      </c>
      <c r="O3117" t="s">
        <v>82</v>
      </c>
      <c r="P3117">
        <f t="shared" si="244"/>
        <v>3000</v>
      </c>
    </row>
    <row r="3118" spans="1:16" hidden="1">
      <c r="A3118" t="s">
        <v>14</v>
      </c>
      <c r="B3118" t="s">
        <v>96</v>
      </c>
      <c r="C3118" t="s">
        <v>81</v>
      </c>
      <c r="D3118" s="8">
        <v>6170</v>
      </c>
      <c r="E3118" t="str">
        <f>VLOOKUP(D3118,Conformity!$A$2:$C$116,2,0)</f>
        <v>Mixed Wetland Hardwoods</v>
      </c>
      <c r="F3118" s="8" t="s">
        <v>5</v>
      </c>
      <c r="G3118" s="26">
        <f t="shared" si="245"/>
        <v>0.62640332935885068</v>
      </c>
      <c r="H3118" s="30">
        <f t="shared" si="246"/>
        <v>1.7869211096790915E-2</v>
      </c>
      <c r="I3118" s="30">
        <f>HLOOKUP(F3118,ROCs!$B$1:$F$17,MATCH(VLOOKUP(D3118,HROC,2,0),ROCs!$A$2:$A$17,0)+1,0)</f>
        <v>0.24869471632328805</v>
      </c>
      <c r="J3118" s="3">
        <v>0.13</v>
      </c>
      <c r="K3118" s="26">
        <f t="shared" si="242"/>
        <v>0.13473657993604937</v>
      </c>
      <c r="L3118" s="31">
        <f t="shared" si="243"/>
        <v>0.22965088238501455</v>
      </c>
      <c r="M3118" s="4">
        <f>2.721*K3118*(H3118+VLOOKUP(B3118,Summary!$A$34:C$39,3,0))</f>
        <v>3.5880637335864961E-2</v>
      </c>
      <c r="N3118" t="s">
        <v>103</v>
      </c>
      <c r="O3118" t="s">
        <v>82</v>
      </c>
      <c r="P3118">
        <f t="shared" si="244"/>
        <v>6000</v>
      </c>
    </row>
    <row r="3119" spans="1:16" hidden="1">
      <c r="A3119" t="s">
        <v>8</v>
      </c>
      <c r="B3119" t="s">
        <v>8</v>
      </c>
      <c r="C3119" t="s">
        <v>71</v>
      </c>
      <c r="D3119" s="8">
        <v>2130</v>
      </c>
      <c r="E3119" t="str">
        <f>VLOOKUP(D3119,Conformity!$A$2:$C$116,2,0)</f>
        <v>Woodland Pastures</v>
      </c>
      <c r="F3119" s="8" t="s">
        <v>10</v>
      </c>
      <c r="G3119" s="26">
        <f t="shared" si="245"/>
        <v>0.95337210017164864</v>
      </c>
      <c r="H3119" s="30">
        <f t="shared" si="246"/>
        <v>0.22938109134459039</v>
      </c>
      <c r="I3119" s="30">
        <f>HLOOKUP(F3119,ROCs!$B$1:$F$17,MATCH(VLOOKUP(D3119,HROC,2,0),ROCs!$A$2:$A$17,0)+1,0)</f>
        <v>0.2</v>
      </c>
      <c r="J3119" s="3">
        <v>0.13</v>
      </c>
      <c r="K3119" s="26">
        <f t="shared" si="242"/>
        <v>0.10835500000000002</v>
      </c>
      <c r="L3119" s="31">
        <f t="shared" si="243"/>
        <v>0.2810864668802634</v>
      </c>
      <c r="M3119" s="4">
        <f>2.721*K3119*(H3119+VLOOKUP(B3119,Summary!$A$34:C$39,3,0))</f>
        <v>0.12364778581334189</v>
      </c>
      <c r="N3119" t="s">
        <v>104</v>
      </c>
      <c r="P3119">
        <f t="shared" si="244"/>
        <v>2000</v>
      </c>
    </row>
    <row r="3120" spans="1:16" hidden="1">
      <c r="A3120" t="s">
        <v>14</v>
      </c>
      <c r="B3120" t="s">
        <v>96</v>
      </c>
      <c r="C3120" t="s">
        <v>71</v>
      </c>
      <c r="D3120" s="8">
        <v>5120</v>
      </c>
      <c r="E3120" t="str">
        <f>VLOOKUP(D3120,Conformity!$A$2:$C$116,2,0)</f>
        <v xml:space="preserve"> Channelized Waterways, Canals</v>
      </c>
      <c r="F3120" s="8" t="s">
        <v>3</v>
      </c>
      <c r="G3120" s="26">
        <f t="shared" si="245"/>
        <v>0.52096910560538079</v>
      </c>
      <c r="H3120" s="30">
        <f t="shared" si="246"/>
        <v>9.3813358258152305E-2</v>
      </c>
      <c r="I3120" s="30">
        <f>HLOOKUP(F3120,ROCs!$B$1:$F$17,MATCH(VLOOKUP(D3120,HROC,2,0),ROCs!$A$2:$A$17,0)+1,0)</f>
        <v>0.2984336595879456</v>
      </c>
      <c r="J3120" s="3">
        <v>0.13</v>
      </c>
      <c r="K3120" s="26">
        <f t="shared" si="242"/>
        <v>0.16168389592325921</v>
      </c>
      <c r="L3120" s="31">
        <f t="shared" si="243"/>
        <v>0.22919612816246993</v>
      </c>
      <c r="M3120" s="4">
        <f>2.721*K3120*(H3120+VLOOKUP(B3120,Summary!$A$34:C$39,3,0))</f>
        <v>7.6467775741505165E-2</v>
      </c>
      <c r="N3120" t="s">
        <v>104</v>
      </c>
      <c r="P3120">
        <f t="shared" si="244"/>
        <v>5000</v>
      </c>
    </row>
    <row r="3121" spans="1:16" hidden="1">
      <c r="A3121" t="s">
        <v>16</v>
      </c>
      <c r="B3121" t="s">
        <v>97</v>
      </c>
      <c r="C3121" t="s">
        <v>71</v>
      </c>
      <c r="D3121" s="8">
        <v>5250</v>
      </c>
      <c r="E3121" t="str">
        <f>VLOOKUP(D3121,Conformity!$A$2:$C$116,2,0)</f>
        <v>Marshy Lakes</v>
      </c>
      <c r="F3121" s="8" t="s">
        <v>3</v>
      </c>
      <c r="G3121" s="26">
        <f t="shared" si="245"/>
        <v>0.52096910560538079</v>
      </c>
      <c r="H3121" s="30">
        <f t="shared" si="246"/>
        <v>9.3813358258152305E-2</v>
      </c>
      <c r="I3121" s="30">
        <f>HLOOKUP(F3121,ROCs!$B$1:$F$17,MATCH(VLOOKUP(D3121,HROC,2,0),ROCs!$A$2:$A$17,0)+1,0)</f>
        <v>0.2984336595879456</v>
      </c>
      <c r="J3121" s="3">
        <v>0.13</v>
      </c>
      <c r="K3121" s="26">
        <f t="shared" si="242"/>
        <v>0.16168389592325921</v>
      </c>
      <c r="L3121" s="31">
        <f t="shared" si="243"/>
        <v>0.22919612816246993</v>
      </c>
      <c r="M3121" s="4">
        <f>2.721*K3121*(H3121+VLOOKUP(B3121,Summary!$A$34:C$39,3,0))</f>
        <v>5.8870100509217628E-2</v>
      </c>
      <c r="N3121" t="s">
        <v>104</v>
      </c>
      <c r="P3121">
        <f t="shared" si="244"/>
        <v>5000</v>
      </c>
    </row>
    <row r="3122" spans="1:16" hidden="1">
      <c r="A3122" t="s">
        <v>14</v>
      </c>
      <c r="B3122" t="s">
        <v>96</v>
      </c>
      <c r="C3122" t="s">
        <v>80</v>
      </c>
      <c r="D3122" s="8">
        <v>4200</v>
      </c>
      <c r="E3122" t="str">
        <f>VLOOKUP(D3122,Conformity!$A$2:$C$116,2,0)</f>
        <v>Upland Hardwood Forests</v>
      </c>
      <c r="F3122" s="8" t="s">
        <v>3</v>
      </c>
      <c r="G3122" s="26">
        <f t="shared" si="245"/>
        <v>0.80616023176279095</v>
      </c>
      <c r="H3122" s="30">
        <f t="shared" si="246"/>
        <v>4.9140330516175015E-2</v>
      </c>
      <c r="I3122" s="30">
        <f>HLOOKUP(F3122,ROCs!$B$1:$F$17,MATCH(VLOOKUP(D3122,HROC,2,0),ROCs!$A$2:$A$17,0)+1,0)</f>
        <v>2.0887301862310671E-2</v>
      </c>
      <c r="J3122" s="3">
        <v>0.13</v>
      </c>
      <c r="K3122" s="26">
        <f t="shared" si="242"/>
        <v>1.1316217966453365E-2</v>
      </c>
      <c r="L3122" s="31">
        <f t="shared" si="243"/>
        <v>2.4822825608857423E-2</v>
      </c>
      <c r="M3122" s="4">
        <f>2.721*K3122*(H3122+VLOOKUP(B3122,Summary!$A$34:C$39,3,0))</f>
        <v>3.9764153293243357E-3</v>
      </c>
      <c r="N3122" t="s">
        <v>114</v>
      </c>
      <c r="P3122">
        <f t="shared" si="244"/>
        <v>4000</v>
      </c>
    </row>
    <row r="3123" spans="1:16" hidden="1">
      <c r="A3123" t="s">
        <v>14</v>
      </c>
      <c r="B3123" t="s">
        <v>96</v>
      </c>
      <c r="C3123" t="s">
        <v>79</v>
      </c>
      <c r="D3123" s="8">
        <v>4240</v>
      </c>
      <c r="E3123" t="str">
        <f>VLOOKUP(D3123,Conformity!$A$2:$C$116,2,0)</f>
        <v>Melaleuca</v>
      </c>
      <c r="F3123" s="8" t="s">
        <v>13</v>
      </c>
      <c r="G3123" s="26">
        <f t="shared" si="245"/>
        <v>0.80616023176279095</v>
      </c>
      <c r="H3123" s="30">
        <f t="shared" si="246"/>
        <v>4.9140330516175015E-2</v>
      </c>
      <c r="I3123" s="30">
        <f>HLOOKUP(F3123,ROCs!$B$1:$F$17,MATCH(VLOOKUP(D3123,HROC,2,0),ROCs!$A$2:$A$17,0)+1,0)</f>
        <v>9.4942281192321246E-2</v>
      </c>
      <c r="J3123" s="3">
        <v>0.13</v>
      </c>
      <c r="K3123" s="26">
        <f t="shared" si="242"/>
        <v>5.1437354392969849E-2</v>
      </c>
      <c r="L3123" s="31">
        <f t="shared" si="243"/>
        <v>0.11283102549480649</v>
      </c>
      <c r="M3123" s="4">
        <f>2.721*K3123*(H3123+VLOOKUP(B3123,Summary!$A$34:C$39,3,0))</f>
        <v>1.8074615133292435E-2</v>
      </c>
      <c r="N3123" t="s">
        <v>113</v>
      </c>
      <c r="P3123">
        <f t="shared" si="244"/>
        <v>4000</v>
      </c>
    </row>
    <row r="3124" spans="1:16">
      <c r="A3124" t="s">
        <v>8</v>
      </c>
      <c r="B3124" t="s">
        <v>8</v>
      </c>
      <c r="C3124" t="s">
        <v>17</v>
      </c>
      <c r="D3124" s="8">
        <v>6300</v>
      </c>
      <c r="E3124" t="str">
        <f>VLOOKUP(D3124,Conformity!$A$2:$C$116,2,0)</f>
        <v>Wetland Forested Mixed</v>
      </c>
      <c r="F3124" s="8" t="s">
        <v>9</v>
      </c>
      <c r="G3124" s="26">
        <f t="shared" si="245"/>
        <v>0.62640332935885068</v>
      </c>
      <c r="H3124" s="30">
        <f t="shared" si="246"/>
        <v>1.7869211096790915E-2</v>
      </c>
      <c r="I3124" s="30">
        <f>HLOOKUP(F3124,ROCs!$B$1:$F$17,MATCH(VLOOKUP(D3124,HROC,2,0),ROCs!$A$2:$A$17,0)+1,0)</f>
        <v>0.24869471632328805</v>
      </c>
      <c r="J3124" s="3">
        <v>0.12</v>
      </c>
      <c r="K3124" s="26">
        <f t="shared" si="242"/>
        <v>0.12437222763327634</v>
      </c>
      <c r="L3124" s="31">
        <f t="shared" si="243"/>
        <v>0.21198542989385957</v>
      </c>
      <c r="M3124" s="4">
        <f>2.721*K3124*(H3124+VLOOKUP(B3124,Summary!$A$34:C$39,3,0))</f>
        <v>7.0346439762945134E-2</v>
      </c>
      <c r="N3124" t="s">
        <v>17</v>
      </c>
      <c r="O3124" t="s">
        <v>20</v>
      </c>
      <c r="P3124">
        <f t="shared" si="244"/>
        <v>6000</v>
      </c>
    </row>
    <row r="3125" spans="1:16">
      <c r="A3125" t="s">
        <v>16</v>
      </c>
      <c r="B3125" t="s">
        <v>97</v>
      </c>
      <c r="C3125" t="s">
        <v>17</v>
      </c>
      <c r="D3125" s="8">
        <v>6170</v>
      </c>
      <c r="E3125" t="str">
        <f>VLOOKUP(D3125,Conformity!$A$2:$C$116,2,0)</f>
        <v>Mixed Wetland Hardwoods</v>
      </c>
      <c r="F3125" s="8" t="s">
        <v>9</v>
      </c>
      <c r="G3125" s="26">
        <f t="shared" si="245"/>
        <v>0.62640332935885068</v>
      </c>
      <c r="H3125" s="30">
        <f t="shared" si="246"/>
        <v>1.7869211096790915E-2</v>
      </c>
      <c r="I3125" s="30">
        <f>HLOOKUP(F3125,ROCs!$B$1:$F$17,MATCH(VLOOKUP(D3125,HROC,2,0),ROCs!$A$2:$A$17,0)+1,0)</f>
        <v>0.24869471632328805</v>
      </c>
      <c r="J3125" s="3">
        <v>0.12</v>
      </c>
      <c r="K3125" s="26">
        <f t="shared" si="242"/>
        <v>0.12437222763327634</v>
      </c>
      <c r="L3125" s="31">
        <f t="shared" si="243"/>
        <v>0.21198542989385957</v>
      </c>
      <c r="M3125" s="4">
        <f>2.721*K3125*(H3125+VLOOKUP(B3125,Summary!$A$34:C$39,3,0))</f>
        <v>1.9583915054423397E-2</v>
      </c>
      <c r="N3125" t="s">
        <v>17</v>
      </c>
      <c r="O3125" t="s">
        <v>61</v>
      </c>
      <c r="P3125">
        <f t="shared" si="244"/>
        <v>6000</v>
      </c>
    </row>
    <row r="3126" spans="1:16" hidden="1">
      <c r="A3126" t="s">
        <v>16</v>
      </c>
      <c r="B3126" t="s">
        <v>97</v>
      </c>
      <c r="C3126" t="s">
        <v>86</v>
      </c>
      <c r="D3126" s="8">
        <v>1700</v>
      </c>
      <c r="E3126" t="str">
        <f>VLOOKUP(D3126,Conformity!$A$2:$C$116,2,0)</f>
        <v>Institutional</v>
      </c>
      <c r="F3126" s="8" t="s">
        <v>5</v>
      </c>
      <c r="G3126" s="26">
        <f t="shared" si="245"/>
        <v>0.96739227811534922</v>
      </c>
      <c r="H3126" s="30">
        <f t="shared" si="246"/>
        <v>0.17065096597435325</v>
      </c>
      <c r="I3126" s="30">
        <f>HLOOKUP(F3126,ROCs!$B$1:$F$17,MATCH(VLOOKUP(D3126,HROC,2,0),ROCs!$A$2:$A$17,0)+1,0)</f>
        <v>0.24052044568721381</v>
      </c>
      <c r="J3126" s="3">
        <v>0.12</v>
      </c>
      <c r="K3126" s="26">
        <f t="shared" si="242"/>
        <v>0.12028427488817563</v>
      </c>
      <c r="L3126" s="31">
        <f t="shared" si="243"/>
        <v>0.31662121615773381</v>
      </c>
      <c r="M3126" s="4">
        <f>2.721*K3126*(H3126+VLOOKUP(B3126,Summary!$A$34:C$39,3,0))</f>
        <v>6.8944694453771951E-2</v>
      </c>
      <c r="N3126" t="s">
        <v>109</v>
      </c>
      <c r="P3126">
        <f t="shared" si="244"/>
        <v>1000</v>
      </c>
    </row>
    <row r="3127" spans="1:16" hidden="1">
      <c r="A3127" t="s">
        <v>16</v>
      </c>
      <c r="B3127" t="s">
        <v>97</v>
      </c>
      <c r="C3127" t="s">
        <v>86</v>
      </c>
      <c r="D3127" s="8">
        <v>5110</v>
      </c>
      <c r="E3127" t="str">
        <f>VLOOKUP(D3127,Conformity!$A$2:$C$116,2,0)</f>
        <v xml:space="preserve"> Natural River, Stream, Waterway</v>
      </c>
      <c r="F3127" s="8" t="s">
        <v>5</v>
      </c>
      <c r="G3127" s="26">
        <f t="shared" si="245"/>
        <v>0.52096910560538079</v>
      </c>
      <c r="H3127" s="30">
        <f t="shared" si="246"/>
        <v>9.3813358258152305E-2</v>
      </c>
      <c r="I3127" s="30">
        <f>HLOOKUP(F3127,ROCs!$B$1:$F$17,MATCH(VLOOKUP(D3127,HROC,2,0),ROCs!$A$2:$A$17,0)+1,0)</f>
        <v>0.2984336595879456</v>
      </c>
      <c r="J3127" s="3">
        <v>0.12</v>
      </c>
      <c r="K3127" s="26">
        <f t="shared" si="242"/>
        <v>0.14924667315993159</v>
      </c>
      <c r="L3127" s="31">
        <f t="shared" si="243"/>
        <v>0.21156565676535688</v>
      </c>
      <c r="M3127" s="4">
        <f>2.721*K3127*(H3127+VLOOKUP(B3127,Summary!$A$34:C$39,3,0))</f>
        <v>5.4341631239277821E-2</v>
      </c>
      <c r="N3127" t="s">
        <v>109</v>
      </c>
      <c r="P3127">
        <f t="shared" si="244"/>
        <v>5000</v>
      </c>
    </row>
    <row r="3128" spans="1:16" hidden="1">
      <c r="A3128" t="s">
        <v>16</v>
      </c>
      <c r="B3128" t="s">
        <v>97</v>
      </c>
      <c r="C3128" t="s">
        <v>92</v>
      </c>
      <c r="D3128" s="8">
        <v>3210</v>
      </c>
      <c r="E3128" t="str">
        <f>VLOOKUP(D3128,Conformity!$A$2:$C$116,2,0)</f>
        <v>Palmetto Prairies</v>
      </c>
      <c r="F3128" s="8" t="s">
        <v>5</v>
      </c>
      <c r="G3128" s="26">
        <f t="shared" si="245"/>
        <v>0.80616023176279095</v>
      </c>
      <c r="H3128" s="30">
        <f t="shared" si="246"/>
        <v>4.9140330516175015E-2</v>
      </c>
      <c r="I3128" s="30">
        <f>HLOOKUP(F3128,ROCs!$B$1:$F$17,MATCH(VLOOKUP(D3128,HROC,2,0),ROCs!$A$2:$A$17,0)+1,0)</f>
        <v>0.28292799795311729</v>
      </c>
      <c r="J3128" s="3">
        <v>0.12</v>
      </c>
      <c r="K3128" s="26">
        <f t="shared" si="242"/>
        <v>0.14149229177635395</v>
      </c>
      <c r="L3128" s="31">
        <f t="shared" si="243"/>
        <v>0.31037211320725222</v>
      </c>
      <c r="M3128" s="4">
        <f>2.721*K3128*(H3128+VLOOKUP(B3128,Summary!$A$34:C$39,3,0))</f>
        <v>3.4319074129718352E-2</v>
      </c>
      <c r="N3128" t="s">
        <v>102</v>
      </c>
      <c r="O3128" t="s">
        <v>89</v>
      </c>
      <c r="P3128">
        <f t="shared" si="244"/>
        <v>3000</v>
      </c>
    </row>
    <row r="3129" spans="1:16" hidden="1">
      <c r="A3129" t="s">
        <v>2</v>
      </c>
      <c r="B3129" t="s">
        <v>94</v>
      </c>
      <c r="C3129" t="s">
        <v>81</v>
      </c>
      <c r="D3129" s="8">
        <v>6300</v>
      </c>
      <c r="E3129" t="str">
        <f>VLOOKUP(D3129,Conformity!$A$2:$C$116,2,0)</f>
        <v>Wetland Forested Mixed</v>
      </c>
      <c r="F3129" s="8" t="s">
        <v>5</v>
      </c>
      <c r="G3129" s="26">
        <f t="shared" si="245"/>
        <v>0.62640332935885068</v>
      </c>
      <c r="H3129" s="30">
        <f t="shared" si="246"/>
        <v>1.7869211096790915E-2</v>
      </c>
      <c r="I3129" s="30">
        <f>HLOOKUP(F3129,ROCs!$B$1:$F$17,MATCH(VLOOKUP(D3129,HROC,2,0),ROCs!$A$2:$A$17,0)+1,0)</f>
        <v>0.24869471632328805</v>
      </c>
      <c r="J3129" s="3">
        <v>0.12</v>
      </c>
      <c r="K3129" s="26">
        <f t="shared" si="242"/>
        <v>0.12437222763327634</v>
      </c>
      <c r="L3129" s="31">
        <f t="shared" si="243"/>
        <v>0.21198542989385957</v>
      </c>
      <c r="M3129" s="4">
        <f>2.721*K3129*(H3129+VLOOKUP(B3129,Summary!$A$34:C$39,3,0))</f>
        <v>2.2968083368324847E-2</v>
      </c>
      <c r="N3129" t="s">
        <v>103</v>
      </c>
      <c r="O3129" t="s">
        <v>82</v>
      </c>
      <c r="P3129">
        <f t="shared" si="244"/>
        <v>6000</v>
      </c>
    </row>
    <row r="3130" spans="1:16" hidden="1">
      <c r="A3130" t="s">
        <v>14</v>
      </c>
      <c r="B3130" t="s">
        <v>96</v>
      </c>
      <c r="C3130" t="s">
        <v>81</v>
      </c>
      <c r="D3130" s="8">
        <v>1210</v>
      </c>
      <c r="E3130" t="str">
        <f>VLOOKUP(D3130,Conformity!$A$2:$C$116,2,0)</f>
        <v>Fixed Single Family Units</v>
      </c>
      <c r="F3130" s="8" t="s">
        <v>13</v>
      </c>
      <c r="G3130" s="26">
        <f t="shared" si="245"/>
        <v>1.3474392445178078</v>
      </c>
      <c r="H3130" s="30">
        <f t="shared" si="246"/>
        <v>0.2921616014325315</v>
      </c>
      <c r="I3130" s="30">
        <f>HLOOKUP(F3130,ROCs!$B$1:$F$17,MATCH(VLOOKUP(D3130,HROC,2,0),ROCs!$A$2:$A$17,0)+1,0)</f>
        <v>0.1586591010147235</v>
      </c>
      <c r="J3130" s="3">
        <v>0.12</v>
      </c>
      <c r="K3130" s="26">
        <f t="shared" si="242"/>
        <v>7.9345416417463219E-2</v>
      </c>
      <c r="L3130" s="31">
        <f t="shared" si="243"/>
        <v>0.29091062116146671</v>
      </c>
      <c r="M3130" s="4">
        <f>2.721*K3130*(H3130+VLOOKUP(B3130,Summary!$A$34:C$39,3,0))</f>
        <v>8.0349272210731654E-2</v>
      </c>
      <c r="N3130" t="s">
        <v>103</v>
      </c>
      <c r="O3130" t="s">
        <v>82</v>
      </c>
      <c r="P3130">
        <f t="shared" si="244"/>
        <v>1000</v>
      </c>
    </row>
    <row r="3131" spans="1:16" hidden="1">
      <c r="A3131" t="s">
        <v>16</v>
      </c>
      <c r="B3131" t="s">
        <v>97</v>
      </c>
      <c r="C3131" t="s">
        <v>81</v>
      </c>
      <c r="D3131" s="8">
        <v>6250</v>
      </c>
      <c r="E3131" t="str">
        <f>VLOOKUP(D3131,Conformity!$A$2:$C$116,2,0)</f>
        <v>Hydric Pine Flatwoods</v>
      </c>
      <c r="F3131" s="8" t="s">
        <v>10</v>
      </c>
      <c r="G3131" s="26">
        <f t="shared" si="245"/>
        <v>0.62640332935885068</v>
      </c>
      <c r="H3131" s="30">
        <f t="shared" si="246"/>
        <v>1.7869211096790915E-2</v>
      </c>
      <c r="I3131" s="30">
        <f>HLOOKUP(F3131,ROCs!$B$1:$F$17,MATCH(VLOOKUP(D3131,HROC,2,0),ROCs!$A$2:$A$17,0)+1,0)</f>
        <v>0.24869471632328805</v>
      </c>
      <c r="J3131" s="3">
        <v>0.12</v>
      </c>
      <c r="K3131" s="26">
        <f t="shared" si="242"/>
        <v>0.12437222763327634</v>
      </c>
      <c r="L3131" s="31">
        <f t="shared" si="243"/>
        <v>0.21198542989385957</v>
      </c>
      <c r="M3131" s="4">
        <f>2.721*K3131*(H3131+VLOOKUP(B3131,Summary!$A$34:C$39,3,0))</f>
        <v>1.9583915054423397E-2</v>
      </c>
      <c r="N3131" t="s">
        <v>103</v>
      </c>
      <c r="O3131" t="s">
        <v>82</v>
      </c>
      <c r="P3131">
        <f t="shared" si="244"/>
        <v>6000</v>
      </c>
    </row>
    <row r="3132" spans="1:16" hidden="1">
      <c r="A3132" t="s">
        <v>12</v>
      </c>
      <c r="B3132" t="s">
        <v>95</v>
      </c>
      <c r="C3132" t="s">
        <v>71</v>
      </c>
      <c r="D3132" s="8">
        <v>1500</v>
      </c>
      <c r="E3132" t="str">
        <f>VLOOKUP(D3132,Conformity!$A$2:$C$116,2,0)</f>
        <v>Industrial</v>
      </c>
      <c r="F3132" s="8" t="s">
        <v>5</v>
      </c>
      <c r="G3132" s="26">
        <f t="shared" si="245"/>
        <v>1.4884831588725165</v>
      </c>
      <c r="H3132" s="30">
        <f t="shared" si="246"/>
        <v>0.30824389141964326</v>
      </c>
      <c r="I3132" s="30">
        <f>HLOOKUP(F3132,ROCs!$B$1:$F$17,MATCH(VLOOKUP(D3132,HROC,2,0),ROCs!$A$2:$A$17,0)+1,0)</f>
        <v>0.58224006489851832</v>
      </c>
      <c r="J3132" s="3">
        <v>0.12</v>
      </c>
      <c r="K3132" s="26">
        <f t="shared" si="242"/>
        <v>0.29117825645574896</v>
      </c>
      <c r="L3132" s="31">
        <f t="shared" si="243"/>
        <v>1.1793193061537106</v>
      </c>
      <c r="M3132" s="4">
        <f>2.721*K3132*(H3132+VLOOKUP(B3132,Summary!$A$34:C$39,3,0))</f>
        <v>0.24422041323630955</v>
      </c>
      <c r="N3132" t="s">
        <v>104</v>
      </c>
      <c r="P3132">
        <f t="shared" si="244"/>
        <v>1000</v>
      </c>
    </row>
    <row r="3133" spans="1:16" hidden="1">
      <c r="A3133" t="s">
        <v>14</v>
      </c>
      <c r="B3133" t="s">
        <v>96</v>
      </c>
      <c r="C3133" t="s">
        <v>71</v>
      </c>
      <c r="D3133" s="8">
        <v>6120</v>
      </c>
      <c r="E3133" t="str">
        <f>VLOOKUP(D3133,Conformity!$A$2:$C$116,2,0)</f>
        <v>Mangrove Swamps</v>
      </c>
      <c r="F3133" s="8" t="s">
        <v>3</v>
      </c>
      <c r="G3133" s="26">
        <f t="shared" si="245"/>
        <v>0.62640332935885068</v>
      </c>
      <c r="H3133" s="30">
        <f t="shared" si="246"/>
        <v>1.7869211096790915E-2</v>
      </c>
      <c r="I3133" s="30">
        <f>HLOOKUP(F3133,ROCs!$B$1:$F$17,MATCH(VLOOKUP(D3133,HROC,2,0),ROCs!$A$2:$A$17,0)+1,0)</f>
        <v>0.24869471632328805</v>
      </c>
      <c r="J3133" s="3">
        <v>0.12</v>
      </c>
      <c r="K3133" s="26">
        <f t="shared" si="242"/>
        <v>0.12437222763327634</v>
      </c>
      <c r="L3133" s="31">
        <f t="shared" si="243"/>
        <v>0.21198542989385957</v>
      </c>
      <c r="M3133" s="4">
        <f>2.721*K3133*(H3133+VLOOKUP(B3133,Summary!$A$34:C$39,3,0))</f>
        <v>3.3120588310029196E-2</v>
      </c>
      <c r="N3133" t="s">
        <v>104</v>
      </c>
      <c r="P3133">
        <f t="shared" si="244"/>
        <v>6000</v>
      </c>
    </row>
    <row r="3134" spans="1:16" hidden="1">
      <c r="A3134" t="s">
        <v>8</v>
      </c>
      <c r="B3134" t="s">
        <v>8</v>
      </c>
      <c r="C3134" t="s">
        <v>83</v>
      </c>
      <c r="D3134" s="8">
        <v>6300</v>
      </c>
      <c r="E3134" t="str">
        <f>VLOOKUP(D3134,Conformity!$A$2:$C$116,2,0)</f>
        <v>Wetland Forested Mixed</v>
      </c>
      <c r="F3134" s="8" t="s">
        <v>9</v>
      </c>
      <c r="G3134" s="26">
        <f t="shared" si="245"/>
        <v>0.62640332935885068</v>
      </c>
      <c r="H3134" s="30">
        <f t="shared" si="246"/>
        <v>1.7869211096790915E-2</v>
      </c>
      <c r="I3134" s="30">
        <f>HLOOKUP(F3134,ROCs!$B$1:$F$17,MATCH(VLOOKUP(D3134,HROC,2,0),ROCs!$A$2:$A$17,0)+1,0)</f>
        <v>0.24869471632328805</v>
      </c>
      <c r="J3134" s="3">
        <v>0.12</v>
      </c>
      <c r="K3134" s="26">
        <f t="shared" si="242"/>
        <v>0.12437222763327634</v>
      </c>
      <c r="L3134" s="31">
        <f t="shared" si="243"/>
        <v>0.21198542989385957</v>
      </c>
      <c r="M3134" s="4">
        <f>2.721*K3134*(H3134+VLOOKUP(B3134,Summary!$A$34:C$39,3,0))</f>
        <v>7.0346439762945134E-2</v>
      </c>
      <c r="N3134" t="s">
        <v>111</v>
      </c>
      <c r="O3134" t="s">
        <v>82</v>
      </c>
      <c r="P3134">
        <f t="shared" si="244"/>
        <v>6000</v>
      </c>
    </row>
    <row r="3135" spans="1:16" hidden="1">
      <c r="A3135" t="s">
        <v>14</v>
      </c>
      <c r="B3135" t="s">
        <v>96</v>
      </c>
      <c r="C3135" t="s">
        <v>4</v>
      </c>
      <c r="D3135" s="8">
        <v>3300</v>
      </c>
      <c r="E3135" t="str">
        <f>VLOOKUP(D3135,Conformity!$A$2:$C$116,2,0)</f>
        <v>Mixed Rangeland</v>
      </c>
      <c r="F3135" s="8" t="s">
        <v>10</v>
      </c>
      <c r="G3135" s="26">
        <f t="shared" si="245"/>
        <v>0.80616023176279095</v>
      </c>
      <c r="H3135" s="30">
        <f t="shared" si="246"/>
        <v>4.9140330516175015E-2</v>
      </c>
      <c r="I3135" s="30">
        <f>HLOOKUP(F3135,ROCs!$B$1:$F$17,MATCH(VLOOKUP(D3135,HROC,2,0),ROCs!$A$2:$A$17,0)+1,0)</f>
        <v>0.24115339422849597</v>
      </c>
      <c r="J3135" s="3">
        <v>0.11</v>
      </c>
      <c r="K3135" s="26">
        <f t="shared" si="242"/>
        <v>0.11055074474919825</v>
      </c>
      <c r="L3135" s="31">
        <f t="shared" si="243"/>
        <v>0.24249991171729943</v>
      </c>
      <c r="M3135" s="4">
        <f>2.721*K3135*(H3135+VLOOKUP(B3135,Summary!$A$34:C$39,3,0))</f>
        <v>3.8846518986476196E-2</v>
      </c>
      <c r="N3135" t="s">
        <v>4</v>
      </c>
      <c r="P3135">
        <f t="shared" si="244"/>
        <v>3000</v>
      </c>
    </row>
    <row r="3136" spans="1:16">
      <c r="A3136" t="s">
        <v>8</v>
      </c>
      <c r="B3136" t="s">
        <v>8</v>
      </c>
      <c r="C3136" t="s">
        <v>17</v>
      </c>
      <c r="D3136" s="8">
        <v>3210</v>
      </c>
      <c r="E3136" t="str">
        <f>VLOOKUP(D3136,Conformity!$A$2:$C$116,2,0)</f>
        <v>Palmetto Prairies</v>
      </c>
      <c r="F3136" s="8" t="s">
        <v>5</v>
      </c>
      <c r="G3136" s="26">
        <f t="shared" si="245"/>
        <v>0.80616023176279095</v>
      </c>
      <c r="H3136" s="30">
        <f t="shared" si="246"/>
        <v>4.9140330516175015E-2</v>
      </c>
      <c r="I3136" s="30">
        <f>HLOOKUP(F3136,ROCs!$B$1:$F$17,MATCH(VLOOKUP(D3136,HROC,2,0),ROCs!$A$2:$A$17,0)+1,0)</f>
        <v>0.28292799795311729</v>
      </c>
      <c r="J3136" s="3">
        <v>0.11</v>
      </c>
      <c r="K3136" s="26">
        <f t="shared" si="242"/>
        <v>0.12970126746165778</v>
      </c>
      <c r="L3136" s="31">
        <f t="shared" si="243"/>
        <v>0.28450777043998121</v>
      </c>
      <c r="M3136" s="4">
        <f>2.721*K3136*(H3136+VLOOKUP(B3136,Summary!$A$34:C$39,3,0))</f>
        <v>8.4396723600050766E-2</v>
      </c>
      <c r="N3136" t="s">
        <v>17</v>
      </c>
      <c r="O3136" t="s">
        <v>21</v>
      </c>
      <c r="P3136">
        <f t="shared" si="244"/>
        <v>3000</v>
      </c>
    </row>
    <row r="3137" spans="1:16">
      <c r="A3137" t="s">
        <v>11</v>
      </c>
      <c r="B3137" t="s">
        <v>11</v>
      </c>
      <c r="C3137" t="s">
        <v>17</v>
      </c>
      <c r="D3137" s="8">
        <v>6430</v>
      </c>
      <c r="E3137" t="str">
        <f>VLOOKUP(D3137,Conformity!$A$2:$C$116,2,0)</f>
        <v>Wet Prairies</v>
      </c>
      <c r="F3137" s="8" t="s">
        <v>5</v>
      </c>
      <c r="G3137" s="26">
        <f t="shared" si="245"/>
        <v>0.62640332935885068</v>
      </c>
      <c r="H3137" s="30">
        <f t="shared" si="246"/>
        <v>1.7869211096790915E-2</v>
      </c>
      <c r="I3137" s="30">
        <f>HLOOKUP(F3137,ROCs!$B$1:$F$17,MATCH(VLOOKUP(D3137,HROC,2,0),ROCs!$A$2:$A$17,0)+1,0)</f>
        <v>0.24869471632328805</v>
      </c>
      <c r="J3137" s="3">
        <v>0.11</v>
      </c>
      <c r="K3137" s="26">
        <f t="shared" si="242"/>
        <v>0.11400787533050331</v>
      </c>
      <c r="L3137" s="31">
        <f t="shared" si="243"/>
        <v>0.19431997740270462</v>
      </c>
      <c r="M3137" s="4">
        <f>2.721*K3137*(H3137+VLOOKUP(B3137,Summary!$A$34:C$39,3,0))</f>
        <v>3.9667002147422414E-2</v>
      </c>
      <c r="N3137" t="s">
        <v>17</v>
      </c>
      <c r="O3137" t="s">
        <v>22</v>
      </c>
      <c r="P3137">
        <f t="shared" si="244"/>
        <v>6000</v>
      </c>
    </row>
    <row r="3138" spans="1:16">
      <c r="A3138" t="s">
        <v>12</v>
      </c>
      <c r="B3138" t="s">
        <v>95</v>
      </c>
      <c r="C3138" t="s">
        <v>17</v>
      </c>
      <c r="D3138" s="8">
        <v>6250</v>
      </c>
      <c r="E3138" t="str">
        <f>VLOOKUP(D3138,Conformity!$A$2:$C$116,2,0)</f>
        <v>Hydric Pine Flatwoods</v>
      </c>
      <c r="F3138" s="8" t="s">
        <v>5</v>
      </c>
      <c r="G3138" s="26">
        <f t="shared" si="245"/>
        <v>0.62640332935885068</v>
      </c>
      <c r="H3138" s="30">
        <f t="shared" si="246"/>
        <v>1.7869211096790915E-2</v>
      </c>
      <c r="I3138" s="30">
        <f>HLOOKUP(F3138,ROCs!$B$1:$F$17,MATCH(VLOOKUP(D3138,HROC,2,0),ROCs!$A$2:$A$17,0)+1,0)</f>
        <v>0.24869471632328805</v>
      </c>
      <c r="J3138" s="3">
        <v>0.11</v>
      </c>
      <c r="K3138" s="26">
        <f t="shared" ref="K3138:K3201" si="247">Rain*I3138*J3138/12</f>
        <v>0.11400787533050331</v>
      </c>
      <c r="L3138" s="31">
        <f t="shared" ref="L3138:L3201" si="248">2.721*G3138*K3138</f>
        <v>0.19431997740270462</v>
      </c>
      <c r="M3138" s="4">
        <f>2.721*K3138*(H3138+VLOOKUP(B3138,Summary!$A$34:C$39,3,0))</f>
        <v>5.5433049822494647E-3</v>
      </c>
      <c r="N3138" t="s">
        <v>17</v>
      </c>
      <c r="O3138" t="s">
        <v>36</v>
      </c>
      <c r="P3138">
        <f t="shared" si="244"/>
        <v>6000</v>
      </c>
    </row>
    <row r="3139" spans="1:16">
      <c r="A3139" t="s">
        <v>14</v>
      </c>
      <c r="B3139" t="s">
        <v>96</v>
      </c>
      <c r="C3139" t="s">
        <v>17</v>
      </c>
      <c r="D3139" s="8">
        <v>5110</v>
      </c>
      <c r="E3139" t="str">
        <f>VLOOKUP(D3139,Conformity!$A$2:$C$116,2,0)</f>
        <v xml:space="preserve"> Natural River, Stream, Waterway</v>
      </c>
      <c r="F3139" s="8" t="s">
        <v>3</v>
      </c>
      <c r="G3139" s="26">
        <f t="shared" si="245"/>
        <v>0.52096910560538079</v>
      </c>
      <c r="H3139" s="30">
        <f t="shared" si="246"/>
        <v>9.3813358258152305E-2</v>
      </c>
      <c r="I3139" s="30">
        <f>HLOOKUP(F3139,ROCs!$B$1:$F$17,MATCH(VLOOKUP(D3139,HROC,2,0),ROCs!$A$2:$A$17,0)+1,0)</f>
        <v>0.2984336595879456</v>
      </c>
      <c r="J3139" s="3">
        <v>0.11</v>
      </c>
      <c r="K3139" s="26">
        <f t="shared" si="247"/>
        <v>0.13680945039660394</v>
      </c>
      <c r="L3139" s="31">
        <f t="shared" si="248"/>
        <v>0.19393518536824378</v>
      </c>
      <c r="M3139" s="4">
        <f>2.721*K3139*(H3139+VLOOKUP(B3139,Summary!$A$34:C$39,3,0))</f>
        <v>6.4703502550504374E-2</v>
      </c>
      <c r="N3139" t="s">
        <v>17</v>
      </c>
      <c r="O3139" t="s">
        <v>47</v>
      </c>
      <c r="P3139">
        <f t="shared" ref="P3139:P3202" si="249">INT(D3139/1000)*1000</f>
        <v>5000</v>
      </c>
    </row>
    <row r="3140" spans="1:16" hidden="1">
      <c r="A3140" t="s">
        <v>14</v>
      </c>
      <c r="B3140" t="s">
        <v>96</v>
      </c>
      <c r="C3140" t="s">
        <v>86</v>
      </c>
      <c r="D3140" s="8">
        <v>1210</v>
      </c>
      <c r="E3140" t="str">
        <f>VLOOKUP(D3140,Conformity!$A$2:$C$116,2,0)</f>
        <v>Fixed Single Family Units</v>
      </c>
      <c r="F3140" s="8" t="s">
        <v>13</v>
      </c>
      <c r="G3140" s="26">
        <f t="shared" si="245"/>
        <v>1.3474392445178078</v>
      </c>
      <c r="H3140" s="30">
        <f t="shared" si="246"/>
        <v>0.2921616014325315</v>
      </c>
      <c r="I3140" s="30">
        <f>HLOOKUP(F3140,ROCs!$B$1:$F$17,MATCH(VLOOKUP(D3140,HROC,2,0),ROCs!$A$2:$A$17,0)+1,0)</f>
        <v>0.1586591010147235</v>
      </c>
      <c r="J3140" s="3">
        <v>0.11</v>
      </c>
      <c r="K3140" s="26">
        <f t="shared" si="247"/>
        <v>7.2733298382674616E-2</v>
      </c>
      <c r="L3140" s="31">
        <f t="shared" si="248"/>
        <v>0.26666806939801113</v>
      </c>
      <c r="M3140" s="4">
        <f>2.721*K3140*(H3140+VLOOKUP(B3140,Summary!$A$34:C$39,3,0))</f>
        <v>7.3653499526504018E-2</v>
      </c>
      <c r="N3140" t="s">
        <v>109</v>
      </c>
      <c r="P3140">
        <f t="shared" si="249"/>
        <v>1000</v>
      </c>
    </row>
    <row r="3141" spans="1:16" hidden="1">
      <c r="A3141" t="s">
        <v>12</v>
      </c>
      <c r="B3141" t="s">
        <v>95</v>
      </c>
      <c r="C3141" t="s">
        <v>81</v>
      </c>
      <c r="D3141" s="8">
        <v>4410</v>
      </c>
      <c r="E3141" t="str">
        <f>VLOOKUP(D3141,Conformity!$A$2:$C$116,2,0)</f>
        <v>Coniferous Plantations</v>
      </c>
      <c r="F3141" s="8" t="s">
        <v>5</v>
      </c>
      <c r="G3141" s="26">
        <f t="shared" si="245"/>
        <v>0.80616023176279095</v>
      </c>
      <c r="H3141" s="30">
        <f t="shared" si="246"/>
        <v>4.9140330516175015E-2</v>
      </c>
      <c r="I3141" s="30">
        <f>HLOOKUP(F3141,ROCs!$B$1:$F$17,MATCH(VLOOKUP(D3141,HROC,2,0),ROCs!$A$2:$A$17,0)+1,0)</f>
        <v>0.28292799795311729</v>
      </c>
      <c r="J3141" s="3">
        <v>0.11</v>
      </c>
      <c r="K3141" s="26">
        <f t="shared" si="247"/>
        <v>0.12970126746165778</v>
      </c>
      <c r="L3141" s="31">
        <f t="shared" si="248"/>
        <v>0.28450777043998121</v>
      </c>
      <c r="M3141" s="4">
        <f>2.721*K3141*(H3141+VLOOKUP(B3141,Summary!$A$34:C$39,3,0))</f>
        <v>1.734246533504832E-2</v>
      </c>
      <c r="N3141" t="s">
        <v>103</v>
      </c>
      <c r="O3141" t="s">
        <v>82</v>
      </c>
      <c r="P3141">
        <f t="shared" si="249"/>
        <v>4000</v>
      </c>
    </row>
    <row r="3142" spans="1:16" hidden="1">
      <c r="A3142" t="s">
        <v>14</v>
      </c>
      <c r="B3142" t="s">
        <v>96</v>
      </c>
      <c r="C3142" t="s">
        <v>81</v>
      </c>
      <c r="D3142" s="8">
        <v>1400</v>
      </c>
      <c r="E3142" t="str">
        <f>VLOOKUP(D3142,Conformity!$A$2:$C$116,2,0)</f>
        <v>Commercial and Services</v>
      </c>
      <c r="F3142" s="8" t="s">
        <v>3</v>
      </c>
      <c r="G3142" s="26">
        <f t="shared" si="245"/>
        <v>0.73183755311232057</v>
      </c>
      <c r="H3142" s="30">
        <f t="shared" si="246"/>
        <v>0.15992943931627868</v>
      </c>
      <c r="I3142" s="30">
        <f>HLOOKUP(F3142,ROCs!$B$1:$F$17,MATCH(VLOOKUP(D3142,HROC,2,0),ROCs!$A$2:$A$17,0)+1,0)</f>
        <v>0.5449281084296117</v>
      </c>
      <c r="J3142" s="3">
        <v>0.11</v>
      </c>
      <c r="K3142" s="26">
        <f t="shared" si="247"/>
        <v>0.24980866810684474</v>
      </c>
      <c r="L3142" s="31">
        <f t="shared" si="248"/>
        <v>0.4974514905692996</v>
      </c>
      <c r="M3142" s="4">
        <f>2.721*K3142*(H3142+VLOOKUP(B3142,Summary!$A$34:C$39,3,0))</f>
        <v>0.163087090450278</v>
      </c>
      <c r="N3142" t="s">
        <v>103</v>
      </c>
      <c r="O3142" t="s">
        <v>82</v>
      </c>
      <c r="P3142">
        <f t="shared" si="249"/>
        <v>1000</v>
      </c>
    </row>
    <row r="3143" spans="1:16" hidden="1">
      <c r="A3143" t="s">
        <v>16</v>
      </c>
      <c r="B3143" t="s">
        <v>97</v>
      </c>
      <c r="C3143" t="s">
        <v>81</v>
      </c>
      <c r="D3143" s="8">
        <v>4280</v>
      </c>
      <c r="E3143" t="str">
        <f>VLOOKUP(D3143,Conformity!$A$2:$C$116,2,0)</f>
        <v>Cabbage Palm</v>
      </c>
      <c r="F3143" s="8" t="s">
        <v>9</v>
      </c>
      <c r="G3143" s="26">
        <f t="shared" si="245"/>
        <v>0.80616023176279095</v>
      </c>
      <c r="H3143" s="30">
        <f t="shared" si="246"/>
        <v>4.9140330516175015E-2</v>
      </c>
      <c r="I3143" s="30">
        <f>HLOOKUP(F3143,ROCs!$B$1:$F$17,MATCH(VLOOKUP(D3143,HROC,2,0),ROCs!$A$2:$A$17,0)+1,0)</f>
        <v>0.19937879050387461</v>
      </c>
      <c r="J3143" s="3">
        <v>0.11</v>
      </c>
      <c r="K3143" s="26">
        <f t="shared" si="247"/>
        <v>9.1400222036738712E-2</v>
      </c>
      <c r="L3143" s="31">
        <f t="shared" si="248"/>
        <v>0.20049205299461764</v>
      </c>
      <c r="M3143" s="4">
        <f>2.721*K3143*(H3143+VLOOKUP(B3143,Summary!$A$34:C$39,3,0))</f>
        <v>2.2169200570371753E-2</v>
      </c>
      <c r="N3143" t="s">
        <v>103</v>
      </c>
      <c r="O3143" t="s">
        <v>82</v>
      </c>
      <c r="P3143">
        <f t="shared" si="249"/>
        <v>4000</v>
      </c>
    </row>
    <row r="3144" spans="1:16" hidden="1">
      <c r="A3144" t="s">
        <v>2</v>
      </c>
      <c r="B3144" t="s">
        <v>94</v>
      </c>
      <c r="C3144" t="s">
        <v>71</v>
      </c>
      <c r="D3144" s="8">
        <v>1330</v>
      </c>
      <c r="E3144" t="str">
        <f>VLOOKUP(D3144,Conformity!$A$2:$C$116,2,0)</f>
        <v>Multiple Dwelling Units, Low Rise &lt;Two stories or less&gt;</v>
      </c>
      <c r="F3144" s="8" t="s">
        <v>3</v>
      </c>
      <c r="G3144" s="26">
        <f t="shared" si="245"/>
        <v>1.6728075169398335</v>
      </c>
      <c r="H3144" s="30">
        <f t="shared" si="246"/>
        <v>0.4645994885165638</v>
      </c>
      <c r="I3144" s="30">
        <f>HLOOKUP(F3144,ROCs!$B$1:$F$17,MATCH(VLOOKUP(D3144,HROC,2,0),ROCs!$A$2:$A$17,0)+1,0)</f>
        <v>0.37832588419635466</v>
      </c>
      <c r="J3144" s="3">
        <v>0.11</v>
      </c>
      <c r="K3144" s="26">
        <f t="shared" si="247"/>
        <v>0.17343404346271388</v>
      </c>
      <c r="L3144" s="31">
        <f t="shared" si="248"/>
        <v>0.78942134051733515</v>
      </c>
      <c r="M3144" s="4">
        <f>2.721*K3144*(H3144+VLOOKUP(B3144,Summary!$A$34:C$39,3,0))</f>
        <v>0.24284671962583726</v>
      </c>
      <c r="N3144" t="s">
        <v>104</v>
      </c>
      <c r="P3144">
        <f t="shared" si="249"/>
        <v>1000</v>
      </c>
    </row>
    <row r="3145" spans="1:16" hidden="1">
      <c r="A3145" t="s">
        <v>14</v>
      </c>
      <c r="B3145" t="s">
        <v>96</v>
      </c>
      <c r="C3145" t="s">
        <v>71</v>
      </c>
      <c r="D3145" s="8">
        <v>8200</v>
      </c>
      <c r="E3145" t="str">
        <f>VLOOKUP(D3145,Conformity!$A$2:$C$116,2,0)</f>
        <v>Communications</v>
      </c>
      <c r="F3145" s="8" t="s">
        <v>3</v>
      </c>
      <c r="G3145" s="26">
        <f t="shared" si="245"/>
        <v>1.2017295380314896</v>
      </c>
      <c r="H3145" s="30">
        <f t="shared" si="246"/>
        <v>0.2322997442582819</v>
      </c>
      <c r="I3145" s="30">
        <f>HLOOKUP(F3145,ROCs!$B$1:$F$17,MATCH(VLOOKUP(D3145,HROC,2,0),ROCs!$A$2:$A$17,0)+1,0)</f>
        <v>0.5449281084296117</v>
      </c>
      <c r="J3145" s="3">
        <v>0.11</v>
      </c>
      <c r="K3145" s="26">
        <f t="shared" si="247"/>
        <v>0.24980866810684474</v>
      </c>
      <c r="L3145" s="31">
        <f t="shared" si="248"/>
        <v>0.81685088092653702</v>
      </c>
      <c r="M3145" s="4">
        <f>2.721*K3145*(H3145+VLOOKUP(B3145,Summary!$A$34:C$39,3,0))</f>
        <v>0.21227931338725667</v>
      </c>
      <c r="N3145" t="s">
        <v>104</v>
      </c>
      <c r="P3145">
        <f t="shared" si="249"/>
        <v>8000</v>
      </c>
    </row>
    <row r="3146" spans="1:16" hidden="1">
      <c r="A3146" t="s">
        <v>14</v>
      </c>
      <c r="B3146" t="s">
        <v>96</v>
      </c>
      <c r="C3146" t="s">
        <v>72</v>
      </c>
      <c r="D3146" s="8">
        <v>1710</v>
      </c>
      <c r="E3146" t="str">
        <f>VLOOKUP(D3146,Conformity!$A$2:$C$116,2,0)</f>
        <v>Educational Facilities</v>
      </c>
      <c r="F3146" s="8" t="s">
        <v>9</v>
      </c>
      <c r="G3146" s="26">
        <f t="shared" si="245"/>
        <v>0.96739227811534922</v>
      </c>
      <c r="H3146" s="30">
        <f t="shared" si="246"/>
        <v>0.17065096597435325</v>
      </c>
      <c r="I3146" s="30">
        <f>HLOOKUP(F3146,ROCs!$B$1:$F$17,MATCH(VLOOKUP(D3146,HROC,2,0),ROCs!$A$2:$A$17,0)+1,0)</f>
        <v>0.2050753273754139</v>
      </c>
      <c r="J3146" s="3">
        <v>0.11</v>
      </c>
      <c r="K3146" s="26">
        <f t="shared" si="247"/>
        <v>9.4011656952074099E-2</v>
      </c>
      <c r="L3146" s="31">
        <f t="shared" si="248"/>
        <v>0.24746447683907088</v>
      </c>
      <c r="M3146" s="4">
        <f>2.721*K3146*(H3146+VLOOKUP(B3146,Summary!$A$34:C$39,3,0))</f>
        <v>6.4117950460480244E-2</v>
      </c>
      <c r="N3146" t="s">
        <v>99</v>
      </c>
      <c r="P3146">
        <f t="shared" si="249"/>
        <v>1000</v>
      </c>
    </row>
    <row r="3147" spans="1:16">
      <c r="A3147" t="s">
        <v>8</v>
      </c>
      <c r="B3147" t="s">
        <v>8</v>
      </c>
      <c r="C3147" t="s">
        <v>17</v>
      </c>
      <c r="D3147" s="8">
        <v>2120</v>
      </c>
      <c r="E3147" t="str">
        <f>VLOOKUP(D3147,Conformity!$A$2:$C$116,2,0)</f>
        <v>Unimproved Pastures</v>
      </c>
      <c r="F3147" s="8" t="s">
        <v>5</v>
      </c>
      <c r="G3147" s="26">
        <f t="shared" si="245"/>
        <v>0.95337210017164864</v>
      </c>
      <c r="H3147" s="30">
        <f t="shared" si="246"/>
        <v>0.22938109134459039</v>
      </c>
      <c r="I3147" s="30">
        <f>HLOOKUP(F3147,ROCs!$B$1:$F$17,MATCH(VLOOKUP(D3147,HROC,2,0),ROCs!$A$2:$A$17,0)+1,0)</f>
        <v>0.2</v>
      </c>
      <c r="J3147" s="3">
        <v>0.1</v>
      </c>
      <c r="K3147" s="26">
        <f t="shared" si="247"/>
        <v>8.3350000000000021E-2</v>
      </c>
      <c r="L3147" s="31">
        <f t="shared" si="248"/>
        <v>0.21622035913866416</v>
      </c>
      <c r="M3147" s="4">
        <f>2.721*K3147*(H3147+VLOOKUP(B3147,Summary!$A$34:C$39,3,0))</f>
        <v>9.5113681394878372E-2</v>
      </c>
      <c r="N3147" t="s">
        <v>17</v>
      </c>
      <c r="O3147" t="s">
        <v>25</v>
      </c>
      <c r="P3147">
        <f t="shared" si="249"/>
        <v>2000</v>
      </c>
    </row>
    <row r="3148" spans="1:16">
      <c r="A3148" t="s">
        <v>8</v>
      </c>
      <c r="B3148" t="s">
        <v>8</v>
      </c>
      <c r="C3148" t="s">
        <v>17</v>
      </c>
      <c r="D3148" s="8">
        <v>3200</v>
      </c>
      <c r="E3148" t="str">
        <f>VLOOKUP(D3148,Conformity!$A$2:$C$116,2,0)</f>
        <v>Shrub and Brushland</v>
      </c>
      <c r="F3148" s="8" t="s">
        <v>3</v>
      </c>
      <c r="G3148" s="26">
        <f t="shared" si="245"/>
        <v>0.80616023176279095</v>
      </c>
      <c r="H3148" s="30">
        <f t="shared" si="246"/>
        <v>4.9140330516175015E-2</v>
      </c>
      <c r="I3148" s="30">
        <f>HLOOKUP(F3148,ROCs!$B$1:$F$17,MATCH(VLOOKUP(D3148,HROC,2,0),ROCs!$A$2:$A$17,0)+1,0)</f>
        <v>2.0887301862310671E-2</v>
      </c>
      <c r="J3148" s="3">
        <v>0.1</v>
      </c>
      <c r="K3148" s="26">
        <f t="shared" si="247"/>
        <v>8.7047830511179734E-3</v>
      </c>
      <c r="L3148" s="31">
        <f t="shared" si="248"/>
        <v>1.9094481237582634E-2</v>
      </c>
      <c r="M3148" s="4">
        <f>2.721*K3148*(H3148+VLOOKUP(B3148,Summary!$A$34:C$39,3,0))</f>
        <v>5.6642096375873014E-3</v>
      </c>
      <c r="N3148" t="s">
        <v>17</v>
      </c>
      <c r="O3148" t="s">
        <v>20</v>
      </c>
      <c r="P3148">
        <f t="shared" si="249"/>
        <v>3000</v>
      </c>
    </row>
    <row r="3149" spans="1:16">
      <c r="A3149" t="s">
        <v>14</v>
      </c>
      <c r="B3149" t="s">
        <v>96</v>
      </c>
      <c r="C3149" t="s">
        <v>17</v>
      </c>
      <c r="D3149" s="8">
        <v>8140</v>
      </c>
      <c r="E3149" t="str">
        <f>VLOOKUP(D3149,Conformity!$A$2:$C$116,2,0)</f>
        <v>Roads and Highways</v>
      </c>
      <c r="F3149" s="8" t="s">
        <v>3</v>
      </c>
      <c r="G3149" s="26">
        <f t="shared" si="245"/>
        <v>1.0171301585628862</v>
      </c>
      <c r="H3149" s="30">
        <f t="shared" si="246"/>
        <v>0.19656132206470006</v>
      </c>
      <c r="I3149" s="30">
        <f>HLOOKUP(F3149,ROCs!$B$1:$F$17,MATCH(VLOOKUP(D3149,HROC,2,0),ROCs!$A$2:$A$17,0)+1,0)</f>
        <v>0.37051640493542071</v>
      </c>
      <c r="J3149" s="3">
        <v>0.1</v>
      </c>
      <c r="K3149" s="26">
        <f t="shared" si="247"/>
        <v>0.15441271175683657</v>
      </c>
      <c r="L3149" s="31">
        <f t="shared" si="248"/>
        <v>0.42735434452792287</v>
      </c>
      <c r="M3149" s="4">
        <f>2.721*K3149*(H3149+VLOOKUP(B3149,Summary!$A$34:C$39,3,0))</f>
        <v>0.11619917226692708</v>
      </c>
      <c r="N3149" t="s">
        <v>17</v>
      </c>
      <c r="O3149" t="s">
        <v>38</v>
      </c>
      <c r="P3149">
        <f t="shared" si="249"/>
        <v>8000</v>
      </c>
    </row>
    <row r="3150" spans="1:16">
      <c r="A3150" t="s">
        <v>16</v>
      </c>
      <c r="B3150" t="s">
        <v>97</v>
      </c>
      <c r="C3150" t="s">
        <v>17</v>
      </c>
      <c r="D3150" s="8">
        <v>1210</v>
      </c>
      <c r="E3150" t="str">
        <f>VLOOKUP(D3150,Conformity!$A$2:$C$116,2,0)</f>
        <v>Fixed Single Family Units</v>
      </c>
      <c r="F3150" s="8" t="s">
        <v>5</v>
      </c>
      <c r="G3150" s="26">
        <f t="shared" si="245"/>
        <v>1.3474392445178078</v>
      </c>
      <c r="H3150" s="30">
        <f t="shared" si="246"/>
        <v>0.2921616014325315</v>
      </c>
      <c r="I3150" s="30">
        <f>HLOOKUP(F3150,ROCs!$B$1:$F$17,MATCH(VLOOKUP(D3150,HROC,2,0),ROCs!$A$2:$A$17,0)+1,0)</f>
        <v>0.24052044568721381</v>
      </c>
      <c r="J3150" s="3">
        <v>0.1</v>
      </c>
      <c r="K3150" s="26">
        <f t="shared" si="247"/>
        <v>0.10023689574014637</v>
      </c>
      <c r="L3150" s="31">
        <f t="shared" si="248"/>
        <v>0.36750676875451255</v>
      </c>
      <c r="M3150" s="4">
        <f>2.721*K3150*(H3150+VLOOKUP(B3150,Summary!$A$34:C$39,3,0))</f>
        <v>9.0595280895561459E-2</v>
      </c>
      <c r="N3150" t="s">
        <v>17</v>
      </c>
      <c r="O3150" t="s">
        <v>63</v>
      </c>
      <c r="P3150">
        <f t="shared" si="249"/>
        <v>1000</v>
      </c>
    </row>
    <row r="3151" spans="1:16">
      <c r="A3151" t="s">
        <v>16</v>
      </c>
      <c r="B3151" t="s">
        <v>97</v>
      </c>
      <c r="C3151" t="s">
        <v>17</v>
      </c>
      <c r="D3151" s="8">
        <v>6410</v>
      </c>
      <c r="E3151" t="str">
        <f>VLOOKUP(D3151,Conformity!$A$2:$C$116,2,0)</f>
        <v>Freshwater Marshes</v>
      </c>
      <c r="F3151" s="8" t="s">
        <v>5</v>
      </c>
      <c r="G3151" s="26">
        <f t="shared" ref="G3151:G3214" si="250">VLOOKUP(VLOOKUP(D3151,HEMC,2,0),EMCN,2,0)</f>
        <v>0.62640332935885068</v>
      </c>
      <c r="H3151" s="30">
        <f t="shared" ref="H3151:H3214" si="251">VLOOKUP(VLOOKUP(D3151,HEMC,2,0),EMCP,3,0)</f>
        <v>1.7869211096790915E-2</v>
      </c>
      <c r="I3151" s="30">
        <f>HLOOKUP(F3151,ROCs!$B$1:$F$17,MATCH(VLOOKUP(D3151,HROC,2,0),ROCs!$A$2:$A$17,0)+1,0)</f>
        <v>0.24869471632328805</v>
      </c>
      <c r="J3151" s="3">
        <v>0.1</v>
      </c>
      <c r="K3151" s="26">
        <f t="shared" si="247"/>
        <v>0.10364352302773029</v>
      </c>
      <c r="L3151" s="31">
        <f t="shared" si="248"/>
        <v>0.17665452491154968</v>
      </c>
      <c r="M3151" s="4">
        <f>2.721*K3151*(H3151+VLOOKUP(B3151,Summary!$A$34:C$39,3,0))</f>
        <v>1.6319929212019496E-2</v>
      </c>
      <c r="N3151" t="s">
        <v>17</v>
      </c>
      <c r="O3151" t="s">
        <v>63</v>
      </c>
      <c r="P3151">
        <f t="shared" si="249"/>
        <v>6000</v>
      </c>
    </row>
    <row r="3152" spans="1:16" hidden="1">
      <c r="A3152" t="s">
        <v>7</v>
      </c>
      <c r="B3152" t="s">
        <v>94</v>
      </c>
      <c r="C3152" t="s">
        <v>86</v>
      </c>
      <c r="D3152" s="8">
        <v>1700</v>
      </c>
      <c r="E3152" t="str">
        <f>VLOOKUP(D3152,Conformity!$A$2:$C$116,2,0)</f>
        <v>Institutional</v>
      </c>
      <c r="F3152" s="8" t="s">
        <v>3</v>
      </c>
      <c r="G3152" s="26">
        <f t="shared" si="250"/>
        <v>0.96739227811534922</v>
      </c>
      <c r="H3152" s="30">
        <f t="shared" si="251"/>
        <v>0.17065096597435325</v>
      </c>
      <c r="I3152" s="30">
        <f>HLOOKUP(F3152,ROCs!$B$1:$F$17,MATCH(VLOOKUP(D3152,HROC,2,0),ROCs!$A$2:$A$17,0)+1,0)</f>
        <v>0.12152611992617118</v>
      </c>
      <c r="J3152" s="3">
        <v>0.1</v>
      </c>
      <c r="K3152" s="26">
        <f t="shared" si="247"/>
        <v>5.064601047923184E-2</v>
      </c>
      <c r="L3152" s="31">
        <f t="shared" si="248"/>
        <v>0.13331419627694055</v>
      </c>
      <c r="M3152" s="4">
        <f>2.721*K3152*(H3152+VLOOKUP(B3152,Summary!$A$34:C$39,3,0))</f>
        <v>3.0407422978307033E-2</v>
      </c>
      <c r="N3152" t="s">
        <v>109</v>
      </c>
      <c r="P3152">
        <f t="shared" si="249"/>
        <v>1000</v>
      </c>
    </row>
    <row r="3153" spans="1:16" hidden="1">
      <c r="A3153" t="s">
        <v>11</v>
      </c>
      <c r="B3153" t="s">
        <v>11</v>
      </c>
      <c r="C3153" t="s">
        <v>86</v>
      </c>
      <c r="D3153" s="8">
        <v>7430</v>
      </c>
      <c r="E3153" t="str">
        <f>VLOOKUP(D3153,Conformity!$A$2:$C$116,2,0)</f>
        <v>Spoil Areas</v>
      </c>
      <c r="F3153" s="8" t="s">
        <v>5</v>
      </c>
      <c r="G3153" s="26">
        <f t="shared" si="250"/>
        <v>0.73183755311232057</v>
      </c>
      <c r="H3153" s="30">
        <f t="shared" si="251"/>
        <v>0.13401908322593187</v>
      </c>
      <c r="I3153" s="30">
        <f>HLOOKUP(F3153,ROCs!$B$1:$F$17,MATCH(VLOOKUP(D3153,HROC,2,0),ROCs!$A$2:$A$17,0)+1,0)</f>
        <v>0.28292799795311729</v>
      </c>
      <c r="J3153" s="3">
        <v>0.1</v>
      </c>
      <c r="K3153" s="26">
        <f t="shared" si="247"/>
        <v>0.11791024314696164</v>
      </c>
      <c r="L3153" s="31">
        <f t="shared" si="248"/>
        <v>0.23479820236565074</v>
      </c>
      <c r="M3153" s="4">
        <f>2.721*K3153*(H3153+VLOOKUP(B3153,Summary!$A$34:C$39,3,0))</f>
        <v>7.8289562814453428E-2</v>
      </c>
      <c r="N3153" t="s">
        <v>109</v>
      </c>
      <c r="P3153">
        <f t="shared" si="249"/>
        <v>7000</v>
      </c>
    </row>
    <row r="3154" spans="1:16" hidden="1">
      <c r="A3154" t="s">
        <v>14</v>
      </c>
      <c r="B3154" t="s">
        <v>96</v>
      </c>
      <c r="C3154" t="s">
        <v>86</v>
      </c>
      <c r="D3154" s="8">
        <v>1330</v>
      </c>
      <c r="E3154" t="str">
        <f>VLOOKUP(D3154,Conformity!$A$2:$C$116,2,0)</f>
        <v>Multiple Dwelling Units, Low Rise &lt;Two stories or less&gt;</v>
      </c>
      <c r="F3154" s="8" t="s">
        <v>13</v>
      </c>
      <c r="G3154" s="26">
        <f t="shared" si="250"/>
        <v>1.6728075169398335</v>
      </c>
      <c r="H3154" s="30">
        <f t="shared" si="251"/>
        <v>0.4645994885165638</v>
      </c>
      <c r="I3154" s="30">
        <f>HLOOKUP(F3154,ROCs!$B$1:$F$17,MATCH(VLOOKUP(D3154,HROC,2,0),ROCs!$A$2:$A$17,0)+1,0)</f>
        <v>0.40522520165068265</v>
      </c>
      <c r="J3154" s="3">
        <v>0.1</v>
      </c>
      <c r="K3154" s="26">
        <f t="shared" si="247"/>
        <v>0.16887760278792199</v>
      </c>
      <c r="L3154" s="31">
        <f t="shared" si="248"/>
        <v>0.76868174733443606</v>
      </c>
      <c r="M3154" s="4">
        <f>2.721*K3154*(H3154+VLOOKUP(B3154,Summary!$A$34:C$39,3,0))</f>
        <v>0.25025215524865985</v>
      </c>
      <c r="N3154" t="s">
        <v>109</v>
      </c>
      <c r="P3154">
        <f t="shared" si="249"/>
        <v>1000</v>
      </c>
    </row>
    <row r="3155" spans="1:16" hidden="1">
      <c r="A3155" t="s">
        <v>16</v>
      </c>
      <c r="B3155" t="s">
        <v>97</v>
      </c>
      <c r="C3155" t="s">
        <v>86</v>
      </c>
      <c r="D3155" s="8">
        <v>2120</v>
      </c>
      <c r="E3155" t="str">
        <f>VLOOKUP(D3155,Conformity!$A$2:$C$116,2,0)</f>
        <v>Unimproved Pastures</v>
      </c>
      <c r="F3155" s="8" t="s">
        <v>10</v>
      </c>
      <c r="G3155" s="26">
        <f t="shared" si="250"/>
        <v>0.95337210017164864</v>
      </c>
      <c r="H3155" s="30">
        <f t="shared" si="251"/>
        <v>0.22938109134459039</v>
      </c>
      <c r="I3155" s="30">
        <f>HLOOKUP(F3155,ROCs!$B$1:$F$17,MATCH(VLOOKUP(D3155,HROC,2,0),ROCs!$A$2:$A$17,0)+1,0)</f>
        <v>0.2</v>
      </c>
      <c r="J3155" s="3">
        <v>0.1</v>
      </c>
      <c r="K3155" s="26">
        <f t="shared" si="247"/>
        <v>8.3350000000000021E-2</v>
      </c>
      <c r="L3155" s="31">
        <f t="shared" si="248"/>
        <v>0.21622035913866416</v>
      </c>
      <c r="M3155" s="4">
        <f>2.721*K3155*(H3155+VLOOKUP(B3155,Summary!$A$34:C$39,3,0))</f>
        <v>6.1094378894878364E-2</v>
      </c>
      <c r="N3155" t="s">
        <v>109</v>
      </c>
      <c r="P3155">
        <f t="shared" si="249"/>
        <v>2000</v>
      </c>
    </row>
    <row r="3156" spans="1:16" hidden="1">
      <c r="A3156" t="s">
        <v>2</v>
      </c>
      <c r="B3156" t="s">
        <v>94</v>
      </c>
      <c r="C3156" t="s">
        <v>81</v>
      </c>
      <c r="D3156" s="8">
        <v>1820</v>
      </c>
      <c r="E3156" t="str">
        <f>VLOOKUP(D3156,Conformity!$A$2:$C$116,2,0)</f>
        <v>Golf Courses</v>
      </c>
      <c r="F3156" s="8" t="s">
        <v>3</v>
      </c>
      <c r="G3156" s="26">
        <f t="shared" si="250"/>
        <v>1.8765006736361713</v>
      </c>
      <c r="H3156" s="30">
        <f t="shared" si="251"/>
        <v>0.3700681607026059</v>
      </c>
      <c r="I3156" s="30">
        <f>HLOOKUP(F3156,ROCs!$B$1:$F$17,MATCH(VLOOKUP(D3156,HROC,2,0),ROCs!$A$2:$A$17,0)+1,0)</f>
        <v>8.3338224602148639E-2</v>
      </c>
      <c r="J3156" s="3">
        <v>0.1</v>
      </c>
      <c r="K3156" s="26">
        <f t="shared" si="247"/>
        <v>3.4731205102945445E-2</v>
      </c>
      <c r="L3156" s="31">
        <f t="shared" si="248"/>
        <v>0.17733608610926688</v>
      </c>
      <c r="M3156" s="4">
        <f>2.721*K3156*(H3156+VLOOKUP(B3156,Summary!$A$34:C$39,3,0))</f>
        <v>3.9697957248142145E-2</v>
      </c>
      <c r="N3156" t="s">
        <v>103</v>
      </c>
      <c r="O3156" t="s">
        <v>82</v>
      </c>
      <c r="P3156">
        <f t="shared" si="249"/>
        <v>1000</v>
      </c>
    </row>
    <row r="3157" spans="1:16" hidden="1">
      <c r="A3157" t="s">
        <v>14</v>
      </c>
      <c r="B3157" t="s">
        <v>96</v>
      </c>
      <c r="C3157" t="s">
        <v>71</v>
      </c>
      <c r="D3157" s="8">
        <v>8140</v>
      </c>
      <c r="E3157" t="str">
        <f>VLOOKUP(D3157,Conformity!$A$2:$C$116,2,0)</f>
        <v>Roads and Highways</v>
      </c>
      <c r="F3157" s="8" t="s">
        <v>9</v>
      </c>
      <c r="G3157" s="26">
        <f t="shared" si="250"/>
        <v>1.0171301585628862</v>
      </c>
      <c r="H3157" s="30">
        <f t="shared" si="251"/>
        <v>0.19656132206470006</v>
      </c>
      <c r="I3157" s="30">
        <f>HLOOKUP(F3157,ROCs!$B$1:$F$17,MATCH(VLOOKUP(D3157,HROC,2,0),ROCs!$A$2:$A$17,0)+1,0)</f>
        <v>0.42691819959772126</v>
      </c>
      <c r="J3157" s="3">
        <v>0.1</v>
      </c>
      <c r="K3157" s="26">
        <f t="shared" si="247"/>
        <v>0.17791815968235034</v>
      </c>
      <c r="L3157" s="31">
        <f t="shared" si="248"/>
        <v>0.49240828456144747</v>
      </c>
      <c r="M3157" s="4">
        <f>2.721*K3157*(H3157+VLOOKUP(B3157,Summary!$A$34:C$39,3,0))</f>
        <v>0.13388757085556938</v>
      </c>
      <c r="N3157" t="s">
        <v>104</v>
      </c>
      <c r="P3157">
        <f t="shared" si="249"/>
        <v>8000</v>
      </c>
    </row>
    <row r="3158" spans="1:16" hidden="1">
      <c r="A3158" t="s">
        <v>14</v>
      </c>
      <c r="B3158" t="s">
        <v>96</v>
      </c>
      <c r="C3158" t="s">
        <v>90</v>
      </c>
      <c r="D3158" s="8">
        <v>4220</v>
      </c>
      <c r="E3158" t="str">
        <f>VLOOKUP(D3158,Conformity!$A$2:$C$116,2,0)</f>
        <v>Brazilian Pepper</v>
      </c>
      <c r="F3158" s="8" t="s">
        <v>9</v>
      </c>
      <c r="G3158" s="26">
        <f t="shared" si="250"/>
        <v>0.80616023176279095</v>
      </c>
      <c r="H3158" s="30">
        <f t="shared" si="251"/>
        <v>4.9140330516175015E-2</v>
      </c>
      <c r="I3158" s="30">
        <f>HLOOKUP(F3158,ROCs!$B$1:$F$17,MATCH(VLOOKUP(D3158,HROC,2,0),ROCs!$A$2:$A$17,0)+1,0)</f>
        <v>0.19937879050387461</v>
      </c>
      <c r="J3158" s="3">
        <v>0.1</v>
      </c>
      <c r="K3158" s="26">
        <f t="shared" si="247"/>
        <v>8.3091110942489735E-2</v>
      </c>
      <c r="L3158" s="31">
        <f t="shared" si="248"/>
        <v>0.18226550272237965</v>
      </c>
      <c r="M3158" s="4">
        <f>2.721*K3158*(H3158+VLOOKUP(B3158,Summary!$A$34:C$39,3,0))</f>
        <v>2.9197455215318541E-2</v>
      </c>
      <c r="N3158" t="s">
        <v>105</v>
      </c>
      <c r="O3158" t="s">
        <v>89</v>
      </c>
      <c r="P3158">
        <f t="shared" si="249"/>
        <v>4000</v>
      </c>
    </row>
    <row r="3159" spans="1:16" hidden="1">
      <c r="A3159" t="s">
        <v>14</v>
      </c>
      <c r="B3159" t="s">
        <v>96</v>
      </c>
      <c r="C3159" t="s">
        <v>72</v>
      </c>
      <c r="D3159" s="8">
        <v>1310</v>
      </c>
      <c r="E3159" t="str">
        <f>VLOOKUP(D3159,Conformity!$A$2:$C$116,2,0)</f>
        <v>Fixed Single Family Units &lt;Six or more dwelling units per acre&gt;</v>
      </c>
      <c r="F3159" s="8" t="s">
        <v>3</v>
      </c>
      <c r="G3159" s="26">
        <f t="shared" si="250"/>
        <v>1.3474392445178078</v>
      </c>
      <c r="H3159" s="30">
        <f t="shared" si="251"/>
        <v>0.2921616014325315</v>
      </c>
      <c r="I3159" s="30">
        <f>HLOOKUP(F3159,ROCs!$B$1:$F$17,MATCH(VLOOKUP(D3159,HROC,2,0),ROCs!$A$2:$A$17,0)+1,0)</f>
        <v>0.37832588419635466</v>
      </c>
      <c r="J3159" s="3">
        <v>0.1</v>
      </c>
      <c r="K3159" s="26">
        <f t="shared" si="247"/>
        <v>0.15766731223883079</v>
      </c>
      <c r="L3159" s="31">
        <f t="shared" si="248"/>
        <v>0.57806862464411046</v>
      </c>
      <c r="M3159" s="4">
        <f>2.721*K3159*(H3159+VLOOKUP(B3159,Summary!$A$34:C$39,3,0))</f>
        <v>0.15966207453193257</v>
      </c>
      <c r="N3159" t="s">
        <v>99</v>
      </c>
      <c r="P3159">
        <f t="shared" si="249"/>
        <v>1000</v>
      </c>
    </row>
    <row r="3160" spans="1:16" hidden="1">
      <c r="A3160" t="s">
        <v>14</v>
      </c>
      <c r="B3160" t="s">
        <v>96</v>
      </c>
      <c r="C3160" t="s">
        <v>72</v>
      </c>
      <c r="D3160" s="8">
        <v>4200</v>
      </c>
      <c r="E3160" t="str">
        <f>VLOOKUP(D3160,Conformity!$A$2:$C$116,2,0)</f>
        <v>Upland Hardwood Forests</v>
      </c>
      <c r="F3160" s="8" t="s">
        <v>3</v>
      </c>
      <c r="G3160" s="26">
        <f t="shared" si="250"/>
        <v>0.80616023176279095</v>
      </c>
      <c r="H3160" s="30">
        <f t="shared" si="251"/>
        <v>4.9140330516175015E-2</v>
      </c>
      <c r="I3160" s="30">
        <f>HLOOKUP(F3160,ROCs!$B$1:$F$17,MATCH(VLOOKUP(D3160,HROC,2,0),ROCs!$A$2:$A$17,0)+1,0)</f>
        <v>2.0887301862310671E-2</v>
      </c>
      <c r="J3160" s="3">
        <v>0.1</v>
      </c>
      <c r="K3160" s="26">
        <f t="shared" si="247"/>
        <v>8.7047830511179734E-3</v>
      </c>
      <c r="L3160" s="31">
        <f t="shared" si="248"/>
        <v>1.9094481237582634E-2</v>
      </c>
      <c r="M3160" s="4">
        <f>2.721*K3160*(H3160+VLOOKUP(B3160,Summary!$A$34:C$39,3,0))</f>
        <v>3.0587810225571814E-3</v>
      </c>
      <c r="N3160" t="s">
        <v>99</v>
      </c>
      <c r="P3160">
        <f t="shared" si="249"/>
        <v>4000</v>
      </c>
    </row>
    <row r="3161" spans="1:16" hidden="1">
      <c r="A3161" t="s">
        <v>14</v>
      </c>
      <c r="B3161" t="s">
        <v>96</v>
      </c>
      <c r="C3161" t="s">
        <v>72</v>
      </c>
      <c r="D3161" s="8">
        <v>5110</v>
      </c>
      <c r="E3161" t="str">
        <f>VLOOKUP(D3161,Conformity!$A$2:$C$116,2,0)</f>
        <v xml:space="preserve"> Natural River, Stream, Waterway</v>
      </c>
      <c r="F3161" s="8" t="s">
        <v>13</v>
      </c>
      <c r="G3161" s="26">
        <f t="shared" si="250"/>
        <v>0.52096910560538079</v>
      </c>
      <c r="H3161" s="30">
        <f t="shared" si="251"/>
        <v>9.3813358258152305E-2</v>
      </c>
      <c r="I3161" s="30">
        <f>HLOOKUP(F3161,ROCs!$B$1:$F$17,MATCH(VLOOKUP(D3161,HROC,2,0),ROCs!$A$2:$A$17,0)+1,0)</f>
        <v>0.2984336595879456</v>
      </c>
      <c r="J3161" s="3">
        <v>0.1</v>
      </c>
      <c r="K3161" s="26">
        <f t="shared" si="247"/>
        <v>0.12437222763327632</v>
      </c>
      <c r="L3161" s="31">
        <f t="shared" si="248"/>
        <v>0.17630471397113073</v>
      </c>
      <c r="M3161" s="4">
        <f>2.721*K3161*(H3161+VLOOKUP(B3161,Summary!$A$34:C$39,3,0))</f>
        <v>5.8821365955003979E-2</v>
      </c>
      <c r="N3161" t="s">
        <v>99</v>
      </c>
      <c r="P3161">
        <f t="shared" si="249"/>
        <v>5000</v>
      </c>
    </row>
    <row r="3162" spans="1:16" hidden="1">
      <c r="A3162" t="s">
        <v>11</v>
      </c>
      <c r="B3162" t="s">
        <v>11</v>
      </c>
      <c r="C3162" t="s">
        <v>83</v>
      </c>
      <c r="D3162" s="8">
        <v>4110</v>
      </c>
      <c r="E3162" t="str">
        <f>VLOOKUP(D3162,Conformity!$A$2:$C$116,2,0)</f>
        <v>Pine Flatwoods</v>
      </c>
      <c r="F3162" s="8" t="s">
        <v>10</v>
      </c>
      <c r="G3162" s="26">
        <f t="shared" si="250"/>
        <v>0.80616023176279095</v>
      </c>
      <c r="H3162" s="30">
        <f t="shared" si="251"/>
        <v>4.9140330516175015E-2</v>
      </c>
      <c r="I3162" s="30">
        <f>HLOOKUP(F3162,ROCs!$B$1:$F$17,MATCH(VLOOKUP(D3162,HROC,2,0),ROCs!$A$2:$A$17,0)+1,0)</f>
        <v>0.24115339422849597</v>
      </c>
      <c r="J3162" s="3">
        <v>0.1</v>
      </c>
      <c r="K3162" s="26">
        <f t="shared" si="247"/>
        <v>0.10050067704472571</v>
      </c>
      <c r="L3162" s="31">
        <f t="shared" si="248"/>
        <v>0.220454465197545</v>
      </c>
      <c r="M3162" s="4">
        <f>2.721*K3162*(H3162+VLOOKUP(B3162,Summary!$A$34:C$39,3,0))</f>
        <v>4.3518887527593871E-2</v>
      </c>
      <c r="N3162" t="s">
        <v>111</v>
      </c>
      <c r="O3162" t="s">
        <v>82</v>
      </c>
      <c r="P3162">
        <f t="shared" si="249"/>
        <v>4000</v>
      </c>
    </row>
    <row r="3163" spans="1:16" hidden="1">
      <c r="A3163" t="s">
        <v>14</v>
      </c>
      <c r="B3163" t="s">
        <v>96</v>
      </c>
      <c r="C3163" t="s">
        <v>83</v>
      </c>
      <c r="D3163" s="8">
        <v>1210</v>
      </c>
      <c r="E3163" t="str">
        <f>VLOOKUP(D3163,Conformity!$A$2:$C$116,2,0)</f>
        <v>Fixed Single Family Units</v>
      </c>
      <c r="F3163" s="8" t="s">
        <v>13</v>
      </c>
      <c r="G3163" s="26">
        <f t="shared" si="250"/>
        <v>1.3474392445178078</v>
      </c>
      <c r="H3163" s="30">
        <f t="shared" si="251"/>
        <v>0.2921616014325315</v>
      </c>
      <c r="I3163" s="30">
        <f>HLOOKUP(F3163,ROCs!$B$1:$F$17,MATCH(VLOOKUP(D3163,HROC,2,0),ROCs!$A$2:$A$17,0)+1,0)</f>
        <v>0.1586591010147235</v>
      </c>
      <c r="J3163" s="3">
        <v>0.1</v>
      </c>
      <c r="K3163" s="26">
        <f t="shared" si="247"/>
        <v>6.6121180347886013E-2</v>
      </c>
      <c r="L3163" s="31">
        <f t="shared" si="248"/>
        <v>0.24242551763455558</v>
      </c>
      <c r="M3163" s="4">
        <f>2.721*K3163*(H3163+VLOOKUP(B3163,Summary!$A$34:C$39,3,0))</f>
        <v>6.6957726842276383E-2</v>
      </c>
      <c r="N3163" t="s">
        <v>111</v>
      </c>
      <c r="O3163" t="s">
        <v>82</v>
      </c>
      <c r="P3163">
        <f t="shared" si="249"/>
        <v>1000</v>
      </c>
    </row>
    <row r="3164" spans="1:16" hidden="1">
      <c r="A3164" t="s">
        <v>14</v>
      </c>
      <c r="B3164" t="s">
        <v>96</v>
      </c>
      <c r="C3164" t="s">
        <v>83</v>
      </c>
      <c r="D3164" s="8">
        <v>1320</v>
      </c>
      <c r="E3164" t="str">
        <f>VLOOKUP(D3164,Conformity!$A$2:$C$116,2,0)</f>
        <v>Mobile Home Units &lt;Six or more dwelling units per acre&gt;</v>
      </c>
      <c r="F3164" s="8" t="s">
        <v>9</v>
      </c>
      <c r="G3164" s="26">
        <f t="shared" si="250"/>
        <v>1.6728075169398335</v>
      </c>
      <c r="H3164" s="30">
        <f t="shared" si="251"/>
        <v>0.4645994885165638</v>
      </c>
      <c r="I3164" s="30">
        <f>HLOOKUP(F3164,ROCs!$B$1:$F$17,MATCH(VLOOKUP(D3164,HROC,2,0),ROCs!$A$2:$A$17,0)+1,0)</f>
        <v>0.43646311869441834</v>
      </c>
      <c r="J3164" s="3">
        <v>0.1</v>
      </c>
      <c r="K3164" s="26">
        <f t="shared" si="247"/>
        <v>0.18189600471589884</v>
      </c>
      <c r="L3164" s="31">
        <f t="shared" si="248"/>
        <v>0.82793772785700503</v>
      </c>
      <c r="M3164" s="4">
        <f>2.721*K3164*(H3164+VLOOKUP(B3164,Summary!$A$34:C$39,3,0))</f>
        <v>0.26954354194877067</v>
      </c>
      <c r="N3164" t="s">
        <v>111</v>
      </c>
      <c r="O3164" t="s">
        <v>82</v>
      </c>
      <c r="P3164">
        <f t="shared" si="249"/>
        <v>1000</v>
      </c>
    </row>
    <row r="3165" spans="1:16" hidden="1">
      <c r="A3165" t="s">
        <v>14</v>
      </c>
      <c r="B3165" t="s">
        <v>96</v>
      </c>
      <c r="C3165" t="s">
        <v>77</v>
      </c>
      <c r="D3165" s="8">
        <v>3100</v>
      </c>
      <c r="E3165" t="str">
        <f>VLOOKUP(D3165,Conformity!$A$2:$C$116,2,0)</f>
        <v>Herbaceous (Dry Prairie)</v>
      </c>
      <c r="F3165" s="8" t="s">
        <v>10</v>
      </c>
      <c r="G3165" s="26">
        <f t="shared" si="250"/>
        <v>0.80616023176279095</v>
      </c>
      <c r="H3165" s="30">
        <f t="shared" si="251"/>
        <v>4.9140330516175015E-2</v>
      </c>
      <c r="I3165" s="30">
        <f>HLOOKUP(F3165,ROCs!$B$1:$F$17,MATCH(VLOOKUP(D3165,HROC,2,0),ROCs!$A$2:$A$17,0)+1,0)</f>
        <v>0.24115339422849597</v>
      </c>
      <c r="J3165" s="3">
        <v>0.1</v>
      </c>
      <c r="K3165" s="26">
        <f t="shared" si="247"/>
        <v>0.10050067704472571</v>
      </c>
      <c r="L3165" s="31">
        <f t="shared" si="248"/>
        <v>0.220454465197545</v>
      </c>
      <c r="M3165" s="4">
        <f>2.721*K3165*(H3165+VLOOKUP(B3165,Summary!$A$34:C$39,3,0))</f>
        <v>3.5315017260432909E-2</v>
      </c>
      <c r="N3165" t="s">
        <v>112</v>
      </c>
      <c r="P3165">
        <f t="shared" si="249"/>
        <v>3000</v>
      </c>
    </row>
    <row r="3166" spans="1:16" hidden="1">
      <c r="A3166" t="s">
        <v>14</v>
      </c>
      <c r="B3166" t="s">
        <v>96</v>
      </c>
      <c r="C3166" t="s">
        <v>79</v>
      </c>
      <c r="D3166" s="8">
        <v>1320</v>
      </c>
      <c r="E3166" t="str">
        <f>VLOOKUP(D3166,Conformity!$A$2:$C$116,2,0)</f>
        <v>Mobile Home Units &lt;Six or more dwelling units per acre&gt;</v>
      </c>
      <c r="F3166" s="8" t="s">
        <v>13</v>
      </c>
      <c r="G3166" s="26">
        <f t="shared" si="250"/>
        <v>1.6728075169398335</v>
      </c>
      <c r="H3166" s="30">
        <f t="shared" si="251"/>
        <v>0.4645994885165638</v>
      </c>
      <c r="I3166" s="30">
        <f>HLOOKUP(F3166,ROCs!$B$1:$F$17,MATCH(VLOOKUP(D3166,HROC,2,0),ROCs!$A$2:$A$17,0)+1,0)</f>
        <v>0.40522520165068265</v>
      </c>
      <c r="J3166" s="3">
        <v>0.1</v>
      </c>
      <c r="K3166" s="26">
        <f t="shared" si="247"/>
        <v>0.16887760278792199</v>
      </c>
      <c r="L3166" s="31">
        <f t="shared" si="248"/>
        <v>0.76868174733443606</v>
      </c>
      <c r="M3166" s="4">
        <f>2.721*K3166*(H3166+VLOOKUP(B3166,Summary!$A$34:C$39,3,0))</f>
        <v>0.25025215524865985</v>
      </c>
      <c r="N3166" t="s">
        <v>113</v>
      </c>
      <c r="P3166">
        <f t="shared" si="249"/>
        <v>1000</v>
      </c>
    </row>
    <row r="3167" spans="1:16" hidden="1">
      <c r="A3167" t="s">
        <v>16</v>
      </c>
      <c r="B3167" t="s">
        <v>97</v>
      </c>
      <c r="C3167" t="s">
        <v>79</v>
      </c>
      <c r="D3167" s="8">
        <v>1330</v>
      </c>
      <c r="E3167" t="str">
        <f>VLOOKUP(D3167,Conformity!$A$2:$C$116,2,0)</f>
        <v>Multiple Dwelling Units, Low Rise &lt;Two stories or less&gt;</v>
      </c>
      <c r="F3167" s="8" t="s">
        <v>9</v>
      </c>
      <c r="G3167" s="26">
        <f t="shared" si="250"/>
        <v>1.6728075169398335</v>
      </c>
      <c r="H3167" s="30">
        <f t="shared" si="251"/>
        <v>0.4645994885165638</v>
      </c>
      <c r="I3167" s="30">
        <f>HLOOKUP(F3167,ROCs!$B$1:$F$17,MATCH(VLOOKUP(D3167,HROC,2,0),ROCs!$A$2:$A$17,0)+1,0)</f>
        <v>0.43646311869441834</v>
      </c>
      <c r="J3167" s="3">
        <v>0.1</v>
      </c>
      <c r="K3167" s="26">
        <f t="shared" si="247"/>
        <v>0.18189600471589884</v>
      </c>
      <c r="L3167" s="31">
        <f t="shared" si="248"/>
        <v>0.82793772785700503</v>
      </c>
      <c r="M3167" s="4">
        <f>2.721*K3167*(H3167+VLOOKUP(B3167,Summary!$A$34:C$39,3,0))</f>
        <v>0.24974598079549223</v>
      </c>
      <c r="N3167" t="s">
        <v>113</v>
      </c>
      <c r="P3167">
        <f t="shared" si="249"/>
        <v>1000</v>
      </c>
    </row>
    <row r="3168" spans="1:16">
      <c r="A3168" t="s">
        <v>11</v>
      </c>
      <c r="B3168" t="s">
        <v>11</v>
      </c>
      <c r="C3168" t="s">
        <v>17</v>
      </c>
      <c r="D3168" s="8">
        <v>4200</v>
      </c>
      <c r="E3168" t="str">
        <f>VLOOKUP(D3168,Conformity!$A$2:$C$116,2,0)</f>
        <v>Upland Hardwood Forests</v>
      </c>
      <c r="F3168" s="8" t="s">
        <v>5</v>
      </c>
      <c r="G3168" s="26">
        <f t="shared" si="250"/>
        <v>0.80616023176279095</v>
      </c>
      <c r="H3168" s="30">
        <f t="shared" si="251"/>
        <v>4.9140330516175015E-2</v>
      </c>
      <c r="I3168" s="30">
        <f>HLOOKUP(F3168,ROCs!$B$1:$F$17,MATCH(VLOOKUP(D3168,HROC,2,0),ROCs!$A$2:$A$17,0)+1,0)</f>
        <v>0.28292799795311729</v>
      </c>
      <c r="J3168" s="3">
        <v>0.09</v>
      </c>
      <c r="K3168" s="26">
        <f t="shared" si="247"/>
        <v>0.10611921883226545</v>
      </c>
      <c r="L3168" s="31">
        <f t="shared" si="248"/>
        <v>0.23277908490543914</v>
      </c>
      <c r="M3168" s="4">
        <f>2.721*K3168*(H3168+VLOOKUP(B3168,Summary!$A$34:C$39,3,0))</f>
        <v>4.5951833208270364E-2</v>
      </c>
      <c r="N3168" t="s">
        <v>17</v>
      </c>
      <c r="O3168" t="s">
        <v>24</v>
      </c>
      <c r="P3168">
        <f t="shared" si="249"/>
        <v>4000</v>
      </c>
    </row>
    <row r="3169" spans="1:16">
      <c r="A3169" t="s">
        <v>12</v>
      </c>
      <c r="B3169" t="s">
        <v>95</v>
      </c>
      <c r="C3169" t="s">
        <v>17</v>
      </c>
      <c r="D3169" s="8">
        <v>6410</v>
      </c>
      <c r="E3169" t="str">
        <f>VLOOKUP(D3169,Conformity!$A$2:$C$116,2,0)</f>
        <v>Freshwater Marshes</v>
      </c>
      <c r="F3169" s="8" t="s">
        <v>3</v>
      </c>
      <c r="G3169" s="26">
        <f t="shared" si="250"/>
        <v>0.62640332935885068</v>
      </c>
      <c r="H3169" s="30">
        <f t="shared" si="251"/>
        <v>1.7869211096790915E-2</v>
      </c>
      <c r="I3169" s="30">
        <f>HLOOKUP(F3169,ROCs!$B$1:$F$17,MATCH(VLOOKUP(D3169,HROC,2,0),ROCs!$A$2:$A$17,0)+1,0)</f>
        <v>0.24869471632328805</v>
      </c>
      <c r="J3169" s="3">
        <v>0.09</v>
      </c>
      <c r="K3169" s="26">
        <f t="shared" si="247"/>
        <v>9.3279170724957242E-2</v>
      </c>
      <c r="L3169" s="31">
        <f t="shared" si="248"/>
        <v>0.15898907242039467</v>
      </c>
      <c r="M3169" s="4">
        <f>2.721*K3169*(H3169+VLOOKUP(B3169,Summary!$A$34:C$39,3,0))</f>
        <v>4.535431349113197E-3</v>
      </c>
      <c r="N3169" t="s">
        <v>17</v>
      </c>
      <c r="O3169" t="s">
        <v>19</v>
      </c>
      <c r="P3169">
        <f t="shared" si="249"/>
        <v>6000</v>
      </c>
    </row>
    <row r="3170" spans="1:16">
      <c r="A3170" t="s">
        <v>15</v>
      </c>
      <c r="B3170" t="s">
        <v>95</v>
      </c>
      <c r="C3170" t="s">
        <v>17</v>
      </c>
      <c r="D3170" s="8">
        <v>2130</v>
      </c>
      <c r="E3170" t="str">
        <f>VLOOKUP(D3170,Conformity!$A$2:$C$116,2,0)</f>
        <v>Woodland Pastures</v>
      </c>
      <c r="F3170" s="8" t="s">
        <v>10</v>
      </c>
      <c r="G3170" s="26">
        <f t="shared" si="250"/>
        <v>0.95337210017164864</v>
      </c>
      <c r="H3170" s="30">
        <f t="shared" si="251"/>
        <v>0.22938109134459039</v>
      </c>
      <c r="I3170" s="30">
        <f>HLOOKUP(F3170,ROCs!$B$1:$F$17,MATCH(VLOOKUP(D3170,HROC,2,0),ROCs!$A$2:$A$17,0)+1,0)</f>
        <v>0.2</v>
      </c>
      <c r="J3170" s="3">
        <v>0.09</v>
      </c>
      <c r="K3170" s="26">
        <f t="shared" si="247"/>
        <v>7.5014999999999998E-2</v>
      </c>
      <c r="L3170" s="31">
        <f t="shared" si="248"/>
        <v>0.1945983232247977</v>
      </c>
      <c r="M3170" s="4">
        <f>2.721*K3170*(H3170+VLOOKUP(B3170,Summary!$A$34:C$39,3,0))</f>
        <v>4.6820308405390518E-2</v>
      </c>
      <c r="N3170" t="s">
        <v>17</v>
      </c>
      <c r="O3170" t="s">
        <v>59</v>
      </c>
      <c r="P3170">
        <f t="shared" si="249"/>
        <v>2000</v>
      </c>
    </row>
    <row r="3171" spans="1:16">
      <c r="A3171" t="s">
        <v>16</v>
      </c>
      <c r="B3171" t="s">
        <v>97</v>
      </c>
      <c r="C3171" t="s">
        <v>17</v>
      </c>
      <c r="D3171" s="8">
        <v>4110</v>
      </c>
      <c r="E3171" t="str">
        <f>VLOOKUP(D3171,Conformity!$A$2:$C$116,2,0)</f>
        <v>Pine Flatwoods</v>
      </c>
      <c r="F3171" s="8" t="s">
        <v>5</v>
      </c>
      <c r="G3171" s="26">
        <f t="shared" si="250"/>
        <v>0.80616023176279095</v>
      </c>
      <c r="H3171" s="30">
        <f t="shared" si="251"/>
        <v>4.9140330516175015E-2</v>
      </c>
      <c r="I3171" s="30">
        <f>HLOOKUP(F3171,ROCs!$B$1:$F$17,MATCH(VLOOKUP(D3171,HROC,2,0),ROCs!$A$2:$A$17,0)+1,0)</f>
        <v>0.28292799795311729</v>
      </c>
      <c r="J3171" s="3">
        <v>0.09</v>
      </c>
      <c r="K3171" s="26">
        <f t="shared" si="247"/>
        <v>0.10611921883226545</v>
      </c>
      <c r="L3171" s="31">
        <f t="shared" si="248"/>
        <v>0.23277908490543914</v>
      </c>
      <c r="M3171" s="4">
        <f>2.721*K3171*(H3171+VLOOKUP(B3171,Summary!$A$34:C$39,3,0))</f>
        <v>2.5739305597288761E-2</v>
      </c>
      <c r="N3171" t="s">
        <v>17</v>
      </c>
      <c r="O3171" t="s">
        <v>18</v>
      </c>
      <c r="P3171">
        <f t="shared" si="249"/>
        <v>4000</v>
      </c>
    </row>
    <row r="3172" spans="1:16" hidden="1">
      <c r="A3172" t="s">
        <v>2</v>
      </c>
      <c r="B3172" t="s">
        <v>94</v>
      </c>
      <c r="C3172" t="s">
        <v>86</v>
      </c>
      <c r="D3172" s="8">
        <v>1210</v>
      </c>
      <c r="E3172" t="str">
        <f>VLOOKUP(D3172,Conformity!$A$2:$C$116,2,0)</f>
        <v>Fixed Single Family Units</v>
      </c>
      <c r="F3172" s="8" t="s">
        <v>10</v>
      </c>
      <c r="G3172" s="26">
        <f t="shared" si="250"/>
        <v>1.3474392445178078</v>
      </c>
      <c r="H3172" s="30">
        <f t="shared" si="251"/>
        <v>0.2921616014325315</v>
      </c>
      <c r="I3172" s="30">
        <f>HLOOKUP(F3172,ROCs!$B$1:$F$17,MATCH(VLOOKUP(D3172,HROC,2,0),ROCs!$A$2:$A$17,0)+1,0)</f>
        <v>0.22279788653131388</v>
      </c>
      <c r="J3172" s="3">
        <v>0.09</v>
      </c>
      <c r="K3172" s="26">
        <f t="shared" si="247"/>
        <v>8.3565917290732553E-2</v>
      </c>
      <c r="L3172" s="31">
        <f t="shared" si="248"/>
        <v>0.30638459037218307</v>
      </c>
      <c r="M3172" s="4">
        <f>2.721*K3172*(H3172+VLOOKUP(B3172,Summary!$A$34:C$39,3,0))</f>
        <v>7.7801683840306793E-2</v>
      </c>
      <c r="N3172" t="s">
        <v>109</v>
      </c>
      <c r="P3172">
        <f t="shared" si="249"/>
        <v>1000</v>
      </c>
    </row>
    <row r="3173" spans="1:16" hidden="1">
      <c r="A3173" t="s">
        <v>7</v>
      </c>
      <c r="B3173" t="s">
        <v>94</v>
      </c>
      <c r="C3173" t="s">
        <v>86</v>
      </c>
      <c r="D3173" s="8">
        <v>1700</v>
      </c>
      <c r="E3173" t="str">
        <f>VLOOKUP(D3173,Conformity!$A$2:$C$116,2,0)</f>
        <v>Institutional</v>
      </c>
      <c r="F3173" s="8" t="s">
        <v>5</v>
      </c>
      <c r="G3173" s="26">
        <f t="shared" si="250"/>
        <v>0.96739227811534922</v>
      </c>
      <c r="H3173" s="30">
        <f t="shared" si="251"/>
        <v>0.17065096597435325</v>
      </c>
      <c r="I3173" s="30">
        <f>HLOOKUP(F3173,ROCs!$B$1:$F$17,MATCH(VLOOKUP(D3173,HROC,2,0),ROCs!$A$2:$A$17,0)+1,0)</f>
        <v>0.24052044568721381</v>
      </c>
      <c r="J3173" s="3">
        <v>0.09</v>
      </c>
      <c r="K3173" s="26">
        <f t="shared" si="247"/>
        <v>9.0213206166131724E-2</v>
      </c>
      <c r="L3173" s="31">
        <f t="shared" si="248"/>
        <v>0.23746591211830037</v>
      </c>
      <c r="M3173" s="4">
        <f>2.721*K3173*(H3173+VLOOKUP(B3173,Summary!$A$34:C$39,3,0))</f>
        <v>5.416322218010941E-2</v>
      </c>
      <c r="N3173" t="s">
        <v>109</v>
      </c>
      <c r="P3173">
        <f t="shared" si="249"/>
        <v>1000</v>
      </c>
    </row>
    <row r="3174" spans="1:16" hidden="1">
      <c r="A3174" t="s">
        <v>11</v>
      </c>
      <c r="B3174" t="s">
        <v>11</v>
      </c>
      <c r="C3174" t="s">
        <v>86</v>
      </c>
      <c r="D3174" s="8">
        <v>6250</v>
      </c>
      <c r="E3174" t="str">
        <f>VLOOKUP(D3174,Conformity!$A$2:$C$116,2,0)</f>
        <v>Hydric Pine Flatwoods</v>
      </c>
      <c r="F3174" s="8" t="s">
        <v>5</v>
      </c>
      <c r="G3174" s="26">
        <f t="shared" si="250"/>
        <v>0.62640332935885068</v>
      </c>
      <c r="H3174" s="30">
        <f t="shared" si="251"/>
        <v>1.7869211096790915E-2</v>
      </c>
      <c r="I3174" s="30">
        <f>HLOOKUP(F3174,ROCs!$B$1:$F$17,MATCH(VLOOKUP(D3174,HROC,2,0),ROCs!$A$2:$A$17,0)+1,0)</f>
        <v>0.24869471632328805</v>
      </c>
      <c r="J3174" s="3">
        <v>0.09</v>
      </c>
      <c r="K3174" s="26">
        <f t="shared" si="247"/>
        <v>9.3279170724957242E-2</v>
      </c>
      <c r="L3174" s="31">
        <f t="shared" si="248"/>
        <v>0.15898907242039467</v>
      </c>
      <c r="M3174" s="4">
        <f>2.721*K3174*(H3174+VLOOKUP(B3174,Summary!$A$34:C$39,3,0))</f>
        <v>3.2454819938800152E-2</v>
      </c>
      <c r="N3174" t="s">
        <v>109</v>
      </c>
      <c r="P3174">
        <f t="shared" si="249"/>
        <v>6000</v>
      </c>
    </row>
    <row r="3175" spans="1:16" hidden="1">
      <c r="A3175" t="s">
        <v>14</v>
      </c>
      <c r="B3175" t="s">
        <v>96</v>
      </c>
      <c r="C3175" t="s">
        <v>86</v>
      </c>
      <c r="D3175" s="8">
        <v>3100</v>
      </c>
      <c r="E3175" t="str">
        <f>VLOOKUP(D3175,Conformity!$A$2:$C$116,2,0)</f>
        <v>Herbaceous (Dry Prairie)</v>
      </c>
      <c r="F3175" s="8" t="s">
        <v>13</v>
      </c>
      <c r="G3175" s="26">
        <f t="shared" si="250"/>
        <v>0.80616023176279095</v>
      </c>
      <c r="H3175" s="30">
        <f t="shared" si="251"/>
        <v>4.9140330516175015E-2</v>
      </c>
      <c r="I3175" s="30">
        <f>HLOOKUP(F3175,ROCs!$B$1:$F$17,MATCH(VLOOKUP(D3175,HROC,2,0),ROCs!$A$2:$A$17,0)+1,0)</f>
        <v>9.4942281192321246E-2</v>
      </c>
      <c r="J3175" s="3">
        <v>0.09</v>
      </c>
      <c r="K3175" s="26">
        <f t="shared" si="247"/>
        <v>3.5610476118209895E-2</v>
      </c>
      <c r="L3175" s="31">
        <f t="shared" si="248"/>
        <v>7.8113786881019873E-2</v>
      </c>
      <c r="M3175" s="4">
        <f>2.721*K3175*(H3175+VLOOKUP(B3175,Summary!$A$34:C$39,3,0))</f>
        <v>1.2513195092279378E-2</v>
      </c>
      <c r="N3175" t="s">
        <v>109</v>
      </c>
      <c r="P3175">
        <f t="shared" si="249"/>
        <v>3000</v>
      </c>
    </row>
    <row r="3176" spans="1:16" hidden="1">
      <c r="A3176" t="s">
        <v>14</v>
      </c>
      <c r="B3176" t="s">
        <v>96</v>
      </c>
      <c r="C3176" t="s">
        <v>86</v>
      </c>
      <c r="D3176" s="8">
        <v>4240</v>
      </c>
      <c r="E3176" t="str">
        <f>VLOOKUP(D3176,Conformity!$A$2:$C$116,2,0)</f>
        <v>Melaleuca</v>
      </c>
      <c r="F3176" s="8" t="s">
        <v>5</v>
      </c>
      <c r="G3176" s="26">
        <f t="shared" si="250"/>
        <v>0.80616023176279095</v>
      </c>
      <c r="H3176" s="30">
        <f t="shared" si="251"/>
        <v>4.9140330516175015E-2</v>
      </c>
      <c r="I3176" s="30">
        <f>HLOOKUP(F3176,ROCs!$B$1:$F$17,MATCH(VLOOKUP(D3176,HROC,2,0),ROCs!$A$2:$A$17,0)+1,0)</f>
        <v>0.28292799795311729</v>
      </c>
      <c r="J3176" s="3">
        <v>0.09</v>
      </c>
      <c r="K3176" s="26">
        <f t="shared" si="247"/>
        <v>0.10611921883226545</v>
      </c>
      <c r="L3176" s="31">
        <f t="shared" si="248"/>
        <v>0.23277908490543914</v>
      </c>
      <c r="M3176" s="4">
        <f>2.721*K3176*(H3176+VLOOKUP(B3176,Summary!$A$34:C$39,3,0))</f>
        <v>3.7289321374992537E-2</v>
      </c>
      <c r="N3176" t="s">
        <v>109</v>
      </c>
      <c r="P3176">
        <f t="shared" si="249"/>
        <v>4000</v>
      </c>
    </row>
    <row r="3177" spans="1:16" hidden="1">
      <c r="A3177" t="s">
        <v>16</v>
      </c>
      <c r="B3177" t="s">
        <v>97</v>
      </c>
      <c r="C3177" t="s">
        <v>86</v>
      </c>
      <c r="D3177" s="8">
        <v>1700</v>
      </c>
      <c r="E3177" t="str">
        <f>VLOOKUP(D3177,Conformity!$A$2:$C$116,2,0)</f>
        <v>Institutional</v>
      </c>
      <c r="F3177" s="8" t="s">
        <v>3</v>
      </c>
      <c r="G3177" s="26">
        <f t="shared" si="250"/>
        <v>0.96739227811534922</v>
      </c>
      <c r="H3177" s="30">
        <f t="shared" si="251"/>
        <v>0.17065096597435325</v>
      </c>
      <c r="I3177" s="30">
        <f>HLOOKUP(F3177,ROCs!$B$1:$F$17,MATCH(VLOOKUP(D3177,HROC,2,0),ROCs!$A$2:$A$17,0)+1,0)</f>
        <v>0.12152611992617118</v>
      </c>
      <c r="J3177" s="3">
        <v>0.09</v>
      </c>
      <c r="K3177" s="26">
        <f t="shared" si="247"/>
        <v>4.5581409431308652E-2</v>
      </c>
      <c r="L3177" s="31">
        <f t="shared" si="248"/>
        <v>0.11998277664924649</v>
      </c>
      <c r="M3177" s="4">
        <f>2.721*K3177*(H3177+VLOOKUP(B3177,Summary!$A$34:C$39,3,0))</f>
        <v>2.6126410529850423E-2</v>
      </c>
      <c r="N3177" t="s">
        <v>109</v>
      </c>
      <c r="P3177">
        <f t="shared" si="249"/>
        <v>1000</v>
      </c>
    </row>
    <row r="3178" spans="1:16" hidden="1">
      <c r="A3178" t="s">
        <v>16</v>
      </c>
      <c r="B3178" t="s">
        <v>97</v>
      </c>
      <c r="C3178" t="s">
        <v>86</v>
      </c>
      <c r="D3178" s="8">
        <v>1900</v>
      </c>
      <c r="E3178" t="str">
        <f>VLOOKUP(D3178,Conformity!$A$2:$C$116,2,0)</f>
        <v>Open Land</v>
      </c>
      <c r="F3178" s="8" t="s">
        <v>10</v>
      </c>
      <c r="G3178" s="26">
        <f t="shared" si="250"/>
        <v>0.80616023176279095</v>
      </c>
      <c r="H3178" s="30">
        <f t="shared" si="251"/>
        <v>4.9140330516175015E-2</v>
      </c>
      <c r="I3178" s="30">
        <f>HLOOKUP(F3178,ROCs!$B$1:$F$17,MATCH(VLOOKUP(D3178,HROC,2,0),ROCs!$A$2:$A$17,0)+1,0)</f>
        <v>0.24115339422849597</v>
      </c>
      <c r="J3178" s="3">
        <v>0.09</v>
      </c>
      <c r="K3178" s="26">
        <f t="shared" si="247"/>
        <v>9.0450609340253119E-2</v>
      </c>
      <c r="L3178" s="31">
        <f t="shared" si="248"/>
        <v>0.19840901867779046</v>
      </c>
      <c r="M3178" s="4">
        <f>2.721*K3178*(H3178+VLOOKUP(B3178,Summary!$A$34:C$39,3,0))</f>
        <v>2.1938871213796465E-2</v>
      </c>
      <c r="N3178" t="s">
        <v>109</v>
      </c>
      <c r="P3178">
        <f t="shared" si="249"/>
        <v>1000</v>
      </c>
    </row>
    <row r="3179" spans="1:16" hidden="1">
      <c r="A3179" t="s">
        <v>16</v>
      </c>
      <c r="B3179" t="s">
        <v>97</v>
      </c>
      <c r="C3179" t="s">
        <v>92</v>
      </c>
      <c r="D3179" s="8">
        <v>2120</v>
      </c>
      <c r="E3179" t="str">
        <f>VLOOKUP(D3179,Conformity!$A$2:$C$116,2,0)</f>
        <v>Unimproved Pastures</v>
      </c>
      <c r="F3179" s="8" t="s">
        <v>5</v>
      </c>
      <c r="G3179" s="26">
        <f t="shared" si="250"/>
        <v>0.95337210017164864</v>
      </c>
      <c r="H3179" s="30">
        <f t="shared" si="251"/>
        <v>0.22938109134459039</v>
      </c>
      <c r="I3179" s="30">
        <f>HLOOKUP(F3179,ROCs!$B$1:$F$17,MATCH(VLOOKUP(D3179,HROC,2,0),ROCs!$A$2:$A$17,0)+1,0)</f>
        <v>0.2</v>
      </c>
      <c r="J3179" s="3">
        <v>0.09</v>
      </c>
      <c r="K3179" s="26">
        <f t="shared" si="247"/>
        <v>7.5014999999999998E-2</v>
      </c>
      <c r="L3179" s="31">
        <f t="shared" si="248"/>
        <v>0.1945983232247977</v>
      </c>
      <c r="M3179" s="4">
        <f>2.721*K3179*(H3179+VLOOKUP(B3179,Summary!$A$34:C$39,3,0))</f>
        <v>5.498494100539051E-2</v>
      </c>
      <c r="N3179" t="s">
        <v>102</v>
      </c>
      <c r="O3179" t="s">
        <v>89</v>
      </c>
      <c r="P3179">
        <f t="shared" si="249"/>
        <v>2000</v>
      </c>
    </row>
    <row r="3180" spans="1:16" hidden="1">
      <c r="A3180" t="s">
        <v>12</v>
      </c>
      <c r="B3180" t="s">
        <v>95</v>
      </c>
      <c r="C3180" t="s">
        <v>81</v>
      </c>
      <c r="D3180" s="8">
        <v>6172</v>
      </c>
      <c r="E3180" t="str">
        <f>VLOOKUP(D3180,Conformity!$A$2:$C$116,2,0)</f>
        <v>Mixed Shrubs</v>
      </c>
      <c r="F3180" s="8" t="s">
        <v>13</v>
      </c>
      <c r="G3180" s="26">
        <f t="shared" si="250"/>
        <v>0.62640332935885068</v>
      </c>
      <c r="H3180" s="30">
        <f t="shared" si="251"/>
        <v>1.7869211096790915E-2</v>
      </c>
      <c r="I3180" s="30">
        <f>HLOOKUP(F3180,ROCs!$B$1:$F$17,MATCH(VLOOKUP(D3180,HROC,2,0),ROCs!$A$2:$A$17,0)+1,0)</f>
        <v>0.24869471632328805</v>
      </c>
      <c r="J3180" s="3">
        <v>0.09</v>
      </c>
      <c r="K3180" s="26">
        <f t="shared" si="247"/>
        <v>9.3279170724957242E-2</v>
      </c>
      <c r="L3180" s="31">
        <f t="shared" si="248"/>
        <v>0.15898907242039467</v>
      </c>
      <c r="M3180" s="4">
        <f>2.721*K3180*(H3180+VLOOKUP(B3180,Summary!$A$34:C$39,3,0))</f>
        <v>4.535431349113197E-3</v>
      </c>
      <c r="N3180" t="s">
        <v>103</v>
      </c>
      <c r="O3180" t="s">
        <v>82</v>
      </c>
      <c r="P3180">
        <f t="shared" si="249"/>
        <v>6000</v>
      </c>
    </row>
    <row r="3181" spans="1:16" hidden="1">
      <c r="A3181" t="s">
        <v>14</v>
      </c>
      <c r="B3181" t="s">
        <v>96</v>
      </c>
      <c r="C3181" t="s">
        <v>81</v>
      </c>
      <c r="D3181" s="8">
        <v>1210</v>
      </c>
      <c r="E3181" t="str">
        <f>VLOOKUP(D3181,Conformity!$A$2:$C$116,2,0)</f>
        <v>Fixed Single Family Units</v>
      </c>
      <c r="F3181" s="8" t="s">
        <v>9</v>
      </c>
      <c r="G3181" s="26">
        <f t="shared" si="250"/>
        <v>1.3474392445178078</v>
      </c>
      <c r="H3181" s="30">
        <f t="shared" si="251"/>
        <v>0.2921616014325315</v>
      </c>
      <c r="I3181" s="30">
        <f>HLOOKUP(F3181,ROCs!$B$1:$F$17,MATCH(VLOOKUP(D3181,HROC,2,0),ROCs!$A$2:$A$17,0)+1,0)</f>
        <v>0.2050753273754139</v>
      </c>
      <c r="J3181" s="3">
        <v>0.09</v>
      </c>
      <c r="K3181" s="26">
        <f t="shared" si="247"/>
        <v>7.6918628415333354E-2</v>
      </c>
      <c r="L3181" s="31">
        <f t="shared" si="248"/>
        <v>0.2820130888653048</v>
      </c>
      <c r="M3181" s="4">
        <f>2.721*K3181*(H3181+VLOOKUP(B3181,Summary!$A$34:C$39,3,0))</f>
        <v>7.7891781172371499E-2</v>
      </c>
      <c r="N3181" t="s">
        <v>103</v>
      </c>
      <c r="O3181" t="s">
        <v>82</v>
      </c>
      <c r="P3181">
        <f t="shared" si="249"/>
        <v>1000</v>
      </c>
    </row>
    <row r="3182" spans="1:16" hidden="1">
      <c r="A3182" t="s">
        <v>14</v>
      </c>
      <c r="B3182" t="s">
        <v>96</v>
      </c>
      <c r="C3182" t="s">
        <v>81</v>
      </c>
      <c r="D3182" s="8">
        <v>1210</v>
      </c>
      <c r="E3182" t="str">
        <f>VLOOKUP(D3182,Conformity!$A$2:$C$116,2,0)</f>
        <v>Fixed Single Family Units</v>
      </c>
      <c r="F3182" s="8" t="s">
        <v>5</v>
      </c>
      <c r="G3182" s="26">
        <f t="shared" si="250"/>
        <v>1.3474392445178078</v>
      </c>
      <c r="H3182" s="30">
        <f t="shared" si="251"/>
        <v>0.2921616014325315</v>
      </c>
      <c r="I3182" s="30">
        <f>HLOOKUP(F3182,ROCs!$B$1:$F$17,MATCH(VLOOKUP(D3182,HROC,2,0),ROCs!$A$2:$A$17,0)+1,0)</f>
        <v>0.24052044568721381</v>
      </c>
      <c r="J3182" s="3">
        <v>0.09</v>
      </c>
      <c r="K3182" s="26">
        <f t="shared" si="247"/>
        <v>9.0213206166131724E-2</v>
      </c>
      <c r="L3182" s="31">
        <f t="shared" si="248"/>
        <v>0.33075609187906124</v>
      </c>
      <c r="M3182" s="4">
        <f>2.721*K3182*(H3182+VLOOKUP(B3182,Summary!$A$34:C$39,3,0))</f>
        <v>9.1354558165127081E-2</v>
      </c>
      <c r="N3182" t="s">
        <v>103</v>
      </c>
      <c r="O3182" t="s">
        <v>82</v>
      </c>
      <c r="P3182">
        <f t="shared" si="249"/>
        <v>1000</v>
      </c>
    </row>
    <row r="3183" spans="1:16" hidden="1">
      <c r="A3183" t="s">
        <v>14</v>
      </c>
      <c r="B3183" t="s">
        <v>96</v>
      </c>
      <c r="C3183" t="s">
        <v>81</v>
      </c>
      <c r="D3183" s="8">
        <v>1400</v>
      </c>
      <c r="E3183" t="str">
        <f>VLOOKUP(D3183,Conformity!$A$2:$C$116,2,0)</f>
        <v>Commercial and Services</v>
      </c>
      <c r="F3183" s="8" t="s">
        <v>10</v>
      </c>
      <c r="G3183" s="26">
        <f t="shared" si="250"/>
        <v>0.73183755311232057</v>
      </c>
      <c r="H3183" s="30">
        <f t="shared" si="251"/>
        <v>0.15992943931627868</v>
      </c>
      <c r="I3183" s="30">
        <f>HLOOKUP(F3183,ROCs!$B$1:$F$17,MATCH(VLOOKUP(D3183,HROC,2,0),ROCs!$A$2:$A$17,0)+1,0)</f>
        <v>0.57659988543228824</v>
      </c>
      <c r="J3183" s="3">
        <v>0.09</v>
      </c>
      <c r="K3183" s="26">
        <f t="shared" si="247"/>
        <v>0.21626820202851549</v>
      </c>
      <c r="L3183" s="31">
        <f t="shared" si="248"/>
        <v>0.43066135485664397</v>
      </c>
      <c r="M3183" s="4">
        <f>2.721*K3183*(H3183+VLOOKUP(B3183,Summary!$A$34:C$39,3,0))</f>
        <v>0.14119026410507926</v>
      </c>
      <c r="N3183" t="s">
        <v>103</v>
      </c>
      <c r="O3183" t="s">
        <v>82</v>
      </c>
      <c r="P3183">
        <f t="shared" si="249"/>
        <v>1000</v>
      </c>
    </row>
    <row r="3184" spans="1:16" hidden="1">
      <c r="A3184" t="s">
        <v>14</v>
      </c>
      <c r="B3184" t="s">
        <v>96</v>
      </c>
      <c r="C3184" t="s">
        <v>81</v>
      </c>
      <c r="D3184" s="8">
        <v>6170</v>
      </c>
      <c r="E3184" t="str">
        <f>VLOOKUP(D3184,Conformity!$A$2:$C$116,2,0)</f>
        <v>Mixed Wetland Hardwoods</v>
      </c>
      <c r="F3184" s="8" t="s">
        <v>10</v>
      </c>
      <c r="G3184" s="26">
        <f t="shared" si="250"/>
        <v>0.62640332935885068</v>
      </c>
      <c r="H3184" s="30">
        <f t="shared" si="251"/>
        <v>1.7869211096790915E-2</v>
      </c>
      <c r="I3184" s="30">
        <f>HLOOKUP(F3184,ROCs!$B$1:$F$17,MATCH(VLOOKUP(D3184,HROC,2,0),ROCs!$A$2:$A$17,0)+1,0)</f>
        <v>0.24869471632328805</v>
      </c>
      <c r="J3184" s="3">
        <v>0.09</v>
      </c>
      <c r="K3184" s="26">
        <f t="shared" si="247"/>
        <v>9.3279170724957242E-2</v>
      </c>
      <c r="L3184" s="31">
        <f t="shared" si="248"/>
        <v>0.15898907242039467</v>
      </c>
      <c r="M3184" s="4">
        <f>2.721*K3184*(H3184+VLOOKUP(B3184,Summary!$A$34:C$39,3,0))</f>
        <v>2.4840441232521888E-2</v>
      </c>
      <c r="N3184" t="s">
        <v>103</v>
      </c>
      <c r="O3184" t="s">
        <v>82</v>
      </c>
      <c r="P3184">
        <f t="shared" si="249"/>
        <v>6000</v>
      </c>
    </row>
    <row r="3185" spans="1:16" hidden="1">
      <c r="A3185" t="s">
        <v>16</v>
      </c>
      <c r="B3185" t="s">
        <v>97</v>
      </c>
      <c r="C3185" t="s">
        <v>81</v>
      </c>
      <c r="D3185" s="8">
        <v>1820</v>
      </c>
      <c r="E3185" t="str">
        <f>VLOOKUP(D3185,Conformity!$A$2:$C$116,2,0)</f>
        <v>Golf Courses</v>
      </c>
      <c r="F3185" s="8" t="s">
        <v>5</v>
      </c>
      <c r="G3185" s="26">
        <f t="shared" si="250"/>
        <v>1.8765006736361713</v>
      </c>
      <c r="H3185" s="30">
        <f t="shared" si="251"/>
        <v>0.3700681607026059</v>
      </c>
      <c r="I3185" s="30">
        <f>HLOOKUP(F3185,ROCs!$B$1:$F$17,MATCH(VLOOKUP(D3185,HROC,2,0),ROCs!$A$2:$A$17,0)+1,0)</f>
        <v>0.27638752969320179</v>
      </c>
      <c r="J3185" s="3">
        <v>0.09</v>
      </c>
      <c r="K3185" s="26">
        <f t="shared" si="247"/>
        <v>0.10366605269967766</v>
      </c>
      <c r="L3185" s="31">
        <f t="shared" si="248"/>
        <v>0.52931454562740665</v>
      </c>
      <c r="M3185" s="4">
        <f>2.721*K3185*(H3185+VLOOKUP(B3185,Summary!$A$34:C$39,3,0))</f>
        <v>0.1156701115049268</v>
      </c>
      <c r="N3185" t="s">
        <v>103</v>
      </c>
      <c r="O3185" t="s">
        <v>82</v>
      </c>
      <c r="P3185">
        <f t="shared" si="249"/>
        <v>1000</v>
      </c>
    </row>
    <row r="3186" spans="1:16" hidden="1">
      <c r="A3186" t="s">
        <v>16</v>
      </c>
      <c r="B3186" t="s">
        <v>97</v>
      </c>
      <c r="C3186" t="s">
        <v>81</v>
      </c>
      <c r="D3186" s="8">
        <v>1850</v>
      </c>
      <c r="E3186" t="str">
        <f>VLOOKUP(D3186,Conformity!$A$2:$C$116,2,0)</f>
        <v>Parks and Zoos</v>
      </c>
      <c r="F3186" s="8" t="s">
        <v>10</v>
      </c>
      <c r="G3186" s="26">
        <f t="shared" si="250"/>
        <v>0.96739227811534922</v>
      </c>
      <c r="H3186" s="30">
        <f t="shared" si="251"/>
        <v>0.17065096597435325</v>
      </c>
      <c r="I3186" s="30">
        <f>HLOOKUP(F3186,ROCs!$B$1:$F$17,MATCH(VLOOKUP(D3186,HROC,2,0),ROCs!$A$2:$A$17,0)+1,0)</f>
        <v>0.24895975957097566</v>
      </c>
      <c r="J3186" s="3">
        <v>0.09</v>
      </c>
      <c r="K3186" s="26">
        <f t="shared" si="247"/>
        <v>9.3378581821083675E-2</v>
      </c>
      <c r="L3186" s="31">
        <f t="shared" si="248"/>
        <v>0.24579804938560906</v>
      </c>
      <c r="M3186" s="4">
        <f>2.721*K3186*(H3186+VLOOKUP(B3186,Summary!$A$34:C$39,3,0))</f>
        <v>5.3522854904901898E-2</v>
      </c>
      <c r="N3186" t="s">
        <v>103</v>
      </c>
      <c r="O3186" t="s">
        <v>82</v>
      </c>
      <c r="P3186">
        <f t="shared" si="249"/>
        <v>1000</v>
      </c>
    </row>
    <row r="3187" spans="1:16" hidden="1">
      <c r="A3187" t="s">
        <v>16</v>
      </c>
      <c r="B3187" t="s">
        <v>97</v>
      </c>
      <c r="C3187" t="s">
        <v>81</v>
      </c>
      <c r="D3187" s="8">
        <v>4200</v>
      </c>
      <c r="E3187" t="str">
        <f>VLOOKUP(D3187,Conformity!$A$2:$C$116,2,0)</f>
        <v>Upland Hardwood Forests</v>
      </c>
      <c r="F3187" s="8" t="s">
        <v>5</v>
      </c>
      <c r="G3187" s="26">
        <f t="shared" si="250"/>
        <v>0.80616023176279095</v>
      </c>
      <c r="H3187" s="30">
        <f t="shared" si="251"/>
        <v>4.9140330516175015E-2</v>
      </c>
      <c r="I3187" s="30">
        <f>HLOOKUP(F3187,ROCs!$B$1:$F$17,MATCH(VLOOKUP(D3187,HROC,2,0),ROCs!$A$2:$A$17,0)+1,0)</f>
        <v>0.28292799795311729</v>
      </c>
      <c r="J3187" s="3">
        <v>0.09</v>
      </c>
      <c r="K3187" s="26">
        <f t="shared" si="247"/>
        <v>0.10611921883226545</v>
      </c>
      <c r="L3187" s="31">
        <f t="shared" si="248"/>
        <v>0.23277908490543914</v>
      </c>
      <c r="M3187" s="4">
        <f>2.721*K3187*(H3187+VLOOKUP(B3187,Summary!$A$34:C$39,3,0))</f>
        <v>2.5739305597288761E-2</v>
      </c>
      <c r="N3187" t="s">
        <v>103</v>
      </c>
      <c r="O3187" t="s">
        <v>82</v>
      </c>
      <c r="P3187">
        <f t="shared" si="249"/>
        <v>4000</v>
      </c>
    </row>
    <row r="3188" spans="1:16" hidden="1">
      <c r="A3188" t="s">
        <v>14</v>
      </c>
      <c r="B3188" t="s">
        <v>96</v>
      </c>
      <c r="C3188" t="s">
        <v>71</v>
      </c>
      <c r="D3188" s="8">
        <v>5250</v>
      </c>
      <c r="E3188" t="str">
        <f>VLOOKUP(D3188,Conformity!$A$2:$C$116,2,0)</f>
        <v>Marshy Lakes</v>
      </c>
      <c r="F3188" s="8" t="s">
        <v>5</v>
      </c>
      <c r="G3188" s="26">
        <f t="shared" si="250"/>
        <v>0.52096910560538079</v>
      </c>
      <c r="H3188" s="30">
        <f t="shared" si="251"/>
        <v>9.3813358258152305E-2</v>
      </c>
      <c r="I3188" s="30">
        <f>HLOOKUP(F3188,ROCs!$B$1:$F$17,MATCH(VLOOKUP(D3188,HROC,2,0),ROCs!$A$2:$A$17,0)+1,0)</f>
        <v>0.2984336595879456</v>
      </c>
      <c r="J3188" s="3">
        <v>0.09</v>
      </c>
      <c r="K3188" s="26">
        <f t="shared" si="247"/>
        <v>0.11193500486994867</v>
      </c>
      <c r="L3188" s="31">
        <f t="shared" si="248"/>
        <v>0.15867424257401763</v>
      </c>
      <c r="M3188" s="4">
        <f>2.721*K3188*(H3188+VLOOKUP(B3188,Summary!$A$34:C$39,3,0))</f>
        <v>5.293922935950357E-2</v>
      </c>
      <c r="N3188" t="s">
        <v>104</v>
      </c>
      <c r="P3188">
        <f t="shared" si="249"/>
        <v>5000</v>
      </c>
    </row>
    <row r="3189" spans="1:16" hidden="1">
      <c r="A3189" t="s">
        <v>8</v>
      </c>
      <c r="B3189" t="s">
        <v>8</v>
      </c>
      <c r="C3189" t="s">
        <v>74</v>
      </c>
      <c r="D3189" s="8">
        <v>8140</v>
      </c>
      <c r="E3189" t="str">
        <f>VLOOKUP(D3189,Conformity!$A$2:$C$116,2,0)</f>
        <v>Roads and Highways</v>
      </c>
      <c r="F3189" s="8" t="s">
        <v>5</v>
      </c>
      <c r="G3189" s="26">
        <f t="shared" si="250"/>
        <v>1.0171301585628862</v>
      </c>
      <c r="H3189" s="30">
        <f t="shared" si="251"/>
        <v>0.19656132206470006</v>
      </c>
      <c r="I3189" s="30">
        <f>HLOOKUP(F3189,ROCs!$B$1:$F$17,MATCH(VLOOKUP(D3189,HROC,2,0),ROCs!$A$2:$A$17,0)+1,0)</f>
        <v>0.45034663738052311</v>
      </c>
      <c r="J3189" s="3">
        <v>0.09</v>
      </c>
      <c r="K3189" s="26">
        <f t="shared" si="247"/>
        <v>0.16891376501549971</v>
      </c>
      <c r="L3189" s="31">
        <f t="shared" si="248"/>
        <v>0.46748762137937427</v>
      </c>
      <c r="M3189" s="4">
        <f>2.721*K3189*(H3189+VLOOKUP(B3189,Summary!$A$34:C$39,3,0))</f>
        <v>0.17766913255686331</v>
      </c>
      <c r="N3189" t="s">
        <v>115</v>
      </c>
      <c r="P3189">
        <f t="shared" si="249"/>
        <v>8000</v>
      </c>
    </row>
    <row r="3190" spans="1:16">
      <c r="A3190" t="s">
        <v>16</v>
      </c>
      <c r="B3190" t="s">
        <v>97</v>
      </c>
      <c r="C3190" t="s">
        <v>17</v>
      </c>
      <c r="D3190" s="8">
        <v>5250</v>
      </c>
      <c r="E3190" t="str">
        <f>VLOOKUP(D3190,Conformity!$A$2:$C$116,2,0)</f>
        <v>Marshy Lakes</v>
      </c>
      <c r="F3190" s="8" t="s">
        <v>5</v>
      </c>
      <c r="G3190" s="26">
        <f t="shared" si="250"/>
        <v>0.52096910560538079</v>
      </c>
      <c r="H3190" s="30">
        <f t="shared" si="251"/>
        <v>9.3813358258152305E-2</v>
      </c>
      <c r="I3190" s="30">
        <f>HLOOKUP(F3190,ROCs!$B$1:$F$17,MATCH(VLOOKUP(D3190,HROC,2,0),ROCs!$A$2:$A$17,0)+1,0)</f>
        <v>0.2984336595879456</v>
      </c>
      <c r="J3190" s="3">
        <v>0.08</v>
      </c>
      <c r="K3190" s="26">
        <f t="shared" si="247"/>
        <v>9.9497782106621066E-2</v>
      </c>
      <c r="L3190" s="31">
        <f t="shared" si="248"/>
        <v>0.14104377117690459</v>
      </c>
      <c r="M3190" s="4">
        <f>2.721*K3190*(H3190+VLOOKUP(B3190,Summary!$A$34:C$39,3,0))</f>
        <v>3.6227754159518545E-2</v>
      </c>
      <c r="N3190" t="s">
        <v>17</v>
      </c>
      <c r="O3190" t="s">
        <v>34</v>
      </c>
      <c r="P3190">
        <f t="shared" si="249"/>
        <v>5000</v>
      </c>
    </row>
    <row r="3191" spans="1:16" hidden="1">
      <c r="A3191" t="s">
        <v>7</v>
      </c>
      <c r="B3191" t="s">
        <v>94</v>
      </c>
      <c r="C3191" t="s">
        <v>86</v>
      </c>
      <c r="D3191" s="8">
        <v>4240</v>
      </c>
      <c r="E3191" t="str">
        <f>VLOOKUP(D3191,Conformity!$A$2:$C$116,2,0)</f>
        <v>Melaleuca</v>
      </c>
      <c r="F3191" s="8" t="s">
        <v>10</v>
      </c>
      <c r="G3191" s="26">
        <f t="shared" si="250"/>
        <v>0.80616023176279095</v>
      </c>
      <c r="H3191" s="30">
        <f t="shared" si="251"/>
        <v>4.9140330516175015E-2</v>
      </c>
      <c r="I3191" s="30">
        <f>HLOOKUP(F3191,ROCs!$B$1:$F$17,MATCH(VLOOKUP(D3191,HROC,2,0),ROCs!$A$2:$A$17,0)+1,0)</f>
        <v>0.24115339422849597</v>
      </c>
      <c r="J3191" s="3">
        <v>0.08</v>
      </c>
      <c r="K3191" s="26">
        <f t="shared" si="247"/>
        <v>8.0400541635780559E-2</v>
      </c>
      <c r="L3191" s="31">
        <f t="shared" si="248"/>
        <v>0.17636357215803597</v>
      </c>
      <c r="M3191" s="4">
        <f>2.721*K3191*(H3191+VLOOKUP(B3191,Summary!$A$34:C$39,3,0))</f>
        <v>2.1688917594617562E-2</v>
      </c>
      <c r="N3191" t="s">
        <v>109</v>
      </c>
      <c r="P3191">
        <f t="shared" si="249"/>
        <v>4000</v>
      </c>
    </row>
    <row r="3192" spans="1:16" hidden="1">
      <c r="A3192" t="s">
        <v>14</v>
      </c>
      <c r="B3192" t="s">
        <v>96</v>
      </c>
      <c r="C3192" t="s">
        <v>81</v>
      </c>
      <c r="D3192" s="8">
        <v>1920</v>
      </c>
      <c r="E3192" t="str">
        <f>VLOOKUP(D3192,Conformity!$A$2:$C$116,2,0)</f>
        <v>Inactive Land with street pattern but without structures</v>
      </c>
      <c r="F3192" s="8" t="s">
        <v>10</v>
      </c>
      <c r="G3192" s="26">
        <f t="shared" si="250"/>
        <v>0.80616023176279095</v>
      </c>
      <c r="H3192" s="30">
        <f t="shared" si="251"/>
        <v>4.9140330516175015E-2</v>
      </c>
      <c r="I3192" s="30">
        <f>HLOOKUP(F3192,ROCs!$B$1:$F$17,MATCH(VLOOKUP(D3192,HROC,2,0),ROCs!$A$2:$A$17,0)+1,0)</f>
        <v>0.24895975957097566</v>
      </c>
      <c r="J3192" s="3">
        <v>0.08</v>
      </c>
      <c r="K3192" s="26">
        <f t="shared" si="247"/>
        <v>8.3003183840963279E-2</v>
      </c>
      <c r="L3192" s="31">
        <f t="shared" si="248"/>
        <v>0.18207262917452527</v>
      </c>
      <c r="M3192" s="4">
        <f>2.721*K3192*(H3192+VLOOKUP(B3192,Summary!$A$34:C$39,3,0))</f>
        <v>2.916655843731291E-2</v>
      </c>
      <c r="N3192" t="s">
        <v>103</v>
      </c>
      <c r="O3192" t="s">
        <v>82</v>
      </c>
      <c r="P3192">
        <f t="shared" si="249"/>
        <v>1000</v>
      </c>
    </row>
    <row r="3193" spans="1:16" hidden="1">
      <c r="A3193" t="s">
        <v>14</v>
      </c>
      <c r="B3193" t="s">
        <v>96</v>
      </c>
      <c r="C3193" t="s">
        <v>81</v>
      </c>
      <c r="D3193" s="8">
        <v>4340</v>
      </c>
      <c r="E3193" t="str">
        <f>VLOOKUP(D3193,Conformity!$A$2:$C$116,2,0)</f>
        <v>Hardwood - Coniferous Mixed</v>
      </c>
      <c r="F3193" s="8" t="s">
        <v>5</v>
      </c>
      <c r="G3193" s="26">
        <f t="shared" si="250"/>
        <v>0.80616023176279095</v>
      </c>
      <c r="H3193" s="30">
        <f t="shared" si="251"/>
        <v>4.9140330516175015E-2</v>
      </c>
      <c r="I3193" s="30">
        <f>HLOOKUP(F3193,ROCs!$B$1:$F$17,MATCH(VLOOKUP(D3193,HROC,2,0),ROCs!$A$2:$A$17,0)+1,0)</f>
        <v>0.28292799795311729</v>
      </c>
      <c r="J3193" s="3">
        <v>0.08</v>
      </c>
      <c r="K3193" s="26">
        <f t="shared" si="247"/>
        <v>9.4328194517569297E-2</v>
      </c>
      <c r="L3193" s="31">
        <f t="shared" si="248"/>
        <v>0.20691474213816816</v>
      </c>
      <c r="M3193" s="4">
        <f>2.721*K3193*(H3193+VLOOKUP(B3193,Summary!$A$34:C$39,3,0))</f>
        <v>3.3146063444437809E-2</v>
      </c>
      <c r="N3193" t="s">
        <v>103</v>
      </c>
      <c r="O3193" t="s">
        <v>82</v>
      </c>
      <c r="P3193">
        <f t="shared" si="249"/>
        <v>4000</v>
      </c>
    </row>
    <row r="3194" spans="1:16" hidden="1">
      <c r="A3194" t="s">
        <v>16</v>
      </c>
      <c r="B3194" t="s">
        <v>97</v>
      </c>
      <c r="C3194" t="s">
        <v>81</v>
      </c>
      <c r="D3194" s="8">
        <v>6410</v>
      </c>
      <c r="E3194" t="str">
        <f>VLOOKUP(D3194,Conformity!$A$2:$C$116,2,0)</f>
        <v>Freshwater Marshes</v>
      </c>
      <c r="F3194" s="8" t="s">
        <v>10</v>
      </c>
      <c r="G3194" s="26">
        <f t="shared" si="250"/>
        <v>0.62640332935885068</v>
      </c>
      <c r="H3194" s="30">
        <f t="shared" si="251"/>
        <v>1.7869211096790915E-2</v>
      </c>
      <c r="I3194" s="30">
        <f>HLOOKUP(F3194,ROCs!$B$1:$F$17,MATCH(VLOOKUP(D3194,HROC,2,0),ROCs!$A$2:$A$17,0)+1,0)</f>
        <v>0.24869471632328805</v>
      </c>
      <c r="J3194" s="3">
        <v>0.08</v>
      </c>
      <c r="K3194" s="26">
        <f t="shared" si="247"/>
        <v>8.2914818422184233E-2</v>
      </c>
      <c r="L3194" s="31">
        <f t="shared" si="248"/>
        <v>0.14132361992923972</v>
      </c>
      <c r="M3194" s="4">
        <f>2.721*K3194*(H3194+VLOOKUP(B3194,Summary!$A$34:C$39,3,0))</f>
        <v>1.3055943369615597E-2</v>
      </c>
      <c r="N3194" t="s">
        <v>103</v>
      </c>
      <c r="O3194" t="s">
        <v>82</v>
      </c>
      <c r="P3194">
        <f t="shared" si="249"/>
        <v>6000</v>
      </c>
    </row>
    <row r="3195" spans="1:16" hidden="1">
      <c r="A3195" t="s">
        <v>7</v>
      </c>
      <c r="B3195" t="s">
        <v>94</v>
      </c>
      <c r="C3195" t="s">
        <v>71</v>
      </c>
      <c r="D3195" s="8">
        <v>1700</v>
      </c>
      <c r="E3195" t="str">
        <f>VLOOKUP(D3195,Conformity!$A$2:$C$116,2,0)</f>
        <v>Institutional</v>
      </c>
      <c r="F3195" s="8" t="s">
        <v>9</v>
      </c>
      <c r="G3195" s="26">
        <f t="shared" si="250"/>
        <v>0.96739227811534922</v>
      </c>
      <c r="H3195" s="30">
        <f t="shared" si="251"/>
        <v>0.17065096597435325</v>
      </c>
      <c r="I3195" s="30">
        <f>HLOOKUP(F3195,ROCs!$B$1:$F$17,MATCH(VLOOKUP(D3195,HROC,2,0),ROCs!$A$2:$A$17,0)+1,0)</f>
        <v>0.2050753273754139</v>
      </c>
      <c r="J3195" s="3">
        <v>0.08</v>
      </c>
      <c r="K3195" s="26">
        <f t="shared" si="247"/>
        <v>6.8372114146962995E-2</v>
      </c>
      <c r="L3195" s="31">
        <f t="shared" si="248"/>
        <v>0.17997416497386978</v>
      </c>
      <c r="M3195" s="4">
        <f>2.721*K3195*(H3195+VLOOKUP(B3195,Summary!$A$34:C$39,3,0))</f>
        <v>4.1050021020714506E-2</v>
      </c>
      <c r="N3195" t="s">
        <v>104</v>
      </c>
      <c r="P3195">
        <f t="shared" si="249"/>
        <v>1000</v>
      </c>
    </row>
    <row r="3196" spans="1:16" hidden="1">
      <c r="A3196" t="s">
        <v>14</v>
      </c>
      <c r="B3196" t="s">
        <v>96</v>
      </c>
      <c r="C3196" t="s">
        <v>72</v>
      </c>
      <c r="D3196" s="8">
        <v>4220</v>
      </c>
      <c r="E3196" t="str">
        <f>VLOOKUP(D3196,Conformity!$A$2:$C$116,2,0)</f>
        <v>Brazilian Pepper</v>
      </c>
      <c r="F3196" s="8" t="s">
        <v>3</v>
      </c>
      <c r="G3196" s="26">
        <f t="shared" si="250"/>
        <v>0.80616023176279095</v>
      </c>
      <c r="H3196" s="30">
        <f t="shared" si="251"/>
        <v>4.9140330516175015E-2</v>
      </c>
      <c r="I3196" s="30">
        <f>HLOOKUP(F3196,ROCs!$B$1:$F$17,MATCH(VLOOKUP(D3196,HROC,2,0),ROCs!$A$2:$A$17,0)+1,0)</f>
        <v>2.0887301862310671E-2</v>
      </c>
      <c r="J3196" s="3">
        <v>0.08</v>
      </c>
      <c r="K3196" s="26">
        <f t="shared" si="247"/>
        <v>6.9638264408943785E-3</v>
      </c>
      <c r="L3196" s="31">
        <f t="shared" si="248"/>
        <v>1.5275584990066107E-2</v>
      </c>
      <c r="M3196" s="4">
        <f>2.721*K3196*(H3196+VLOOKUP(B3196,Summary!$A$34:C$39,3,0))</f>
        <v>2.4470248180457448E-3</v>
      </c>
      <c r="N3196" t="s">
        <v>99</v>
      </c>
      <c r="P3196">
        <f t="shared" si="249"/>
        <v>4000</v>
      </c>
    </row>
    <row r="3197" spans="1:16" hidden="1">
      <c r="A3197" t="s">
        <v>14</v>
      </c>
      <c r="B3197" t="s">
        <v>96</v>
      </c>
      <c r="C3197" t="s">
        <v>83</v>
      </c>
      <c r="D3197" s="8">
        <v>1820</v>
      </c>
      <c r="E3197" t="str">
        <f>VLOOKUP(D3197,Conformity!$A$2:$C$116,2,0)</f>
        <v>Golf Courses</v>
      </c>
      <c r="F3197" s="8" t="s">
        <v>3</v>
      </c>
      <c r="G3197" s="26">
        <f t="shared" si="250"/>
        <v>1.8765006736361713</v>
      </c>
      <c r="H3197" s="30">
        <f t="shared" si="251"/>
        <v>0.3700681607026059</v>
      </c>
      <c r="I3197" s="30">
        <f>HLOOKUP(F3197,ROCs!$B$1:$F$17,MATCH(VLOOKUP(D3197,HROC,2,0),ROCs!$A$2:$A$17,0)+1,0)</f>
        <v>8.3338224602148639E-2</v>
      </c>
      <c r="J3197" s="3">
        <v>0.08</v>
      </c>
      <c r="K3197" s="26">
        <f t="shared" si="247"/>
        <v>2.7784964082356353E-2</v>
      </c>
      <c r="L3197" s="31">
        <f t="shared" si="248"/>
        <v>0.14186886888741349</v>
      </c>
      <c r="M3197" s="4">
        <f>2.721*K3197*(H3197+VLOOKUP(B3197,Summary!$A$34:C$39,3,0))</f>
        <v>3.4026452416556469E-2</v>
      </c>
      <c r="N3197" t="s">
        <v>111</v>
      </c>
      <c r="O3197" t="s">
        <v>82</v>
      </c>
      <c r="P3197">
        <f t="shared" si="249"/>
        <v>1000</v>
      </c>
    </row>
    <row r="3198" spans="1:16" hidden="1">
      <c r="A3198" t="s">
        <v>14</v>
      </c>
      <c r="B3198" t="s">
        <v>96</v>
      </c>
      <c r="C3198" t="s">
        <v>79</v>
      </c>
      <c r="D3198" s="8">
        <v>1710</v>
      </c>
      <c r="E3198" t="str">
        <f>VLOOKUP(D3198,Conformity!$A$2:$C$116,2,0)</f>
        <v>Educational Facilities</v>
      </c>
      <c r="F3198" s="8" t="s">
        <v>5</v>
      </c>
      <c r="G3198" s="26">
        <f t="shared" si="250"/>
        <v>0.96739227811534922</v>
      </c>
      <c r="H3198" s="30">
        <f t="shared" si="251"/>
        <v>0.17065096597435325</v>
      </c>
      <c r="I3198" s="30">
        <f>HLOOKUP(F3198,ROCs!$B$1:$F$17,MATCH(VLOOKUP(D3198,HROC,2,0),ROCs!$A$2:$A$17,0)+1,0)</f>
        <v>0.24052044568721381</v>
      </c>
      <c r="J3198" s="3">
        <v>0.08</v>
      </c>
      <c r="K3198" s="26">
        <f t="shared" si="247"/>
        <v>8.018951659211708E-2</v>
      </c>
      <c r="L3198" s="31">
        <f t="shared" si="248"/>
        <v>0.21108081077182253</v>
      </c>
      <c r="M3198" s="4">
        <f>2.721*K3198*(H3198+VLOOKUP(B3198,Summary!$A$34:C$39,3,0))</f>
        <v>5.4690956621733997E-2</v>
      </c>
      <c r="N3198" t="s">
        <v>113</v>
      </c>
      <c r="P3198">
        <f t="shared" si="249"/>
        <v>1000</v>
      </c>
    </row>
    <row r="3199" spans="1:16">
      <c r="A3199" t="s">
        <v>14</v>
      </c>
      <c r="B3199" t="s">
        <v>96</v>
      </c>
      <c r="C3199" t="s">
        <v>17</v>
      </c>
      <c r="D3199" s="8">
        <v>5110</v>
      </c>
      <c r="E3199" t="str">
        <f>VLOOKUP(D3199,Conformity!$A$2:$C$116,2,0)</f>
        <v xml:space="preserve"> Natural River, Stream, Waterway</v>
      </c>
      <c r="F3199" s="8" t="s">
        <v>5</v>
      </c>
      <c r="G3199" s="26">
        <f t="shared" si="250"/>
        <v>0.52096910560538079</v>
      </c>
      <c r="H3199" s="30">
        <f t="shared" si="251"/>
        <v>9.3813358258152305E-2</v>
      </c>
      <c r="I3199" s="30">
        <f>HLOOKUP(F3199,ROCs!$B$1:$F$17,MATCH(VLOOKUP(D3199,HROC,2,0),ROCs!$A$2:$A$17,0)+1,0)</f>
        <v>0.2984336595879456</v>
      </c>
      <c r="J3199" s="3">
        <v>7.0000000000000007E-2</v>
      </c>
      <c r="K3199" s="26">
        <f t="shared" si="247"/>
        <v>8.7060559343293431E-2</v>
      </c>
      <c r="L3199" s="31">
        <f t="shared" si="248"/>
        <v>0.12341329977979151</v>
      </c>
      <c r="M3199" s="4">
        <f>2.721*K3199*(H3199+VLOOKUP(B3199,Summary!$A$34:C$39,3,0))</f>
        <v>4.1174956168502787E-2</v>
      </c>
      <c r="N3199" t="s">
        <v>17</v>
      </c>
      <c r="O3199" t="s">
        <v>40</v>
      </c>
      <c r="P3199">
        <f t="shared" si="249"/>
        <v>5000</v>
      </c>
    </row>
    <row r="3200" spans="1:16">
      <c r="A3200" t="s">
        <v>14</v>
      </c>
      <c r="B3200" t="s">
        <v>96</v>
      </c>
      <c r="C3200" t="s">
        <v>17</v>
      </c>
      <c r="D3200" s="8">
        <v>5110</v>
      </c>
      <c r="E3200" t="str">
        <f>VLOOKUP(D3200,Conformity!$A$2:$C$116,2,0)</f>
        <v xml:space="preserve"> Natural River, Stream, Waterway</v>
      </c>
      <c r="F3200" s="8" t="s">
        <v>10</v>
      </c>
      <c r="G3200" s="26">
        <f t="shared" si="250"/>
        <v>0.52096910560538079</v>
      </c>
      <c r="H3200" s="30">
        <f t="shared" si="251"/>
        <v>9.3813358258152305E-2</v>
      </c>
      <c r="I3200" s="30">
        <f>HLOOKUP(F3200,ROCs!$B$1:$F$17,MATCH(VLOOKUP(D3200,HROC,2,0),ROCs!$A$2:$A$17,0)+1,0)</f>
        <v>0.2984336595879456</v>
      </c>
      <c r="J3200" s="3">
        <v>7.0000000000000007E-2</v>
      </c>
      <c r="K3200" s="26">
        <f t="shared" si="247"/>
        <v>8.7060559343293431E-2</v>
      </c>
      <c r="L3200" s="31">
        <f t="shared" si="248"/>
        <v>0.12341329977979151</v>
      </c>
      <c r="M3200" s="4">
        <f>2.721*K3200*(H3200+VLOOKUP(B3200,Summary!$A$34:C$39,3,0))</f>
        <v>4.1174956168502787E-2</v>
      </c>
      <c r="N3200" t="s">
        <v>17</v>
      </c>
      <c r="O3200" t="s">
        <v>40</v>
      </c>
      <c r="P3200">
        <f t="shared" si="249"/>
        <v>5000</v>
      </c>
    </row>
    <row r="3201" spans="1:16">
      <c r="A3201" t="s">
        <v>14</v>
      </c>
      <c r="B3201" t="s">
        <v>96</v>
      </c>
      <c r="C3201" t="s">
        <v>17</v>
      </c>
      <c r="D3201" s="8">
        <v>5110</v>
      </c>
      <c r="E3201" t="str">
        <f>VLOOKUP(D3201,Conformity!$A$2:$C$116,2,0)</f>
        <v xml:space="preserve"> Natural River, Stream, Waterway</v>
      </c>
      <c r="F3201" s="8" t="s">
        <v>10</v>
      </c>
      <c r="G3201" s="26">
        <f t="shared" si="250"/>
        <v>0.52096910560538079</v>
      </c>
      <c r="H3201" s="30">
        <f t="shared" si="251"/>
        <v>9.3813358258152305E-2</v>
      </c>
      <c r="I3201" s="30">
        <f>HLOOKUP(F3201,ROCs!$B$1:$F$17,MATCH(VLOOKUP(D3201,HROC,2,0),ROCs!$A$2:$A$17,0)+1,0)</f>
        <v>0.2984336595879456</v>
      </c>
      <c r="J3201" s="3">
        <v>7.0000000000000007E-2</v>
      </c>
      <c r="K3201" s="26">
        <f t="shared" si="247"/>
        <v>8.7060559343293431E-2</v>
      </c>
      <c r="L3201" s="31">
        <f t="shared" si="248"/>
        <v>0.12341329977979151</v>
      </c>
      <c r="M3201" s="4">
        <f>2.721*K3201*(H3201+VLOOKUP(B3201,Summary!$A$34:C$39,3,0))</f>
        <v>4.1174956168502787E-2</v>
      </c>
      <c r="N3201" t="s">
        <v>17</v>
      </c>
      <c r="O3201" t="s">
        <v>53</v>
      </c>
      <c r="P3201">
        <f t="shared" si="249"/>
        <v>5000</v>
      </c>
    </row>
    <row r="3202" spans="1:16">
      <c r="A3202" t="s">
        <v>14</v>
      </c>
      <c r="B3202" t="s">
        <v>96</v>
      </c>
      <c r="C3202" t="s">
        <v>17</v>
      </c>
      <c r="D3202" s="8">
        <v>5250</v>
      </c>
      <c r="E3202" t="str">
        <f>VLOOKUP(D3202,Conformity!$A$2:$C$116,2,0)</f>
        <v>Marshy Lakes</v>
      </c>
      <c r="F3202" s="8" t="s">
        <v>5</v>
      </c>
      <c r="G3202" s="26">
        <f t="shared" si="250"/>
        <v>0.52096910560538079</v>
      </c>
      <c r="H3202" s="30">
        <f t="shared" si="251"/>
        <v>9.3813358258152305E-2</v>
      </c>
      <c r="I3202" s="30">
        <f>HLOOKUP(F3202,ROCs!$B$1:$F$17,MATCH(VLOOKUP(D3202,HROC,2,0),ROCs!$A$2:$A$17,0)+1,0)</f>
        <v>0.2984336595879456</v>
      </c>
      <c r="J3202" s="3">
        <v>7.0000000000000007E-2</v>
      </c>
      <c r="K3202" s="26">
        <f t="shared" ref="K3202:K3265" si="252">Rain*I3202*J3202/12</f>
        <v>8.7060559343293431E-2</v>
      </c>
      <c r="L3202" s="31">
        <f t="shared" ref="L3202:L3265" si="253">2.721*G3202*K3202</f>
        <v>0.12341329977979151</v>
      </c>
      <c r="M3202" s="4">
        <f>2.721*K3202*(H3202+VLOOKUP(B3202,Summary!$A$34:C$39,3,0))</f>
        <v>4.1174956168502787E-2</v>
      </c>
      <c r="N3202" t="s">
        <v>17</v>
      </c>
      <c r="O3202" t="s">
        <v>37</v>
      </c>
      <c r="P3202">
        <f t="shared" si="249"/>
        <v>5000</v>
      </c>
    </row>
    <row r="3203" spans="1:16">
      <c r="A3203" t="s">
        <v>16</v>
      </c>
      <c r="B3203" t="s">
        <v>97</v>
      </c>
      <c r="C3203" t="s">
        <v>17</v>
      </c>
      <c r="D3203" s="8">
        <v>5110</v>
      </c>
      <c r="E3203" t="str">
        <f>VLOOKUP(D3203,Conformity!$A$2:$C$116,2,0)</f>
        <v xml:space="preserve"> Natural River, Stream, Waterway</v>
      </c>
      <c r="F3203" s="8" t="s">
        <v>9</v>
      </c>
      <c r="G3203" s="26">
        <f t="shared" si="250"/>
        <v>0.52096910560538079</v>
      </c>
      <c r="H3203" s="30">
        <f t="shared" si="251"/>
        <v>9.3813358258152305E-2</v>
      </c>
      <c r="I3203" s="30">
        <f>HLOOKUP(F3203,ROCs!$B$1:$F$17,MATCH(VLOOKUP(D3203,HROC,2,0),ROCs!$A$2:$A$17,0)+1,0)</f>
        <v>0.2984336595879456</v>
      </c>
      <c r="J3203" s="3">
        <v>7.0000000000000007E-2</v>
      </c>
      <c r="K3203" s="26">
        <f t="shared" si="252"/>
        <v>8.7060559343293431E-2</v>
      </c>
      <c r="L3203" s="31">
        <f t="shared" si="253"/>
        <v>0.12341329977979151</v>
      </c>
      <c r="M3203" s="4">
        <f>2.721*K3203*(H3203+VLOOKUP(B3203,Summary!$A$34:C$39,3,0))</f>
        <v>3.1699284889578724E-2</v>
      </c>
      <c r="N3203" t="s">
        <v>17</v>
      </c>
      <c r="O3203" t="s">
        <v>62</v>
      </c>
      <c r="P3203">
        <f t="shared" ref="P3203:P3266" si="254">INT(D3203/1000)*1000</f>
        <v>5000</v>
      </c>
    </row>
    <row r="3204" spans="1:16">
      <c r="A3204" t="s">
        <v>16</v>
      </c>
      <c r="B3204" t="s">
        <v>97</v>
      </c>
      <c r="C3204" t="s">
        <v>17</v>
      </c>
      <c r="D3204" s="8">
        <v>5110</v>
      </c>
      <c r="E3204" t="str">
        <f>VLOOKUP(D3204,Conformity!$A$2:$C$116,2,0)</f>
        <v xml:space="preserve"> Natural River, Stream, Waterway</v>
      </c>
      <c r="F3204" s="8" t="s">
        <v>10</v>
      </c>
      <c r="G3204" s="26">
        <f t="shared" si="250"/>
        <v>0.52096910560538079</v>
      </c>
      <c r="H3204" s="30">
        <f t="shared" si="251"/>
        <v>9.3813358258152305E-2</v>
      </c>
      <c r="I3204" s="30">
        <f>HLOOKUP(F3204,ROCs!$B$1:$F$17,MATCH(VLOOKUP(D3204,HROC,2,0),ROCs!$A$2:$A$17,0)+1,0)</f>
        <v>0.2984336595879456</v>
      </c>
      <c r="J3204" s="3">
        <v>7.0000000000000007E-2</v>
      </c>
      <c r="K3204" s="26">
        <f t="shared" si="252"/>
        <v>8.7060559343293431E-2</v>
      </c>
      <c r="L3204" s="31">
        <f t="shared" si="253"/>
        <v>0.12341329977979151</v>
      </c>
      <c r="M3204" s="4">
        <f>2.721*K3204*(H3204+VLOOKUP(B3204,Summary!$A$34:C$39,3,0))</f>
        <v>3.1699284889578724E-2</v>
      </c>
      <c r="N3204" t="s">
        <v>17</v>
      </c>
      <c r="O3204" t="s">
        <v>60</v>
      </c>
      <c r="P3204">
        <f t="shared" si="254"/>
        <v>5000</v>
      </c>
    </row>
    <row r="3205" spans="1:16">
      <c r="A3205" t="s">
        <v>16</v>
      </c>
      <c r="B3205" t="s">
        <v>97</v>
      </c>
      <c r="C3205" t="s">
        <v>17</v>
      </c>
      <c r="D3205" s="8">
        <v>6170</v>
      </c>
      <c r="E3205" t="str">
        <f>VLOOKUP(D3205,Conformity!$A$2:$C$116,2,0)</f>
        <v>Mixed Wetland Hardwoods</v>
      </c>
      <c r="F3205" s="8" t="s">
        <v>3</v>
      </c>
      <c r="G3205" s="26">
        <f t="shared" si="250"/>
        <v>0.62640332935885068</v>
      </c>
      <c r="H3205" s="30">
        <f t="shared" si="251"/>
        <v>1.7869211096790915E-2</v>
      </c>
      <c r="I3205" s="30">
        <f>HLOOKUP(F3205,ROCs!$B$1:$F$17,MATCH(VLOOKUP(D3205,HROC,2,0),ROCs!$A$2:$A$17,0)+1,0)</f>
        <v>0.24869471632328805</v>
      </c>
      <c r="J3205" s="3">
        <v>7.0000000000000007E-2</v>
      </c>
      <c r="K3205" s="26">
        <f t="shared" si="252"/>
        <v>7.2550466119411211E-2</v>
      </c>
      <c r="L3205" s="31">
        <f t="shared" si="253"/>
        <v>0.12365816743808478</v>
      </c>
      <c r="M3205" s="4">
        <f>2.721*K3205*(H3205+VLOOKUP(B3205,Summary!$A$34:C$39,3,0))</f>
        <v>1.1423950448413649E-2</v>
      </c>
      <c r="N3205" t="s">
        <v>17</v>
      </c>
      <c r="O3205" t="s">
        <v>67</v>
      </c>
      <c r="P3205">
        <f t="shared" si="254"/>
        <v>6000</v>
      </c>
    </row>
    <row r="3206" spans="1:16" hidden="1">
      <c r="A3206" t="s">
        <v>14</v>
      </c>
      <c r="B3206" t="s">
        <v>96</v>
      </c>
      <c r="C3206" t="s">
        <v>86</v>
      </c>
      <c r="D3206" s="8">
        <v>1423</v>
      </c>
      <c r="E3206" t="str">
        <f>VLOOKUP(D3206,Conformity!$A$2:$C$116,2,0)</f>
        <v>Junk Yards</v>
      </c>
      <c r="F3206" s="8" t="s">
        <v>5</v>
      </c>
      <c r="G3206" s="26">
        <f t="shared" si="250"/>
        <v>1.4884831588725165</v>
      </c>
      <c r="H3206" s="30">
        <f t="shared" si="251"/>
        <v>0.30824389141964326</v>
      </c>
      <c r="I3206" s="30">
        <f>HLOOKUP(F3206,ROCs!$B$1:$F$17,MATCH(VLOOKUP(D3206,HROC,2,0),ROCs!$A$2:$A$17,0)+1,0)</f>
        <v>0.58224006489851832</v>
      </c>
      <c r="J3206" s="3">
        <v>7.0000000000000007E-2</v>
      </c>
      <c r="K3206" s="26">
        <f t="shared" si="252"/>
        <v>0.16985398293252027</v>
      </c>
      <c r="L3206" s="31">
        <f t="shared" si="253"/>
        <v>0.68793626192299795</v>
      </c>
      <c r="M3206" s="4">
        <f>2.721*K3206*(H3206+VLOOKUP(B3206,Summary!$A$34:C$39,3,0))</f>
        <v>0.17943572272593161</v>
      </c>
      <c r="N3206" t="s">
        <v>109</v>
      </c>
      <c r="P3206">
        <f t="shared" si="254"/>
        <v>1000</v>
      </c>
    </row>
    <row r="3207" spans="1:16" hidden="1">
      <c r="A3207" t="s">
        <v>16</v>
      </c>
      <c r="B3207" t="s">
        <v>97</v>
      </c>
      <c r="C3207" t="s">
        <v>86</v>
      </c>
      <c r="D3207" s="8">
        <v>1320</v>
      </c>
      <c r="E3207" t="str">
        <f>VLOOKUP(D3207,Conformity!$A$2:$C$116,2,0)</f>
        <v>Mobile Home Units &lt;Six or more dwelling units per acre&gt;</v>
      </c>
      <c r="F3207" s="8" t="s">
        <v>10</v>
      </c>
      <c r="G3207" s="26">
        <f t="shared" si="250"/>
        <v>1.6728075169398335</v>
      </c>
      <c r="H3207" s="30">
        <f t="shared" si="251"/>
        <v>0.4645994885165638</v>
      </c>
      <c r="I3207" s="30">
        <f>HLOOKUP(F3207,ROCs!$B$1:$F$17,MATCH(VLOOKUP(D3207,HROC,2,0),ROCs!$A$2:$A$17,0)+1,0)</f>
        <v>0.44774347762687844</v>
      </c>
      <c r="J3207" s="3">
        <v>7.0000000000000007E-2</v>
      </c>
      <c r="K3207" s="26">
        <f t="shared" si="252"/>
        <v>0.13061796601070111</v>
      </c>
      <c r="L3207" s="31">
        <f t="shared" si="253"/>
        <v>0.59453500457644171</v>
      </c>
      <c r="M3207" s="4">
        <f>2.721*K3207*(H3207+VLOOKUP(B3207,Summary!$A$34:C$39,3,0))</f>
        <v>0.17934045380384053</v>
      </c>
      <c r="N3207" t="s">
        <v>109</v>
      </c>
      <c r="P3207">
        <f t="shared" si="254"/>
        <v>1000</v>
      </c>
    </row>
    <row r="3208" spans="1:16" hidden="1">
      <c r="A3208" t="s">
        <v>16</v>
      </c>
      <c r="B3208" t="s">
        <v>97</v>
      </c>
      <c r="C3208" t="s">
        <v>86</v>
      </c>
      <c r="D3208" s="8">
        <v>1411</v>
      </c>
      <c r="E3208" t="str">
        <f>VLOOKUP(D3208,Conformity!$A$2:$C$116,2,0)</f>
        <v>Shopping Centers (Plazas, Malls)</v>
      </c>
      <c r="F3208" s="8" t="s">
        <v>13</v>
      </c>
      <c r="G3208" s="26">
        <f t="shared" si="250"/>
        <v>1.4884831588725165</v>
      </c>
      <c r="H3208" s="30">
        <f t="shared" si="251"/>
        <v>0.30824389141964326</v>
      </c>
      <c r="I3208" s="30">
        <f>HLOOKUP(F3208,ROCs!$B$1:$F$17,MATCH(VLOOKUP(D3208,HROC,2,0),ROCs!$A$2:$A$17,0)+1,0)</f>
        <v>0.55707618727995345</v>
      </c>
      <c r="J3208" s="3">
        <v>7.0000000000000007E-2</v>
      </c>
      <c r="K3208" s="26">
        <f t="shared" si="252"/>
        <v>0.16251305073424441</v>
      </c>
      <c r="L3208" s="31">
        <f t="shared" si="253"/>
        <v>0.65820429233169098</v>
      </c>
      <c r="M3208" s="4">
        <f>2.721*K3208*(H3208+VLOOKUP(B3208,Summary!$A$34:C$39,3,0))</f>
        <v>0.15399275614533978</v>
      </c>
      <c r="N3208" t="s">
        <v>109</v>
      </c>
      <c r="P3208">
        <f t="shared" si="254"/>
        <v>1000</v>
      </c>
    </row>
    <row r="3209" spans="1:16" hidden="1">
      <c r="A3209" t="s">
        <v>16</v>
      </c>
      <c r="B3209" t="s">
        <v>97</v>
      </c>
      <c r="C3209" t="s">
        <v>86</v>
      </c>
      <c r="D3209" s="8">
        <v>2430</v>
      </c>
      <c r="E3209" t="str">
        <f>VLOOKUP(D3209,Conformity!$A$2:$C$116,2,0)</f>
        <v>Ornamentals</v>
      </c>
      <c r="F3209" s="8" t="s">
        <v>5</v>
      </c>
      <c r="G3209" s="26">
        <f t="shared" si="250"/>
        <v>1.7303616721893005</v>
      </c>
      <c r="H3209" s="30">
        <f t="shared" si="251"/>
        <v>0.38508149913584422</v>
      </c>
      <c r="I3209" s="30">
        <f>HLOOKUP(F3209,ROCs!$B$1:$F$17,MATCH(VLOOKUP(D3209,HROC,2,0),ROCs!$A$2:$A$17,0)+1,0)</f>
        <v>0.30381529981542799</v>
      </c>
      <c r="J3209" s="3">
        <v>7.0000000000000007E-2</v>
      </c>
      <c r="K3209" s="26">
        <f t="shared" si="252"/>
        <v>8.8630518338655748E-2</v>
      </c>
      <c r="L3209" s="31">
        <f t="shared" si="253"/>
        <v>0.41730032007290729</v>
      </c>
      <c r="M3209" s="4">
        <f>2.721*K3209*(H3209+VLOOKUP(B3209,Summary!$A$34:C$39,3,0))</f>
        <v>0.10251420179806957</v>
      </c>
      <c r="N3209" t="s">
        <v>109</v>
      </c>
      <c r="P3209">
        <f t="shared" si="254"/>
        <v>2000</v>
      </c>
    </row>
    <row r="3210" spans="1:16" hidden="1">
      <c r="A3210" t="s">
        <v>16</v>
      </c>
      <c r="B3210" t="s">
        <v>97</v>
      </c>
      <c r="C3210" t="s">
        <v>86</v>
      </c>
      <c r="D3210" s="8">
        <v>6250</v>
      </c>
      <c r="E3210" t="str">
        <f>VLOOKUP(D3210,Conformity!$A$2:$C$116,2,0)</f>
        <v>Hydric Pine Flatwoods</v>
      </c>
      <c r="F3210" s="8" t="s">
        <v>5</v>
      </c>
      <c r="G3210" s="26">
        <f t="shared" si="250"/>
        <v>0.62640332935885068</v>
      </c>
      <c r="H3210" s="30">
        <f t="shared" si="251"/>
        <v>1.7869211096790915E-2</v>
      </c>
      <c r="I3210" s="30">
        <f>HLOOKUP(F3210,ROCs!$B$1:$F$17,MATCH(VLOOKUP(D3210,HROC,2,0),ROCs!$A$2:$A$17,0)+1,0)</f>
        <v>0.24869471632328805</v>
      </c>
      <c r="J3210" s="3">
        <v>7.0000000000000007E-2</v>
      </c>
      <c r="K3210" s="26">
        <f t="shared" si="252"/>
        <v>7.2550466119411211E-2</v>
      </c>
      <c r="L3210" s="31">
        <f t="shared" si="253"/>
        <v>0.12365816743808478</v>
      </c>
      <c r="M3210" s="4">
        <f>2.721*K3210*(H3210+VLOOKUP(B3210,Summary!$A$34:C$39,3,0))</f>
        <v>1.1423950448413649E-2</v>
      </c>
      <c r="N3210" t="s">
        <v>109</v>
      </c>
      <c r="P3210">
        <f t="shared" si="254"/>
        <v>6000</v>
      </c>
    </row>
    <row r="3211" spans="1:16" hidden="1">
      <c r="A3211" t="s">
        <v>14</v>
      </c>
      <c r="B3211" t="s">
        <v>96</v>
      </c>
      <c r="C3211" t="s">
        <v>78</v>
      </c>
      <c r="D3211" s="8">
        <v>8350</v>
      </c>
      <c r="E3211" t="str">
        <f>VLOOKUP(D3211,Conformity!$A$2:$C$116,2,0)</f>
        <v>Solid Waste Disposal</v>
      </c>
      <c r="F3211" s="8" t="s">
        <v>10</v>
      </c>
      <c r="G3211" s="26">
        <f t="shared" si="250"/>
        <v>1.4884831588725165</v>
      </c>
      <c r="H3211" s="30">
        <f t="shared" si="251"/>
        <v>0.30824389141964326</v>
      </c>
      <c r="I3211" s="30">
        <f>HLOOKUP(F3211,ROCs!$B$1:$F$17,MATCH(VLOOKUP(D3211,HROC,2,0),ROCs!$A$2:$A$17,0)+1,0)</f>
        <v>0.57659988543228824</v>
      </c>
      <c r="J3211" s="3">
        <v>7.0000000000000007E-2</v>
      </c>
      <c r="K3211" s="26">
        <f t="shared" si="252"/>
        <v>0.16820860157773429</v>
      </c>
      <c r="L3211" s="31">
        <f t="shared" si="253"/>
        <v>0.68127219977322218</v>
      </c>
      <c r="M3211" s="4">
        <f>2.721*K3211*(H3211+VLOOKUP(B3211,Summary!$A$34:C$39,3,0))</f>
        <v>0.17769752272933168</v>
      </c>
      <c r="N3211" t="s">
        <v>100</v>
      </c>
      <c r="P3211">
        <f t="shared" si="254"/>
        <v>8000</v>
      </c>
    </row>
    <row r="3212" spans="1:16" hidden="1">
      <c r="A3212" t="s">
        <v>14</v>
      </c>
      <c r="B3212" t="s">
        <v>96</v>
      </c>
      <c r="C3212" t="s">
        <v>81</v>
      </c>
      <c r="D3212" s="8">
        <v>4110</v>
      </c>
      <c r="E3212" t="str">
        <f>VLOOKUP(D3212,Conformity!$A$2:$C$116,2,0)</f>
        <v>Pine Flatwoods</v>
      </c>
      <c r="F3212" s="8" t="s">
        <v>13</v>
      </c>
      <c r="G3212" s="26">
        <f t="shared" si="250"/>
        <v>0.80616023176279095</v>
      </c>
      <c r="H3212" s="30">
        <f t="shared" si="251"/>
        <v>4.9140330516175015E-2</v>
      </c>
      <c r="I3212" s="30">
        <f>HLOOKUP(F3212,ROCs!$B$1:$F$17,MATCH(VLOOKUP(D3212,HROC,2,0),ROCs!$A$2:$A$17,0)+1,0)</f>
        <v>9.4942281192321246E-2</v>
      </c>
      <c r="J3212" s="3">
        <v>7.0000000000000007E-2</v>
      </c>
      <c r="K3212" s="26">
        <f t="shared" si="252"/>
        <v>2.7697036980829922E-2</v>
      </c>
      <c r="L3212" s="31">
        <f t="shared" si="253"/>
        <v>6.0755167574126578E-2</v>
      </c>
      <c r="M3212" s="4">
        <f>2.721*K3212*(H3212+VLOOKUP(B3212,Summary!$A$34:C$39,3,0))</f>
        <v>9.7324850717728506E-3</v>
      </c>
      <c r="N3212" t="s">
        <v>103</v>
      </c>
      <c r="O3212" t="s">
        <v>82</v>
      </c>
      <c r="P3212">
        <f t="shared" si="254"/>
        <v>4000</v>
      </c>
    </row>
    <row r="3213" spans="1:16" hidden="1">
      <c r="A3213" t="s">
        <v>14</v>
      </c>
      <c r="B3213" t="s">
        <v>96</v>
      </c>
      <c r="C3213" t="s">
        <v>71</v>
      </c>
      <c r="D3213" s="8">
        <v>4240</v>
      </c>
      <c r="E3213" t="str">
        <f>VLOOKUP(D3213,Conformity!$A$2:$C$116,2,0)</f>
        <v>Melaleuca</v>
      </c>
      <c r="F3213" s="8" t="s">
        <v>9</v>
      </c>
      <c r="G3213" s="26">
        <f t="shared" si="250"/>
        <v>0.80616023176279095</v>
      </c>
      <c r="H3213" s="30">
        <f t="shared" si="251"/>
        <v>4.9140330516175015E-2</v>
      </c>
      <c r="I3213" s="30">
        <f>HLOOKUP(F3213,ROCs!$B$1:$F$17,MATCH(VLOOKUP(D3213,HROC,2,0),ROCs!$A$2:$A$17,0)+1,0)</f>
        <v>0.19937879050387461</v>
      </c>
      <c r="J3213" s="3">
        <v>7.0000000000000007E-2</v>
      </c>
      <c r="K3213" s="26">
        <f t="shared" si="252"/>
        <v>5.8163777659742823E-2</v>
      </c>
      <c r="L3213" s="31">
        <f t="shared" si="253"/>
        <v>0.12758585190566579</v>
      </c>
      <c r="M3213" s="4">
        <f>2.721*K3213*(H3213+VLOOKUP(B3213,Summary!$A$34:C$39,3,0))</f>
        <v>2.0438218650722983E-2</v>
      </c>
      <c r="N3213" t="s">
        <v>104</v>
      </c>
      <c r="P3213">
        <f t="shared" si="254"/>
        <v>4000</v>
      </c>
    </row>
    <row r="3214" spans="1:16" hidden="1">
      <c r="A3214" t="s">
        <v>16</v>
      </c>
      <c r="B3214" t="s">
        <v>97</v>
      </c>
      <c r="C3214" t="s">
        <v>71</v>
      </c>
      <c r="D3214" s="8">
        <v>5250</v>
      </c>
      <c r="E3214" t="str">
        <f>VLOOKUP(D3214,Conformity!$A$2:$C$116,2,0)</f>
        <v>Marshy Lakes</v>
      </c>
      <c r="F3214" s="8" t="s">
        <v>9</v>
      </c>
      <c r="G3214" s="26">
        <f t="shared" si="250"/>
        <v>0.52096910560538079</v>
      </c>
      <c r="H3214" s="30">
        <f t="shared" si="251"/>
        <v>9.3813358258152305E-2</v>
      </c>
      <c r="I3214" s="30">
        <f>HLOOKUP(F3214,ROCs!$B$1:$F$17,MATCH(VLOOKUP(D3214,HROC,2,0),ROCs!$A$2:$A$17,0)+1,0)</f>
        <v>0.2984336595879456</v>
      </c>
      <c r="J3214" s="3">
        <v>7.0000000000000007E-2</v>
      </c>
      <c r="K3214" s="26">
        <f t="shared" si="252"/>
        <v>8.7060559343293431E-2</v>
      </c>
      <c r="L3214" s="31">
        <f t="shared" si="253"/>
        <v>0.12341329977979151</v>
      </c>
      <c r="M3214" s="4">
        <f>2.721*K3214*(H3214+VLOOKUP(B3214,Summary!$A$34:C$39,3,0))</f>
        <v>3.1699284889578724E-2</v>
      </c>
      <c r="N3214" t="s">
        <v>104</v>
      </c>
      <c r="P3214">
        <f t="shared" si="254"/>
        <v>5000</v>
      </c>
    </row>
    <row r="3215" spans="1:16" hidden="1">
      <c r="A3215" t="s">
        <v>14</v>
      </c>
      <c r="B3215" t="s">
        <v>96</v>
      </c>
      <c r="C3215" t="s">
        <v>72</v>
      </c>
      <c r="D3215" s="8">
        <v>1390</v>
      </c>
      <c r="E3215" t="str">
        <f>VLOOKUP(D3215,Conformity!$A$2:$C$116,2,0)</f>
        <v>High Density Under Construction</v>
      </c>
      <c r="F3215" s="8" t="s">
        <v>10</v>
      </c>
      <c r="G3215" s="26">
        <f t="shared" ref="G3215:G3278" si="255">VLOOKUP(VLOOKUP(D3215,HEMC,2,0),EMCN,2,0)</f>
        <v>1.6728075169398335</v>
      </c>
      <c r="H3215" s="30">
        <f t="shared" ref="H3215:H3278" si="256">VLOOKUP(VLOOKUP(D3215,HEMC,2,0),EMCP,3,0)</f>
        <v>0.4645994885165638</v>
      </c>
      <c r="I3215" s="30">
        <f>HLOOKUP(F3215,ROCs!$B$1:$F$17,MATCH(VLOOKUP(D3215,HROC,2,0),ROCs!$A$2:$A$17,0)+1,0)</f>
        <v>0.44774347762687844</v>
      </c>
      <c r="J3215" s="3">
        <v>7.0000000000000007E-2</v>
      </c>
      <c r="K3215" s="26">
        <f t="shared" si="252"/>
        <v>0.13061796601070111</v>
      </c>
      <c r="L3215" s="31">
        <f t="shared" si="253"/>
        <v>0.59453500457644171</v>
      </c>
      <c r="M3215" s="4">
        <f>2.721*K3215*(H3215+VLOOKUP(B3215,Summary!$A$34:C$39,3,0))</f>
        <v>0.19355691322444527</v>
      </c>
      <c r="N3215" t="s">
        <v>99</v>
      </c>
      <c r="P3215">
        <f t="shared" si="254"/>
        <v>1000</v>
      </c>
    </row>
    <row r="3216" spans="1:16" hidden="1">
      <c r="A3216" t="s">
        <v>14</v>
      </c>
      <c r="B3216" t="s">
        <v>96</v>
      </c>
      <c r="C3216" t="s">
        <v>79</v>
      </c>
      <c r="D3216" s="8">
        <v>8340</v>
      </c>
      <c r="E3216" t="str">
        <f>VLOOKUP(D3216,Conformity!$A$2:$C$116,2,0)</f>
        <v>Sewage Treatment</v>
      </c>
      <c r="F3216" s="8" t="s">
        <v>5</v>
      </c>
      <c r="G3216" s="26">
        <f t="shared" si="255"/>
        <v>1.2017295380314896</v>
      </c>
      <c r="H3216" s="30">
        <f t="shared" si="256"/>
        <v>0.2322997442582819</v>
      </c>
      <c r="I3216" s="30">
        <f>HLOOKUP(F3216,ROCs!$B$1:$F$17,MATCH(VLOOKUP(D3216,HROC,2,0),ROCs!$A$2:$A$17,0)+1,0)</f>
        <v>0.58224006489851832</v>
      </c>
      <c r="J3216" s="3">
        <v>7.0000000000000007E-2</v>
      </c>
      <c r="K3216" s="26">
        <f t="shared" si="252"/>
        <v>0.16985398293252027</v>
      </c>
      <c r="L3216" s="31">
        <f t="shared" si="253"/>
        <v>0.55540657031151497</v>
      </c>
      <c r="M3216" s="4">
        <f>2.721*K3216*(H3216+VLOOKUP(B3216,Summary!$A$34:C$39,3,0))</f>
        <v>0.14433641212795958</v>
      </c>
      <c r="N3216" t="s">
        <v>113</v>
      </c>
      <c r="P3216">
        <f t="shared" si="254"/>
        <v>8000</v>
      </c>
    </row>
    <row r="3217" spans="1:16">
      <c r="A3217" t="s">
        <v>14</v>
      </c>
      <c r="B3217" t="s">
        <v>96</v>
      </c>
      <c r="C3217" t="s">
        <v>17</v>
      </c>
      <c r="D3217" s="8">
        <v>1850</v>
      </c>
      <c r="E3217" t="str">
        <f>VLOOKUP(D3217,Conformity!$A$2:$C$116,2,0)</f>
        <v>Parks and Zoos</v>
      </c>
      <c r="F3217" s="8" t="s">
        <v>3</v>
      </c>
      <c r="G3217" s="26">
        <f t="shared" si="255"/>
        <v>0.96739227811534922</v>
      </c>
      <c r="H3217" s="30">
        <f t="shared" si="256"/>
        <v>0.17065096597435325</v>
      </c>
      <c r="I3217" s="30">
        <f>HLOOKUP(F3217,ROCs!$B$1:$F$17,MATCH(VLOOKUP(D3217,HROC,2,0),ROCs!$A$2:$A$17,0)+1,0)</f>
        <v>8.3338224602148639E-2</v>
      </c>
      <c r="J3217" s="3">
        <v>0.06</v>
      </c>
      <c r="K3217" s="26">
        <f t="shared" si="252"/>
        <v>2.0838723061767265E-2</v>
      </c>
      <c r="L3217" s="31">
        <f t="shared" si="253"/>
        <v>5.485323700978282E-2</v>
      </c>
      <c r="M3217" s="4">
        <f>2.721*K3217*(H3217+VLOOKUP(B3217,Summary!$A$34:C$39,3,0))</f>
        <v>1.4212452543147978E-2</v>
      </c>
      <c r="N3217" t="s">
        <v>17</v>
      </c>
      <c r="O3217" t="s">
        <v>37</v>
      </c>
      <c r="P3217">
        <f t="shared" si="254"/>
        <v>1000</v>
      </c>
    </row>
    <row r="3218" spans="1:16">
      <c r="A3218" t="s">
        <v>14</v>
      </c>
      <c r="B3218" t="s">
        <v>96</v>
      </c>
      <c r="C3218" t="s">
        <v>17</v>
      </c>
      <c r="D3218" s="8">
        <v>6170</v>
      </c>
      <c r="E3218" t="str">
        <f>VLOOKUP(D3218,Conformity!$A$2:$C$116,2,0)</f>
        <v>Mixed Wetland Hardwoods</v>
      </c>
      <c r="F3218" s="8" t="s">
        <v>10</v>
      </c>
      <c r="G3218" s="26">
        <f t="shared" si="255"/>
        <v>0.62640332935885068</v>
      </c>
      <c r="H3218" s="30">
        <f t="shared" si="256"/>
        <v>1.7869211096790915E-2</v>
      </c>
      <c r="I3218" s="30">
        <f>HLOOKUP(F3218,ROCs!$B$1:$F$17,MATCH(VLOOKUP(D3218,HROC,2,0),ROCs!$A$2:$A$17,0)+1,0)</f>
        <v>0.24869471632328805</v>
      </c>
      <c r="J3218" s="3">
        <v>0.06</v>
      </c>
      <c r="K3218" s="26">
        <f t="shared" si="252"/>
        <v>6.2186113816638168E-2</v>
      </c>
      <c r="L3218" s="31">
        <f t="shared" si="253"/>
        <v>0.10599271494692979</v>
      </c>
      <c r="M3218" s="4">
        <f>2.721*K3218*(H3218+VLOOKUP(B3218,Summary!$A$34:C$39,3,0))</f>
        <v>1.6560294155014598E-2</v>
      </c>
      <c r="N3218" t="s">
        <v>17</v>
      </c>
      <c r="O3218" t="s">
        <v>43</v>
      </c>
      <c r="P3218">
        <f t="shared" si="254"/>
        <v>6000</v>
      </c>
    </row>
    <row r="3219" spans="1:16">
      <c r="A3219" t="s">
        <v>14</v>
      </c>
      <c r="B3219" t="s">
        <v>96</v>
      </c>
      <c r="C3219" t="s">
        <v>17</v>
      </c>
      <c r="D3219" s="8">
        <v>8140</v>
      </c>
      <c r="E3219" t="str">
        <f>VLOOKUP(D3219,Conformity!$A$2:$C$116,2,0)</f>
        <v>Roads and Highways</v>
      </c>
      <c r="F3219" s="8" t="s">
        <v>5</v>
      </c>
      <c r="G3219" s="26">
        <f t="shared" si="255"/>
        <v>1.0171301585628862</v>
      </c>
      <c r="H3219" s="30">
        <f t="shared" si="256"/>
        <v>0.19656132206470006</v>
      </c>
      <c r="I3219" s="30">
        <f>HLOOKUP(F3219,ROCs!$B$1:$F$17,MATCH(VLOOKUP(D3219,HROC,2,0),ROCs!$A$2:$A$17,0)+1,0)</f>
        <v>0.45034663738052311</v>
      </c>
      <c r="J3219" s="3">
        <v>0.06</v>
      </c>
      <c r="K3219" s="26">
        <f t="shared" si="252"/>
        <v>0.11260917667699978</v>
      </c>
      <c r="L3219" s="31">
        <f t="shared" si="253"/>
        <v>0.31165841425291613</v>
      </c>
      <c r="M3219" s="4">
        <f>2.721*K3219*(H3219+VLOOKUP(B3219,Summary!$A$34:C$39,3,0))</f>
        <v>8.4741035700049386E-2</v>
      </c>
      <c r="N3219" t="s">
        <v>17</v>
      </c>
      <c r="O3219" t="s">
        <v>51</v>
      </c>
      <c r="P3219">
        <f t="shared" si="254"/>
        <v>8000</v>
      </c>
    </row>
    <row r="3220" spans="1:16" hidden="1">
      <c r="A3220" t="s">
        <v>7</v>
      </c>
      <c r="B3220" t="s">
        <v>94</v>
      </c>
      <c r="C3220" t="s">
        <v>86</v>
      </c>
      <c r="D3220" s="8">
        <v>1210</v>
      </c>
      <c r="E3220" t="str">
        <f>VLOOKUP(D3220,Conformity!$A$2:$C$116,2,0)</f>
        <v>Fixed Single Family Units</v>
      </c>
      <c r="F3220" s="8" t="s">
        <v>5</v>
      </c>
      <c r="G3220" s="26">
        <f t="shared" si="255"/>
        <v>1.3474392445178078</v>
      </c>
      <c r="H3220" s="30">
        <f t="shared" si="256"/>
        <v>0.2921616014325315</v>
      </c>
      <c r="I3220" s="30">
        <f>HLOOKUP(F3220,ROCs!$B$1:$F$17,MATCH(VLOOKUP(D3220,HROC,2,0),ROCs!$A$2:$A$17,0)+1,0)</f>
        <v>0.24052044568721381</v>
      </c>
      <c r="J3220" s="3">
        <v>0.06</v>
      </c>
      <c r="K3220" s="26">
        <f t="shared" si="252"/>
        <v>6.0142137444087813E-2</v>
      </c>
      <c r="L3220" s="31">
        <f t="shared" si="253"/>
        <v>0.2205040612527075</v>
      </c>
      <c r="M3220" s="4">
        <f>2.721*K3220*(H3220+VLOOKUP(B3220,Summary!$A$34:C$39,3,0))</f>
        <v>5.5993636097190491E-2</v>
      </c>
      <c r="N3220" t="s">
        <v>109</v>
      </c>
      <c r="P3220">
        <f t="shared" si="254"/>
        <v>1000</v>
      </c>
    </row>
    <row r="3221" spans="1:16" hidden="1">
      <c r="A3221" t="s">
        <v>11</v>
      </c>
      <c r="B3221" t="s">
        <v>11</v>
      </c>
      <c r="C3221" t="s">
        <v>86</v>
      </c>
      <c r="D3221" s="8">
        <v>5120</v>
      </c>
      <c r="E3221" t="str">
        <f>VLOOKUP(D3221,Conformity!$A$2:$C$116,2,0)</f>
        <v xml:space="preserve"> Channelized Waterways, Canals</v>
      </c>
      <c r="F3221" s="8" t="s">
        <v>5</v>
      </c>
      <c r="G3221" s="26">
        <f t="shared" si="255"/>
        <v>0.52096910560538079</v>
      </c>
      <c r="H3221" s="30">
        <f t="shared" si="256"/>
        <v>9.3813358258152305E-2</v>
      </c>
      <c r="I3221" s="30">
        <f>HLOOKUP(F3221,ROCs!$B$1:$F$17,MATCH(VLOOKUP(D3221,HROC,2,0),ROCs!$A$2:$A$17,0)+1,0)</f>
        <v>0.2984336595879456</v>
      </c>
      <c r="J3221" s="3">
        <v>0.06</v>
      </c>
      <c r="K3221" s="26">
        <f t="shared" si="252"/>
        <v>7.4623336579965796E-2</v>
      </c>
      <c r="L3221" s="31">
        <f t="shared" si="253"/>
        <v>0.10578282838267844</v>
      </c>
      <c r="M3221" s="4">
        <f>2.721*K3221*(H3221+VLOOKUP(B3221,Summary!$A$34:C$39,3,0))</f>
        <v>4.1384322538025001E-2</v>
      </c>
      <c r="N3221" t="s">
        <v>109</v>
      </c>
      <c r="P3221">
        <f t="shared" si="254"/>
        <v>5000</v>
      </c>
    </row>
    <row r="3222" spans="1:16" hidden="1">
      <c r="A3222" t="s">
        <v>14</v>
      </c>
      <c r="B3222" t="s">
        <v>96</v>
      </c>
      <c r="C3222" t="s">
        <v>86</v>
      </c>
      <c r="D3222" s="8">
        <v>1710</v>
      </c>
      <c r="E3222" t="str">
        <f>VLOOKUP(D3222,Conformity!$A$2:$C$116,2,0)</f>
        <v>Educational Facilities</v>
      </c>
      <c r="F3222" s="8" t="s">
        <v>10</v>
      </c>
      <c r="G3222" s="26">
        <f t="shared" si="255"/>
        <v>0.96739227811534922</v>
      </c>
      <c r="H3222" s="30">
        <f t="shared" si="256"/>
        <v>0.17065096597435325</v>
      </c>
      <c r="I3222" s="30">
        <f>HLOOKUP(F3222,ROCs!$B$1:$F$17,MATCH(VLOOKUP(D3222,HROC,2,0),ROCs!$A$2:$A$17,0)+1,0)</f>
        <v>0.22279788653131388</v>
      </c>
      <c r="J3222" s="3">
        <v>0.06</v>
      </c>
      <c r="K3222" s="26">
        <f t="shared" si="252"/>
        <v>5.5710611527155035E-2</v>
      </c>
      <c r="L3222" s="31">
        <f t="shared" si="253"/>
        <v>0.14664561590463462</v>
      </c>
      <c r="M3222" s="4">
        <f>2.721*K3222*(H3222+VLOOKUP(B3222,Summary!$A$34:C$39,3,0))</f>
        <v>3.7995822495099418E-2</v>
      </c>
      <c r="N3222" t="s">
        <v>109</v>
      </c>
      <c r="P3222">
        <f t="shared" si="254"/>
        <v>1000</v>
      </c>
    </row>
    <row r="3223" spans="1:16" hidden="1">
      <c r="A3223" t="s">
        <v>14</v>
      </c>
      <c r="B3223" t="s">
        <v>96</v>
      </c>
      <c r="C3223" t="s">
        <v>86</v>
      </c>
      <c r="D3223" s="8">
        <v>4110</v>
      </c>
      <c r="E3223" t="str">
        <f>VLOOKUP(D3223,Conformity!$A$2:$C$116,2,0)</f>
        <v>Pine Flatwoods</v>
      </c>
      <c r="F3223" s="8" t="s">
        <v>13</v>
      </c>
      <c r="G3223" s="26">
        <f t="shared" si="255"/>
        <v>0.80616023176279095</v>
      </c>
      <c r="H3223" s="30">
        <f t="shared" si="256"/>
        <v>4.9140330516175015E-2</v>
      </c>
      <c r="I3223" s="30">
        <f>HLOOKUP(F3223,ROCs!$B$1:$F$17,MATCH(VLOOKUP(D3223,HROC,2,0),ROCs!$A$2:$A$17,0)+1,0)</f>
        <v>9.4942281192321246E-2</v>
      </c>
      <c r="J3223" s="3">
        <v>0.06</v>
      </c>
      <c r="K3223" s="26">
        <f t="shared" si="252"/>
        <v>2.3740317412139927E-2</v>
      </c>
      <c r="L3223" s="31">
        <f t="shared" si="253"/>
        <v>5.207585792067991E-2</v>
      </c>
      <c r="M3223" s="4">
        <f>2.721*K3223*(H3223+VLOOKUP(B3223,Summary!$A$34:C$39,3,0))</f>
        <v>8.3421300615195842E-3</v>
      </c>
      <c r="N3223" t="s">
        <v>109</v>
      </c>
      <c r="P3223">
        <f t="shared" si="254"/>
        <v>4000</v>
      </c>
    </row>
    <row r="3224" spans="1:16" hidden="1">
      <c r="A3224" t="s">
        <v>14</v>
      </c>
      <c r="B3224" t="s">
        <v>96</v>
      </c>
      <c r="C3224" t="s">
        <v>86</v>
      </c>
      <c r="D3224" s="8">
        <v>6300</v>
      </c>
      <c r="E3224" t="str">
        <f>VLOOKUP(D3224,Conformity!$A$2:$C$116,2,0)</f>
        <v>Wetland Forested Mixed</v>
      </c>
      <c r="F3224" s="8" t="s">
        <v>13</v>
      </c>
      <c r="G3224" s="26">
        <f t="shared" si="255"/>
        <v>0.62640332935885068</v>
      </c>
      <c r="H3224" s="30">
        <f t="shared" si="256"/>
        <v>1.7869211096790915E-2</v>
      </c>
      <c r="I3224" s="30">
        <f>HLOOKUP(F3224,ROCs!$B$1:$F$17,MATCH(VLOOKUP(D3224,HROC,2,0),ROCs!$A$2:$A$17,0)+1,0)</f>
        <v>0.24869471632328805</v>
      </c>
      <c r="J3224" s="3">
        <v>0.06</v>
      </c>
      <c r="K3224" s="26">
        <f t="shared" si="252"/>
        <v>6.2186113816638168E-2</v>
      </c>
      <c r="L3224" s="31">
        <f t="shared" si="253"/>
        <v>0.10599271494692979</v>
      </c>
      <c r="M3224" s="4">
        <f>2.721*K3224*(H3224+VLOOKUP(B3224,Summary!$A$34:C$39,3,0))</f>
        <v>1.6560294155014598E-2</v>
      </c>
      <c r="N3224" t="s">
        <v>109</v>
      </c>
      <c r="P3224">
        <f t="shared" si="254"/>
        <v>6000</v>
      </c>
    </row>
    <row r="3225" spans="1:16" hidden="1">
      <c r="A3225" t="s">
        <v>16</v>
      </c>
      <c r="B3225" t="s">
        <v>97</v>
      </c>
      <c r="C3225" t="s">
        <v>86</v>
      </c>
      <c r="D3225" s="8">
        <v>1900</v>
      </c>
      <c r="E3225" t="str">
        <f>VLOOKUP(D3225,Conformity!$A$2:$C$116,2,0)</f>
        <v>Open Land</v>
      </c>
      <c r="F3225" s="8" t="s">
        <v>5</v>
      </c>
      <c r="G3225" s="26">
        <f t="shared" si="255"/>
        <v>0.80616023176279095</v>
      </c>
      <c r="H3225" s="30">
        <f t="shared" si="256"/>
        <v>4.9140330516175015E-2</v>
      </c>
      <c r="I3225" s="30">
        <f>HLOOKUP(F3225,ROCs!$B$1:$F$17,MATCH(VLOOKUP(D3225,HROC,2,0),ROCs!$A$2:$A$17,0)+1,0)</f>
        <v>0.28292799795311729</v>
      </c>
      <c r="J3225" s="3">
        <v>0.06</v>
      </c>
      <c r="K3225" s="26">
        <f t="shared" si="252"/>
        <v>7.0746145888176973E-2</v>
      </c>
      <c r="L3225" s="31">
        <f t="shared" si="253"/>
        <v>0.15518605660362611</v>
      </c>
      <c r="M3225" s="4">
        <f>2.721*K3225*(H3225+VLOOKUP(B3225,Summary!$A$34:C$39,3,0))</f>
        <v>1.7159537064859176E-2</v>
      </c>
      <c r="N3225" t="s">
        <v>109</v>
      </c>
      <c r="P3225">
        <f t="shared" si="254"/>
        <v>1000</v>
      </c>
    </row>
    <row r="3226" spans="1:16" hidden="1">
      <c r="A3226" t="s">
        <v>16</v>
      </c>
      <c r="B3226" t="s">
        <v>97</v>
      </c>
      <c r="C3226" t="s">
        <v>86</v>
      </c>
      <c r="D3226" s="8">
        <v>4200</v>
      </c>
      <c r="E3226" t="str">
        <f>VLOOKUP(D3226,Conformity!$A$2:$C$116,2,0)</f>
        <v>Upland Hardwood Forests</v>
      </c>
      <c r="F3226" s="8" t="s">
        <v>5</v>
      </c>
      <c r="G3226" s="26">
        <f t="shared" si="255"/>
        <v>0.80616023176279095</v>
      </c>
      <c r="H3226" s="30">
        <f t="shared" si="256"/>
        <v>4.9140330516175015E-2</v>
      </c>
      <c r="I3226" s="30">
        <f>HLOOKUP(F3226,ROCs!$B$1:$F$17,MATCH(VLOOKUP(D3226,HROC,2,0),ROCs!$A$2:$A$17,0)+1,0)</f>
        <v>0.28292799795311729</v>
      </c>
      <c r="J3226" s="3">
        <v>0.06</v>
      </c>
      <c r="K3226" s="26">
        <f t="shared" si="252"/>
        <v>7.0746145888176973E-2</v>
      </c>
      <c r="L3226" s="31">
        <f t="shared" si="253"/>
        <v>0.15518605660362611</v>
      </c>
      <c r="M3226" s="4">
        <f>2.721*K3226*(H3226+VLOOKUP(B3226,Summary!$A$34:C$39,3,0))</f>
        <v>1.7159537064859176E-2</v>
      </c>
      <c r="N3226" t="s">
        <v>109</v>
      </c>
      <c r="P3226">
        <f t="shared" si="254"/>
        <v>4000</v>
      </c>
    </row>
    <row r="3227" spans="1:16" hidden="1">
      <c r="A3227" t="s">
        <v>16</v>
      </c>
      <c r="B3227" t="s">
        <v>97</v>
      </c>
      <c r="C3227" t="s">
        <v>86</v>
      </c>
      <c r="D3227" s="8">
        <v>4340</v>
      </c>
      <c r="E3227" t="str">
        <f>VLOOKUP(D3227,Conformity!$A$2:$C$116,2,0)</f>
        <v>Hardwood - Coniferous Mixed</v>
      </c>
      <c r="F3227" s="8" t="s">
        <v>3</v>
      </c>
      <c r="G3227" s="26">
        <f t="shared" si="255"/>
        <v>0.80616023176279095</v>
      </c>
      <c r="H3227" s="30">
        <f t="shared" si="256"/>
        <v>4.9140330516175015E-2</v>
      </c>
      <c r="I3227" s="30">
        <f>HLOOKUP(F3227,ROCs!$B$1:$F$17,MATCH(VLOOKUP(D3227,HROC,2,0),ROCs!$A$2:$A$17,0)+1,0)</f>
        <v>2.0887301862310671E-2</v>
      </c>
      <c r="J3227" s="3">
        <v>0.06</v>
      </c>
      <c r="K3227" s="26">
        <f t="shared" si="252"/>
        <v>5.2228698306707828E-3</v>
      </c>
      <c r="L3227" s="31">
        <f t="shared" si="253"/>
        <v>1.1456688742549577E-2</v>
      </c>
      <c r="M3227" s="4">
        <f>2.721*K3227*(H3227+VLOOKUP(B3227,Summary!$A$34:C$39,3,0))</f>
        <v>1.2668114611641E-3</v>
      </c>
      <c r="N3227" t="s">
        <v>109</v>
      </c>
      <c r="P3227">
        <f t="shared" si="254"/>
        <v>4000</v>
      </c>
    </row>
    <row r="3228" spans="1:16" hidden="1">
      <c r="A3228" t="s">
        <v>14</v>
      </c>
      <c r="B3228" t="s">
        <v>96</v>
      </c>
      <c r="C3228" t="s">
        <v>78</v>
      </c>
      <c r="D3228" s="8">
        <v>1900</v>
      </c>
      <c r="E3228" t="str">
        <f>VLOOKUP(D3228,Conformity!$A$2:$C$116,2,0)</f>
        <v>Open Land</v>
      </c>
      <c r="F3228" s="8" t="s">
        <v>10</v>
      </c>
      <c r="G3228" s="26">
        <f t="shared" si="255"/>
        <v>0.80616023176279095</v>
      </c>
      <c r="H3228" s="30">
        <f t="shared" si="256"/>
        <v>4.9140330516175015E-2</v>
      </c>
      <c r="I3228" s="30">
        <f>HLOOKUP(F3228,ROCs!$B$1:$F$17,MATCH(VLOOKUP(D3228,HROC,2,0),ROCs!$A$2:$A$17,0)+1,0)</f>
        <v>0.24115339422849597</v>
      </c>
      <c r="J3228" s="3">
        <v>0.06</v>
      </c>
      <c r="K3228" s="26">
        <f t="shared" si="252"/>
        <v>6.0300406226835412E-2</v>
      </c>
      <c r="L3228" s="31">
        <f t="shared" si="253"/>
        <v>0.13227267911852697</v>
      </c>
      <c r="M3228" s="4">
        <f>2.721*K3228*(H3228+VLOOKUP(B3228,Summary!$A$34:C$39,3,0))</f>
        <v>2.1189010356259742E-2</v>
      </c>
      <c r="N3228" t="s">
        <v>100</v>
      </c>
      <c r="P3228">
        <f t="shared" si="254"/>
        <v>1000</v>
      </c>
    </row>
    <row r="3229" spans="1:16" hidden="1">
      <c r="A3229" t="s">
        <v>2</v>
      </c>
      <c r="B3229" t="s">
        <v>94</v>
      </c>
      <c r="C3229" t="s">
        <v>81</v>
      </c>
      <c r="D3229" s="8">
        <v>1290</v>
      </c>
      <c r="E3229" t="str">
        <f>VLOOKUP(D3229,Conformity!$A$2:$C$116,2,0)</f>
        <v>Medium Density Under Construction</v>
      </c>
      <c r="F3229" s="8" t="s">
        <v>3</v>
      </c>
      <c r="G3229" s="26">
        <f t="shared" si="255"/>
        <v>1.3474392445178078</v>
      </c>
      <c r="H3229" s="30">
        <f t="shared" si="256"/>
        <v>0.2921616014325315</v>
      </c>
      <c r="I3229" s="30">
        <f>HLOOKUP(F3229,ROCs!$B$1:$F$17,MATCH(VLOOKUP(D3229,HROC,2,0),ROCs!$A$2:$A$17,0)+1,0)</f>
        <v>0.21931666955426207</v>
      </c>
      <c r="J3229" s="3">
        <v>0.06</v>
      </c>
      <c r="K3229" s="26">
        <f t="shared" si="252"/>
        <v>5.484013322204323E-2</v>
      </c>
      <c r="L3229" s="31">
        <f t="shared" si="253"/>
        <v>0.20106488743174511</v>
      </c>
      <c r="M3229" s="4">
        <f>2.721*K3229*(H3229+VLOOKUP(B3229,Summary!$A$34:C$39,3,0))</f>
        <v>5.1057355020201325E-2</v>
      </c>
      <c r="N3229" t="s">
        <v>103</v>
      </c>
      <c r="O3229" t="s">
        <v>82</v>
      </c>
      <c r="P3229">
        <f t="shared" si="254"/>
        <v>1000</v>
      </c>
    </row>
    <row r="3230" spans="1:16" hidden="1">
      <c r="A3230" t="s">
        <v>2</v>
      </c>
      <c r="B3230" t="s">
        <v>94</v>
      </c>
      <c r="C3230" t="s">
        <v>81</v>
      </c>
      <c r="D3230" s="8">
        <v>1310</v>
      </c>
      <c r="E3230" t="str">
        <f>VLOOKUP(D3230,Conformity!$A$2:$C$116,2,0)</f>
        <v>Fixed Single Family Units &lt;Six or more dwelling units per acre&gt;</v>
      </c>
      <c r="F3230" s="8" t="s">
        <v>10</v>
      </c>
      <c r="G3230" s="26">
        <f t="shared" si="255"/>
        <v>1.3474392445178078</v>
      </c>
      <c r="H3230" s="30">
        <f t="shared" si="256"/>
        <v>0.2921616014325315</v>
      </c>
      <c r="I3230" s="30">
        <f>HLOOKUP(F3230,ROCs!$B$1:$F$17,MATCH(VLOOKUP(D3230,HROC,2,0),ROCs!$A$2:$A$17,0)+1,0)</f>
        <v>0.44774347762687844</v>
      </c>
      <c r="J3230" s="3">
        <v>0.06</v>
      </c>
      <c r="K3230" s="26">
        <f t="shared" si="252"/>
        <v>0.11195825658060093</v>
      </c>
      <c r="L3230" s="31">
        <f t="shared" si="253"/>
        <v>0.4104817573160931</v>
      </c>
      <c r="M3230" s="4">
        <f>2.721*K3230*(H3230+VLOOKUP(B3230,Summary!$A$34:C$39,3,0))</f>
        <v>0.10423556832974369</v>
      </c>
      <c r="N3230" t="s">
        <v>103</v>
      </c>
      <c r="O3230" t="s">
        <v>82</v>
      </c>
      <c r="P3230">
        <f t="shared" si="254"/>
        <v>1000</v>
      </c>
    </row>
    <row r="3231" spans="1:16" hidden="1">
      <c r="A3231" t="s">
        <v>14</v>
      </c>
      <c r="B3231" t="s">
        <v>96</v>
      </c>
      <c r="C3231" t="s">
        <v>81</v>
      </c>
      <c r="D3231" s="8">
        <v>1700</v>
      </c>
      <c r="E3231" t="str">
        <f>VLOOKUP(D3231,Conformity!$A$2:$C$116,2,0)</f>
        <v>Institutional</v>
      </c>
      <c r="F3231" s="8" t="s">
        <v>10</v>
      </c>
      <c r="G3231" s="26">
        <f t="shared" si="255"/>
        <v>0.96739227811534922</v>
      </c>
      <c r="H3231" s="30">
        <f t="shared" si="256"/>
        <v>0.17065096597435325</v>
      </c>
      <c r="I3231" s="30">
        <f>HLOOKUP(F3231,ROCs!$B$1:$F$17,MATCH(VLOOKUP(D3231,HROC,2,0),ROCs!$A$2:$A$17,0)+1,0)</f>
        <v>0.22279788653131388</v>
      </c>
      <c r="J3231" s="3">
        <v>0.06</v>
      </c>
      <c r="K3231" s="26">
        <f t="shared" si="252"/>
        <v>5.5710611527155035E-2</v>
      </c>
      <c r="L3231" s="31">
        <f t="shared" si="253"/>
        <v>0.14664561590463462</v>
      </c>
      <c r="M3231" s="4">
        <f>2.721*K3231*(H3231+VLOOKUP(B3231,Summary!$A$34:C$39,3,0))</f>
        <v>3.7995822495099418E-2</v>
      </c>
      <c r="N3231" t="s">
        <v>103</v>
      </c>
      <c r="O3231" t="s">
        <v>82</v>
      </c>
      <c r="P3231">
        <f t="shared" si="254"/>
        <v>1000</v>
      </c>
    </row>
    <row r="3232" spans="1:16" hidden="1">
      <c r="A3232" t="s">
        <v>7</v>
      </c>
      <c r="B3232" t="s">
        <v>94</v>
      </c>
      <c r="C3232" t="s">
        <v>71</v>
      </c>
      <c r="D3232" s="8">
        <v>1700</v>
      </c>
      <c r="E3232" t="str">
        <f>VLOOKUP(D3232,Conformity!$A$2:$C$116,2,0)</f>
        <v>Institutional</v>
      </c>
      <c r="F3232" s="8" t="s">
        <v>3</v>
      </c>
      <c r="G3232" s="26">
        <f t="shared" si="255"/>
        <v>0.96739227811534922</v>
      </c>
      <c r="H3232" s="30">
        <f t="shared" si="256"/>
        <v>0.17065096597435325</v>
      </c>
      <c r="I3232" s="30">
        <f>HLOOKUP(F3232,ROCs!$B$1:$F$17,MATCH(VLOOKUP(D3232,HROC,2,0),ROCs!$A$2:$A$17,0)+1,0)</f>
        <v>0.12152611992617118</v>
      </c>
      <c r="J3232" s="3">
        <v>0.06</v>
      </c>
      <c r="K3232" s="26">
        <f t="shared" si="252"/>
        <v>3.0387606287539101E-2</v>
      </c>
      <c r="L3232" s="31">
        <f t="shared" si="253"/>
        <v>7.9988517766164322E-2</v>
      </c>
      <c r="M3232" s="4">
        <f>2.721*K3232*(H3232+VLOOKUP(B3232,Summary!$A$34:C$39,3,0))</f>
        <v>1.8244453786984222E-2</v>
      </c>
      <c r="N3232" t="s">
        <v>104</v>
      </c>
      <c r="P3232">
        <f t="shared" si="254"/>
        <v>1000</v>
      </c>
    </row>
    <row r="3233" spans="1:16" hidden="1">
      <c r="A3233" t="s">
        <v>14</v>
      </c>
      <c r="B3233" t="s">
        <v>96</v>
      </c>
      <c r="C3233" t="s">
        <v>83</v>
      </c>
      <c r="D3233" s="8">
        <v>1340</v>
      </c>
      <c r="E3233" t="str">
        <f>VLOOKUP(D3233,Conformity!$A$2:$C$116,2,0)</f>
        <v>Multiple Dwelling Units, High Rise &lt;Three stories or more&gt;</v>
      </c>
      <c r="F3233" s="8" t="s">
        <v>5</v>
      </c>
      <c r="G3233" s="26">
        <f t="shared" si="255"/>
        <v>1.6728075169398335</v>
      </c>
      <c r="H3233" s="30">
        <f t="shared" si="256"/>
        <v>0.4645994885165638</v>
      </c>
      <c r="I3233" s="30">
        <f>HLOOKUP(F3233,ROCs!$B$1:$F$17,MATCH(VLOOKUP(D3233,HROC,2,0),ROCs!$A$2:$A$17,0)+1,0)</f>
        <v>0.45902383655933859</v>
      </c>
      <c r="J3233" s="3">
        <v>0.06</v>
      </c>
      <c r="K3233" s="26">
        <f t="shared" si="252"/>
        <v>0.1147789103316626</v>
      </c>
      <c r="L3233" s="31">
        <f t="shared" si="253"/>
        <v>0.52244022827398284</v>
      </c>
      <c r="M3233" s="4">
        <f>2.721*K3233*(H3233+VLOOKUP(B3233,Summary!$A$34:C$39,3,0))</f>
        <v>0.17008572607264374</v>
      </c>
      <c r="N3233" t="s">
        <v>111</v>
      </c>
      <c r="O3233" t="s">
        <v>82</v>
      </c>
      <c r="P3233">
        <f t="shared" si="254"/>
        <v>1000</v>
      </c>
    </row>
    <row r="3234" spans="1:16" hidden="1">
      <c r="A3234" t="s">
        <v>14</v>
      </c>
      <c r="B3234" t="s">
        <v>96</v>
      </c>
      <c r="C3234" t="s">
        <v>83</v>
      </c>
      <c r="D3234" s="8">
        <v>6120</v>
      </c>
      <c r="E3234" t="str">
        <f>VLOOKUP(D3234,Conformity!$A$2:$C$116,2,0)</f>
        <v>Mangrove Swamps</v>
      </c>
      <c r="F3234" s="8" t="s">
        <v>3</v>
      </c>
      <c r="G3234" s="26">
        <f t="shared" si="255"/>
        <v>0.62640332935885068</v>
      </c>
      <c r="H3234" s="30">
        <f t="shared" si="256"/>
        <v>1.7869211096790915E-2</v>
      </c>
      <c r="I3234" s="30">
        <f>HLOOKUP(F3234,ROCs!$B$1:$F$17,MATCH(VLOOKUP(D3234,HROC,2,0),ROCs!$A$2:$A$17,0)+1,0)</f>
        <v>0.24869471632328805</v>
      </c>
      <c r="J3234" s="3">
        <v>0.06</v>
      </c>
      <c r="K3234" s="26">
        <f t="shared" si="252"/>
        <v>6.2186113816638168E-2</v>
      </c>
      <c r="L3234" s="31">
        <f t="shared" si="253"/>
        <v>0.10599271494692979</v>
      </c>
      <c r="M3234" s="4">
        <f>2.721*K3234*(H3234+VLOOKUP(B3234,Summary!$A$34:C$39,3,0))</f>
        <v>1.6560294155014598E-2</v>
      </c>
      <c r="N3234" t="s">
        <v>111</v>
      </c>
      <c r="O3234" t="s">
        <v>82</v>
      </c>
      <c r="P3234">
        <f t="shared" si="254"/>
        <v>6000</v>
      </c>
    </row>
    <row r="3235" spans="1:16" hidden="1">
      <c r="A3235" t="s">
        <v>14</v>
      </c>
      <c r="B3235" t="s">
        <v>96</v>
      </c>
      <c r="C3235" t="s">
        <v>77</v>
      </c>
      <c r="D3235" s="8">
        <v>6250</v>
      </c>
      <c r="E3235" t="str">
        <f>VLOOKUP(D3235,Conformity!$A$2:$C$116,2,0)</f>
        <v>Hydric Pine Flatwoods</v>
      </c>
      <c r="F3235" s="8" t="s">
        <v>13</v>
      </c>
      <c r="G3235" s="26">
        <f t="shared" si="255"/>
        <v>0.62640332935885068</v>
      </c>
      <c r="H3235" s="30">
        <f t="shared" si="256"/>
        <v>1.7869211096790915E-2</v>
      </c>
      <c r="I3235" s="30">
        <f>HLOOKUP(F3235,ROCs!$B$1:$F$17,MATCH(VLOOKUP(D3235,HROC,2,0),ROCs!$A$2:$A$17,0)+1,0)</f>
        <v>0.24869471632328805</v>
      </c>
      <c r="J3235" s="3">
        <v>0.06</v>
      </c>
      <c r="K3235" s="26">
        <f t="shared" si="252"/>
        <v>6.2186113816638168E-2</v>
      </c>
      <c r="L3235" s="31">
        <f t="shared" si="253"/>
        <v>0.10599271494692979</v>
      </c>
      <c r="M3235" s="4">
        <f>2.721*K3235*(H3235+VLOOKUP(B3235,Summary!$A$34:C$39,3,0))</f>
        <v>1.6560294155014598E-2</v>
      </c>
      <c r="N3235" t="s">
        <v>112</v>
      </c>
      <c r="P3235">
        <f t="shared" si="254"/>
        <v>6000</v>
      </c>
    </row>
    <row r="3236" spans="1:16" hidden="1">
      <c r="A3236" t="s">
        <v>14</v>
      </c>
      <c r="B3236" t="s">
        <v>96</v>
      </c>
      <c r="C3236" t="s">
        <v>79</v>
      </c>
      <c r="D3236" s="8">
        <v>1330</v>
      </c>
      <c r="E3236" t="str">
        <f>VLOOKUP(D3236,Conformity!$A$2:$C$116,2,0)</f>
        <v>Multiple Dwelling Units, Low Rise &lt;Two stories or less&gt;</v>
      </c>
      <c r="F3236" s="8" t="s">
        <v>13</v>
      </c>
      <c r="G3236" s="26">
        <f t="shared" si="255"/>
        <v>1.6728075169398335</v>
      </c>
      <c r="H3236" s="30">
        <f t="shared" si="256"/>
        <v>0.4645994885165638</v>
      </c>
      <c r="I3236" s="30">
        <f>HLOOKUP(F3236,ROCs!$B$1:$F$17,MATCH(VLOOKUP(D3236,HROC,2,0),ROCs!$A$2:$A$17,0)+1,0)</f>
        <v>0.40522520165068265</v>
      </c>
      <c r="J3236" s="3">
        <v>0.06</v>
      </c>
      <c r="K3236" s="26">
        <f t="shared" si="252"/>
        <v>0.10132656167275318</v>
      </c>
      <c r="L3236" s="31">
        <f t="shared" si="253"/>
        <v>0.46120904840066163</v>
      </c>
      <c r="M3236" s="4">
        <f>2.721*K3236*(H3236+VLOOKUP(B3236,Summary!$A$34:C$39,3,0))</f>
        <v>0.15015129314919587</v>
      </c>
      <c r="N3236" t="s">
        <v>113</v>
      </c>
      <c r="P3236">
        <f t="shared" si="254"/>
        <v>1000</v>
      </c>
    </row>
    <row r="3237" spans="1:16" hidden="1">
      <c r="A3237" t="s">
        <v>16</v>
      </c>
      <c r="B3237" t="s">
        <v>97</v>
      </c>
      <c r="C3237" t="s">
        <v>79</v>
      </c>
      <c r="D3237" s="8">
        <v>1490</v>
      </c>
      <c r="E3237" t="str">
        <f>VLOOKUP(D3237,Conformity!$A$2:$C$116,2,0)</f>
        <v>Commercial and Services Under Construction</v>
      </c>
      <c r="F3237" s="8" t="s">
        <v>10</v>
      </c>
      <c r="G3237" s="26">
        <f t="shared" si="255"/>
        <v>1.4884831588725165</v>
      </c>
      <c r="H3237" s="30">
        <f t="shared" si="256"/>
        <v>0.30824389141964326</v>
      </c>
      <c r="I3237" s="30">
        <f>HLOOKUP(F3237,ROCs!$B$1:$F$17,MATCH(VLOOKUP(D3237,HROC,2,0),ROCs!$A$2:$A$17,0)+1,0)</f>
        <v>0.57659988543228824</v>
      </c>
      <c r="J3237" s="3">
        <v>0.06</v>
      </c>
      <c r="K3237" s="26">
        <f t="shared" si="252"/>
        <v>0.14417880135234365</v>
      </c>
      <c r="L3237" s="31">
        <f t="shared" si="253"/>
        <v>0.58394759980561894</v>
      </c>
      <c r="M3237" s="4">
        <f>2.721*K3237*(H3237+VLOOKUP(B3237,Summary!$A$34:C$39,3,0))</f>
        <v>0.13661974160023801</v>
      </c>
      <c r="N3237" t="s">
        <v>113</v>
      </c>
      <c r="P3237">
        <f t="shared" si="254"/>
        <v>1000</v>
      </c>
    </row>
    <row r="3238" spans="1:16" hidden="1">
      <c r="A3238" t="s">
        <v>14</v>
      </c>
      <c r="B3238" t="s">
        <v>96</v>
      </c>
      <c r="C3238" t="s">
        <v>74</v>
      </c>
      <c r="D3238" s="8">
        <v>8140</v>
      </c>
      <c r="E3238" t="str">
        <f>VLOOKUP(D3238,Conformity!$A$2:$C$116,2,0)</f>
        <v>Roads and Highways</v>
      </c>
      <c r="F3238" s="8" t="s">
        <v>5</v>
      </c>
      <c r="G3238" s="26">
        <f t="shared" si="255"/>
        <v>1.0171301585628862</v>
      </c>
      <c r="H3238" s="30">
        <f t="shared" si="256"/>
        <v>0.19656132206470006</v>
      </c>
      <c r="I3238" s="30">
        <f>HLOOKUP(F3238,ROCs!$B$1:$F$17,MATCH(VLOOKUP(D3238,HROC,2,0),ROCs!$A$2:$A$17,0)+1,0)</f>
        <v>0.45034663738052311</v>
      </c>
      <c r="J3238" s="3">
        <v>0.06</v>
      </c>
      <c r="K3238" s="26">
        <f t="shared" si="252"/>
        <v>0.11260917667699978</v>
      </c>
      <c r="L3238" s="31">
        <f t="shared" si="253"/>
        <v>0.31165841425291613</v>
      </c>
      <c r="M3238" s="4">
        <f>2.721*K3238*(H3238+VLOOKUP(B3238,Summary!$A$34:C$39,3,0))</f>
        <v>8.4741035700049386E-2</v>
      </c>
      <c r="N3238" t="s">
        <v>115</v>
      </c>
      <c r="P3238">
        <f t="shared" si="254"/>
        <v>8000</v>
      </c>
    </row>
    <row r="3239" spans="1:16">
      <c r="A3239" t="s">
        <v>11</v>
      </c>
      <c r="B3239" t="s">
        <v>11</v>
      </c>
      <c r="C3239" t="s">
        <v>17</v>
      </c>
      <c r="D3239" s="8">
        <v>6172</v>
      </c>
      <c r="E3239" t="str">
        <f>VLOOKUP(D3239,Conformity!$A$2:$C$116,2,0)</f>
        <v>Mixed Shrubs</v>
      </c>
      <c r="F3239" s="8" t="s">
        <v>10</v>
      </c>
      <c r="G3239" s="26">
        <f t="shared" si="255"/>
        <v>0.62640332935885068</v>
      </c>
      <c r="H3239" s="30">
        <f t="shared" si="256"/>
        <v>1.7869211096790915E-2</v>
      </c>
      <c r="I3239" s="30">
        <f>HLOOKUP(F3239,ROCs!$B$1:$F$17,MATCH(VLOOKUP(D3239,HROC,2,0),ROCs!$A$2:$A$17,0)+1,0)</f>
        <v>0.24869471632328805</v>
      </c>
      <c r="J3239" s="3">
        <v>0.05</v>
      </c>
      <c r="K3239" s="26">
        <f t="shared" si="252"/>
        <v>5.1821761513865146E-2</v>
      </c>
      <c r="L3239" s="31">
        <f t="shared" si="253"/>
        <v>8.8327262455774838E-2</v>
      </c>
      <c r="M3239" s="4">
        <f>2.721*K3239*(H3239+VLOOKUP(B3239,Summary!$A$34:C$39,3,0))</f>
        <v>1.8030455521555643E-2</v>
      </c>
      <c r="N3239" t="s">
        <v>17</v>
      </c>
      <c r="O3239" t="s">
        <v>28</v>
      </c>
      <c r="P3239">
        <f t="shared" si="254"/>
        <v>6000</v>
      </c>
    </row>
    <row r="3240" spans="1:16">
      <c r="A3240" t="s">
        <v>12</v>
      </c>
      <c r="B3240" t="s">
        <v>95</v>
      </c>
      <c r="C3240" t="s">
        <v>17</v>
      </c>
      <c r="D3240" s="8">
        <v>5250</v>
      </c>
      <c r="E3240" t="str">
        <f>VLOOKUP(D3240,Conformity!$A$2:$C$116,2,0)</f>
        <v>Marshy Lakes</v>
      </c>
      <c r="F3240" s="8" t="s">
        <v>5</v>
      </c>
      <c r="G3240" s="26">
        <f t="shared" si="255"/>
        <v>0.52096910560538079</v>
      </c>
      <c r="H3240" s="30">
        <f t="shared" si="256"/>
        <v>9.3813358258152305E-2</v>
      </c>
      <c r="I3240" s="30">
        <f>HLOOKUP(F3240,ROCs!$B$1:$F$17,MATCH(VLOOKUP(D3240,HROC,2,0),ROCs!$A$2:$A$17,0)+1,0)</f>
        <v>0.2984336595879456</v>
      </c>
      <c r="J3240" s="3">
        <v>0.05</v>
      </c>
      <c r="K3240" s="26">
        <f t="shared" si="252"/>
        <v>6.2186113816638161E-2</v>
      </c>
      <c r="L3240" s="31">
        <f t="shared" si="253"/>
        <v>8.8152356985565367E-2</v>
      </c>
      <c r="M3240" s="4">
        <f>2.721*K3240*(H3240+VLOOKUP(B3240,Summary!$A$34:C$39,3,0))</f>
        <v>1.5874009721896194E-2</v>
      </c>
      <c r="N3240" t="s">
        <v>17</v>
      </c>
      <c r="O3240" t="s">
        <v>18</v>
      </c>
      <c r="P3240">
        <f t="shared" si="254"/>
        <v>5000</v>
      </c>
    </row>
    <row r="3241" spans="1:16">
      <c r="A3241" t="s">
        <v>14</v>
      </c>
      <c r="B3241" t="s">
        <v>96</v>
      </c>
      <c r="C3241" t="s">
        <v>17</v>
      </c>
      <c r="D3241" s="8">
        <v>1330</v>
      </c>
      <c r="E3241" t="str">
        <f>VLOOKUP(D3241,Conformity!$A$2:$C$116,2,0)</f>
        <v>Multiple Dwelling Units, Low Rise &lt;Two stories or less&gt;</v>
      </c>
      <c r="F3241" s="8" t="s">
        <v>3</v>
      </c>
      <c r="G3241" s="26">
        <f t="shared" si="255"/>
        <v>1.6728075169398335</v>
      </c>
      <c r="H3241" s="30">
        <f t="shared" si="256"/>
        <v>0.4645994885165638</v>
      </c>
      <c r="I3241" s="30">
        <f>HLOOKUP(F3241,ROCs!$B$1:$F$17,MATCH(VLOOKUP(D3241,HROC,2,0),ROCs!$A$2:$A$17,0)+1,0)</f>
        <v>0.37832588419635466</v>
      </c>
      <c r="J3241" s="3">
        <v>0.05</v>
      </c>
      <c r="K3241" s="26">
        <f t="shared" si="252"/>
        <v>7.8833656119415396E-2</v>
      </c>
      <c r="L3241" s="31">
        <f t="shared" si="253"/>
        <v>0.35882788205333416</v>
      </c>
      <c r="M3241" s="4">
        <f>2.721*K3241*(H3241+VLOOKUP(B3241,Summary!$A$34:C$39,3,0))</f>
        <v>0.11682006390622664</v>
      </c>
      <c r="N3241" t="s">
        <v>17</v>
      </c>
      <c r="O3241" t="s">
        <v>38</v>
      </c>
      <c r="P3241">
        <f t="shared" si="254"/>
        <v>1000</v>
      </c>
    </row>
    <row r="3242" spans="1:16">
      <c r="A3242" t="s">
        <v>14</v>
      </c>
      <c r="B3242" t="s">
        <v>96</v>
      </c>
      <c r="C3242" t="s">
        <v>17</v>
      </c>
      <c r="D3242" s="8">
        <v>1411</v>
      </c>
      <c r="E3242" t="str">
        <f>VLOOKUP(D3242,Conformity!$A$2:$C$116,2,0)</f>
        <v>Shopping Centers (Plazas, Malls)</v>
      </c>
      <c r="F3242" s="8" t="s">
        <v>3</v>
      </c>
      <c r="G3242" s="26">
        <f t="shared" si="255"/>
        <v>1.4884831588725165</v>
      </c>
      <c r="H3242" s="30">
        <f t="shared" si="256"/>
        <v>0.30824389141964326</v>
      </c>
      <c r="I3242" s="30">
        <f>HLOOKUP(F3242,ROCs!$B$1:$F$17,MATCH(VLOOKUP(D3242,HROC,2,0),ROCs!$A$2:$A$17,0)+1,0)</f>
        <v>0.5449281084296117</v>
      </c>
      <c r="J3242" s="3">
        <v>0.05</v>
      </c>
      <c r="K3242" s="26">
        <f t="shared" si="252"/>
        <v>0.11354939459402034</v>
      </c>
      <c r="L3242" s="31">
        <f t="shared" si="253"/>
        <v>0.45989351978671777</v>
      </c>
      <c r="M3242" s="4">
        <f>2.721*K3242*(H3242+VLOOKUP(B3242,Summary!$A$34:C$39,3,0))</f>
        <v>0.11995490086425914</v>
      </c>
      <c r="N3242" t="s">
        <v>17</v>
      </c>
      <c r="O3242" t="s">
        <v>47</v>
      </c>
      <c r="P3242">
        <f t="shared" si="254"/>
        <v>1000</v>
      </c>
    </row>
    <row r="3243" spans="1:16">
      <c r="A3243" t="s">
        <v>14</v>
      </c>
      <c r="B3243" t="s">
        <v>96</v>
      </c>
      <c r="C3243" t="s">
        <v>17</v>
      </c>
      <c r="D3243" s="8">
        <v>5110</v>
      </c>
      <c r="E3243" t="str">
        <f>VLOOKUP(D3243,Conformity!$A$2:$C$116,2,0)</f>
        <v xml:space="preserve"> Natural River, Stream, Waterway</v>
      </c>
      <c r="F3243" s="8" t="s">
        <v>10</v>
      </c>
      <c r="G3243" s="26">
        <f t="shared" si="255"/>
        <v>0.52096910560538079</v>
      </c>
      <c r="H3243" s="30">
        <f t="shared" si="256"/>
        <v>9.3813358258152305E-2</v>
      </c>
      <c r="I3243" s="30">
        <f>HLOOKUP(F3243,ROCs!$B$1:$F$17,MATCH(VLOOKUP(D3243,HROC,2,0),ROCs!$A$2:$A$17,0)+1,0)</f>
        <v>0.2984336595879456</v>
      </c>
      <c r="J3243" s="3">
        <v>0.05</v>
      </c>
      <c r="K3243" s="26">
        <f t="shared" si="252"/>
        <v>6.2186113816638161E-2</v>
      </c>
      <c r="L3243" s="31">
        <f t="shared" si="253"/>
        <v>8.8152356985565367E-2</v>
      </c>
      <c r="M3243" s="4">
        <f>2.721*K3243*(H3243+VLOOKUP(B3243,Summary!$A$34:C$39,3,0))</f>
        <v>2.941068297750199E-2</v>
      </c>
      <c r="N3243" t="s">
        <v>17</v>
      </c>
      <c r="O3243" t="s">
        <v>55</v>
      </c>
      <c r="P3243">
        <f t="shared" si="254"/>
        <v>5000</v>
      </c>
    </row>
    <row r="3244" spans="1:16">
      <c r="A3244" t="s">
        <v>16</v>
      </c>
      <c r="B3244" t="s">
        <v>97</v>
      </c>
      <c r="C3244" t="s">
        <v>17</v>
      </c>
      <c r="D3244" s="8">
        <v>1320</v>
      </c>
      <c r="E3244" t="str">
        <f>VLOOKUP(D3244,Conformity!$A$2:$C$116,2,0)</f>
        <v>Mobile Home Units &lt;Six or more dwelling units per acre&gt;</v>
      </c>
      <c r="F3244" s="8" t="s">
        <v>10</v>
      </c>
      <c r="G3244" s="26">
        <f t="shared" si="255"/>
        <v>1.6728075169398335</v>
      </c>
      <c r="H3244" s="30">
        <f t="shared" si="256"/>
        <v>0.4645994885165638</v>
      </c>
      <c r="I3244" s="30">
        <f>HLOOKUP(F3244,ROCs!$B$1:$F$17,MATCH(VLOOKUP(D3244,HROC,2,0),ROCs!$A$2:$A$17,0)+1,0)</f>
        <v>0.44774347762687844</v>
      </c>
      <c r="J3244" s="3">
        <v>0.05</v>
      </c>
      <c r="K3244" s="26">
        <f t="shared" si="252"/>
        <v>9.3298547150500788E-2</v>
      </c>
      <c r="L3244" s="31">
        <f t="shared" si="253"/>
        <v>0.42466786041174409</v>
      </c>
      <c r="M3244" s="4">
        <f>2.721*K3244*(H3244+VLOOKUP(B3244,Summary!$A$34:C$39,3,0))</f>
        <v>0.12810032414560035</v>
      </c>
      <c r="N3244" t="s">
        <v>17</v>
      </c>
      <c r="O3244" t="s">
        <v>66</v>
      </c>
      <c r="P3244">
        <f t="shared" si="254"/>
        <v>1000</v>
      </c>
    </row>
    <row r="3245" spans="1:16">
      <c r="A3245" t="s">
        <v>16</v>
      </c>
      <c r="B3245" t="s">
        <v>97</v>
      </c>
      <c r="C3245" t="s">
        <v>17</v>
      </c>
      <c r="D3245" s="8">
        <v>5110</v>
      </c>
      <c r="E3245" t="str">
        <f>VLOOKUP(D3245,Conformity!$A$2:$C$116,2,0)</f>
        <v xml:space="preserve"> Natural River, Stream, Waterway</v>
      </c>
      <c r="F3245" s="8" t="s">
        <v>5</v>
      </c>
      <c r="G3245" s="26">
        <f t="shared" si="255"/>
        <v>0.52096910560538079</v>
      </c>
      <c r="H3245" s="30">
        <f t="shared" si="256"/>
        <v>9.3813358258152305E-2</v>
      </c>
      <c r="I3245" s="30">
        <f>HLOOKUP(F3245,ROCs!$B$1:$F$17,MATCH(VLOOKUP(D3245,HROC,2,0),ROCs!$A$2:$A$17,0)+1,0)</f>
        <v>0.2984336595879456</v>
      </c>
      <c r="J3245" s="3">
        <v>0.05</v>
      </c>
      <c r="K3245" s="26">
        <f t="shared" si="252"/>
        <v>6.2186113816638161E-2</v>
      </c>
      <c r="L3245" s="31">
        <f t="shared" si="253"/>
        <v>8.8152356985565367E-2</v>
      </c>
      <c r="M3245" s="4">
        <f>2.721*K3245*(H3245+VLOOKUP(B3245,Summary!$A$34:C$39,3,0))</f>
        <v>2.264234634969909E-2</v>
      </c>
      <c r="N3245" t="s">
        <v>17</v>
      </c>
      <c r="O3245" t="s">
        <v>60</v>
      </c>
      <c r="P3245">
        <f t="shared" si="254"/>
        <v>5000</v>
      </c>
    </row>
    <row r="3246" spans="1:16">
      <c r="A3246" t="s">
        <v>16</v>
      </c>
      <c r="B3246" t="s">
        <v>97</v>
      </c>
      <c r="C3246" t="s">
        <v>17</v>
      </c>
      <c r="D3246" s="8">
        <v>5110</v>
      </c>
      <c r="E3246" t="str">
        <f>VLOOKUP(D3246,Conformity!$A$2:$C$116,2,0)</f>
        <v xml:space="preserve"> Natural River, Stream, Waterway</v>
      </c>
      <c r="F3246" s="8" t="s">
        <v>10</v>
      </c>
      <c r="G3246" s="26">
        <f t="shared" si="255"/>
        <v>0.52096910560538079</v>
      </c>
      <c r="H3246" s="30">
        <f t="shared" si="256"/>
        <v>9.3813358258152305E-2</v>
      </c>
      <c r="I3246" s="30">
        <f>HLOOKUP(F3246,ROCs!$B$1:$F$17,MATCH(VLOOKUP(D3246,HROC,2,0),ROCs!$A$2:$A$17,0)+1,0)</f>
        <v>0.2984336595879456</v>
      </c>
      <c r="J3246" s="3">
        <v>0.05</v>
      </c>
      <c r="K3246" s="26">
        <f t="shared" si="252"/>
        <v>6.2186113816638161E-2</v>
      </c>
      <c r="L3246" s="31">
        <f t="shared" si="253"/>
        <v>8.8152356985565367E-2</v>
      </c>
      <c r="M3246" s="4">
        <f>2.721*K3246*(H3246+VLOOKUP(B3246,Summary!$A$34:C$39,3,0))</f>
        <v>2.264234634969909E-2</v>
      </c>
      <c r="N3246" t="s">
        <v>17</v>
      </c>
      <c r="O3246" t="s">
        <v>68</v>
      </c>
      <c r="P3246">
        <f t="shared" si="254"/>
        <v>5000</v>
      </c>
    </row>
    <row r="3247" spans="1:16">
      <c r="A3247" t="s">
        <v>16</v>
      </c>
      <c r="B3247" t="s">
        <v>97</v>
      </c>
      <c r="C3247" t="s">
        <v>17</v>
      </c>
      <c r="D3247" s="8">
        <v>6170</v>
      </c>
      <c r="E3247" t="str">
        <f>VLOOKUP(D3247,Conformity!$A$2:$C$116,2,0)</f>
        <v>Mixed Wetland Hardwoods</v>
      </c>
      <c r="F3247" s="8" t="s">
        <v>10</v>
      </c>
      <c r="G3247" s="26">
        <f t="shared" si="255"/>
        <v>0.62640332935885068</v>
      </c>
      <c r="H3247" s="30">
        <f t="shared" si="256"/>
        <v>1.7869211096790915E-2</v>
      </c>
      <c r="I3247" s="30">
        <f>HLOOKUP(F3247,ROCs!$B$1:$F$17,MATCH(VLOOKUP(D3247,HROC,2,0),ROCs!$A$2:$A$17,0)+1,0)</f>
        <v>0.24869471632328805</v>
      </c>
      <c r="J3247" s="3">
        <v>0.05</v>
      </c>
      <c r="K3247" s="26">
        <f t="shared" si="252"/>
        <v>5.1821761513865146E-2</v>
      </c>
      <c r="L3247" s="31">
        <f t="shared" si="253"/>
        <v>8.8327262455774838E-2</v>
      </c>
      <c r="M3247" s="4">
        <f>2.721*K3247*(H3247+VLOOKUP(B3247,Summary!$A$34:C$39,3,0))</f>
        <v>8.159964606009748E-3</v>
      </c>
      <c r="N3247" t="s">
        <v>17</v>
      </c>
      <c r="O3247" t="s">
        <v>67</v>
      </c>
      <c r="P3247">
        <f t="shared" si="254"/>
        <v>6000</v>
      </c>
    </row>
    <row r="3248" spans="1:16">
      <c r="A3248" t="s">
        <v>16</v>
      </c>
      <c r="B3248" t="s">
        <v>97</v>
      </c>
      <c r="C3248" t="s">
        <v>17</v>
      </c>
      <c r="D3248" s="8">
        <v>6410</v>
      </c>
      <c r="E3248" t="str">
        <f>VLOOKUP(D3248,Conformity!$A$2:$C$116,2,0)</f>
        <v>Freshwater Marshes</v>
      </c>
      <c r="F3248" s="8" t="s">
        <v>5</v>
      </c>
      <c r="G3248" s="26">
        <f t="shared" si="255"/>
        <v>0.62640332935885068</v>
      </c>
      <c r="H3248" s="30">
        <f t="shared" si="256"/>
        <v>1.7869211096790915E-2</v>
      </c>
      <c r="I3248" s="30">
        <f>HLOOKUP(F3248,ROCs!$B$1:$F$17,MATCH(VLOOKUP(D3248,HROC,2,0),ROCs!$A$2:$A$17,0)+1,0)</f>
        <v>0.24869471632328805</v>
      </c>
      <c r="J3248" s="3">
        <v>0.05</v>
      </c>
      <c r="K3248" s="26">
        <f t="shared" si="252"/>
        <v>5.1821761513865146E-2</v>
      </c>
      <c r="L3248" s="31">
        <f t="shared" si="253"/>
        <v>8.8327262455774838E-2</v>
      </c>
      <c r="M3248" s="4">
        <f>2.721*K3248*(H3248+VLOOKUP(B3248,Summary!$A$34:C$39,3,0))</f>
        <v>8.159964606009748E-3</v>
      </c>
      <c r="N3248" t="s">
        <v>17</v>
      </c>
      <c r="O3248" t="s">
        <v>34</v>
      </c>
      <c r="P3248">
        <f t="shared" si="254"/>
        <v>6000</v>
      </c>
    </row>
    <row r="3249" spans="1:16" hidden="1">
      <c r="A3249" t="s">
        <v>7</v>
      </c>
      <c r="B3249" t="s">
        <v>94</v>
      </c>
      <c r="C3249" t="s">
        <v>86</v>
      </c>
      <c r="D3249" s="8">
        <v>4340</v>
      </c>
      <c r="E3249" t="str">
        <f>VLOOKUP(D3249,Conformity!$A$2:$C$116,2,0)</f>
        <v>Hardwood - Coniferous Mixed</v>
      </c>
      <c r="F3249" s="8" t="s">
        <v>5</v>
      </c>
      <c r="G3249" s="26">
        <f t="shared" si="255"/>
        <v>0.80616023176279095</v>
      </c>
      <c r="H3249" s="30">
        <f t="shared" si="256"/>
        <v>4.9140330516175015E-2</v>
      </c>
      <c r="I3249" s="30">
        <f>HLOOKUP(F3249,ROCs!$B$1:$F$17,MATCH(VLOOKUP(D3249,HROC,2,0),ROCs!$A$2:$A$17,0)+1,0)</f>
        <v>0.28292799795311729</v>
      </c>
      <c r="J3249" s="3">
        <v>0.05</v>
      </c>
      <c r="K3249" s="26">
        <f t="shared" si="252"/>
        <v>5.8955121573480818E-2</v>
      </c>
      <c r="L3249" s="31">
        <f t="shared" si="253"/>
        <v>0.1293217138363551</v>
      </c>
      <c r="M3249" s="4">
        <f>2.721*K3249*(H3249+VLOOKUP(B3249,Summary!$A$34:C$39,3,0))</f>
        <v>1.5903783078730395E-2</v>
      </c>
      <c r="N3249" t="s">
        <v>109</v>
      </c>
      <c r="P3249">
        <f t="shared" si="254"/>
        <v>4000</v>
      </c>
    </row>
    <row r="3250" spans="1:16" hidden="1">
      <c r="A3250" t="s">
        <v>16</v>
      </c>
      <c r="B3250" t="s">
        <v>97</v>
      </c>
      <c r="C3250" t="s">
        <v>86</v>
      </c>
      <c r="D3250" s="8">
        <v>1400</v>
      </c>
      <c r="E3250" t="str">
        <f>VLOOKUP(D3250,Conformity!$A$2:$C$116,2,0)</f>
        <v>Commercial and Services</v>
      </c>
      <c r="F3250" s="8" t="s">
        <v>3</v>
      </c>
      <c r="G3250" s="26">
        <f t="shared" si="255"/>
        <v>0.73183755311232057</v>
      </c>
      <c r="H3250" s="30">
        <f t="shared" si="256"/>
        <v>0.15992943931627868</v>
      </c>
      <c r="I3250" s="30">
        <f>HLOOKUP(F3250,ROCs!$B$1:$F$17,MATCH(VLOOKUP(D3250,HROC,2,0),ROCs!$A$2:$A$17,0)+1,0)</f>
        <v>0.5449281084296117</v>
      </c>
      <c r="J3250" s="3">
        <v>0.05</v>
      </c>
      <c r="K3250" s="26">
        <f t="shared" si="252"/>
        <v>0.11354939459402034</v>
      </c>
      <c r="L3250" s="31">
        <f t="shared" si="253"/>
        <v>0.2261143138951362</v>
      </c>
      <c r="M3250" s="4">
        <f>2.721*K3250*(H3250+VLOOKUP(B3250,Summary!$A$34:C$39,3,0))</f>
        <v>6.1771779551604102E-2</v>
      </c>
      <c r="N3250" t="s">
        <v>109</v>
      </c>
      <c r="P3250">
        <f t="shared" si="254"/>
        <v>1000</v>
      </c>
    </row>
    <row r="3251" spans="1:16" hidden="1">
      <c r="A3251" t="s">
        <v>16</v>
      </c>
      <c r="B3251" t="s">
        <v>97</v>
      </c>
      <c r="C3251" t="s">
        <v>86</v>
      </c>
      <c r="D3251" s="8">
        <v>4200</v>
      </c>
      <c r="E3251" t="str">
        <f>VLOOKUP(D3251,Conformity!$A$2:$C$116,2,0)</f>
        <v>Upland Hardwood Forests</v>
      </c>
      <c r="F3251" s="8" t="s">
        <v>10</v>
      </c>
      <c r="G3251" s="26">
        <f t="shared" si="255"/>
        <v>0.80616023176279095</v>
      </c>
      <c r="H3251" s="30">
        <f t="shared" si="256"/>
        <v>4.9140330516175015E-2</v>
      </c>
      <c r="I3251" s="30">
        <f>HLOOKUP(F3251,ROCs!$B$1:$F$17,MATCH(VLOOKUP(D3251,HROC,2,0),ROCs!$A$2:$A$17,0)+1,0)</f>
        <v>0.24115339422849597</v>
      </c>
      <c r="J3251" s="3">
        <v>0.05</v>
      </c>
      <c r="K3251" s="26">
        <f t="shared" si="252"/>
        <v>5.0250338522362853E-2</v>
      </c>
      <c r="L3251" s="31">
        <f t="shared" si="253"/>
        <v>0.1102272325987725</v>
      </c>
      <c r="M3251" s="4">
        <f>2.721*K3251*(H3251+VLOOKUP(B3251,Summary!$A$34:C$39,3,0))</f>
        <v>1.2188261785442481E-2</v>
      </c>
      <c r="N3251" t="s">
        <v>109</v>
      </c>
      <c r="P3251">
        <f t="shared" si="254"/>
        <v>4000</v>
      </c>
    </row>
    <row r="3252" spans="1:16" hidden="1">
      <c r="A3252" t="s">
        <v>14</v>
      </c>
      <c r="B3252" t="s">
        <v>96</v>
      </c>
      <c r="C3252" t="s">
        <v>78</v>
      </c>
      <c r="D3252" s="8">
        <v>8300</v>
      </c>
      <c r="E3252" t="str">
        <f>VLOOKUP(D3252,Conformity!$A$2:$C$116,2,0)</f>
        <v>Utilities</v>
      </c>
      <c r="F3252" s="8" t="s">
        <v>5</v>
      </c>
      <c r="G3252" s="26">
        <f t="shared" si="255"/>
        <v>1.2017295380314896</v>
      </c>
      <c r="H3252" s="30">
        <f t="shared" si="256"/>
        <v>0.2322997442582819</v>
      </c>
      <c r="I3252" s="30">
        <f>HLOOKUP(F3252,ROCs!$B$1:$F$17,MATCH(VLOOKUP(D3252,HROC,2,0),ROCs!$A$2:$A$17,0)+1,0)</f>
        <v>0.58224006489851832</v>
      </c>
      <c r="J3252" s="3">
        <v>0.05</v>
      </c>
      <c r="K3252" s="26">
        <f t="shared" si="252"/>
        <v>0.12132427352322876</v>
      </c>
      <c r="L3252" s="31">
        <f t="shared" si="253"/>
        <v>0.39671897879393925</v>
      </c>
      <c r="M3252" s="4">
        <f>2.721*K3252*(H3252+VLOOKUP(B3252,Summary!$A$34:C$39,3,0))</f>
        <v>0.10309743723425685</v>
      </c>
      <c r="N3252" t="s">
        <v>100</v>
      </c>
      <c r="P3252">
        <f t="shared" si="254"/>
        <v>8000</v>
      </c>
    </row>
    <row r="3253" spans="1:16" hidden="1">
      <c r="A3253" t="s">
        <v>2</v>
      </c>
      <c r="B3253" t="s">
        <v>94</v>
      </c>
      <c r="C3253" t="s">
        <v>81</v>
      </c>
      <c r="D3253" s="8">
        <v>1820</v>
      </c>
      <c r="E3253" t="str">
        <f>VLOOKUP(D3253,Conformity!$A$2:$C$116,2,0)</f>
        <v>Golf Courses</v>
      </c>
      <c r="F3253" s="8" t="s">
        <v>5</v>
      </c>
      <c r="G3253" s="26">
        <f t="shared" si="255"/>
        <v>1.8765006736361713</v>
      </c>
      <c r="H3253" s="30">
        <f t="shared" si="256"/>
        <v>0.3700681607026059</v>
      </c>
      <c r="I3253" s="30">
        <f>HLOOKUP(F3253,ROCs!$B$1:$F$17,MATCH(VLOOKUP(D3253,HROC,2,0),ROCs!$A$2:$A$17,0)+1,0)</f>
        <v>0.27638752969320179</v>
      </c>
      <c r="J3253" s="3">
        <v>0.05</v>
      </c>
      <c r="K3253" s="26">
        <f t="shared" si="252"/>
        <v>5.7592251499820925E-2</v>
      </c>
      <c r="L3253" s="31">
        <f t="shared" si="253"/>
        <v>0.29406363645967037</v>
      </c>
      <c r="M3253" s="4">
        <f>2.721*K3253*(H3253+VLOOKUP(B3253,Summary!$A$34:C$39,3,0))</f>
        <v>6.5828258221602792E-2</v>
      </c>
      <c r="N3253" t="s">
        <v>103</v>
      </c>
      <c r="O3253" t="s">
        <v>82</v>
      </c>
      <c r="P3253">
        <f t="shared" si="254"/>
        <v>1000</v>
      </c>
    </row>
    <row r="3254" spans="1:16" hidden="1">
      <c r="A3254" t="s">
        <v>7</v>
      </c>
      <c r="B3254" t="s">
        <v>94</v>
      </c>
      <c r="C3254" t="s">
        <v>81</v>
      </c>
      <c r="D3254" s="8">
        <v>3200</v>
      </c>
      <c r="E3254" t="str">
        <f>VLOOKUP(D3254,Conformity!$A$2:$C$116,2,0)</f>
        <v>Shrub and Brushland</v>
      </c>
      <c r="F3254" s="8" t="s">
        <v>10</v>
      </c>
      <c r="G3254" s="26">
        <f t="shared" si="255"/>
        <v>0.80616023176279095</v>
      </c>
      <c r="H3254" s="30">
        <f t="shared" si="256"/>
        <v>4.9140330516175015E-2</v>
      </c>
      <c r="I3254" s="30">
        <f>HLOOKUP(F3254,ROCs!$B$1:$F$17,MATCH(VLOOKUP(D3254,HROC,2,0),ROCs!$A$2:$A$17,0)+1,0)</f>
        <v>0.24115339422849597</v>
      </c>
      <c r="J3254" s="3">
        <v>0.05</v>
      </c>
      <c r="K3254" s="26">
        <f t="shared" si="252"/>
        <v>5.0250338522362853E-2</v>
      </c>
      <c r="L3254" s="31">
        <f t="shared" si="253"/>
        <v>0.1102272325987725</v>
      </c>
      <c r="M3254" s="4">
        <f>2.721*K3254*(H3254+VLOOKUP(B3254,Summary!$A$34:C$39,3,0))</f>
        <v>1.3555573496635975E-2</v>
      </c>
      <c r="N3254" t="s">
        <v>103</v>
      </c>
      <c r="O3254" t="s">
        <v>82</v>
      </c>
      <c r="P3254">
        <f t="shared" si="254"/>
        <v>3000</v>
      </c>
    </row>
    <row r="3255" spans="1:16" hidden="1">
      <c r="A3255" t="s">
        <v>14</v>
      </c>
      <c r="B3255" t="s">
        <v>96</v>
      </c>
      <c r="C3255" t="s">
        <v>81</v>
      </c>
      <c r="D3255" s="8">
        <v>1310</v>
      </c>
      <c r="E3255" t="str">
        <f>VLOOKUP(D3255,Conformity!$A$2:$C$116,2,0)</f>
        <v>Fixed Single Family Units &lt;Six or more dwelling units per acre&gt;</v>
      </c>
      <c r="F3255" s="8" t="s">
        <v>5</v>
      </c>
      <c r="G3255" s="26">
        <f t="shared" si="255"/>
        <v>1.3474392445178078</v>
      </c>
      <c r="H3255" s="30">
        <f t="shared" si="256"/>
        <v>0.2921616014325315</v>
      </c>
      <c r="I3255" s="30">
        <f>HLOOKUP(F3255,ROCs!$B$1:$F$17,MATCH(VLOOKUP(D3255,HROC,2,0),ROCs!$A$2:$A$17,0)+1,0)</f>
        <v>0.45902383655933859</v>
      </c>
      <c r="J3255" s="3">
        <v>0.05</v>
      </c>
      <c r="K3255" s="26">
        <f t="shared" si="252"/>
        <v>9.564909194305217E-2</v>
      </c>
      <c r="L3255" s="31">
        <f t="shared" si="253"/>
        <v>0.35068612664763127</v>
      </c>
      <c r="M3255" s="4">
        <f>2.721*K3255*(H3255+VLOOKUP(B3255,Summary!$A$34:C$39,3,0))</f>
        <v>9.6859217233248071E-2</v>
      </c>
      <c r="N3255" t="s">
        <v>103</v>
      </c>
      <c r="O3255" t="s">
        <v>82</v>
      </c>
      <c r="P3255">
        <f t="shared" si="254"/>
        <v>1000</v>
      </c>
    </row>
    <row r="3256" spans="1:16" hidden="1">
      <c r="A3256" t="s">
        <v>14</v>
      </c>
      <c r="B3256" t="s">
        <v>96</v>
      </c>
      <c r="C3256" t="s">
        <v>81</v>
      </c>
      <c r="D3256" s="8">
        <v>1840</v>
      </c>
      <c r="E3256" t="str">
        <f>VLOOKUP(D3256,Conformity!$A$2:$C$116,2,0)</f>
        <v>Marinas and Fish Camps</v>
      </c>
      <c r="F3256" s="8" t="s">
        <v>3</v>
      </c>
      <c r="G3256" s="26">
        <f t="shared" si="255"/>
        <v>0.73183755311232057</v>
      </c>
      <c r="H3256" s="30">
        <f t="shared" si="256"/>
        <v>0.15992943931627868</v>
      </c>
      <c r="I3256" s="30">
        <f>HLOOKUP(F3256,ROCs!$B$1:$F$17,MATCH(VLOOKUP(D3256,HROC,2,0),ROCs!$A$2:$A$17,0)+1,0)</f>
        <v>8.3338224602148639E-2</v>
      </c>
      <c r="J3256" s="3">
        <v>0.05</v>
      </c>
      <c r="K3256" s="26">
        <f t="shared" si="252"/>
        <v>1.7365602551472722E-2</v>
      </c>
      <c r="L3256" s="31">
        <f t="shared" si="253"/>
        <v>3.4580645016566755E-2</v>
      </c>
      <c r="M3256" s="4">
        <f>2.721*K3256*(H3256+VLOOKUP(B3256,Summary!$A$34:C$39,3,0))</f>
        <v>1.1337098970578158E-2</v>
      </c>
      <c r="N3256" t="s">
        <v>103</v>
      </c>
      <c r="O3256" t="s">
        <v>82</v>
      </c>
      <c r="P3256">
        <f t="shared" si="254"/>
        <v>1000</v>
      </c>
    </row>
    <row r="3257" spans="1:16" hidden="1">
      <c r="A3257" t="s">
        <v>16</v>
      </c>
      <c r="B3257" t="s">
        <v>97</v>
      </c>
      <c r="C3257" t="s">
        <v>81</v>
      </c>
      <c r="D3257" s="8">
        <v>4370</v>
      </c>
      <c r="E3257" t="str">
        <f>VLOOKUP(D3257,Conformity!$A$2:$C$116,2,0)</f>
        <v>Australian Pines</v>
      </c>
      <c r="F3257" s="8" t="s">
        <v>5</v>
      </c>
      <c r="G3257" s="26">
        <f t="shared" si="255"/>
        <v>0.80616023176279095</v>
      </c>
      <c r="H3257" s="30">
        <f t="shared" si="256"/>
        <v>4.9140330516175015E-2</v>
      </c>
      <c r="I3257" s="30">
        <f>HLOOKUP(F3257,ROCs!$B$1:$F$17,MATCH(VLOOKUP(D3257,HROC,2,0),ROCs!$A$2:$A$17,0)+1,0)</f>
        <v>0.28292799795311729</v>
      </c>
      <c r="J3257" s="3">
        <v>0.05</v>
      </c>
      <c r="K3257" s="26">
        <f t="shared" si="252"/>
        <v>5.8955121573480818E-2</v>
      </c>
      <c r="L3257" s="31">
        <f t="shared" si="253"/>
        <v>0.1293217138363551</v>
      </c>
      <c r="M3257" s="4">
        <f>2.721*K3257*(H3257+VLOOKUP(B3257,Summary!$A$34:C$39,3,0))</f>
        <v>1.4299614220715981E-2</v>
      </c>
      <c r="N3257" t="s">
        <v>103</v>
      </c>
      <c r="O3257" t="s">
        <v>82</v>
      </c>
      <c r="P3257">
        <f t="shared" si="254"/>
        <v>4000</v>
      </c>
    </row>
    <row r="3258" spans="1:16" hidden="1">
      <c r="A3258" t="s">
        <v>14</v>
      </c>
      <c r="B3258" t="s">
        <v>96</v>
      </c>
      <c r="C3258" t="s">
        <v>90</v>
      </c>
      <c r="D3258" s="8">
        <v>6300</v>
      </c>
      <c r="E3258" t="str">
        <f>VLOOKUP(D3258,Conformity!$A$2:$C$116,2,0)</f>
        <v>Wetland Forested Mixed</v>
      </c>
      <c r="F3258" s="8" t="s">
        <v>10</v>
      </c>
      <c r="G3258" s="26">
        <f t="shared" si="255"/>
        <v>0.62640332935885068</v>
      </c>
      <c r="H3258" s="30">
        <f t="shared" si="256"/>
        <v>1.7869211096790915E-2</v>
      </c>
      <c r="I3258" s="30">
        <f>HLOOKUP(F3258,ROCs!$B$1:$F$17,MATCH(VLOOKUP(D3258,HROC,2,0),ROCs!$A$2:$A$17,0)+1,0)</f>
        <v>0.24869471632328805</v>
      </c>
      <c r="J3258" s="3">
        <v>0.05</v>
      </c>
      <c r="K3258" s="26">
        <f t="shared" si="252"/>
        <v>5.1821761513865146E-2</v>
      </c>
      <c r="L3258" s="31">
        <f t="shared" si="253"/>
        <v>8.8327262455774838E-2</v>
      </c>
      <c r="M3258" s="4">
        <f>2.721*K3258*(H3258+VLOOKUP(B3258,Summary!$A$34:C$39,3,0))</f>
        <v>1.3800245129178832E-2</v>
      </c>
      <c r="N3258" t="s">
        <v>105</v>
      </c>
      <c r="O3258" t="s">
        <v>89</v>
      </c>
      <c r="P3258">
        <f t="shared" si="254"/>
        <v>6000</v>
      </c>
    </row>
    <row r="3259" spans="1:16" hidden="1">
      <c r="A3259" t="s">
        <v>14</v>
      </c>
      <c r="B3259" t="s">
        <v>96</v>
      </c>
      <c r="C3259" t="s">
        <v>90</v>
      </c>
      <c r="D3259" s="8">
        <v>7400</v>
      </c>
      <c r="E3259" t="str">
        <f>VLOOKUP(D3259,Conformity!$A$2:$C$116,2,0)</f>
        <v>Disturbed Land</v>
      </c>
      <c r="F3259" s="8" t="s">
        <v>10</v>
      </c>
      <c r="G3259" s="26">
        <f t="shared" si="255"/>
        <v>0.73183755311232057</v>
      </c>
      <c r="H3259" s="30">
        <f t="shared" si="256"/>
        <v>0.13401908322593187</v>
      </c>
      <c r="I3259" s="30">
        <f>HLOOKUP(F3259,ROCs!$B$1:$F$17,MATCH(VLOOKUP(D3259,HROC,2,0),ROCs!$A$2:$A$17,0)+1,0)</f>
        <v>0.24115339422849597</v>
      </c>
      <c r="J3259" s="3">
        <v>0.05</v>
      </c>
      <c r="K3259" s="26">
        <f t="shared" si="252"/>
        <v>5.0250338522362853E-2</v>
      </c>
      <c r="L3259" s="31">
        <f t="shared" si="253"/>
        <v>0.10006500570616661</v>
      </c>
      <c r="M3259" s="4">
        <f>2.721*K3259*(H3259+VLOOKUP(B3259,Summary!$A$34:C$39,3,0))</f>
        <v>2.9263079891371155E-2</v>
      </c>
      <c r="N3259" t="s">
        <v>105</v>
      </c>
      <c r="O3259" t="s">
        <v>89</v>
      </c>
      <c r="P3259">
        <f t="shared" si="254"/>
        <v>7000</v>
      </c>
    </row>
    <row r="3260" spans="1:16" hidden="1">
      <c r="A3260" t="s">
        <v>14</v>
      </c>
      <c r="B3260" t="s">
        <v>96</v>
      </c>
      <c r="C3260" t="s">
        <v>72</v>
      </c>
      <c r="D3260" s="8">
        <v>4280</v>
      </c>
      <c r="E3260" t="str">
        <f>VLOOKUP(D3260,Conformity!$A$2:$C$116,2,0)</f>
        <v>Cabbage Palm</v>
      </c>
      <c r="F3260" s="8" t="s">
        <v>10</v>
      </c>
      <c r="G3260" s="26">
        <f t="shared" si="255"/>
        <v>0.80616023176279095</v>
      </c>
      <c r="H3260" s="30">
        <f t="shared" si="256"/>
        <v>4.9140330516175015E-2</v>
      </c>
      <c r="I3260" s="30">
        <f>HLOOKUP(F3260,ROCs!$B$1:$F$17,MATCH(VLOOKUP(D3260,HROC,2,0),ROCs!$A$2:$A$17,0)+1,0)</f>
        <v>0.24115339422849597</v>
      </c>
      <c r="J3260" s="3">
        <v>0.05</v>
      </c>
      <c r="K3260" s="26">
        <f t="shared" si="252"/>
        <v>5.0250338522362853E-2</v>
      </c>
      <c r="L3260" s="31">
        <f t="shared" si="253"/>
        <v>0.1102272325987725</v>
      </c>
      <c r="M3260" s="4">
        <f>2.721*K3260*(H3260+VLOOKUP(B3260,Summary!$A$34:C$39,3,0))</f>
        <v>1.7657508630216454E-2</v>
      </c>
      <c r="N3260" t="s">
        <v>99</v>
      </c>
      <c r="P3260">
        <f t="shared" si="254"/>
        <v>4000</v>
      </c>
    </row>
    <row r="3261" spans="1:16" hidden="1">
      <c r="A3261" t="s">
        <v>14</v>
      </c>
      <c r="B3261" t="s">
        <v>96</v>
      </c>
      <c r="C3261" t="s">
        <v>80</v>
      </c>
      <c r="D3261" s="8">
        <v>1400</v>
      </c>
      <c r="E3261" t="str">
        <f>VLOOKUP(D3261,Conformity!$A$2:$C$116,2,0)</f>
        <v>Commercial and Services</v>
      </c>
      <c r="F3261" s="8" t="s">
        <v>10</v>
      </c>
      <c r="G3261" s="26">
        <f t="shared" si="255"/>
        <v>0.73183755311232057</v>
      </c>
      <c r="H3261" s="30">
        <f t="shared" si="256"/>
        <v>0.15992943931627868</v>
      </c>
      <c r="I3261" s="30">
        <f>HLOOKUP(F3261,ROCs!$B$1:$F$17,MATCH(VLOOKUP(D3261,HROC,2,0),ROCs!$A$2:$A$17,0)+1,0)</f>
        <v>0.57659988543228824</v>
      </c>
      <c r="J3261" s="3">
        <v>0.05</v>
      </c>
      <c r="K3261" s="26">
        <f t="shared" si="252"/>
        <v>0.12014900112695305</v>
      </c>
      <c r="L3261" s="31">
        <f t="shared" si="253"/>
        <v>0.2392563082536911</v>
      </c>
      <c r="M3261" s="4">
        <f>2.721*K3261*(H3261+VLOOKUP(B3261,Summary!$A$34:C$39,3,0))</f>
        <v>7.8439035613932936E-2</v>
      </c>
      <c r="N3261" t="s">
        <v>114</v>
      </c>
      <c r="P3261">
        <f t="shared" si="254"/>
        <v>1000</v>
      </c>
    </row>
    <row r="3262" spans="1:16" hidden="1">
      <c r="A3262" t="s">
        <v>11</v>
      </c>
      <c r="B3262" t="s">
        <v>11</v>
      </c>
      <c r="C3262" t="s">
        <v>73</v>
      </c>
      <c r="D3262" s="8">
        <v>4110</v>
      </c>
      <c r="E3262" t="str">
        <f>VLOOKUP(D3262,Conformity!$A$2:$C$116,2,0)</f>
        <v>Pine Flatwoods</v>
      </c>
      <c r="F3262" s="8" t="s">
        <v>10</v>
      </c>
      <c r="G3262" s="26">
        <f t="shared" si="255"/>
        <v>0.80616023176279095</v>
      </c>
      <c r="H3262" s="30">
        <f t="shared" si="256"/>
        <v>4.9140330516175015E-2</v>
      </c>
      <c r="I3262" s="30">
        <f>HLOOKUP(F3262,ROCs!$B$1:$F$17,MATCH(VLOOKUP(D3262,HROC,2,0),ROCs!$A$2:$A$17,0)+1,0)</f>
        <v>0.24115339422849597</v>
      </c>
      <c r="J3262" s="3">
        <v>0.05</v>
      </c>
      <c r="K3262" s="26">
        <f t="shared" si="252"/>
        <v>5.0250338522362853E-2</v>
      </c>
      <c r="L3262" s="31">
        <f t="shared" si="253"/>
        <v>0.1102272325987725</v>
      </c>
      <c r="M3262" s="4">
        <f>2.721*K3262*(H3262+VLOOKUP(B3262,Summary!$A$34:C$39,3,0))</f>
        <v>2.1759443763796935E-2</v>
      </c>
      <c r="N3262" t="s">
        <v>110</v>
      </c>
      <c r="P3262">
        <f t="shared" si="254"/>
        <v>4000</v>
      </c>
    </row>
    <row r="3263" spans="1:16" hidden="1">
      <c r="A3263" t="s">
        <v>14</v>
      </c>
      <c r="B3263" t="s">
        <v>96</v>
      </c>
      <c r="C3263" t="s">
        <v>74</v>
      </c>
      <c r="D3263" s="8">
        <v>1110</v>
      </c>
      <c r="E3263" t="str">
        <f>VLOOKUP(D3263,Conformity!$A$2:$C$116,2,0)</f>
        <v>Fixed Single Family Units</v>
      </c>
      <c r="F3263" s="8" t="s">
        <v>5</v>
      </c>
      <c r="G3263" s="26">
        <f t="shared" si="255"/>
        <v>0.96739227811534922</v>
      </c>
      <c r="H3263" s="30">
        <f t="shared" si="256"/>
        <v>0.17065096597435325</v>
      </c>
      <c r="I3263" s="30">
        <f>HLOOKUP(F3263,ROCs!$B$1:$F$17,MATCH(VLOOKUP(D3263,HROC,2,0),ROCs!$A$2:$A$17,0)+1,0)</f>
        <v>0.27638752969320179</v>
      </c>
      <c r="J3263" s="3">
        <v>0.05</v>
      </c>
      <c r="K3263" s="26">
        <f t="shared" si="252"/>
        <v>5.7592251499820925E-2</v>
      </c>
      <c r="L3263" s="31">
        <f t="shared" si="253"/>
        <v>0.1515986086135348</v>
      </c>
      <c r="M3263" s="4">
        <f>2.721*K3263*(H3263+VLOOKUP(B3263,Summary!$A$34:C$39,3,0))</f>
        <v>3.9279140994776057E-2</v>
      </c>
      <c r="N3263" t="s">
        <v>115</v>
      </c>
      <c r="P3263">
        <f t="shared" si="254"/>
        <v>1000</v>
      </c>
    </row>
    <row r="3264" spans="1:16" hidden="1">
      <c r="A3264" t="s">
        <v>8</v>
      </c>
      <c r="B3264" t="s">
        <v>8</v>
      </c>
      <c r="C3264" t="s">
        <v>88</v>
      </c>
      <c r="D3264" s="8">
        <v>8320</v>
      </c>
      <c r="E3264" t="str">
        <f>VLOOKUP(D3264,Conformity!$A$2:$C$116,2,0)</f>
        <v>Electrical Power Transmission Lines</v>
      </c>
      <c r="F3264" s="8" t="s">
        <v>5</v>
      </c>
      <c r="G3264" s="26">
        <f t="shared" si="255"/>
        <v>0.73183755311232057</v>
      </c>
      <c r="H3264" s="30">
        <f t="shared" si="256"/>
        <v>0.15992943931627868</v>
      </c>
      <c r="I3264" s="30">
        <f>HLOOKUP(F3264,ROCs!$B$1:$F$17,MATCH(VLOOKUP(D3264,HROC,2,0),ROCs!$A$2:$A$17,0)+1,0)</f>
        <v>0.28292799795311729</v>
      </c>
      <c r="J3264" s="3">
        <v>0.05</v>
      </c>
      <c r="K3264" s="26">
        <f t="shared" si="252"/>
        <v>5.8955121573480818E-2</v>
      </c>
      <c r="L3264" s="31">
        <f t="shared" si="253"/>
        <v>0.11739910118282537</v>
      </c>
      <c r="M3264" s="4">
        <f>2.721*K3264*(H3264+VLOOKUP(B3264,Summary!$A$34:C$39,3,0))</f>
        <v>5.6134590905361867E-2</v>
      </c>
      <c r="N3264" t="s">
        <v>116</v>
      </c>
      <c r="O3264" t="s">
        <v>89</v>
      </c>
      <c r="P3264">
        <f t="shared" si="254"/>
        <v>8000</v>
      </c>
    </row>
    <row r="3265" spans="1:16" hidden="1">
      <c r="A3265" t="s">
        <v>14</v>
      </c>
      <c r="B3265" t="s">
        <v>96</v>
      </c>
      <c r="C3265" t="s">
        <v>4</v>
      </c>
      <c r="D3265" s="8">
        <v>3300</v>
      </c>
      <c r="E3265" t="str">
        <f>VLOOKUP(D3265,Conformity!$A$2:$C$116,2,0)</f>
        <v>Mixed Rangeland</v>
      </c>
      <c r="F3265" s="8" t="s">
        <v>3</v>
      </c>
      <c r="G3265" s="26">
        <f t="shared" si="255"/>
        <v>0.80616023176279095</v>
      </c>
      <c r="H3265" s="30">
        <f t="shared" si="256"/>
        <v>4.9140330516175015E-2</v>
      </c>
      <c r="I3265" s="30">
        <f>HLOOKUP(F3265,ROCs!$B$1:$F$17,MATCH(VLOOKUP(D3265,HROC,2,0),ROCs!$A$2:$A$17,0)+1,0)</f>
        <v>2.0887301862310671E-2</v>
      </c>
      <c r="J3265" s="3">
        <v>0.04</v>
      </c>
      <c r="K3265" s="26">
        <f t="shared" si="252"/>
        <v>3.4819132204471893E-3</v>
      </c>
      <c r="L3265" s="31">
        <f t="shared" si="253"/>
        <v>7.6377924950330536E-3</v>
      </c>
      <c r="M3265" s="4">
        <f>2.721*K3265*(H3265+VLOOKUP(B3265,Summary!$A$34:C$39,3,0))</f>
        <v>1.2235124090228724E-3</v>
      </c>
      <c r="N3265" t="s">
        <v>4</v>
      </c>
      <c r="P3265">
        <f t="shared" si="254"/>
        <v>3000</v>
      </c>
    </row>
    <row r="3266" spans="1:16">
      <c r="A3266" t="s">
        <v>8</v>
      </c>
      <c r="B3266" t="s">
        <v>8</v>
      </c>
      <c r="C3266" t="s">
        <v>17</v>
      </c>
      <c r="D3266" s="8">
        <v>2110</v>
      </c>
      <c r="E3266" t="str">
        <f>VLOOKUP(D3266,Conformity!$A$2:$C$116,2,0)</f>
        <v>Improved Pastures</v>
      </c>
      <c r="F3266" s="8" t="s">
        <v>5</v>
      </c>
      <c r="G3266" s="26">
        <f t="shared" si="255"/>
        <v>1.8765006736361713</v>
      </c>
      <c r="H3266" s="30">
        <f t="shared" si="256"/>
        <v>0.3700681607026059</v>
      </c>
      <c r="I3266" s="30">
        <f>HLOOKUP(F3266,ROCs!$B$1:$F$17,MATCH(VLOOKUP(D3266,HROC,2,0),ROCs!$A$2:$A$17,0)+1,0)</f>
        <v>0.58663586860269046</v>
      </c>
      <c r="J3266" s="3">
        <v>0.04</v>
      </c>
      <c r="K3266" s="26">
        <f t="shared" ref="K3266:K3329" si="257">Rain*I3266*J3266/12</f>
        <v>9.7792199296068485E-2</v>
      </c>
      <c r="L3266" s="31">
        <f t="shared" ref="L3266:L3329" si="258">2.721*G3266*K3266</f>
        <v>0.49932289489463932</v>
      </c>
      <c r="M3266" s="4">
        <f>2.721*K3266*(H3266+VLOOKUP(B3266,Summary!$A$34:C$39,3,0))</f>
        <v>0.14902997865619877</v>
      </c>
      <c r="N3266" t="s">
        <v>17</v>
      </c>
      <c r="O3266" t="s">
        <v>22</v>
      </c>
      <c r="P3266">
        <f t="shared" si="254"/>
        <v>2000</v>
      </c>
    </row>
    <row r="3267" spans="1:16">
      <c r="A3267" t="s">
        <v>11</v>
      </c>
      <c r="B3267" t="s">
        <v>11</v>
      </c>
      <c r="C3267" t="s">
        <v>17</v>
      </c>
      <c r="D3267" s="8">
        <v>2210</v>
      </c>
      <c r="E3267" t="str">
        <f>VLOOKUP(D3267,Conformity!$A$2:$C$116,2,0)</f>
        <v>Citrus Groves</v>
      </c>
      <c r="F3267" s="8" t="s">
        <v>10</v>
      </c>
      <c r="G3267" s="26">
        <f t="shared" si="255"/>
        <v>1.6671011379372187</v>
      </c>
      <c r="H3267" s="30">
        <f t="shared" si="256"/>
        <v>0.16490862031309303</v>
      </c>
      <c r="I3267" s="30">
        <f>HLOOKUP(F3267,ROCs!$B$1:$F$17,MATCH(VLOOKUP(D3267,HROC,2,0),ROCs!$A$2:$A$17,0)+1,0)</f>
        <v>0.32696578480774496</v>
      </c>
      <c r="J3267" s="3">
        <v>0.04</v>
      </c>
      <c r="K3267" s="26">
        <f t="shared" si="257"/>
        <v>5.4505196327451079E-2</v>
      </c>
      <c r="L3267" s="31">
        <f t="shared" si="258"/>
        <v>0.24724550118790076</v>
      </c>
      <c r="M3267" s="4">
        <f>2.721*K3267*(H3267+VLOOKUP(B3267,Summary!$A$34:C$39,3,0))</f>
        <v>4.0771323384907125E-2</v>
      </c>
      <c r="N3267" t="s">
        <v>17</v>
      </c>
      <c r="O3267" t="s">
        <v>29</v>
      </c>
      <c r="P3267">
        <f t="shared" ref="P3267:P3330" si="259">INT(D3267/1000)*1000</f>
        <v>2000</v>
      </c>
    </row>
    <row r="3268" spans="1:16">
      <c r="A3268" t="s">
        <v>12</v>
      </c>
      <c r="B3268" t="s">
        <v>95</v>
      </c>
      <c r="C3268" t="s">
        <v>17</v>
      </c>
      <c r="D3268" s="8">
        <v>1180</v>
      </c>
      <c r="E3268" t="str">
        <f>VLOOKUP(D3268,Conformity!$A$2:$C$116,2,0)</f>
        <v>Rural Residential</v>
      </c>
      <c r="F3268" s="8" t="s">
        <v>5</v>
      </c>
      <c r="G3268" s="26">
        <f t="shared" si="255"/>
        <v>0.96739227811534922</v>
      </c>
      <c r="H3268" s="30">
        <f t="shared" si="256"/>
        <v>0.17065096597435325</v>
      </c>
      <c r="I3268" s="30">
        <f>HLOOKUP(F3268,ROCs!$B$1:$F$17,MATCH(VLOOKUP(D3268,HROC,2,0),ROCs!$A$2:$A$17,0)+1,0)</f>
        <v>0.27638752969320179</v>
      </c>
      <c r="J3268" s="3">
        <v>0.04</v>
      </c>
      <c r="K3268" s="26">
        <f t="shared" si="257"/>
        <v>4.607380119985674E-2</v>
      </c>
      <c r="L3268" s="31">
        <f t="shared" si="258"/>
        <v>0.12127888689082784</v>
      </c>
      <c r="M3268" s="4">
        <f>2.721*K3268*(H3268+VLOOKUP(B3268,Summary!$A$34:C$39,3,0))</f>
        <v>2.1393967750636032E-2</v>
      </c>
      <c r="N3268" t="s">
        <v>17</v>
      </c>
      <c r="O3268" t="s">
        <v>19</v>
      </c>
      <c r="P3268">
        <f t="shared" si="259"/>
        <v>1000</v>
      </c>
    </row>
    <row r="3269" spans="1:16">
      <c r="A3269" t="s">
        <v>12</v>
      </c>
      <c r="B3269" t="s">
        <v>95</v>
      </c>
      <c r="C3269" t="s">
        <v>17</v>
      </c>
      <c r="D3269" s="8">
        <v>2210</v>
      </c>
      <c r="E3269" t="str">
        <f>VLOOKUP(D3269,Conformity!$A$2:$C$116,2,0)</f>
        <v>Citrus Groves</v>
      </c>
      <c r="F3269" s="8" t="s">
        <v>5</v>
      </c>
      <c r="G3269" s="26">
        <f t="shared" si="255"/>
        <v>1.6671011379372187</v>
      </c>
      <c r="H3269" s="30">
        <f t="shared" si="256"/>
        <v>0.16490862031309303</v>
      </c>
      <c r="I3269" s="30">
        <f>HLOOKUP(F3269,ROCs!$B$1:$F$17,MATCH(VLOOKUP(D3269,HROC,2,0),ROCs!$A$2:$A$17,0)+1,0)</f>
        <v>0.32696578480774496</v>
      </c>
      <c r="J3269" s="3">
        <v>0.04</v>
      </c>
      <c r="K3269" s="26">
        <f t="shared" si="257"/>
        <v>5.4505196327451079E-2</v>
      </c>
      <c r="L3269" s="31">
        <f t="shared" si="258"/>
        <v>0.24724550118790076</v>
      </c>
      <c r="M3269" s="4">
        <f>2.721*K3269*(H3269+VLOOKUP(B3269,Summary!$A$34:C$39,3,0))</f>
        <v>2.4457373072137741E-2</v>
      </c>
      <c r="N3269" t="s">
        <v>17</v>
      </c>
      <c r="O3269" t="s">
        <v>18</v>
      </c>
      <c r="P3269">
        <f t="shared" si="259"/>
        <v>2000</v>
      </c>
    </row>
    <row r="3270" spans="1:16">
      <c r="A3270" t="s">
        <v>12</v>
      </c>
      <c r="B3270" t="s">
        <v>95</v>
      </c>
      <c r="C3270" t="s">
        <v>17</v>
      </c>
      <c r="D3270" s="8">
        <v>5300</v>
      </c>
      <c r="E3270" t="str">
        <f>VLOOKUP(D3270,Conformity!$A$2:$C$116,2,0)</f>
        <v>Reservoirs</v>
      </c>
      <c r="F3270" s="8" t="s">
        <v>5</v>
      </c>
      <c r="G3270" s="26">
        <f t="shared" si="255"/>
        <v>0.52096910560538079</v>
      </c>
      <c r="H3270" s="30">
        <f t="shared" si="256"/>
        <v>9.3813358258152305E-2</v>
      </c>
      <c r="I3270" s="30">
        <f>HLOOKUP(F3270,ROCs!$B$1:$F$17,MATCH(VLOOKUP(D3270,HROC,2,0),ROCs!$A$2:$A$17,0)+1,0)</f>
        <v>0.2984336595879456</v>
      </c>
      <c r="J3270" s="3">
        <v>0.04</v>
      </c>
      <c r="K3270" s="26">
        <f t="shared" si="257"/>
        <v>4.9748891053310533E-2</v>
      </c>
      <c r="L3270" s="31">
        <f t="shared" si="258"/>
        <v>7.0521885588452293E-2</v>
      </c>
      <c r="M3270" s="4">
        <f>2.721*K3270*(H3270+VLOOKUP(B3270,Summary!$A$34:C$39,3,0))</f>
        <v>1.2699207777516956E-2</v>
      </c>
      <c r="N3270" t="s">
        <v>17</v>
      </c>
      <c r="O3270" t="s">
        <v>19</v>
      </c>
      <c r="P3270">
        <f t="shared" si="259"/>
        <v>5000</v>
      </c>
    </row>
    <row r="3271" spans="1:16">
      <c r="A3271" t="s">
        <v>14</v>
      </c>
      <c r="B3271" t="s">
        <v>96</v>
      </c>
      <c r="C3271" t="s">
        <v>17</v>
      </c>
      <c r="D3271" s="8">
        <v>1700</v>
      </c>
      <c r="E3271" t="str">
        <f>VLOOKUP(D3271,Conformity!$A$2:$C$116,2,0)</f>
        <v>Institutional</v>
      </c>
      <c r="F3271" s="8" t="s">
        <v>10</v>
      </c>
      <c r="G3271" s="26">
        <f t="shared" si="255"/>
        <v>0.96739227811534922</v>
      </c>
      <c r="H3271" s="30">
        <f t="shared" si="256"/>
        <v>0.17065096597435325</v>
      </c>
      <c r="I3271" s="30">
        <f>HLOOKUP(F3271,ROCs!$B$1:$F$17,MATCH(VLOOKUP(D3271,HROC,2,0),ROCs!$A$2:$A$17,0)+1,0)</f>
        <v>0.22279788653131388</v>
      </c>
      <c r="J3271" s="3">
        <v>0.04</v>
      </c>
      <c r="K3271" s="26">
        <f t="shared" si="257"/>
        <v>3.7140407684770026E-2</v>
      </c>
      <c r="L3271" s="31">
        <f t="shared" si="258"/>
        <v>9.7763743936423092E-2</v>
      </c>
      <c r="M3271" s="4">
        <f>2.721*K3271*(H3271+VLOOKUP(B3271,Summary!$A$34:C$39,3,0))</f>
        <v>2.5330548330066281E-2</v>
      </c>
      <c r="N3271" t="s">
        <v>17</v>
      </c>
      <c r="O3271" t="s">
        <v>37</v>
      </c>
      <c r="P3271">
        <f t="shared" si="259"/>
        <v>1000</v>
      </c>
    </row>
    <row r="3272" spans="1:16">
      <c r="A3272" t="s">
        <v>14</v>
      </c>
      <c r="B3272" t="s">
        <v>96</v>
      </c>
      <c r="C3272" t="s">
        <v>17</v>
      </c>
      <c r="D3272" s="8">
        <v>1820</v>
      </c>
      <c r="E3272" t="str">
        <f>VLOOKUP(D3272,Conformity!$A$2:$C$116,2,0)</f>
        <v>Golf Courses</v>
      </c>
      <c r="F3272" s="8" t="s">
        <v>5</v>
      </c>
      <c r="G3272" s="26">
        <f t="shared" si="255"/>
        <v>1.8765006736361713</v>
      </c>
      <c r="H3272" s="30">
        <f t="shared" si="256"/>
        <v>0.3700681607026059</v>
      </c>
      <c r="I3272" s="30">
        <f>HLOOKUP(F3272,ROCs!$B$1:$F$17,MATCH(VLOOKUP(D3272,HROC,2,0),ROCs!$A$2:$A$17,0)+1,0)</f>
        <v>0.27638752969320179</v>
      </c>
      <c r="J3272" s="3">
        <v>0.04</v>
      </c>
      <c r="K3272" s="26">
        <f t="shared" si="257"/>
        <v>4.607380119985674E-2</v>
      </c>
      <c r="L3272" s="31">
        <f t="shared" si="258"/>
        <v>0.23525090916773631</v>
      </c>
      <c r="M3272" s="4">
        <f>2.721*K3272*(H3272+VLOOKUP(B3272,Summary!$A$34:C$39,3,0))</f>
        <v>5.6423610969226552E-2</v>
      </c>
      <c r="N3272" t="s">
        <v>17</v>
      </c>
      <c r="O3272" t="s">
        <v>37</v>
      </c>
      <c r="P3272">
        <f t="shared" si="259"/>
        <v>1000</v>
      </c>
    </row>
    <row r="3273" spans="1:16">
      <c r="A3273" t="s">
        <v>14</v>
      </c>
      <c r="B3273" t="s">
        <v>96</v>
      </c>
      <c r="C3273" t="s">
        <v>17</v>
      </c>
      <c r="D3273" s="8">
        <v>5110</v>
      </c>
      <c r="E3273" t="str">
        <f>VLOOKUP(D3273,Conformity!$A$2:$C$116,2,0)</f>
        <v xml:space="preserve"> Natural River, Stream, Waterway</v>
      </c>
      <c r="F3273" s="8" t="s">
        <v>5</v>
      </c>
      <c r="G3273" s="26">
        <f t="shared" si="255"/>
        <v>0.52096910560538079</v>
      </c>
      <c r="H3273" s="30">
        <f t="shared" si="256"/>
        <v>9.3813358258152305E-2</v>
      </c>
      <c r="I3273" s="30">
        <f>HLOOKUP(F3273,ROCs!$B$1:$F$17,MATCH(VLOOKUP(D3273,HROC,2,0),ROCs!$A$2:$A$17,0)+1,0)</f>
        <v>0.2984336595879456</v>
      </c>
      <c r="J3273" s="3">
        <v>0.04</v>
      </c>
      <c r="K3273" s="26">
        <f t="shared" si="257"/>
        <v>4.9748891053310533E-2</v>
      </c>
      <c r="L3273" s="31">
        <f t="shared" si="258"/>
        <v>7.0521885588452293E-2</v>
      </c>
      <c r="M3273" s="4">
        <f>2.721*K3273*(H3273+VLOOKUP(B3273,Summary!$A$34:C$39,3,0))</f>
        <v>2.3528546382001594E-2</v>
      </c>
      <c r="N3273" t="s">
        <v>17</v>
      </c>
      <c r="O3273" t="s">
        <v>41</v>
      </c>
      <c r="P3273">
        <f t="shared" si="259"/>
        <v>5000</v>
      </c>
    </row>
    <row r="3274" spans="1:16">
      <c r="A3274" t="s">
        <v>14</v>
      </c>
      <c r="B3274" t="s">
        <v>96</v>
      </c>
      <c r="C3274" t="s">
        <v>17</v>
      </c>
      <c r="D3274" s="8">
        <v>5120</v>
      </c>
      <c r="E3274" t="str">
        <f>VLOOKUP(D3274,Conformity!$A$2:$C$116,2,0)</f>
        <v xml:space="preserve"> Channelized Waterways, Canals</v>
      </c>
      <c r="F3274" s="8" t="s">
        <v>3</v>
      </c>
      <c r="G3274" s="26">
        <f t="shared" si="255"/>
        <v>0.52096910560538079</v>
      </c>
      <c r="H3274" s="30">
        <f t="shared" si="256"/>
        <v>9.3813358258152305E-2</v>
      </c>
      <c r="I3274" s="30">
        <f>HLOOKUP(F3274,ROCs!$B$1:$F$17,MATCH(VLOOKUP(D3274,HROC,2,0),ROCs!$A$2:$A$17,0)+1,0)</f>
        <v>0.2984336595879456</v>
      </c>
      <c r="J3274" s="3">
        <v>0.04</v>
      </c>
      <c r="K3274" s="26">
        <f t="shared" si="257"/>
        <v>4.9748891053310533E-2</v>
      </c>
      <c r="L3274" s="31">
        <f t="shared" si="258"/>
        <v>7.0521885588452293E-2</v>
      </c>
      <c r="M3274" s="4">
        <f>2.721*K3274*(H3274+VLOOKUP(B3274,Summary!$A$34:C$39,3,0))</f>
        <v>2.3528546382001594E-2</v>
      </c>
      <c r="N3274" t="s">
        <v>17</v>
      </c>
      <c r="O3274" t="s">
        <v>38</v>
      </c>
      <c r="P3274">
        <f t="shared" si="259"/>
        <v>5000</v>
      </c>
    </row>
    <row r="3275" spans="1:16">
      <c r="A3275" t="s">
        <v>14</v>
      </c>
      <c r="B3275" t="s">
        <v>96</v>
      </c>
      <c r="C3275" t="s">
        <v>17</v>
      </c>
      <c r="D3275" s="8">
        <v>6120</v>
      </c>
      <c r="E3275" t="str">
        <f>VLOOKUP(D3275,Conformity!$A$2:$C$116,2,0)</f>
        <v>Mangrove Swamps</v>
      </c>
      <c r="F3275" s="8" t="s">
        <v>3</v>
      </c>
      <c r="G3275" s="26">
        <f t="shared" si="255"/>
        <v>0.62640332935885068</v>
      </c>
      <c r="H3275" s="30">
        <f t="shared" si="256"/>
        <v>1.7869211096790915E-2</v>
      </c>
      <c r="I3275" s="30">
        <f>HLOOKUP(F3275,ROCs!$B$1:$F$17,MATCH(VLOOKUP(D3275,HROC,2,0),ROCs!$A$2:$A$17,0)+1,0)</f>
        <v>0.24869471632328805</v>
      </c>
      <c r="J3275" s="3">
        <v>0.04</v>
      </c>
      <c r="K3275" s="26">
        <f t="shared" si="257"/>
        <v>4.1457409211092117E-2</v>
      </c>
      <c r="L3275" s="31">
        <f t="shared" si="258"/>
        <v>7.0661809964619862E-2</v>
      </c>
      <c r="M3275" s="4">
        <f>2.721*K3275*(H3275+VLOOKUP(B3275,Summary!$A$34:C$39,3,0))</f>
        <v>1.1040196103343065E-2</v>
      </c>
      <c r="N3275" t="s">
        <v>17</v>
      </c>
      <c r="O3275" t="s">
        <v>47</v>
      </c>
      <c r="P3275">
        <f t="shared" si="259"/>
        <v>6000</v>
      </c>
    </row>
    <row r="3276" spans="1:16">
      <c r="A3276" t="s">
        <v>16</v>
      </c>
      <c r="B3276" t="s">
        <v>97</v>
      </c>
      <c r="C3276" t="s">
        <v>17</v>
      </c>
      <c r="D3276" s="8">
        <v>4110</v>
      </c>
      <c r="E3276" t="str">
        <f>VLOOKUP(D3276,Conformity!$A$2:$C$116,2,0)</f>
        <v>Pine Flatwoods</v>
      </c>
      <c r="F3276" s="8" t="s">
        <v>10</v>
      </c>
      <c r="G3276" s="26">
        <f t="shared" si="255"/>
        <v>0.80616023176279095</v>
      </c>
      <c r="H3276" s="30">
        <f t="shared" si="256"/>
        <v>4.9140330516175015E-2</v>
      </c>
      <c r="I3276" s="30">
        <f>HLOOKUP(F3276,ROCs!$B$1:$F$17,MATCH(VLOOKUP(D3276,HROC,2,0),ROCs!$A$2:$A$17,0)+1,0)</f>
        <v>0.24115339422849597</v>
      </c>
      <c r="J3276" s="3">
        <v>0.04</v>
      </c>
      <c r="K3276" s="26">
        <f t="shared" si="257"/>
        <v>4.020027081789028E-2</v>
      </c>
      <c r="L3276" s="31">
        <f t="shared" si="258"/>
        <v>8.8181786079017985E-2</v>
      </c>
      <c r="M3276" s="4">
        <f>2.721*K3276*(H3276+VLOOKUP(B3276,Summary!$A$34:C$39,3,0))</f>
        <v>9.7506094283539846E-3</v>
      </c>
      <c r="N3276" t="s">
        <v>17</v>
      </c>
      <c r="O3276" t="s">
        <v>63</v>
      </c>
      <c r="P3276">
        <f t="shared" si="259"/>
        <v>4000</v>
      </c>
    </row>
    <row r="3277" spans="1:16" hidden="1">
      <c r="A3277" t="s">
        <v>2</v>
      </c>
      <c r="B3277" t="s">
        <v>94</v>
      </c>
      <c r="C3277" t="s">
        <v>86</v>
      </c>
      <c r="D3277" s="8">
        <v>7430</v>
      </c>
      <c r="E3277" t="str">
        <f>VLOOKUP(D3277,Conformity!$A$2:$C$116,2,0)</f>
        <v>Spoil Areas</v>
      </c>
      <c r="F3277" s="8" t="s">
        <v>10</v>
      </c>
      <c r="G3277" s="26">
        <f t="shared" si="255"/>
        <v>0.73183755311232057</v>
      </c>
      <c r="H3277" s="30">
        <f t="shared" si="256"/>
        <v>0.13401908322593187</v>
      </c>
      <c r="I3277" s="30">
        <f>HLOOKUP(F3277,ROCs!$B$1:$F$17,MATCH(VLOOKUP(D3277,HROC,2,0),ROCs!$A$2:$A$17,0)+1,0)</f>
        <v>0.24115339422849597</v>
      </c>
      <c r="J3277" s="3">
        <v>0.04</v>
      </c>
      <c r="K3277" s="26">
        <f t="shared" si="257"/>
        <v>4.020027081789028E-2</v>
      </c>
      <c r="L3277" s="31">
        <f t="shared" si="258"/>
        <v>8.0052004564933277E-2</v>
      </c>
      <c r="M3277" s="4">
        <f>2.721*K3277*(H3277+VLOOKUP(B3277,Summary!$A$34:C$39,3,0))</f>
        <v>2.012891580623254E-2</v>
      </c>
      <c r="N3277" t="s">
        <v>109</v>
      </c>
      <c r="P3277">
        <f t="shared" si="259"/>
        <v>7000</v>
      </c>
    </row>
    <row r="3278" spans="1:16" hidden="1">
      <c r="A3278" t="s">
        <v>7</v>
      </c>
      <c r="B3278" t="s">
        <v>94</v>
      </c>
      <c r="C3278" t="s">
        <v>86</v>
      </c>
      <c r="D3278" s="8">
        <v>4340</v>
      </c>
      <c r="E3278" t="str">
        <f>VLOOKUP(D3278,Conformity!$A$2:$C$116,2,0)</f>
        <v>Hardwood - Coniferous Mixed</v>
      </c>
      <c r="F3278" s="8" t="s">
        <v>3</v>
      </c>
      <c r="G3278" s="26">
        <f t="shared" si="255"/>
        <v>0.80616023176279095</v>
      </c>
      <c r="H3278" s="30">
        <f t="shared" si="256"/>
        <v>4.9140330516175015E-2</v>
      </c>
      <c r="I3278" s="30">
        <f>HLOOKUP(F3278,ROCs!$B$1:$F$17,MATCH(VLOOKUP(D3278,HROC,2,0),ROCs!$A$2:$A$17,0)+1,0)</f>
        <v>2.0887301862310671E-2</v>
      </c>
      <c r="J3278" s="3">
        <v>0.04</v>
      </c>
      <c r="K3278" s="26">
        <f t="shared" si="257"/>
        <v>3.4819132204471893E-3</v>
      </c>
      <c r="L3278" s="31">
        <f t="shared" si="258"/>
        <v>7.6377924950330536E-3</v>
      </c>
      <c r="M3278" s="4">
        <f>2.721*K3278*(H3278+VLOOKUP(B3278,Summary!$A$34:C$39,3,0))</f>
        <v>9.3928383283776822E-4</v>
      </c>
      <c r="N3278" t="s">
        <v>109</v>
      </c>
      <c r="P3278">
        <f t="shared" si="259"/>
        <v>4000</v>
      </c>
    </row>
    <row r="3279" spans="1:16" hidden="1">
      <c r="A3279" t="s">
        <v>11</v>
      </c>
      <c r="B3279" t="s">
        <v>11</v>
      </c>
      <c r="C3279" t="s">
        <v>86</v>
      </c>
      <c r="D3279" s="8">
        <v>2140</v>
      </c>
      <c r="E3279" t="str">
        <f>VLOOKUP(D3279,Conformity!$A$2:$C$116,2,0)</f>
        <v>Row Crops</v>
      </c>
      <c r="F3279" s="8" t="s">
        <v>10</v>
      </c>
      <c r="G3279" s="26">
        <f t="shared" ref="G3279:G3342" si="260">VLOOKUP(VLOOKUP(D3279,HEMC,2,0),EMCN,2,0)</f>
        <v>1.1942187284187931</v>
      </c>
      <c r="H3279" s="30">
        <f t="shared" ref="H3279:H3342" si="261">VLOOKUP(VLOOKUP(D3279,HEMC,2,0),EMCP,3,0)</f>
        <v>0.52982210901985061</v>
      </c>
      <c r="I3279" s="30">
        <f>HLOOKUP(F3279,ROCs!$B$1:$F$17,MATCH(VLOOKUP(D3279,HROC,2,0),ROCs!$A$2:$A$17,0)+1,0)</f>
        <v>0.25824300484311374</v>
      </c>
      <c r="J3279" s="3">
        <v>0.04</v>
      </c>
      <c r="K3279" s="26">
        <f t="shared" si="257"/>
        <v>4.3049108907347061E-2</v>
      </c>
      <c r="L3279" s="31">
        <f t="shared" si="258"/>
        <v>0.13988675176109097</v>
      </c>
      <c r="M3279" s="4">
        <f>2.721*K3279*(H3279+VLOOKUP(B3279,Summary!$A$34:C$39,3,0))</f>
        <v>7.4946602666517897E-2</v>
      </c>
      <c r="N3279" t="s">
        <v>109</v>
      </c>
      <c r="P3279">
        <f t="shared" si="259"/>
        <v>2000</v>
      </c>
    </row>
    <row r="3280" spans="1:16" hidden="1">
      <c r="A3280" t="s">
        <v>14</v>
      </c>
      <c r="B3280" t="s">
        <v>96</v>
      </c>
      <c r="C3280" t="s">
        <v>86</v>
      </c>
      <c r="D3280" s="8">
        <v>1700</v>
      </c>
      <c r="E3280" t="str">
        <f>VLOOKUP(D3280,Conformity!$A$2:$C$116,2,0)</f>
        <v>Institutional</v>
      </c>
      <c r="F3280" s="8" t="s">
        <v>9</v>
      </c>
      <c r="G3280" s="26">
        <f t="shared" si="260"/>
        <v>0.96739227811534922</v>
      </c>
      <c r="H3280" s="30">
        <f t="shared" si="261"/>
        <v>0.17065096597435325</v>
      </c>
      <c r="I3280" s="30">
        <f>HLOOKUP(F3280,ROCs!$B$1:$F$17,MATCH(VLOOKUP(D3280,HROC,2,0),ROCs!$A$2:$A$17,0)+1,0)</f>
        <v>0.2050753273754139</v>
      </c>
      <c r="J3280" s="3">
        <v>0.04</v>
      </c>
      <c r="K3280" s="26">
        <f t="shared" si="257"/>
        <v>3.4186057073481498E-2</v>
      </c>
      <c r="L3280" s="31">
        <f t="shared" si="258"/>
        <v>8.9987082486934891E-2</v>
      </c>
      <c r="M3280" s="4">
        <f>2.721*K3280*(H3280+VLOOKUP(B3280,Summary!$A$34:C$39,3,0))</f>
        <v>2.331561834926555E-2</v>
      </c>
      <c r="N3280" t="s">
        <v>109</v>
      </c>
      <c r="P3280">
        <f t="shared" si="259"/>
        <v>1000</v>
      </c>
    </row>
    <row r="3281" spans="1:16" hidden="1">
      <c r="A3281" t="s">
        <v>14</v>
      </c>
      <c r="B3281" t="s">
        <v>96</v>
      </c>
      <c r="C3281" t="s">
        <v>86</v>
      </c>
      <c r="D3281" s="8">
        <v>2140</v>
      </c>
      <c r="E3281" t="str">
        <f>VLOOKUP(D3281,Conformity!$A$2:$C$116,2,0)</f>
        <v>Row Crops</v>
      </c>
      <c r="F3281" s="8" t="s">
        <v>10</v>
      </c>
      <c r="G3281" s="26">
        <f t="shared" si="260"/>
        <v>1.1942187284187931</v>
      </c>
      <c r="H3281" s="30">
        <f t="shared" si="261"/>
        <v>0.52982210901985061</v>
      </c>
      <c r="I3281" s="30">
        <f>HLOOKUP(F3281,ROCs!$B$1:$F$17,MATCH(VLOOKUP(D3281,HROC,2,0),ROCs!$A$2:$A$17,0)+1,0)</f>
        <v>0.25824300484311374</v>
      </c>
      <c r="J3281" s="3">
        <v>0.04</v>
      </c>
      <c r="K3281" s="26">
        <f t="shared" si="257"/>
        <v>4.3049108907347061E-2</v>
      </c>
      <c r="L3281" s="31">
        <f t="shared" si="258"/>
        <v>0.13988675176109097</v>
      </c>
      <c r="M3281" s="4">
        <f>2.721*K3281*(H3281+VLOOKUP(B3281,Summary!$A$34:C$39,3,0))</f>
        <v>7.1432503906411149E-2</v>
      </c>
      <c r="N3281" t="s">
        <v>109</v>
      </c>
      <c r="P3281">
        <f t="shared" si="259"/>
        <v>2000</v>
      </c>
    </row>
    <row r="3282" spans="1:16" hidden="1">
      <c r="A3282" t="s">
        <v>14</v>
      </c>
      <c r="B3282" t="s">
        <v>96</v>
      </c>
      <c r="C3282" t="s">
        <v>86</v>
      </c>
      <c r="D3282" s="8">
        <v>6172</v>
      </c>
      <c r="E3282" t="str">
        <f>VLOOKUP(D3282,Conformity!$A$2:$C$116,2,0)</f>
        <v>Mixed Shrubs</v>
      </c>
      <c r="F3282" s="8" t="s">
        <v>10</v>
      </c>
      <c r="G3282" s="26">
        <f t="shared" si="260"/>
        <v>0.62640332935885068</v>
      </c>
      <c r="H3282" s="30">
        <f t="shared" si="261"/>
        <v>1.7869211096790915E-2</v>
      </c>
      <c r="I3282" s="30">
        <f>HLOOKUP(F3282,ROCs!$B$1:$F$17,MATCH(VLOOKUP(D3282,HROC,2,0),ROCs!$A$2:$A$17,0)+1,0)</f>
        <v>0.24869471632328805</v>
      </c>
      <c r="J3282" s="3">
        <v>0.04</v>
      </c>
      <c r="K3282" s="26">
        <f t="shared" si="257"/>
        <v>4.1457409211092117E-2</v>
      </c>
      <c r="L3282" s="31">
        <f t="shared" si="258"/>
        <v>7.0661809964619862E-2</v>
      </c>
      <c r="M3282" s="4">
        <f>2.721*K3282*(H3282+VLOOKUP(B3282,Summary!$A$34:C$39,3,0))</f>
        <v>1.1040196103343065E-2</v>
      </c>
      <c r="N3282" t="s">
        <v>109</v>
      </c>
      <c r="P3282">
        <f t="shared" si="259"/>
        <v>6000</v>
      </c>
    </row>
    <row r="3283" spans="1:16" hidden="1">
      <c r="A3283" t="s">
        <v>16</v>
      </c>
      <c r="B3283" t="s">
        <v>97</v>
      </c>
      <c r="C3283" t="s">
        <v>86</v>
      </c>
      <c r="D3283" s="8">
        <v>3300</v>
      </c>
      <c r="E3283" t="str">
        <f>VLOOKUP(D3283,Conformity!$A$2:$C$116,2,0)</f>
        <v>Mixed Rangeland</v>
      </c>
      <c r="F3283" s="8" t="s">
        <v>10</v>
      </c>
      <c r="G3283" s="26">
        <f t="shared" si="260"/>
        <v>0.80616023176279095</v>
      </c>
      <c r="H3283" s="30">
        <f t="shared" si="261"/>
        <v>4.9140330516175015E-2</v>
      </c>
      <c r="I3283" s="30">
        <f>HLOOKUP(F3283,ROCs!$B$1:$F$17,MATCH(VLOOKUP(D3283,HROC,2,0),ROCs!$A$2:$A$17,0)+1,0)</f>
        <v>0.24115339422849597</v>
      </c>
      <c r="J3283" s="3">
        <v>0.04</v>
      </c>
      <c r="K3283" s="26">
        <f t="shared" si="257"/>
        <v>4.020027081789028E-2</v>
      </c>
      <c r="L3283" s="31">
        <f t="shared" si="258"/>
        <v>8.8181786079017985E-2</v>
      </c>
      <c r="M3283" s="4">
        <f>2.721*K3283*(H3283+VLOOKUP(B3283,Summary!$A$34:C$39,3,0))</f>
        <v>9.7506094283539846E-3</v>
      </c>
      <c r="N3283" t="s">
        <v>109</v>
      </c>
      <c r="P3283">
        <f t="shared" si="259"/>
        <v>3000</v>
      </c>
    </row>
    <row r="3284" spans="1:16" hidden="1">
      <c r="A3284" t="s">
        <v>16</v>
      </c>
      <c r="B3284" t="s">
        <v>97</v>
      </c>
      <c r="C3284" t="s">
        <v>86</v>
      </c>
      <c r="D3284" s="8">
        <v>5120</v>
      </c>
      <c r="E3284" t="str">
        <f>VLOOKUP(D3284,Conformity!$A$2:$C$116,2,0)</f>
        <v xml:space="preserve"> Channelized Waterways, Canals</v>
      </c>
      <c r="F3284" s="8" t="s">
        <v>10</v>
      </c>
      <c r="G3284" s="26">
        <f t="shared" si="260"/>
        <v>0.52096910560538079</v>
      </c>
      <c r="H3284" s="30">
        <f t="shared" si="261"/>
        <v>9.3813358258152305E-2</v>
      </c>
      <c r="I3284" s="30">
        <f>HLOOKUP(F3284,ROCs!$B$1:$F$17,MATCH(VLOOKUP(D3284,HROC,2,0),ROCs!$A$2:$A$17,0)+1,0)</f>
        <v>0.2984336595879456</v>
      </c>
      <c r="J3284" s="3">
        <v>0.04</v>
      </c>
      <c r="K3284" s="26">
        <f t="shared" si="257"/>
        <v>4.9748891053310533E-2</v>
      </c>
      <c r="L3284" s="31">
        <f t="shared" si="258"/>
        <v>7.0521885588452293E-2</v>
      </c>
      <c r="M3284" s="4">
        <f>2.721*K3284*(H3284+VLOOKUP(B3284,Summary!$A$34:C$39,3,0))</f>
        <v>1.8113877079759273E-2</v>
      </c>
      <c r="N3284" t="s">
        <v>109</v>
      </c>
      <c r="P3284">
        <f t="shared" si="259"/>
        <v>5000</v>
      </c>
    </row>
    <row r="3285" spans="1:16" hidden="1">
      <c r="A3285" t="s">
        <v>16</v>
      </c>
      <c r="B3285" t="s">
        <v>97</v>
      </c>
      <c r="C3285" t="s">
        <v>86</v>
      </c>
      <c r="D3285" s="8">
        <v>5300</v>
      </c>
      <c r="E3285" t="str">
        <f>VLOOKUP(D3285,Conformity!$A$2:$C$116,2,0)</f>
        <v>Reservoirs</v>
      </c>
      <c r="F3285" s="8" t="s">
        <v>10</v>
      </c>
      <c r="G3285" s="26">
        <f t="shared" si="260"/>
        <v>0.52096910560538079</v>
      </c>
      <c r="H3285" s="30">
        <f t="shared" si="261"/>
        <v>9.3813358258152305E-2</v>
      </c>
      <c r="I3285" s="30">
        <f>HLOOKUP(F3285,ROCs!$B$1:$F$17,MATCH(VLOOKUP(D3285,HROC,2,0),ROCs!$A$2:$A$17,0)+1,0)</f>
        <v>0.2984336595879456</v>
      </c>
      <c r="J3285" s="3">
        <v>0.04</v>
      </c>
      <c r="K3285" s="26">
        <f t="shared" si="257"/>
        <v>4.9748891053310533E-2</v>
      </c>
      <c r="L3285" s="31">
        <f t="shared" si="258"/>
        <v>7.0521885588452293E-2</v>
      </c>
      <c r="M3285" s="4">
        <f>2.721*K3285*(H3285+VLOOKUP(B3285,Summary!$A$34:C$39,3,0))</f>
        <v>1.8113877079759273E-2</v>
      </c>
      <c r="N3285" t="s">
        <v>109</v>
      </c>
      <c r="P3285">
        <f t="shared" si="259"/>
        <v>5000</v>
      </c>
    </row>
    <row r="3286" spans="1:16" hidden="1">
      <c r="A3286" t="s">
        <v>7</v>
      </c>
      <c r="B3286" t="s">
        <v>94</v>
      </c>
      <c r="C3286" t="s">
        <v>81</v>
      </c>
      <c r="D3286" s="8">
        <v>8140</v>
      </c>
      <c r="E3286" t="str">
        <f>VLOOKUP(D3286,Conformity!$A$2:$C$116,2,0)</f>
        <v>Roads and Highways</v>
      </c>
      <c r="F3286" s="8" t="s">
        <v>5</v>
      </c>
      <c r="G3286" s="26">
        <f t="shared" si="260"/>
        <v>1.0171301585628862</v>
      </c>
      <c r="H3286" s="30">
        <f t="shared" si="261"/>
        <v>0.19656132206470006</v>
      </c>
      <c r="I3286" s="30">
        <f>HLOOKUP(F3286,ROCs!$B$1:$F$17,MATCH(VLOOKUP(D3286,HROC,2,0),ROCs!$A$2:$A$17,0)+1,0)</f>
        <v>0.45034663738052311</v>
      </c>
      <c r="J3286" s="3">
        <v>0.04</v>
      </c>
      <c r="K3286" s="26">
        <f t="shared" si="257"/>
        <v>7.5072784451333197E-2</v>
      </c>
      <c r="L3286" s="31">
        <f t="shared" si="258"/>
        <v>0.20777227616861077</v>
      </c>
      <c r="M3286" s="4">
        <f>2.721*K3286*(H3286+VLOOKUP(B3286,Summary!$A$34:C$39,3,0))</f>
        <v>5.0365832405270601E-2</v>
      </c>
      <c r="N3286" t="s">
        <v>103</v>
      </c>
      <c r="O3286" t="s">
        <v>82</v>
      </c>
      <c r="P3286">
        <f t="shared" si="259"/>
        <v>8000</v>
      </c>
    </row>
    <row r="3287" spans="1:16" hidden="1">
      <c r="A3287" t="s">
        <v>14</v>
      </c>
      <c r="B3287" t="s">
        <v>96</v>
      </c>
      <c r="C3287" t="s">
        <v>81</v>
      </c>
      <c r="D3287" s="8">
        <v>1550</v>
      </c>
      <c r="E3287" t="str">
        <f>VLOOKUP(D3287,Conformity!$A$2:$C$116,2,0)</f>
        <v>Other Light Industrial</v>
      </c>
      <c r="F3287" s="8" t="s">
        <v>5</v>
      </c>
      <c r="G3287" s="26">
        <f t="shared" si="260"/>
        <v>1.2017295380314896</v>
      </c>
      <c r="H3287" s="30">
        <f t="shared" si="261"/>
        <v>0.2322997442582819</v>
      </c>
      <c r="I3287" s="30">
        <f>HLOOKUP(F3287,ROCs!$B$1:$F$17,MATCH(VLOOKUP(D3287,HROC,2,0),ROCs!$A$2:$A$17,0)+1,0)</f>
        <v>0.34369105791620291</v>
      </c>
      <c r="J3287" s="3">
        <v>0.04</v>
      </c>
      <c r="K3287" s="26">
        <f t="shared" si="257"/>
        <v>5.7293299354631032E-2</v>
      </c>
      <c r="L3287" s="31">
        <f t="shared" si="258"/>
        <v>0.18734370750098014</v>
      </c>
      <c r="M3287" s="4">
        <f>2.721*K3287*(H3287+VLOOKUP(B3287,Summary!$A$34:C$39,3,0))</f>
        <v>4.868598972510349E-2</v>
      </c>
      <c r="N3287" t="s">
        <v>103</v>
      </c>
      <c r="O3287" t="s">
        <v>82</v>
      </c>
      <c r="P3287">
        <f t="shared" si="259"/>
        <v>1000</v>
      </c>
    </row>
    <row r="3288" spans="1:16" hidden="1">
      <c r="A3288" t="s">
        <v>14</v>
      </c>
      <c r="B3288" t="s">
        <v>96</v>
      </c>
      <c r="C3288" t="s">
        <v>81</v>
      </c>
      <c r="D3288" s="8">
        <v>1900</v>
      </c>
      <c r="E3288" t="str">
        <f>VLOOKUP(D3288,Conformity!$A$2:$C$116,2,0)</f>
        <v>Open Land</v>
      </c>
      <c r="F3288" s="8" t="s">
        <v>5</v>
      </c>
      <c r="G3288" s="26">
        <f t="shared" si="260"/>
        <v>0.80616023176279095</v>
      </c>
      <c r="H3288" s="30">
        <f t="shared" si="261"/>
        <v>4.9140330516175015E-2</v>
      </c>
      <c r="I3288" s="30">
        <f>HLOOKUP(F3288,ROCs!$B$1:$F$17,MATCH(VLOOKUP(D3288,HROC,2,0),ROCs!$A$2:$A$17,0)+1,0)</f>
        <v>0.28292799795311729</v>
      </c>
      <c r="J3288" s="3">
        <v>0.04</v>
      </c>
      <c r="K3288" s="26">
        <f t="shared" si="257"/>
        <v>4.7164097258784649E-2</v>
      </c>
      <c r="L3288" s="31">
        <f t="shared" si="258"/>
        <v>0.10345737106908408</v>
      </c>
      <c r="M3288" s="4">
        <f>2.721*K3288*(H3288+VLOOKUP(B3288,Summary!$A$34:C$39,3,0))</f>
        <v>1.6573031722218905E-2</v>
      </c>
      <c r="N3288" t="s">
        <v>103</v>
      </c>
      <c r="O3288" t="s">
        <v>82</v>
      </c>
      <c r="P3288">
        <f t="shared" si="259"/>
        <v>1000</v>
      </c>
    </row>
    <row r="3289" spans="1:16" hidden="1">
      <c r="A3289" t="s">
        <v>14</v>
      </c>
      <c r="B3289" t="s">
        <v>96</v>
      </c>
      <c r="C3289" t="s">
        <v>81</v>
      </c>
      <c r="D3289" s="8">
        <v>5110</v>
      </c>
      <c r="E3289" t="str">
        <f>VLOOKUP(D3289,Conformity!$A$2:$C$116,2,0)</f>
        <v xml:space="preserve"> Natural River, Stream, Waterway</v>
      </c>
      <c r="F3289" s="8" t="s">
        <v>13</v>
      </c>
      <c r="G3289" s="26">
        <f t="shared" si="260"/>
        <v>0.52096910560538079</v>
      </c>
      <c r="H3289" s="30">
        <f t="shared" si="261"/>
        <v>9.3813358258152305E-2</v>
      </c>
      <c r="I3289" s="30">
        <f>HLOOKUP(F3289,ROCs!$B$1:$F$17,MATCH(VLOOKUP(D3289,HROC,2,0),ROCs!$A$2:$A$17,0)+1,0)</f>
        <v>0.2984336595879456</v>
      </c>
      <c r="J3289" s="3">
        <v>0.04</v>
      </c>
      <c r="K3289" s="26">
        <f t="shared" si="257"/>
        <v>4.9748891053310533E-2</v>
      </c>
      <c r="L3289" s="31">
        <f t="shared" si="258"/>
        <v>7.0521885588452293E-2</v>
      </c>
      <c r="M3289" s="4">
        <f>2.721*K3289*(H3289+VLOOKUP(B3289,Summary!$A$34:C$39,3,0))</f>
        <v>2.3528546382001594E-2</v>
      </c>
      <c r="N3289" t="s">
        <v>103</v>
      </c>
      <c r="O3289" t="s">
        <v>82</v>
      </c>
      <c r="P3289">
        <f t="shared" si="259"/>
        <v>5000</v>
      </c>
    </row>
    <row r="3290" spans="1:16" hidden="1">
      <c r="A3290" t="s">
        <v>7</v>
      </c>
      <c r="B3290" t="s">
        <v>94</v>
      </c>
      <c r="C3290" t="s">
        <v>71</v>
      </c>
      <c r="D3290" s="8">
        <v>1710</v>
      </c>
      <c r="E3290" t="str">
        <f>VLOOKUP(D3290,Conformity!$A$2:$C$116,2,0)</f>
        <v>Educational Facilities</v>
      </c>
      <c r="F3290" s="8" t="s">
        <v>9</v>
      </c>
      <c r="G3290" s="26">
        <f t="shared" si="260"/>
        <v>0.96739227811534922</v>
      </c>
      <c r="H3290" s="30">
        <f t="shared" si="261"/>
        <v>0.17065096597435325</v>
      </c>
      <c r="I3290" s="30">
        <f>HLOOKUP(F3290,ROCs!$B$1:$F$17,MATCH(VLOOKUP(D3290,HROC,2,0),ROCs!$A$2:$A$17,0)+1,0)</f>
        <v>0.2050753273754139</v>
      </c>
      <c r="J3290" s="3">
        <v>0.04</v>
      </c>
      <c r="K3290" s="26">
        <f t="shared" si="257"/>
        <v>3.4186057073481498E-2</v>
      </c>
      <c r="L3290" s="31">
        <f t="shared" si="258"/>
        <v>8.9987082486934891E-2</v>
      </c>
      <c r="M3290" s="4">
        <f>2.721*K3290*(H3290+VLOOKUP(B3290,Summary!$A$34:C$39,3,0))</f>
        <v>2.0525010510357253E-2</v>
      </c>
      <c r="N3290" t="s">
        <v>104</v>
      </c>
      <c r="P3290">
        <f t="shared" si="259"/>
        <v>1000</v>
      </c>
    </row>
    <row r="3291" spans="1:16" hidden="1">
      <c r="A3291" t="s">
        <v>12</v>
      </c>
      <c r="B3291" t="s">
        <v>95</v>
      </c>
      <c r="C3291" t="s">
        <v>71</v>
      </c>
      <c r="D3291" s="8">
        <v>2120</v>
      </c>
      <c r="E3291" t="str">
        <f>VLOOKUP(D3291,Conformity!$A$2:$C$116,2,0)</f>
        <v>Unimproved Pastures</v>
      </c>
      <c r="F3291" s="8" t="s">
        <v>10</v>
      </c>
      <c r="G3291" s="26">
        <f t="shared" si="260"/>
        <v>0.95337210017164864</v>
      </c>
      <c r="H3291" s="30">
        <f t="shared" si="261"/>
        <v>0.22938109134459039</v>
      </c>
      <c r="I3291" s="30">
        <f>HLOOKUP(F3291,ROCs!$B$1:$F$17,MATCH(VLOOKUP(D3291,HROC,2,0),ROCs!$A$2:$A$17,0)+1,0)</f>
        <v>0.2</v>
      </c>
      <c r="J3291" s="3">
        <v>0.04</v>
      </c>
      <c r="K3291" s="26">
        <f t="shared" si="257"/>
        <v>3.3340000000000002E-2</v>
      </c>
      <c r="L3291" s="31">
        <f t="shared" si="258"/>
        <v>8.6488143655465644E-2</v>
      </c>
      <c r="M3291" s="4">
        <f>2.721*K3291*(H3291+VLOOKUP(B3291,Summary!$A$34:C$39,3,0))</f>
        <v>2.0809025957951342E-2</v>
      </c>
      <c r="N3291" t="s">
        <v>104</v>
      </c>
      <c r="P3291">
        <f t="shared" si="259"/>
        <v>2000</v>
      </c>
    </row>
    <row r="3292" spans="1:16" hidden="1">
      <c r="A3292" t="s">
        <v>14</v>
      </c>
      <c r="B3292" t="s">
        <v>96</v>
      </c>
      <c r="C3292" t="s">
        <v>71</v>
      </c>
      <c r="D3292" s="8">
        <v>4240</v>
      </c>
      <c r="E3292" t="str">
        <f>VLOOKUP(D3292,Conformity!$A$2:$C$116,2,0)</f>
        <v>Melaleuca</v>
      </c>
      <c r="F3292" s="8" t="s">
        <v>5</v>
      </c>
      <c r="G3292" s="26">
        <f t="shared" si="260"/>
        <v>0.80616023176279095</v>
      </c>
      <c r="H3292" s="30">
        <f t="shared" si="261"/>
        <v>4.9140330516175015E-2</v>
      </c>
      <c r="I3292" s="30">
        <f>HLOOKUP(F3292,ROCs!$B$1:$F$17,MATCH(VLOOKUP(D3292,HROC,2,0),ROCs!$A$2:$A$17,0)+1,0)</f>
        <v>0.28292799795311729</v>
      </c>
      <c r="J3292" s="3">
        <v>0.04</v>
      </c>
      <c r="K3292" s="26">
        <f t="shared" si="257"/>
        <v>4.7164097258784649E-2</v>
      </c>
      <c r="L3292" s="31">
        <f t="shared" si="258"/>
        <v>0.10345737106908408</v>
      </c>
      <c r="M3292" s="4">
        <f>2.721*K3292*(H3292+VLOOKUP(B3292,Summary!$A$34:C$39,3,0))</f>
        <v>1.6573031722218905E-2</v>
      </c>
      <c r="N3292" t="s">
        <v>104</v>
      </c>
      <c r="P3292">
        <f t="shared" si="259"/>
        <v>4000</v>
      </c>
    </row>
    <row r="3293" spans="1:16" hidden="1">
      <c r="A3293" t="s">
        <v>14</v>
      </c>
      <c r="B3293" t="s">
        <v>96</v>
      </c>
      <c r="C3293" t="s">
        <v>71</v>
      </c>
      <c r="D3293" s="8">
        <v>8140</v>
      </c>
      <c r="E3293" t="str">
        <f>VLOOKUP(D3293,Conformity!$A$2:$C$116,2,0)</f>
        <v>Roads and Highways</v>
      </c>
      <c r="F3293" s="8" t="s">
        <v>13</v>
      </c>
      <c r="G3293" s="26">
        <f t="shared" si="260"/>
        <v>1.0171301585628862</v>
      </c>
      <c r="H3293" s="30">
        <f t="shared" si="261"/>
        <v>0.19656132206470006</v>
      </c>
      <c r="I3293" s="30">
        <f>HLOOKUP(F3293,ROCs!$B$1:$F$17,MATCH(VLOOKUP(D3293,HROC,2,0),ROCs!$A$2:$A$17,0)+1,0)</f>
        <v>0.39828344230763024</v>
      </c>
      <c r="J3293" s="3">
        <v>0.04</v>
      </c>
      <c r="K3293" s="26">
        <f t="shared" si="257"/>
        <v>6.639384983268197E-2</v>
      </c>
      <c r="L3293" s="31">
        <f t="shared" si="258"/>
        <v>0.18375235984854019</v>
      </c>
      <c r="M3293" s="4">
        <f>2.721*K3293*(H3293+VLOOKUP(B3293,Summary!$A$34:C$39,3,0))</f>
        <v>4.9962922782688088E-2</v>
      </c>
      <c r="N3293" t="s">
        <v>104</v>
      </c>
      <c r="P3293">
        <f t="shared" si="259"/>
        <v>8000</v>
      </c>
    </row>
    <row r="3294" spans="1:16" hidden="1">
      <c r="A3294" t="s">
        <v>16</v>
      </c>
      <c r="B3294" t="s">
        <v>97</v>
      </c>
      <c r="C3294" t="s">
        <v>71</v>
      </c>
      <c r="D3294" s="8">
        <v>5300</v>
      </c>
      <c r="E3294" t="str">
        <f>VLOOKUP(D3294,Conformity!$A$2:$C$116,2,0)</f>
        <v>Reservoirs</v>
      </c>
      <c r="F3294" s="8" t="s">
        <v>13</v>
      </c>
      <c r="G3294" s="26">
        <f t="shared" si="260"/>
        <v>0.52096910560538079</v>
      </c>
      <c r="H3294" s="30">
        <f t="shared" si="261"/>
        <v>9.3813358258152305E-2</v>
      </c>
      <c r="I3294" s="30">
        <f>HLOOKUP(F3294,ROCs!$B$1:$F$17,MATCH(VLOOKUP(D3294,HROC,2,0),ROCs!$A$2:$A$17,0)+1,0)</f>
        <v>0.2984336595879456</v>
      </c>
      <c r="J3294" s="3">
        <v>0.04</v>
      </c>
      <c r="K3294" s="26">
        <f t="shared" si="257"/>
        <v>4.9748891053310533E-2</v>
      </c>
      <c r="L3294" s="31">
        <f t="shared" si="258"/>
        <v>7.0521885588452293E-2</v>
      </c>
      <c r="M3294" s="4">
        <f>2.721*K3294*(H3294+VLOOKUP(B3294,Summary!$A$34:C$39,3,0))</f>
        <v>1.8113877079759273E-2</v>
      </c>
      <c r="N3294" t="s">
        <v>104</v>
      </c>
      <c r="P3294">
        <f t="shared" si="259"/>
        <v>5000</v>
      </c>
    </row>
    <row r="3295" spans="1:16" hidden="1">
      <c r="A3295" t="s">
        <v>14</v>
      </c>
      <c r="B3295" t="s">
        <v>96</v>
      </c>
      <c r="C3295" t="s">
        <v>83</v>
      </c>
      <c r="D3295" s="8">
        <v>1310</v>
      </c>
      <c r="E3295" t="str">
        <f>VLOOKUP(D3295,Conformity!$A$2:$C$116,2,0)</f>
        <v>Fixed Single Family Units &lt;Six or more dwelling units per acre&gt;</v>
      </c>
      <c r="F3295" s="8" t="s">
        <v>3</v>
      </c>
      <c r="G3295" s="26">
        <f t="shared" si="260"/>
        <v>1.3474392445178078</v>
      </c>
      <c r="H3295" s="30">
        <f t="shared" si="261"/>
        <v>0.2921616014325315</v>
      </c>
      <c r="I3295" s="30">
        <f>HLOOKUP(F3295,ROCs!$B$1:$F$17,MATCH(VLOOKUP(D3295,HROC,2,0),ROCs!$A$2:$A$17,0)+1,0)</f>
        <v>0.37832588419635466</v>
      </c>
      <c r="J3295" s="3">
        <v>0.04</v>
      </c>
      <c r="K3295" s="26">
        <f t="shared" si="257"/>
        <v>6.3066924895532325E-2</v>
      </c>
      <c r="L3295" s="31">
        <f t="shared" si="258"/>
        <v>0.23122744985764423</v>
      </c>
      <c r="M3295" s="4">
        <f>2.721*K3295*(H3295+VLOOKUP(B3295,Summary!$A$34:C$39,3,0))</f>
        <v>6.3864829812773027E-2</v>
      </c>
      <c r="N3295" t="s">
        <v>111</v>
      </c>
      <c r="O3295" t="s">
        <v>82</v>
      </c>
      <c r="P3295">
        <f t="shared" si="259"/>
        <v>1000</v>
      </c>
    </row>
    <row r="3296" spans="1:16" hidden="1">
      <c r="A3296" t="s">
        <v>14</v>
      </c>
      <c r="B3296" t="s">
        <v>96</v>
      </c>
      <c r="C3296" t="s">
        <v>79</v>
      </c>
      <c r="D3296" s="8">
        <v>1900</v>
      </c>
      <c r="E3296" t="str">
        <f>VLOOKUP(D3296,Conformity!$A$2:$C$116,2,0)</f>
        <v>Open Land</v>
      </c>
      <c r="F3296" s="8" t="s">
        <v>3</v>
      </c>
      <c r="G3296" s="26">
        <f t="shared" si="260"/>
        <v>0.80616023176279095</v>
      </c>
      <c r="H3296" s="30">
        <f t="shared" si="261"/>
        <v>4.9140330516175015E-2</v>
      </c>
      <c r="I3296" s="30">
        <f>HLOOKUP(F3296,ROCs!$B$1:$F$17,MATCH(VLOOKUP(D3296,HROC,2,0),ROCs!$A$2:$A$17,0)+1,0)</f>
        <v>2.0887301862310671E-2</v>
      </c>
      <c r="J3296" s="3">
        <v>0.04</v>
      </c>
      <c r="K3296" s="26">
        <f t="shared" si="257"/>
        <v>3.4819132204471893E-3</v>
      </c>
      <c r="L3296" s="31">
        <f t="shared" si="258"/>
        <v>7.6377924950330536E-3</v>
      </c>
      <c r="M3296" s="4">
        <f>2.721*K3296*(H3296+VLOOKUP(B3296,Summary!$A$34:C$39,3,0))</f>
        <v>1.2235124090228724E-3</v>
      </c>
      <c r="N3296" t="s">
        <v>113</v>
      </c>
      <c r="P3296">
        <f t="shared" si="259"/>
        <v>1000</v>
      </c>
    </row>
    <row r="3297" spans="1:16" hidden="1">
      <c r="A3297" t="s">
        <v>12</v>
      </c>
      <c r="B3297" t="s">
        <v>95</v>
      </c>
      <c r="C3297" t="s">
        <v>4</v>
      </c>
      <c r="D3297" s="8">
        <v>2410</v>
      </c>
      <c r="E3297" t="str">
        <f>VLOOKUP(D3297,Conformity!$A$2:$C$116,2,0)</f>
        <v>Tree Nurseries</v>
      </c>
      <c r="F3297" s="8" t="s">
        <v>3</v>
      </c>
      <c r="G3297" s="26">
        <f t="shared" si="260"/>
        <v>1.7303616721893005</v>
      </c>
      <c r="H3297" s="30">
        <f t="shared" si="261"/>
        <v>0.38508149913584422</v>
      </c>
      <c r="I3297" s="30">
        <f>HLOOKUP(F3297,ROCs!$B$1:$F$17,MATCH(VLOOKUP(D3297,HROC,2,0),ROCs!$A$2:$A$17,0)+1,0)</f>
        <v>0.30381529981542799</v>
      </c>
      <c r="J3297" s="3">
        <v>0.03</v>
      </c>
      <c r="K3297" s="26">
        <f t="shared" si="257"/>
        <v>3.7984507859423887E-2</v>
      </c>
      <c r="L3297" s="31">
        <f t="shared" si="258"/>
        <v>0.17884299431696027</v>
      </c>
      <c r="M3297" s="4">
        <f>2.721*K3297*(H3297+VLOOKUP(B3297,Summary!$A$34:C$39,3,0))</f>
        <v>3.9800424078038694E-2</v>
      </c>
      <c r="N3297" t="s">
        <v>4</v>
      </c>
      <c r="P3297">
        <f t="shared" si="259"/>
        <v>2000</v>
      </c>
    </row>
    <row r="3298" spans="1:16">
      <c r="A3298" t="s">
        <v>8</v>
      </c>
      <c r="B3298" t="s">
        <v>8</v>
      </c>
      <c r="C3298" t="s">
        <v>17</v>
      </c>
      <c r="D3298" s="8">
        <v>3200</v>
      </c>
      <c r="E3298" t="str">
        <f>VLOOKUP(D3298,Conformity!$A$2:$C$116,2,0)</f>
        <v>Shrub and Brushland</v>
      </c>
      <c r="F3298" s="8" t="s">
        <v>9</v>
      </c>
      <c r="G3298" s="26">
        <f t="shared" si="260"/>
        <v>0.80616023176279095</v>
      </c>
      <c r="H3298" s="30">
        <f t="shared" si="261"/>
        <v>4.9140330516175015E-2</v>
      </c>
      <c r="I3298" s="30">
        <f>HLOOKUP(F3298,ROCs!$B$1:$F$17,MATCH(VLOOKUP(D3298,HROC,2,0),ROCs!$A$2:$A$17,0)+1,0)</f>
        <v>0.19937879050387461</v>
      </c>
      <c r="J3298" s="3">
        <v>0.03</v>
      </c>
      <c r="K3298" s="26">
        <f t="shared" si="257"/>
        <v>2.4927333282746919E-2</v>
      </c>
      <c r="L3298" s="31">
        <f t="shared" si="258"/>
        <v>5.4679650816713894E-2</v>
      </c>
      <c r="M3298" s="4">
        <f>2.721*K3298*(H3298+VLOOKUP(B3298,Summary!$A$34:C$39,3,0))</f>
        <v>1.6220236689454545E-2</v>
      </c>
      <c r="N3298" t="s">
        <v>17</v>
      </c>
      <c r="O3298" t="s">
        <v>20</v>
      </c>
      <c r="P3298">
        <f t="shared" si="259"/>
        <v>3000</v>
      </c>
    </row>
    <row r="3299" spans="1:16">
      <c r="A3299" t="s">
        <v>8</v>
      </c>
      <c r="B3299" t="s">
        <v>8</v>
      </c>
      <c r="C3299" t="s">
        <v>17</v>
      </c>
      <c r="D3299" s="8">
        <v>6410</v>
      </c>
      <c r="E3299" t="str">
        <f>VLOOKUP(D3299,Conformity!$A$2:$C$116,2,0)</f>
        <v>Freshwater Marshes</v>
      </c>
      <c r="F3299" s="8" t="s">
        <v>5</v>
      </c>
      <c r="G3299" s="26">
        <f t="shared" si="260"/>
        <v>0.62640332935885068</v>
      </c>
      <c r="H3299" s="30">
        <f t="shared" si="261"/>
        <v>1.7869211096790915E-2</v>
      </c>
      <c r="I3299" s="30">
        <f>HLOOKUP(F3299,ROCs!$B$1:$F$17,MATCH(VLOOKUP(D3299,HROC,2,0),ROCs!$A$2:$A$17,0)+1,0)</f>
        <v>0.24869471632328805</v>
      </c>
      <c r="J3299" s="3">
        <v>0.03</v>
      </c>
      <c r="K3299" s="26">
        <f t="shared" si="257"/>
        <v>3.1093056908319084E-2</v>
      </c>
      <c r="L3299" s="31">
        <f t="shared" si="258"/>
        <v>5.2996357473464893E-2</v>
      </c>
      <c r="M3299" s="4">
        <f>2.721*K3299*(H3299+VLOOKUP(B3299,Summary!$A$34:C$39,3,0))</f>
        <v>1.7586609940736284E-2</v>
      </c>
      <c r="N3299" t="s">
        <v>17</v>
      </c>
      <c r="O3299" t="s">
        <v>22</v>
      </c>
      <c r="P3299">
        <f t="shared" si="259"/>
        <v>6000</v>
      </c>
    </row>
    <row r="3300" spans="1:16">
      <c r="A3300" t="s">
        <v>11</v>
      </c>
      <c r="B3300" t="s">
        <v>11</v>
      </c>
      <c r="C3300" t="s">
        <v>17</v>
      </c>
      <c r="D3300" s="8">
        <v>2110</v>
      </c>
      <c r="E3300" t="str">
        <f>VLOOKUP(D3300,Conformity!$A$2:$C$116,2,0)</f>
        <v>Improved Pastures</v>
      </c>
      <c r="F3300" s="8" t="s">
        <v>10</v>
      </c>
      <c r="G3300" s="26">
        <f t="shared" si="260"/>
        <v>1.8765006736361713</v>
      </c>
      <c r="H3300" s="30">
        <f t="shared" si="261"/>
        <v>0.3700681607026059</v>
      </c>
      <c r="I3300" s="30">
        <f>HLOOKUP(F3300,ROCs!$B$1:$F$17,MATCH(VLOOKUP(D3300,HROC,2,0),ROCs!$A$2:$A$17,0)+1,0)</f>
        <v>0.58663586860269046</v>
      </c>
      <c r="J3300" s="3">
        <v>0.03</v>
      </c>
      <c r="K3300" s="26">
        <f t="shared" si="257"/>
        <v>7.3344149472051368E-2</v>
      </c>
      <c r="L3300" s="31">
        <f t="shared" si="258"/>
        <v>0.37449217117097949</v>
      </c>
      <c r="M3300" s="4">
        <f>2.721*K3300*(H3300+VLOOKUP(B3300,Summary!$A$34:C$39,3,0))</f>
        <v>9.5806929535072943E-2</v>
      </c>
      <c r="N3300" t="s">
        <v>17</v>
      </c>
      <c r="O3300" t="s">
        <v>22</v>
      </c>
      <c r="P3300">
        <f t="shared" si="259"/>
        <v>2000</v>
      </c>
    </row>
    <row r="3301" spans="1:16">
      <c r="A3301" t="s">
        <v>14</v>
      </c>
      <c r="B3301" t="s">
        <v>96</v>
      </c>
      <c r="C3301" t="s">
        <v>17</v>
      </c>
      <c r="D3301" s="8">
        <v>1210</v>
      </c>
      <c r="E3301" t="str">
        <f>VLOOKUP(D3301,Conformity!$A$2:$C$116,2,0)</f>
        <v>Fixed Single Family Units</v>
      </c>
      <c r="F3301" s="8" t="s">
        <v>10</v>
      </c>
      <c r="G3301" s="26">
        <f t="shared" si="260"/>
        <v>1.3474392445178078</v>
      </c>
      <c r="H3301" s="30">
        <f t="shared" si="261"/>
        <v>0.2921616014325315</v>
      </c>
      <c r="I3301" s="30">
        <f>HLOOKUP(F3301,ROCs!$B$1:$F$17,MATCH(VLOOKUP(D3301,HROC,2,0),ROCs!$A$2:$A$17,0)+1,0)</f>
        <v>0.22279788653131388</v>
      </c>
      <c r="J3301" s="3">
        <v>0.03</v>
      </c>
      <c r="K3301" s="26">
        <f t="shared" si="257"/>
        <v>2.7855305763577518E-2</v>
      </c>
      <c r="L3301" s="31">
        <f t="shared" si="258"/>
        <v>0.1021281967907277</v>
      </c>
      <c r="M3301" s="4">
        <f>2.721*K3301*(H3301+VLOOKUP(B3301,Summary!$A$34:C$39,3,0))</f>
        <v>2.8207723222916436E-2</v>
      </c>
      <c r="N3301" t="s">
        <v>17</v>
      </c>
      <c r="O3301" t="s">
        <v>37</v>
      </c>
      <c r="P3301">
        <f t="shared" si="259"/>
        <v>1000</v>
      </c>
    </row>
    <row r="3302" spans="1:16">
      <c r="A3302" t="s">
        <v>14</v>
      </c>
      <c r="B3302" t="s">
        <v>96</v>
      </c>
      <c r="C3302" t="s">
        <v>17</v>
      </c>
      <c r="D3302" s="8">
        <v>1411</v>
      </c>
      <c r="E3302" t="str">
        <f>VLOOKUP(D3302,Conformity!$A$2:$C$116,2,0)</f>
        <v>Shopping Centers (Plazas, Malls)</v>
      </c>
      <c r="F3302" s="8" t="s">
        <v>5</v>
      </c>
      <c r="G3302" s="26">
        <f t="shared" si="260"/>
        <v>1.4884831588725165</v>
      </c>
      <c r="H3302" s="30">
        <f t="shared" si="261"/>
        <v>0.30824389141964326</v>
      </c>
      <c r="I3302" s="30">
        <f>HLOOKUP(F3302,ROCs!$B$1:$F$17,MATCH(VLOOKUP(D3302,HROC,2,0),ROCs!$A$2:$A$17,0)+1,0)</f>
        <v>0.58224006489851832</v>
      </c>
      <c r="J3302" s="3">
        <v>0.03</v>
      </c>
      <c r="K3302" s="26">
        <f t="shared" si="257"/>
        <v>7.2794564113937241E-2</v>
      </c>
      <c r="L3302" s="31">
        <f t="shared" si="258"/>
        <v>0.29482982653842765</v>
      </c>
      <c r="M3302" s="4">
        <f>2.721*K3302*(H3302+VLOOKUP(B3302,Summary!$A$34:C$39,3,0))</f>
        <v>7.6901024025399251E-2</v>
      </c>
      <c r="N3302" t="s">
        <v>17</v>
      </c>
      <c r="O3302" t="s">
        <v>47</v>
      </c>
      <c r="P3302">
        <f t="shared" si="259"/>
        <v>1000</v>
      </c>
    </row>
    <row r="3303" spans="1:16">
      <c r="A3303" t="s">
        <v>14</v>
      </c>
      <c r="B3303" t="s">
        <v>96</v>
      </c>
      <c r="C3303" t="s">
        <v>17</v>
      </c>
      <c r="D3303" s="8">
        <v>2210</v>
      </c>
      <c r="E3303" t="str">
        <f>VLOOKUP(D3303,Conformity!$A$2:$C$116,2,0)</f>
        <v>Citrus Groves</v>
      </c>
      <c r="F3303" s="8" t="s">
        <v>10</v>
      </c>
      <c r="G3303" s="26">
        <f t="shared" si="260"/>
        <v>1.6671011379372187</v>
      </c>
      <c r="H3303" s="30">
        <f t="shared" si="261"/>
        <v>0.16490862031309303</v>
      </c>
      <c r="I3303" s="30">
        <f>HLOOKUP(F3303,ROCs!$B$1:$F$17,MATCH(VLOOKUP(D3303,HROC,2,0),ROCs!$A$2:$A$17,0)+1,0)</f>
        <v>0.32696578480774496</v>
      </c>
      <c r="J3303" s="3">
        <v>0.03</v>
      </c>
      <c r="K3303" s="26">
        <f t="shared" si="257"/>
        <v>4.0878897245588311E-2</v>
      </c>
      <c r="L3303" s="31">
        <f t="shared" si="258"/>
        <v>0.18543412589092559</v>
      </c>
      <c r="M3303" s="4">
        <f>2.721*K3303*(H3303+VLOOKUP(B3303,Summary!$A$34:C$39,3,0))</f>
        <v>2.7241548156522969E-2</v>
      </c>
      <c r="N3303" t="s">
        <v>17</v>
      </c>
      <c r="O3303" t="s">
        <v>53</v>
      </c>
      <c r="P3303">
        <f t="shared" si="259"/>
        <v>2000</v>
      </c>
    </row>
    <row r="3304" spans="1:16">
      <c r="A3304" t="s">
        <v>14</v>
      </c>
      <c r="B3304" t="s">
        <v>96</v>
      </c>
      <c r="C3304" t="s">
        <v>17</v>
      </c>
      <c r="D3304" s="8">
        <v>3200</v>
      </c>
      <c r="E3304" t="str">
        <f>VLOOKUP(D3304,Conformity!$A$2:$C$116,2,0)</f>
        <v>Shrub and Brushland</v>
      </c>
      <c r="F3304" s="8" t="s">
        <v>10</v>
      </c>
      <c r="G3304" s="26">
        <f t="shared" si="260"/>
        <v>0.80616023176279095</v>
      </c>
      <c r="H3304" s="30">
        <f t="shared" si="261"/>
        <v>4.9140330516175015E-2</v>
      </c>
      <c r="I3304" s="30">
        <f>HLOOKUP(F3304,ROCs!$B$1:$F$17,MATCH(VLOOKUP(D3304,HROC,2,0),ROCs!$A$2:$A$17,0)+1,0)</f>
        <v>0.24115339422849597</v>
      </c>
      <c r="J3304" s="3">
        <v>0.03</v>
      </c>
      <c r="K3304" s="26">
        <f t="shared" si="257"/>
        <v>3.0150203113417706E-2</v>
      </c>
      <c r="L3304" s="31">
        <f t="shared" si="258"/>
        <v>6.6136339559263485E-2</v>
      </c>
      <c r="M3304" s="4">
        <f>2.721*K3304*(H3304+VLOOKUP(B3304,Summary!$A$34:C$39,3,0))</f>
        <v>1.0594505178129871E-2</v>
      </c>
      <c r="N3304" t="s">
        <v>17</v>
      </c>
      <c r="O3304" t="s">
        <v>37</v>
      </c>
      <c r="P3304">
        <f t="shared" si="259"/>
        <v>3000</v>
      </c>
    </row>
    <row r="3305" spans="1:16">
      <c r="A3305" t="s">
        <v>14</v>
      </c>
      <c r="B3305" t="s">
        <v>96</v>
      </c>
      <c r="C3305" t="s">
        <v>17</v>
      </c>
      <c r="D3305" s="8">
        <v>5110</v>
      </c>
      <c r="E3305" t="str">
        <f>VLOOKUP(D3305,Conformity!$A$2:$C$116,2,0)</f>
        <v xml:space="preserve"> Natural River, Stream, Waterway</v>
      </c>
      <c r="F3305" s="8" t="s">
        <v>5</v>
      </c>
      <c r="G3305" s="26">
        <f t="shared" si="260"/>
        <v>0.52096910560538079</v>
      </c>
      <c r="H3305" s="30">
        <f t="shared" si="261"/>
        <v>9.3813358258152305E-2</v>
      </c>
      <c r="I3305" s="30">
        <f>HLOOKUP(F3305,ROCs!$B$1:$F$17,MATCH(VLOOKUP(D3305,HROC,2,0),ROCs!$A$2:$A$17,0)+1,0)</f>
        <v>0.2984336595879456</v>
      </c>
      <c r="J3305" s="3">
        <v>0.03</v>
      </c>
      <c r="K3305" s="26">
        <f t="shared" si="257"/>
        <v>3.7311668289982898E-2</v>
      </c>
      <c r="L3305" s="31">
        <f t="shared" si="258"/>
        <v>5.289141419133922E-2</v>
      </c>
      <c r="M3305" s="4">
        <f>2.721*K3305*(H3305+VLOOKUP(B3305,Summary!$A$34:C$39,3,0))</f>
        <v>1.7646409786501196E-2</v>
      </c>
      <c r="N3305" t="s">
        <v>17</v>
      </c>
      <c r="O3305" t="s">
        <v>57</v>
      </c>
      <c r="P3305">
        <f t="shared" si="259"/>
        <v>5000</v>
      </c>
    </row>
    <row r="3306" spans="1:16">
      <c r="A3306" t="s">
        <v>14</v>
      </c>
      <c r="B3306" t="s">
        <v>96</v>
      </c>
      <c r="C3306" t="s">
        <v>17</v>
      </c>
      <c r="D3306" s="8">
        <v>6170</v>
      </c>
      <c r="E3306" t="str">
        <f>VLOOKUP(D3306,Conformity!$A$2:$C$116,2,0)</f>
        <v>Mixed Wetland Hardwoods</v>
      </c>
      <c r="F3306" s="8" t="s">
        <v>5</v>
      </c>
      <c r="G3306" s="26">
        <f t="shared" si="260"/>
        <v>0.62640332935885068</v>
      </c>
      <c r="H3306" s="30">
        <f t="shared" si="261"/>
        <v>1.7869211096790915E-2</v>
      </c>
      <c r="I3306" s="30">
        <f>HLOOKUP(F3306,ROCs!$B$1:$F$17,MATCH(VLOOKUP(D3306,HROC,2,0),ROCs!$A$2:$A$17,0)+1,0)</f>
        <v>0.24869471632328805</v>
      </c>
      <c r="J3306" s="3">
        <v>0.03</v>
      </c>
      <c r="K3306" s="26">
        <f t="shared" si="257"/>
        <v>3.1093056908319084E-2</v>
      </c>
      <c r="L3306" s="31">
        <f t="shared" si="258"/>
        <v>5.2996357473464893E-2</v>
      </c>
      <c r="M3306" s="4">
        <f>2.721*K3306*(H3306+VLOOKUP(B3306,Summary!$A$34:C$39,3,0))</f>
        <v>8.280147077507299E-3</v>
      </c>
      <c r="N3306" t="s">
        <v>17</v>
      </c>
      <c r="O3306" t="s">
        <v>45</v>
      </c>
      <c r="P3306">
        <f t="shared" si="259"/>
        <v>6000</v>
      </c>
    </row>
    <row r="3307" spans="1:16">
      <c r="A3307" t="s">
        <v>14</v>
      </c>
      <c r="B3307" t="s">
        <v>96</v>
      </c>
      <c r="C3307" t="s">
        <v>17</v>
      </c>
      <c r="D3307" s="8">
        <v>8140</v>
      </c>
      <c r="E3307" t="str">
        <f>VLOOKUP(D3307,Conformity!$A$2:$C$116,2,0)</f>
        <v>Roads and Highways</v>
      </c>
      <c r="F3307" s="8" t="s">
        <v>9</v>
      </c>
      <c r="G3307" s="26">
        <f t="shared" si="260"/>
        <v>1.0171301585628862</v>
      </c>
      <c r="H3307" s="30">
        <f t="shared" si="261"/>
        <v>0.19656132206470006</v>
      </c>
      <c r="I3307" s="30">
        <f>HLOOKUP(F3307,ROCs!$B$1:$F$17,MATCH(VLOOKUP(D3307,HROC,2,0),ROCs!$A$2:$A$17,0)+1,0)</f>
        <v>0.42691819959772126</v>
      </c>
      <c r="J3307" s="3">
        <v>0.03</v>
      </c>
      <c r="K3307" s="26">
        <f t="shared" si="257"/>
        <v>5.3375447904705102E-2</v>
      </c>
      <c r="L3307" s="31">
        <f t="shared" si="258"/>
        <v>0.14772248536843424</v>
      </c>
      <c r="M3307" s="4">
        <f>2.721*K3307*(H3307+VLOOKUP(B3307,Summary!$A$34:C$39,3,0))</f>
        <v>4.0166271256670813E-2</v>
      </c>
      <c r="N3307" t="s">
        <v>17</v>
      </c>
      <c r="O3307" t="s">
        <v>38</v>
      </c>
      <c r="P3307">
        <f t="shared" si="259"/>
        <v>8000</v>
      </c>
    </row>
    <row r="3308" spans="1:16">
      <c r="A3308" t="s">
        <v>16</v>
      </c>
      <c r="B3308" t="s">
        <v>97</v>
      </c>
      <c r="C3308" t="s">
        <v>17</v>
      </c>
      <c r="D3308" s="8">
        <v>2540</v>
      </c>
      <c r="E3308" t="str">
        <f>VLOOKUP(D3308,Conformity!$A$2:$C$116,2,0)</f>
        <v>Aquaculture</v>
      </c>
      <c r="F3308" s="8" t="s">
        <v>10</v>
      </c>
      <c r="G3308" s="26">
        <f t="shared" si="260"/>
        <v>1.7303616721893005</v>
      </c>
      <c r="H3308" s="30">
        <f t="shared" si="261"/>
        <v>0.38508149913584422</v>
      </c>
      <c r="I3308" s="30">
        <f>HLOOKUP(F3308,ROCs!$B$1:$F$17,MATCH(VLOOKUP(D3308,HROC,2,0),ROCs!$A$2:$A$17,0)+1,0)</f>
        <v>0.30381529981542799</v>
      </c>
      <c r="J3308" s="3">
        <v>0.03</v>
      </c>
      <c r="K3308" s="26">
        <f t="shared" si="257"/>
        <v>3.7984507859423887E-2</v>
      </c>
      <c r="L3308" s="31">
        <f t="shared" si="258"/>
        <v>0.17884299431696027</v>
      </c>
      <c r="M3308" s="4">
        <f>2.721*K3308*(H3308+VLOOKUP(B3308,Summary!$A$34:C$39,3,0))</f>
        <v>4.3934657913458387E-2</v>
      </c>
      <c r="N3308" t="s">
        <v>17</v>
      </c>
      <c r="O3308" t="s">
        <v>62</v>
      </c>
      <c r="P3308">
        <f t="shared" si="259"/>
        <v>2000</v>
      </c>
    </row>
    <row r="3309" spans="1:16">
      <c r="A3309" t="s">
        <v>16</v>
      </c>
      <c r="B3309" t="s">
        <v>97</v>
      </c>
      <c r="C3309" t="s">
        <v>17</v>
      </c>
      <c r="D3309" s="8">
        <v>4110</v>
      </c>
      <c r="E3309" t="str">
        <f>VLOOKUP(D3309,Conformity!$A$2:$C$116,2,0)</f>
        <v>Pine Flatwoods</v>
      </c>
      <c r="F3309" s="8" t="s">
        <v>5</v>
      </c>
      <c r="G3309" s="26">
        <f t="shared" si="260"/>
        <v>0.80616023176279095</v>
      </c>
      <c r="H3309" s="30">
        <f t="shared" si="261"/>
        <v>4.9140330516175015E-2</v>
      </c>
      <c r="I3309" s="30">
        <f>HLOOKUP(F3309,ROCs!$B$1:$F$17,MATCH(VLOOKUP(D3309,HROC,2,0),ROCs!$A$2:$A$17,0)+1,0)</f>
        <v>0.28292799795311729</v>
      </c>
      <c r="J3309" s="3">
        <v>0.03</v>
      </c>
      <c r="K3309" s="26">
        <f t="shared" si="257"/>
        <v>3.5373072944088486E-2</v>
      </c>
      <c r="L3309" s="31">
        <f t="shared" si="258"/>
        <v>7.7593028301813055E-2</v>
      </c>
      <c r="M3309" s="4">
        <f>2.721*K3309*(H3309+VLOOKUP(B3309,Summary!$A$34:C$39,3,0))</f>
        <v>8.579768532429588E-3</v>
      </c>
      <c r="N3309" t="s">
        <v>17</v>
      </c>
      <c r="O3309" t="s">
        <v>61</v>
      </c>
      <c r="P3309">
        <f t="shared" si="259"/>
        <v>4000</v>
      </c>
    </row>
    <row r="3310" spans="1:16">
      <c r="A3310" t="s">
        <v>16</v>
      </c>
      <c r="B3310" t="s">
        <v>97</v>
      </c>
      <c r="C3310" t="s">
        <v>17</v>
      </c>
      <c r="D3310" s="8">
        <v>4110</v>
      </c>
      <c r="E3310" t="str">
        <f>VLOOKUP(D3310,Conformity!$A$2:$C$116,2,0)</f>
        <v>Pine Flatwoods</v>
      </c>
      <c r="F3310" s="8" t="s">
        <v>10</v>
      </c>
      <c r="G3310" s="26">
        <f t="shared" si="260"/>
        <v>0.80616023176279095</v>
      </c>
      <c r="H3310" s="30">
        <f t="shared" si="261"/>
        <v>4.9140330516175015E-2</v>
      </c>
      <c r="I3310" s="30">
        <f>HLOOKUP(F3310,ROCs!$B$1:$F$17,MATCH(VLOOKUP(D3310,HROC,2,0),ROCs!$A$2:$A$17,0)+1,0)</f>
        <v>0.24115339422849597</v>
      </c>
      <c r="J3310" s="3">
        <v>0.03</v>
      </c>
      <c r="K3310" s="26">
        <f t="shared" si="257"/>
        <v>3.0150203113417706E-2</v>
      </c>
      <c r="L3310" s="31">
        <f t="shared" si="258"/>
        <v>6.6136339559263485E-2</v>
      </c>
      <c r="M3310" s="4">
        <f>2.721*K3310*(H3310+VLOOKUP(B3310,Summary!$A$34:C$39,3,0))</f>
        <v>7.3129570712654876E-3</v>
      </c>
      <c r="N3310" t="s">
        <v>17</v>
      </c>
      <c r="O3310" t="s">
        <v>67</v>
      </c>
      <c r="P3310">
        <f t="shared" si="259"/>
        <v>4000</v>
      </c>
    </row>
    <row r="3311" spans="1:16" hidden="1">
      <c r="A3311" t="s">
        <v>2</v>
      </c>
      <c r="B3311" t="s">
        <v>94</v>
      </c>
      <c r="C3311" t="s">
        <v>86</v>
      </c>
      <c r="D3311" s="8">
        <v>7400</v>
      </c>
      <c r="E3311" t="str">
        <f>VLOOKUP(D3311,Conformity!$A$2:$C$116,2,0)</f>
        <v>Disturbed Land</v>
      </c>
      <c r="F3311" s="8" t="s">
        <v>5</v>
      </c>
      <c r="G3311" s="26">
        <f t="shared" si="260"/>
        <v>0.73183755311232057</v>
      </c>
      <c r="H3311" s="30">
        <f t="shared" si="261"/>
        <v>0.13401908322593187</v>
      </c>
      <c r="I3311" s="30">
        <f>HLOOKUP(F3311,ROCs!$B$1:$F$17,MATCH(VLOOKUP(D3311,HROC,2,0),ROCs!$A$2:$A$17,0)+1,0)</f>
        <v>0.28292799795311729</v>
      </c>
      <c r="J3311" s="3">
        <v>0.03</v>
      </c>
      <c r="K3311" s="26">
        <f t="shared" si="257"/>
        <v>3.5373072944088486E-2</v>
      </c>
      <c r="L3311" s="31">
        <f t="shared" si="258"/>
        <v>7.0439460709695215E-2</v>
      </c>
      <c r="M3311" s="4">
        <f>2.721*K3311*(H3311+VLOOKUP(B3311,Summary!$A$34:C$39,3,0))</f>
        <v>1.7711860955484139E-2</v>
      </c>
      <c r="N3311" t="s">
        <v>109</v>
      </c>
      <c r="P3311">
        <f t="shared" si="259"/>
        <v>7000</v>
      </c>
    </row>
    <row r="3312" spans="1:16" hidden="1">
      <c r="A3312" t="s">
        <v>6</v>
      </c>
      <c r="B3312" t="s">
        <v>94</v>
      </c>
      <c r="C3312" t="s">
        <v>86</v>
      </c>
      <c r="D3312" s="8">
        <v>1180</v>
      </c>
      <c r="E3312" t="str">
        <f>VLOOKUP(D3312,Conformity!$A$2:$C$116,2,0)</f>
        <v>Rural Residential</v>
      </c>
      <c r="F3312" s="8" t="s">
        <v>10</v>
      </c>
      <c r="G3312" s="26">
        <f t="shared" si="260"/>
        <v>0.96739227811534922</v>
      </c>
      <c r="H3312" s="30">
        <f t="shared" si="261"/>
        <v>0.17065096597435325</v>
      </c>
      <c r="I3312" s="30">
        <f>HLOOKUP(F3312,ROCs!$B$1:$F$17,MATCH(VLOOKUP(D3312,HROC,2,0),ROCs!$A$2:$A$17,0)+1,0)</f>
        <v>0.24895975957097566</v>
      </c>
      <c r="J3312" s="3">
        <v>0.03</v>
      </c>
      <c r="K3312" s="26">
        <f t="shared" si="257"/>
        <v>3.112619394036123E-2</v>
      </c>
      <c r="L3312" s="31">
        <f t="shared" si="258"/>
        <v>8.1932683128536368E-2</v>
      </c>
      <c r="M3312" s="4">
        <f>2.721*K3312*(H3312+VLOOKUP(B3312,Summary!$A$34:C$39,3,0))</f>
        <v>1.8687895372084529E-2</v>
      </c>
      <c r="N3312" t="s">
        <v>109</v>
      </c>
      <c r="P3312">
        <f t="shared" si="259"/>
        <v>1000</v>
      </c>
    </row>
    <row r="3313" spans="1:16" hidden="1">
      <c r="A3313" t="s">
        <v>7</v>
      </c>
      <c r="B3313" t="s">
        <v>94</v>
      </c>
      <c r="C3313" t="s">
        <v>86</v>
      </c>
      <c r="D3313" s="8">
        <v>1820</v>
      </c>
      <c r="E3313" t="str">
        <f>VLOOKUP(D3313,Conformity!$A$2:$C$116,2,0)</f>
        <v>Golf Courses</v>
      </c>
      <c r="F3313" s="8" t="s">
        <v>5</v>
      </c>
      <c r="G3313" s="26">
        <f t="shared" si="260"/>
        <v>1.8765006736361713</v>
      </c>
      <c r="H3313" s="30">
        <f t="shared" si="261"/>
        <v>0.3700681607026059</v>
      </c>
      <c r="I3313" s="30">
        <f>HLOOKUP(F3313,ROCs!$B$1:$F$17,MATCH(VLOOKUP(D3313,HROC,2,0),ROCs!$A$2:$A$17,0)+1,0)</f>
        <v>0.27638752969320179</v>
      </c>
      <c r="J3313" s="3">
        <v>0.03</v>
      </c>
      <c r="K3313" s="26">
        <f t="shared" si="257"/>
        <v>3.4555350899892555E-2</v>
      </c>
      <c r="L3313" s="31">
        <f t="shared" si="258"/>
        <v>0.17643818187580224</v>
      </c>
      <c r="M3313" s="4">
        <f>2.721*K3313*(H3313+VLOOKUP(B3313,Summary!$A$34:C$39,3,0))</f>
        <v>3.9496954932961681E-2</v>
      </c>
      <c r="N3313" t="s">
        <v>109</v>
      </c>
      <c r="P3313">
        <f t="shared" si="259"/>
        <v>1000</v>
      </c>
    </row>
    <row r="3314" spans="1:16" hidden="1">
      <c r="A3314" t="s">
        <v>14</v>
      </c>
      <c r="B3314" t="s">
        <v>96</v>
      </c>
      <c r="C3314" t="s">
        <v>86</v>
      </c>
      <c r="D3314" s="8">
        <v>1210</v>
      </c>
      <c r="E3314" t="str">
        <f>VLOOKUP(D3314,Conformity!$A$2:$C$116,2,0)</f>
        <v>Fixed Single Family Units</v>
      </c>
      <c r="F3314" s="8" t="s">
        <v>3</v>
      </c>
      <c r="G3314" s="26">
        <f t="shared" si="260"/>
        <v>1.3474392445178078</v>
      </c>
      <c r="H3314" s="30">
        <f t="shared" si="261"/>
        <v>0.2921616014325315</v>
      </c>
      <c r="I3314" s="30">
        <f>HLOOKUP(F3314,ROCs!$B$1:$F$17,MATCH(VLOOKUP(D3314,HROC,2,0),ROCs!$A$2:$A$17,0)+1,0)</f>
        <v>0.12152611992617118</v>
      </c>
      <c r="J3314" s="3">
        <v>0.03</v>
      </c>
      <c r="K3314" s="26">
        <f t="shared" si="257"/>
        <v>1.5193803143769551E-2</v>
      </c>
      <c r="L3314" s="31">
        <f t="shared" si="258"/>
        <v>5.5706289158578726E-2</v>
      </c>
      <c r="M3314" s="4">
        <f>2.721*K3314*(H3314+VLOOKUP(B3314,Summary!$A$34:C$39,3,0))</f>
        <v>1.5386030848863506E-2</v>
      </c>
      <c r="N3314" t="s">
        <v>109</v>
      </c>
      <c r="P3314">
        <f t="shared" si="259"/>
        <v>1000</v>
      </c>
    </row>
    <row r="3315" spans="1:16" hidden="1">
      <c r="A3315" t="s">
        <v>14</v>
      </c>
      <c r="B3315" t="s">
        <v>96</v>
      </c>
      <c r="C3315" t="s">
        <v>86</v>
      </c>
      <c r="D3315" s="8">
        <v>1340</v>
      </c>
      <c r="E3315" t="str">
        <f>VLOOKUP(D3315,Conformity!$A$2:$C$116,2,0)</f>
        <v>Multiple Dwelling Units, High Rise &lt;Three stories or more&gt;</v>
      </c>
      <c r="F3315" s="8" t="s">
        <v>5</v>
      </c>
      <c r="G3315" s="26">
        <f t="shared" si="260"/>
        <v>1.6728075169398335</v>
      </c>
      <c r="H3315" s="30">
        <f t="shared" si="261"/>
        <v>0.4645994885165638</v>
      </c>
      <c r="I3315" s="30">
        <f>HLOOKUP(F3315,ROCs!$B$1:$F$17,MATCH(VLOOKUP(D3315,HROC,2,0),ROCs!$A$2:$A$17,0)+1,0)</f>
        <v>0.45902383655933859</v>
      </c>
      <c r="J3315" s="3">
        <v>0.03</v>
      </c>
      <c r="K3315" s="26">
        <f t="shared" si="257"/>
        <v>5.7389455165831299E-2</v>
      </c>
      <c r="L3315" s="31">
        <f t="shared" si="258"/>
        <v>0.26122011413699142</v>
      </c>
      <c r="M3315" s="4">
        <f>2.721*K3315*(H3315+VLOOKUP(B3315,Summary!$A$34:C$39,3,0))</f>
        <v>8.5042863036321872E-2</v>
      </c>
      <c r="N3315" t="s">
        <v>109</v>
      </c>
      <c r="P3315">
        <f t="shared" si="259"/>
        <v>1000</v>
      </c>
    </row>
    <row r="3316" spans="1:16" hidden="1">
      <c r="A3316" t="s">
        <v>14</v>
      </c>
      <c r="B3316" t="s">
        <v>96</v>
      </c>
      <c r="C3316" t="s">
        <v>86</v>
      </c>
      <c r="D3316" s="8">
        <v>2500</v>
      </c>
      <c r="E3316" t="str">
        <f>VLOOKUP(D3316,Conformity!$A$2:$C$116,2,0)</f>
        <v>Specialty Farms</v>
      </c>
      <c r="F3316" s="8" t="s">
        <v>5</v>
      </c>
      <c r="G3316" s="26">
        <f t="shared" si="260"/>
        <v>1.7303616721893005</v>
      </c>
      <c r="H3316" s="30">
        <f t="shared" si="261"/>
        <v>0.38508149913584422</v>
      </c>
      <c r="I3316" s="30">
        <f>HLOOKUP(F3316,ROCs!$B$1:$F$17,MATCH(VLOOKUP(D3316,HROC,2,0),ROCs!$A$2:$A$17,0)+1,0)</f>
        <v>0.30381529981542799</v>
      </c>
      <c r="J3316" s="3">
        <v>0.03</v>
      </c>
      <c r="K3316" s="26">
        <f t="shared" si="257"/>
        <v>3.7984507859423887E-2</v>
      </c>
      <c r="L3316" s="31">
        <f t="shared" si="258"/>
        <v>0.17884299431696027</v>
      </c>
      <c r="M3316" s="4">
        <f>2.721*K3316*(H3316+VLOOKUP(B3316,Summary!$A$34:C$39,3,0))</f>
        <v>4.8068891748878087E-2</v>
      </c>
      <c r="N3316" t="s">
        <v>109</v>
      </c>
      <c r="P3316">
        <f t="shared" si="259"/>
        <v>2000</v>
      </c>
    </row>
    <row r="3317" spans="1:16" hidden="1">
      <c r="A3317" t="s">
        <v>14</v>
      </c>
      <c r="B3317" t="s">
        <v>96</v>
      </c>
      <c r="C3317" t="s">
        <v>86</v>
      </c>
      <c r="D3317" s="8">
        <v>4270</v>
      </c>
      <c r="E3317" t="str">
        <f>VLOOKUP(D3317,Conformity!$A$2:$C$116,2,0)</f>
        <v>Live Oak</v>
      </c>
      <c r="F3317" s="8" t="s">
        <v>10</v>
      </c>
      <c r="G3317" s="26">
        <f t="shared" si="260"/>
        <v>0.80616023176279095</v>
      </c>
      <c r="H3317" s="30">
        <f t="shared" si="261"/>
        <v>4.9140330516175015E-2</v>
      </c>
      <c r="I3317" s="30">
        <f>HLOOKUP(F3317,ROCs!$B$1:$F$17,MATCH(VLOOKUP(D3317,HROC,2,0),ROCs!$A$2:$A$17,0)+1,0)</f>
        <v>0.24115339422849597</v>
      </c>
      <c r="J3317" s="3">
        <v>0.03</v>
      </c>
      <c r="K3317" s="26">
        <f t="shared" si="257"/>
        <v>3.0150203113417706E-2</v>
      </c>
      <c r="L3317" s="31">
        <f t="shared" si="258"/>
        <v>6.6136339559263485E-2</v>
      </c>
      <c r="M3317" s="4">
        <f>2.721*K3317*(H3317+VLOOKUP(B3317,Summary!$A$34:C$39,3,0))</f>
        <v>1.0594505178129871E-2</v>
      </c>
      <c r="N3317" t="s">
        <v>109</v>
      </c>
      <c r="P3317">
        <f t="shared" si="259"/>
        <v>4000</v>
      </c>
    </row>
    <row r="3318" spans="1:16" hidden="1">
      <c r="A3318" t="s">
        <v>16</v>
      </c>
      <c r="B3318" t="s">
        <v>97</v>
      </c>
      <c r="C3318" t="s">
        <v>92</v>
      </c>
      <c r="D3318" s="8">
        <v>2130</v>
      </c>
      <c r="E3318" t="str">
        <f>VLOOKUP(D3318,Conformity!$A$2:$C$116,2,0)</f>
        <v>Woodland Pastures</v>
      </c>
      <c r="F3318" s="8" t="s">
        <v>5</v>
      </c>
      <c r="G3318" s="26">
        <f t="shared" si="260"/>
        <v>0.95337210017164864</v>
      </c>
      <c r="H3318" s="30">
        <f t="shared" si="261"/>
        <v>0.22938109134459039</v>
      </c>
      <c r="I3318" s="30">
        <f>HLOOKUP(F3318,ROCs!$B$1:$F$17,MATCH(VLOOKUP(D3318,HROC,2,0),ROCs!$A$2:$A$17,0)+1,0)</f>
        <v>0.2</v>
      </c>
      <c r="J3318" s="3">
        <v>0.03</v>
      </c>
      <c r="K3318" s="26">
        <f t="shared" si="257"/>
        <v>2.5004999999999999E-2</v>
      </c>
      <c r="L3318" s="31">
        <f t="shared" si="258"/>
        <v>6.4866107741599233E-2</v>
      </c>
      <c r="M3318" s="4">
        <f>2.721*K3318*(H3318+VLOOKUP(B3318,Summary!$A$34:C$39,3,0))</f>
        <v>1.8328313668463502E-2</v>
      </c>
      <c r="N3318" t="s">
        <v>102</v>
      </c>
      <c r="O3318" t="s">
        <v>89</v>
      </c>
      <c r="P3318">
        <f t="shared" si="259"/>
        <v>2000</v>
      </c>
    </row>
    <row r="3319" spans="1:16" hidden="1">
      <c r="A3319" t="s">
        <v>2</v>
      </c>
      <c r="B3319" t="s">
        <v>94</v>
      </c>
      <c r="C3319" t="s">
        <v>81</v>
      </c>
      <c r="D3319" s="8">
        <v>1820</v>
      </c>
      <c r="E3319" t="str">
        <f>VLOOKUP(D3319,Conformity!$A$2:$C$116,2,0)</f>
        <v>Golf Courses</v>
      </c>
      <c r="F3319" s="8" t="s">
        <v>10</v>
      </c>
      <c r="G3319" s="26">
        <f t="shared" si="260"/>
        <v>1.8765006736361713</v>
      </c>
      <c r="H3319" s="30">
        <f t="shared" si="261"/>
        <v>0.3700681607026059</v>
      </c>
      <c r="I3319" s="30">
        <f>HLOOKUP(F3319,ROCs!$B$1:$F$17,MATCH(VLOOKUP(D3319,HROC,2,0),ROCs!$A$2:$A$17,0)+1,0)</f>
        <v>0.24895975957097566</v>
      </c>
      <c r="J3319" s="3">
        <v>0.03</v>
      </c>
      <c r="K3319" s="26">
        <f t="shared" si="257"/>
        <v>3.112619394036123E-2</v>
      </c>
      <c r="L3319" s="31">
        <f t="shared" si="258"/>
        <v>0.1589290493232417</v>
      </c>
      <c r="M3319" s="4">
        <f>2.721*K3319*(H3319+VLOOKUP(B3319,Summary!$A$34:C$39,3,0))</f>
        <v>3.5577409786942578E-2</v>
      </c>
      <c r="N3319" t="s">
        <v>103</v>
      </c>
      <c r="O3319" t="s">
        <v>82</v>
      </c>
      <c r="P3319">
        <f t="shared" si="259"/>
        <v>1000</v>
      </c>
    </row>
    <row r="3320" spans="1:16" hidden="1">
      <c r="A3320" t="s">
        <v>12</v>
      </c>
      <c r="B3320" t="s">
        <v>95</v>
      </c>
      <c r="C3320" t="s">
        <v>81</v>
      </c>
      <c r="D3320" s="8">
        <v>1900</v>
      </c>
      <c r="E3320" t="str">
        <f>VLOOKUP(D3320,Conformity!$A$2:$C$116,2,0)</f>
        <v>Open Land</v>
      </c>
      <c r="F3320" s="8" t="s">
        <v>5</v>
      </c>
      <c r="G3320" s="26">
        <f t="shared" si="260"/>
        <v>0.80616023176279095</v>
      </c>
      <c r="H3320" s="30">
        <f t="shared" si="261"/>
        <v>4.9140330516175015E-2</v>
      </c>
      <c r="I3320" s="30">
        <f>HLOOKUP(F3320,ROCs!$B$1:$F$17,MATCH(VLOOKUP(D3320,HROC,2,0),ROCs!$A$2:$A$17,0)+1,0)</f>
        <v>0.28292799795311729</v>
      </c>
      <c r="J3320" s="3">
        <v>0.03</v>
      </c>
      <c r="K3320" s="26">
        <f t="shared" si="257"/>
        <v>3.5373072944088486E-2</v>
      </c>
      <c r="L3320" s="31">
        <f t="shared" si="258"/>
        <v>7.7593028301813055E-2</v>
      </c>
      <c r="M3320" s="4">
        <f>2.721*K3320*(H3320+VLOOKUP(B3320,Summary!$A$34:C$39,3,0))</f>
        <v>4.7297632731949975E-3</v>
      </c>
      <c r="N3320" t="s">
        <v>103</v>
      </c>
      <c r="O3320" t="s">
        <v>82</v>
      </c>
      <c r="P3320">
        <f t="shared" si="259"/>
        <v>1000</v>
      </c>
    </row>
    <row r="3321" spans="1:16" hidden="1">
      <c r="A3321" t="s">
        <v>16</v>
      </c>
      <c r="B3321" t="s">
        <v>97</v>
      </c>
      <c r="C3321" t="s">
        <v>81</v>
      </c>
      <c r="D3321" s="8">
        <v>1310</v>
      </c>
      <c r="E3321" t="str">
        <f>VLOOKUP(D3321,Conformity!$A$2:$C$116,2,0)</f>
        <v>Fixed Single Family Units &lt;Six or more dwelling units per acre&gt;</v>
      </c>
      <c r="F3321" s="8" t="s">
        <v>9</v>
      </c>
      <c r="G3321" s="26">
        <f t="shared" si="260"/>
        <v>1.3474392445178078</v>
      </c>
      <c r="H3321" s="30">
        <f t="shared" si="261"/>
        <v>0.2921616014325315</v>
      </c>
      <c r="I3321" s="30">
        <f>HLOOKUP(F3321,ROCs!$B$1:$F$17,MATCH(VLOOKUP(D3321,HROC,2,0),ROCs!$A$2:$A$17,0)+1,0)</f>
        <v>0.43646311869441834</v>
      </c>
      <c r="J3321" s="3">
        <v>0.03</v>
      </c>
      <c r="K3321" s="26">
        <f t="shared" si="257"/>
        <v>5.4568801414769656E-2</v>
      </c>
      <c r="L3321" s="31">
        <f t="shared" si="258"/>
        <v>0.20007008132751442</v>
      </c>
      <c r="M3321" s="4">
        <f>2.721*K3321*(H3321+VLOOKUP(B3321,Summary!$A$34:C$39,3,0))</f>
        <v>4.9319922128485787E-2</v>
      </c>
      <c r="N3321" t="s">
        <v>103</v>
      </c>
      <c r="O3321" t="s">
        <v>82</v>
      </c>
      <c r="P3321">
        <f t="shared" si="259"/>
        <v>1000</v>
      </c>
    </row>
    <row r="3322" spans="1:16" hidden="1">
      <c r="A3322" t="s">
        <v>16</v>
      </c>
      <c r="B3322" t="s">
        <v>97</v>
      </c>
      <c r="C3322" t="s">
        <v>81</v>
      </c>
      <c r="D3322" s="8">
        <v>1400</v>
      </c>
      <c r="E3322" t="str">
        <f>VLOOKUP(D3322,Conformity!$A$2:$C$116,2,0)</f>
        <v>Commercial and Services</v>
      </c>
      <c r="F3322" s="8" t="s">
        <v>13</v>
      </c>
      <c r="G3322" s="26">
        <f t="shared" si="260"/>
        <v>0.73183755311232057</v>
      </c>
      <c r="H3322" s="30">
        <f t="shared" si="261"/>
        <v>0.15992943931627868</v>
      </c>
      <c r="I3322" s="30">
        <f>HLOOKUP(F3322,ROCs!$B$1:$F$17,MATCH(VLOOKUP(D3322,HROC,2,0),ROCs!$A$2:$A$17,0)+1,0)</f>
        <v>0.55707618727995345</v>
      </c>
      <c r="J3322" s="3">
        <v>0.03</v>
      </c>
      <c r="K3322" s="26">
        <f t="shared" si="257"/>
        <v>6.9648450314676175E-2</v>
      </c>
      <c r="L3322" s="31">
        <f t="shared" si="258"/>
        <v>0.13869304731274915</v>
      </c>
      <c r="M3322" s="4">
        <f>2.721*K3322*(H3322+VLOOKUP(B3322,Summary!$A$34:C$39,3,0))</f>
        <v>3.7889314463818317E-2</v>
      </c>
      <c r="N3322" t="s">
        <v>103</v>
      </c>
      <c r="O3322" t="s">
        <v>82</v>
      </c>
      <c r="P3322">
        <f t="shared" si="259"/>
        <v>1000</v>
      </c>
    </row>
    <row r="3323" spans="1:16" hidden="1">
      <c r="A3323" t="s">
        <v>16</v>
      </c>
      <c r="B3323" t="s">
        <v>97</v>
      </c>
      <c r="C3323" t="s">
        <v>81</v>
      </c>
      <c r="D3323" s="8">
        <v>1850</v>
      </c>
      <c r="E3323" t="str">
        <f>VLOOKUP(D3323,Conformity!$A$2:$C$116,2,0)</f>
        <v>Parks and Zoos</v>
      </c>
      <c r="F3323" s="8" t="s">
        <v>5</v>
      </c>
      <c r="G3323" s="26">
        <f t="shared" si="260"/>
        <v>0.96739227811534922</v>
      </c>
      <c r="H3323" s="30">
        <f t="shared" si="261"/>
        <v>0.17065096597435325</v>
      </c>
      <c r="I3323" s="30">
        <f>HLOOKUP(F3323,ROCs!$B$1:$F$17,MATCH(VLOOKUP(D3323,HROC,2,0),ROCs!$A$2:$A$17,0)+1,0)</f>
        <v>0.27638752969320179</v>
      </c>
      <c r="J3323" s="3">
        <v>0.03</v>
      </c>
      <c r="K3323" s="26">
        <f t="shared" si="257"/>
        <v>3.4555350899892555E-2</v>
      </c>
      <c r="L3323" s="31">
        <f t="shared" si="258"/>
        <v>9.0959165168120887E-2</v>
      </c>
      <c r="M3323" s="4">
        <f>2.721*K3323*(H3323+VLOOKUP(B3323,Summary!$A$34:C$39,3,0))</f>
        <v>1.9806480204921328E-2</v>
      </c>
      <c r="N3323" t="s">
        <v>103</v>
      </c>
      <c r="O3323" t="s">
        <v>82</v>
      </c>
      <c r="P3323">
        <f t="shared" si="259"/>
        <v>1000</v>
      </c>
    </row>
    <row r="3324" spans="1:16" hidden="1">
      <c r="A3324" t="s">
        <v>14</v>
      </c>
      <c r="B3324" t="s">
        <v>96</v>
      </c>
      <c r="C3324" t="s">
        <v>71</v>
      </c>
      <c r="D3324" s="8">
        <v>5110</v>
      </c>
      <c r="E3324" t="str">
        <f>VLOOKUP(D3324,Conformity!$A$2:$C$116,2,0)</f>
        <v xml:space="preserve"> Natural River, Stream, Waterway</v>
      </c>
      <c r="F3324" s="8" t="s">
        <v>13</v>
      </c>
      <c r="G3324" s="26">
        <f t="shared" si="260"/>
        <v>0.52096910560538079</v>
      </c>
      <c r="H3324" s="30">
        <f t="shared" si="261"/>
        <v>9.3813358258152305E-2</v>
      </c>
      <c r="I3324" s="30">
        <f>HLOOKUP(F3324,ROCs!$B$1:$F$17,MATCH(VLOOKUP(D3324,HROC,2,0),ROCs!$A$2:$A$17,0)+1,0)</f>
        <v>0.2984336595879456</v>
      </c>
      <c r="J3324" s="3">
        <v>0.03</v>
      </c>
      <c r="K3324" s="26">
        <f t="shared" si="257"/>
        <v>3.7311668289982898E-2</v>
      </c>
      <c r="L3324" s="31">
        <f t="shared" si="258"/>
        <v>5.289141419133922E-2</v>
      </c>
      <c r="M3324" s="4">
        <f>2.721*K3324*(H3324+VLOOKUP(B3324,Summary!$A$34:C$39,3,0))</f>
        <v>1.7646409786501196E-2</v>
      </c>
      <c r="N3324" t="s">
        <v>104</v>
      </c>
      <c r="P3324">
        <f t="shared" si="259"/>
        <v>5000</v>
      </c>
    </row>
    <row r="3325" spans="1:16" hidden="1">
      <c r="A3325" t="s">
        <v>14</v>
      </c>
      <c r="B3325" t="s">
        <v>96</v>
      </c>
      <c r="C3325" t="s">
        <v>90</v>
      </c>
      <c r="D3325" s="8">
        <v>6410</v>
      </c>
      <c r="E3325" t="str">
        <f>VLOOKUP(D3325,Conformity!$A$2:$C$116,2,0)</f>
        <v>Freshwater Marshes</v>
      </c>
      <c r="F3325" s="8" t="s">
        <v>9</v>
      </c>
      <c r="G3325" s="26">
        <f t="shared" si="260"/>
        <v>0.62640332935885068</v>
      </c>
      <c r="H3325" s="30">
        <f t="shared" si="261"/>
        <v>1.7869211096790915E-2</v>
      </c>
      <c r="I3325" s="30">
        <f>HLOOKUP(F3325,ROCs!$B$1:$F$17,MATCH(VLOOKUP(D3325,HROC,2,0),ROCs!$A$2:$A$17,0)+1,0)</f>
        <v>0.24869471632328805</v>
      </c>
      <c r="J3325" s="3">
        <v>0.03</v>
      </c>
      <c r="K3325" s="26">
        <f t="shared" si="257"/>
        <v>3.1093056908319084E-2</v>
      </c>
      <c r="L3325" s="31">
        <f t="shared" si="258"/>
        <v>5.2996357473464893E-2</v>
      </c>
      <c r="M3325" s="4">
        <f>2.721*K3325*(H3325+VLOOKUP(B3325,Summary!$A$34:C$39,3,0))</f>
        <v>8.280147077507299E-3</v>
      </c>
      <c r="N3325" t="s">
        <v>105</v>
      </c>
      <c r="O3325" t="s">
        <v>89</v>
      </c>
      <c r="P3325">
        <f t="shared" si="259"/>
        <v>6000</v>
      </c>
    </row>
    <row r="3326" spans="1:16" hidden="1">
      <c r="A3326" t="s">
        <v>11</v>
      </c>
      <c r="B3326" t="s">
        <v>11</v>
      </c>
      <c r="C3326" t="s">
        <v>84</v>
      </c>
      <c r="D3326" s="8">
        <v>6170</v>
      </c>
      <c r="E3326" t="str">
        <f>VLOOKUP(D3326,Conformity!$A$2:$C$116,2,0)</f>
        <v>Mixed Wetland Hardwoods</v>
      </c>
      <c r="F3326" s="8" t="s">
        <v>9</v>
      </c>
      <c r="G3326" s="26">
        <f t="shared" si="260"/>
        <v>0.62640332935885068</v>
      </c>
      <c r="H3326" s="30">
        <f t="shared" si="261"/>
        <v>1.7869211096790915E-2</v>
      </c>
      <c r="I3326" s="30">
        <f>HLOOKUP(F3326,ROCs!$B$1:$F$17,MATCH(VLOOKUP(D3326,HROC,2,0),ROCs!$A$2:$A$17,0)+1,0)</f>
        <v>0.24869471632328805</v>
      </c>
      <c r="J3326" s="3">
        <v>0.03</v>
      </c>
      <c r="K3326" s="26">
        <f t="shared" si="257"/>
        <v>3.1093056908319084E-2</v>
      </c>
      <c r="L3326" s="31">
        <f t="shared" si="258"/>
        <v>5.2996357473464893E-2</v>
      </c>
      <c r="M3326" s="4">
        <f>2.721*K3326*(H3326+VLOOKUP(B3326,Summary!$A$34:C$39,3,0))</f>
        <v>1.0818273312933386E-2</v>
      </c>
      <c r="N3326" t="s">
        <v>106</v>
      </c>
      <c r="O3326" t="s">
        <v>82</v>
      </c>
      <c r="P3326">
        <f t="shared" si="259"/>
        <v>6000</v>
      </c>
    </row>
    <row r="3327" spans="1:16" hidden="1">
      <c r="A3327" t="s">
        <v>14</v>
      </c>
      <c r="B3327" t="s">
        <v>96</v>
      </c>
      <c r="C3327" t="s">
        <v>83</v>
      </c>
      <c r="D3327" s="8">
        <v>1340</v>
      </c>
      <c r="E3327" t="str">
        <f>VLOOKUP(D3327,Conformity!$A$2:$C$116,2,0)</f>
        <v>Multiple Dwelling Units, High Rise &lt;Three stories or more&gt;</v>
      </c>
      <c r="F3327" s="8" t="s">
        <v>9</v>
      </c>
      <c r="G3327" s="26">
        <f t="shared" si="260"/>
        <v>1.6728075169398335</v>
      </c>
      <c r="H3327" s="30">
        <f t="shared" si="261"/>
        <v>0.4645994885165638</v>
      </c>
      <c r="I3327" s="30">
        <f>HLOOKUP(F3327,ROCs!$B$1:$F$17,MATCH(VLOOKUP(D3327,HROC,2,0),ROCs!$A$2:$A$17,0)+1,0)</f>
        <v>0.43646311869441834</v>
      </c>
      <c r="J3327" s="3">
        <v>0.03</v>
      </c>
      <c r="K3327" s="26">
        <f t="shared" si="257"/>
        <v>5.4568801414769656E-2</v>
      </c>
      <c r="L3327" s="31">
        <f t="shared" si="258"/>
        <v>0.24838131835710153</v>
      </c>
      <c r="M3327" s="4">
        <f>2.721*K3327*(H3327+VLOOKUP(B3327,Summary!$A$34:C$39,3,0))</f>
        <v>8.0863062584631204E-2</v>
      </c>
      <c r="N3327" t="s">
        <v>111</v>
      </c>
      <c r="O3327" t="s">
        <v>82</v>
      </c>
      <c r="P3327">
        <f t="shared" si="259"/>
        <v>1000</v>
      </c>
    </row>
    <row r="3328" spans="1:16" hidden="1">
      <c r="A3328" t="s">
        <v>14</v>
      </c>
      <c r="B3328" t="s">
        <v>96</v>
      </c>
      <c r="C3328" t="s">
        <v>83</v>
      </c>
      <c r="D3328" s="8">
        <v>1411</v>
      </c>
      <c r="E3328" t="str">
        <f>VLOOKUP(D3328,Conformity!$A$2:$C$116,2,0)</f>
        <v>Shopping Centers (Plazas, Malls)</v>
      </c>
      <c r="F3328" s="8" t="s">
        <v>3</v>
      </c>
      <c r="G3328" s="26">
        <f t="shared" si="260"/>
        <v>1.4884831588725165</v>
      </c>
      <c r="H3328" s="30">
        <f t="shared" si="261"/>
        <v>0.30824389141964326</v>
      </c>
      <c r="I3328" s="30">
        <f>HLOOKUP(F3328,ROCs!$B$1:$F$17,MATCH(VLOOKUP(D3328,HROC,2,0),ROCs!$A$2:$A$17,0)+1,0)</f>
        <v>0.5449281084296117</v>
      </c>
      <c r="J3328" s="3">
        <v>0.03</v>
      </c>
      <c r="K3328" s="26">
        <f t="shared" si="257"/>
        <v>6.812963675641219E-2</v>
      </c>
      <c r="L3328" s="31">
        <f t="shared" si="258"/>
        <v>0.2759361118720306</v>
      </c>
      <c r="M3328" s="4">
        <f>2.721*K3328*(H3328+VLOOKUP(B3328,Summary!$A$34:C$39,3,0))</f>
        <v>7.1972940518555462E-2</v>
      </c>
      <c r="N3328" t="s">
        <v>111</v>
      </c>
      <c r="O3328" t="s">
        <v>82</v>
      </c>
      <c r="P3328">
        <f t="shared" si="259"/>
        <v>1000</v>
      </c>
    </row>
    <row r="3329" spans="1:16" hidden="1">
      <c r="A3329" t="s">
        <v>14</v>
      </c>
      <c r="B3329" t="s">
        <v>96</v>
      </c>
      <c r="C3329" t="s">
        <v>83</v>
      </c>
      <c r="D3329" s="8">
        <v>1411</v>
      </c>
      <c r="E3329" t="str">
        <f>VLOOKUP(D3329,Conformity!$A$2:$C$116,2,0)</f>
        <v>Shopping Centers (Plazas, Malls)</v>
      </c>
      <c r="F3329" s="8" t="s">
        <v>10</v>
      </c>
      <c r="G3329" s="26">
        <f t="shared" si="260"/>
        <v>1.4884831588725165</v>
      </c>
      <c r="H3329" s="30">
        <f t="shared" si="261"/>
        <v>0.30824389141964326</v>
      </c>
      <c r="I3329" s="30">
        <f>HLOOKUP(F3329,ROCs!$B$1:$F$17,MATCH(VLOOKUP(D3329,HROC,2,0),ROCs!$A$2:$A$17,0)+1,0)</f>
        <v>0.57659988543228824</v>
      </c>
      <c r="J3329" s="3">
        <v>0.03</v>
      </c>
      <c r="K3329" s="26">
        <f t="shared" si="257"/>
        <v>7.2089400676171825E-2</v>
      </c>
      <c r="L3329" s="31">
        <f t="shared" si="258"/>
        <v>0.29197379990280947</v>
      </c>
      <c r="M3329" s="4">
        <f>2.721*K3329*(H3329+VLOOKUP(B3329,Summary!$A$34:C$39,3,0))</f>
        <v>7.6156081169713563E-2</v>
      </c>
      <c r="N3329" t="s">
        <v>111</v>
      </c>
      <c r="O3329" t="s">
        <v>82</v>
      </c>
      <c r="P3329">
        <f t="shared" si="259"/>
        <v>1000</v>
      </c>
    </row>
    <row r="3330" spans="1:16" hidden="1">
      <c r="A3330" t="s">
        <v>14</v>
      </c>
      <c r="B3330" t="s">
        <v>96</v>
      </c>
      <c r="C3330" t="s">
        <v>83</v>
      </c>
      <c r="D3330" s="8">
        <v>1920</v>
      </c>
      <c r="E3330" t="str">
        <f>VLOOKUP(D3330,Conformity!$A$2:$C$116,2,0)</f>
        <v>Inactive Land with street pattern but without structures</v>
      </c>
      <c r="F3330" s="8" t="s">
        <v>13</v>
      </c>
      <c r="G3330" s="26">
        <f t="shared" si="260"/>
        <v>0.80616023176279095</v>
      </c>
      <c r="H3330" s="30">
        <f t="shared" si="261"/>
        <v>4.9140330516175015E-2</v>
      </c>
      <c r="I3330" s="30">
        <f>HLOOKUP(F3330,ROCs!$B$1:$F$17,MATCH(VLOOKUP(D3330,HROC,2,0),ROCs!$A$2:$A$17,0)+1,0)</f>
        <v>0.15190764990771397</v>
      </c>
      <c r="J3330" s="3">
        <v>0.03</v>
      </c>
      <c r="K3330" s="26">
        <f t="shared" ref="K3330:K3393" si="262">Rain*I3330*J3330/12</f>
        <v>1.8992253929711937E-2</v>
      </c>
      <c r="L3330" s="31">
        <f t="shared" ref="L3330:L3393" si="263">2.721*G3330*K3330</f>
        <v>4.1660686336543913E-2</v>
      </c>
      <c r="M3330" s="4">
        <f>2.721*K3330*(H3330+VLOOKUP(B3330,Summary!$A$34:C$39,3,0))</f>
        <v>6.6737040492156653E-3</v>
      </c>
      <c r="N3330" t="s">
        <v>111</v>
      </c>
      <c r="O3330" t="s">
        <v>82</v>
      </c>
      <c r="P3330">
        <f t="shared" si="259"/>
        <v>1000</v>
      </c>
    </row>
    <row r="3331" spans="1:16" hidden="1">
      <c r="A3331" t="s">
        <v>14</v>
      </c>
      <c r="B3331" t="s">
        <v>96</v>
      </c>
      <c r="C3331" t="s">
        <v>83</v>
      </c>
      <c r="D3331" s="8">
        <v>3200</v>
      </c>
      <c r="E3331" t="str">
        <f>VLOOKUP(D3331,Conformity!$A$2:$C$116,2,0)</f>
        <v>Shrub and Brushland</v>
      </c>
      <c r="F3331" s="8" t="s">
        <v>9</v>
      </c>
      <c r="G3331" s="26">
        <f t="shared" si="260"/>
        <v>0.80616023176279095</v>
      </c>
      <c r="H3331" s="30">
        <f t="shared" si="261"/>
        <v>4.9140330516175015E-2</v>
      </c>
      <c r="I3331" s="30">
        <f>HLOOKUP(F3331,ROCs!$B$1:$F$17,MATCH(VLOOKUP(D3331,HROC,2,0),ROCs!$A$2:$A$17,0)+1,0)</f>
        <v>0.19937879050387461</v>
      </c>
      <c r="J3331" s="3">
        <v>0.03</v>
      </c>
      <c r="K3331" s="26">
        <f t="shared" si="262"/>
        <v>2.4927333282746919E-2</v>
      </c>
      <c r="L3331" s="31">
        <f t="shared" si="263"/>
        <v>5.4679650816713894E-2</v>
      </c>
      <c r="M3331" s="4">
        <f>2.721*K3331*(H3331+VLOOKUP(B3331,Summary!$A$34:C$39,3,0))</f>
        <v>8.7592365645955631E-3</v>
      </c>
      <c r="N3331" t="s">
        <v>111</v>
      </c>
      <c r="O3331" t="s">
        <v>82</v>
      </c>
      <c r="P3331">
        <f t="shared" ref="P3331:P3394" si="264">INT(D3331/1000)*1000</f>
        <v>3000</v>
      </c>
    </row>
    <row r="3332" spans="1:16" hidden="1">
      <c r="A3332" t="s">
        <v>14</v>
      </c>
      <c r="B3332" t="s">
        <v>96</v>
      </c>
      <c r="C3332" t="s">
        <v>83</v>
      </c>
      <c r="D3332" s="8">
        <v>6170</v>
      </c>
      <c r="E3332" t="str">
        <f>VLOOKUP(D3332,Conformity!$A$2:$C$116,2,0)</f>
        <v>Mixed Wetland Hardwoods</v>
      </c>
      <c r="F3332" s="8" t="s">
        <v>9</v>
      </c>
      <c r="G3332" s="26">
        <f t="shared" si="260"/>
        <v>0.62640332935885068</v>
      </c>
      <c r="H3332" s="30">
        <f t="shared" si="261"/>
        <v>1.7869211096790915E-2</v>
      </c>
      <c r="I3332" s="30">
        <f>HLOOKUP(F3332,ROCs!$B$1:$F$17,MATCH(VLOOKUP(D3332,HROC,2,0),ROCs!$A$2:$A$17,0)+1,0)</f>
        <v>0.24869471632328805</v>
      </c>
      <c r="J3332" s="3">
        <v>0.03</v>
      </c>
      <c r="K3332" s="26">
        <f t="shared" si="262"/>
        <v>3.1093056908319084E-2</v>
      </c>
      <c r="L3332" s="31">
        <f t="shared" si="263"/>
        <v>5.2996357473464893E-2</v>
      </c>
      <c r="M3332" s="4">
        <f>2.721*K3332*(H3332+VLOOKUP(B3332,Summary!$A$34:C$39,3,0))</f>
        <v>8.280147077507299E-3</v>
      </c>
      <c r="N3332" t="s">
        <v>111</v>
      </c>
      <c r="O3332" t="s">
        <v>82</v>
      </c>
      <c r="P3332">
        <f t="shared" si="264"/>
        <v>6000</v>
      </c>
    </row>
    <row r="3333" spans="1:16" hidden="1">
      <c r="A3333" t="s">
        <v>14</v>
      </c>
      <c r="B3333" t="s">
        <v>96</v>
      </c>
      <c r="C3333" t="s">
        <v>79</v>
      </c>
      <c r="D3333" s="8">
        <v>4130</v>
      </c>
      <c r="E3333" t="str">
        <f>VLOOKUP(D3333,Conformity!$A$2:$C$116,2,0)</f>
        <v>Sand Pine</v>
      </c>
      <c r="F3333" s="8" t="s">
        <v>10</v>
      </c>
      <c r="G3333" s="26">
        <f t="shared" si="260"/>
        <v>0.80616023176279095</v>
      </c>
      <c r="H3333" s="30">
        <f t="shared" si="261"/>
        <v>4.9140330516175015E-2</v>
      </c>
      <c r="I3333" s="30">
        <f>HLOOKUP(F3333,ROCs!$B$1:$F$17,MATCH(VLOOKUP(D3333,HROC,2,0),ROCs!$A$2:$A$17,0)+1,0)</f>
        <v>0.24115339422849597</v>
      </c>
      <c r="J3333" s="3">
        <v>0.03</v>
      </c>
      <c r="K3333" s="26">
        <f t="shared" si="262"/>
        <v>3.0150203113417706E-2</v>
      </c>
      <c r="L3333" s="31">
        <f t="shared" si="263"/>
        <v>6.6136339559263485E-2</v>
      </c>
      <c r="M3333" s="4">
        <f>2.721*K3333*(H3333+VLOOKUP(B3333,Summary!$A$34:C$39,3,0))</f>
        <v>1.0594505178129871E-2</v>
      </c>
      <c r="N3333" t="s">
        <v>113</v>
      </c>
      <c r="P3333">
        <f t="shared" si="264"/>
        <v>4000</v>
      </c>
    </row>
    <row r="3334" spans="1:16" hidden="1">
      <c r="A3334" t="s">
        <v>16</v>
      </c>
      <c r="B3334" t="s">
        <v>97</v>
      </c>
      <c r="C3334" t="s">
        <v>79</v>
      </c>
      <c r="D3334" s="8">
        <v>1320</v>
      </c>
      <c r="E3334" t="str">
        <f>VLOOKUP(D3334,Conformity!$A$2:$C$116,2,0)</f>
        <v>Mobile Home Units &lt;Six or more dwelling units per acre&gt;</v>
      </c>
      <c r="F3334" s="8" t="s">
        <v>13</v>
      </c>
      <c r="G3334" s="26">
        <f t="shared" si="260"/>
        <v>1.6728075169398335</v>
      </c>
      <c r="H3334" s="30">
        <f t="shared" si="261"/>
        <v>0.4645994885165638</v>
      </c>
      <c r="I3334" s="30">
        <f>HLOOKUP(F3334,ROCs!$B$1:$F$17,MATCH(VLOOKUP(D3334,HROC,2,0),ROCs!$A$2:$A$17,0)+1,0)</f>
        <v>0.40522520165068265</v>
      </c>
      <c r="J3334" s="3">
        <v>0.03</v>
      </c>
      <c r="K3334" s="26">
        <f t="shared" si="262"/>
        <v>5.0663280836376591E-2</v>
      </c>
      <c r="L3334" s="31">
        <f t="shared" si="263"/>
        <v>0.23060452420033081</v>
      </c>
      <c r="M3334" s="4">
        <f>2.721*K3334*(H3334+VLOOKUP(B3334,Summary!$A$34:C$39,3,0))</f>
        <v>6.9561455088366711E-2</v>
      </c>
      <c r="N3334" t="s">
        <v>113</v>
      </c>
      <c r="P3334">
        <f t="shared" si="264"/>
        <v>1000</v>
      </c>
    </row>
    <row r="3335" spans="1:16" hidden="1">
      <c r="A3335" t="s">
        <v>14</v>
      </c>
      <c r="B3335" t="s">
        <v>96</v>
      </c>
      <c r="C3335" t="s">
        <v>74</v>
      </c>
      <c r="D3335" s="8">
        <v>7400</v>
      </c>
      <c r="E3335" t="str">
        <f>VLOOKUP(D3335,Conformity!$A$2:$C$116,2,0)</f>
        <v>Disturbed Land</v>
      </c>
      <c r="F3335" s="8" t="s">
        <v>5</v>
      </c>
      <c r="G3335" s="26">
        <f t="shared" si="260"/>
        <v>0.73183755311232057</v>
      </c>
      <c r="H3335" s="30">
        <f t="shared" si="261"/>
        <v>0.13401908322593187</v>
      </c>
      <c r="I3335" s="30">
        <f>HLOOKUP(F3335,ROCs!$B$1:$F$17,MATCH(VLOOKUP(D3335,HROC,2,0),ROCs!$A$2:$A$17,0)+1,0)</f>
        <v>0.28292799795311729</v>
      </c>
      <c r="J3335" s="3">
        <v>0.03</v>
      </c>
      <c r="K3335" s="26">
        <f t="shared" si="262"/>
        <v>3.5373072944088486E-2</v>
      </c>
      <c r="L3335" s="31">
        <f t="shared" si="263"/>
        <v>7.0439460709695215E-2</v>
      </c>
      <c r="M3335" s="4">
        <f>2.721*K3335*(H3335+VLOOKUP(B3335,Summary!$A$34:C$39,3,0))</f>
        <v>2.0599364899910086E-2</v>
      </c>
      <c r="N3335" t="s">
        <v>115</v>
      </c>
      <c r="P3335">
        <f t="shared" si="264"/>
        <v>7000</v>
      </c>
    </row>
    <row r="3336" spans="1:16">
      <c r="A3336" t="s">
        <v>11</v>
      </c>
      <c r="B3336" t="s">
        <v>11</v>
      </c>
      <c r="C3336" t="s">
        <v>17</v>
      </c>
      <c r="D3336" s="8">
        <v>4220</v>
      </c>
      <c r="E3336" t="str">
        <f>VLOOKUP(D3336,Conformity!$A$2:$C$116,2,0)</f>
        <v>Brazilian Pepper</v>
      </c>
      <c r="F3336" s="8" t="s">
        <v>10</v>
      </c>
      <c r="G3336" s="26">
        <f t="shared" si="260"/>
        <v>0.80616023176279095</v>
      </c>
      <c r="H3336" s="30">
        <f t="shared" si="261"/>
        <v>4.9140330516175015E-2</v>
      </c>
      <c r="I3336" s="30">
        <f>HLOOKUP(F3336,ROCs!$B$1:$F$17,MATCH(VLOOKUP(D3336,HROC,2,0),ROCs!$A$2:$A$17,0)+1,0)</f>
        <v>0.24115339422849597</v>
      </c>
      <c r="J3336" s="3">
        <v>0.02</v>
      </c>
      <c r="K3336" s="26">
        <f t="shared" si="262"/>
        <v>2.010013540894514E-2</v>
      </c>
      <c r="L3336" s="31">
        <f t="shared" si="263"/>
        <v>4.4090893039508992E-2</v>
      </c>
      <c r="M3336" s="4">
        <f>2.721*K3336*(H3336+VLOOKUP(B3336,Summary!$A$34:C$39,3,0))</f>
        <v>8.7037775055187738E-3</v>
      </c>
      <c r="N3336" t="s">
        <v>17</v>
      </c>
      <c r="O3336" t="s">
        <v>28</v>
      </c>
      <c r="P3336">
        <f t="shared" si="264"/>
        <v>4000</v>
      </c>
    </row>
    <row r="3337" spans="1:16">
      <c r="A3337" t="s">
        <v>11</v>
      </c>
      <c r="B3337" t="s">
        <v>11</v>
      </c>
      <c r="C3337" t="s">
        <v>17</v>
      </c>
      <c r="D3337" s="8">
        <v>5120</v>
      </c>
      <c r="E3337" t="str">
        <f>VLOOKUP(D3337,Conformity!$A$2:$C$116,2,0)</f>
        <v xml:space="preserve"> Channelized Waterways, Canals</v>
      </c>
      <c r="F3337" s="8" t="s">
        <v>10</v>
      </c>
      <c r="G3337" s="26">
        <f t="shared" si="260"/>
        <v>0.52096910560538079</v>
      </c>
      <c r="H3337" s="30">
        <f t="shared" si="261"/>
        <v>9.3813358258152305E-2</v>
      </c>
      <c r="I3337" s="30">
        <f>HLOOKUP(F3337,ROCs!$B$1:$F$17,MATCH(VLOOKUP(D3337,HROC,2,0),ROCs!$A$2:$A$17,0)+1,0)</f>
        <v>0.2984336595879456</v>
      </c>
      <c r="J3337" s="3">
        <v>0.02</v>
      </c>
      <c r="K3337" s="26">
        <f t="shared" si="262"/>
        <v>2.4874445526655267E-2</v>
      </c>
      <c r="L3337" s="31">
        <f t="shared" si="263"/>
        <v>3.5260942794226147E-2</v>
      </c>
      <c r="M3337" s="4">
        <f>2.721*K3337*(H3337+VLOOKUP(B3337,Summary!$A$34:C$39,3,0))</f>
        <v>1.3794774179341666E-2</v>
      </c>
      <c r="N3337" t="s">
        <v>17</v>
      </c>
      <c r="O3337" t="s">
        <v>29</v>
      </c>
      <c r="P3337">
        <f t="shared" si="264"/>
        <v>5000</v>
      </c>
    </row>
    <row r="3338" spans="1:16">
      <c r="A3338" t="s">
        <v>12</v>
      </c>
      <c r="B3338" t="s">
        <v>95</v>
      </c>
      <c r="C3338" t="s">
        <v>17</v>
      </c>
      <c r="D3338" s="8">
        <v>5120</v>
      </c>
      <c r="E3338" t="str">
        <f>VLOOKUP(D3338,Conformity!$A$2:$C$116,2,0)</f>
        <v xml:space="preserve"> Channelized Waterways, Canals</v>
      </c>
      <c r="F3338" s="8" t="s">
        <v>10</v>
      </c>
      <c r="G3338" s="26">
        <f t="shared" si="260"/>
        <v>0.52096910560538079</v>
      </c>
      <c r="H3338" s="30">
        <f t="shared" si="261"/>
        <v>9.3813358258152305E-2</v>
      </c>
      <c r="I3338" s="30">
        <f>HLOOKUP(F3338,ROCs!$B$1:$F$17,MATCH(VLOOKUP(D3338,HROC,2,0),ROCs!$A$2:$A$17,0)+1,0)</f>
        <v>0.2984336595879456</v>
      </c>
      <c r="J3338" s="3">
        <v>0.02</v>
      </c>
      <c r="K3338" s="26">
        <f t="shared" si="262"/>
        <v>2.4874445526655267E-2</v>
      </c>
      <c r="L3338" s="31">
        <f t="shared" si="263"/>
        <v>3.5260942794226147E-2</v>
      </c>
      <c r="M3338" s="4">
        <f>2.721*K3338*(H3338+VLOOKUP(B3338,Summary!$A$34:C$39,3,0))</f>
        <v>6.3496038887584779E-3</v>
      </c>
      <c r="N3338" t="s">
        <v>17</v>
      </c>
      <c r="O3338" t="s">
        <v>30</v>
      </c>
      <c r="P3338">
        <f t="shared" si="264"/>
        <v>5000</v>
      </c>
    </row>
    <row r="3339" spans="1:16">
      <c r="A3339" t="s">
        <v>14</v>
      </c>
      <c r="B3339" t="s">
        <v>96</v>
      </c>
      <c r="C3339" t="s">
        <v>17</v>
      </c>
      <c r="D3339" s="8">
        <v>1210</v>
      </c>
      <c r="E3339" t="str">
        <f>VLOOKUP(D3339,Conformity!$A$2:$C$116,2,0)</f>
        <v>Fixed Single Family Units</v>
      </c>
      <c r="F3339" s="8" t="s">
        <v>5</v>
      </c>
      <c r="G3339" s="26">
        <f t="shared" si="260"/>
        <v>1.3474392445178078</v>
      </c>
      <c r="H3339" s="30">
        <f t="shared" si="261"/>
        <v>0.2921616014325315</v>
      </c>
      <c r="I3339" s="30">
        <f>HLOOKUP(F3339,ROCs!$B$1:$F$17,MATCH(VLOOKUP(D3339,HROC,2,0),ROCs!$A$2:$A$17,0)+1,0)</f>
        <v>0.24052044568721381</v>
      </c>
      <c r="J3339" s="3">
        <v>0.02</v>
      </c>
      <c r="K3339" s="26">
        <f t="shared" si="262"/>
        <v>2.004737914802927E-2</v>
      </c>
      <c r="L3339" s="31">
        <f t="shared" si="263"/>
        <v>7.3501353750902498E-2</v>
      </c>
      <c r="M3339" s="4">
        <f>2.721*K3339*(H3339+VLOOKUP(B3339,Summary!$A$34:C$39,3,0))</f>
        <v>2.0301012925583794E-2</v>
      </c>
      <c r="N3339" t="s">
        <v>17</v>
      </c>
      <c r="O3339" t="s">
        <v>43</v>
      </c>
      <c r="P3339">
        <f t="shared" si="264"/>
        <v>1000</v>
      </c>
    </row>
    <row r="3340" spans="1:16">
      <c r="A3340" t="s">
        <v>14</v>
      </c>
      <c r="B3340" t="s">
        <v>96</v>
      </c>
      <c r="C3340" t="s">
        <v>17</v>
      </c>
      <c r="D3340" s="8">
        <v>1330</v>
      </c>
      <c r="E3340" t="str">
        <f>VLOOKUP(D3340,Conformity!$A$2:$C$116,2,0)</f>
        <v>Multiple Dwelling Units, Low Rise &lt;Two stories or less&gt;</v>
      </c>
      <c r="F3340" s="8" t="s">
        <v>5</v>
      </c>
      <c r="G3340" s="26">
        <f t="shared" si="260"/>
        <v>1.6728075169398335</v>
      </c>
      <c r="H3340" s="30">
        <f t="shared" si="261"/>
        <v>0.4645994885165638</v>
      </c>
      <c r="I3340" s="30">
        <f>HLOOKUP(F3340,ROCs!$B$1:$F$17,MATCH(VLOOKUP(D3340,HROC,2,0),ROCs!$A$2:$A$17,0)+1,0)</f>
        <v>0.45902383655933859</v>
      </c>
      <c r="J3340" s="3">
        <v>0.02</v>
      </c>
      <c r="K3340" s="26">
        <f t="shared" si="262"/>
        <v>3.8259636777220871E-2</v>
      </c>
      <c r="L3340" s="31">
        <f t="shared" si="263"/>
        <v>0.1741467427579943</v>
      </c>
      <c r="M3340" s="4">
        <f>2.721*K3340*(H3340+VLOOKUP(B3340,Summary!$A$34:C$39,3,0))</f>
        <v>5.6695242024214582E-2</v>
      </c>
      <c r="N3340" t="s">
        <v>17</v>
      </c>
      <c r="O3340" t="s">
        <v>38</v>
      </c>
      <c r="P3340">
        <f t="shared" si="264"/>
        <v>1000</v>
      </c>
    </row>
    <row r="3341" spans="1:16">
      <c r="A3341" t="s">
        <v>14</v>
      </c>
      <c r="B3341" t="s">
        <v>96</v>
      </c>
      <c r="C3341" t="s">
        <v>17</v>
      </c>
      <c r="D3341" s="8">
        <v>1850</v>
      </c>
      <c r="E3341" t="str">
        <f>VLOOKUP(D3341,Conformity!$A$2:$C$116,2,0)</f>
        <v>Parks and Zoos</v>
      </c>
      <c r="F3341" s="8" t="s">
        <v>10</v>
      </c>
      <c r="G3341" s="26">
        <f t="shared" si="260"/>
        <v>0.96739227811534922</v>
      </c>
      <c r="H3341" s="30">
        <f t="shared" si="261"/>
        <v>0.17065096597435325</v>
      </c>
      <c r="I3341" s="30">
        <f>HLOOKUP(F3341,ROCs!$B$1:$F$17,MATCH(VLOOKUP(D3341,HROC,2,0),ROCs!$A$2:$A$17,0)+1,0)</f>
        <v>0.24895975957097566</v>
      </c>
      <c r="J3341" s="3">
        <v>0.02</v>
      </c>
      <c r="K3341" s="26">
        <f t="shared" si="262"/>
        <v>2.075079596024082E-2</v>
      </c>
      <c r="L3341" s="31">
        <f t="shared" si="263"/>
        <v>5.4621788752357577E-2</v>
      </c>
      <c r="M3341" s="4">
        <f>2.721*K3341*(H3341+VLOOKUP(B3341,Summary!$A$34:C$39,3,0))</f>
        <v>1.4152484388957481E-2</v>
      </c>
      <c r="N3341" t="s">
        <v>17</v>
      </c>
      <c r="O3341" t="s">
        <v>38</v>
      </c>
      <c r="P3341">
        <f t="shared" si="264"/>
        <v>1000</v>
      </c>
    </row>
    <row r="3342" spans="1:16">
      <c r="A3342" t="s">
        <v>14</v>
      </c>
      <c r="B3342" t="s">
        <v>96</v>
      </c>
      <c r="C3342" t="s">
        <v>17</v>
      </c>
      <c r="D3342" s="8">
        <v>2110</v>
      </c>
      <c r="E3342" t="str">
        <f>VLOOKUP(D3342,Conformity!$A$2:$C$116,2,0)</f>
        <v>Improved Pastures</v>
      </c>
      <c r="F3342" s="8" t="s">
        <v>10</v>
      </c>
      <c r="G3342" s="26">
        <f t="shared" si="260"/>
        <v>1.8765006736361713</v>
      </c>
      <c r="H3342" s="30">
        <f t="shared" si="261"/>
        <v>0.3700681607026059</v>
      </c>
      <c r="I3342" s="30">
        <f>HLOOKUP(F3342,ROCs!$B$1:$F$17,MATCH(VLOOKUP(D3342,HROC,2,0),ROCs!$A$2:$A$17,0)+1,0)</f>
        <v>0.58663586860269046</v>
      </c>
      <c r="J3342" s="3">
        <v>0.02</v>
      </c>
      <c r="K3342" s="26">
        <f t="shared" si="262"/>
        <v>4.8896099648034243E-2</v>
      </c>
      <c r="L3342" s="31">
        <f t="shared" si="263"/>
        <v>0.24966144744731966</v>
      </c>
      <c r="M3342" s="4">
        <f>2.721*K3342*(H3342+VLOOKUP(B3342,Summary!$A$34:C$39,3,0))</f>
        <v>5.9879897742446259E-2</v>
      </c>
      <c r="N3342" t="s">
        <v>17</v>
      </c>
      <c r="O3342" t="s">
        <v>51</v>
      </c>
      <c r="P3342">
        <f t="shared" si="264"/>
        <v>2000</v>
      </c>
    </row>
    <row r="3343" spans="1:16">
      <c r="A3343" t="s">
        <v>14</v>
      </c>
      <c r="B3343" t="s">
        <v>96</v>
      </c>
      <c r="C3343" t="s">
        <v>17</v>
      </c>
      <c r="D3343" s="8">
        <v>5120</v>
      </c>
      <c r="E3343" t="str">
        <f>VLOOKUP(D3343,Conformity!$A$2:$C$116,2,0)</f>
        <v xml:space="preserve"> Channelized Waterways, Canals</v>
      </c>
      <c r="F3343" s="8" t="s">
        <v>9</v>
      </c>
      <c r="G3343" s="26">
        <f t="shared" ref="G3343:G3406" si="265">VLOOKUP(VLOOKUP(D3343,HEMC,2,0),EMCN,2,0)</f>
        <v>0.52096910560538079</v>
      </c>
      <c r="H3343" s="30">
        <f t="shared" ref="H3343:H3406" si="266">VLOOKUP(VLOOKUP(D3343,HEMC,2,0),EMCP,3,0)</f>
        <v>9.3813358258152305E-2</v>
      </c>
      <c r="I3343" s="30">
        <f>HLOOKUP(F3343,ROCs!$B$1:$F$17,MATCH(VLOOKUP(D3343,HROC,2,0),ROCs!$A$2:$A$17,0)+1,0)</f>
        <v>0.2984336595879456</v>
      </c>
      <c r="J3343" s="3">
        <v>0.02</v>
      </c>
      <c r="K3343" s="26">
        <f t="shared" si="262"/>
        <v>2.4874445526655267E-2</v>
      </c>
      <c r="L3343" s="31">
        <f t="shared" si="263"/>
        <v>3.5260942794226147E-2</v>
      </c>
      <c r="M3343" s="4">
        <f>2.721*K3343*(H3343+VLOOKUP(B3343,Summary!$A$34:C$39,3,0))</f>
        <v>1.1764273191000797E-2</v>
      </c>
      <c r="N3343" t="s">
        <v>17</v>
      </c>
      <c r="O3343" t="s">
        <v>38</v>
      </c>
      <c r="P3343">
        <f t="shared" si="264"/>
        <v>5000</v>
      </c>
    </row>
    <row r="3344" spans="1:16">
      <c r="A3344" t="s">
        <v>16</v>
      </c>
      <c r="B3344" t="s">
        <v>97</v>
      </c>
      <c r="C3344" t="s">
        <v>17</v>
      </c>
      <c r="D3344" s="8">
        <v>1400</v>
      </c>
      <c r="E3344" t="str">
        <f>VLOOKUP(D3344,Conformity!$A$2:$C$116,2,0)</f>
        <v>Commercial and Services</v>
      </c>
      <c r="F3344" s="8" t="s">
        <v>5</v>
      </c>
      <c r="G3344" s="26">
        <f t="shared" si="265"/>
        <v>0.73183755311232057</v>
      </c>
      <c r="H3344" s="30">
        <f t="shared" si="266"/>
        <v>0.15992943931627868</v>
      </c>
      <c r="I3344" s="30">
        <f>HLOOKUP(F3344,ROCs!$B$1:$F$17,MATCH(VLOOKUP(D3344,HROC,2,0),ROCs!$A$2:$A$17,0)+1,0)</f>
        <v>0.58224006489851832</v>
      </c>
      <c r="J3344" s="3">
        <v>0.02</v>
      </c>
      <c r="K3344" s="26">
        <f t="shared" si="262"/>
        <v>4.8529709409291501E-2</v>
      </c>
      <c r="L3344" s="31">
        <f t="shared" si="263"/>
        <v>9.6638665365373508E-2</v>
      </c>
      <c r="M3344" s="4">
        <f>2.721*K3344*(H3344+VLOOKUP(B3344,Summary!$A$34:C$39,3,0))</f>
        <v>2.640055036887029E-2</v>
      </c>
      <c r="N3344" t="s">
        <v>17</v>
      </c>
      <c r="O3344" t="s">
        <v>65</v>
      </c>
      <c r="P3344">
        <f t="shared" si="264"/>
        <v>1000</v>
      </c>
    </row>
    <row r="3345" spans="1:16">
      <c r="A3345" t="s">
        <v>16</v>
      </c>
      <c r="B3345" t="s">
        <v>97</v>
      </c>
      <c r="C3345" t="s">
        <v>17</v>
      </c>
      <c r="D3345" s="8">
        <v>4110</v>
      </c>
      <c r="E3345" t="str">
        <f>VLOOKUP(D3345,Conformity!$A$2:$C$116,2,0)</f>
        <v>Pine Flatwoods</v>
      </c>
      <c r="F3345" s="8" t="s">
        <v>10</v>
      </c>
      <c r="G3345" s="26">
        <f t="shared" si="265"/>
        <v>0.80616023176279095</v>
      </c>
      <c r="H3345" s="30">
        <f t="shared" si="266"/>
        <v>4.9140330516175015E-2</v>
      </c>
      <c r="I3345" s="30">
        <f>HLOOKUP(F3345,ROCs!$B$1:$F$17,MATCH(VLOOKUP(D3345,HROC,2,0),ROCs!$A$2:$A$17,0)+1,0)</f>
        <v>0.24115339422849597</v>
      </c>
      <c r="J3345" s="3">
        <v>0.02</v>
      </c>
      <c r="K3345" s="26">
        <f t="shared" si="262"/>
        <v>2.010013540894514E-2</v>
      </c>
      <c r="L3345" s="31">
        <f t="shared" si="263"/>
        <v>4.4090893039508992E-2</v>
      </c>
      <c r="M3345" s="4">
        <f>2.721*K3345*(H3345+VLOOKUP(B3345,Summary!$A$34:C$39,3,0))</f>
        <v>4.8753047141769923E-3</v>
      </c>
      <c r="N3345" t="s">
        <v>17</v>
      </c>
      <c r="O3345" t="s">
        <v>61</v>
      </c>
      <c r="P3345">
        <f t="shared" si="264"/>
        <v>4000</v>
      </c>
    </row>
    <row r="3346" spans="1:16" hidden="1">
      <c r="A3346" t="s">
        <v>7</v>
      </c>
      <c r="B3346" t="s">
        <v>94</v>
      </c>
      <c r="C3346" t="s">
        <v>86</v>
      </c>
      <c r="D3346" s="8">
        <v>1210</v>
      </c>
      <c r="E3346" t="str">
        <f>VLOOKUP(D3346,Conformity!$A$2:$C$116,2,0)</f>
        <v>Fixed Single Family Units</v>
      </c>
      <c r="F3346" s="8" t="s">
        <v>3</v>
      </c>
      <c r="G3346" s="26">
        <f t="shared" si="265"/>
        <v>1.3474392445178078</v>
      </c>
      <c r="H3346" s="30">
        <f t="shared" si="266"/>
        <v>0.2921616014325315</v>
      </c>
      <c r="I3346" s="30">
        <f>HLOOKUP(F3346,ROCs!$B$1:$F$17,MATCH(VLOOKUP(D3346,HROC,2,0),ROCs!$A$2:$A$17,0)+1,0)</f>
        <v>0.12152611992617118</v>
      </c>
      <c r="J3346" s="3">
        <v>0.02</v>
      </c>
      <c r="K3346" s="26">
        <f t="shared" si="262"/>
        <v>1.0129202095846368E-2</v>
      </c>
      <c r="L3346" s="31">
        <f t="shared" si="263"/>
        <v>3.7137526105719153E-2</v>
      </c>
      <c r="M3346" s="4">
        <f>2.721*K3346*(H3346+VLOOKUP(B3346,Summary!$A$34:C$39,3,0))</f>
        <v>9.4305071321583982E-3</v>
      </c>
      <c r="N3346" t="s">
        <v>109</v>
      </c>
      <c r="P3346">
        <f t="shared" si="264"/>
        <v>1000</v>
      </c>
    </row>
    <row r="3347" spans="1:16" hidden="1">
      <c r="A3347" t="s">
        <v>11</v>
      </c>
      <c r="B3347" t="s">
        <v>11</v>
      </c>
      <c r="C3347" t="s">
        <v>86</v>
      </c>
      <c r="D3347" s="8">
        <v>6170</v>
      </c>
      <c r="E3347" t="str">
        <f>VLOOKUP(D3347,Conformity!$A$2:$C$116,2,0)</f>
        <v>Mixed Wetland Hardwoods</v>
      </c>
      <c r="F3347" s="8" t="s">
        <v>5</v>
      </c>
      <c r="G3347" s="26">
        <f t="shared" si="265"/>
        <v>0.62640332935885068</v>
      </c>
      <c r="H3347" s="30">
        <f t="shared" si="266"/>
        <v>1.7869211096790915E-2</v>
      </c>
      <c r="I3347" s="30">
        <f>HLOOKUP(F3347,ROCs!$B$1:$F$17,MATCH(VLOOKUP(D3347,HROC,2,0),ROCs!$A$2:$A$17,0)+1,0)</f>
        <v>0.24869471632328805</v>
      </c>
      <c r="J3347" s="3">
        <v>0.02</v>
      </c>
      <c r="K3347" s="26">
        <f t="shared" si="262"/>
        <v>2.0728704605546058E-2</v>
      </c>
      <c r="L3347" s="31">
        <f t="shared" si="263"/>
        <v>3.5330904982309931E-2</v>
      </c>
      <c r="M3347" s="4">
        <f>2.721*K3347*(H3347+VLOOKUP(B3347,Summary!$A$34:C$39,3,0))</f>
        <v>7.2121822086222576E-3</v>
      </c>
      <c r="N3347" t="s">
        <v>109</v>
      </c>
      <c r="P3347">
        <f t="shared" si="264"/>
        <v>6000</v>
      </c>
    </row>
    <row r="3348" spans="1:16" hidden="1">
      <c r="A3348" t="s">
        <v>14</v>
      </c>
      <c r="B3348" t="s">
        <v>96</v>
      </c>
      <c r="C3348" t="s">
        <v>86</v>
      </c>
      <c r="D3348" s="8">
        <v>1320</v>
      </c>
      <c r="E3348" t="str">
        <f>VLOOKUP(D3348,Conformity!$A$2:$C$116,2,0)</f>
        <v>Mobile Home Units &lt;Six or more dwelling units per acre&gt;</v>
      </c>
      <c r="F3348" s="8" t="s">
        <v>3</v>
      </c>
      <c r="G3348" s="26">
        <f t="shared" si="265"/>
        <v>1.6728075169398335</v>
      </c>
      <c r="H3348" s="30">
        <f t="shared" si="266"/>
        <v>0.4645994885165638</v>
      </c>
      <c r="I3348" s="30">
        <f>HLOOKUP(F3348,ROCs!$B$1:$F$17,MATCH(VLOOKUP(D3348,HROC,2,0),ROCs!$A$2:$A$17,0)+1,0)</f>
        <v>0.37832588419635466</v>
      </c>
      <c r="J3348" s="3">
        <v>0.02</v>
      </c>
      <c r="K3348" s="26">
        <f t="shared" si="262"/>
        <v>3.1533462447766163E-2</v>
      </c>
      <c r="L3348" s="31">
        <f t="shared" si="263"/>
        <v>0.14353115282133369</v>
      </c>
      <c r="M3348" s="4">
        <f>2.721*K3348*(H3348+VLOOKUP(B3348,Summary!$A$34:C$39,3,0))</f>
        <v>4.6728025562490665E-2</v>
      </c>
      <c r="N3348" t="s">
        <v>109</v>
      </c>
      <c r="P3348">
        <f t="shared" si="264"/>
        <v>1000</v>
      </c>
    </row>
    <row r="3349" spans="1:16" hidden="1">
      <c r="A3349" t="s">
        <v>14</v>
      </c>
      <c r="B3349" t="s">
        <v>96</v>
      </c>
      <c r="C3349" t="s">
        <v>86</v>
      </c>
      <c r="D3349" s="8">
        <v>1900</v>
      </c>
      <c r="E3349" t="str">
        <f>VLOOKUP(D3349,Conformity!$A$2:$C$116,2,0)</f>
        <v>Open Land</v>
      </c>
      <c r="F3349" s="8" t="s">
        <v>10</v>
      </c>
      <c r="G3349" s="26">
        <f t="shared" si="265"/>
        <v>0.80616023176279095</v>
      </c>
      <c r="H3349" s="30">
        <f t="shared" si="266"/>
        <v>4.9140330516175015E-2</v>
      </c>
      <c r="I3349" s="30">
        <f>HLOOKUP(F3349,ROCs!$B$1:$F$17,MATCH(VLOOKUP(D3349,HROC,2,0),ROCs!$A$2:$A$17,0)+1,0)</f>
        <v>0.24115339422849597</v>
      </c>
      <c r="J3349" s="3">
        <v>0.02</v>
      </c>
      <c r="K3349" s="26">
        <f t="shared" si="262"/>
        <v>2.010013540894514E-2</v>
      </c>
      <c r="L3349" s="31">
        <f t="shared" si="263"/>
        <v>4.4090893039508992E-2</v>
      </c>
      <c r="M3349" s="4">
        <f>2.721*K3349*(H3349+VLOOKUP(B3349,Summary!$A$34:C$39,3,0))</f>
        <v>7.0630034520865817E-3</v>
      </c>
      <c r="N3349" t="s">
        <v>109</v>
      </c>
      <c r="P3349">
        <f t="shared" si="264"/>
        <v>1000</v>
      </c>
    </row>
    <row r="3350" spans="1:16" hidden="1">
      <c r="A3350" t="s">
        <v>14</v>
      </c>
      <c r="B3350" t="s">
        <v>96</v>
      </c>
      <c r="C3350" t="s">
        <v>86</v>
      </c>
      <c r="D3350" s="8">
        <v>2430</v>
      </c>
      <c r="E3350" t="str">
        <f>VLOOKUP(D3350,Conformity!$A$2:$C$116,2,0)</f>
        <v>Ornamentals</v>
      </c>
      <c r="F3350" s="8" t="s">
        <v>5</v>
      </c>
      <c r="G3350" s="26">
        <f t="shared" si="265"/>
        <v>1.7303616721893005</v>
      </c>
      <c r="H3350" s="30">
        <f t="shared" si="266"/>
        <v>0.38508149913584422</v>
      </c>
      <c r="I3350" s="30">
        <f>HLOOKUP(F3350,ROCs!$B$1:$F$17,MATCH(VLOOKUP(D3350,HROC,2,0),ROCs!$A$2:$A$17,0)+1,0)</f>
        <v>0.30381529981542799</v>
      </c>
      <c r="J3350" s="3">
        <v>0.02</v>
      </c>
      <c r="K3350" s="26">
        <f t="shared" si="262"/>
        <v>2.5323005239615923E-2</v>
      </c>
      <c r="L3350" s="31">
        <f t="shared" si="263"/>
        <v>0.1192286628779735</v>
      </c>
      <c r="M3350" s="4">
        <f>2.721*K3350*(H3350+VLOOKUP(B3350,Summary!$A$34:C$39,3,0))</f>
        <v>3.2045927832585384E-2</v>
      </c>
      <c r="N3350" t="s">
        <v>109</v>
      </c>
      <c r="P3350">
        <f t="shared" si="264"/>
        <v>2000</v>
      </c>
    </row>
    <row r="3351" spans="1:16" hidden="1">
      <c r="A3351" t="s">
        <v>14</v>
      </c>
      <c r="B3351" t="s">
        <v>96</v>
      </c>
      <c r="C3351" t="s">
        <v>86</v>
      </c>
      <c r="D3351" s="8">
        <v>4130</v>
      </c>
      <c r="E3351" t="str">
        <f>VLOOKUP(D3351,Conformity!$A$2:$C$116,2,0)</f>
        <v>Sand Pine</v>
      </c>
      <c r="F3351" s="8" t="s">
        <v>5</v>
      </c>
      <c r="G3351" s="26">
        <f t="shared" si="265"/>
        <v>0.80616023176279095</v>
      </c>
      <c r="H3351" s="30">
        <f t="shared" si="266"/>
        <v>4.9140330516175015E-2</v>
      </c>
      <c r="I3351" s="30">
        <f>HLOOKUP(F3351,ROCs!$B$1:$F$17,MATCH(VLOOKUP(D3351,HROC,2,0),ROCs!$A$2:$A$17,0)+1,0)</f>
        <v>0.28292799795311729</v>
      </c>
      <c r="J3351" s="3">
        <v>0.02</v>
      </c>
      <c r="K3351" s="26">
        <f t="shared" si="262"/>
        <v>2.3582048629392324E-2</v>
      </c>
      <c r="L3351" s="31">
        <f t="shared" si="263"/>
        <v>5.1728685534542039E-2</v>
      </c>
      <c r="M3351" s="4">
        <f>2.721*K3351*(H3351+VLOOKUP(B3351,Summary!$A$34:C$39,3,0))</f>
        <v>8.2865158611094523E-3</v>
      </c>
      <c r="N3351" t="s">
        <v>109</v>
      </c>
      <c r="P3351">
        <f t="shared" si="264"/>
        <v>4000</v>
      </c>
    </row>
    <row r="3352" spans="1:16" hidden="1">
      <c r="A3352" t="s">
        <v>16</v>
      </c>
      <c r="B3352" t="s">
        <v>97</v>
      </c>
      <c r="C3352" t="s">
        <v>86</v>
      </c>
      <c r="D3352" s="8">
        <v>1480</v>
      </c>
      <c r="E3352" t="str">
        <f>VLOOKUP(D3352,Conformity!$A$2:$C$116,2,0)</f>
        <v>Cemeteries</v>
      </c>
      <c r="F3352" s="8" t="s">
        <v>13</v>
      </c>
      <c r="G3352" s="26">
        <f t="shared" si="265"/>
        <v>1.3474392445178078</v>
      </c>
      <c r="H3352" s="30">
        <f t="shared" si="266"/>
        <v>0.2921616014325315</v>
      </c>
      <c r="I3352" s="30">
        <f>HLOOKUP(F3352,ROCs!$B$1:$F$17,MATCH(VLOOKUP(D3352,HROC,2,0),ROCs!$A$2:$A$17,0)+1,0)</f>
        <v>0.15190764990771397</v>
      </c>
      <c r="J3352" s="3">
        <v>0.02</v>
      </c>
      <c r="K3352" s="26">
        <f t="shared" si="262"/>
        <v>1.2661502619807958E-2</v>
      </c>
      <c r="L3352" s="31">
        <f t="shared" si="263"/>
        <v>4.6421907632148936E-2</v>
      </c>
      <c r="M3352" s="4">
        <f>2.721*K3352*(H3352+VLOOKUP(B3352,Summary!$A$34:C$39,3,0))</f>
        <v>1.1443614428913023E-2</v>
      </c>
      <c r="N3352" t="s">
        <v>109</v>
      </c>
      <c r="P3352">
        <f t="shared" si="264"/>
        <v>1000</v>
      </c>
    </row>
    <row r="3353" spans="1:16" hidden="1">
      <c r="A3353" t="s">
        <v>16</v>
      </c>
      <c r="B3353" t="s">
        <v>97</v>
      </c>
      <c r="C3353" t="s">
        <v>86</v>
      </c>
      <c r="D3353" s="8">
        <v>6120</v>
      </c>
      <c r="E3353" t="str">
        <f>VLOOKUP(D3353,Conformity!$A$2:$C$116,2,0)</f>
        <v>Mangrove Swamps</v>
      </c>
      <c r="F3353" s="8" t="s">
        <v>5</v>
      </c>
      <c r="G3353" s="26">
        <f t="shared" si="265"/>
        <v>0.62640332935885068</v>
      </c>
      <c r="H3353" s="30">
        <f t="shared" si="266"/>
        <v>1.7869211096790915E-2</v>
      </c>
      <c r="I3353" s="30">
        <f>HLOOKUP(F3353,ROCs!$B$1:$F$17,MATCH(VLOOKUP(D3353,HROC,2,0),ROCs!$A$2:$A$17,0)+1,0)</f>
        <v>0.24869471632328805</v>
      </c>
      <c r="J3353" s="3">
        <v>0.02</v>
      </c>
      <c r="K3353" s="26">
        <f t="shared" si="262"/>
        <v>2.0728704605546058E-2</v>
      </c>
      <c r="L3353" s="31">
        <f t="shared" si="263"/>
        <v>3.5330904982309931E-2</v>
      </c>
      <c r="M3353" s="4">
        <f>2.721*K3353*(H3353+VLOOKUP(B3353,Summary!$A$34:C$39,3,0))</f>
        <v>3.2639858424038993E-3</v>
      </c>
      <c r="N3353" t="s">
        <v>109</v>
      </c>
      <c r="P3353">
        <f t="shared" si="264"/>
        <v>6000</v>
      </c>
    </row>
    <row r="3354" spans="1:16" hidden="1">
      <c r="A3354" t="s">
        <v>2</v>
      </c>
      <c r="B3354" t="s">
        <v>94</v>
      </c>
      <c r="C3354" t="s">
        <v>81</v>
      </c>
      <c r="D3354" s="8">
        <v>1920</v>
      </c>
      <c r="E3354" t="str">
        <f>VLOOKUP(D3354,Conformity!$A$2:$C$116,2,0)</f>
        <v>Inactive Land with street pattern but without structures</v>
      </c>
      <c r="F3354" s="8" t="s">
        <v>5</v>
      </c>
      <c r="G3354" s="26">
        <f t="shared" si="265"/>
        <v>0.80616023176279095</v>
      </c>
      <c r="H3354" s="30">
        <f t="shared" si="266"/>
        <v>4.9140330516175015E-2</v>
      </c>
      <c r="I3354" s="30">
        <f>HLOOKUP(F3354,ROCs!$B$1:$F$17,MATCH(VLOOKUP(D3354,HROC,2,0),ROCs!$A$2:$A$17,0)+1,0)</f>
        <v>0.27638752969320179</v>
      </c>
      <c r="J3354" s="3">
        <v>0.02</v>
      </c>
      <c r="K3354" s="26">
        <f t="shared" si="262"/>
        <v>2.303690059992837E-2</v>
      </c>
      <c r="L3354" s="31">
        <f t="shared" si="263"/>
        <v>5.0532869537844943E-2</v>
      </c>
      <c r="M3354" s="4">
        <f>2.721*K3354*(H3354+VLOOKUP(B3354,Summary!$A$34:C$39,3,0))</f>
        <v>6.2144536415024059E-3</v>
      </c>
      <c r="N3354" t="s">
        <v>103</v>
      </c>
      <c r="O3354" t="s">
        <v>82</v>
      </c>
      <c r="P3354">
        <f t="shared" si="264"/>
        <v>1000</v>
      </c>
    </row>
    <row r="3355" spans="1:16" hidden="1">
      <c r="A3355" t="s">
        <v>12</v>
      </c>
      <c r="B3355" t="s">
        <v>95</v>
      </c>
      <c r="C3355" t="s">
        <v>81</v>
      </c>
      <c r="D3355" s="8">
        <v>1850</v>
      </c>
      <c r="E3355" t="str">
        <f>VLOOKUP(D3355,Conformity!$A$2:$C$116,2,0)</f>
        <v>Parks and Zoos</v>
      </c>
      <c r="F3355" s="8" t="s">
        <v>5</v>
      </c>
      <c r="G3355" s="26">
        <f t="shared" si="265"/>
        <v>0.96739227811534922</v>
      </c>
      <c r="H3355" s="30">
        <f t="shared" si="266"/>
        <v>0.17065096597435325</v>
      </c>
      <c r="I3355" s="30">
        <f>HLOOKUP(F3355,ROCs!$B$1:$F$17,MATCH(VLOOKUP(D3355,HROC,2,0),ROCs!$A$2:$A$17,0)+1,0)</f>
        <v>0.27638752969320179</v>
      </c>
      <c r="J3355" s="3">
        <v>0.02</v>
      </c>
      <c r="K3355" s="26">
        <f t="shared" si="262"/>
        <v>2.303690059992837E-2</v>
      </c>
      <c r="L3355" s="31">
        <f t="shared" si="263"/>
        <v>6.0639443445413922E-2</v>
      </c>
      <c r="M3355" s="4">
        <f>2.721*K3355*(H3355+VLOOKUP(B3355,Summary!$A$34:C$39,3,0))</f>
        <v>1.0696983875318016E-2</v>
      </c>
      <c r="N3355" t="s">
        <v>103</v>
      </c>
      <c r="O3355" t="s">
        <v>82</v>
      </c>
      <c r="P3355">
        <f t="shared" si="264"/>
        <v>1000</v>
      </c>
    </row>
    <row r="3356" spans="1:16" hidden="1">
      <c r="A3356" t="s">
        <v>14</v>
      </c>
      <c r="B3356" t="s">
        <v>96</v>
      </c>
      <c r="C3356" t="s">
        <v>81</v>
      </c>
      <c r="D3356" s="8">
        <v>1310</v>
      </c>
      <c r="E3356" t="str">
        <f>VLOOKUP(D3356,Conformity!$A$2:$C$116,2,0)</f>
        <v>Fixed Single Family Units &lt;Six or more dwelling units per acre&gt;</v>
      </c>
      <c r="F3356" s="8" t="s">
        <v>10</v>
      </c>
      <c r="G3356" s="26">
        <f t="shared" si="265"/>
        <v>1.3474392445178078</v>
      </c>
      <c r="H3356" s="30">
        <f t="shared" si="266"/>
        <v>0.2921616014325315</v>
      </c>
      <c r="I3356" s="30">
        <f>HLOOKUP(F3356,ROCs!$B$1:$F$17,MATCH(VLOOKUP(D3356,HROC,2,0),ROCs!$A$2:$A$17,0)+1,0)</f>
        <v>0.44774347762687844</v>
      </c>
      <c r="J3356" s="3">
        <v>0.02</v>
      </c>
      <c r="K3356" s="26">
        <f t="shared" si="262"/>
        <v>3.7319418860200314E-2</v>
      </c>
      <c r="L3356" s="31">
        <f t="shared" si="263"/>
        <v>0.1368272524386977</v>
      </c>
      <c r="M3356" s="4">
        <f>2.721*K3356*(H3356+VLOOKUP(B3356,Summary!$A$34:C$39,3,0))</f>
        <v>3.7791573604806054E-2</v>
      </c>
      <c r="N3356" t="s">
        <v>103</v>
      </c>
      <c r="O3356" t="s">
        <v>82</v>
      </c>
      <c r="P3356">
        <f t="shared" si="264"/>
        <v>1000</v>
      </c>
    </row>
    <row r="3357" spans="1:16" hidden="1">
      <c r="A3357" t="s">
        <v>14</v>
      </c>
      <c r="B3357" t="s">
        <v>96</v>
      </c>
      <c r="C3357" t="s">
        <v>81</v>
      </c>
      <c r="D3357" s="8">
        <v>1320</v>
      </c>
      <c r="E3357" t="str">
        <f>VLOOKUP(D3357,Conformity!$A$2:$C$116,2,0)</f>
        <v>Mobile Home Units &lt;Six or more dwelling units per acre&gt;</v>
      </c>
      <c r="F3357" s="8" t="s">
        <v>3</v>
      </c>
      <c r="G3357" s="26">
        <f t="shared" si="265"/>
        <v>1.6728075169398335</v>
      </c>
      <c r="H3357" s="30">
        <f t="shared" si="266"/>
        <v>0.4645994885165638</v>
      </c>
      <c r="I3357" s="30">
        <f>HLOOKUP(F3357,ROCs!$B$1:$F$17,MATCH(VLOOKUP(D3357,HROC,2,0),ROCs!$A$2:$A$17,0)+1,0)</f>
        <v>0.37832588419635466</v>
      </c>
      <c r="J3357" s="3">
        <v>0.02</v>
      </c>
      <c r="K3357" s="26">
        <f t="shared" si="262"/>
        <v>3.1533462447766163E-2</v>
      </c>
      <c r="L3357" s="31">
        <f t="shared" si="263"/>
        <v>0.14353115282133369</v>
      </c>
      <c r="M3357" s="4">
        <f>2.721*K3357*(H3357+VLOOKUP(B3357,Summary!$A$34:C$39,3,0))</f>
        <v>4.6728025562490665E-2</v>
      </c>
      <c r="N3357" t="s">
        <v>103</v>
      </c>
      <c r="O3357" t="s">
        <v>82</v>
      </c>
      <c r="P3357">
        <f t="shared" si="264"/>
        <v>1000</v>
      </c>
    </row>
    <row r="3358" spans="1:16" hidden="1">
      <c r="A3358" t="s">
        <v>14</v>
      </c>
      <c r="B3358" t="s">
        <v>96</v>
      </c>
      <c r="C3358" t="s">
        <v>81</v>
      </c>
      <c r="D3358" s="8">
        <v>1400</v>
      </c>
      <c r="E3358" t="str">
        <f>VLOOKUP(D3358,Conformity!$A$2:$C$116,2,0)</f>
        <v>Commercial and Services</v>
      </c>
      <c r="F3358" s="8" t="s">
        <v>13</v>
      </c>
      <c r="G3358" s="26">
        <f t="shared" si="265"/>
        <v>0.73183755311232057</v>
      </c>
      <c r="H3358" s="30">
        <f t="shared" si="266"/>
        <v>0.15992943931627868</v>
      </c>
      <c r="I3358" s="30">
        <f>HLOOKUP(F3358,ROCs!$B$1:$F$17,MATCH(VLOOKUP(D3358,HROC,2,0),ROCs!$A$2:$A$17,0)+1,0)</f>
        <v>0.55707618727995345</v>
      </c>
      <c r="J3358" s="3">
        <v>0.02</v>
      </c>
      <c r="K3358" s="26">
        <f t="shared" si="262"/>
        <v>4.6432300209784116E-2</v>
      </c>
      <c r="L3358" s="31">
        <f t="shared" si="263"/>
        <v>9.2462031541832773E-2</v>
      </c>
      <c r="M3358" s="4">
        <f>2.721*K3358*(H3358+VLOOKUP(B3358,Summary!$A$34:C$39,3,0))</f>
        <v>3.0313234530711778E-2</v>
      </c>
      <c r="N3358" t="s">
        <v>103</v>
      </c>
      <c r="O3358" t="s">
        <v>82</v>
      </c>
      <c r="P3358">
        <f t="shared" si="264"/>
        <v>1000</v>
      </c>
    </row>
    <row r="3359" spans="1:16" hidden="1">
      <c r="A3359" t="s">
        <v>14</v>
      </c>
      <c r="B3359" t="s">
        <v>96</v>
      </c>
      <c r="C3359" t="s">
        <v>81</v>
      </c>
      <c r="D3359" s="8">
        <v>4130</v>
      </c>
      <c r="E3359" t="str">
        <f>VLOOKUP(D3359,Conformity!$A$2:$C$116,2,0)</f>
        <v>Sand Pine</v>
      </c>
      <c r="F3359" s="8" t="s">
        <v>5</v>
      </c>
      <c r="G3359" s="26">
        <f t="shared" si="265"/>
        <v>0.80616023176279095</v>
      </c>
      <c r="H3359" s="30">
        <f t="shared" si="266"/>
        <v>4.9140330516175015E-2</v>
      </c>
      <c r="I3359" s="30">
        <f>HLOOKUP(F3359,ROCs!$B$1:$F$17,MATCH(VLOOKUP(D3359,HROC,2,0),ROCs!$A$2:$A$17,0)+1,0)</f>
        <v>0.28292799795311729</v>
      </c>
      <c r="J3359" s="3">
        <v>0.02</v>
      </c>
      <c r="K3359" s="26">
        <f t="shared" si="262"/>
        <v>2.3582048629392324E-2</v>
      </c>
      <c r="L3359" s="31">
        <f t="shared" si="263"/>
        <v>5.1728685534542039E-2</v>
      </c>
      <c r="M3359" s="4">
        <f>2.721*K3359*(H3359+VLOOKUP(B3359,Summary!$A$34:C$39,3,0))</f>
        <v>8.2865158611094523E-3</v>
      </c>
      <c r="N3359" t="s">
        <v>103</v>
      </c>
      <c r="O3359" t="s">
        <v>82</v>
      </c>
      <c r="P3359">
        <f t="shared" si="264"/>
        <v>4000</v>
      </c>
    </row>
    <row r="3360" spans="1:16" hidden="1">
      <c r="A3360" t="s">
        <v>14</v>
      </c>
      <c r="B3360" t="s">
        <v>96</v>
      </c>
      <c r="C3360" t="s">
        <v>81</v>
      </c>
      <c r="D3360" s="8">
        <v>4130</v>
      </c>
      <c r="E3360" t="str">
        <f>VLOOKUP(D3360,Conformity!$A$2:$C$116,2,0)</f>
        <v>Sand Pine</v>
      </c>
      <c r="F3360" s="8" t="s">
        <v>10</v>
      </c>
      <c r="G3360" s="26">
        <f t="shared" si="265"/>
        <v>0.80616023176279095</v>
      </c>
      <c r="H3360" s="30">
        <f t="shared" si="266"/>
        <v>4.9140330516175015E-2</v>
      </c>
      <c r="I3360" s="30">
        <f>HLOOKUP(F3360,ROCs!$B$1:$F$17,MATCH(VLOOKUP(D3360,HROC,2,0),ROCs!$A$2:$A$17,0)+1,0)</f>
        <v>0.24115339422849597</v>
      </c>
      <c r="J3360" s="3">
        <v>0.02</v>
      </c>
      <c r="K3360" s="26">
        <f t="shared" si="262"/>
        <v>2.010013540894514E-2</v>
      </c>
      <c r="L3360" s="31">
        <f t="shared" si="263"/>
        <v>4.4090893039508992E-2</v>
      </c>
      <c r="M3360" s="4">
        <f>2.721*K3360*(H3360+VLOOKUP(B3360,Summary!$A$34:C$39,3,0))</f>
        <v>7.0630034520865817E-3</v>
      </c>
      <c r="N3360" t="s">
        <v>103</v>
      </c>
      <c r="O3360" t="s">
        <v>82</v>
      </c>
      <c r="P3360">
        <f t="shared" si="264"/>
        <v>4000</v>
      </c>
    </row>
    <row r="3361" spans="1:16" hidden="1">
      <c r="A3361" t="s">
        <v>14</v>
      </c>
      <c r="B3361" t="s">
        <v>96</v>
      </c>
      <c r="C3361" t="s">
        <v>81</v>
      </c>
      <c r="D3361" s="8">
        <v>6430</v>
      </c>
      <c r="E3361" t="str">
        <f>VLOOKUP(D3361,Conformity!$A$2:$C$116,2,0)</f>
        <v>Wet Prairies</v>
      </c>
      <c r="F3361" s="8" t="s">
        <v>5</v>
      </c>
      <c r="G3361" s="26">
        <f t="shared" si="265"/>
        <v>0.62640332935885068</v>
      </c>
      <c r="H3361" s="30">
        <f t="shared" si="266"/>
        <v>1.7869211096790915E-2</v>
      </c>
      <c r="I3361" s="30">
        <f>HLOOKUP(F3361,ROCs!$B$1:$F$17,MATCH(VLOOKUP(D3361,HROC,2,0),ROCs!$A$2:$A$17,0)+1,0)</f>
        <v>0.24869471632328805</v>
      </c>
      <c r="J3361" s="3">
        <v>0.02</v>
      </c>
      <c r="K3361" s="26">
        <f t="shared" si="262"/>
        <v>2.0728704605546058E-2</v>
      </c>
      <c r="L3361" s="31">
        <f t="shared" si="263"/>
        <v>3.5330904982309931E-2</v>
      </c>
      <c r="M3361" s="4">
        <f>2.721*K3361*(H3361+VLOOKUP(B3361,Summary!$A$34:C$39,3,0))</f>
        <v>5.5200980516715327E-3</v>
      </c>
      <c r="N3361" t="s">
        <v>103</v>
      </c>
      <c r="O3361" t="s">
        <v>82</v>
      </c>
      <c r="P3361">
        <f t="shared" si="264"/>
        <v>6000</v>
      </c>
    </row>
    <row r="3362" spans="1:16" hidden="1">
      <c r="A3362" t="s">
        <v>16</v>
      </c>
      <c r="B3362" t="s">
        <v>97</v>
      </c>
      <c r="C3362" t="s">
        <v>81</v>
      </c>
      <c r="D3362" s="8">
        <v>4240</v>
      </c>
      <c r="E3362" t="str">
        <f>VLOOKUP(D3362,Conformity!$A$2:$C$116,2,0)</f>
        <v>Melaleuca</v>
      </c>
      <c r="F3362" s="8" t="s">
        <v>5</v>
      </c>
      <c r="G3362" s="26">
        <f t="shared" si="265"/>
        <v>0.80616023176279095</v>
      </c>
      <c r="H3362" s="30">
        <f t="shared" si="266"/>
        <v>4.9140330516175015E-2</v>
      </c>
      <c r="I3362" s="30">
        <f>HLOOKUP(F3362,ROCs!$B$1:$F$17,MATCH(VLOOKUP(D3362,HROC,2,0),ROCs!$A$2:$A$17,0)+1,0)</f>
        <v>0.28292799795311729</v>
      </c>
      <c r="J3362" s="3">
        <v>0.02</v>
      </c>
      <c r="K3362" s="26">
        <f t="shared" si="262"/>
        <v>2.3582048629392324E-2</v>
      </c>
      <c r="L3362" s="31">
        <f t="shared" si="263"/>
        <v>5.1728685534542039E-2</v>
      </c>
      <c r="M3362" s="4">
        <f>2.721*K3362*(H3362+VLOOKUP(B3362,Summary!$A$34:C$39,3,0))</f>
        <v>5.7198456882863917E-3</v>
      </c>
      <c r="N3362" t="s">
        <v>103</v>
      </c>
      <c r="O3362" t="s">
        <v>82</v>
      </c>
      <c r="P3362">
        <f t="shared" si="264"/>
        <v>4000</v>
      </c>
    </row>
    <row r="3363" spans="1:16" hidden="1">
      <c r="A3363" t="s">
        <v>16</v>
      </c>
      <c r="B3363" t="s">
        <v>97</v>
      </c>
      <c r="C3363" t="s">
        <v>81</v>
      </c>
      <c r="D3363" s="8">
        <v>8140</v>
      </c>
      <c r="E3363" t="str">
        <f>VLOOKUP(D3363,Conformity!$A$2:$C$116,2,0)</f>
        <v>Roads and Highways</v>
      </c>
      <c r="F3363" s="8" t="s">
        <v>3</v>
      </c>
      <c r="G3363" s="26">
        <f t="shared" si="265"/>
        <v>1.0171301585628862</v>
      </c>
      <c r="H3363" s="30">
        <f t="shared" si="266"/>
        <v>0.19656132206470006</v>
      </c>
      <c r="I3363" s="30">
        <f>HLOOKUP(F3363,ROCs!$B$1:$F$17,MATCH(VLOOKUP(D3363,HROC,2,0),ROCs!$A$2:$A$17,0)+1,0)</f>
        <v>0.37051640493542071</v>
      </c>
      <c r="J3363" s="3">
        <v>0.02</v>
      </c>
      <c r="K3363" s="26">
        <f t="shared" si="262"/>
        <v>3.0882542351367313E-2</v>
      </c>
      <c r="L3363" s="31">
        <f t="shared" si="263"/>
        <v>8.5470868905584571E-2</v>
      </c>
      <c r="M3363" s="4">
        <f>2.721*K3363*(H3363+VLOOKUP(B3363,Summary!$A$34:C$39,3,0))</f>
        <v>1.9878578543862595E-2</v>
      </c>
      <c r="N3363" t="s">
        <v>103</v>
      </c>
      <c r="O3363" t="s">
        <v>82</v>
      </c>
      <c r="P3363">
        <f t="shared" si="264"/>
        <v>8000</v>
      </c>
    </row>
    <row r="3364" spans="1:16" hidden="1">
      <c r="A3364" t="s">
        <v>14</v>
      </c>
      <c r="B3364" t="s">
        <v>96</v>
      </c>
      <c r="C3364" t="s">
        <v>71</v>
      </c>
      <c r="D3364" s="8">
        <v>6430</v>
      </c>
      <c r="E3364" t="str">
        <f>VLOOKUP(D3364,Conformity!$A$2:$C$116,2,0)</f>
        <v>Wet Prairies</v>
      </c>
      <c r="F3364" s="8" t="s">
        <v>10</v>
      </c>
      <c r="G3364" s="26">
        <f t="shared" si="265"/>
        <v>0.62640332935885068</v>
      </c>
      <c r="H3364" s="30">
        <f t="shared" si="266"/>
        <v>1.7869211096790915E-2</v>
      </c>
      <c r="I3364" s="30">
        <f>HLOOKUP(F3364,ROCs!$B$1:$F$17,MATCH(VLOOKUP(D3364,HROC,2,0),ROCs!$A$2:$A$17,0)+1,0)</f>
        <v>0.24869471632328805</v>
      </c>
      <c r="J3364" s="3">
        <v>0.02</v>
      </c>
      <c r="K3364" s="26">
        <f t="shared" si="262"/>
        <v>2.0728704605546058E-2</v>
      </c>
      <c r="L3364" s="31">
        <f t="shared" si="263"/>
        <v>3.5330904982309931E-2</v>
      </c>
      <c r="M3364" s="4">
        <f>2.721*K3364*(H3364+VLOOKUP(B3364,Summary!$A$34:C$39,3,0))</f>
        <v>5.5200980516715327E-3</v>
      </c>
      <c r="N3364" t="s">
        <v>104</v>
      </c>
      <c r="P3364">
        <f t="shared" si="264"/>
        <v>6000</v>
      </c>
    </row>
    <row r="3365" spans="1:16" hidden="1">
      <c r="A3365" t="s">
        <v>16</v>
      </c>
      <c r="B3365" t="s">
        <v>97</v>
      </c>
      <c r="C3365" t="s">
        <v>71</v>
      </c>
      <c r="D3365" s="8">
        <v>1490</v>
      </c>
      <c r="E3365" t="str">
        <f>VLOOKUP(D3365,Conformity!$A$2:$C$116,2,0)</f>
        <v>Commercial and Services Under Construction</v>
      </c>
      <c r="F3365" s="8" t="s">
        <v>13</v>
      </c>
      <c r="G3365" s="26">
        <f t="shared" si="265"/>
        <v>1.4884831588725165</v>
      </c>
      <c r="H3365" s="30">
        <f t="shared" si="266"/>
        <v>0.30824389141964326</v>
      </c>
      <c r="I3365" s="30">
        <f>HLOOKUP(F3365,ROCs!$B$1:$F$17,MATCH(VLOOKUP(D3365,HROC,2,0),ROCs!$A$2:$A$17,0)+1,0)</f>
        <v>0.55707618727995345</v>
      </c>
      <c r="J3365" s="3">
        <v>0.02</v>
      </c>
      <c r="K3365" s="26">
        <f t="shared" si="262"/>
        <v>4.6432300209784116E-2</v>
      </c>
      <c r="L3365" s="31">
        <f t="shared" si="263"/>
        <v>0.18805836923762598</v>
      </c>
      <c r="M3365" s="4">
        <f>2.721*K3365*(H3365+VLOOKUP(B3365,Summary!$A$34:C$39,3,0))</f>
        <v>4.3997930327239941E-2</v>
      </c>
      <c r="N3365" t="s">
        <v>104</v>
      </c>
      <c r="P3365">
        <f t="shared" si="264"/>
        <v>1000</v>
      </c>
    </row>
    <row r="3366" spans="1:16" hidden="1">
      <c r="A3366" t="s">
        <v>16</v>
      </c>
      <c r="B3366" t="s">
        <v>97</v>
      </c>
      <c r="C3366" t="s">
        <v>71</v>
      </c>
      <c r="D3366" s="8">
        <v>3100</v>
      </c>
      <c r="E3366" t="str">
        <f>VLOOKUP(D3366,Conformity!$A$2:$C$116,2,0)</f>
        <v>Herbaceous (Dry Prairie)</v>
      </c>
      <c r="F3366" s="8" t="s">
        <v>13</v>
      </c>
      <c r="G3366" s="26">
        <f t="shared" si="265"/>
        <v>0.80616023176279095</v>
      </c>
      <c r="H3366" s="30">
        <f t="shared" si="266"/>
        <v>4.9140330516175015E-2</v>
      </c>
      <c r="I3366" s="30">
        <f>HLOOKUP(F3366,ROCs!$B$1:$F$17,MATCH(VLOOKUP(D3366,HROC,2,0),ROCs!$A$2:$A$17,0)+1,0)</f>
        <v>9.4942281192321246E-2</v>
      </c>
      <c r="J3366" s="3">
        <v>0.02</v>
      </c>
      <c r="K3366" s="26">
        <f t="shared" si="262"/>
        <v>7.9134391373799767E-3</v>
      </c>
      <c r="L3366" s="31">
        <f t="shared" si="263"/>
        <v>1.7358619306893305E-2</v>
      </c>
      <c r="M3366" s="4">
        <f>2.721*K3366*(H3366+VLOOKUP(B3366,Summary!$A$34:C$39,3,0))</f>
        <v>1.9194113047940916E-3</v>
      </c>
      <c r="N3366" t="s">
        <v>104</v>
      </c>
      <c r="P3366">
        <f t="shared" si="264"/>
        <v>3000</v>
      </c>
    </row>
    <row r="3367" spans="1:16" hidden="1">
      <c r="A3367" t="s">
        <v>8</v>
      </c>
      <c r="B3367" t="s">
        <v>8</v>
      </c>
      <c r="C3367" t="s">
        <v>84</v>
      </c>
      <c r="D3367" s="8">
        <v>6250</v>
      </c>
      <c r="E3367" t="str">
        <f>VLOOKUP(D3367,Conformity!$A$2:$C$116,2,0)</f>
        <v>Hydric Pine Flatwoods</v>
      </c>
      <c r="F3367" s="8" t="s">
        <v>9</v>
      </c>
      <c r="G3367" s="26">
        <f t="shared" si="265"/>
        <v>0.62640332935885068</v>
      </c>
      <c r="H3367" s="30">
        <f t="shared" si="266"/>
        <v>1.7869211096790915E-2</v>
      </c>
      <c r="I3367" s="30">
        <f>HLOOKUP(F3367,ROCs!$B$1:$F$17,MATCH(VLOOKUP(D3367,HROC,2,0),ROCs!$A$2:$A$17,0)+1,0)</f>
        <v>0.24869471632328805</v>
      </c>
      <c r="J3367" s="3">
        <v>0.02</v>
      </c>
      <c r="K3367" s="26">
        <f t="shared" si="262"/>
        <v>2.0728704605546058E-2</v>
      </c>
      <c r="L3367" s="31">
        <f t="shared" si="263"/>
        <v>3.5330904982309931E-2</v>
      </c>
      <c r="M3367" s="4">
        <f>2.721*K3367*(H3367+VLOOKUP(B3367,Summary!$A$34:C$39,3,0))</f>
        <v>1.1724406627157524E-2</v>
      </c>
      <c r="N3367" t="s">
        <v>106</v>
      </c>
      <c r="O3367" t="s">
        <v>82</v>
      </c>
      <c r="P3367">
        <f t="shared" si="264"/>
        <v>6000</v>
      </c>
    </row>
    <row r="3368" spans="1:16" hidden="1">
      <c r="A3368" t="s">
        <v>14</v>
      </c>
      <c r="B3368" t="s">
        <v>96</v>
      </c>
      <c r="C3368" t="s">
        <v>83</v>
      </c>
      <c r="D3368" s="8">
        <v>1310</v>
      </c>
      <c r="E3368" t="str">
        <f>VLOOKUP(D3368,Conformity!$A$2:$C$116,2,0)</f>
        <v>Fixed Single Family Units &lt;Six or more dwelling units per acre&gt;</v>
      </c>
      <c r="F3368" s="8" t="s">
        <v>10</v>
      </c>
      <c r="G3368" s="26">
        <f t="shared" si="265"/>
        <v>1.3474392445178078</v>
      </c>
      <c r="H3368" s="30">
        <f t="shared" si="266"/>
        <v>0.2921616014325315</v>
      </c>
      <c r="I3368" s="30">
        <f>HLOOKUP(F3368,ROCs!$B$1:$F$17,MATCH(VLOOKUP(D3368,HROC,2,0),ROCs!$A$2:$A$17,0)+1,0)</f>
        <v>0.44774347762687844</v>
      </c>
      <c r="J3368" s="3">
        <v>0.02</v>
      </c>
      <c r="K3368" s="26">
        <f t="shared" si="262"/>
        <v>3.7319418860200314E-2</v>
      </c>
      <c r="L3368" s="31">
        <f t="shared" si="263"/>
        <v>0.1368272524386977</v>
      </c>
      <c r="M3368" s="4">
        <f>2.721*K3368*(H3368+VLOOKUP(B3368,Summary!$A$34:C$39,3,0))</f>
        <v>3.7791573604806054E-2</v>
      </c>
      <c r="N3368" t="s">
        <v>111</v>
      </c>
      <c r="O3368" t="s">
        <v>82</v>
      </c>
      <c r="P3368">
        <f t="shared" si="264"/>
        <v>1000</v>
      </c>
    </row>
    <row r="3369" spans="1:16" hidden="1">
      <c r="A3369" t="s">
        <v>14</v>
      </c>
      <c r="B3369" t="s">
        <v>96</v>
      </c>
      <c r="C3369" t="s">
        <v>83</v>
      </c>
      <c r="D3369" s="8">
        <v>6250</v>
      </c>
      <c r="E3369" t="str">
        <f>VLOOKUP(D3369,Conformity!$A$2:$C$116,2,0)</f>
        <v>Hydric Pine Flatwoods</v>
      </c>
      <c r="F3369" s="8" t="s">
        <v>10</v>
      </c>
      <c r="G3369" s="26">
        <f t="shared" si="265"/>
        <v>0.62640332935885068</v>
      </c>
      <c r="H3369" s="30">
        <f t="shared" si="266"/>
        <v>1.7869211096790915E-2</v>
      </c>
      <c r="I3369" s="30">
        <f>HLOOKUP(F3369,ROCs!$B$1:$F$17,MATCH(VLOOKUP(D3369,HROC,2,0),ROCs!$A$2:$A$17,0)+1,0)</f>
        <v>0.24869471632328805</v>
      </c>
      <c r="J3369" s="3">
        <v>0.02</v>
      </c>
      <c r="K3369" s="26">
        <f t="shared" si="262"/>
        <v>2.0728704605546058E-2</v>
      </c>
      <c r="L3369" s="31">
        <f t="shared" si="263"/>
        <v>3.5330904982309931E-2</v>
      </c>
      <c r="M3369" s="4">
        <f>2.721*K3369*(H3369+VLOOKUP(B3369,Summary!$A$34:C$39,3,0))</f>
        <v>5.5200980516715327E-3</v>
      </c>
      <c r="N3369" t="s">
        <v>111</v>
      </c>
      <c r="O3369" t="s">
        <v>82</v>
      </c>
      <c r="P3369">
        <f t="shared" si="264"/>
        <v>6000</v>
      </c>
    </row>
    <row r="3370" spans="1:16" hidden="1">
      <c r="A3370" t="s">
        <v>14</v>
      </c>
      <c r="B3370" t="s">
        <v>96</v>
      </c>
      <c r="C3370" t="s">
        <v>77</v>
      </c>
      <c r="D3370" s="8">
        <v>6191</v>
      </c>
      <c r="E3370" t="e">
        <f>VLOOKUP(D3370,Conformity!$A$2:$C$116,2,0)</f>
        <v>#N/A</v>
      </c>
      <c r="F3370" s="8" t="s">
        <v>5</v>
      </c>
      <c r="G3370" s="26">
        <f t="shared" si="265"/>
        <v>0.62640332935885068</v>
      </c>
      <c r="H3370" s="30">
        <f t="shared" si="266"/>
        <v>1.7869211096790915E-2</v>
      </c>
      <c r="I3370" s="30">
        <f>HLOOKUP(F3370,ROCs!$B$1:$F$17,MATCH(VLOOKUP(D3370,HROC,2,0),ROCs!$A$2:$A$17,0)+1,0)</f>
        <v>0.24869471632328805</v>
      </c>
      <c r="J3370" s="3">
        <v>0.02</v>
      </c>
      <c r="K3370" s="26">
        <f t="shared" si="262"/>
        <v>2.0728704605546058E-2</v>
      </c>
      <c r="L3370" s="31">
        <f t="shared" si="263"/>
        <v>3.5330904982309931E-2</v>
      </c>
      <c r="M3370" s="4">
        <f>2.721*K3370*(H3370+VLOOKUP(B3370,Summary!$A$34:C$39,3,0))</f>
        <v>5.5200980516715327E-3</v>
      </c>
      <c r="N3370" t="s">
        <v>112</v>
      </c>
      <c r="P3370">
        <f t="shared" si="264"/>
        <v>6000</v>
      </c>
    </row>
    <row r="3371" spans="1:16" hidden="1">
      <c r="A3371" t="s">
        <v>16</v>
      </c>
      <c r="B3371" t="s">
        <v>97</v>
      </c>
      <c r="C3371" t="s">
        <v>79</v>
      </c>
      <c r="D3371" s="8">
        <v>1320</v>
      </c>
      <c r="E3371" t="str">
        <f>VLOOKUP(D3371,Conformity!$A$2:$C$116,2,0)</f>
        <v>Mobile Home Units &lt;Six or more dwelling units per acre&gt;</v>
      </c>
      <c r="F3371" s="8" t="s">
        <v>5</v>
      </c>
      <c r="G3371" s="26">
        <f t="shared" si="265"/>
        <v>1.6728075169398335</v>
      </c>
      <c r="H3371" s="30">
        <f t="shared" si="266"/>
        <v>0.4645994885165638</v>
      </c>
      <c r="I3371" s="30">
        <f>HLOOKUP(F3371,ROCs!$B$1:$F$17,MATCH(VLOOKUP(D3371,HROC,2,0),ROCs!$A$2:$A$17,0)+1,0)</f>
        <v>0.45902383655933859</v>
      </c>
      <c r="J3371" s="3">
        <v>0.02</v>
      </c>
      <c r="K3371" s="26">
        <f t="shared" si="262"/>
        <v>3.8259636777220871E-2</v>
      </c>
      <c r="L3371" s="31">
        <f t="shared" si="263"/>
        <v>0.1741467427579943</v>
      </c>
      <c r="M3371" s="4">
        <f>2.721*K3371*(H3371+VLOOKUP(B3371,Summary!$A$34:C$39,3,0))</f>
        <v>5.253106315738186E-2</v>
      </c>
      <c r="N3371" t="s">
        <v>113</v>
      </c>
      <c r="P3371">
        <f t="shared" si="264"/>
        <v>1000</v>
      </c>
    </row>
    <row r="3372" spans="1:16" hidden="1">
      <c r="A3372" t="s">
        <v>14</v>
      </c>
      <c r="B3372" t="s">
        <v>96</v>
      </c>
      <c r="C3372" t="s">
        <v>74</v>
      </c>
      <c r="D3372" s="8">
        <v>7400</v>
      </c>
      <c r="E3372" t="str">
        <f>VLOOKUP(D3372,Conformity!$A$2:$C$116,2,0)</f>
        <v>Disturbed Land</v>
      </c>
      <c r="F3372" s="8" t="s">
        <v>10</v>
      </c>
      <c r="G3372" s="26">
        <f t="shared" si="265"/>
        <v>0.73183755311232057</v>
      </c>
      <c r="H3372" s="30">
        <f t="shared" si="266"/>
        <v>0.13401908322593187</v>
      </c>
      <c r="I3372" s="30">
        <f>HLOOKUP(F3372,ROCs!$B$1:$F$17,MATCH(VLOOKUP(D3372,HROC,2,0),ROCs!$A$2:$A$17,0)+1,0)</f>
        <v>0.24115339422849597</v>
      </c>
      <c r="J3372" s="3">
        <v>0.02</v>
      </c>
      <c r="K3372" s="26">
        <f t="shared" si="262"/>
        <v>2.010013540894514E-2</v>
      </c>
      <c r="L3372" s="31">
        <f t="shared" si="263"/>
        <v>4.0026002282466638E-2</v>
      </c>
      <c r="M3372" s="4">
        <f>2.721*K3372*(H3372+VLOOKUP(B3372,Summary!$A$34:C$39,3,0))</f>
        <v>1.1705231956548462E-2</v>
      </c>
      <c r="N3372" t="s">
        <v>115</v>
      </c>
      <c r="P3372">
        <f t="shared" si="264"/>
        <v>7000</v>
      </c>
    </row>
    <row r="3373" spans="1:16" hidden="1">
      <c r="A3373" t="s">
        <v>8</v>
      </c>
      <c r="B3373" t="s">
        <v>8</v>
      </c>
      <c r="C3373" t="s">
        <v>88</v>
      </c>
      <c r="D3373" s="8">
        <v>6430</v>
      </c>
      <c r="E3373" t="str">
        <f>VLOOKUP(D3373,Conformity!$A$2:$C$116,2,0)</f>
        <v>Wet Prairies</v>
      </c>
      <c r="F3373" s="8" t="s">
        <v>5</v>
      </c>
      <c r="G3373" s="26">
        <f t="shared" si="265"/>
        <v>0.62640332935885068</v>
      </c>
      <c r="H3373" s="30">
        <f t="shared" si="266"/>
        <v>1.7869211096790915E-2</v>
      </c>
      <c r="I3373" s="30">
        <f>HLOOKUP(F3373,ROCs!$B$1:$F$17,MATCH(VLOOKUP(D3373,HROC,2,0),ROCs!$A$2:$A$17,0)+1,0)</f>
        <v>0.24869471632328805</v>
      </c>
      <c r="J3373" s="3">
        <v>0.02</v>
      </c>
      <c r="K3373" s="26">
        <f t="shared" si="262"/>
        <v>2.0728704605546058E-2</v>
      </c>
      <c r="L3373" s="31">
        <f t="shared" si="263"/>
        <v>3.5330904982309931E-2</v>
      </c>
      <c r="M3373" s="4">
        <f>2.721*K3373*(H3373+VLOOKUP(B3373,Summary!$A$34:C$39,3,0))</f>
        <v>1.1724406627157524E-2</v>
      </c>
      <c r="N3373" t="s">
        <v>116</v>
      </c>
      <c r="O3373" t="s">
        <v>89</v>
      </c>
      <c r="P3373">
        <f t="shared" si="264"/>
        <v>6000</v>
      </c>
    </row>
    <row r="3374" spans="1:16" hidden="1">
      <c r="A3374" t="s">
        <v>16</v>
      </c>
      <c r="B3374" t="s">
        <v>97</v>
      </c>
      <c r="C3374" t="s">
        <v>4</v>
      </c>
      <c r="D3374" s="8">
        <v>2430</v>
      </c>
      <c r="E3374" t="str">
        <f>VLOOKUP(D3374,Conformity!$A$2:$C$116,2,0)</f>
        <v>Ornamentals</v>
      </c>
      <c r="F3374" s="8" t="s">
        <v>3</v>
      </c>
      <c r="G3374" s="26">
        <f t="shared" si="265"/>
        <v>1.7303616721893005</v>
      </c>
      <c r="H3374" s="30">
        <f t="shared" si="266"/>
        <v>0.38508149913584422</v>
      </c>
      <c r="I3374" s="30">
        <f>HLOOKUP(F3374,ROCs!$B$1:$F$17,MATCH(VLOOKUP(D3374,HROC,2,0),ROCs!$A$2:$A$17,0)+1,0)</f>
        <v>0.30381529981542799</v>
      </c>
      <c r="J3374" s="3">
        <v>0.01</v>
      </c>
      <c r="K3374" s="26">
        <f t="shared" si="262"/>
        <v>1.2661502619807962E-2</v>
      </c>
      <c r="L3374" s="31">
        <f t="shared" si="263"/>
        <v>5.9614331438986749E-2</v>
      </c>
      <c r="M3374" s="4">
        <f>2.721*K3374*(H3374+VLOOKUP(B3374,Summary!$A$34:C$39,3,0))</f>
        <v>1.4644885971152793E-2</v>
      </c>
      <c r="N3374" t="s">
        <v>4</v>
      </c>
      <c r="P3374">
        <f t="shared" si="264"/>
        <v>2000</v>
      </c>
    </row>
    <row r="3375" spans="1:16">
      <c r="A3375" t="s">
        <v>8</v>
      </c>
      <c r="B3375" t="s">
        <v>8</v>
      </c>
      <c r="C3375" t="s">
        <v>17</v>
      </c>
      <c r="D3375" s="8">
        <v>2110</v>
      </c>
      <c r="E3375" t="str">
        <f>VLOOKUP(D3375,Conformity!$A$2:$C$116,2,0)</f>
        <v>Improved Pastures</v>
      </c>
      <c r="F3375" s="8" t="s">
        <v>5</v>
      </c>
      <c r="G3375" s="26">
        <f t="shared" si="265"/>
        <v>1.8765006736361713</v>
      </c>
      <c r="H3375" s="30">
        <f t="shared" si="266"/>
        <v>0.3700681607026059</v>
      </c>
      <c r="I3375" s="30">
        <f>HLOOKUP(F3375,ROCs!$B$1:$F$17,MATCH(VLOOKUP(D3375,HROC,2,0),ROCs!$A$2:$A$17,0)+1,0)</f>
        <v>0.58663586860269046</v>
      </c>
      <c r="J3375" s="3">
        <v>0.01</v>
      </c>
      <c r="K3375" s="26">
        <f t="shared" si="262"/>
        <v>2.4448049824017121E-2</v>
      </c>
      <c r="L3375" s="31">
        <f t="shared" si="263"/>
        <v>0.12483072372365983</v>
      </c>
      <c r="M3375" s="4">
        <f>2.721*K3375*(H3375+VLOOKUP(B3375,Summary!$A$34:C$39,3,0))</f>
        <v>3.7257494664049692E-2</v>
      </c>
      <c r="N3375" t="s">
        <v>17</v>
      </c>
      <c r="O3375" t="s">
        <v>23</v>
      </c>
      <c r="P3375">
        <f t="shared" si="264"/>
        <v>2000</v>
      </c>
    </row>
    <row r="3376" spans="1:16">
      <c r="A3376" t="s">
        <v>11</v>
      </c>
      <c r="B3376" t="s">
        <v>11</v>
      </c>
      <c r="C3376" t="s">
        <v>17</v>
      </c>
      <c r="D3376" s="8">
        <v>6170</v>
      </c>
      <c r="E3376" t="str">
        <f>VLOOKUP(D3376,Conformity!$A$2:$C$116,2,0)</f>
        <v>Mixed Wetland Hardwoods</v>
      </c>
      <c r="F3376" s="8" t="s">
        <v>10</v>
      </c>
      <c r="G3376" s="26">
        <f t="shared" si="265"/>
        <v>0.62640332935885068</v>
      </c>
      <c r="H3376" s="30">
        <f t="shared" si="266"/>
        <v>1.7869211096790915E-2</v>
      </c>
      <c r="I3376" s="30">
        <f>HLOOKUP(F3376,ROCs!$B$1:$F$17,MATCH(VLOOKUP(D3376,HROC,2,0),ROCs!$A$2:$A$17,0)+1,0)</f>
        <v>0.24869471632328805</v>
      </c>
      <c r="J3376" s="3">
        <v>0.01</v>
      </c>
      <c r="K3376" s="26">
        <f t="shared" si="262"/>
        <v>1.0364352302773029E-2</v>
      </c>
      <c r="L3376" s="31">
        <f t="shared" si="263"/>
        <v>1.7665452491154966E-2</v>
      </c>
      <c r="M3376" s="4">
        <f>2.721*K3376*(H3376+VLOOKUP(B3376,Summary!$A$34:C$39,3,0))</f>
        <v>3.6060911043111288E-3</v>
      </c>
      <c r="N3376" t="s">
        <v>17</v>
      </c>
      <c r="O3376" t="s">
        <v>22</v>
      </c>
      <c r="P3376">
        <f t="shared" si="264"/>
        <v>6000</v>
      </c>
    </row>
    <row r="3377" spans="1:16">
      <c r="A3377" t="s">
        <v>11</v>
      </c>
      <c r="B3377" t="s">
        <v>11</v>
      </c>
      <c r="C3377" t="s">
        <v>17</v>
      </c>
      <c r="D3377" s="8">
        <v>6210</v>
      </c>
      <c r="E3377" t="str">
        <f>VLOOKUP(D3377,Conformity!$A$2:$C$116,2,0)</f>
        <v>Cypress</v>
      </c>
      <c r="F3377" s="8" t="s">
        <v>5</v>
      </c>
      <c r="G3377" s="26">
        <f t="shared" si="265"/>
        <v>0.62640332935885068</v>
      </c>
      <c r="H3377" s="30">
        <f t="shared" si="266"/>
        <v>1.7869211096790915E-2</v>
      </c>
      <c r="I3377" s="30">
        <f>HLOOKUP(F3377,ROCs!$B$1:$F$17,MATCH(VLOOKUP(D3377,HROC,2,0),ROCs!$A$2:$A$17,0)+1,0)</f>
        <v>0.24869471632328805</v>
      </c>
      <c r="J3377" s="3">
        <v>0.01</v>
      </c>
      <c r="K3377" s="26">
        <f t="shared" si="262"/>
        <v>1.0364352302773029E-2</v>
      </c>
      <c r="L3377" s="31">
        <f t="shared" si="263"/>
        <v>1.7665452491154966E-2</v>
      </c>
      <c r="M3377" s="4">
        <f>2.721*K3377*(H3377+VLOOKUP(B3377,Summary!$A$34:C$39,3,0))</f>
        <v>3.6060911043111288E-3</v>
      </c>
      <c r="N3377" t="s">
        <v>17</v>
      </c>
      <c r="O3377" t="s">
        <v>25</v>
      </c>
      <c r="P3377">
        <f t="shared" si="264"/>
        <v>6000</v>
      </c>
    </row>
    <row r="3378" spans="1:16">
      <c r="A3378" t="s">
        <v>12</v>
      </c>
      <c r="B3378" t="s">
        <v>95</v>
      </c>
      <c r="C3378" t="s">
        <v>17</v>
      </c>
      <c r="D3378" s="8">
        <v>2110</v>
      </c>
      <c r="E3378" t="str">
        <f>VLOOKUP(D3378,Conformity!$A$2:$C$116,2,0)</f>
        <v>Improved Pastures</v>
      </c>
      <c r="F3378" s="8" t="s">
        <v>5</v>
      </c>
      <c r="G3378" s="26">
        <f t="shared" si="265"/>
        <v>1.8765006736361713</v>
      </c>
      <c r="H3378" s="30">
        <f t="shared" si="266"/>
        <v>0.3700681607026059</v>
      </c>
      <c r="I3378" s="30">
        <f>HLOOKUP(F3378,ROCs!$B$1:$F$17,MATCH(VLOOKUP(D3378,HROC,2,0),ROCs!$A$2:$A$17,0)+1,0)</f>
        <v>0.58663586860269046</v>
      </c>
      <c r="J3378" s="3">
        <v>0.01</v>
      </c>
      <c r="K3378" s="26">
        <f t="shared" si="262"/>
        <v>2.4448049824017121E-2</v>
      </c>
      <c r="L3378" s="31">
        <f t="shared" si="263"/>
        <v>0.12483072372365983</v>
      </c>
      <c r="M3378" s="4">
        <f>2.721*K3378*(H3378+VLOOKUP(B3378,Summary!$A$34:C$39,3,0))</f>
        <v>2.4618097385531081E-2</v>
      </c>
      <c r="N3378" t="s">
        <v>17</v>
      </c>
      <c r="O3378" t="s">
        <v>18</v>
      </c>
      <c r="P3378">
        <f t="shared" si="264"/>
        <v>2000</v>
      </c>
    </row>
    <row r="3379" spans="1:16">
      <c r="A3379" t="s">
        <v>12</v>
      </c>
      <c r="B3379" t="s">
        <v>95</v>
      </c>
      <c r="C3379" t="s">
        <v>17</v>
      </c>
      <c r="D3379" s="8">
        <v>8320</v>
      </c>
      <c r="E3379" t="str">
        <f>VLOOKUP(D3379,Conformity!$A$2:$C$116,2,0)</f>
        <v>Electrical Power Transmission Lines</v>
      </c>
      <c r="F3379" s="8" t="s">
        <v>5</v>
      </c>
      <c r="G3379" s="26">
        <f t="shared" si="265"/>
        <v>0.73183755311232057</v>
      </c>
      <c r="H3379" s="30">
        <f t="shared" si="266"/>
        <v>0.15992943931627868</v>
      </c>
      <c r="I3379" s="30">
        <f>HLOOKUP(F3379,ROCs!$B$1:$F$17,MATCH(VLOOKUP(D3379,HROC,2,0),ROCs!$A$2:$A$17,0)+1,0)</f>
        <v>0.28292799795311729</v>
      </c>
      <c r="J3379" s="3">
        <v>0.01</v>
      </c>
      <c r="K3379" s="26">
        <f t="shared" si="262"/>
        <v>1.1791024314696162E-2</v>
      </c>
      <c r="L3379" s="31">
        <f t="shared" si="263"/>
        <v>2.3479820236565072E-2</v>
      </c>
      <c r="M3379" s="4">
        <f>2.721*K3379*(H3379+VLOOKUP(B3379,Summary!$A$34:C$39,3,0))</f>
        <v>5.131076520617602E-3</v>
      </c>
      <c r="N3379" t="s">
        <v>17</v>
      </c>
      <c r="O3379" t="s">
        <v>19</v>
      </c>
      <c r="P3379">
        <f t="shared" si="264"/>
        <v>8000</v>
      </c>
    </row>
    <row r="3380" spans="1:16">
      <c r="A3380" t="s">
        <v>14</v>
      </c>
      <c r="B3380" t="s">
        <v>96</v>
      </c>
      <c r="C3380" t="s">
        <v>17</v>
      </c>
      <c r="D3380" s="8">
        <v>1400</v>
      </c>
      <c r="E3380" t="str">
        <f>VLOOKUP(D3380,Conformity!$A$2:$C$116,2,0)</f>
        <v>Commercial and Services</v>
      </c>
      <c r="F3380" s="8" t="s">
        <v>5</v>
      </c>
      <c r="G3380" s="26">
        <f t="shared" si="265"/>
        <v>0.73183755311232057</v>
      </c>
      <c r="H3380" s="30">
        <f t="shared" si="266"/>
        <v>0.15992943931627868</v>
      </c>
      <c r="I3380" s="30">
        <f>HLOOKUP(F3380,ROCs!$B$1:$F$17,MATCH(VLOOKUP(D3380,HROC,2,0),ROCs!$A$2:$A$17,0)+1,0)</f>
        <v>0.58224006489851832</v>
      </c>
      <c r="J3380" s="3">
        <v>0.01</v>
      </c>
      <c r="K3380" s="26">
        <f t="shared" si="262"/>
        <v>2.426485470464575E-2</v>
      </c>
      <c r="L3380" s="31">
        <f t="shared" si="263"/>
        <v>4.8319332682686754E-2</v>
      </c>
      <c r="M3380" s="4">
        <f>2.721*K3380*(H3380+VLOOKUP(B3380,Summary!$A$34:C$39,3,0))</f>
        <v>1.5841261970488789E-2</v>
      </c>
      <c r="N3380" t="s">
        <v>17</v>
      </c>
      <c r="O3380" t="s">
        <v>42</v>
      </c>
      <c r="P3380">
        <f t="shared" si="264"/>
        <v>1000</v>
      </c>
    </row>
    <row r="3381" spans="1:16">
      <c r="A3381" t="s">
        <v>14</v>
      </c>
      <c r="B3381" t="s">
        <v>96</v>
      </c>
      <c r="C3381" t="s">
        <v>17</v>
      </c>
      <c r="D3381" s="8">
        <v>1710</v>
      </c>
      <c r="E3381" t="str">
        <f>VLOOKUP(D3381,Conformity!$A$2:$C$116,2,0)</f>
        <v>Educational Facilities</v>
      </c>
      <c r="F3381" s="8" t="s">
        <v>5</v>
      </c>
      <c r="G3381" s="26">
        <f t="shared" si="265"/>
        <v>0.96739227811534922</v>
      </c>
      <c r="H3381" s="30">
        <f t="shared" si="266"/>
        <v>0.17065096597435325</v>
      </c>
      <c r="I3381" s="30">
        <f>HLOOKUP(F3381,ROCs!$B$1:$F$17,MATCH(VLOOKUP(D3381,HROC,2,0),ROCs!$A$2:$A$17,0)+1,0)</f>
        <v>0.24052044568721381</v>
      </c>
      <c r="J3381" s="3">
        <v>0.01</v>
      </c>
      <c r="K3381" s="26">
        <f t="shared" si="262"/>
        <v>1.0023689574014635E-2</v>
      </c>
      <c r="L3381" s="31">
        <f t="shared" si="263"/>
        <v>2.6385101346477816E-2</v>
      </c>
      <c r="M3381" s="4">
        <f>2.721*K3381*(H3381+VLOOKUP(B3381,Summary!$A$34:C$39,3,0))</f>
        <v>6.8363695777167496E-3</v>
      </c>
      <c r="N3381" t="s">
        <v>17</v>
      </c>
      <c r="O3381" t="s">
        <v>49</v>
      </c>
      <c r="P3381">
        <f t="shared" si="264"/>
        <v>1000</v>
      </c>
    </row>
    <row r="3382" spans="1:16">
      <c r="A3382" t="s">
        <v>14</v>
      </c>
      <c r="B3382" t="s">
        <v>96</v>
      </c>
      <c r="C3382" t="s">
        <v>17</v>
      </c>
      <c r="D3382" s="8">
        <v>1920</v>
      </c>
      <c r="E3382" t="str">
        <f>VLOOKUP(D3382,Conformity!$A$2:$C$116,2,0)</f>
        <v>Inactive Land with street pattern but without structures</v>
      </c>
      <c r="F3382" s="8" t="s">
        <v>5</v>
      </c>
      <c r="G3382" s="26">
        <f t="shared" si="265"/>
        <v>0.80616023176279095</v>
      </c>
      <c r="H3382" s="30">
        <f t="shared" si="266"/>
        <v>4.9140330516175015E-2</v>
      </c>
      <c r="I3382" s="30">
        <f>HLOOKUP(F3382,ROCs!$B$1:$F$17,MATCH(VLOOKUP(D3382,HROC,2,0),ROCs!$A$2:$A$17,0)+1,0)</f>
        <v>0.27638752969320179</v>
      </c>
      <c r="J3382" s="3">
        <v>0.01</v>
      </c>
      <c r="K3382" s="26">
        <f t="shared" si="262"/>
        <v>1.1518450299964185E-2</v>
      </c>
      <c r="L3382" s="31">
        <f t="shared" si="263"/>
        <v>2.5266434768922472E-2</v>
      </c>
      <c r="M3382" s="4">
        <f>2.721*K3382*(H3382+VLOOKUP(B3382,Summary!$A$34:C$39,3,0))</f>
        <v>4.0474779187372797E-3</v>
      </c>
      <c r="N3382" t="s">
        <v>17</v>
      </c>
      <c r="O3382" t="s">
        <v>38</v>
      </c>
      <c r="P3382">
        <f t="shared" si="264"/>
        <v>1000</v>
      </c>
    </row>
    <row r="3383" spans="1:16">
      <c r="A3383" t="s">
        <v>14</v>
      </c>
      <c r="B3383" t="s">
        <v>96</v>
      </c>
      <c r="C3383" t="s">
        <v>17</v>
      </c>
      <c r="D3383" s="8">
        <v>2210</v>
      </c>
      <c r="E3383" t="str">
        <f>VLOOKUP(D3383,Conformity!$A$2:$C$116,2,0)</f>
        <v>Citrus Groves</v>
      </c>
      <c r="F3383" s="8" t="s">
        <v>5</v>
      </c>
      <c r="G3383" s="26">
        <f t="shared" si="265"/>
        <v>1.6671011379372187</v>
      </c>
      <c r="H3383" s="30">
        <f t="shared" si="266"/>
        <v>0.16490862031309303</v>
      </c>
      <c r="I3383" s="30">
        <f>HLOOKUP(F3383,ROCs!$B$1:$F$17,MATCH(VLOOKUP(D3383,HROC,2,0),ROCs!$A$2:$A$17,0)+1,0)</f>
        <v>0.32696578480774496</v>
      </c>
      <c r="J3383" s="3">
        <v>0.01</v>
      </c>
      <c r="K3383" s="26">
        <f t="shared" si="262"/>
        <v>1.362629908186277E-2</v>
      </c>
      <c r="L3383" s="31">
        <f t="shared" si="263"/>
        <v>6.1811375296975189E-2</v>
      </c>
      <c r="M3383" s="4">
        <f>2.721*K3383*(H3383+VLOOKUP(B3383,Summary!$A$34:C$39,3,0))</f>
        <v>9.0805160521743224E-3</v>
      </c>
      <c r="N3383" t="s">
        <v>17</v>
      </c>
      <c r="O3383" t="s">
        <v>48</v>
      </c>
      <c r="P3383">
        <f t="shared" si="264"/>
        <v>2000</v>
      </c>
    </row>
    <row r="3384" spans="1:16">
      <c r="A3384" t="s">
        <v>14</v>
      </c>
      <c r="B3384" t="s">
        <v>96</v>
      </c>
      <c r="C3384" t="s">
        <v>17</v>
      </c>
      <c r="D3384" s="8">
        <v>5110</v>
      </c>
      <c r="E3384" t="str">
        <f>VLOOKUP(D3384,Conformity!$A$2:$C$116,2,0)</f>
        <v xml:space="preserve"> Natural River, Stream, Waterway</v>
      </c>
      <c r="F3384" s="8" t="s">
        <v>10</v>
      </c>
      <c r="G3384" s="26">
        <f t="shared" si="265"/>
        <v>0.52096910560538079</v>
      </c>
      <c r="H3384" s="30">
        <f t="shared" si="266"/>
        <v>9.3813358258152305E-2</v>
      </c>
      <c r="I3384" s="30">
        <f>HLOOKUP(F3384,ROCs!$B$1:$F$17,MATCH(VLOOKUP(D3384,HROC,2,0),ROCs!$A$2:$A$17,0)+1,0)</f>
        <v>0.2984336595879456</v>
      </c>
      <c r="J3384" s="3">
        <v>0.01</v>
      </c>
      <c r="K3384" s="26">
        <f t="shared" si="262"/>
        <v>1.2437222763327633E-2</v>
      </c>
      <c r="L3384" s="31">
        <f t="shared" si="263"/>
        <v>1.7630471397113073E-2</v>
      </c>
      <c r="M3384" s="4">
        <f>2.721*K3384*(H3384+VLOOKUP(B3384,Summary!$A$34:C$39,3,0))</f>
        <v>5.8821365955003986E-3</v>
      </c>
      <c r="N3384" t="s">
        <v>17</v>
      </c>
      <c r="O3384" t="s">
        <v>45</v>
      </c>
      <c r="P3384">
        <f t="shared" si="264"/>
        <v>5000</v>
      </c>
    </row>
    <row r="3385" spans="1:16">
      <c r="A3385" t="s">
        <v>14</v>
      </c>
      <c r="B3385" t="s">
        <v>96</v>
      </c>
      <c r="C3385" t="s">
        <v>17</v>
      </c>
      <c r="D3385" s="8">
        <v>5110</v>
      </c>
      <c r="E3385" t="str">
        <f>VLOOKUP(D3385,Conformity!$A$2:$C$116,2,0)</f>
        <v xml:space="preserve"> Natural River, Stream, Waterway</v>
      </c>
      <c r="F3385" s="8" t="s">
        <v>10</v>
      </c>
      <c r="G3385" s="26">
        <f t="shared" si="265"/>
        <v>0.52096910560538079</v>
      </c>
      <c r="H3385" s="30">
        <f t="shared" si="266"/>
        <v>9.3813358258152305E-2</v>
      </c>
      <c r="I3385" s="30">
        <f>HLOOKUP(F3385,ROCs!$B$1:$F$17,MATCH(VLOOKUP(D3385,HROC,2,0),ROCs!$A$2:$A$17,0)+1,0)</f>
        <v>0.2984336595879456</v>
      </c>
      <c r="J3385" s="3">
        <v>0.01</v>
      </c>
      <c r="K3385" s="26">
        <f t="shared" si="262"/>
        <v>1.2437222763327633E-2</v>
      </c>
      <c r="L3385" s="31">
        <f t="shared" si="263"/>
        <v>1.7630471397113073E-2</v>
      </c>
      <c r="M3385" s="4">
        <f>2.721*K3385*(H3385+VLOOKUP(B3385,Summary!$A$34:C$39,3,0))</f>
        <v>5.8821365955003986E-3</v>
      </c>
      <c r="N3385" t="s">
        <v>17</v>
      </c>
      <c r="O3385" t="s">
        <v>47</v>
      </c>
      <c r="P3385">
        <f t="shared" si="264"/>
        <v>5000</v>
      </c>
    </row>
    <row r="3386" spans="1:16">
      <c r="A3386" t="s">
        <v>14</v>
      </c>
      <c r="B3386" t="s">
        <v>96</v>
      </c>
      <c r="C3386" t="s">
        <v>17</v>
      </c>
      <c r="D3386" s="8">
        <v>6440</v>
      </c>
      <c r="E3386" t="str">
        <f>VLOOKUP(D3386,Conformity!$A$2:$C$116,2,0)</f>
        <v>Emergent Aquatic Vegetation</v>
      </c>
      <c r="F3386" s="8" t="s">
        <v>10</v>
      </c>
      <c r="G3386" s="26">
        <f t="shared" si="265"/>
        <v>0.62640332935885068</v>
      </c>
      <c r="H3386" s="30">
        <f t="shared" si="266"/>
        <v>1.7869211096790915E-2</v>
      </c>
      <c r="I3386" s="30">
        <f>HLOOKUP(F3386,ROCs!$B$1:$F$17,MATCH(VLOOKUP(D3386,HROC,2,0),ROCs!$A$2:$A$17,0)+1,0)</f>
        <v>0.24869471632328805</v>
      </c>
      <c r="J3386" s="3">
        <v>0.01</v>
      </c>
      <c r="K3386" s="26">
        <f t="shared" si="262"/>
        <v>1.0364352302773029E-2</v>
      </c>
      <c r="L3386" s="31">
        <f t="shared" si="263"/>
        <v>1.7665452491154966E-2</v>
      </c>
      <c r="M3386" s="4">
        <f>2.721*K3386*(H3386+VLOOKUP(B3386,Summary!$A$34:C$39,3,0))</f>
        <v>2.7600490258357663E-3</v>
      </c>
      <c r="N3386" t="s">
        <v>17</v>
      </c>
      <c r="O3386" t="s">
        <v>51</v>
      </c>
      <c r="P3386">
        <f t="shared" si="264"/>
        <v>6000</v>
      </c>
    </row>
    <row r="3387" spans="1:16">
      <c r="A3387" t="s">
        <v>16</v>
      </c>
      <c r="B3387" t="s">
        <v>97</v>
      </c>
      <c r="C3387" t="s">
        <v>17</v>
      </c>
      <c r="D3387" s="8">
        <v>1820</v>
      </c>
      <c r="E3387" t="str">
        <f>VLOOKUP(D3387,Conformity!$A$2:$C$116,2,0)</f>
        <v>Golf Courses</v>
      </c>
      <c r="F3387" s="8" t="s">
        <v>5</v>
      </c>
      <c r="G3387" s="26">
        <f t="shared" si="265"/>
        <v>1.8765006736361713</v>
      </c>
      <c r="H3387" s="30">
        <f t="shared" si="266"/>
        <v>0.3700681607026059</v>
      </c>
      <c r="I3387" s="30">
        <f>HLOOKUP(F3387,ROCs!$B$1:$F$17,MATCH(VLOOKUP(D3387,HROC,2,0),ROCs!$A$2:$A$17,0)+1,0)</f>
        <v>0.27638752969320179</v>
      </c>
      <c r="J3387" s="3">
        <v>0.01</v>
      </c>
      <c r="K3387" s="26">
        <f t="shared" si="262"/>
        <v>1.1518450299964185E-2</v>
      </c>
      <c r="L3387" s="31">
        <f t="shared" si="263"/>
        <v>5.8812727291934076E-2</v>
      </c>
      <c r="M3387" s="4">
        <f>2.721*K3387*(H3387+VLOOKUP(B3387,Summary!$A$34:C$39,3,0))</f>
        <v>1.2852234611658535E-2</v>
      </c>
      <c r="N3387" t="s">
        <v>17</v>
      </c>
      <c r="O3387" t="s">
        <v>62</v>
      </c>
      <c r="P3387">
        <f t="shared" si="264"/>
        <v>1000</v>
      </c>
    </row>
    <row r="3388" spans="1:16">
      <c r="A3388" t="s">
        <v>16</v>
      </c>
      <c r="B3388" t="s">
        <v>97</v>
      </c>
      <c r="C3388" t="s">
        <v>17</v>
      </c>
      <c r="D3388" s="8">
        <v>2540</v>
      </c>
      <c r="E3388" t="str">
        <f>VLOOKUP(D3388,Conformity!$A$2:$C$116,2,0)</f>
        <v>Aquaculture</v>
      </c>
      <c r="F3388" s="8" t="s">
        <v>5</v>
      </c>
      <c r="G3388" s="26">
        <f t="shared" si="265"/>
        <v>1.7303616721893005</v>
      </c>
      <c r="H3388" s="30">
        <f t="shared" si="266"/>
        <v>0.38508149913584422</v>
      </c>
      <c r="I3388" s="30">
        <f>HLOOKUP(F3388,ROCs!$B$1:$F$17,MATCH(VLOOKUP(D3388,HROC,2,0),ROCs!$A$2:$A$17,0)+1,0)</f>
        <v>0.30381529981542799</v>
      </c>
      <c r="J3388" s="3">
        <v>0.01</v>
      </c>
      <c r="K3388" s="26">
        <f t="shared" si="262"/>
        <v>1.2661502619807962E-2</v>
      </c>
      <c r="L3388" s="31">
        <f t="shared" si="263"/>
        <v>5.9614331438986749E-2</v>
      </c>
      <c r="M3388" s="4">
        <f>2.721*K3388*(H3388+VLOOKUP(B3388,Summary!$A$34:C$39,3,0))</f>
        <v>1.4644885971152793E-2</v>
      </c>
      <c r="N3388" t="s">
        <v>17</v>
      </c>
      <c r="O3388" t="s">
        <v>62</v>
      </c>
      <c r="P3388">
        <f t="shared" si="264"/>
        <v>2000</v>
      </c>
    </row>
    <row r="3389" spans="1:16">
      <c r="A3389" t="s">
        <v>16</v>
      </c>
      <c r="B3389" t="s">
        <v>97</v>
      </c>
      <c r="C3389" t="s">
        <v>17</v>
      </c>
      <c r="D3389" s="8">
        <v>4110</v>
      </c>
      <c r="E3389" t="str">
        <f>VLOOKUP(D3389,Conformity!$A$2:$C$116,2,0)</f>
        <v>Pine Flatwoods</v>
      </c>
      <c r="F3389" s="8" t="s">
        <v>3</v>
      </c>
      <c r="G3389" s="26">
        <f t="shared" si="265"/>
        <v>0.80616023176279095</v>
      </c>
      <c r="H3389" s="30">
        <f t="shared" si="266"/>
        <v>4.9140330516175015E-2</v>
      </c>
      <c r="I3389" s="30">
        <f>HLOOKUP(F3389,ROCs!$B$1:$F$17,MATCH(VLOOKUP(D3389,HROC,2,0),ROCs!$A$2:$A$17,0)+1,0)</f>
        <v>2.0887301862310671E-2</v>
      </c>
      <c r="J3389" s="3">
        <v>0.01</v>
      </c>
      <c r="K3389" s="26">
        <f t="shared" si="262"/>
        <v>8.7047830511179731E-4</v>
      </c>
      <c r="L3389" s="31">
        <f t="shared" si="263"/>
        <v>1.9094481237582634E-3</v>
      </c>
      <c r="M3389" s="4">
        <f>2.721*K3389*(H3389+VLOOKUP(B3389,Summary!$A$34:C$39,3,0))</f>
        <v>2.1113524352735005E-4</v>
      </c>
      <c r="N3389" t="s">
        <v>17</v>
      </c>
      <c r="O3389" t="s">
        <v>62</v>
      </c>
      <c r="P3389">
        <f t="shared" si="264"/>
        <v>4000</v>
      </c>
    </row>
    <row r="3390" spans="1:16">
      <c r="A3390" t="s">
        <v>16</v>
      </c>
      <c r="B3390" t="s">
        <v>97</v>
      </c>
      <c r="C3390" t="s">
        <v>17</v>
      </c>
      <c r="D3390" s="8">
        <v>4110</v>
      </c>
      <c r="E3390" t="str">
        <f>VLOOKUP(D3390,Conformity!$A$2:$C$116,2,0)</f>
        <v>Pine Flatwoods</v>
      </c>
      <c r="F3390" s="8" t="s">
        <v>3</v>
      </c>
      <c r="G3390" s="26">
        <f t="shared" si="265"/>
        <v>0.80616023176279095</v>
      </c>
      <c r="H3390" s="30">
        <f t="shared" si="266"/>
        <v>4.9140330516175015E-2</v>
      </c>
      <c r="I3390" s="30">
        <f>HLOOKUP(F3390,ROCs!$B$1:$F$17,MATCH(VLOOKUP(D3390,HROC,2,0),ROCs!$A$2:$A$17,0)+1,0)</f>
        <v>2.0887301862310671E-2</v>
      </c>
      <c r="J3390" s="3">
        <v>0.01</v>
      </c>
      <c r="K3390" s="26">
        <f t="shared" si="262"/>
        <v>8.7047830511179731E-4</v>
      </c>
      <c r="L3390" s="31">
        <f t="shared" si="263"/>
        <v>1.9094481237582634E-3</v>
      </c>
      <c r="M3390" s="4">
        <f>2.721*K3390*(H3390+VLOOKUP(B3390,Summary!$A$34:C$39,3,0))</f>
        <v>2.1113524352735005E-4</v>
      </c>
      <c r="N3390" t="s">
        <v>17</v>
      </c>
      <c r="O3390" t="s">
        <v>68</v>
      </c>
      <c r="P3390">
        <f t="shared" si="264"/>
        <v>4000</v>
      </c>
    </row>
    <row r="3391" spans="1:16">
      <c r="A3391" t="s">
        <v>16</v>
      </c>
      <c r="B3391" t="s">
        <v>97</v>
      </c>
      <c r="C3391" t="s">
        <v>17</v>
      </c>
      <c r="D3391" s="8">
        <v>4110</v>
      </c>
      <c r="E3391" t="str">
        <f>VLOOKUP(D3391,Conformity!$A$2:$C$116,2,0)</f>
        <v>Pine Flatwoods</v>
      </c>
      <c r="F3391" s="8" t="s">
        <v>10</v>
      </c>
      <c r="G3391" s="26">
        <f t="shared" si="265"/>
        <v>0.80616023176279095</v>
      </c>
      <c r="H3391" s="30">
        <f t="shared" si="266"/>
        <v>4.9140330516175015E-2</v>
      </c>
      <c r="I3391" s="30">
        <f>HLOOKUP(F3391,ROCs!$B$1:$F$17,MATCH(VLOOKUP(D3391,HROC,2,0),ROCs!$A$2:$A$17,0)+1,0)</f>
        <v>0.24115339422849597</v>
      </c>
      <c r="J3391" s="3">
        <v>0.01</v>
      </c>
      <c r="K3391" s="26">
        <f t="shared" si="262"/>
        <v>1.005006770447257E-2</v>
      </c>
      <c r="L3391" s="31">
        <f t="shared" si="263"/>
        <v>2.2045446519754496E-2</v>
      </c>
      <c r="M3391" s="4">
        <f>2.721*K3391*(H3391+VLOOKUP(B3391,Summary!$A$34:C$39,3,0))</f>
        <v>2.4376523570884961E-3</v>
      </c>
      <c r="N3391" t="s">
        <v>17</v>
      </c>
      <c r="O3391" t="s">
        <v>66</v>
      </c>
      <c r="P3391">
        <f t="shared" si="264"/>
        <v>4000</v>
      </c>
    </row>
    <row r="3392" spans="1:16">
      <c r="A3392" t="s">
        <v>16</v>
      </c>
      <c r="B3392" t="s">
        <v>97</v>
      </c>
      <c r="C3392" t="s">
        <v>17</v>
      </c>
      <c r="D3392" s="8">
        <v>5110</v>
      </c>
      <c r="E3392" t="str">
        <f>VLOOKUP(D3392,Conformity!$A$2:$C$116,2,0)</f>
        <v xml:space="preserve"> Natural River, Stream, Waterway</v>
      </c>
      <c r="F3392" s="8" t="s">
        <v>5</v>
      </c>
      <c r="G3392" s="26">
        <f t="shared" si="265"/>
        <v>0.52096910560538079</v>
      </c>
      <c r="H3392" s="30">
        <f t="shared" si="266"/>
        <v>9.3813358258152305E-2</v>
      </c>
      <c r="I3392" s="30">
        <f>HLOOKUP(F3392,ROCs!$B$1:$F$17,MATCH(VLOOKUP(D3392,HROC,2,0),ROCs!$A$2:$A$17,0)+1,0)</f>
        <v>0.2984336595879456</v>
      </c>
      <c r="J3392" s="3">
        <v>0.01</v>
      </c>
      <c r="K3392" s="26">
        <f t="shared" si="262"/>
        <v>1.2437222763327633E-2</v>
      </c>
      <c r="L3392" s="31">
        <f t="shared" si="263"/>
        <v>1.7630471397113073E-2</v>
      </c>
      <c r="M3392" s="4">
        <f>2.721*K3392*(H3392+VLOOKUP(B3392,Summary!$A$34:C$39,3,0))</f>
        <v>4.5284692699398181E-3</v>
      </c>
      <c r="N3392" t="s">
        <v>17</v>
      </c>
      <c r="O3392" t="s">
        <v>69</v>
      </c>
      <c r="P3392">
        <f t="shared" si="264"/>
        <v>5000</v>
      </c>
    </row>
    <row r="3393" spans="1:16">
      <c r="A3393" t="s">
        <v>16</v>
      </c>
      <c r="B3393" t="s">
        <v>97</v>
      </c>
      <c r="C3393" t="s">
        <v>17</v>
      </c>
      <c r="D3393" s="8">
        <v>5110</v>
      </c>
      <c r="E3393" t="str">
        <f>VLOOKUP(D3393,Conformity!$A$2:$C$116,2,0)</f>
        <v xml:space="preserve"> Natural River, Stream, Waterway</v>
      </c>
      <c r="F3393" s="8" t="s">
        <v>10</v>
      </c>
      <c r="G3393" s="26">
        <f t="shared" si="265"/>
        <v>0.52096910560538079</v>
      </c>
      <c r="H3393" s="30">
        <f t="shared" si="266"/>
        <v>9.3813358258152305E-2</v>
      </c>
      <c r="I3393" s="30">
        <f>HLOOKUP(F3393,ROCs!$B$1:$F$17,MATCH(VLOOKUP(D3393,HROC,2,0),ROCs!$A$2:$A$17,0)+1,0)</f>
        <v>0.2984336595879456</v>
      </c>
      <c r="J3393" s="3">
        <v>0.01</v>
      </c>
      <c r="K3393" s="26">
        <f t="shared" si="262"/>
        <v>1.2437222763327633E-2</v>
      </c>
      <c r="L3393" s="31">
        <f t="shared" si="263"/>
        <v>1.7630471397113073E-2</v>
      </c>
      <c r="M3393" s="4">
        <f>2.721*K3393*(H3393+VLOOKUP(B3393,Summary!$A$34:C$39,3,0))</f>
        <v>4.5284692699398181E-3</v>
      </c>
      <c r="N3393" t="s">
        <v>17</v>
      </c>
      <c r="O3393" t="s">
        <v>65</v>
      </c>
      <c r="P3393">
        <f t="shared" si="264"/>
        <v>5000</v>
      </c>
    </row>
    <row r="3394" spans="1:16">
      <c r="A3394" t="s">
        <v>16</v>
      </c>
      <c r="B3394" t="s">
        <v>97</v>
      </c>
      <c r="C3394" t="s">
        <v>17</v>
      </c>
      <c r="D3394" s="8">
        <v>5110</v>
      </c>
      <c r="E3394" t="str">
        <f>VLOOKUP(D3394,Conformity!$A$2:$C$116,2,0)</f>
        <v xml:space="preserve"> Natural River, Stream, Waterway</v>
      </c>
      <c r="F3394" s="8" t="s">
        <v>10</v>
      </c>
      <c r="G3394" s="26">
        <f t="shared" si="265"/>
        <v>0.52096910560538079</v>
      </c>
      <c r="H3394" s="30">
        <f t="shared" si="266"/>
        <v>9.3813358258152305E-2</v>
      </c>
      <c r="I3394" s="30">
        <f>HLOOKUP(F3394,ROCs!$B$1:$F$17,MATCH(VLOOKUP(D3394,HROC,2,0),ROCs!$A$2:$A$17,0)+1,0)</f>
        <v>0.2984336595879456</v>
      </c>
      <c r="J3394" s="3">
        <v>0.01</v>
      </c>
      <c r="K3394" s="26">
        <f t="shared" ref="K3394:K3457" si="267">Rain*I3394*J3394/12</f>
        <v>1.2437222763327633E-2</v>
      </c>
      <c r="L3394" s="31">
        <f t="shared" ref="L3394:L3457" si="268">2.721*G3394*K3394</f>
        <v>1.7630471397113073E-2</v>
      </c>
      <c r="M3394" s="4">
        <f>2.721*K3394*(H3394+VLOOKUP(B3394,Summary!$A$34:C$39,3,0))</f>
        <v>4.5284692699398181E-3</v>
      </c>
      <c r="N3394" t="s">
        <v>17</v>
      </c>
      <c r="O3394" t="s">
        <v>61</v>
      </c>
      <c r="P3394">
        <f t="shared" si="264"/>
        <v>5000</v>
      </c>
    </row>
    <row r="3395" spans="1:16">
      <c r="A3395" t="s">
        <v>16</v>
      </c>
      <c r="B3395" t="s">
        <v>97</v>
      </c>
      <c r="C3395" t="s">
        <v>17</v>
      </c>
      <c r="D3395" s="8">
        <v>6120</v>
      </c>
      <c r="E3395" t="str">
        <f>VLOOKUP(D3395,Conformity!$A$2:$C$116,2,0)</f>
        <v>Mangrove Swamps</v>
      </c>
      <c r="F3395" s="8" t="s">
        <v>10</v>
      </c>
      <c r="G3395" s="26">
        <f t="shared" si="265"/>
        <v>0.62640332935885068</v>
      </c>
      <c r="H3395" s="30">
        <f t="shared" si="266"/>
        <v>1.7869211096790915E-2</v>
      </c>
      <c r="I3395" s="30">
        <f>HLOOKUP(F3395,ROCs!$B$1:$F$17,MATCH(VLOOKUP(D3395,HROC,2,0),ROCs!$A$2:$A$17,0)+1,0)</f>
        <v>0.24869471632328805</v>
      </c>
      <c r="J3395" s="3">
        <v>0.01</v>
      </c>
      <c r="K3395" s="26">
        <f t="shared" si="267"/>
        <v>1.0364352302773029E-2</v>
      </c>
      <c r="L3395" s="31">
        <f t="shared" si="268"/>
        <v>1.7665452491154966E-2</v>
      </c>
      <c r="M3395" s="4">
        <f>2.721*K3395*(H3395+VLOOKUP(B3395,Summary!$A$34:C$39,3,0))</f>
        <v>1.6319929212019497E-3</v>
      </c>
      <c r="N3395" t="s">
        <v>17</v>
      </c>
      <c r="O3395" t="s">
        <v>65</v>
      </c>
      <c r="P3395">
        <f t="shared" ref="P3395:P3458" si="269">INT(D3395/1000)*1000</f>
        <v>6000</v>
      </c>
    </row>
    <row r="3396" spans="1:16">
      <c r="A3396" t="s">
        <v>16</v>
      </c>
      <c r="B3396" t="s">
        <v>97</v>
      </c>
      <c r="C3396" t="s">
        <v>17</v>
      </c>
      <c r="D3396" s="8">
        <v>6170</v>
      </c>
      <c r="E3396" t="str">
        <f>VLOOKUP(D3396,Conformity!$A$2:$C$116,2,0)</f>
        <v>Mixed Wetland Hardwoods</v>
      </c>
      <c r="F3396" s="8" t="s">
        <v>9</v>
      </c>
      <c r="G3396" s="26">
        <f t="shared" si="265"/>
        <v>0.62640332935885068</v>
      </c>
      <c r="H3396" s="30">
        <f t="shared" si="266"/>
        <v>1.7869211096790915E-2</v>
      </c>
      <c r="I3396" s="30">
        <f>HLOOKUP(F3396,ROCs!$B$1:$F$17,MATCH(VLOOKUP(D3396,HROC,2,0),ROCs!$A$2:$A$17,0)+1,0)</f>
        <v>0.24869471632328805</v>
      </c>
      <c r="J3396" s="3">
        <v>0.01</v>
      </c>
      <c r="K3396" s="26">
        <f t="shared" si="267"/>
        <v>1.0364352302773029E-2</v>
      </c>
      <c r="L3396" s="31">
        <f t="shared" si="268"/>
        <v>1.7665452491154966E-2</v>
      </c>
      <c r="M3396" s="4">
        <f>2.721*K3396*(H3396+VLOOKUP(B3396,Summary!$A$34:C$39,3,0))</f>
        <v>1.6319929212019497E-3</v>
      </c>
      <c r="N3396" t="s">
        <v>17</v>
      </c>
      <c r="O3396" t="s">
        <v>67</v>
      </c>
      <c r="P3396">
        <f t="shared" si="269"/>
        <v>6000</v>
      </c>
    </row>
    <row r="3397" spans="1:16">
      <c r="A3397" t="s">
        <v>16</v>
      </c>
      <c r="B3397" t="s">
        <v>97</v>
      </c>
      <c r="C3397" t="s">
        <v>17</v>
      </c>
      <c r="D3397" s="8">
        <v>8140</v>
      </c>
      <c r="E3397" t="str">
        <f>VLOOKUP(D3397,Conformity!$A$2:$C$116,2,0)</f>
        <v>Roads and Highways</v>
      </c>
      <c r="F3397" s="8" t="s">
        <v>5</v>
      </c>
      <c r="G3397" s="26">
        <f t="shared" si="265"/>
        <v>1.0171301585628862</v>
      </c>
      <c r="H3397" s="30">
        <f t="shared" si="266"/>
        <v>0.19656132206470006</v>
      </c>
      <c r="I3397" s="30">
        <f>HLOOKUP(F3397,ROCs!$B$1:$F$17,MATCH(VLOOKUP(D3397,HROC,2,0),ROCs!$A$2:$A$17,0)+1,0)</f>
        <v>0.45034663738052311</v>
      </c>
      <c r="J3397" s="3">
        <v>0.01</v>
      </c>
      <c r="K3397" s="26">
        <f t="shared" si="267"/>
        <v>1.8768196112833299E-2</v>
      </c>
      <c r="L3397" s="31">
        <f t="shared" si="268"/>
        <v>5.1943069042152692E-2</v>
      </c>
      <c r="M3397" s="4">
        <f>2.721*K3397*(H3397+VLOOKUP(B3397,Summary!$A$34:C$39,3,0))</f>
        <v>1.2080775485087458E-2</v>
      </c>
      <c r="N3397" t="s">
        <v>17</v>
      </c>
      <c r="O3397" t="s">
        <v>62</v>
      </c>
      <c r="P3397">
        <f t="shared" si="269"/>
        <v>8000</v>
      </c>
    </row>
    <row r="3398" spans="1:16" hidden="1">
      <c r="A3398" t="s">
        <v>8</v>
      </c>
      <c r="B3398" t="s">
        <v>8</v>
      </c>
      <c r="C3398" t="s">
        <v>86</v>
      </c>
      <c r="D3398" s="8">
        <v>6216</v>
      </c>
      <c r="E3398" t="e">
        <f>VLOOKUP(D3398,Conformity!$A$2:$C$116,2,0)</f>
        <v>#N/A</v>
      </c>
      <c r="F3398" s="8" t="s">
        <v>10</v>
      </c>
      <c r="G3398" s="26">
        <f t="shared" si="265"/>
        <v>0.62640332935885068</v>
      </c>
      <c r="H3398" s="30">
        <f t="shared" si="266"/>
        <v>1.7869211096790915E-2</v>
      </c>
      <c r="I3398" s="30">
        <f>HLOOKUP(F3398,ROCs!$B$1:$F$17,MATCH(VLOOKUP(D3398,HROC,2,0),ROCs!$A$2:$A$17,0)+1,0)</f>
        <v>0.24869471632328805</v>
      </c>
      <c r="J3398" s="3">
        <v>0.01</v>
      </c>
      <c r="K3398" s="26">
        <f t="shared" si="267"/>
        <v>1.0364352302773029E-2</v>
      </c>
      <c r="L3398" s="31">
        <f t="shared" si="268"/>
        <v>1.7665452491154966E-2</v>
      </c>
      <c r="M3398" s="4">
        <f>2.721*K3398*(H3398+VLOOKUP(B3398,Summary!$A$34:C$39,3,0))</f>
        <v>5.8622033135787618E-3</v>
      </c>
      <c r="N3398" t="s">
        <v>109</v>
      </c>
      <c r="P3398">
        <f t="shared" si="269"/>
        <v>6000</v>
      </c>
    </row>
    <row r="3399" spans="1:16" hidden="1">
      <c r="A3399" t="s">
        <v>14</v>
      </c>
      <c r="B3399" t="s">
        <v>96</v>
      </c>
      <c r="C3399" t="s">
        <v>86</v>
      </c>
      <c r="D3399" s="8">
        <v>1320</v>
      </c>
      <c r="E3399" t="str">
        <f>VLOOKUP(D3399,Conformity!$A$2:$C$116,2,0)</f>
        <v>Mobile Home Units &lt;Six or more dwelling units per acre&gt;</v>
      </c>
      <c r="F3399" s="8" t="s">
        <v>9</v>
      </c>
      <c r="G3399" s="26">
        <f t="shared" si="265"/>
        <v>1.6728075169398335</v>
      </c>
      <c r="H3399" s="30">
        <f t="shared" si="266"/>
        <v>0.4645994885165638</v>
      </c>
      <c r="I3399" s="30">
        <f>HLOOKUP(F3399,ROCs!$B$1:$F$17,MATCH(VLOOKUP(D3399,HROC,2,0),ROCs!$A$2:$A$17,0)+1,0)</f>
        <v>0.43646311869441834</v>
      </c>
      <c r="J3399" s="3">
        <v>0.01</v>
      </c>
      <c r="K3399" s="26">
        <f t="shared" si="267"/>
        <v>1.8189600471589885E-2</v>
      </c>
      <c r="L3399" s="31">
        <f t="shared" si="268"/>
        <v>8.2793772785700506E-2</v>
      </c>
      <c r="M3399" s="4">
        <f>2.721*K3399*(H3399+VLOOKUP(B3399,Summary!$A$34:C$39,3,0))</f>
        <v>2.6954354194877066E-2</v>
      </c>
      <c r="N3399" t="s">
        <v>109</v>
      </c>
      <c r="P3399">
        <f t="shared" si="269"/>
        <v>1000</v>
      </c>
    </row>
    <row r="3400" spans="1:16" hidden="1">
      <c r="A3400" t="s">
        <v>16</v>
      </c>
      <c r="B3400" t="s">
        <v>97</v>
      </c>
      <c r="C3400" t="s">
        <v>86</v>
      </c>
      <c r="D3400" s="8">
        <v>1110</v>
      </c>
      <c r="E3400" t="str">
        <f>VLOOKUP(D3400,Conformity!$A$2:$C$116,2,0)</f>
        <v>Fixed Single Family Units</v>
      </c>
      <c r="F3400" s="8" t="s">
        <v>3</v>
      </c>
      <c r="G3400" s="26">
        <f t="shared" si="265"/>
        <v>0.96739227811534922</v>
      </c>
      <c r="H3400" s="30">
        <f t="shared" si="266"/>
        <v>0.17065096597435325</v>
      </c>
      <c r="I3400" s="30">
        <f>HLOOKUP(F3400,ROCs!$B$1:$F$17,MATCH(VLOOKUP(D3400,HROC,2,0),ROCs!$A$2:$A$17,0)+1,0)</f>
        <v>8.3338224602148639E-2</v>
      </c>
      <c r="J3400" s="3">
        <v>0.01</v>
      </c>
      <c r="K3400" s="26">
        <f t="shared" si="267"/>
        <v>3.4731205102945441E-3</v>
      </c>
      <c r="L3400" s="31">
        <f t="shared" si="268"/>
        <v>9.1422061682971366E-3</v>
      </c>
      <c r="M3400" s="4">
        <f>2.721*K3400*(H3400+VLOOKUP(B3400,Summary!$A$34:C$39,3,0))</f>
        <v>1.9907276541842045E-3</v>
      </c>
      <c r="N3400" t="s">
        <v>109</v>
      </c>
      <c r="P3400">
        <f t="shared" si="269"/>
        <v>1000</v>
      </c>
    </row>
    <row r="3401" spans="1:16" hidden="1">
      <c r="A3401" t="s">
        <v>16</v>
      </c>
      <c r="B3401" t="s">
        <v>97</v>
      </c>
      <c r="C3401" t="s">
        <v>86</v>
      </c>
      <c r="D3401" s="8">
        <v>1480</v>
      </c>
      <c r="E3401" t="str">
        <f>VLOOKUP(D3401,Conformity!$A$2:$C$116,2,0)</f>
        <v>Cemeteries</v>
      </c>
      <c r="F3401" s="8" t="s">
        <v>5</v>
      </c>
      <c r="G3401" s="26">
        <f t="shared" si="265"/>
        <v>1.3474392445178078</v>
      </c>
      <c r="H3401" s="30">
        <f t="shared" si="266"/>
        <v>0.2921616014325315</v>
      </c>
      <c r="I3401" s="30">
        <f>HLOOKUP(F3401,ROCs!$B$1:$F$17,MATCH(VLOOKUP(D3401,HROC,2,0),ROCs!$A$2:$A$17,0)+1,0)</f>
        <v>0.27638752969320179</v>
      </c>
      <c r="J3401" s="3">
        <v>0.01</v>
      </c>
      <c r="K3401" s="26">
        <f t="shared" si="267"/>
        <v>1.1518450299964185E-2</v>
      </c>
      <c r="L3401" s="31">
        <f t="shared" si="268"/>
        <v>4.2231040970913271E-2</v>
      </c>
      <c r="M3401" s="4">
        <f>2.721*K3401*(H3401+VLOOKUP(B3401,Summary!$A$34:C$39,3,0))</f>
        <v>1.0410510348525042E-2</v>
      </c>
      <c r="N3401" t="s">
        <v>109</v>
      </c>
      <c r="P3401">
        <f t="shared" si="269"/>
        <v>1000</v>
      </c>
    </row>
    <row r="3402" spans="1:16" hidden="1">
      <c r="A3402" t="s">
        <v>16</v>
      </c>
      <c r="B3402" t="s">
        <v>97</v>
      </c>
      <c r="C3402" t="s">
        <v>86</v>
      </c>
      <c r="D3402" s="8">
        <v>1850</v>
      </c>
      <c r="E3402" t="str">
        <f>VLOOKUP(D3402,Conformity!$A$2:$C$116,2,0)</f>
        <v>Parks and Zoos</v>
      </c>
      <c r="F3402" s="8" t="s">
        <v>10</v>
      </c>
      <c r="G3402" s="26">
        <f t="shared" si="265"/>
        <v>0.96739227811534922</v>
      </c>
      <c r="H3402" s="30">
        <f t="shared" si="266"/>
        <v>0.17065096597435325</v>
      </c>
      <c r="I3402" s="30">
        <f>HLOOKUP(F3402,ROCs!$B$1:$F$17,MATCH(VLOOKUP(D3402,HROC,2,0),ROCs!$A$2:$A$17,0)+1,0)</f>
        <v>0.24895975957097566</v>
      </c>
      <c r="J3402" s="3">
        <v>0.01</v>
      </c>
      <c r="K3402" s="26">
        <f t="shared" si="267"/>
        <v>1.037539798012041E-2</v>
      </c>
      <c r="L3402" s="31">
        <f t="shared" si="268"/>
        <v>2.7310894376178788E-2</v>
      </c>
      <c r="M3402" s="4">
        <f>2.721*K3402*(H3402+VLOOKUP(B3402,Summary!$A$34:C$39,3,0))</f>
        <v>5.9469838783224342E-3</v>
      </c>
      <c r="N3402" t="s">
        <v>109</v>
      </c>
      <c r="P3402">
        <f t="shared" si="269"/>
        <v>1000</v>
      </c>
    </row>
    <row r="3403" spans="1:16" hidden="1">
      <c r="A3403" t="s">
        <v>16</v>
      </c>
      <c r="B3403" t="s">
        <v>97</v>
      </c>
      <c r="C3403" t="s">
        <v>86</v>
      </c>
      <c r="D3403" s="8">
        <v>2130</v>
      </c>
      <c r="E3403" t="str">
        <f>VLOOKUP(D3403,Conformity!$A$2:$C$116,2,0)</f>
        <v>Woodland Pastures</v>
      </c>
      <c r="F3403" s="8" t="s">
        <v>10</v>
      </c>
      <c r="G3403" s="26">
        <f t="shared" si="265"/>
        <v>0.95337210017164864</v>
      </c>
      <c r="H3403" s="30">
        <f t="shared" si="266"/>
        <v>0.22938109134459039</v>
      </c>
      <c r="I3403" s="30">
        <f>HLOOKUP(F3403,ROCs!$B$1:$F$17,MATCH(VLOOKUP(D3403,HROC,2,0),ROCs!$A$2:$A$17,0)+1,0)</f>
        <v>0.2</v>
      </c>
      <c r="J3403" s="3">
        <v>0.01</v>
      </c>
      <c r="K3403" s="26">
        <f t="shared" si="267"/>
        <v>8.3350000000000004E-3</v>
      </c>
      <c r="L3403" s="31">
        <f t="shared" si="268"/>
        <v>2.1622035913866411E-2</v>
      </c>
      <c r="M3403" s="4">
        <f>2.721*K3403*(H3403+VLOOKUP(B3403,Summary!$A$34:C$39,3,0))</f>
        <v>6.1094378894878346E-3</v>
      </c>
      <c r="N3403" t="s">
        <v>109</v>
      </c>
      <c r="P3403">
        <f t="shared" si="269"/>
        <v>2000</v>
      </c>
    </row>
    <row r="3404" spans="1:16" hidden="1">
      <c r="A3404" t="s">
        <v>16</v>
      </c>
      <c r="B3404" t="s">
        <v>97</v>
      </c>
      <c r="C3404" t="s">
        <v>86</v>
      </c>
      <c r="D3404" s="8">
        <v>4110</v>
      </c>
      <c r="E3404" t="str">
        <f>VLOOKUP(D3404,Conformity!$A$2:$C$116,2,0)</f>
        <v>Pine Flatwoods</v>
      </c>
      <c r="F3404" s="8" t="s">
        <v>3</v>
      </c>
      <c r="G3404" s="26">
        <f t="shared" si="265"/>
        <v>0.80616023176279095</v>
      </c>
      <c r="H3404" s="30">
        <f t="shared" si="266"/>
        <v>4.9140330516175015E-2</v>
      </c>
      <c r="I3404" s="30">
        <f>HLOOKUP(F3404,ROCs!$B$1:$F$17,MATCH(VLOOKUP(D3404,HROC,2,0),ROCs!$A$2:$A$17,0)+1,0)</f>
        <v>2.0887301862310671E-2</v>
      </c>
      <c r="J3404" s="3">
        <v>0.01</v>
      </c>
      <c r="K3404" s="26">
        <f t="shared" si="267"/>
        <v>8.7047830511179731E-4</v>
      </c>
      <c r="L3404" s="31">
        <f t="shared" si="268"/>
        <v>1.9094481237582634E-3</v>
      </c>
      <c r="M3404" s="4">
        <f>2.721*K3404*(H3404+VLOOKUP(B3404,Summary!$A$34:C$39,3,0))</f>
        <v>2.1113524352735005E-4</v>
      </c>
      <c r="N3404" t="s">
        <v>109</v>
      </c>
      <c r="P3404">
        <f t="shared" si="269"/>
        <v>4000</v>
      </c>
    </row>
    <row r="3405" spans="1:16" hidden="1">
      <c r="A3405" t="s">
        <v>14</v>
      </c>
      <c r="B3405" t="s">
        <v>96</v>
      </c>
      <c r="C3405" t="s">
        <v>81</v>
      </c>
      <c r="D3405" s="8">
        <v>1310</v>
      </c>
      <c r="E3405" t="str">
        <f>VLOOKUP(D3405,Conformity!$A$2:$C$116,2,0)</f>
        <v>Fixed Single Family Units &lt;Six or more dwelling units per acre&gt;</v>
      </c>
      <c r="F3405" s="8" t="s">
        <v>9</v>
      </c>
      <c r="G3405" s="26">
        <f t="shared" si="265"/>
        <v>1.3474392445178078</v>
      </c>
      <c r="H3405" s="30">
        <f t="shared" si="266"/>
        <v>0.2921616014325315</v>
      </c>
      <c r="I3405" s="30">
        <f>HLOOKUP(F3405,ROCs!$B$1:$F$17,MATCH(VLOOKUP(D3405,HROC,2,0),ROCs!$A$2:$A$17,0)+1,0)</f>
        <v>0.43646311869441834</v>
      </c>
      <c r="J3405" s="3">
        <v>0.01</v>
      </c>
      <c r="K3405" s="26">
        <f t="shared" si="267"/>
        <v>1.8189600471589885E-2</v>
      </c>
      <c r="L3405" s="31">
        <f t="shared" si="268"/>
        <v>6.6690027109171476E-2</v>
      </c>
      <c r="M3405" s="4">
        <f>2.721*K3405*(H3405+VLOOKUP(B3405,Summary!$A$34:C$39,3,0))</f>
        <v>1.8419730158156442E-2</v>
      </c>
      <c r="N3405" t="s">
        <v>103</v>
      </c>
      <c r="O3405" t="s">
        <v>82</v>
      </c>
      <c r="P3405">
        <f t="shared" si="269"/>
        <v>1000</v>
      </c>
    </row>
    <row r="3406" spans="1:16" hidden="1">
      <c r="A3406" t="s">
        <v>14</v>
      </c>
      <c r="B3406" t="s">
        <v>96</v>
      </c>
      <c r="C3406" t="s">
        <v>81</v>
      </c>
      <c r="D3406" s="8">
        <v>1330</v>
      </c>
      <c r="E3406" t="str">
        <f>VLOOKUP(D3406,Conformity!$A$2:$C$116,2,0)</f>
        <v>Multiple Dwelling Units, Low Rise &lt;Two stories or less&gt;</v>
      </c>
      <c r="F3406" s="8" t="s">
        <v>5</v>
      </c>
      <c r="G3406" s="26">
        <f t="shared" si="265"/>
        <v>1.6728075169398335</v>
      </c>
      <c r="H3406" s="30">
        <f t="shared" si="266"/>
        <v>0.4645994885165638</v>
      </c>
      <c r="I3406" s="30">
        <f>HLOOKUP(F3406,ROCs!$B$1:$F$17,MATCH(VLOOKUP(D3406,HROC,2,0),ROCs!$A$2:$A$17,0)+1,0)</f>
        <v>0.45902383655933859</v>
      </c>
      <c r="J3406" s="3">
        <v>0.01</v>
      </c>
      <c r="K3406" s="26">
        <f t="shared" si="267"/>
        <v>1.9129818388610435E-2</v>
      </c>
      <c r="L3406" s="31">
        <f t="shared" si="268"/>
        <v>8.707337137899715E-2</v>
      </c>
      <c r="M3406" s="4">
        <f>2.721*K3406*(H3406+VLOOKUP(B3406,Summary!$A$34:C$39,3,0))</f>
        <v>2.8347621012107291E-2</v>
      </c>
      <c r="N3406" t="s">
        <v>103</v>
      </c>
      <c r="O3406" t="s">
        <v>82</v>
      </c>
      <c r="P3406">
        <f t="shared" si="269"/>
        <v>1000</v>
      </c>
    </row>
    <row r="3407" spans="1:16" hidden="1">
      <c r="A3407" t="s">
        <v>14</v>
      </c>
      <c r="B3407" t="s">
        <v>96</v>
      </c>
      <c r="C3407" t="s">
        <v>81</v>
      </c>
      <c r="D3407" s="8">
        <v>1400</v>
      </c>
      <c r="E3407" t="str">
        <f>VLOOKUP(D3407,Conformity!$A$2:$C$116,2,0)</f>
        <v>Commercial and Services</v>
      </c>
      <c r="F3407" s="8" t="s">
        <v>5</v>
      </c>
      <c r="G3407" s="26">
        <f t="shared" ref="G3407:G3470" si="270">VLOOKUP(VLOOKUP(D3407,HEMC,2,0),EMCN,2,0)</f>
        <v>0.73183755311232057</v>
      </c>
      <c r="H3407" s="30">
        <f t="shared" ref="H3407:H3470" si="271">VLOOKUP(VLOOKUP(D3407,HEMC,2,0),EMCP,3,0)</f>
        <v>0.15992943931627868</v>
      </c>
      <c r="I3407" s="30">
        <f>HLOOKUP(F3407,ROCs!$B$1:$F$17,MATCH(VLOOKUP(D3407,HROC,2,0),ROCs!$A$2:$A$17,0)+1,0)</f>
        <v>0.58224006489851832</v>
      </c>
      <c r="J3407" s="3">
        <v>0.01</v>
      </c>
      <c r="K3407" s="26">
        <f t="shared" si="267"/>
        <v>2.426485470464575E-2</v>
      </c>
      <c r="L3407" s="31">
        <f t="shared" si="268"/>
        <v>4.8319332682686754E-2</v>
      </c>
      <c r="M3407" s="4">
        <f>2.721*K3407*(H3407+VLOOKUP(B3407,Summary!$A$34:C$39,3,0))</f>
        <v>1.5841261970488789E-2</v>
      </c>
      <c r="N3407" t="s">
        <v>103</v>
      </c>
      <c r="O3407" t="s">
        <v>82</v>
      </c>
      <c r="P3407">
        <f t="shared" si="269"/>
        <v>1000</v>
      </c>
    </row>
    <row r="3408" spans="1:16" hidden="1">
      <c r="A3408" t="s">
        <v>14</v>
      </c>
      <c r="B3408" t="s">
        <v>96</v>
      </c>
      <c r="C3408" t="s">
        <v>81</v>
      </c>
      <c r="D3408" s="8">
        <v>1550</v>
      </c>
      <c r="E3408" t="str">
        <f>VLOOKUP(D3408,Conformity!$A$2:$C$116,2,0)</f>
        <v>Other Light Industrial</v>
      </c>
      <c r="F3408" s="8" t="s">
        <v>13</v>
      </c>
      <c r="G3408" s="26">
        <f t="shared" si="270"/>
        <v>1.2017295380314896</v>
      </c>
      <c r="H3408" s="30">
        <f t="shared" si="271"/>
        <v>0.2322997442582819</v>
      </c>
      <c r="I3408" s="30">
        <f>HLOOKUP(F3408,ROCs!$B$1:$F$17,MATCH(VLOOKUP(D3408,HROC,2,0),ROCs!$A$2:$A$17,0)+1,0)</f>
        <v>0.25919242765503703</v>
      </c>
      <c r="J3408" s="3">
        <v>0.01</v>
      </c>
      <c r="K3408" s="26">
        <f t="shared" si="267"/>
        <v>1.0801844422523667E-2</v>
      </c>
      <c r="L3408" s="31">
        <f t="shared" si="268"/>
        <v>3.5321016676635064E-2</v>
      </c>
      <c r="M3408" s="4">
        <f>2.721*K3408*(H3408+VLOOKUP(B3408,Summary!$A$34:C$39,3,0))</f>
        <v>9.1790574550782121E-3</v>
      </c>
      <c r="N3408" t="s">
        <v>103</v>
      </c>
      <c r="O3408" t="s">
        <v>82</v>
      </c>
      <c r="P3408">
        <f t="shared" si="269"/>
        <v>1000</v>
      </c>
    </row>
    <row r="3409" spans="1:16" hidden="1">
      <c r="A3409" t="s">
        <v>14</v>
      </c>
      <c r="B3409" t="s">
        <v>96</v>
      </c>
      <c r="C3409" t="s">
        <v>81</v>
      </c>
      <c r="D3409" s="8">
        <v>1700</v>
      </c>
      <c r="E3409" t="str">
        <f>VLOOKUP(D3409,Conformity!$A$2:$C$116,2,0)</f>
        <v>Institutional</v>
      </c>
      <c r="F3409" s="8" t="s">
        <v>3</v>
      </c>
      <c r="G3409" s="26">
        <f t="shared" si="270"/>
        <v>0.96739227811534922</v>
      </c>
      <c r="H3409" s="30">
        <f t="shared" si="271"/>
        <v>0.17065096597435325</v>
      </c>
      <c r="I3409" s="30">
        <f>HLOOKUP(F3409,ROCs!$B$1:$F$17,MATCH(VLOOKUP(D3409,HROC,2,0),ROCs!$A$2:$A$17,0)+1,0)</f>
        <v>0.12152611992617118</v>
      </c>
      <c r="J3409" s="3">
        <v>0.01</v>
      </c>
      <c r="K3409" s="26">
        <f t="shared" si="267"/>
        <v>5.0646010479231838E-3</v>
      </c>
      <c r="L3409" s="31">
        <f t="shared" si="268"/>
        <v>1.3331419627694054E-2</v>
      </c>
      <c r="M3409" s="4">
        <f>2.721*K3409*(H3409+VLOOKUP(B3409,Summary!$A$34:C$39,3,0))</f>
        <v>3.4541656813726735E-3</v>
      </c>
      <c r="N3409" t="s">
        <v>103</v>
      </c>
      <c r="O3409" t="s">
        <v>82</v>
      </c>
      <c r="P3409">
        <f t="shared" si="269"/>
        <v>1000</v>
      </c>
    </row>
    <row r="3410" spans="1:16" hidden="1">
      <c r="A3410" t="s">
        <v>14</v>
      </c>
      <c r="B3410" t="s">
        <v>96</v>
      </c>
      <c r="C3410" t="s">
        <v>81</v>
      </c>
      <c r="D3410" s="8">
        <v>1900</v>
      </c>
      <c r="E3410" t="str">
        <f>VLOOKUP(D3410,Conformity!$A$2:$C$116,2,0)</f>
        <v>Open Land</v>
      </c>
      <c r="F3410" s="8" t="s">
        <v>10</v>
      </c>
      <c r="G3410" s="26">
        <f t="shared" si="270"/>
        <v>0.80616023176279095</v>
      </c>
      <c r="H3410" s="30">
        <f t="shared" si="271"/>
        <v>4.9140330516175015E-2</v>
      </c>
      <c r="I3410" s="30">
        <f>HLOOKUP(F3410,ROCs!$B$1:$F$17,MATCH(VLOOKUP(D3410,HROC,2,0),ROCs!$A$2:$A$17,0)+1,0)</f>
        <v>0.24115339422849597</v>
      </c>
      <c r="J3410" s="3">
        <v>0.01</v>
      </c>
      <c r="K3410" s="26">
        <f t="shared" si="267"/>
        <v>1.005006770447257E-2</v>
      </c>
      <c r="L3410" s="31">
        <f t="shared" si="268"/>
        <v>2.2045446519754496E-2</v>
      </c>
      <c r="M3410" s="4">
        <f>2.721*K3410*(H3410+VLOOKUP(B3410,Summary!$A$34:C$39,3,0))</f>
        <v>3.5315017260432909E-3</v>
      </c>
      <c r="N3410" t="s">
        <v>103</v>
      </c>
      <c r="O3410" t="s">
        <v>82</v>
      </c>
      <c r="P3410">
        <f t="shared" si="269"/>
        <v>1000</v>
      </c>
    </row>
    <row r="3411" spans="1:16" hidden="1">
      <c r="A3411" t="s">
        <v>14</v>
      </c>
      <c r="B3411" t="s">
        <v>96</v>
      </c>
      <c r="C3411" t="s">
        <v>81</v>
      </c>
      <c r="D3411" s="8">
        <v>4130</v>
      </c>
      <c r="E3411" t="str">
        <f>VLOOKUP(D3411,Conformity!$A$2:$C$116,2,0)</f>
        <v>Sand Pine</v>
      </c>
      <c r="F3411" s="8" t="s">
        <v>13</v>
      </c>
      <c r="G3411" s="26">
        <f t="shared" si="270"/>
        <v>0.80616023176279095</v>
      </c>
      <c r="H3411" s="30">
        <f t="shared" si="271"/>
        <v>4.9140330516175015E-2</v>
      </c>
      <c r="I3411" s="30">
        <f>HLOOKUP(F3411,ROCs!$B$1:$F$17,MATCH(VLOOKUP(D3411,HROC,2,0),ROCs!$A$2:$A$17,0)+1,0)</f>
        <v>9.4942281192321246E-2</v>
      </c>
      <c r="J3411" s="3">
        <v>0.01</v>
      </c>
      <c r="K3411" s="26">
        <f t="shared" si="267"/>
        <v>3.9567195686899884E-3</v>
      </c>
      <c r="L3411" s="31">
        <f t="shared" si="268"/>
        <v>8.6793096534466523E-3</v>
      </c>
      <c r="M3411" s="4">
        <f>2.721*K3411*(H3411+VLOOKUP(B3411,Summary!$A$34:C$39,3,0))</f>
        <v>1.3903550102532644E-3</v>
      </c>
      <c r="N3411" t="s">
        <v>103</v>
      </c>
      <c r="O3411" t="s">
        <v>82</v>
      </c>
      <c r="P3411">
        <f t="shared" si="269"/>
        <v>4000</v>
      </c>
    </row>
    <row r="3412" spans="1:16" hidden="1">
      <c r="A3412" t="s">
        <v>14</v>
      </c>
      <c r="B3412" t="s">
        <v>96</v>
      </c>
      <c r="C3412" t="s">
        <v>81</v>
      </c>
      <c r="D3412" s="8">
        <v>4200</v>
      </c>
      <c r="E3412" t="str">
        <f>VLOOKUP(D3412,Conformity!$A$2:$C$116,2,0)</f>
        <v>Upland Hardwood Forests</v>
      </c>
      <c r="F3412" s="8" t="s">
        <v>3</v>
      </c>
      <c r="G3412" s="26">
        <f t="shared" si="270"/>
        <v>0.80616023176279095</v>
      </c>
      <c r="H3412" s="30">
        <f t="shared" si="271"/>
        <v>4.9140330516175015E-2</v>
      </c>
      <c r="I3412" s="30">
        <f>HLOOKUP(F3412,ROCs!$B$1:$F$17,MATCH(VLOOKUP(D3412,HROC,2,0),ROCs!$A$2:$A$17,0)+1,0)</f>
        <v>2.0887301862310671E-2</v>
      </c>
      <c r="J3412" s="3">
        <v>0.01</v>
      </c>
      <c r="K3412" s="26">
        <f t="shared" si="267"/>
        <v>8.7047830511179731E-4</v>
      </c>
      <c r="L3412" s="31">
        <f t="shared" si="268"/>
        <v>1.9094481237582634E-3</v>
      </c>
      <c r="M3412" s="4">
        <f>2.721*K3412*(H3412+VLOOKUP(B3412,Summary!$A$34:C$39,3,0))</f>
        <v>3.0587810225571809E-4</v>
      </c>
      <c r="N3412" t="s">
        <v>103</v>
      </c>
      <c r="O3412" t="s">
        <v>82</v>
      </c>
      <c r="P3412">
        <f t="shared" si="269"/>
        <v>4000</v>
      </c>
    </row>
    <row r="3413" spans="1:16" hidden="1">
      <c r="A3413" t="s">
        <v>14</v>
      </c>
      <c r="B3413" t="s">
        <v>96</v>
      </c>
      <c r="C3413" t="s">
        <v>81</v>
      </c>
      <c r="D3413" s="8">
        <v>4200</v>
      </c>
      <c r="E3413" t="str">
        <f>VLOOKUP(D3413,Conformity!$A$2:$C$116,2,0)</f>
        <v>Upland Hardwood Forests</v>
      </c>
      <c r="F3413" s="8" t="s">
        <v>10</v>
      </c>
      <c r="G3413" s="26">
        <f t="shared" si="270"/>
        <v>0.80616023176279095</v>
      </c>
      <c r="H3413" s="30">
        <f t="shared" si="271"/>
        <v>4.9140330516175015E-2</v>
      </c>
      <c r="I3413" s="30">
        <f>HLOOKUP(F3413,ROCs!$B$1:$F$17,MATCH(VLOOKUP(D3413,HROC,2,0),ROCs!$A$2:$A$17,0)+1,0)</f>
        <v>0.24115339422849597</v>
      </c>
      <c r="J3413" s="3">
        <v>0.01</v>
      </c>
      <c r="K3413" s="26">
        <f t="shared" si="267"/>
        <v>1.005006770447257E-2</v>
      </c>
      <c r="L3413" s="31">
        <f t="shared" si="268"/>
        <v>2.2045446519754496E-2</v>
      </c>
      <c r="M3413" s="4">
        <f>2.721*K3413*(H3413+VLOOKUP(B3413,Summary!$A$34:C$39,3,0))</f>
        <v>3.5315017260432909E-3</v>
      </c>
      <c r="N3413" t="s">
        <v>103</v>
      </c>
      <c r="O3413" t="s">
        <v>82</v>
      </c>
      <c r="P3413">
        <f t="shared" si="269"/>
        <v>4000</v>
      </c>
    </row>
    <row r="3414" spans="1:16" hidden="1">
      <c r="A3414" t="s">
        <v>14</v>
      </c>
      <c r="B3414" t="s">
        <v>96</v>
      </c>
      <c r="C3414" t="s">
        <v>81</v>
      </c>
      <c r="D3414" s="8">
        <v>4220</v>
      </c>
      <c r="E3414" t="str">
        <f>VLOOKUP(D3414,Conformity!$A$2:$C$116,2,0)</f>
        <v>Brazilian Pepper</v>
      </c>
      <c r="F3414" s="8" t="s">
        <v>3</v>
      </c>
      <c r="G3414" s="26">
        <f t="shared" si="270"/>
        <v>0.80616023176279095</v>
      </c>
      <c r="H3414" s="30">
        <f t="shared" si="271"/>
        <v>4.9140330516175015E-2</v>
      </c>
      <c r="I3414" s="30">
        <f>HLOOKUP(F3414,ROCs!$B$1:$F$17,MATCH(VLOOKUP(D3414,HROC,2,0),ROCs!$A$2:$A$17,0)+1,0)</f>
        <v>2.0887301862310671E-2</v>
      </c>
      <c r="J3414" s="3">
        <v>0.01</v>
      </c>
      <c r="K3414" s="26">
        <f t="shared" si="267"/>
        <v>8.7047830511179731E-4</v>
      </c>
      <c r="L3414" s="31">
        <f t="shared" si="268"/>
        <v>1.9094481237582634E-3</v>
      </c>
      <c r="M3414" s="4">
        <f>2.721*K3414*(H3414+VLOOKUP(B3414,Summary!$A$34:C$39,3,0))</f>
        <v>3.0587810225571809E-4</v>
      </c>
      <c r="N3414" t="s">
        <v>103</v>
      </c>
      <c r="O3414" t="s">
        <v>82</v>
      </c>
      <c r="P3414">
        <f t="shared" si="269"/>
        <v>4000</v>
      </c>
    </row>
    <row r="3415" spans="1:16" hidden="1">
      <c r="A3415" t="s">
        <v>14</v>
      </c>
      <c r="B3415" t="s">
        <v>96</v>
      </c>
      <c r="C3415" t="s">
        <v>81</v>
      </c>
      <c r="D3415" s="8">
        <v>4240</v>
      </c>
      <c r="E3415" t="str">
        <f>VLOOKUP(D3415,Conformity!$A$2:$C$116,2,0)</f>
        <v>Melaleuca</v>
      </c>
      <c r="F3415" s="8" t="s">
        <v>9</v>
      </c>
      <c r="G3415" s="26">
        <f t="shared" si="270"/>
        <v>0.80616023176279095</v>
      </c>
      <c r="H3415" s="30">
        <f t="shared" si="271"/>
        <v>4.9140330516175015E-2</v>
      </c>
      <c r="I3415" s="30">
        <f>HLOOKUP(F3415,ROCs!$B$1:$F$17,MATCH(VLOOKUP(D3415,HROC,2,0),ROCs!$A$2:$A$17,0)+1,0)</f>
        <v>0.19937879050387461</v>
      </c>
      <c r="J3415" s="3">
        <v>0.01</v>
      </c>
      <c r="K3415" s="26">
        <f t="shared" si="267"/>
        <v>8.3091110942489742E-3</v>
      </c>
      <c r="L3415" s="31">
        <f t="shared" si="268"/>
        <v>1.8226550272237969E-2</v>
      </c>
      <c r="M3415" s="4">
        <f>2.721*K3415*(H3415+VLOOKUP(B3415,Summary!$A$34:C$39,3,0))</f>
        <v>2.9197455215318547E-3</v>
      </c>
      <c r="N3415" t="s">
        <v>103</v>
      </c>
      <c r="O3415" t="s">
        <v>82</v>
      </c>
      <c r="P3415">
        <f t="shared" si="269"/>
        <v>4000</v>
      </c>
    </row>
    <row r="3416" spans="1:16" hidden="1">
      <c r="A3416" t="s">
        <v>14</v>
      </c>
      <c r="B3416" t="s">
        <v>96</v>
      </c>
      <c r="C3416" t="s">
        <v>81</v>
      </c>
      <c r="D3416" s="8">
        <v>4340</v>
      </c>
      <c r="E3416" t="str">
        <f>VLOOKUP(D3416,Conformity!$A$2:$C$116,2,0)</f>
        <v>Hardwood - Coniferous Mixed</v>
      </c>
      <c r="F3416" s="8" t="s">
        <v>3</v>
      </c>
      <c r="G3416" s="26">
        <f t="shared" si="270"/>
        <v>0.80616023176279095</v>
      </c>
      <c r="H3416" s="30">
        <f t="shared" si="271"/>
        <v>4.9140330516175015E-2</v>
      </c>
      <c r="I3416" s="30">
        <f>HLOOKUP(F3416,ROCs!$B$1:$F$17,MATCH(VLOOKUP(D3416,HROC,2,0),ROCs!$A$2:$A$17,0)+1,0)</f>
        <v>2.0887301862310671E-2</v>
      </c>
      <c r="J3416" s="3">
        <v>0.01</v>
      </c>
      <c r="K3416" s="26">
        <f t="shared" si="267"/>
        <v>8.7047830511179731E-4</v>
      </c>
      <c r="L3416" s="31">
        <f t="shared" si="268"/>
        <v>1.9094481237582634E-3</v>
      </c>
      <c r="M3416" s="4">
        <f>2.721*K3416*(H3416+VLOOKUP(B3416,Summary!$A$34:C$39,3,0))</f>
        <v>3.0587810225571809E-4</v>
      </c>
      <c r="N3416" t="s">
        <v>103</v>
      </c>
      <c r="O3416" t="s">
        <v>82</v>
      </c>
      <c r="P3416">
        <f t="shared" si="269"/>
        <v>4000</v>
      </c>
    </row>
    <row r="3417" spans="1:16" hidden="1">
      <c r="A3417" t="s">
        <v>14</v>
      </c>
      <c r="B3417" t="s">
        <v>96</v>
      </c>
      <c r="C3417" t="s">
        <v>81</v>
      </c>
      <c r="D3417" s="8">
        <v>5200</v>
      </c>
      <c r="E3417" t="str">
        <f>VLOOKUP(D3417,Conformity!$A$2:$C$116,2,0)</f>
        <v>Lakes</v>
      </c>
      <c r="F3417" s="8" t="s">
        <v>10</v>
      </c>
      <c r="G3417" s="26">
        <f t="shared" si="270"/>
        <v>0.52096910560538079</v>
      </c>
      <c r="H3417" s="30">
        <f t="shared" si="271"/>
        <v>9.3813358258152305E-2</v>
      </c>
      <c r="I3417" s="30">
        <f>HLOOKUP(F3417,ROCs!$B$1:$F$17,MATCH(VLOOKUP(D3417,HROC,2,0),ROCs!$A$2:$A$17,0)+1,0)</f>
        <v>0.2984336595879456</v>
      </c>
      <c r="J3417" s="3">
        <v>0.01</v>
      </c>
      <c r="K3417" s="26">
        <f t="shared" si="267"/>
        <v>1.2437222763327633E-2</v>
      </c>
      <c r="L3417" s="31">
        <f t="shared" si="268"/>
        <v>1.7630471397113073E-2</v>
      </c>
      <c r="M3417" s="4">
        <f>2.721*K3417*(H3417+VLOOKUP(B3417,Summary!$A$34:C$39,3,0))</f>
        <v>5.8821365955003986E-3</v>
      </c>
      <c r="N3417" t="s">
        <v>103</v>
      </c>
      <c r="O3417" t="s">
        <v>82</v>
      </c>
      <c r="P3417">
        <f t="shared" si="269"/>
        <v>5000</v>
      </c>
    </row>
    <row r="3418" spans="1:16" hidden="1">
      <c r="A3418" t="s">
        <v>14</v>
      </c>
      <c r="B3418" t="s">
        <v>96</v>
      </c>
      <c r="C3418" t="s">
        <v>81</v>
      </c>
      <c r="D3418" s="8">
        <v>8140</v>
      </c>
      <c r="E3418" t="str">
        <f>VLOOKUP(D3418,Conformity!$A$2:$C$116,2,0)</f>
        <v>Roads and Highways</v>
      </c>
      <c r="F3418" s="8" t="s">
        <v>5</v>
      </c>
      <c r="G3418" s="26">
        <f t="shared" si="270"/>
        <v>1.0171301585628862</v>
      </c>
      <c r="H3418" s="30">
        <f t="shared" si="271"/>
        <v>0.19656132206470006</v>
      </c>
      <c r="I3418" s="30">
        <f>HLOOKUP(F3418,ROCs!$B$1:$F$17,MATCH(VLOOKUP(D3418,HROC,2,0),ROCs!$A$2:$A$17,0)+1,0)</f>
        <v>0.45034663738052311</v>
      </c>
      <c r="J3418" s="3">
        <v>0.01</v>
      </c>
      <c r="K3418" s="26">
        <f t="shared" si="267"/>
        <v>1.8768196112833299E-2</v>
      </c>
      <c r="L3418" s="31">
        <f t="shared" si="268"/>
        <v>5.1943069042152692E-2</v>
      </c>
      <c r="M3418" s="4">
        <f>2.721*K3418*(H3418+VLOOKUP(B3418,Summary!$A$34:C$39,3,0))</f>
        <v>1.4123505950008235E-2</v>
      </c>
      <c r="N3418" t="s">
        <v>103</v>
      </c>
      <c r="O3418" t="s">
        <v>82</v>
      </c>
      <c r="P3418">
        <f t="shared" si="269"/>
        <v>8000</v>
      </c>
    </row>
    <row r="3419" spans="1:16" hidden="1">
      <c r="A3419" t="s">
        <v>16</v>
      </c>
      <c r="B3419" t="s">
        <v>97</v>
      </c>
      <c r="C3419" t="s">
        <v>81</v>
      </c>
      <c r="D3419" s="8">
        <v>1320</v>
      </c>
      <c r="E3419" t="str">
        <f>VLOOKUP(D3419,Conformity!$A$2:$C$116,2,0)</f>
        <v>Mobile Home Units &lt;Six or more dwelling units per acre&gt;</v>
      </c>
      <c r="F3419" s="8" t="s">
        <v>13</v>
      </c>
      <c r="G3419" s="26">
        <f t="shared" si="270"/>
        <v>1.6728075169398335</v>
      </c>
      <c r="H3419" s="30">
        <f t="shared" si="271"/>
        <v>0.4645994885165638</v>
      </c>
      <c r="I3419" s="30">
        <f>HLOOKUP(F3419,ROCs!$B$1:$F$17,MATCH(VLOOKUP(D3419,HROC,2,0),ROCs!$A$2:$A$17,0)+1,0)</f>
        <v>0.40522520165068265</v>
      </c>
      <c r="J3419" s="3">
        <v>0.01</v>
      </c>
      <c r="K3419" s="26">
        <f t="shared" si="267"/>
        <v>1.6887760278792199E-2</v>
      </c>
      <c r="L3419" s="31">
        <f t="shared" si="268"/>
        <v>7.6868174733443609E-2</v>
      </c>
      <c r="M3419" s="4">
        <f>2.721*K3419*(H3419+VLOOKUP(B3419,Summary!$A$34:C$39,3,0))</f>
        <v>2.3187151696122243E-2</v>
      </c>
      <c r="N3419" t="s">
        <v>103</v>
      </c>
      <c r="O3419" t="s">
        <v>82</v>
      </c>
      <c r="P3419">
        <f t="shared" si="269"/>
        <v>1000</v>
      </c>
    </row>
    <row r="3420" spans="1:16" hidden="1">
      <c r="A3420" t="s">
        <v>16</v>
      </c>
      <c r="B3420" t="s">
        <v>97</v>
      </c>
      <c r="C3420" t="s">
        <v>81</v>
      </c>
      <c r="D3420" s="8">
        <v>1700</v>
      </c>
      <c r="E3420" t="str">
        <f>VLOOKUP(D3420,Conformity!$A$2:$C$116,2,0)</f>
        <v>Institutional</v>
      </c>
      <c r="F3420" s="8" t="s">
        <v>5</v>
      </c>
      <c r="G3420" s="26">
        <f t="shared" si="270"/>
        <v>0.96739227811534922</v>
      </c>
      <c r="H3420" s="30">
        <f t="shared" si="271"/>
        <v>0.17065096597435325</v>
      </c>
      <c r="I3420" s="30">
        <f>HLOOKUP(F3420,ROCs!$B$1:$F$17,MATCH(VLOOKUP(D3420,HROC,2,0),ROCs!$A$2:$A$17,0)+1,0)</f>
        <v>0.24052044568721381</v>
      </c>
      <c r="J3420" s="3">
        <v>0.01</v>
      </c>
      <c r="K3420" s="26">
        <f t="shared" si="267"/>
        <v>1.0023689574014635E-2</v>
      </c>
      <c r="L3420" s="31">
        <f t="shared" si="268"/>
        <v>2.6385101346477816E-2</v>
      </c>
      <c r="M3420" s="4">
        <f>2.721*K3420*(H3420+VLOOKUP(B3420,Summary!$A$34:C$39,3,0))</f>
        <v>5.7453912044809962E-3</v>
      </c>
      <c r="N3420" t="s">
        <v>103</v>
      </c>
      <c r="O3420" t="s">
        <v>82</v>
      </c>
      <c r="P3420">
        <f t="shared" si="269"/>
        <v>1000</v>
      </c>
    </row>
    <row r="3421" spans="1:16" hidden="1">
      <c r="A3421" t="s">
        <v>16</v>
      </c>
      <c r="B3421" t="s">
        <v>97</v>
      </c>
      <c r="C3421" t="s">
        <v>81</v>
      </c>
      <c r="D3421" s="8">
        <v>1900</v>
      </c>
      <c r="E3421" t="str">
        <f>VLOOKUP(D3421,Conformity!$A$2:$C$116,2,0)</f>
        <v>Open Land</v>
      </c>
      <c r="F3421" s="8" t="s">
        <v>10</v>
      </c>
      <c r="G3421" s="26">
        <f t="shared" si="270"/>
        <v>0.80616023176279095</v>
      </c>
      <c r="H3421" s="30">
        <f t="shared" si="271"/>
        <v>4.9140330516175015E-2</v>
      </c>
      <c r="I3421" s="30">
        <f>HLOOKUP(F3421,ROCs!$B$1:$F$17,MATCH(VLOOKUP(D3421,HROC,2,0),ROCs!$A$2:$A$17,0)+1,0)</f>
        <v>0.24115339422849597</v>
      </c>
      <c r="J3421" s="3">
        <v>0.01</v>
      </c>
      <c r="K3421" s="26">
        <f t="shared" si="267"/>
        <v>1.005006770447257E-2</v>
      </c>
      <c r="L3421" s="31">
        <f t="shared" si="268"/>
        <v>2.2045446519754496E-2</v>
      </c>
      <c r="M3421" s="4">
        <f>2.721*K3421*(H3421+VLOOKUP(B3421,Summary!$A$34:C$39,3,0))</f>
        <v>2.4376523570884961E-3</v>
      </c>
      <c r="N3421" t="s">
        <v>103</v>
      </c>
      <c r="O3421" t="s">
        <v>82</v>
      </c>
      <c r="P3421">
        <f t="shared" si="269"/>
        <v>1000</v>
      </c>
    </row>
    <row r="3422" spans="1:16" hidden="1">
      <c r="A3422" t="s">
        <v>16</v>
      </c>
      <c r="B3422" t="s">
        <v>97</v>
      </c>
      <c r="C3422" t="s">
        <v>81</v>
      </c>
      <c r="D3422" s="8">
        <v>1920</v>
      </c>
      <c r="E3422" t="str">
        <f>VLOOKUP(D3422,Conformity!$A$2:$C$116,2,0)</f>
        <v>Inactive Land with street pattern but without structures</v>
      </c>
      <c r="F3422" s="8" t="s">
        <v>3</v>
      </c>
      <c r="G3422" s="26">
        <f t="shared" si="270"/>
        <v>0.80616023176279095</v>
      </c>
      <c r="H3422" s="30">
        <f t="shared" si="271"/>
        <v>4.9140330516175015E-2</v>
      </c>
      <c r="I3422" s="30">
        <f>HLOOKUP(F3422,ROCs!$B$1:$F$17,MATCH(VLOOKUP(D3422,HROC,2,0),ROCs!$A$2:$A$17,0)+1,0)</f>
        <v>8.3338224602148639E-2</v>
      </c>
      <c r="J3422" s="3">
        <v>0.01</v>
      </c>
      <c r="K3422" s="26">
        <f t="shared" si="267"/>
        <v>3.4731205102945441E-3</v>
      </c>
      <c r="L3422" s="31">
        <f t="shared" si="268"/>
        <v>7.618505140247615E-3</v>
      </c>
      <c r="M3422" s="4">
        <f>2.721*K3422*(H3422+VLOOKUP(B3422,Summary!$A$34:C$39,3,0))</f>
        <v>8.4240829488185104E-4</v>
      </c>
      <c r="N3422" t="s">
        <v>103</v>
      </c>
      <c r="O3422" t="s">
        <v>82</v>
      </c>
      <c r="P3422">
        <f t="shared" si="269"/>
        <v>1000</v>
      </c>
    </row>
    <row r="3423" spans="1:16" hidden="1">
      <c r="A3423" t="s">
        <v>16</v>
      </c>
      <c r="B3423" t="s">
        <v>97</v>
      </c>
      <c r="C3423" t="s">
        <v>81</v>
      </c>
      <c r="D3423" s="8">
        <v>6120</v>
      </c>
      <c r="E3423" t="str">
        <f>VLOOKUP(D3423,Conformity!$A$2:$C$116,2,0)</f>
        <v>Mangrove Swamps</v>
      </c>
      <c r="F3423" s="8" t="s">
        <v>3</v>
      </c>
      <c r="G3423" s="26">
        <f t="shared" si="270"/>
        <v>0.62640332935885068</v>
      </c>
      <c r="H3423" s="30">
        <f t="shared" si="271"/>
        <v>1.7869211096790915E-2</v>
      </c>
      <c r="I3423" s="30">
        <f>HLOOKUP(F3423,ROCs!$B$1:$F$17,MATCH(VLOOKUP(D3423,HROC,2,0),ROCs!$A$2:$A$17,0)+1,0)</f>
        <v>0.24869471632328805</v>
      </c>
      <c r="J3423" s="3">
        <v>0.01</v>
      </c>
      <c r="K3423" s="26">
        <f t="shared" si="267"/>
        <v>1.0364352302773029E-2</v>
      </c>
      <c r="L3423" s="31">
        <f t="shared" si="268"/>
        <v>1.7665452491154966E-2</v>
      </c>
      <c r="M3423" s="4">
        <f>2.721*K3423*(H3423+VLOOKUP(B3423,Summary!$A$34:C$39,3,0))</f>
        <v>1.6319929212019497E-3</v>
      </c>
      <c r="N3423" t="s">
        <v>103</v>
      </c>
      <c r="O3423" t="s">
        <v>82</v>
      </c>
      <c r="P3423">
        <f t="shared" si="269"/>
        <v>6000</v>
      </c>
    </row>
    <row r="3424" spans="1:16" hidden="1">
      <c r="A3424" t="s">
        <v>16</v>
      </c>
      <c r="B3424" t="s">
        <v>97</v>
      </c>
      <c r="C3424" t="s">
        <v>81</v>
      </c>
      <c r="D3424" s="8">
        <v>8140</v>
      </c>
      <c r="E3424" t="str">
        <f>VLOOKUP(D3424,Conformity!$A$2:$C$116,2,0)</f>
        <v>Roads and Highways</v>
      </c>
      <c r="F3424" s="8" t="s">
        <v>13</v>
      </c>
      <c r="G3424" s="26">
        <f t="shared" si="270"/>
        <v>1.0171301585628862</v>
      </c>
      <c r="H3424" s="30">
        <f t="shared" si="271"/>
        <v>0.19656132206470006</v>
      </c>
      <c r="I3424" s="30">
        <f>HLOOKUP(F3424,ROCs!$B$1:$F$17,MATCH(VLOOKUP(D3424,HROC,2,0),ROCs!$A$2:$A$17,0)+1,0)</f>
        <v>0.39828344230763024</v>
      </c>
      <c r="J3424" s="3">
        <v>0.01</v>
      </c>
      <c r="K3424" s="26">
        <f t="shared" si="267"/>
        <v>1.6598462458170492E-2</v>
      </c>
      <c r="L3424" s="31">
        <f t="shared" si="268"/>
        <v>4.5938089962135047E-2</v>
      </c>
      <c r="M3424" s="4">
        <f>2.721*K3424*(H3424+VLOOKUP(B3424,Summary!$A$34:C$39,3,0))</f>
        <v>1.0684154041724746E-2</v>
      </c>
      <c r="N3424" t="s">
        <v>103</v>
      </c>
      <c r="O3424" t="s">
        <v>82</v>
      </c>
      <c r="P3424">
        <f t="shared" si="269"/>
        <v>8000</v>
      </c>
    </row>
    <row r="3425" spans="1:16" hidden="1">
      <c r="A3425" t="s">
        <v>16</v>
      </c>
      <c r="B3425" t="s">
        <v>97</v>
      </c>
      <c r="C3425" t="s">
        <v>81</v>
      </c>
      <c r="D3425" s="8">
        <v>8330</v>
      </c>
      <c r="E3425" t="str">
        <f>VLOOKUP(D3425,Conformity!$A$2:$C$116,2,0)</f>
        <v>Water Supply Plants</v>
      </c>
      <c r="F3425" s="8" t="s">
        <v>13</v>
      </c>
      <c r="G3425" s="26">
        <f t="shared" si="270"/>
        <v>1.2017295380314896</v>
      </c>
      <c r="H3425" s="30">
        <f t="shared" si="271"/>
        <v>0.2322997442582819</v>
      </c>
      <c r="I3425" s="30">
        <f>HLOOKUP(F3425,ROCs!$B$1:$F$17,MATCH(VLOOKUP(D3425,HROC,2,0),ROCs!$A$2:$A$17,0)+1,0)</f>
        <v>0.55707618727995345</v>
      </c>
      <c r="J3425" s="3">
        <v>0.01</v>
      </c>
      <c r="K3425" s="26">
        <f t="shared" si="267"/>
        <v>2.3216150104892058E-2</v>
      </c>
      <c r="L3425" s="31">
        <f t="shared" si="268"/>
        <v>7.5914630219287321E-2</v>
      </c>
      <c r="M3425" s="4">
        <f>2.721*K3425*(H3425+VLOOKUP(B3425,Summary!$A$34:C$39,3,0))</f>
        <v>1.7201486474265483E-2</v>
      </c>
      <c r="N3425" t="s">
        <v>103</v>
      </c>
      <c r="O3425" t="s">
        <v>82</v>
      </c>
      <c r="P3425">
        <f t="shared" si="269"/>
        <v>8000</v>
      </c>
    </row>
    <row r="3426" spans="1:16" hidden="1">
      <c r="A3426" t="s">
        <v>16</v>
      </c>
      <c r="B3426" t="s">
        <v>97</v>
      </c>
      <c r="C3426" t="s">
        <v>81</v>
      </c>
      <c r="D3426" s="8">
        <v>8330</v>
      </c>
      <c r="E3426" t="str">
        <f>VLOOKUP(D3426,Conformity!$A$2:$C$116,2,0)</f>
        <v>Water Supply Plants</v>
      </c>
      <c r="F3426" s="8" t="s">
        <v>5</v>
      </c>
      <c r="G3426" s="26">
        <f t="shared" si="270"/>
        <v>1.2017295380314896</v>
      </c>
      <c r="H3426" s="30">
        <f t="shared" si="271"/>
        <v>0.2322997442582819</v>
      </c>
      <c r="I3426" s="30">
        <f>HLOOKUP(F3426,ROCs!$B$1:$F$17,MATCH(VLOOKUP(D3426,HROC,2,0),ROCs!$A$2:$A$17,0)+1,0)</f>
        <v>0.58224006489851832</v>
      </c>
      <c r="J3426" s="3">
        <v>0.01</v>
      </c>
      <c r="K3426" s="26">
        <f t="shared" si="267"/>
        <v>2.426485470464575E-2</v>
      </c>
      <c r="L3426" s="31">
        <f t="shared" si="268"/>
        <v>7.9343795758787833E-2</v>
      </c>
      <c r="M3426" s="4">
        <f>2.721*K3426*(H3426+VLOOKUP(B3426,Summary!$A$34:C$39,3,0))</f>
        <v>1.7978500660797724E-2</v>
      </c>
      <c r="N3426" t="s">
        <v>103</v>
      </c>
      <c r="O3426" t="s">
        <v>82</v>
      </c>
      <c r="P3426">
        <f t="shared" si="269"/>
        <v>8000</v>
      </c>
    </row>
    <row r="3427" spans="1:16" hidden="1">
      <c r="A3427" t="s">
        <v>7</v>
      </c>
      <c r="B3427" t="s">
        <v>94</v>
      </c>
      <c r="C3427" t="s">
        <v>71</v>
      </c>
      <c r="D3427" s="8">
        <v>6172</v>
      </c>
      <c r="E3427" t="str">
        <f>VLOOKUP(D3427,Conformity!$A$2:$C$116,2,0)</f>
        <v>Mixed Shrubs</v>
      </c>
      <c r="F3427" s="8" t="s">
        <v>9</v>
      </c>
      <c r="G3427" s="26">
        <f t="shared" si="270"/>
        <v>0.62640332935885068</v>
      </c>
      <c r="H3427" s="30">
        <f t="shared" si="271"/>
        <v>1.7869211096790915E-2</v>
      </c>
      <c r="I3427" s="30">
        <f>HLOOKUP(F3427,ROCs!$B$1:$F$17,MATCH(VLOOKUP(D3427,HROC,2,0),ROCs!$A$2:$A$17,0)+1,0)</f>
        <v>0.24869471632328805</v>
      </c>
      <c r="J3427" s="3">
        <v>0.01</v>
      </c>
      <c r="K3427" s="26">
        <f t="shared" si="267"/>
        <v>1.0364352302773029E-2</v>
      </c>
      <c r="L3427" s="31">
        <f t="shared" si="268"/>
        <v>1.7665452491154966E-2</v>
      </c>
      <c r="M3427" s="4">
        <f>2.721*K3427*(H3427+VLOOKUP(B3427,Summary!$A$34:C$39,3,0))</f>
        <v>1.9140069473604041E-3</v>
      </c>
      <c r="N3427" t="s">
        <v>104</v>
      </c>
      <c r="P3427">
        <f t="shared" si="269"/>
        <v>6000</v>
      </c>
    </row>
    <row r="3428" spans="1:16" hidden="1">
      <c r="A3428" t="s">
        <v>8</v>
      </c>
      <c r="B3428" t="s">
        <v>8</v>
      </c>
      <c r="C3428" t="s">
        <v>71</v>
      </c>
      <c r="D3428" s="8">
        <v>5120</v>
      </c>
      <c r="E3428" t="str">
        <f>VLOOKUP(D3428,Conformity!$A$2:$C$116,2,0)</f>
        <v xml:space="preserve"> Channelized Waterways, Canals</v>
      </c>
      <c r="F3428" s="8" t="s">
        <v>10</v>
      </c>
      <c r="G3428" s="26">
        <f t="shared" si="270"/>
        <v>0.52096910560538079</v>
      </c>
      <c r="H3428" s="30">
        <f t="shared" si="271"/>
        <v>9.3813358258152305E-2</v>
      </c>
      <c r="I3428" s="30">
        <f>HLOOKUP(F3428,ROCs!$B$1:$F$17,MATCH(VLOOKUP(D3428,HROC,2,0),ROCs!$A$2:$A$17,0)+1,0)</f>
        <v>0.2984336595879456</v>
      </c>
      <c r="J3428" s="3">
        <v>0.01</v>
      </c>
      <c r="K3428" s="26">
        <f t="shared" si="267"/>
        <v>1.2437222763327633E-2</v>
      </c>
      <c r="L3428" s="31">
        <f t="shared" si="268"/>
        <v>1.7630471397113073E-2</v>
      </c>
      <c r="M3428" s="4">
        <f>2.721*K3428*(H3428+VLOOKUP(B3428,Summary!$A$34:C$39,3,0))</f>
        <v>9.6047217407919921E-3</v>
      </c>
      <c r="N3428" t="s">
        <v>104</v>
      </c>
      <c r="P3428">
        <f t="shared" si="269"/>
        <v>5000</v>
      </c>
    </row>
    <row r="3429" spans="1:16" hidden="1">
      <c r="A3429" t="s">
        <v>12</v>
      </c>
      <c r="B3429" t="s">
        <v>95</v>
      </c>
      <c r="C3429" t="s">
        <v>71</v>
      </c>
      <c r="D3429" s="8">
        <v>1180</v>
      </c>
      <c r="E3429" t="str">
        <f>VLOOKUP(D3429,Conformity!$A$2:$C$116,2,0)</f>
        <v>Rural Residential</v>
      </c>
      <c r="F3429" s="8" t="s">
        <v>10</v>
      </c>
      <c r="G3429" s="26">
        <f t="shared" si="270"/>
        <v>0.96739227811534922</v>
      </c>
      <c r="H3429" s="30">
        <f t="shared" si="271"/>
        <v>0.17065096597435325</v>
      </c>
      <c r="I3429" s="30">
        <f>HLOOKUP(F3429,ROCs!$B$1:$F$17,MATCH(VLOOKUP(D3429,HROC,2,0),ROCs!$A$2:$A$17,0)+1,0)</f>
        <v>0.24895975957097566</v>
      </c>
      <c r="J3429" s="3">
        <v>0.01</v>
      </c>
      <c r="K3429" s="26">
        <f t="shared" si="267"/>
        <v>1.037539798012041E-2</v>
      </c>
      <c r="L3429" s="31">
        <f t="shared" si="268"/>
        <v>2.7310894376178788E-2</v>
      </c>
      <c r="M3429" s="4">
        <f>2.721*K3429*(H3429+VLOOKUP(B3429,Summary!$A$34:C$39,3,0))</f>
        <v>4.8177255621661289E-3</v>
      </c>
      <c r="N3429" t="s">
        <v>104</v>
      </c>
      <c r="P3429">
        <f t="shared" si="269"/>
        <v>1000</v>
      </c>
    </row>
    <row r="3430" spans="1:16" hidden="1">
      <c r="A3430" t="s">
        <v>16</v>
      </c>
      <c r="B3430" t="s">
        <v>97</v>
      </c>
      <c r="C3430" t="s">
        <v>71</v>
      </c>
      <c r="D3430" s="8">
        <v>1800</v>
      </c>
      <c r="E3430" t="str">
        <f>VLOOKUP(D3430,Conformity!$A$2:$C$116,2,0)</f>
        <v>Recreational</v>
      </c>
      <c r="F3430" s="8" t="s">
        <v>13</v>
      </c>
      <c r="G3430" s="26">
        <f t="shared" si="270"/>
        <v>1.3474392445178078</v>
      </c>
      <c r="H3430" s="30">
        <f t="shared" si="271"/>
        <v>0.2921616014325315</v>
      </c>
      <c r="I3430" s="30">
        <f>HLOOKUP(F3430,ROCs!$B$1:$F$17,MATCH(VLOOKUP(D3430,HROC,2,0),ROCs!$A$2:$A$17,0)+1,0)</f>
        <v>0.15190764990771397</v>
      </c>
      <c r="J3430" s="3">
        <v>0.01</v>
      </c>
      <c r="K3430" s="26">
        <f t="shared" si="267"/>
        <v>6.3307513099039791E-3</v>
      </c>
      <c r="L3430" s="31">
        <f t="shared" si="268"/>
        <v>2.3210953816074468E-2</v>
      </c>
      <c r="M3430" s="4">
        <f>2.721*K3430*(H3430+VLOOKUP(B3430,Summary!$A$34:C$39,3,0))</f>
        <v>5.7218072144565113E-3</v>
      </c>
      <c r="N3430" t="s">
        <v>104</v>
      </c>
      <c r="P3430">
        <f t="shared" si="269"/>
        <v>1000</v>
      </c>
    </row>
    <row r="3431" spans="1:16" hidden="1">
      <c r="A3431" t="s">
        <v>16</v>
      </c>
      <c r="B3431" t="s">
        <v>97</v>
      </c>
      <c r="C3431" t="s">
        <v>71</v>
      </c>
      <c r="D3431" s="8">
        <v>5120</v>
      </c>
      <c r="E3431" t="str">
        <f>VLOOKUP(D3431,Conformity!$A$2:$C$116,2,0)</f>
        <v xml:space="preserve"> Channelized Waterways, Canals</v>
      </c>
      <c r="F3431" s="8" t="s">
        <v>9</v>
      </c>
      <c r="G3431" s="26">
        <f t="shared" si="270"/>
        <v>0.52096910560538079</v>
      </c>
      <c r="H3431" s="30">
        <f t="shared" si="271"/>
        <v>9.3813358258152305E-2</v>
      </c>
      <c r="I3431" s="30">
        <f>HLOOKUP(F3431,ROCs!$B$1:$F$17,MATCH(VLOOKUP(D3431,HROC,2,0),ROCs!$A$2:$A$17,0)+1,0)</f>
        <v>0.2984336595879456</v>
      </c>
      <c r="J3431" s="3">
        <v>0.01</v>
      </c>
      <c r="K3431" s="26">
        <f t="shared" si="267"/>
        <v>1.2437222763327633E-2</v>
      </c>
      <c r="L3431" s="31">
        <f t="shared" si="268"/>
        <v>1.7630471397113073E-2</v>
      </c>
      <c r="M3431" s="4">
        <f>2.721*K3431*(H3431+VLOOKUP(B3431,Summary!$A$34:C$39,3,0))</f>
        <v>4.5284692699398181E-3</v>
      </c>
      <c r="N3431" t="s">
        <v>104</v>
      </c>
      <c r="P3431">
        <f t="shared" si="269"/>
        <v>5000</v>
      </c>
    </row>
    <row r="3432" spans="1:16" hidden="1">
      <c r="A3432" t="s">
        <v>12</v>
      </c>
      <c r="B3432" t="s">
        <v>95</v>
      </c>
      <c r="C3432" t="s">
        <v>85</v>
      </c>
      <c r="D3432" s="8">
        <v>5250</v>
      </c>
      <c r="E3432" t="str">
        <f>VLOOKUP(D3432,Conformity!$A$2:$C$116,2,0)</f>
        <v>Marshy Lakes</v>
      </c>
      <c r="F3432" s="8" t="s">
        <v>5</v>
      </c>
      <c r="G3432" s="26">
        <f t="shared" si="270"/>
        <v>0.52096910560538079</v>
      </c>
      <c r="H3432" s="30">
        <f t="shared" si="271"/>
        <v>9.3813358258152305E-2</v>
      </c>
      <c r="I3432" s="30">
        <f>HLOOKUP(F3432,ROCs!$B$1:$F$17,MATCH(VLOOKUP(D3432,HROC,2,0),ROCs!$A$2:$A$17,0)+1,0)</f>
        <v>0.2984336595879456</v>
      </c>
      <c r="J3432" s="3">
        <v>0.01</v>
      </c>
      <c r="K3432" s="26">
        <f t="shared" si="267"/>
        <v>1.2437222763327633E-2</v>
      </c>
      <c r="L3432" s="31">
        <f t="shared" si="268"/>
        <v>1.7630471397113073E-2</v>
      </c>
      <c r="M3432" s="4">
        <f>2.721*K3432*(H3432+VLOOKUP(B3432,Summary!$A$34:C$39,3,0))</f>
        <v>3.174801944379239E-3</v>
      </c>
      <c r="N3432" t="s">
        <v>108</v>
      </c>
      <c r="O3432" t="s">
        <v>82</v>
      </c>
      <c r="P3432">
        <f t="shared" si="269"/>
        <v>5000</v>
      </c>
    </row>
    <row r="3433" spans="1:16" hidden="1">
      <c r="A3433" t="s">
        <v>8</v>
      </c>
      <c r="B3433" t="s">
        <v>8</v>
      </c>
      <c r="C3433" t="s">
        <v>72</v>
      </c>
      <c r="D3433" s="8">
        <v>1400</v>
      </c>
      <c r="E3433" t="str">
        <f>VLOOKUP(D3433,Conformity!$A$2:$C$116,2,0)</f>
        <v>Commercial and Services</v>
      </c>
      <c r="F3433" s="8" t="s">
        <v>10</v>
      </c>
      <c r="G3433" s="26">
        <f t="shared" si="270"/>
        <v>0.73183755311232057</v>
      </c>
      <c r="H3433" s="30">
        <f t="shared" si="271"/>
        <v>0.15992943931627868</v>
      </c>
      <c r="I3433" s="30">
        <f>HLOOKUP(F3433,ROCs!$B$1:$F$17,MATCH(VLOOKUP(D3433,HROC,2,0),ROCs!$A$2:$A$17,0)+1,0)</f>
        <v>0.57659988543228824</v>
      </c>
      <c r="J3433" s="3">
        <v>0.01</v>
      </c>
      <c r="K3433" s="26">
        <f t="shared" si="267"/>
        <v>2.4029800225390613E-2</v>
      </c>
      <c r="L3433" s="31">
        <f t="shared" si="268"/>
        <v>4.7851261650738226E-2</v>
      </c>
      <c r="M3433" s="4">
        <f>2.721*K3433*(H3433+VLOOKUP(B3433,Summary!$A$34:C$39,3,0))</f>
        <v>2.2880166628248252E-2</v>
      </c>
      <c r="N3433" t="s">
        <v>99</v>
      </c>
      <c r="P3433">
        <f t="shared" si="269"/>
        <v>1000</v>
      </c>
    </row>
    <row r="3434" spans="1:16" hidden="1">
      <c r="A3434" t="s">
        <v>11</v>
      </c>
      <c r="B3434" t="s">
        <v>11</v>
      </c>
      <c r="C3434" t="s">
        <v>72</v>
      </c>
      <c r="D3434" s="8">
        <v>6250</v>
      </c>
      <c r="E3434" t="str">
        <f>VLOOKUP(D3434,Conformity!$A$2:$C$116,2,0)</f>
        <v>Hydric Pine Flatwoods</v>
      </c>
      <c r="F3434" s="8" t="s">
        <v>5</v>
      </c>
      <c r="G3434" s="26">
        <f t="shared" si="270"/>
        <v>0.62640332935885068</v>
      </c>
      <c r="H3434" s="30">
        <f t="shared" si="271"/>
        <v>1.7869211096790915E-2</v>
      </c>
      <c r="I3434" s="30">
        <f>HLOOKUP(F3434,ROCs!$B$1:$F$17,MATCH(VLOOKUP(D3434,HROC,2,0),ROCs!$A$2:$A$17,0)+1,0)</f>
        <v>0.24869471632328805</v>
      </c>
      <c r="J3434" s="3">
        <v>0.01</v>
      </c>
      <c r="K3434" s="26">
        <f t="shared" si="267"/>
        <v>1.0364352302773029E-2</v>
      </c>
      <c r="L3434" s="31">
        <f t="shared" si="268"/>
        <v>1.7665452491154966E-2</v>
      </c>
      <c r="M3434" s="4">
        <f>2.721*K3434*(H3434+VLOOKUP(B3434,Summary!$A$34:C$39,3,0))</f>
        <v>3.6060911043111288E-3</v>
      </c>
      <c r="N3434" t="s">
        <v>99</v>
      </c>
      <c r="P3434">
        <f t="shared" si="269"/>
        <v>6000</v>
      </c>
    </row>
    <row r="3435" spans="1:16" hidden="1">
      <c r="A3435" t="s">
        <v>8</v>
      </c>
      <c r="B3435" t="s">
        <v>8</v>
      </c>
      <c r="C3435" t="s">
        <v>73</v>
      </c>
      <c r="D3435" s="8">
        <v>2110</v>
      </c>
      <c r="E3435" t="str">
        <f>VLOOKUP(D3435,Conformity!$A$2:$C$116,2,0)</f>
        <v>Improved Pastures</v>
      </c>
      <c r="F3435" s="8" t="s">
        <v>10</v>
      </c>
      <c r="G3435" s="26">
        <f t="shared" si="270"/>
        <v>1.8765006736361713</v>
      </c>
      <c r="H3435" s="30">
        <f t="shared" si="271"/>
        <v>0.3700681607026059</v>
      </c>
      <c r="I3435" s="30">
        <f>HLOOKUP(F3435,ROCs!$B$1:$F$17,MATCH(VLOOKUP(D3435,HROC,2,0),ROCs!$A$2:$A$17,0)+1,0)</f>
        <v>0.58663586860269046</v>
      </c>
      <c r="J3435" s="3">
        <v>0.01</v>
      </c>
      <c r="K3435" s="26">
        <f t="shared" si="267"/>
        <v>2.4448049824017121E-2</v>
      </c>
      <c r="L3435" s="31">
        <f t="shared" si="268"/>
        <v>0.12483072372365983</v>
      </c>
      <c r="M3435" s="4">
        <f>2.721*K3435*(H3435+VLOOKUP(B3435,Summary!$A$34:C$39,3,0))</f>
        <v>3.7257494664049692E-2</v>
      </c>
      <c r="N3435" t="s">
        <v>110</v>
      </c>
      <c r="P3435">
        <f t="shared" si="269"/>
        <v>2000</v>
      </c>
    </row>
    <row r="3436" spans="1:16" hidden="1">
      <c r="A3436" t="s">
        <v>11</v>
      </c>
      <c r="B3436" t="s">
        <v>11</v>
      </c>
      <c r="C3436" t="s">
        <v>73</v>
      </c>
      <c r="D3436" s="8">
        <v>6440</v>
      </c>
      <c r="E3436" t="str">
        <f>VLOOKUP(D3436,Conformity!$A$2:$C$116,2,0)</f>
        <v>Emergent Aquatic Vegetation</v>
      </c>
      <c r="F3436" s="8" t="s">
        <v>5</v>
      </c>
      <c r="G3436" s="26">
        <f t="shared" si="270"/>
        <v>0.62640332935885068</v>
      </c>
      <c r="H3436" s="30">
        <f t="shared" si="271"/>
        <v>1.7869211096790915E-2</v>
      </c>
      <c r="I3436" s="30">
        <f>HLOOKUP(F3436,ROCs!$B$1:$F$17,MATCH(VLOOKUP(D3436,HROC,2,0),ROCs!$A$2:$A$17,0)+1,0)</f>
        <v>0.24869471632328805</v>
      </c>
      <c r="J3436" s="3">
        <v>0.01</v>
      </c>
      <c r="K3436" s="26">
        <f t="shared" si="267"/>
        <v>1.0364352302773029E-2</v>
      </c>
      <c r="L3436" s="31">
        <f t="shared" si="268"/>
        <v>1.7665452491154966E-2</v>
      </c>
      <c r="M3436" s="4">
        <f>2.721*K3436*(H3436+VLOOKUP(B3436,Summary!$A$34:C$39,3,0))</f>
        <v>3.6060911043111288E-3</v>
      </c>
      <c r="N3436" t="s">
        <v>110</v>
      </c>
      <c r="P3436">
        <f t="shared" si="269"/>
        <v>6000</v>
      </c>
    </row>
    <row r="3437" spans="1:16" hidden="1">
      <c r="A3437" t="s">
        <v>14</v>
      </c>
      <c r="B3437" t="s">
        <v>96</v>
      </c>
      <c r="C3437" t="s">
        <v>83</v>
      </c>
      <c r="D3437" s="8">
        <v>1320</v>
      </c>
      <c r="E3437" t="str">
        <f>VLOOKUP(D3437,Conformity!$A$2:$C$116,2,0)</f>
        <v>Mobile Home Units &lt;Six or more dwelling units per acre&gt;</v>
      </c>
      <c r="F3437" s="8" t="s">
        <v>3</v>
      </c>
      <c r="G3437" s="26">
        <f t="shared" si="270"/>
        <v>1.6728075169398335</v>
      </c>
      <c r="H3437" s="30">
        <f t="shared" si="271"/>
        <v>0.4645994885165638</v>
      </c>
      <c r="I3437" s="30">
        <f>HLOOKUP(F3437,ROCs!$B$1:$F$17,MATCH(VLOOKUP(D3437,HROC,2,0),ROCs!$A$2:$A$17,0)+1,0)</f>
        <v>0.37832588419635466</v>
      </c>
      <c r="J3437" s="3">
        <v>0.01</v>
      </c>
      <c r="K3437" s="26">
        <f t="shared" si="267"/>
        <v>1.5766731223883081E-2</v>
      </c>
      <c r="L3437" s="31">
        <f t="shared" si="268"/>
        <v>7.1765576410666845E-2</v>
      </c>
      <c r="M3437" s="4">
        <f>2.721*K3437*(H3437+VLOOKUP(B3437,Summary!$A$34:C$39,3,0))</f>
        <v>2.3364012781245332E-2</v>
      </c>
      <c r="N3437" t="s">
        <v>111</v>
      </c>
      <c r="O3437" t="s">
        <v>82</v>
      </c>
      <c r="P3437">
        <f t="shared" si="269"/>
        <v>1000</v>
      </c>
    </row>
    <row r="3438" spans="1:16" hidden="1">
      <c r="A3438" t="s">
        <v>14</v>
      </c>
      <c r="B3438" t="s">
        <v>96</v>
      </c>
      <c r="C3438" t="s">
        <v>77</v>
      </c>
      <c r="D3438" s="8">
        <v>1550</v>
      </c>
      <c r="E3438" t="str">
        <f>VLOOKUP(D3438,Conformity!$A$2:$C$116,2,0)</f>
        <v>Other Light Industrial</v>
      </c>
      <c r="F3438" s="8" t="s">
        <v>9</v>
      </c>
      <c r="G3438" s="26">
        <f t="shared" si="270"/>
        <v>1.2017295380314896</v>
      </c>
      <c r="H3438" s="30">
        <f t="shared" si="271"/>
        <v>0.2322997442582819</v>
      </c>
      <c r="I3438" s="30">
        <f>HLOOKUP(F3438,ROCs!$B$1:$F$17,MATCH(VLOOKUP(D3438,HROC,2,0),ROCs!$A$2:$A$17,0)+1,0)</f>
        <v>0.30761299106312084</v>
      </c>
      <c r="J3438" s="3">
        <v>0.01</v>
      </c>
      <c r="K3438" s="26">
        <f t="shared" si="267"/>
        <v>1.2819771402555561E-2</v>
      </c>
      <c r="L3438" s="31">
        <f t="shared" si="268"/>
        <v>4.1919448363478981E-2</v>
      </c>
      <c r="M3438" s="4">
        <f>2.721*K3438*(H3438+VLOOKUP(B3438,Summary!$A$34:C$39,3,0))</f>
        <v>1.0893826430202713E-2</v>
      </c>
      <c r="N3438" t="s">
        <v>112</v>
      </c>
      <c r="P3438">
        <f t="shared" si="269"/>
        <v>1000</v>
      </c>
    </row>
    <row r="3439" spans="1:16" hidden="1">
      <c r="A3439" t="s">
        <v>14</v>
      </c>
      <c r="B3439" t="s">
        <v>96</v>
      </c>
      <c r="C3439" t="s">
        <v>77</v>
      </c>
      <c r="D3439" s="8">
        <v>5110</v>
      </c>
      <c r="E3439" t="str">
        <f>VLOOKUP(D3439,Conformity!$A$2:$C$116,2,0)</f>
        <v xml:space="preserve"> Natural River, Stream, Waterway</v>
      </c>
      <c r="F3439" s="8" t="s">
        <v>13</v>
      </c>
      <c r="G3439" s="26">
        <f t="shared" si="270"/>
        <v>0.52096910560538079</v>
      </c>
      <c r="H3439" s="30">
        <f t="shared" si="271"/>
        <v>9.3813358258152305E-2</v>
      </c>
      <c r="I3439" s="30">
        <f>HLOOKUP(F3439,ROCs!$B$1:$F$17,MATCH(VLOOKUP(D3439,HROC,2,0),ROCs!$A$2:$A$17,0)+1,0)</f>
        <v>0.2984336595879456</v>
      </c>
      <c r="J3439" s="3">
        <v>0.01</v>
      </c>
      <c r="K3439" s="26">
        <f t="shared" si="267"/>
        <v>1.2437222763327633E-2</v>
      </c>
      <c r="L3439" s="31">
        <f t="shared" si="268"/>
        <v>1.7630471397113073E-2</v>
      </c>
      <c r="M3439" s="4">
        <f>2.721*K3439*(H3439+VLOOKUP(B3439,Summary!$A$34:C$39,3,0))</f>
        <v>5.8821365955003986E-3</v>
      </c>
      <c r="N3439" t="s">
        <v>112</v>
      </c>
      <c r="P3439">
        <f t="shared" si="269"/>
        <v>5000</v>
      </c>
    </row>
    <row r="3440" spans="1:16" hidden="1">
      <c r="A3440" t="s">
        <v>14</v>
      </c>
      <c r="B3440" t="s">
        <v>96</v>
      </c>
      <c r="C3440" t="s">
        <v>77</v>
      </c>
      <c r="D3440" s="8">
        <v>6410</v>
      </c>
      <c r="E3440" t="str">
        <f>VLOOKUP(D3440,Conformity!$A$2:$C$116,2,0)</f>
        <v>Freshwater Marshes</v>
      </c>
      <c r="F3440" s="8" t="s">
        <v>3</v>
      </c>
      <c r="G3440" s="26">
        <f t="shared" si="270"/>
        <v>0.62640332935885068</v>
      </c>
      <c r="H3440" s="30">
        <f t="shared" si="271"/>
        <v>1.7869211096790915E-2</v>
      </c>
      <c r="I3440" s="30">
        <f>HLOOKUP(F3440,ROCs!$B$1:$F$17,MATCH(VLOOKUP(D3440,HROC,2,0),ROCs!$A$2:$A$17,0)+1,0)</f>
        <v>0.24869471632328805</v>
      </c>
      <c r="J3440" s="3">
        <v>0.01</v>
      </c>
      <c r="K3440" s="26">
        <f t="shared" si="267"/>
        <v>1.0364352302773029E-2</v>
      </c>
      <c r="L3440" s="31">
        <f t="shared" si="268"/>
        <v>1.7665452491154966E-2</v>
      </c>
      <c r="M3440" s="4">
        <f>2.721*K3440*(H3440+VLOOKUP(B3440,Summary!$A$34:C$39,3,0))</f>
        <v>2.7600490258357663E-3</v>
      </c>
      <c r="N3440" t="s">
        <v>112</v>
      </c>
      <c r="P3440">
        <f t="shared" si="269"/>
        <v>6000</v>
      </c>
    </row>
    <row r="3441" spans="1:16" hidden="1">
      <c r="A3441" t="s">
        <v>14</v>
      </c>
      <c r="B3441" t="s">
        <v>96</v>
      </c>
      <c r="C3441" t="s">
        <v>79</v>
      </c>
      <c r="D3441" s="8">
        <v>1320</v>
      </c>
      <c r="E3441" t="str">
        <f>VLOOKUP(D3441,Conformity!$A$2:$C$116,2,0)</f>
        <v>Mobile Home Units &lt;Six or more dwelling units per acre&gt;</v>
      </c>
      <c r="F3441" s="8" t="s">
        <v>3</v>
      </c>
      <c r="G3441" s="26">
        <f t="shared" si="270"/>
        <v>1.6728075169398335</v>
      </c>
      <c r="H3441" s="30">
        <f t="shared" si="271"/>
        <v>0.4645994885165638</v>
      </c>
      <c r="I3441" s="30">
        <f>HLOOKUP(F3441,ROCs!$B$1:$F$17,MATCH(VLOOKUP(D3441,HROC,2,0),ROCs!$A$2:$A$17,0)+1,0)</f>
        <v>0.37832588419635466</v>
      </c>
      <c r="J3441" s="3">
        <v>0.01</v>
      </c>
      <c r="K3441" s="26">
        <f t="shared" si="267"/>
        <v>1.5766731223883081E-2</v>
      </c>
      <c r="L3441" s="31">
        <f t="shared" si="268"/>
        <v>7.1765576410666845E-2</v>
      </c>
      <c r="M3441" s="4">
        <f>2.721*K3441*(H3441+VLOOKUP(B3441,Summary!$A$34:C$39,3,0))</f>
        <v>2.3364012781245332E-2</v>
      </c>
      <c r="N3441" t="s">
        <v>113</v>
      </c>
      <c r="P3441">
        <f t="shared" si="269"/>
        <v>1000</v>
      </c>
    </row>
    <row r="3442" spans="1:16" hidden="1">
      <c r="A3442" t="s">
        <v>14</v>
      </c>
      <c r="B3442" t="s">
        <v>96</v>
      </c>
      <c r="C3442" t="s">
        <v>79</v>
      </c>
      <c r="D3442" s="8">
        <v>5110</v>
      </c>
      <c r="E3442" t="str">
        <f>VLOOKUP(D3442,Conformity!$A$2:$C$116,2,0)</f>
        <v xml:space="preserve"> Natural River, Stream, Waterway</v>
      </c>
      <c r="F3442" s="8" t="s">
        <v>5</v>
      </c>
      <c r="G3442" s="26">
        <f t="shared" si="270"/>
        <v>0.52096910560538079</v>
      </c>
      <c r="H3442" s="30">
        <f t="shared" si="271"/>
        <v>9.3813358258152305E-2</v>
      </c>
      <c r="I3442" s="30">
        <f>HLOOKUP(F3442,ROCs!$B$1:$F$17,MATCH(VLOOKUP(D3442,HROC,2,0),ROCs!$A$2:$A$17,0)+1,0)</f>
        <v>0.2984336595879456</v>
      </c>
      <c r="J3442" s="3">
        <v>0.01</v>
      </c>
      <c r="K3442" s="26">
        <f t="shared" si="267"/>
        <v>1.2437222763327633E-2</v>
      </c>
      <c r="L3442" s="31">
        <f t="shared" si="268"/>
        <v>1.7630471397113073E-2</v>
      </c>
      <c r="M3442" s="4">
        <f>2.721*K3442*(H3442+VLOOKUP(B3442,Summary!$A$34:C$39,3,0))</f>
        <v>5.8821365955003986E-3</v>
      </c>
      <c r="N3442" t="s">
        <v>113</v>
      </c>
      <c r="P3442">
        <f t="shared" si="269"/>
        <v>5000</v>
      </c>
    </row>
    <row r="3443" spans="1:16" hidden="1">
      <c r="A3443" t="s">
        <v>14</v>
      </c>
      <c r="B3443" t="s">
        <v>96</v>
      </c>
      <c r="C3443" t="s">
        <v>79</v>
      </c>
      <c r="D3443" s="8">
        <v>8140</v>
      </c>
      <c r="E3443" t="str">
        <f>VLOOKUP(D3443,Conformity!$A$2:$C$116,2,0)</f>
        <v>Roads and Highways</v>
      </c>
      <c r="F3443" s="8" t="s">
        <v>10</v>
      </c>
      <c r="G3443" s="26">
        <f t="shared" si="270"/>
        <v>1.0171301585628862</v>
      </c>
      <c r="H3443" s="30">
        <f t="shared" si="271"/>
        <v>0.19656132206470006</v>
      </c>
      <c r="I3443" s="30">
        <f>HLOOKUP(F3443,ROCs!$B$1:$F$17,MATCH(VLOOKUP(D3443,HROC,2,0),ROCs!$A$2:$A$17,0)+1,0)</f>
        <v>0.43863241848912221</v>
      </c>
      <c r="J3443" s="3">
        <v>0.01</v>
      </c>
      <c r="K3443" s="26">
        <f t="shared" si="267"/>
        <v>1.8280006040534168E-2</v>
      </c>
      <c r="L3443" s="31">
        <f t="shared" si="268"/>
        <v>5.059194874914872E-2</v>
      </c>
      <c r="M3443" s="4">
        <f>2.721*K3443*(H3443+VLOOKUP(B3443,Summary!$A$34:C$39,3,0))</f>
        <v>1.3756131517782587E-2</v>
      </c>
      <c r="N3443" t="s">
        <v>113</v>
      </c>
      <c r="P3443">
        <f t="shared" si="269"/>
        <v>8000</v>
      </c>
    </row>
    <row r="3444" spans="1:16" hidden="1">
      <c r="A3444" t="s">
        <v>8</v>
      </c>
      <c r="B3444" t="s">
        <v>8</v>
      </c>
      <c r="C3444" t="s">
        <v>74</v>
      </c>
      <c r="D3444" s="8">
        <v>2110</v>
      </c>
      <c r="E3444" t="str">
        <f>VLOOKUP(D3444,Conformity!$A$2:$C$116,2,0)</f>
        <v>Improved Pastures</v>
      </c>
      <c r="F3444" s="8" t="s">
        <v>5</v>
      </c>
      <c r="G3444" s="26">
        <f t="shared" si="270"/>
        <v>1.8765006736361713</v>
      </c>
      <c r="H3444" s="30">
        <f t="shared" si="271"/>
        <v>0.3700681607026059</v>
      </c>
      <c r="I3444" s="30">
        <f>HLOOKUP(F3444,ROCs!$B$1:$F$17,MATCH(VLOOKUP(D3444,HROC,2,0),ROCs!$A$2:$A$17,0)+1,0)</f>
        <v>0.58663586860269046</v>
      </c>
      <c r="J3444" s="3">
        <v>0.01</v>
      </c>
      <c r="K3444" s="26">
        <f t="shared" si="267"/>
        <v>2.4448049824017121E-2</v>
      </c>
      <c r="L3444" s="31">
        <f t="shared" si="268"/>
        <v>0.12483072372365983</v>
      </c>
      <c r="M3444" s="4">
        <f>2.721*K3444*(H3444+VLOOKUP(B3444,Summary!$A$34:C$39,3,0))</f>
        <v>3.7257494664049692E-2</v>
      </c>
      <c r="N3444" t="s">
        <v>115</v>
      </c>
      <c r="P3444">
        <f t="shared" si="269"/>
        <v>2000</v>
      </c>
    </row>
    <row r="3445" spans="1:16" hidden="1">
      <c r="A3445" t="s">
        <v>11</v>
      </c>
      <c r="B3445" t="s">
        <v>11</v>
      </c>
      <c r="C3445" t="s">
        <v>74</v>
      </c>
      <c r="D3445" s="8">
        <v>7400</v>
      </c>
      <c r="E3445" t="str">
        <f>VLOOKUP(D3445,Conformity!$A$2:$C$116,2,0)</f>
        <v>Disturbed Land</v>
      </c>
      <c r="F3445" s="8" t="s">
        <v>10</v>
      </c>
      <c r="G3445" s="26">
        <f t="shared" si="270"/>
        <v>0.73183755311232057</v>
      </c>
      <c r="H3445" s="30">
        <f t="shared" si="271"/>
        <v>0.13401908322593187</v>
      </c>
      <c r="I3445" s="30">
        <f>HLOOKUP(F3445,ROCs!$B$1:$F$17,MATCH(VLOOKUP(D3445,HROC,2,0),ROCs!$A$2:$A$17,0)+1,0)</f>
        <v>0.24115339422849597</v>
      </c>
      <c r="J3445" s="3">
        <v>0.01</v>
      </c>
      <c r="K3445" s="26">
        <f t="shared" si="267"/>
        <v>1.005006770447257E-2</v>
      </c>
      <c r="L3445" s="31">
        <f t="shared" si="268"/>
        <v>2.0013001141233319E-2</v>
      </c>
      <c r="M3445" s="4">
        <f>2.721*K3445*(H3445+VLOOKUP(B3445,Summary!$A$34:C$39,3,0))</f>
        <v>6.6730030049903261E-3</v>
      </c>
      <c r="N3445" t="s">
        <v>115</v>
      </c>
      <c r="P3445">
        <f t="shared" si="269"/>
        <v>7000</v>
      </c>
    </row>
    <row r="3446" spans="1:16" hidden="1">
      <c r="A3446" t="s">
        <v>14</v>
      </c>
      <c r="B3446" t="s">
        <v>96</v>
      </c>
      <c r="C3446" t="s">
        <v>74</v>
      </c>
      <c r="D3446" s="8">
        <v>1110</v>
      </c>
      <c r="E3446" t="str">
        <f>VLOOKUP(D3446,Conformity!$A$2:$C$116,2,0)</f>
        <v>Fixed Single Family Units</v>
      </c>
      <c r="F3446" s="8" t="s">
        <v>10</v>
      </c>
      <c r="G3446" s="26">
        <f t="shared" si="270"/>
        <v>0.96739227811534922</v>
      </c>
      <c r="H3446" s="30">
        <f t="shared" si="271"/>
        <v>0.17065096597435325</v>
      </c>
      <c r="I3446" s="30">
        <f>HLOOKUP(F3446,ROCs!$B$1:$F$17,MATCH(VLOOKUP(D3446,HROC,2,0),ROCs!$A$2:$A$17,0)+1,0)</f>
        <v>0.24895975957097566</v>
      </c>
      <c r="J3446" s="3">
        <v>0.01</v>
      </c>
      <c r="K3446" s="26">
        <f t="shared" si="267"/>
        <v>1.037539798012041E-2</v>
      </c>
      <c r="L3446" s="31">
        <f t="shared" si="268"/>
        <v>2.7310894376178788E-2</v>
      </c>
      <c r="M3446" s="4">
        <f>2.721*K3446*(H3446+VLOOKUP(B3446,Summary!$A$34:C$39,3,0))</f>
        <v>7.0762421944787404E-3</v>
      </c>
      <c r="N3446" t="s">
        <v>115</v>
      </c>
      <c r="P3446">
        <f t="shared" si="269"/>
        <v>1000</v>
      </c>
    </row>
    <row r="3447" spans="1:16" hidden="1">
      <c r="A3447" t="s">
        <v>14</v>
      </c>
      <c r="B3447" t="s">
        <v>96</v>
      </c>
      <c r="C3447" t="s">
        <v>4</v>
      </c>
      <c r="D3447" s="8">
        <v>2110</v>
      </c>
      <c r="E3447" t="str">
        <f>VLOOKUP(D3447,Conformity!$A$2:$C$116,2,0)</f>
        <v>Improved Pastures</v>
      </c>
      <c r="F3447" s="8" t="s">
        <v>10</v>
      </c>
      <c r="G3447" s="26">
        <f t="shared" si="270"/>
        <v>1.8765006736361713</v>
      </c>
      <c r="H3447" s="30">
        <f t="shared" si="271"/>
        <v>0.3700681607026059</v>
      </c>
      <c r="I3447" s="30">
        <f>HLOOKUP(F3447,ROCs!$B$1:$F$17,MATCH(VLOOKUP(D3447,HROC,2,0),ROCs!$A$2:$A$17,0)+1,0)</f>
        <v>0.58663586860269046</v>
      </c>
      <c r="J3447" s="26">
        <v>0</v>
      </c>
      <c r="K3447" s="26">
        <f t="shared" si="267"/>
        <v>0</v>
      </c>
      <c r="L3447" s="31">
        <f t="shared" si="268"/>
        <v>0</v>
      </c>
      <c r="M3447" s="4">
        <f>2.721*K3447*(H3447+VLOOKUP(B3447,Summary!$A$34:C$39,3,0))</f>
        <v>0</v>
      </c>
      <c r="N3447" t="s">
        <v>4</v>
      </c>
      <c r="P3447">
        <f t="shared" si="269"/>
        <v>2000</v>
      </c>
    </row>
    <row r="3448" spans="1:16">
      <c r="A3448" t="s">
        <v>8</v>
      </c>
      <c r="B3448" t="s">
        <v>8</v>
      </c>
      <c r="C3448" t="s">
        <v>17</v>
      </c>
      <c r="D3448" s="8">
        <v>1180</v>
      </c>
      <c r="E3448" t="str">
        <f>VLOOKUP(D3448,Conformity!$A$2:$C$116,2,0)</f>
        <v>Rural Residential</v>
      </c>
      <c r="F3448" s="8" t="s">
        <v>5</v>
      </c>
      <c r="G3448" s="26">
        <f t="shared" si="270"/>
        <v>0.96739227811534922</v>
      </c>
      <c r="H3448" s="30">
        <f t="shared" si="271"/>
        <v>0.17065096597435325</v>
      </c>
      <c r="I3448" s="30">
        <f>HLOOKUP(F3448,ROCs!$B$1:$F$17,MATCH(VLOOKUP(D3448,HROC,2,0),ROCs!$A$2:$A$17,0)+1,0)</f>
        <v>0.27638752969320179</v>
      </c>
      <c r="J3448" s="3">
        <v>0</v>
      </c>
      <c r="K3448" s="26">
        <f t="shared" si="267"/>
        <v>0</v>
      </c>
      <c r="L3448" s="31">
        <f t="shared" si="268"/>
        <v>0</v>
      </c>
      <c r="M3448" s="4">
        <f>2.721*K3448*(H3448+VLOOKUP(B3448,Summary!$A$34:C$39,3,0))</f>
        <v>0</v>
      </c>
      <c r="N3448" t="s">
        <v>17</v>
      </c>
      <c r="O3448" t="s">
        <v>19</v>
      </c>
      <c r="P3448">
        <f t="shared" si="269"/>
        <v>1000</v>
      </c>
    </row>
    <row r="3449" spans="1:16">
      <c r="A3449" t="s">
        <v>8</v>
      </c>
      <c r="B3449" t="s">
        <v>8</v>
      </c>
      <c r="C3449" t="s">
        <v>17</v>
      </c>
      <c r="D3449" s="8">
        <v>2130</v>
      </c>
      <c r="E3449" t="str">
        <f>VLOOKUP(D3449,Conformity!$A$2:$C$116,2,0)</f>
        <v>Woodland Pastures</v>
      </c>
      <c r="F3449" s="8" t="s">
        <v>5</v>
      </c>
      <c r="G3449" s="26">
        <f t="shared" si="270"/>
        <v>0.95337210017164864</v>
      </c>
      <c r="H3449" s="30">
        <f t="shared" si="271"/>
        <v>0.22938109134459039</v>
      </c>
      <c r="I3449" s="30">
        <f>HLOOKUP(F3449,ROCs!$B$1:$F$17,MATCH(VLOOKUP(D3449,HROC,2,0),ROCs!$A$2:$A$17,0)+1,0)</f>
        <v>0.2</v>
      </c>
      <c r="J3449" s="3">
        <v>0</v>
      </c>
      <c r="K3449" s="26">
        <f t="shared" si="267"/>
        <v>0</v>
      </c>
      <c r="L3449" s="31">
        <f t="shared" si="268"/>
        <v>0</v>
      </c>
      <c r="M3449" s="4">
        <f>2.721*K3449*(H3449+VLOOKUP(B3449,Summary!$A$34:C$39,3,0))</f>
        <v>0</v>
      </c>
      <c r="N3449" t="s">
        <v>17</v>
      </c>
      <c r="O3449" t="s">
        <v>26</v>
      </c>
      <c r="P3449">
        <f t="shared" si="269"/>
        <v>2000</v>
      </c>
    </row>
    <row r="3450" spans="1:16">
      <c r="A3450" t="s">
        <v>11</v>
      </c>
      <c r="B3450" t="s">
        <v>11</v>
      </c>
      <c r="C3450" t="s">
        <v>17</v>
      </c>
      <c r="D3450" s="8">
        <v>5120</v>
      </c>
      <c r="E3450" t="str">
        <f>VLOOKUP(D3450,Conformity!$A$2:$C$116,2,0)</f>
        <v xml:space="preserve"> Channelized Waterways, Canals</v>
      </c>
      <c r="F3450" s="8" t="s">
        <v>5</v>
      </c>
      <c r="G3450" s="26">
        <f t="shared" si="270"/>
        <v>0.52096910560538079</v>
      </c>
      <c r="H3450" s="30">
        <f t="shared" si="271"/>
        <v>9.3813358258152305E-2</v>
      </c>
      <c r="I3450" s="30">
        <f>HLOOKUP(F3450,ROCs!$B$1:$F$17,MATCH(VLOOKUP(D3450,HROC,2,0),ROCs!$A$2:$A$17,0)+1,0)</f>
        <v>0.2984336595879456</v>
      </c>
      <c r="J3450" s="3">
        <v>0</v>
      </c>
      <c r="K3450" s="26">
        <f t="shared" si="267"/>
        <v>0</v>
      </c>
      <c r="L3450" s="31">
        <f t="shared" si="268"/>
        <v>0</v>
      </c>
      <c r="M3450" s="4">
        <f>2.721*K3450*(H3450+VLOOKUP(B3450,Summary!$A$34:C$39,3,0))</f>
        <v>0</v>
      </c>
      <c r="N3450" t="s">
        <v>17</v>
      </c>
      <c r="O3450" t="s">
        <v>22</v>
      </c>
      <c r="P3450">
        <f t="shared" si="269"/>
        <v>5000</v>
      </c>
    </row>
    <row r="3451" spans="1:16">
      <c r="A3451" t="s">
        <v>12</v>
      </c>
      <c r="B3451" t="s">
        <v>95</v>
      </c>
      <c r="C3451" t="s">
        <v>17</v>
      </c>
      <c r="D3451" s="8">
        <v>3300</v>
      </c>
      <c r="E3451" t="str">
        <f>VLOOKUP(D3451,Conformity!$A$2:$C$116,2,0)</f>
        <v>Mixed Rangeland</v>
      </c>
      <c r="F3451" s="8" t="s">
        <v>10</v>
      </c>
      <c r="G3451" s="26">
        <f t="shared" si="270"/>
        <v>0.80616023176279095</v>
      </c>
      <c r="H3451" s="30">
        <f t="shared" si="271"/>
        <v>4.9140330516175015E-2</v>
      </c>
      <c r="I3451" s="30">
        <f>HLOOKUP(F3451,ROCs!$B$1:$F$17,MATCH(VLOOKUP(D3451,HROC,2,0),ROCs!$A$2:$A$17,0)+1,0)</f>
        <v>0.24115339422849597</v>
      </c>
      <c r="J3451" s="3">
        <v>0</v>
      </c>
      <c r="K3451" s="26">
        <f t="shared" si="267"/>
        <v>0</v>
      </c>
      <c r="L3451" s="31">
        <f t="shared" si="268"/>
        <v>0</v>
      </c>
      <c r="M3451" s="4">
        <f>2.721*K3451*(H3451+VLOOKUP(B3451,Summary!$A$34:C$39,3,0))</f>
        <v>0</v>
      </c>
      <c r="N3451" t="s">
        <v>17</v>
      </c>
      <c r="O3451" t="s">
        <v>35</v>
      </c>
      <c r="P3451">
        <f t="shared" si="269"/>
        <v>3000</v>
      </c>
    </row>
    <row r="3452" spans="1:16">
      <c r="A3452" t="s">
        <v>12</v>
      </c>
      <c r="B3452" t="s">
        <v>95</v>
      </c>
      <c r="C3452" t="s">
        <v>17</v>
      </c>
      <c r="D3452" s="8">
        <v>6300</v>
      </c>
      <c r="E3452" t="str">
        <f>VLOOKUP(D3452,Conformity!$A$2:$C$116,2,0)</f>
        <v>Wetland Forested Mixed</v>
      </c>
      <c r="F3452" s="8" t="s">
        <v>5</v>
      </c>
      <c r="G3452" s="26">
        <f t="shared" si="270"/>
        <v>0.62640332935885068</v>
      </c>
      <c r="H3452" s="30">
        <f t="shared" si="271"/>
        <v>1.7869211096790915E-2</v>
      </c>
      <c r="I3452" s="30">
        <f>HLOOKUP(F3452,ROCs!$B$1:$F$17,MATCH(VLOOKUP(D3452,HROC,2,0),ROCs!$A$2:$A$17,0)+1,0)</f>
        <v>0.24869471632328805</v>
      </c>
      <c r="J3452" s="3">
        <v>0</v>
      </c>
      <c r="K3452" s="26">
        <f t="shared" si="267"/>
        <v>0</v>
      </c>
      <c r="L3452" s="31">
        <f t="shared" si="268"/>
        <v>0</v>
      </c>
      <c r="M3452" s="4">
        <f>2.721*K3452*(H3452+VLOOKUP(B3452,Summary!$A$34:C$39,3,0))</f>
        <v>0</v>
      </c>
      <c r="N3452" t="s">
        <v>17</v>
      </c>
      <c r="O3452" t="s">
        <v>32</v>
      </c>
      <c r="P3452">
        <f t="shared" si="269"/>
        <v>6000</v>
      </c>
    </row>
    <row r="3453" spans="1:16">
      <c r="A3453" t="s">
        <v>12</v>
      </c>
      <c r="B3453" t="s">
        <v>95</v>
      </c>
      <c r="C3453" t="s">
        <v>17</v>
      </c>
      <c r="D3453" s="8">
        <v>8310</v>
      </c>
      <c r="E3453" t="str">
        <f>VLOOKUP(D3453,Conformity!$A$2:$C$116,2,0)</f>
        <v>Electric Power Facilities</v>
      </c>
      <c r="F3453" s="8" t="s">
        <v>10</v>
      </c>
      <c r="G3453" s="26">
        <f t="shared" si="270"/>
        <v>1.2017295380314896</v>
      </c>
      <c r="H3453" s="30">
        <f t="shared" si="271"/>
        <v>0.2322997442582819</v>
      </c>
      <c r="I3453" s="30">
        <f>HLOOKUP(F3453,ROCs!$B$1:$F$17,MATCH(VLOOKUP(D3453,HROC,2,0),ROCs!$A$2:$A$17,0)+1,0)</f>
        <v>0.57659988543228824</v>
      </c>
      <c r="J3453" s="3">
        <v>0</v>
      </c>
      <c r="K3453" s="26">
        <f t="shared" si="267"/>
        <v>0</v>
      </c>
      <c r="L3453" s="31">
        <f t="shared" si="268"/>
        <v>0</v>
      </c>
      <c r="M3453" s="4">
        <f>2.721*K3453*(H3453+VLOOKUP(B3453,Summary!$A$34:C$39,3,0))</f>
        <v>0</v>
      </c>
      <c r="N3453" t="s">
        <v>17</v>
      </c>
      <c r="O3453" t="s">
        <v>35</v>
      </c>
      <c r="P3453">
        <f t="shared" si="269"/>
        <v>8000</v>
      </c>
    </row>
    <row r="3454" spans="1:16">
      <c r="A3454" t="s">
        <v>14</v>
      </c>
      <c r="B3454" t="s">
        <v>96</v>
      </c>
      <c r="C3454" t="s">
        <v>17</v>
      </c>
      <c r="D3454" s="8">
        <v>1110</v>
      </c>
      <c r="E3454" t="str">
        <f>VLOOKUP(D3454,Conformity!$A$2:$C$116,2,0)</f>
        <v>Fixed Single Family Units</v>
      </c>
      <c r="F3454" s="8" t="s">
        <v>5</v>
      </c>
      <c r="G3454" s="26">
        <f t="shared" si="270"/>
        <v>0.96739227811534922</v>
      </c>
      <c r="H3454" s="30">
        <f t="shared" si="271"/>
        <v>0.17065096597435325</v>
      </c>
      <c r="I3454" s="30">
        <f>HLOOKUP(F3454,ROCs!$B$1:$F$17,MATCH(VLOOKUP(D3454,HROC,2,0),ROCs!$A$2:$A$17,0)+1,0)</f>
        <v>0.27638752969320179</v>
      </c>
      <c r="J3454" s="3">
        <v>0</v>
      </c>
      <c r="K3454" s="26">
        <f t="shared" si="267"/>
        <v>0</v>
      </c>
      <c r="L3454" s="31">
        <f t="shared" si="268"/>
        <v>0</v>
      </c>
      <c r="M3454" s="4">
        <f>2.721*K3454*(H3454+VLOOKUP(B3454,Summary!$A$34:C$39,3,0))</f>
        <v>0</v>
      </c>
      <c r="N3454" t="s">
        <v>17</v>
      </c>
      <c r="O3454" t="s">
        <v>39</v>
      </c>
      <c r="P3454">
        <f t="shared" si="269"/>
        <v>1000</v>
      </c>
    </row>
    <row r="3455" spans="1:16">
      <c r="A3455" t="s">
        <v>14</v>
      </c>
      <c r="B3455" t="s">
        <v>96</v>
      </c>
      <c r="C3455" t="s">
        <v>17</v>
      </c>
      <c r="D3455" s="8">
        <v>1340</v>
      </c>
      <c r="E3455" t="str">
        <f>VLOOKUP(D3455,Conformity!$A$2:$C$116,2,0)</f>
        <v>Multiple Dwelling Units, High Rise &lt;Three stories or more&gt;</v>
      </c>
      <c r="F3455" s="8" t="s">
        <v>10</v>
      </c>
      <c r="G3455" s="26">
        <f t="shared" si="270"/>
        <v>1.6728075169398335</v>
      </c>
      <c r="H3455" s="30">
        <f t="shared" si="271"/>
        <v>0.4645994885165638</v>
      </c>
      <c r="I3455" s="30">
        <f>HLOOKUP(F3455,ROCs!$B$1:$F$17,MATCH(VLOOKUP(D3455,HROC,2,0),ROCs!$A$2:$A$17,0)+1,0)</f>
        <v>0.44774347762687844</v>
      </c>
      <c r="J3455" s="3">
        <v>0</v>
      </c>
      <c r="K3455" s="26">
        <f t="shared" si="267"/>
        <v>0</v>
      </c>
      <c r="L3455" s="31">
        <f t="shared" si="268"/>
        <v>0</v>
      </c>
      <c r="M3455" s="4">
        <f>2.721*K3455*(H3455+VLOOKUP(B3455,Summary!$A$34:C$39,3,0))</f>
        <v>0</v>
      </c>
      <c r="N3455" t="s">
        <v>17</v>
      </c>
      <c r="O3455" t="s">
        <v>37</v>
      </c>
      <c r="P3455">
        <f t="shared" si="269"/>
        <v>1000</v>
      </c>
    </row>
    <row r="3456" spans="1:16">
      <c r="A3456" t="s">
        <v>14</v>
      </c>
      <c r="B3456" t="s">
        <v>96</v>
      </c>
      <c r="C3456" t="s">
        <v>17</v>
      </c>
      <c r="D3456" s="8">
        <v>1411</v>
      </c>
      <c r="E3456" t="str">
        <f>VLOOKUP(D3456,Conformity!$A$2:$C$116,2,0)</f>
        <v>Shopping Centers (Plazas, Malls)</v>
      </c>
      <c r="F3456" s="8" t="s">
        <v>5</v>
      </c>
      <c r="G3456" s="26">
        <f t="shared" si="270"/>
        <v>1.4884831588725165</v>
      </c>
      <c r="H3456" s="30">
        <f t="shared" si="271"/>
        <v>0.30824389141964326</v>
      </c>
      <c r="I3456" s="30">
        <f>HLOOKUP(F3456,ROCs!$B$1:$F$17,MATCH(VLOOKUP(D3456,HROC,2,0),ROCs!$A$2:$A$17,0)+1,0)</f>
        <v>0.58224006489851832</v>
      </c>
      <c r="J3456" s="3">
        <v>0</v>
      </c>
      <c r="K3456" s="26">
        <f t="shared" si="267"/>
        <v>0</v>
      </c>
      <c r="L3456" s="31">
        <f t="shared" si="268"/>
        <v>0</v>
      </c>
      <c r="M3456" s="4">
        <f>2.721*K3456*(H3456+VLOOKUP(B3456,Summary!$A$34:C$39,3,0))</f>
        <v>0</v>
      </c>
      <c r="N3456" t="s">
        <v>17</v>
      </c>
      <c r="O3456" t="s">
        <v>42</v>
      </c>
      <c r="P3456">
        <f t="shared" si="269"/>
        <v>1000</v>
      </c>
    </row>
    <row r="3457" spans="1:16">
      <c r="A3457" t="s">
        <v>14</v>
      </c>
      <c r="B3457" t="s">
        <v>96</v>
      </c>
      <c r="C3457" t="s">
        <v>17</v>
      </c>
      <c r="D3457" s="8">
        <v>4110</v>
      </c>
      <c r="E3457" t="str">
        <f>VLOOKUP(D3457,Conformity!$A$2:$C$116,2,0)</f>
        <v>Pine Flatwoods</v>
      </c>
      <c r="F3457" s="8" t="s">
        <v>10</v>
      </c>
      <c r="G3457" s="26">
        <f t="shared" si="270"/>
        <v>0.80616023176279095</v>
      </c>
      <c r="H3457" s="30">
        <f t="shared" si="271"/>
        <v>4.9140330516175015E-2</v>
      </c>
      <c r="I3457" s="30">
        <f>HLOOKUP(F3457,ROCs!$B$1:$F$17,MATCH(VLOOKUP(D3457,HROC,2,0),ROCs!$A$2:$A$17,0)+1,0)</f>
        <v>0.24115339422849597</v>
      </c>
      <c r="J3457" s="3">
        <v>0</v>
      </c>
      <c r="K3457" s="26">
        <f t="shared" si="267"/>
        <v>0</v>
      </c>
      <c r="L3457" s="31">
        <f t="shared" si="268"/>
        <v>0</v>
      </c>
      <c r="M3457" s="4">
        <f>2.721*K3457*(H3457+VLOOKUP(B3457,Summary!$A$34:C$39,3,0))</f>
        <v>0</v>
      </c>
      <c r="N3457" t="s">
        <v>17</v>
      </c>
      <c r="O3457" t="s">
        <v>47</v>
      </c>
      <c r="P3457">
        <f t="shared" si="269"/>
        <v>4000</v>
      </c>
    </row>
    <row r="3458" spans="1:16">
      <c r="A3458" t="s">
        <v>14</v>
      </c>
      <c r="B3458" t="s">
        <v>96</v>
      </c>
      <c r="C3458" t="s">
        <v>17</v>
      </c>
      <c r="D3458" s="8">
        <v>5110</v>
      </c>
      <c r="E3458" t="str">
        <f>VLOOKUP(D3458,Conformity!$A$2:$C$116,2,0)</f>
        <v xml:space="preserve"> Natural River, Stream, Waterway</v>
      </c>
      <c r="F3458" s="8" t="s">
        <v>3</v>
      </c>
      <c r="G3458" s="26">
        <f t="shared" si="270"/>
        <v>0.52096910560538079</v>
      </c>
      <c r="H3458" s="30">
        <f t="shared" si="271"/>
        <v>9.3813358258152305E-2</v>
      </c>
      <c r="I3458" s="30">
        <f>HLOOKUP(F3458,ROCs!$B$1:$F$17,MATCH(VLOOKUP(D3458,HROC,2,0),ROCs!$A$2:$A$17,0)+1,0)</f>
        <v>0.2984336595879456</v>
      </c>
      <c r="J3458" s="3">
        <v>0</v>
      </c>
      <c r="K3458" s="26">
        <f t="shared" ref="K3458:K3521" si="272">Rain*I3458*J3458/12</f>
        <v>0</v>
      </c>
      <c r="L3458" s="31">
        <f t="shared" ref="L3458:L3521" si="273">2.721*G3458*K3458</f>
        <v>0</v>
      </c>
      <c r="M3458" s="4">
        <f>2.721*K3458*(H3458+VLOOKUP(B3458,Summary!$A$34:C$39,3,0))</f>
        <v>0</v>
      </c>
      <c r="N3458" t="s">
        <v>17</v>
      </c>
      <c r="O3458" t="s">
        <v>38</v>
      </c>
      <c r="P3458">
        <f t="shared" si="269"/>
        <v>5000</v>
      </c>
    </row>
    <row r="3459" spans="1:16">
      <c r="A3459" t="s">
        <v>14</v>
      </c>
      <c r="B3459" t="s">
        <v>96</v>
      </c>
      <c r="C3459" t="s">
        <v>17</v>
      </c>
      <c r="D3459" s="8">
        <v>5110</v>
      </c>
      <c r="E3459" t="str">
        <f>VLOOKUP(D3459,Conformity!$A$2:$C$116,2,0)</f>
        <v xml:space="preserve"> Natural River, Stream, Waterway</v>
      </c>
      <c r="F3459" s="8" t="s">
        <v>5</v>
      </c>
      <c r="G3459" s="26">
        <f t="shared" si="270"/>
        <v>0.52096910560538079</v>
      </c>
      <c r="H3459" s="30">
        <f t="shared" si="271"/>
        <v>9.3813358258152305E-2</v>
      </c>
      <c r="I3459" s="30">
        <f>HLOOKUP(F3459,ROCs!$B$1:$F$17,MATCH(VLOOKUP(D3459,HROC,2,0),ROCs!$A$2:$A$17,0)+1,0)</f>
        <v>0.2984336595879456</v>
      </c>
      <c r="J3459" s="3">
        <v>0</v>
      </c>
      <c r="K3459" s="26">
        <f t="shared" si="272"/>
        <v>0</v>
      </c>
      <c r="L3459" s="31">
        <f t="shared" si="273"/>
        <v>0</v>
      </c>
      <c r="M3459" s="4">
        <f>2.721*K3459*(H3459+VLOOKUP(B3459,Summary!$A$34:C$39,3,0))</f>
        <v>0</v>
      </c>
      <c r="N3459" t="s">
        <v>17</v>
      </c>
      <c r="O3459" t="s">
        <v>43</v>
      </c>
      <c r="P3459">
        <f t="shared" ref="P3459:P3522" si="274">INT(D3459/1000)*1000</f>
        <v>5000</v>
      </c>
    </row>
    <row r="3460" spans="1:16">
      <c r="A3460" t="s">
        <v>14</v>
      </c>
      <c r="B3460" t="s">
        <v>96</v>
      </c>
      <c r="C3460" t="s">
        <v>17</v>
      </c>
      <c r="D3460" s="8">
        <v>5110</v>
      </c>
      <c r="E3460" t="str">
        <f>VLOOKUP(D3460,Conformity!$A$2:$C$116,2,0)</f>
        <v xml:space="preserve"> Natural River, Stream, Waterway</v>
      </c>
      <c r="F3460" s="8" t="s">
        <v>5</v>
      </c>
      <c r="G3460" s="26">
        <f t="shared" si="270"/>
        <v>0.52096910560538079</v>
      </c>
      <c r="H3460" s="30">
        <f t="shared" si="271"/>
        <v>9.3813358258152305E-2</v>
      </c>
      <c r="I3460" s="30">
        <f>HLOOKUP(F3460,ROCs!$B$1:$F$17,MATCH(VLOOKUP(D3460,HROC,2,0),ROCs!$A$2:$A$17,0)+1,0)</f>
        <v>0.2984336595879456</v>
      </c>
      <c r="J3460" s="3">
        <v>0</v>
      </c>
      <c r="K3460" s="26">
        <f t="shared" si="272"/>
        <v>0</v>
      </c>
      <c r="L3460" s="31">
        <f t="shared" si="273"/>
        <v>0</v>
      </c>
      <c r="M3460" s="4">
        <f>2.721*K3460*(H3460+VLOOKUP(B3460,Summary!$A$34:C$39,3,0))</f>
        <v>0</v>
      </c>
      <c r="N3460" t="s">
        <v>17</v>
      </c>
      <c r="O3460" t="s">
        <v>52</v>
      </c>
      <c r="P3460">
        <f t="shared" si="274"/>
        <v>5000</v>
      </c>
    </row>
    <row r="3461" spans="1:16">
      <c r="A3461" t="s">
        <v>14</v>
      </c>
      <c r="B3461" t="s">
        <v>96</v>
      </c>
      <c r="C3461" t="s">
        <v>17</v>
      </c>
      <c r="D3461" s="8">
        <v>5110</v>
      </c>
      <c r="E3461" t="str">
        <f>VLOOKUP(D3461,Conformity!$A$2:$C$116,2,0)</f>
        <v xml:space="preserve"> Natural River, Stream, Waterway</v>
      </c>
      <c r="F3461" s="8" t="s">
        <v>5</v>
      </c>
      <c r="G3461" s="26">
        <f t="shared" si="270"/>
        <v>0.52096910560538079</v>
      </c>
      <c r="H3461" s="30">
        <f t="shared" si="271"/>
        <v>9.3813358258152305E-2</v>
      </c>
      <c r="I3461" s="30">
        <f>HLOOKUP(F3461,ROCs!$B$1:$F$17,MATCH(VLOOKUP(D3461,HROC,2,0),ROCs!$A$2:$A$17,0)+1,0)</f>
        <v>0.2984336595879456</v>
      </c>
      <c r="J3461" s="3">
        <v>0</v>
      </c>
      <c r="K3461" s="26">
        <f t="shared" si="272"/>
        <v>0</v>
      </c>
      <c r="L3461" s="31">
        <f t="shared" si="273"/>
        <v>0</v>
      </c>
      <c r="M3461" s="4">
        <f>2.721*K3461*(H3461+VLOOKUP(B3461,Summary!$A$34:C$39,3,0))</f>
        <v>0</v>
      </c>
      <c r="N3461" t="s">
        <v>17</v>
      </c>
      <c r="O3461" t="s">
        <v>53</v>
      </c>
      <c r="P3461">
        <f t="shared" si="274"/>
        <v>5000</v>
      </c>
    </row>
    <row r="3462" spans="1:16">
      <c r="A3462" t="s">
        <v>14</v>
      </c>
      <c r="B3462" t="s">
        <v>96</v>
      </c>
      <c r="C3462" t="s">
        <v>17</v>
      </c>
      <c r="D3462" s="8">
        <v>5110</v>
      </c>
      <c r="E3462" t="str">
        <f>VLOOKUP(D3462,Conformity!$A$2:$C$116,2,0)</f>
        <v xml:space="preserve"> Natural River, Stream, Waterway</v>
      </c>
      <c r="F3462" s="8" t="s">
        <v>10</v>
      </c>
      <c r="G3462" s="26">
        <f t="shared" si="270"/>
        <v>0.52096910560538079</v>
      </c>
      <c r="H3462" s="30">
        <f t="shared" si="271"/>
        <v>9.3813358258152305E-2</v>
      </c>
      <c r="I3462" s="30">
        <f>HLOOKUP(F3462,ROCs!$B$1:$F$17,MATCH(VLOOKUP(D3462,HROC,2,0),ROCs!$A$2:$A$17,0)+1,0)</f>
        <v>0.2984336595879456</v>
      </c>
      <c r="J3462" s="3">
        <v>0</v>
      </c>
      <c r="K3462" s="26">
        <f t="shared" si="272"/>
        <v>0</v>
      </c>
      <c r="L3462" s="31">
        <f t="shared" si="273"/>
        <v>0</v>
      </c>
      <c r="M3462" s="4">
        <f>2.721*K3462*(H3462+VLOOKUP(B3462,Summary!$A$34:C$39,3,0))</f>
        <v>0</v>
      </c>
      <c r="N3462" t="s">
        <v>17</v>
      </c>
      <c r="O3462" t="s">
        <v>43</v>
      </c>
      <c r="P3462">
        <f t="shared" si="274"/>
        <v>5000</v>
      </c>
    </row>
    <row r="3463" spans="1:16">
      <c r="A3463" t="s">
        <v>14</v>
      </c>
      <c r="B3463" t="s">
        <v>96</v>
      </c>
      <c r="C3463" t="s">
        <v>17</v>
      </c>
      <c r="D3463" s="8">
        <v>5120</v>
      </c>
      <c r="E3463" t="str">
        <f>VLOOKUP(D3463,Conformity!$A$2:$C$116,2,0)</f>
        <v xml:space="preserve"> Channelized Waterways, Canals</v>
      </c>
      <c r="F3463" s="8" t="s">
        <v>5</v>
      </c>
      <c r="G3463" s="26">
        <f t="shared" si="270"/>
        <v>0.52096910560538079</v>
      </c>
      <c r="H3463" s="30">
        <f t="shared" si="271"/>
        <v>9.3813358258152305E-2</v>
      </c>
      <c r="I3463" s="30">
        <f>HLOOKUP(F3463,ROCs!$B$1:$F$17,MATCH(VLOOKUP(D3463,HROC,2,0),ROCs!$A$2:$A$17,0)+1,0)</f>
        <v>0.2984336595879456</v>
      </c>
      <c r="J3463" s="3">
        <v>0</v>
      </c>
      <c r="K3463" s="26">
        <f t="shared" si="272"/>
        <v>0</v>
      </c>
      <c r="L3463" s="31">
        <f t="shared" si="273"/>
        <v>0</v>
      </c>
      <c r="M3463" s="4">
        <f>2.721*K3463*(H3463+VLOOKUP(B3463,Summary!$A$34:C$39,3,0))</f>
        <v>0</v>
      </c>
      <c r="N3463" t="s">
        <v>17</v>
      </c>
      <c r="O3463" t="s">
        <v>48</v>
      </c>
      <c r="P3463">
        <f t="shared" si="274"/>
        <v>5000</v>
      </c>
    </row>
    <row r="3464" spans="1:16">
      <c r="A3464" t="s">
        <v>14</v>
      </c>
      <c r="B3464" t="s">
        <v>96</v>
      </c>
      <c r="C3464" t="s">
        <v>17</v>
      </c>
      <c r="D3464" s="8">
        <v>5300</v>
      </c>
      <c r="E3464" t="str">
        <f>VLOOKUP(D3464,Conformity!$A$2:$C$116,2,0)</f>
        <v>Reservoirs</v>
      </c>
      <c r="F3464" s="8" t="s">
        <v>5</v>
      </c>
      <c r="G3464" s="26">
        <f t="shared" si="270"/>
        <v>0.52096910560538079</v>
      </c>
      <c r="H3464" s="30">
        <f t="shared" si="271"/>
        <v>9.3813358258152305E-2</v>
      </c>
      <c r="I3464" s="30">
        <f>HLOOKUP(F3464,ROCs!$B$1:$F$17,MATCH(VLOOKUP(D3464,HROC,2,0),ROCs!$A$2:$A$17,0)+1,0)</f>
        <v>0.2984336595879456</v>
      </c>
      <c r="J3464" s="3">
        <v>0</v>
      </c>
      <c r="K3464" s="26">
        <f t="shared" si="272"/>
        <v>0</v>
      </c>
      <c r="L3464" s="31">
        <f t="shared" si="273"/>
        <v>0</v>
      </c>
      <c r="M3464" s="4">
        <f>2.721*K3464*(H3464+VLOOKUP(B3464,Summary!$A$34:C$39,3,0))</f>
        <v>0</v>
      </c>
      <c r="N3464" t="s">
        <v>17</v>
      </c>
      <c r="O3464" t="s">
        <v>37</v>
      </c>
      <c r="P3464">
        <f t="shared" si="274"/>
        <v>5000</v>
      </c>
    </row>
    <row r="3465" spans="1:16">
      <c r="A3465" t="s">
        <v>14</v>
      </c>
      <c r="B3465" t="s">
        <v>96</v>
      </c>
      <c r="C3465" t="s">
        <v>17</v>
      </c>
      <c r="D3465" s="8">
        <v>6170</v>
      </c>
      <c r="E3465" t="str">
        <f>VLOOKUP(D3465,Conformity!$A$2:$C$116,2,0)</f>
        <v>Mixed Wetland Hardwoods</v>
      </c>
      <c r="F3465" s="8" t="s">
        <v>10</v>
      </c>
      <c r="G3465" s="26">
        <f t="shared" si="270"/>
        <v>0.62640332935885068</v>
      </c>
      <c r="H3465" s="30">
        <f t="shared" si="271"/>
        <v>1.7869211096790915E-2</v>
      </c>
      <c r="I3465" s="30">
        <f>HLOOKUP(F3465,ROCs!$B$1:$F$17,MATCH(VLOOKUP(D3465,HROC,2,0),ROCs!$A$2:$A$17,0)+1,0)</f>
        <v>0.24869471632328805</v>
      </c>
      <c r="J3465" s="3">
        <v>0</v>
      </c>
      <c r="K3465" s="26">
        <f t="shared" si="272"/>
        <v>0</v>
      </c>
      <c r="L3465" s="31">
        <f t="shared" si="273"/>
        <v>0</v>
      </c>
      <c r="M3465" s="4">
        <f>2.721*K3465*(H3465+VLOOKUP(B3465,Summary!$A$34:C$39,3,0))</f>
        <v>0</v>
      </c>
      <c r="N3465" t="s">
        <v>17</v>
      </c>
      <c r="O3465" t="s">
        <v>52</v>
      </c>
      <c r="P3465">
        <f t="shared" si="274"/>
        <v>6000</v>
      </c>
    </row>
    <row r="3466" spans="1:16">
      <c r="A3466" t="s">
        <v>14</v>
      </c>
      <c r="B3466" t="s">
        <v>96</v>
      </c>
      <c r="C3466" t="s">
        <v>17</v>
      </c>
      <c r="D3466" s="8">
        <v>6440</v>
      </c>
      <c r="E3466" t="str">
        <f>VLOOKUP(D3466,Conformity!$A$2:$C$116,2,0)</f>
        <v>Emergent Aquatic Vegetation</v>
      </c>
      <c r="F3466" s="8" t="s">
        <v>9</v>
      </c>
      <c r="G3466" s="26">
        <f t="shared" si="270"/>
        <v>0.62640332935885068</v>
      </c>
      <c r="H3466" s="30">
        <f t="shared" si="271"/>
        <v>1.7869211096790915E-2</v>
      </c>
      <c r="I3466" s="30">
        <f>HLOOKUP(F3466,ROCs!$B$1:$F$17,MATCH(VLOOKUP(D3466,HROC,2,0),ROCs!$A$2:$A$17,0)+1,0)</f>
        <v>0.24869471632328805</v>
      </c>
      <c r="J3466" s="3">
        <v>0</v>
      </c>
      <c r="K3466" s="26">
        <f t="shared" si="272"/>
        <v>0</v>
      </c>
      <c r="L3466" s="31">
        <f t="shared" si="273"/>
        <v>0</v>
      </c>
      <c r="M3466" s="4">
        <f>2.721*K3466*(H3466+VLOOKUP(B3466,Summary!$A$34:C$39,3,0))</f>
        <v>0</v>
      </c>
      <c r="N3466" t="s">
        <v>17</v>
      </c>
      <c r="O3466" t="s">
        <v>38</v>
      </c>
      <c r="P3466">
        <f t="shared" si="274"/>
        <v>6000</v>
      </c>
    </row>
    <row r="3467" spans="1:16">
      <c r="A3467" t="s">
        <v>14</v>
      </c>
      <c r="B3467" t="s">
        <v>96</v>
      </c>
      <c r="C3467" t="s">
        <v>17</v>
      </c>
      <c r="D3467" s="8">
        <v>8310</v>
      </c>
      <c r="E3467" t="str">
        <f>VLOOKUP(D3467,Conformity!$A$2:$C$116,2,0)</f>
        <v>Electric Power Facilities</v>
      </c>
      <c r="F3467" s="8" t="s">
        <v>9</v>
      </c>
      <c r="G3467" s="26">
        <f t="shared" si="270"/>
        <v>1.2017295380314896</v>
      </c>
      <c r="H3467" s="30">
        <f t="shared" si="271"/>
        <v>0.2322997442582819</v>
      </c>
      <c r="I3467" s="30">
        <f>HLOOKUP(F3467,ROCs!$B$1:$F$17,MATCH(VLOOKUP(D3467,HROC,2,0),ROCs!$A$2:$A$17,0)+1,0)</f>
        <v>0.57095970596605816</v>
      </c>
      <c r="J3467" s="3">
        <v>0</v>
      </c>
      <c r="K3467" s="26">
        <f t="shared" si="272"/>
        <v>0</v>
      </c>
      <c r="L3467" s="31">
        <f t="shared" si="273"/>
        <v>0</v>
      </c>
      <c r="M3467" s="4">
        <f>2.721*K3467*(H3467+VLOOKUP(B3467,Summary!$A$34:C$39,3,0))</f>
        <v>0</v>
      </c>
      <c r="N3467" t="s">
        <v>17</v>
      </c>
      <c r="O3467" t="s">
        <v>38</v>
      </c>
      <c r="P3467">
        <f t="shared" si="274"/>
        <v>8000</v>
      </c>
    </row>
    <row r="3468" spans="1:16">
      <c r="A3468" t="s">
        <v>14</v>
      </c>
      <c r="B3468" t="s">
        <v>96</v>
      </c>
      <c r="C3468" t="s">
        <v>17</v>
      </c>
      <c r="D3468" s="8">
        <v>8320</v>
      </c>
      <c r="E3468" t="str">
        <f>VLOOKUP(D3468,Conformity!$A$2:$C$116,2,0)</f>
        <v>Electrical Power Transmission Lines</v>
      </c>
      <c r="F3468" s="8" t="s">
        <v>10</v>
      </c>
      <c r="G3468" s="26">
        <f t="shared" si="270"/>
        <v>0.73183755311232057</v>
      </c>
      <c r="H3468" s="30">
        <f t="shared" si="271"/>
        <v>0.15992943931627868</v>
      </c>
      <c r="I3468" s="30">
        <f>HLOOKUP(F3468,ROCs!$B$1:$F$17,MATCH(VLOOKUP(D3468,HROC,2,0),ROCs!$A$2:$A$17,0)+1,0)</f>
        <v>0.24115339422849597</v>
      </c>
      <c r="J3468" s="3">
        <v>0</v>
      </c>
      <c r="K3468" s="26">
        <f t="shared" si="272"/>
        <v>0</v>
      </c>
      <c r="L3468" s="31">
        <f t="shared" si="273"/>
        <v>0</v>
      </c>
      <c r="M3468" s="4">
        <f>2.721*K3468*(H3468+VLOOKUP(B3468,Summary!$A$34:C$39,3,0))</f>
        <v>0</v>
      </c>
      <c r="N3468" t="s">
        <v>17</v>
      </c>
      <c r="O3468" t="s">
        <v>55</v>
      </c>
      <c r="P3468">
        <f t="shared" si="274"/>
        <v>8000</v>
      </c>
    </row>
    <row r="3469" spans="1:16">
      <c r="A3469" t="s">
        <v>16</v>
      </c>
      <c r="B3469" t="s">
        <v>97</v>
      </c>
      <c r="C3469" t="s">
        <v>17</v>
      </c>
      <c r="D3469" s="8">
        <v>2210</v>
      </c>
      <c r="E3469" t="str">
        <f>VLOOKUP(D3469,Conformity!$A$2:$C$116,2,0)</f>
        <v>Citrus Groves</v>
      </c>
      <c r="F3469" s="8" t="s">
        <v>5</v>
      </c>
      <c r="G3469" s="26">
        <f t="shared" si="270"/>
        <v>1.6671011379372187</v>
      </c>
      <c r="H3469" s="30">
        <f t="shared" si="271"/>
        <v>0.16490862031309303</v>
      </c>
      <c r="I3469" s="30">
        <f>HLOOKUP(F3469,ROCs!$B$1:$F$17,MATCH(VLOOKUP(D3469,HROC,2,0),ROCs!$A$2:$A$17,0)+1,0)</f>
        <v>0.32696578480774496</v>
      </c>
      <c r="J3469" s="3">
        <v>0</v>
      </c>
      <c r="K3469" s="26">
        <f t="shared" si="272"/>
        <v>0</v>
      </c>
      <c r="L3469" s="31">
        <f t="shared" si="273"/>
        <v>0</v>
      </c>
      <c r="M3469" s="4">
        <f>2.721*K3469*(H3469+VLOOKUP(B3469,Summary!$A$34:C$39,3,0))</f>
        <v>0</v>
      </c>
      <c r="N3469" t="s">
        <v>17</v>
      </c>
      <c r="O3469" t="s">
        <v>62</v>
      </c>
      <c r="P3469">
        <f t="shared" si="274"/>
        <v>2000</v>
      </c>
    </row>
    <row r="3470" spans="1:16">
      <c r="A3470" t="s">
        <v>16</v>
      </c>
      <c r="B3470" t="s">
        <v>97</v>
      </c>
      <c r="C3470" t="s">
        <v>17</v>
      </c>
      <c r="D3470" s="8">
        <v>5120</v>
      </c>
      <c r="E3470" t="str">
        <f>VLOOKUP(D3470,Conformity!$A$2:$C$116,2,0)</f>
        <v xml:space="preserve"> Channelized Waterways, Canals</v>
      </c>
      <c r="F3470" s="8" t="s">
        <v>10</v>
      </c>
      <c r="G3470" s="26">
        <f t="shared" si="270"/>
        <v>0.52096910560538079</v>
      </c>
      <c r="H3470" s="30">
        <f t="shared" si="271"/>
        <v>9.3813358258152305E-2</v>
      </c>
      <c r="I3470" s="30">
        <f>HLOOKUP(F3470,ROCs!$B$1:$F$17,MATCH(VLOOKUP(D3470,HROC,2,0),ROCs!$A$2:$A$17,0)+1,0)</f>
        <v>0.2984336595879456</v>
      </c>
      <c r="J3470" s="3">
        <v>0</v>
      </c>
      <c r="K3470" s="26">
        <f t="shared" si="272"/>
        <v>0</v>
      </c>
      <c r="L3470" s="31">
        <f t="shared" si="273"/>
        <v>0</v>
      </c>
      <c r="M3470" s="4">
        <f>2.721*K3470*(H3470+VLOOKUP(B3470,Summary!$A$34:C$39,3,0))</f>
        <v>0</v>
      </c>
      <c r="N3470" t="s">
        <v>17</v>
      </c>
      <c r="O3470" t="s">
        <v>70</v>
      </c>
      <c r="P3470">
        <f t="shared" si="274"/>
        <v>5000</v>
      </c>
    </row>
    <row r="3471" spans="1:16" hidden="1">
      <c r="A3471" t="s">
        <v>7</v>
      </c>
      <c r="B3471" t="s">
        <v>94</v>
      </c>
      <c r="C3471" t="s">
        <v>86</v>
      </c>
      <c r="D3471" s="8">
        <v>1330</v>
      </c>
      <c r="E3471" t="str">
        <f>VLOOKUP(D3471,Conformity!$A$2:$C$116,2,0)</f>
        <v>Multiple Dwelling Units, Low Rise &lt;Two stories or less&gt;</v>
      </c>
      <c r="F3471" s="8" t="s">
        <v>10</v>
      </c>
      <c r="G3471" s="26">
        <f t="shared" ref="G3471:G3534" si="275">VLOOKUP(VLOOKUP(D3471,HEMC,2,0),EMCN,2,0)</f>
        <v>1.6728075169398335</v>
      </c>
      <c r="H3471" s="30">
        <f t="shared" ref="H3471:H3534" si="276">VLOOKUP(VLOOKUP(D3471,HEMC,2,0),EMCP,3,0)</f>
        <v>0.4645994885165638</v>
      </c>
      <c r="I3471" s="30">
        <f>HLOOKUP(F3471,ROCs!$B$1:$F$17,MATCH(VLOOKUP(D3471,HROC,2,0),ROCs!$A$2:$A$17,0)+1,0)</f>
        <v>0.44774347762687844</v>
      </c>
      <c r="J3471" s="3">
        <v>0</v>
      </c>
      <c r="K3471" s="26">
        <f t="shared" si="272"/>
        <v>0</v>
      </c>
      <c r="L3471" s="31">
        <f t="shared" si="273"/>
        <v>0</v>
      </c>
      <c r="M3471" s="4">
        <f>2.721*K3471*(H3471+VLOOKUP(B3471,Summary!$A$34:C$39,3,0))</f>
        <v>0</v>
      </c>
      <c r="N3471" t="s">
        <v>109</v>
      </c>
      <c r="P3471">
        <f t="shared" si="274"/>
        <v>1000</v>
      </c>
    </row>
    <row r="3472" spans="1:16" hidden="1">
      <c r="A3472" t="s">
        <v>7</v>
      </c>
      <c r="B3472" t="s">
        <v>94</v>
      </c>
      <c r="C3472" t="s">
        <v>86</v>
      </c>
      <c r="D3472" s="8">
        <v>6170</v>
      </c>
      <c r="E3472" t="str">
        <f>VLOOKUP(D3472,Conformity!$A$2:$C$116,2,0)</f>
        <v>Mixed Wetland Hardwoods</v>
      </c>
      <c r="F3472" s="8" t="s">
        <v>5</v>
      </c>
      <c r="G3472" s="26">
        <f t="shared" si="275"/>
        <v>0.62640332935885068</v>
      </c>
      <c r="H3472" s="30">
        <f t="shared" si="276"/>
        <v>1.7869211096790915E-2</v>
      </c>
      <c r="I3472" s="30">
        <f>HLOOKUP(F3472,ROCs!$B$1:$F$17,MATCH(VLOOKUP(D3472,HROC,2,0),ROCs!$A$2:$A$17,0)+1,0)</f>
        <v>0.24869471632328805</v>
      </c>
      <c r="J3472" s="3">
        <v>0</v>
      </c>
      <c r="K3472" s="26">
        <f t="shared" si="272"/>
        <v>0</v>
      </c>
      <c r="L3472" s="31">
        <f t="shared" si="273"/>
        <v>0</v>
      </c>
      <c r="M3472" s="4">
        <f>2.721*K3472*(H3472+VLOOKUP(B3472,Summary!$A$34:C$39,3,0))</f>
        <v>0</v>
      </c>
      <c r="N3472" t="s">
        <v>109</v>
      </c>
      <c r="P3472">
        <f t="shared" si="274"/>
        <v>6000</v>
      </c>
    </row>
    <row r="3473" spans="1:16" hidden="1">
      <c r="A3473" t="s">
        <v>8</v>
      </c>
      <c r="B3473" t="s">
        <v>8</v>
      </c>
      <c r="C3473" t="s">
        <v>86</v>
      </c>
      <c r="D3473" s="8">
        <v>2110</v>
      </c>
      <c r="E3473" t="str">
        <f>VLOOKUP(D3473,Conformity!$A$2:$C$116,2,0)</f>
        <v>Improved Pastures</v>
      </c>
      <c r="F3473" s="8" t="s">
        <v>10</v>
      </c>
      <c r="G3473" s="26">
        <f t="shared" si="275"/>
        <v>1.8765006736361713</v>
      </c>
      <c r="H3473" s="30">
        <f t="shared" si="276"/>
        <v>0.3700681607026059</v>
      </c>
      <c r="I3473" s="30">
        <f>HLOOKUP(F3473,ROCs!$B$1:$F$17,MATCH(VLOOKUP(D3473,HROC,2,0),ROCs!$A$2:$A$17,0)+1,0)</f>
        <v>0.58663586860269046</v>
      </c>
      <c r="J3473" s="3">
        <v>0</v>
      </c>
      <c r="K3473" s="26">
        <f t="shared" si="272"/>
        <v>0</v>
      </c>
      <c r="L3473" s="31">
        <f t="shared" si="273"/>
        <v>0</v>
      </c>
      <c r="M3473" s="4">
        <f>2.721*K3473*(H3473+VLOOKUP(B3473,Summary!$A$34:C$39,3,0))</f>
        <v>0</v>
      </c>
      <c r="N3473" t="s">
        <v>109</v>
      </c>
      <c r="P3473">
        <f t="shared" si="274"/>
        <v>2000</v>
      </c>
    </row>
    <row r="3474" spans="1:16" hidden="1">
      <c r="A3474" t="s">
        <v>8</v>
      </c>
      <c r="B3474" t="s">
        <v>8</v>
      </c>
      <c r="C3474" t="s">
        <v>86</v>
      </c>
      <c r="D3474" s="8">
        <v>6440</v>
      </c>
      <c r="E3474" t="str">
        <f>VLOOKUP(D3474,Conformity!$A$2:$C$116,2,0)</f>
        <v>Emergent Aquatic Vegetation</v>
      </c>
      <c r="F3474" s="8" t="s">
        <v>10</v>
      </c>
      <c r="G3474" s="26">
        <f t="shared" si="275"/>
        <v>0.62640332935885068</v>
      </c>
      <c r="H3474" s="30">
        <f t="shared" si="276"/>
        <v>1.7869211096790915E-2</v>
      </c>
      <c r="I3474" s="30">
        <f>HLOOKUP(F3474,ROCs!$B$1:$F$17,MATCH(VLOOKUP(D3474,HROC,2,0),ROCs!$A$2:$A$17,0)+1,0)</f>
        <v>0.24869471632328805</v>
      </c>
      <c r="J3474" s="3">
        <v>0</v>
      </c>
      <c r="K3474" s="26">
        <f t="shared" si="272"/>
        <v>0</v>
      </c>
      <c r="L3474" s="31">
        <f t="shared" si="273"/>
        <v>0</v>
      </c>
      <c r="M3474" s="4">
        <f>2.721*K3474*(H3474+VLOOKUP(B3474,Summary!$A$34:C$39,3,0))</f>
        <v>0</v>
      </c>
      <c r="N3474" t="s">
        <v>109</v>
      </c>
      <c r="P3474">
        <f t="shared" si="274"/>
        <v>6000</v>
      </c>
    </row>
    <row r="3475" spans="1:16" hidden="1">
      <c r="A3475" t="s">
        <v>11</v>
      </c>
      <c r="B3475" t="s">
        <v>11</v>
      </c>
      <c r="C3475" t="s">
        <v>86</v>
      </c>
      <c r="D3475" s="8">
        <v>7430</v>
      </c>
      <c r="E3475" t="str">
        <f>VLOOKUP(D3475,Conformity!$A$2:$C$116,2,0)</f>
        <v>Spoil Areas</v>
      </c>
      <c r="F3475" s="8" t="s">
        <v>10</v>
      </c>
      <c r="G3475" s="26">
        <f t="shared" si="275"/>
        <v>0.73183755311232057</v>
      </c>
      <c r="H3475" s="30">
        <f t="shared" si="276"/>
        <v>0.13401908322593187</v>
      </c>
      <c r="I3475" s="30">
        <f>HLOOKUP(F3475,ROCs!$B$1:$F$17,MATCH(VLOOKUP(D3475,HROC,2,0),ROCs!$A$2:$A$17,0)+1,0)</f>
        <v>0.24115339422849597</v>
      </c>
      <c r="J3475" s="3">
        <v>0</v>
      </c>
      <c r="K3475" s="26">
        <f t="shared" si="272"/>
        <v>0</v>
      </c>
      <c r="L3475" s="31">
        <f t="shared" si="273"/>
        <v>0</v>
      </c>
      <c r="M3475" s="4">
        <f>2.721*K3475*(H3475+VLOOKUP(B3475,Summary!$A$34:C$39,3,0))</f>
        <v>0</v>
      </c>
      <c r="N3475" t="s">
        <v>109</v>
      </c>
      <c r="P3475">
        <f t="shared" si="274"/>
        <v>7000</v>
      </c>
    </row>
    <row r="3476" spans="1:16" hidden="1">
      <c r="A3476" t="s">
        <v>12</v>
      </c>
      <c r="B3476" t="s">
        <v>95</v>
      </c>
      <c r="C3476" t="s">
        <v>86</v>
      </c>
      <c r="D3476" s="8">
        <v>5250</v>
      </c>
      <c r="E3476" t="str">
        <f>VLOOKUP(D3476,Conformity!$A$2:$C$116,2,0)</f>
        <v>Marshy Lakes</v>
      </c>
      <c r="F3476" s="8" t="s">
        <v>5</v>
      </c>
      <c r="G3476" s="26">
        <f t="shared" si="275"/>
        <v>0.52096910560538079</v>
      </c>
      <c r="H3476" s="30">
        <f t="shared" si="276"/>
        <v>9.3813358258152305E-2</v>
      </c>
      <c r="I3476" s="30">
        <f>HLOOKUP(F3476,ROCs!$B$1:$F$17,MATCH(VLOOKUP(D3476,HROC,2,0),ROCs!$A$2:$A$17,0)+1,0)</f>
        <v>0.2984336595879456</v>
      </c>
      <c r="J3476" s="3">
        <v>0</v>
      </c>
      <c r="K3476" s="26">
        <f t="shared" si="272"/>
        <v>0</v>
      </c>
      <c r="L3476" s="31">
        <f t="shared" si="273"/>
        <v>0</v>
      </c>
      <c r="M3476" s="4">
        <f>2.721*K3476*(H3476+VLOOKUP(B3476,Summary!$A$34:C$39,3,0))</f>
        <v>0</v>
      </c>
      <c r="N3476" t="s">
        <v>109</v>
      </c>
      <c r="P3476">
        <f t="shared" si="274"/>
        <v>5000</v>
      </c>
    </row>
    <row r="3477" spans="1:16" hidden="1">
      <c r="A3477" t="s">
        <v>14</v>
      </c>
      <c r="B3477" t="s">
        <v>96</v>
      </c>
      <c r="C3477" t="s">
        <v>86</v>
      </c>
      <c r="D3477" s="8">
        <v>3100</v>
      </c>
      <c r="E3477" t="str">
        <f>VLOOKUP(D3477,Conformity!$A$2:$C$116,2,0)</f>
        <v>Herbaceous (Dry Prairie)</v>
      </c>
      <c r="F3477" s="8" t="s">
        <v>10</v>
      </c>
      <c r="G3477" s="26">
        <f t="shared" si="275"/>
        <v>0.80616023176279095</v>
      </c>
      <c r="H3477" s="30">
        <f t="shared" si="276"/>
        <v>4.9140330516175015E-2</v>
      </c>
      <c r="I3477" s="30">
        <f>HLOOKUP(F3477,ROCs!$B$1:$F$17,MATCH(VLOOKUP(D3477,HROC,2,0),ROCs!$A$2:$A$17,0)+1,0)</f>
        <v>0.24115339422849597</v>
      </c>
      <c r="J3477" s="3">
        <v>0</v>
      </c>
      <c r="K3477" s="26">
        <f t="shared" si="272"/>
        <v>0</v>
      </c>
      <c r="L3477" s="31">
        <f t="shared" si="273"/>
        <v>0</v>
      </c>
      <c r="M3477" s="4">
        <f>2.721*K3477*(H3477+VLOOKUP(B3477,Summary!$A$34:C$39,3,0))</f>
        <v>0</v>
      </c>
      <c r="N3477" t="s">
        <v>109</v>
      </c>
      <c r="P3477">
        <f t="shared" si="274"/>
        <v>3000</v>
      </c>
    </row>
    <row r="3478" spans="1:16" hidden="1">
      <c r="A3478" t="s">
        <v>14</v>
      </c>
      <c r="B3478" t="s">
        <v>96</v>
      </c>
      <c r="C3478" t="s">
        <v>86</v>
      </c>
      <c r="D3478" s="8">
        <v>4340</v>
      </c>
      <c r="E3478" t="str">
        <f>VLOOKUP(D3478,Conformity!$A$2:$C$116,2,0)</f>
        <v>Hardwood - Coniferous Mixed</v>
      </c>
      <c r="F3478" s="8" t="s">
        <v>10</v>
      </c>
      <c r="G3478" s="26">
        <f t="shared" si="275"/>
        <v>0.80616023176279095</v>
      </c>
      <c r="H3478" s="30">
        <f t="shared" si="276"/>
        <v>4.9140330516175015E-2</v>
      </c>
      <c r="I3478" s="30">
        <f>HLOOKUP(F3478,ROCs!$B$1:$F$17,MATCH(VLOOKUP(D3478,HROC,2,0),ROCs!$A$2:$A$17,0)+1,0)</f>
        <v>0.24115339422849597</v>
      </c>
      <c r="J3478" s="3">
        <v>0</v>
      </c>
      <c r="K3478" s="26">
        <f t="shared" si="272"/>
        <v>0</v>
      </c>
      <c r="L3478" s="31">
        <f t="shared" si="273"/>
        <v>0</v>
      </c>
      <c r="M3478" s="4">
        <f>2.721*K3478*(H3478+VLOOKUP(B3478,Summary!$A$34:C$39,3,0))</f>
        <v>0</v>
      </c>
      <c r="N3478" t="s">
        <v>109</v>
      </c>
      <c r="P3478">
        <f t="shared" si="274"/>
        <v>4000</v>
      </c>
    </row>
    <row r="3479" spans="1:16" hidden="1">
      <c r="A3479" t="s">
        <v>14</v>
      </c>
      <c r="B3479" t="s">
        <v>96</v>
      </c>
      <c r="C3479" t="s">
        <v>86</v>
      </c>
      <c r="D3479" s="8">
        <v>5120</v>
      </c>
      <c r="E3479" t="str">
        <f>VLOOKUP(D3479,Conformity!$A$2:$C$116,2,0)</f>
        <v xml:space="preserve"> Channelized Waterways, Canals</v>
      </c>
      <c r="F3479" s="8" t="s">
        <v>9</v>
      </c>
      <c r="G3479" s="26">
        <f t="shared" si="275"/>
        <v>0.52096910560538079</v>
      </c>
      <c r="H3479" s="30">
        <f t="shared" si="276"/>
        <v>9.3813358258152305E-2</v>
      </c>
      <c r="I3479" s="30">
        <f>HLOOKUP(F3479,ROCs!$B$1:$F$17,MATCH(VLOOKUP(D3479,HROC,2,0),ROCs!$A$2:$A$17,0)+1,0)</f>
        <v>0.2984336595879456</v>
      </c>
      <c r="J3479" s="3">
        <v>0</v>
      </c>
      <c r="K3479" s="26">
        <f t="shared" si="272"/>
        <v>0</v>
      </c>
      <c r="L3479" s="31">
        <f t="shared" si="273"/>
        <v>0</v>
      </c>
      <c r="M3479" s="4">
        <f>2.721*K3479*(H3479+VLOOKUP(B3479,Summary!$A$34:C$39,3,0))</f>
        <v>0</v>
      </c>
      <c r="N3479" t="s">
        <v>109</v>
      </c>
      <c r="P3479">
        <f t="shared" si="274"/>
        <v>5000</v>
      </c>
    </row>
    <row r="3480" spans="1:16" hidden="1">
      <c r="A3480" t="s">
        <v>14</v>
      </c>
      <c r="B3480" t="s">
        <v>96</v>
      </c>
      <c r="C3480" t="s">
        <v>86</v>
      </c>
      <c r="D3480" s="8">
        <v>6120</v>
      </c>
      <c r="E3480" t="str">
        <f>VLOOKUP(D3480,Conformity!$A$2:$C$116,2,0)</f>
        <v>Mangrove Swamps</v>
      </c>
      <c r="F3480" s="8" t="s">
        <v>10</v>
      </c>
      <c r="G3480" s="26">
        <f t="shared" si="275"/>
        <v>0.62640332935885068</v>
      </c>
      <c r="H3480" s="30">
        <f t="shared" si="276"/>
        <v>1.7869211096790915E-2</v>
      </c>
      <c r="I3480" s="30">
        <f>HLOOKUP(F3480,ROCs!$B$1:$F$17,MATCH(VLOOKUP(D3480,HROC,2,0),ROCs!$A$2:$A$17,0)+1,0)</f>
        <v>0.24869471632328805</v>
      </c>
      <c r="J3480" s="3">
        <v>0</v>
      </c>
      <c r="K3480" s="26">
        <f t="shared" si="272"/>
        <v>0</v>
      </c>
      <c r="L3480" s="31">
        <f t="shared" si="273"/>
        <v>0</v>
      </c>
      <c r="M3480" s="4">
        <f>2.721*K3480*(H3480+VLOOKUP(B3480,Summary!$A$34:C$39,3,0))</f>
        <v>0</v>
      </c>
      <c r="N3480" t="s">
        <v>109</v>
      </c>
      <c r="P3480">
        <f t="shared" si="274"/>
        <v>6000</v>
      </c>
    </row>
    <row r="3481" spans="1:16" hidden="1">
      <c r="A3481" t="s">
        <v>14</v>
      </c>
      <c r="B3481" t="s">
        <v>96</v>
      </c>
      <c r="C3481" t="s">
        <v>86</v>
      </c>
      <c r="D3481" s="8">
        <v>6410</v>
      </c>
      <c r="E3481" t="str">
        <f>VLOOKUP(D3481,Conformity!$A$2:$C$116,2,0)</f>
        <v>Freshwater Marshes</v>
      </c>
      <c r="F3481" s="8" t="s">
        <v>13</v>
      </c>
      <c r="G3481" s="26">
        <f t="shared" si="275"/>
        <v>0.62640332935885068</v>
      </c>
      <c r="H3481" s="30">
        <f t="shared" si="276"/>
        <v>1.7869211096790915E-2</v>
      </c>
      <c r="I3481" s="30">
        <f>HLOOKUP(F3481,ROCs!$B$1:$F$17,MATCH(VLOOKUP(D3481,HROC,2,0),ROCs!$A$2:$A$17,0)+1,0)</f>
        <v>0.24869471632328805</v>
      </c>
      <c r="J3481" s="3">
        <v>0</v>
      </c>
      <c r="K3481" s="26">
        <f t="shared" si="272"/>
        <v>0</v>
      </c>
      <c r="L3481" s="31">
        <f t="shared" si="273"/>
        <v>0</v>
      </c>
      <c r="M3481" s="4">
        <f>2.721*K3481*(H3481+VLOOKUP(B3481,Summary!$A$34:C$39,3,0))</f>
        <v>0</v>
      </c>
      <c r="N3481" t="s">
        <v>109</v>
      </c>
      <c r="P3481">
        <f t="shared" si="274"/>
        <v>6000</v>
      </c>
    </row>
    <row r="3482" spans="1:16" hidden="1">
      <c r="A3482" t="s">
        <v>16</v>
      </c>
      <c r="B3482" t="s">
        <v>97</v>
      </c>
      <c r="C3482" t="s">
        <v>86</v>
      </c>
      <c r="D3482" s="8">
        <v>1310</v>
      </c>
      <c r="E3482" t="str">
        <f>VLOOKUP(D3482,Conformity!$A$2:$C$116,2,0)</f>
        <v>Fixed Single Family Units &lt;Six or more dwelling units per acre&gt;</v>
      </c>
      <c r="F3482" s="8" t="s">
        <v>10</v>
      </c>
      <c r="G3482" s="26">
        <f t="shared" si="275"/>
        <v>1.3474392445178078</v>
      </c>
      <c r="H3482" s="30">
        <f t="shared" si="276"/>
        <v>0.2921616014325315</v>
      </c>
      <c r="I3482" s="30">
        <f>HLOOKUP(F3482,ROCs!$B$1:$F$17,MATCH(VLOOKUP(D3482,HROC,2,0),ROCs!$A$2:$A$17,0)+1,0)</f>
        <v>0.44774347762687844</v>
      </c>
      <c r="J3482" s="3">
        <v>0</v>
      </c>
      <c r="K3482" s="26">
        <f t="shared" si="272"/>
        <v>0</v>
      </c>
      <c r="L3482" s="31">
        <f t="shared" si="273"/>
        <v>0</v>
      </c>
      <c r="M3482" s="4">
        <f>2.721*K3482*(H3482+VLOOKUP(B3482,Summary!$A$34:C$39,3,0))</f>
        <v>0</v>
      </c>
      <c r="N3482" t="s">
        <v>109</v>
      </c>
      <c r="P3482">
        <f t="shared" si="274"/>
        <v>1000</v>
      </c>
    </row>
    <row r="3483" spans="1:16" hidden="1">
      <c r="A3483" t="s">
        <v>16</v>
      </c>
      <c r="B3483" t="s">
        <v>97</v>
      </c>
      <c r="C3483" t="s">
        <v>86</v>
      </c>
      <c r="D3483" s="8">
        <v>1330</v>
      </c>
      <c r="E3483" t="str">
        <f>VLOOKUP(D3483,Conformity!$A$2:$C$116,2,0)</f>
        <v>Multiple Dwelling Units, Low Rise &lt;Two stories or less&gt;</v>
      </c>
      <c r="F3483" s="8" t="s">
        <v>5</v>
      </c>
      <c r="G3483" s="26">
        <f t="shared" si="275"/>
        <v>1.6728075169398335</v>
      </c>
      <c r="H3483" s="30">
        <f t="shared" si="276"/>
        <v>0.4645994885165638</v>
      </c>
      <c r="I3483" s="30">
        <f>HLOOKUP(F3483,ROCs!$B$1:$F$17,MATCH(VLOOKUP(D3483,HROC,2,0),ROCs!$A$2:$A$17,0)+1,0)</f>
        <v>0.45902383655933859</v>
      </c>
      <c r="J3483" s="3">
        <v>0</v>
      </c>
      <c r="K3483" s="26">
        <f t="shared" si="272"/>
        <v>0</v>
      </c>
      <c r="L3483" s="31">
        <f t="shared" si="273"/>
        <v>0</v>
      </c>
      <c r="M3483" s="4">
        <f>2.721*K3483*(H3483+VLOOKUP(B3483,Summary!$A$34:C$39,3,0))</f>
        <v>0</v>
      </c>
      <c r="N3483" t="s">
        <v>109</v>
      </c>
      <c r="P3483">
        <f t="shared" si="274"/>
        <v>1000</v>
      </c>
    </row>
    <row r="3484" spans="1:16" hidden="1">
      <c r="A3484" t="s">
        <v>16</v>
      </c>
      <c r="B3484" t="s">
        <v>97</v>
      </c>
      <c r="C3484" t="s">
        <v>86</v>
      </c>
      <c r="D3484" s="8">
        <v>1490</v>
      </c>
      <c r="E3484" t="str">
        <f>VLOOKUP(D3484,Conformity!$A$2:$C$116,2,0)</f>
        <v>Commercial and Services Under Construction</v>
      </c>
      <c r="F3484" s="8" t="s">
        <v>13</v>
      </c>
      <c r="G3484" s="26">
        <f t="shared" si="275"/>
        <v>1.4884831588725165</v>
      </c>
      <c r="H3484" s="30">
        <f t="shared" si="276"/>
        <v>0.30824389141964326</v>
      </c>
      <c r="I3484" s="30">
        <f>HLOOKUP(F3484,ROCs!$B$1:$F$17,MATCH(VLOOKUP(D3484,HROC,2,0),ROCs!$A$2:$A$17,0)+1,0)</f>
        <v>0.55707618727995345</v>
      </c>
      <c r="J3484" s="3">
        <v>0</v>
      </c>
      <c r="K3484" s="26">
        <f t="shared" si="272"/>
        <v>0</v>
      </c>
      <c r="L3484" s="31">
        <f t="shared" si="273"/>
        <v>0</v>
      </c>
      <c r="M3484" s="4">
        <f>2.721*K3484*(H3484+VLOOKUP(B3484,Summary!$A$34:C$39,3,0))</f>
        <v>0</v>
      </c>
      <c r="N3484" t="s">
        <v>109</v>
      </c>
      <c r="P3484">
        <f t="shared" si="274"/>
        <v>1000</v>
      </c>
    </row>
    <row r="3485" spans="1:16" hidden="1">
      <c r="A3485" t="s">
        <v>16</v>
      </c>
      <c r="B3485" t="s">
        <v>97</v>
      </c>
      <c r="C3485" t="s">
        <v>86</v>
      </c>
      <c r="D3485" s="8">
        <v>1710</v>
      </c>
      <c r="E3485" t="str">
        <f>VLOOKUP(D3485,Conformity!$A$2:$C$116,2,0)</f>
        <v>Educational Facilities</v>
      </c>
      <c r="F3485" s="8" t="s">
        <v>5</v>
      </c>
      <c r="G3485" s="26">
        <f t="shared" si="275"/>
        <v>0.96739227811534922</v>
      </c>
      <c r="H3485" s="30">
        <f t="shared" si="276"/>
        <v>0.17065096597435325</v>
      </c>
      <c r="I3485" s="30">
        <f>HLOOKUP(F3485,ROCs!$B$1:$F$17,MATCH(VLOOKUP(D3485,HROC,2,0),ROCs!$A$2:$A$17,0)+1,0)</f>
        <v>0.24052044568721381</v>
      </c>
      <c r="J3485" s="3">
        <v>0</v>
      </c>
      <c r="K3485" s="26">
        <f t="shared" si="272"/>
        <v>0</v>
      </c>
      <c r="L3485" s="31">
        <f t="shared" si="273"/>
        <v>0</v>
      </c>
      <c r="M3485" s="4">
        <f>2.721*K3485*(H3485+VLOOKUP(B3485,Summary!$A$34:C$39,3,0))</f>
        <v>0</v>
      </c>
      <c r="N3485" t="s">
        <v>109</v>
      </c>
      <c r="P3485">
        <f t="shared" si="274"/>
        <v>1000</v>
      </c>
    </row>
    <row r="3486" spans="1:16" hidden="1">
      <c r="A3486" t="s">
        <v>16</v>
      </c>
      <c r="B3486" t="s">
        <v>97</v>
      </c>
      <c r="C3486" t="s">
        <v>86</v>
      </c>
      <c r="D3486" s="8">
        <v>4240</v>
      </c>
      <c r="E3486" t="str">
        <f>VLOOKUP(D3486,Conformity!$A$2:$C$116,2,0)</f>
        <v>Melaleuca</v>
      </c>
      <c r="F3486" s="8" t="s">
        <v>13</v>
      </c>
      <c r="G3486" s="26">
        <f t="shared" si="275"/>
        <v>0.80616023176279095</v>
      </c>
      <c r="H3486" s="30">
        <f t="shared" si="276"/>
        <v>4.9140330516175015E-2</v>
      </c>
      <c r="I3486" s="30">
        <f>HLOOKUP(F3486,ROCs!$B$1:$F$17,MATCH(VLOOKUP(D3486,HROC,2,0),ROCs!$A$2:$A$17,0)+1,0)</f>
        <v>9.4942281192321246E-2</v>
      </c>
      <c r="J3486" s="3">
        <v>0</v>
      </c>
      <c r="K3486" s="26">
        <f t="shared" si="272"/>
        <v>0</v>
      </c>
      <c r="L3486" s="31">
        <f t="shared" si="273"/>
        <v>0</v>
      </c>
      <c r="M3486" s="4">
        <f>2.721*K3486*(H3486+VLOOKUP(B3486,Summary!$A$34:C$39,3,0))</f>
        <v>0</v>
      </c>
      <c r="N3486" t="s">
        <v>109</v>
      </c>
      <c r="P3486">
        <f t="shared" si="274"/>
        <v>4000</v>
      </c>
    </row>
    <row r="3487" spans="1:16" hidden="1">
      <c r="A3487" t="s">
        <v>14</v>
      </c>
      <c r="B3487" t="s">
        <v>96</v>
      </c>
      <c r="C3487" t="s">
        <v>78</v>
      </c>
      <c r="D3487" s="8">
        <v>6172</v>
      </c>
      <c r="E3487" t="str">
        <f>VLOOKUP(D3487,Conformity!$A$2:$C$116,2,0)</f>
        <v>Mixed Shrubs</v>
      </c>
      <c r="F3487" s="8" t="s">
        <v>10</v>
      </c>
      <c r="G3487" s="26">
        <f t="shared" si="275"/>
        <v>0.62640332935885068</v>
      </c>
      <c r="H3487" s="30">
        <f t="shared" si="276"/>
        <v>1.7869211096790915E-2</v>
      </c>
      <c r="I3487" s="30">
        <f>HLOOKUP(F3487,ROCs!$B$1:$F$17,MATCH(VLOOKUP(D3487,HROC,2,0),ROCs!$A$2:$A$17,0)+1,0)</f>
        <v>0.24869471632328805</v>
      </c>
      <c r="J3487" s="3">
        <v>0</v>
      </c>
      <c r="K3487" s="26">
        <f t="shared" si="272"/>
        <v>0</v>
      </c>
      <c r="L3487" s="31">
        <f t="shared" si="273"/>
        <v>0</v>
      </c>
      <c r="M3487" s="4">
        <f>2.721*K3487*(H3487+VLOOKUP(B3487,Summary!$A$34:C$39,3,0))</f>
        <v>0</v>
      </c>
      <c r="N3487" t="s">
        <v>100</v>
      </c>
      <c r="P3487">
        <f t="shared" si="274"/>
        <v>6000</v>
      </c>
    </row>
    <row r="3488" spans="1:16" hidden="1">
      <c r="A3488" t="s">
        <v>2</v>
      </c>
      <c r="B3488" t="s">
        <v>94</v>
      </c>
      <c r="C3488" t="s">
        <v>81</v>
      </c>
      <c r="D3488" s="8">
        <v>6170</v>
      </c>
      <c r="E3488" t="str">
        <f>VLOOKUP(D3488,Conformity!$A$2:$C$116,2,0)</f>
        <v>Mixed Wetland Hardwoods</v>
      </c>
      <c r="F3488" s="8" t="s">
        <v>10</v>
      </c>
      <c r="G3488" s="26">
        <f t="shared" si="275"/>
        <v>0.62640332935885068</v>
      </c>
      <c r="H3488" s="30">
        <f t="shared" si="276"/>
        <v>1.7869211096790915E-2</v>
      </c>
      <c r="I3488" s="30">
        <f>HLOOKUP(F3488,ROCs!$B$1:$F$17,MATCH(VLOOKUP(D3488,HROC,2,0),ROCs!$A$2:$A$17,0)+1,0)</f>
        <v>0.24869471632328805</v>
      </c>
      <c r="J3488" s="3">
        <v>0</v>
      </c>
      <c r="K3488" s="26">
        <f t="shared" si="272"/>
        <v>0</v>
      </c>
      <c r="L3488" s="31">
        <f t="shared" si="273"/>
        <v>0</v>
      </c>
      <c r="M3488" s="4">
        <f>2.721*K3488*(H3488+VLOOKUP(B3488,Summary!$A$34:C$39,3,0))</f>
        <v>0</v>
      </c>
      <c r="N3488" t="s">
        <v>103</v>
      </c>
      <c r="O3488" t="s">
        <v>82</v>
      </c>
      <c r="P3488">
        <f t="shared" si="274"/>
        <v>6000</v>
      </c>
    </row>
    <row r="3489" spans="1:16" hidden="1">
      <c r="A3489" t="s">
        <v>14</v>
      </c>
      <c r="B3489" t="s">
        <v>96</v>
      </c>
      <c r="C3489" t="s">
        <v>81</v>
      </c>
      <c r="D3489" s="8">
        <v>1411</v>
      </c>
      <c r="E3489" t="str">
        <f>VLOOKUP(D3489,Conformity!$A$2:$C$116,2,0)</f>
        <v>Shopping Centers (Plazas, Malls)</v>
      </c>
      <c r="F3489" s="8" t="s">
        <v>5</v>
      </c>
      <c r="G3489" s="26">
        <f t="shared" si="275"/>
        <v>1.4884831588725165</v>
      </c>
      <c r="H3489" s="30">
        <f t="shared" si="276"/>
        <v>0.30824389141964326</v>
      </c>
      <c r="I3489" s="30">
        <f>HLOOKUP(F3489,ROCs!$B$1:$F$17,MATCH(VLOOKUP(D3489,HROC,2,0),ROCs!$A$2:$A$17,0)+1,0)</f>
        <v>0.58224006489851832</v>
      </c>
      <c r="J3489" s="3">
        <v>0</v>
      </c>
      <c r="K3489" s="26">
        <f t="shared" si="272"/>
        <v>0</v>
      </c>
      <c r="L3489" s="31">
        <f t="shared" si="273"/>
        <v>0</v>
      </c>
      <c r="M3489" s="4">
        <f>2.721*K3489*(H3489+VLOOKUP(B3489,Summary!$A$34:C$39,3,0))</f>
        <v>0</v>
      </c>
      <c r="N3489" t="s">
        <v>103</v>
      </c>
      <c r="O3489" t="s">
        <v>82</v>
      </c>
      <c r="P3489">
        <f t="shared" si="274"/>
        <v>1000</v>
      </c>
    </row>
    <row r="3490" spans="1:16" hidden="1">
      <c r="A3490" t="s">
        <v>14</v>
      </c>
      <c r="B3490" t="s">
        <v>96</v>
      </c>
      <c r="C3490" t="s">
        <v>81</v>
      </c>
      <c r="D3490" s="8">
        <v>1700</v>
      </c>
      <c r="E3490" t="str">
        <f>VLOOKUP(D3490,Conformity!$A$2:$C$116,2,0)</f>
        <v>Institutional</v>
      </c>
      <c r="F3490" s="8" t="s">
        <v>9</v>
      </c>
      <c r="G3490" s="26">
        <f t="shared" si="275"/>
        <v>0.96739227811534922</v>
      </c>
      <c r="H3490" s="30">
        <f t="shared" si="276"/>
        <v>0.17065096597435325</v>
      </c>
      <c r="I3490" s="30">
        <f>HLOOKUP(F3490,ROCs!$B$1:$F$17,MATCH(VLOOKUP(D3490,HROC,2,0),ROCs!$A$2:$A$17,0)+1,0)</f>
        <v>0.2050753273754139</v>
      </c>
      <c r="J3490" s="3">
        <v>0</v>
      </c>
      <c r="K3490" s="26">
        <f t="shared" si="272"/>
        <v>0</v>
      </c>
      <c r="L3490" s="31">
        <f t="shared" si="273"/>
        <v>0</v>
      </c>
      <c r="M3490" s="4">
        <f>2.721*K3490*(H3490+VLOOKUP(B3490,Summary!$A$34:C$39,3,0))</f>
        <v>0</v>
      </c>
      <c r="N3490" t="s">
        <v>103</v>
      </c>
      <c r="O3490" t="s">
        <v>82</v>
      </c>
      <c r="P3490">
        <f t="shared" si="274"/>
        <v>1000</v>
      </c>
    </row>
    <row r="3491" spans="1:16" hidden="1">
      <c r="A3491" t="s">
        <v>14</v>
      </c>
      <c r="B3491" t="s">
        <v>96</v>
      </c>
      <c r="C3491" t="s">
        <v>81</v>
      </c>
      <c r="D3491" s="8">
        <v>1700</v>
      </c>
      <c r="E3491" t="str">
        <f>VLOOKUP(D3491,Conformity!$A$2:$C$116,2,0)</f>
        <v>Institutional</v>
      </c>
      <c r="F3491" s="8" t="s">
        <v>5</v>
      </c>
      <c r="G3491" s="26">
        <f t="shared" si="275"/>
        <v>0.96739227811534922</v>
      </c>
      <c r="H3491" s="30">
        <f t="shared" si="276"/>
        <v>0.17065096597435325</v>
      </c>
      <c r="I3491" s="30">
        <f>HLOOKUP(F3491,ROCs!$B$1:$F$17,MATCH(VLOOKUP(D3491,HROC,2,0),ROCs!$A$2:$A$17,0)+1,0)</f>
        <v>0.24052044568721381</v>
      </c>
      <c r="J3491" s="3">
        <v>0</v>
      </c>
      <c r="K3491" s="26">
        <f t="shared" si="272"/>
        <v>0</v>
      </c>
      <c r="L3491" s="31">
        <f t="shared" si="273"/>
        <v>0</v>
      </c>
      <c r="M3491" s="4">
        <f>2.721*K3491*(H3491+VLOOKUP(B3491,Summary!$A$34:C$39,3,0))</f>
        <v>0</v>
      </c>
      <c r="N3491" t="s">
        <v>103</v>
      </c>
      <c r="O3491" t="s">
        <v>82</v>
      </c>
      <c r="P3491">
        <f t="shared" si="274"/>
        <v>1000</v>
      </c>
    </row>
    <row r="3492" spans="1:16" hidden="1">
      <c r="A3492" t="s">
        <v>14</v>
      </c>
      <c r="B3492" t="s">
        <v>96</v>
      </c>
      <c r="C3492" t="s">
        <v>81</v>
      </c>
      <c r="D3492" s="8">
        <v>1710</v>
      </c>
      <c r="E3492" t="str">
        <f>VLOOKUP(D3492,Conformity!$A$2:$C$116,2,0)</f>
        <v>Educational Facilities</v>
      </c>
      <c r="F3492" s="8" t="s">
        <v>5</v>
      </c>
      <c r="G3492" s="26">
        <f t="shared" si="275"/>
        <v>0.96739227811534922</v>
      </c>
      <c r="H3492" s="30">
        <f t="shared" si="276"/>
        <v>0.17065096597435325</v>
      </c>
      <c r="I3492" s="30">
        <f>HLOOKUP(F3492,ROCs!$B$1:$F$17,MATCH(VLOOKUP(D3492,HROC,2,0),ROCs!$A$2:$A$17,0)+1,0)</f>
        <v>0.24052044568721381</v>
      </c>
      <c r="J3492" s="3">
        <v>0</v>
      </c>
      <c r="K3492" s="26">
        <f t="shared" si="272"/>
        <v>0</v>
      </c>
      <c r="L3492" s="31">
        <f t="shared" si="273"/>
        <v>0</v>
      </c>
      <c r="M3492" s="4">
        <f>2.721*K3492*(H3492+VLOOKUP(B3492,Summary!$A$34:C$39,3,0))</f>
        <v>0</v>
      </c>
      <c r="N3492" t="s">
        <v>103</v>
      </c>
      <c r="O3492" t="s">
        <v>82</v>
      </c>
      <c r="P3492">
        <f t="shared" si="274"/>
        <v>1000</v>
      </c>
    </row>
    <row r="3493" spans="1:16" hidden="1">
      <c r="A3493" t="s">
        <v>14</v>
      </c>
      <c r="B3493" t="s">
        <v>96</v>
      </c>
      <c r="C3493" t="s">
        <v>81</v>
      </c>
      <c r="D3493" s="8">
        <v>1820</v>
      </c>
      <c r="E3493" t="str">
        <f>VLOOKUP(D3493,Conformity!$A$2:$C$116,2,0)</f>
        <v>Golf Courses</v>
      </c>
      <c r="F3493" s="8" t="s">
        <v>10</v>
      </c>
      <c r="G3493" s="26">
        <f t="shared" si="275"/>
        <v>1.8765006736361713</v>
      </c>
      <c r="H3493" s="30">
        <f t="shared" si="276"/>
        <v>0.3700681607026059</v>
      </c>
      <c r="I3493" s="30">
        <f>HLOOKUP(F3493,ROCs!$B$1:$F$17,MATCH(VLOOKUP(D3493,HROC,2,0),ROCs!$A$2:$A$17,0)+1,0)</f>
        <v>0.24895975957097566</v>
      </c>
      <c r="J3493" s="3">
        <v>0</v>
      </c>
      <c r="K3493" s="26">
        <f t="shared" si="272"/>
        <v>0</v>
      </c>
      <c r="L3493" s="31">
        <f t="shared" si="273"/>
        <v>0</v>
      </c>
      <c r="M3493" s="4">
        <f>2.721*K3493*(H3493+VLOOKUP(B3493,Summary!$A$34:C$39,3,0))</f>
        <v>0</v>
      </c>
      <c r="N3493" t="s">
        <v>103</v>
      </c>
      <c r="O3493" t="s">
        <v>82</v>
      </c>
      <c r="P3493">
        <f t="shared" si="274"/>
        <v>1000</v>
      </c>
    </row>
    <row r="3494" spans="1:16" hidden="1">
      <c r="A3494" t="s">
        <v>14</v>
      </c>
      <c r="B3494" t="s">
        <v>96</v>
      </c>
      <c r="C3494" t="s">
        <v>81</v>
      </c>
      <c r="D3494" s="8">
        <v>4240</v>
      </c>
      <c r="E3494" t="str">
        <f>VLOOKUP(D3494,Conformity!$A$2:$C$116,2,0)</f>
        <v>Melaleuca</v>
      </c>
      <c r="F3494" s="8" t="s">
        <v>5</v>
      </c>
      <c r="G3494" s="26">
        <f t="shared" si="275"/>
        <v>0.80616023176279095</v>
      </c>
      <c r="H3494" s="30">
        <f t="shared" si="276"/>
        <v>4.9140330516175015E-2</v>
      </c>
      <c r="I3494" s="30">
        <f>HLOOKUP(F3494,ROCs!$B$1:$F$17,MATCH(VLOOKUP(D3494,HROC,2,0),ROCs!$A$2:$A$17,0)+1,0)</f>
        <v>0.28292799795311729</v>
      </c>
      <c r="J3494" s="3">
        <v>0</v>
      </c>
      <c r="K3494" s="26">
        <f t="shared" si="272"/>
        <v>0</v>
      </c>
      <c r="L3494" s="31">
        <f t="shared" si="273"/>
        <v>0</v>
      </c>
      <c r="M3494" s="4">
        <f>2.721*K3494*(H3494+VLOOKUP(B3494,Summary!$A$34:C$39,3,0))</f>
        <v>0</v>
      </c>
      <c r="N3494" t="s">
        <v>103</v>
      </c>
      <c r="O3494" t="s">
        <v>82</v>
      </c>
      <c r="P3494">
        <f t="shared" si="274"/>
        <v>4000</v>
      </c>
    </row>
    <row r="3495" spans="1:16" hidden="1">
      <c r="A3495" t="s">
        <v>14</v>
      </c>
      <c r="B3495" t="s">
        <v>96</v>
      </c>
      <c r="C3495" t="s">
        <v>81</v>
      </c>
      <c r="D3495" s="8">
        <v>4340</v>
      </c>
      <c r="E3495" t="str">
        <f>VLOOKUP(D3495,Conformity!$A$2:$C$116,2,0)</f>
        <v>Hardwood - Coniferous Mixed</v>
      </c>
      <c r="F3495" s="8" t="s">
        <v>13</v>
      </c>
      <c r="G3495" s="26">
        <f t="shared" si="275"/>
        <v>0.80616023176279095</v>
      </c>
      <c r="H3495" s="30">
        <f t="shared" si="276"/>
        <v>4.9140330516175015E-2</v>
      </c>
      <c r="I3495" s="30">
        <f>HLOOKUP(F3495,ROCs!$B$1:$F$17,MATCH(VLOOKUP(D3495,HROC,2,0),ROCs!$A$2:$A$17,0)+1,0)</f>
        <v>9.4942281192321246E-2</v>
      </c>
      <c r="J3495" s="3">
        <v>0</v>
      </c>
      <c r="K3495" s="26">
        <f t="shared" si="272"/>
        <v>0</v>
      </c>
      <c r="L3495" s="31">
        <f t="shared" si="273"/>
        <v>0</v>
      </c>
      <c r="M3495" s="4">
        <f>2.721*K3495*(H3495+VLOOKUP(B3495,Summary!$A$34:C$39,3,0))</f>
        <v>0</v>
      </c>
      <c r="N3495" t="s">
        <v>103</v>
      </c>
      <c r="O3495" t="s">
        <v>82</v>
      </c>
      <c r="P3495">
        <f t="shared" si="274"/>
        <v>4000</v>
      </c>
    </row>
    <row r="3496" spans="1:16" hidden="1">
      <c r="A3496" t="s">
        <v>14</v>
      </c>
      <c r="B3496" t="s">
        <v>96</v>
      </c>
      <c r="C3496" t="s">
        <v>81</v>
      </c>
      <c r="D3496" s="8">
        <v>4340</v>
      </c>
      <c r="E3496" t="str">
        <f>VLOOKUP(D3496,Conformity!$A$2:$C$116,2,0)</f>
        <v>Hardwood - Coniferous Mixed</v>
      </c>
      <c r="F3496" s="8" t="s">
        <v>10</v>
      </c>
      <c r="G3496" s="26">
        <f t="shared" si="275"/>
        <v>0.80616023176279095</v>
      </c>
      <c r="H3496" s="30">
        <f t="shared" si="276"/>
        <v>4.9140330516175015E-2</v>
      </c>
      <c r="I3496" s="30">
        <f>HLOOKUP(F3496,ROCs!$B$1:$F$17,MATCH(VLOOKUP(D3496,HROC,2,0),ROCs!$A$2:$A$17,0)+1,0)</f>
        <v>0.24115339422849597</v>
      </c>
      <c r="J3496" s="3">
        <v>0</v>
      </c>
      <c r="K3496" s="26">
        <f t="shared" si="272"/>
        <v>0</v>
      </c>
      <c r="L3496" s="31">
        <f t="shared" si="273"/>
        <v>0</v>
      </c>
      <c r="M3496" s="4">
        <f>2.721*K3496*(H3496+VLOOKUP(B3496,Summary!$A$34:C$39,3,0))</f>
        <v>0</v>
      </c>
      <c r="N3496" t="s">
        <v>103</v>
      </c>
      <c r="O3496" t="s">
        <v>82</v>
      </c>
      <c r="P3496">
        <f t="shared" si="274"/>
        <v>4000</v>
      </c>
    </row>
    <row r="3497" spans="1:16" hidden="1">
      <c r="A3497" t="s">
        <v>14</v>
      </c>
      <c r="B3497" t="s">
        <v>96</v>
      </c>
      <c r="C3497" t="s">
        <v>81</v>
      </c>
      <c r="D3497" s="8">
        <v>5200</v>
      </c>
      <c r="E3497" t="str">
        <f>VLOOKUP(D3497,Conformity!$A$2:$C$116,2,0)</f>
        <v>Lakes</v>
      </c>
      <c r="F3497" s="8" t="s">
        <v>5</v>
      </c>
      <c r="G3497" s="26">
        <f t="shared" si="275"/>
        <v>0.52096910560538079</v>
      </c>
      <c r="H3497" s="30">
        <f t="shared" si="276"/>
        <v>9.3813358258152305E-2</v>
      </c>
      <c r="I3497" s="30">
        <f>HLOOKUP(F3497,ROCs!$B$1:$F$17,MATCH(VLOOKUP(D3497,HROC,2,0),ROCs!$A$2:$A$17,0)+1,0)</f>
        <v>0.2984336595879456</v>
      </c>
      <c r="J3497" s="3">
        <v>0</v>
      </c>
      <c r="K3497" s="26">
        <f t="shared" si="272"/>
        <v>0</v>
      </c>
      <c r="L3497" s="31">
        <f t="shared" si="273"/>
        <v>0</v>
      </c>
      <c r="M3497" s="4">
        <f>2.721*K3497*(H3497+VLOOKUP(B3497,Summary!$A$34:C$39,3,0))</f>
        <v>0</v>
      </c>
      <c r="N3497" t="s">
        <v>103</v>
      </c>
      <c r="O3497" t="s">
        <v>82</v>
      </c>
      <c r="P3497">
        <f t="shared" si="274"/>
        <v>5000</v>
      </c>
    </row>
    <row r="3498" spans="1:16" hidden="1">
      <c r="A3498" t="s">
        <v>14</v>
      </c>
      <c r="B3498" t="s">
        <v>96</v>
      </c>
      <c r="C3498" t="s">
        <v>81</v>
      </c>
      <c r="D3498" s="8">
        <v>5300</v>
      </c>
      <c r="E3498" t="str">
        <f>VLOOKUP(D3498,Conformity!$A$2:$C$116,2,0)</f>
        <v>Reservoirs</v>
      </c>
      <c r="F3498" s="8" t="s">
        <v>3</v>
      </c>
      <c r="G3498" s="26">
        <f t="shared" si="275"/>
        <v>0.52096910560538079</v>
      </c>
      <c r="H3498" s="30">
        <f t="shared" si="276"/>
        <v>9.3813358258152305E-2</v>
      </c>
      <c r="I3498" s="30">
        <f>HLOOKUP(F3498,ROCs!$B$1:$F$17,MATCH(VLOOKUP(D3498,HROC,2,0),ROCs!$A$2:$A$17,0)+1,0)</f>
        <v>0.2984336595879456</v>
      </c>
      <c r="J3498" s="3">
        <v>0</v>
      </c>
      <c r="K3498" s="26">
        <f t="shared" si="272"/>
        <v>0</v>
      </c>
      <c r="L3498" s="31">
        <f t="shared" si="273"/>
        <v>0</v>
      </c>
      <c r="M3498" s="4">
        <f>2.721*K3498*(H3498+VLOOKUP(B3498,Summary!$A$34:C$39,3,0))</f>
        <v>0</v>
      </c>
      <c r="N3498" t="s">
        <v>103</v>
      </c>
      <c r="O3498" t="s">
        <v>82</v>
      </c>
      <c r="P3498">
        <f t="shared" si="274"/>
        <v>5000</v>
      </c>
    </row>
    <row r="3499" spans="1:16" hidden="1">
      <c r="A3499" t="s">
        <v>14</v>
      </c>
      <c r="B3499" t="s">
        <v>96</v>
      </c>
      <c r="C3499" t="s">
        <v>81</v>
      </c>
      <c r="D3499" s="8">
        <v>5300</v>
      </c>
      <c r="E3499" t="str">
        <f>VLOOKUP(D3499,Conformity!$A$2:$C$116,2,0)</f>
        <v>Reservoirs</v>
      </c>
      <c r="F3499" s="8" t="s">
        <v>10</v>
      </c>
      <c r="G3499" s="26">
        <f t="shared" si="275"/>
        <v>0.52096910560538079</v>
      </c>
      <c r="H3499" s="30">
        <f t="shared" si="276"/>
        <v>9.3813358258152305E-2</v>
      </c>
      <c r="I3499" s="30">
        <f>HLOOKUP(F3499,ROCs!$B$1:$F$17,MATCH(VLOOKUP(D3499,HROC,2,0),ROCs!$A$2:$A$17,0)+1,0)</f>
        <v>0.2984336595879456</v>
      </c>
      <c r="J3499" s="3">
        <v>0</v>
      </c>
      <c r="K3499" s="26">
        <f t="shared" si="272"/>
        <v>0</v>
      </c>
      <c r="L3499" s="31">
        <f t="shared" si="273"/>
        <v>0</v>
      </c>
      <c r="M3499" s="4">
        <f>2.721*K3499*(H3499+VLOOKUP(B3499,Summary!$A$34:C$39,3,0))</f>
        <v>0</v>
      </c>
      <c r="N3499" t="s">
        <v>103</v>
      </c>
      <c r="O3499" t="s">
        <v>82</v>
      </c>
      <c r="P3499">
        <f t="shared" si="274"/>
        <v>5000</v>
      </c>
    </row>
    <row r="3500" spans="1:16" hidden="1">
      <c r="A3500" t="s">
        <v>14</v>
      </c>
      <c r="B3500" t="s">
        <v>96</v>
      </c>
      <c r="C3500" t="s">
        <v>81</v>
      </c>
      <c r="D3500" s="8">
        <v>7400</v>
      </c>
      <c r="E3500" t="str">
        <f>VLOOKUP(D3500,Conformity!$A$2:$C$116,2,0)</f>
        <v>Disturbed Land</v>
      </c>
      <c r="F3500" s="8" t="s">
        <v>5</v>
      </c>
      <c r="G3500" s="26">
        <f t="shared" si="275"/>
        <v>0.73183755311232057</v>
      </c>
      <c r="H3500" s="30">
        <f t="shared" si="276"/>
        <v>0.13401908322593187</v>
      </c>
      <c r="I3500" s="30">
        <f>HLOOKUP(F3500,ROCs!$B$1:$F$17,MATCH(VLOOKUP(D3500,HROC,2,0),ROCs!$A$2:$A$17,0)+1,0)</f>
        <v>0.28292799795311729</v>
      </c>
      <c r="J3500" s="3">
        <v>0</v>
      </c>
      <c r="K3500" s="26">
        <f t="shared" si="272"/>
        <v>0</v>
      </c>
      <c r="L3500" s="31">
        <f t="shared" si="273"/>
        <v>0</v>
      </c>
      <c r="M3500" s="4">
        <f>2.721*K3500*(H3500+VLOOKUP(B3500,Summary!$A$34:C$39,3,0))</f>
        <v>0</v>
      </c>
      <c r="N3500" t="s">
        <v>103</v>
      </c>
      <c r="O3500" t="s">
        <v>82</v>
      </c>
      <c r="P3500">
        <f t="shared" si="274"/>
        <v>7000</v>
      </c>
    </row>
    <row r="3501" spans="1:16" hidden="1">
      <c r="A3501" t="s">
        <v>14</v>
      </c>
      <c r="B3501" t="s">
        <v>96</v>
      </c>
      <c r="C3501" t="s">
        <v>81</v>
      </c>
      <c r="D3501" s="8">
        <v>8100</v>
      </c>
      <c r="E3501" t="str">
        <f>VLOOKUP(D3501,Conformity!$A$2:$C$116,2,0)</f>
        <v>Transportation</v>
      </c>
      <c r="F3501" s="8" t="s">
        <v>5</v>
      </c>
      <c r="G3501" s="26">
        <f t="shared" si="275"/>
        <v>1.0171301585628862</v>
      </c>
      <c r="H3501" s="30">
        <f t="shared" si="276"/>
        <v>0.19656132206470006</v>
      </c>
      <c r="I3501" s="30">
        <f>HLOOKUP(F3501,ROCs!$B$1:$F$17,MATCH(VLOOKUP(D3501,HROC,2,0),ROCs!$A$2:$A$17,0)+1,0)</f>
        <v>0.45034663738052311</v>
      </c>
      <c r="J3501" s="3">
        <v>0</v>
      </c>
      <c r="K3501" s="26">
        <f t="shared" si="272"/>
        <v>0</v>
      </c>
      <c r="L3501" s="31">
        <f t="shared" si="273"/>
        <v>0</v>
      </c>
      <c r="M3501" s="4">
        <f>2.721*K3501*(H3501+VLOOKUP(B3501,Summary!$A$34:C$39,3,0))</f>
        <v>0</v>
      </c>
      <c r="N3501" t="s">
        <v>103</v>
      </c>
      <c r="O3501" t="s">
        <v>82</v>
      </c>
      <c r="P3501">
        <f t="shared" si="274"/>
        <v>8000</v>
      </c>
    </row>
    <row r="3502" spans="1:16" hidden="1">
      <c r="A3502" t="s">
        <v>14</v>
      </c>
      <c r="B3502" t="s">
        <v>96</v>
      </c>
      <c r="C3502" t="s">
        <v>81</v>
      </c>
      <c r="D3502" s="8">
        <v>8100</v>
      </c>
      <c r="E3502" t="str">
        <f>VLOOKUP(D3502,Conformity!$A$2:$C$116,2,0)</f>
        <v>Transportation</v>
      </c>
      <c r="F3502" s="8" t="s">
        <v>10</v>
      </c>
      <c r="G3502" s="26">
        <f t="shared" si="275"/>
        <v>1.0171301585628862</v>
      </c>
      <c r="H3502" s="30">
        <f t="shared" si="276"/>
        <v>0.19656132206470006</v>
      </c>
      <c r="I3502" s="30">
        <f>HLOOKUP(F3502,ROCs!$B$1:$F$17,MATCH(VLOOKUP(D3502,HROC,2,0),ROCs!$A$2:$A$17,0)+1,0)</f>
        <v>0.43863241848912221</v>
      </c>
      <c r="J3502" s="3">
        <v>0</v>
      </c>
      <c r="K3502" s="26">
        <f t="shared" si="272"/>
        <v>0</v>
      </c>
      <c r="L3502" s="31">
        <f t="shared" si="273"/>
        <v>0</v>
      </c>
      <c r="M3502" s="4">
        <f>2.721*K3502*(H3502+VLOOKUP(B3502,Summary!$A$34:C$39,3,0))</f>
        <v>0</v>
      </c>
      <c r="N3502" t="s">
        <v>103</v>
      </c>
      <c r="O3502" t="s">
        <v>82</v>
      </c>
      <c r="P3502">
        <f t="shared" si="274"/>
        <v>8000</v>
      </c>
    </row>
    <row r="3503" spans="1:16" hidden="1">
      <c r="A3503" t="s">
        <v>15</v>
      </c>
      <c r="B3503" t="s">
        <v>95</v>
      </c>
      <c r="C3503" t="s">
        <v>81</v>
      </c>
      <c r="D3503" s="8">
        <v>1120</v>
      </c>
      <c r="E3503" t="str">
        <f>VLOOKUP(D3503,Conformity!$A$2:$C$116,2,0)</f>
        <v>Mobile Home Units</v>
      </c>
      <c r="F3503" s="8" t="s">
        <v>10</v>
      </c>
      <c r="G3503" s="26">
        <f t="shared" si="275"/>
        <v>0.96739227811534922</v>
      </c>
      <c r="H3503" s="30">
        <f t="shared" si="276"/>
        <v>0.17065096597435325</v>
      </c>
      <c r="I3503" s="30">
        <f>HLOOKUP(F3503,ROCs!$B$1:$F$17,MATCH(VLOOKUP(D3503,HROC,2,0),ROCs!$A$2:$A$17,0)+1,0)</f>
        <v>0.24895975957097566</v>
      </c>
      <c r="J3503" s="3">
        <v>0</v>
      </c>
      <c r="K3503" s="26">
        <f t="shared" si="272"/>
        <v>0</v>
      </c>
      <c r="L3503" s="31">
        <f t="shared" si="273"/>
        <v>0</v>
      </c>
      <c r="M3503" s="4">
        <f>2.721*K3503*(H3503+VLOOKUP(B3503,Summary!$A$34:C$39,3,0))</f>
        <v>0</v>
      </c>
      <c r="N3503" t="s">
        <v>103</v>
      </c>
      <c r="O3503" t="s">
        <v>82</v>
      </c>
      <c r="P3503">
        <f t="shared" si="274"/>
        <v>1000</v>
      </c>
    </row>
    <row r="3504" spans="1:16" hidden="1">
      <c r="A3504" t="s">
        <v>16</v>
      </c>
      <c r="B3504" t="s">
        <v>97</v>
      </c>
      <c r="C3504" t="s">
        <v>81</v>
      </c>
      <c r="D3504" s="8">
        <v>1400</v>
      </c>
      <c r="E3504" t="str">
        <f>VLOOKUP(D3504,Conformity!$A$2:$C$116,2,0)</f>
        <v>Commercial and Services</v>
      </c>
      <c r="F3504" s="8" t="s">
        <v>3</v>
      </c>
      <c r="G3504" s="26">
        <f t="shared" si="275"/>
        <v>0.73183755311232057</v>
      </c>
      <c r="H3504" s="30">
        <f t="shared" si="276"/>
        <v>0.15992943931627868</v>
      </c>
      <c r="I3504" s="30">
        <f>HLOOKUP(F3504,ROCs!$B$1:$F$17,MATCH(VLOOKUP(D3504,HROC,2,0),ROCs!$A$2:$A$17,0)+1,0)</f>
        <v>0.5449281084296117</v>
      </c>
      <c r="J3504" s="3">
        <v>0</v>
      </c>
      <c r="K3504" s="26">
        <f t="shared" si="272"/>
        <v>0</v>
      </c>
      <c r="L3504" s="31">
        <f t="shared" si="273"/>
        <v>0</v>
      </c>
      <c r="M3504" s="4">
        <f>2.721*K3504*(H3504+VLOOKUP(B3504,Summary!$A$34:C$39,3,0))</f>
        <v>0</v>
      </c>
      <c r="N3504" t="s">
        <v>103</v>
      </c>
      <c r="O3504" t="s">
        <v>82</v>
      </c>
      <c r="P3504">
        <f t="shared" si="274"/>
        <v>1000</v>
      </c>
    </row>
    <row r="3505" spans="1:16" hidden="1">
      <c r="A3505" t="s">
        <v>16</v>
      </c>
      <c r="B3505" t="s">
        <v>97</v>
      </c>
      <c r="C3505" t="s">
        <v>81</v>
      </c>
      <c r="D3505" s="8">
        <v>1760</v>
      </c>
      <c r="E3505" t="str">
        <f>VLOOKUP(D3505,Conformity!$A$2:$C$116,2,0)</f>
        <v>Correctional</v>
      </c>
      <c r="F3505" s="8" t="s">
        <v>5</v>
      </c>
      <c r="G3505" s="26">
        <f t="shared" si="275"/>
        <v>0.73183755311232057</v>
      </c>
      <c r="H3505" s="30">
        <f t="shared" si="276"/>
        <v>0.15992943931627868</v>
      </c>
      <c r="I3505" s="30">
        <f>HLOOKUP(F3505,ROCs!$B$1:$F$17,MATCH(VLOOKUP(D3505,HROC,2,0),ROCs!$A$2:$A$17,0)+1,0)</f>
        <v>0.34369105791620291</v>
      </c>
      <c r="J3505" s="3">
        <v>0</v>
      </c>
      <c r="K3505" s="26">
        <f t="shared" si="272"/>
        <v>0</v>
      </c>
      <c r="L3505" s="31">
        <f t="shared" si="273"/>
        <v>0</v>
      </c>
      <c r="M3505" s="4">
        <f>2.721*K3505*(H3505+VLOOKUP(B3505,Summary!$A$34:C$39,3,0))</f>
        <v>0</v>
      </c>
      <c r="N3505" t="s">
        <v>103</v>
      </c>
      <c r="O3505" t="s">
        <v>82</v>
      </c>
      <c r="P3505">
        <f t="shared" si="274"/>
        <v>1000</v>
      </c>
    </row>
    <row r="3506" spans="1:16" hidden="1">
      <c r="A3506" t="s">
        <v>16</v>
      </c>
      <c r="B3506" t="s">
        <v>97</v>
      </c>
      <c r="C3506" t="s">
        <v>81</v>
      </c>
      <c r="D3506" s="8">
        <v>3100</v>
      </c>
      <c r="E3506" t="str">
        <f>VLOOKUP(D3506,Conformity!$A$2:$C$116,2,0)</f>
        <v>Herbaceous (Dry Prairie)</v>
      </c>
      <c r="F3506" s="8" t="s">
        <v>13</v>
      </c>
      <c r="G3506" s="26">
        <f t="shared" si="275"/>
        <v>0.80616023176279095</v>
      </c>
      <c r="H3506" s="30">
        <f t="shared" si="276"/>
        <v>4.9140330516175015E-2</v>
      </c>
      <c r="I3506" s="30">
        <f>HLOOKUP(F3506,ROCs!$B$1:$F$17,MATCH(VLOOKUP(D3506,HROC,2,0),ROCs!$A$2:$A$17,0)+1,0)</f>
        <v>9.4942281192321246E-2</v>
      </c>
      <c r="J3506" s="3">
        <v>0</v>
      </c>
      <c r="K3506" s="26">
        <f t="shared" si="272"/>
        <v>0</v>
      </c>
      <c r="L3506" s="31">
        <f t="shared" si="273"/>
        <v>0</v>
      </c>
      <c r="M3506" s="4">
        <f>2.721*K3506*(H3506+VLOOKUP(B3506,Summary!$A$34:C$39,3,0))</f>
        <v>0</v>
      </c>
      <c r="N3506" t="s">
        <v>103</v>
      </c>
      <c r="O3506" t="s">
        <v>82</v>
      </c>
      <c r="P3506">
        <f t="shared" si="274"/>
        <v>3000</v>
      </c>
    </row>
    <row r="3507" spans="1:16" hidden="1">
      <c r="A3507" t="s">
        <v>16</v>
      </c>
      <c r="B3507" t="s">
        <v>97</v>
      </c>
      <c r="C3507" t="s">
        <v>81</v>
      </c>
      <c r="D3507" s="8">
        <v>4220</v>
      </c>
      <c r="E3507" t="str">
        <f>VLOOKUP(D3507,Conformity!$A$2:$C$116,2,0)</f>
        <v>Brazilian Pepper</v>
      </c>
      <c r="F3507" s="8" t="s">
        <v>3</v>
      </c>
      <c r="G3507" s="26">
        <f t="shared" si="275"/>
        <v>0.80616023176279095</v>
      </c>
      <c r="H3507" s="30">
        <f t="shared" si="276"/>
        <v>4.9140330516175015E-2</v>
      </c>
      <c r="I3507" s="30">
        <f>HLOOKUP(F3507,ROCs!$B$1:$F$17,MATCH(VLOOKUP(D3507,HROC,2,0),ROCs!$A$2:$A$17,0)+1,0)</f>
        <v>2.0887301862310671E-2</v>
      </c>
      <c r="J3507" s="3">
        <v>0</v>
      </c>
      <c r="K3507" s="26">
        <f t="shared" si="272"/>
        <v>0</v>
      </c>
      <c r="L3507" s="31">
        <f t="shared" si="273"/>
        <v>0</v>
      </c>
      <c r="M3507" s="4">
        <f>2.721*K3507*(H3507+VLOOKUP(B3507,Summary!$A$34:C$39,3,0))</f>
        <v>0</v>
      </c>
      <c r="N3507" t="s">
        <v>103</v>
      </c>
      <c r="O3507" t="s">
        <v>82</v>
      </c>
      <c r="P3507">
        <f t="shared" si="274"/>
        <v>4000</v>
      </c>
    </row>
    <row r="3508" spans="1:16" hidden="1">
      <c r="A3508" t="s">
        <v>16</v>
      </c>
      <c r="B3508" t="s">
        <v>97</v>
      </c>
      <c r="C3508" t="s">
        <v>81</v>
      </c>
      <c r="D3508" s="8">
        <v>4240</v>
      </c>
      <c r="E3508" t="str">
        <f>VLOOKUP(D3508,Conformity!$A$2:$C$116,2,0)</f>
        <v>Melaleuca</v>
      </c>
      <c r="F3508" s="8" t="s">
        <v>13</v>
      </c>
      <c r="G3508" s="26">
        <f t="shared" si="275"/>
        <v>0.80616023176279095</v>
      </c>
      <c r="H3508" s="30">
        <f t="shared" si="276"/>
        <v>4.9140330516175015E-2</v>
      </c>
      <c r="I3508" s="30">
        <f>HLOOKUP(F3508,ROCs!$B$1:$F$17,MATCH(VLOOKUP(D3508,HROC,2,0),ROCs!$A$2:$A$17,0)+1,0)</f>
        <v>9.4942281192321246E-2</v>
      </c>
      <c r="J3508" s="3">
        <v>0</v>
      </c>
      <c r="K3508" s="26">
        <f t="shared" si="272"/>
        <v>0</v>
      </c>
      <c r="L3508" s="31">
        <f t="shared" si="273"/>
        <v>0</v>
      </c>
      <c r="M3508" s="4">
        <f>2.721*K3508*(H3508+VLOOKUP(B3508,Summary!$A$34:C$39,3,0))</f>
        <v>0</v>
      </c>
      <c r="N3508" t="s">
        <v>103</v>
      </c>
      <c r="O3508" t="s">
        <v>82</v>
      </c>
      <c r="P3508">
        <f t="shared" si="274"/>
        <v>4000</v>
      </c>
    </row>
    <row r="3509" spans="1:16" hidden="1">
      <c r="A3509" t="s">
        <v>16</v>
      </c>
      <c r="B3509" t="s">
        <v>97</v>
      </c>
      <c r="C3509" t="s">
        <v>81</v>
      </c>
      <c r="D3509" s="8">
        <v>4240</v>
      </c>
      <c r="E3509" t="str">
        <f>VLOOKUP(D3509,Conformity!$A$2:$C$116,2,0)</f>
        <v>Melaleuca</v>
      </c>
      <c r="F3509" s="8" t="s">
        <v>10</v>
      </c>
      <c r="G3509" s="26">
        <f t="shared" si="275"/>
        <v>0.80616023176279095</v>
      </c>
      <c r="H3509" s="30">
        <f t="shared" si="276"/>
        <v>4.9140330516175015E-2</v>
      </c>
      <c r="I3509" s="30">
        <f>HLOOKUP(F3509,ROCs!$B$1:$F$17,MATCH(VLOOKUP(D3509,HROC,2,0),ROCs!$A$2:$A$17,0)+1,0)</f>
        <v>0.24115339422849597</v>
      </c>
      <c r="J3509" s="3">
        <v>0</v>
      </c>
      <c r="K3509" s="26">
        <f t="shared" si="272"/>
        <v>0</v>
      </c>
      <c r="L3509" s="31">
        <f t="shared" si="273"/>
        <v>0</v>
      </c>
      <c r="M3509" s="4">
        <f>2.721*K3509*(H3509+VLOOKUP(B3509,Summary!$A$34:C$39,3,0))</f>
        <v>0</v>
      </c>
      <c r="N3509" t="s">
        <v>103</v>
      </c>
      <c r="O3509" t="s">
        <v>82</v>
      </c>
      <c r="P3509">
        <f t="shared" si="274"/>
        <v>4000</v>
      </c>
    </row>
    <row r="3510" spans="1:16" hidden="1">
      <c r="A3510" t="s">
        <v>16</v>
      </c>
      <c r="B3510" t="s">
        <v>97</v>
      </c>
      <c r="C3510" t="s">
        <v>81</v>
      </c>
      <c r="D3510" s="8">
        <v>4280</v>
      </c>
      <c r="E3510" t="str">
        <f>VLOOKUP(D3510,Conformity!$A$2:$C$116,2,0)</f>
        <v>Cabbage Palm</v>
      </c>
      <c r="F3510" s="8" t="s">
        <v>10</v>
      </c>
      <c r="G3510" s="26">
        <f t="shared" si="275"/>
        <v>0.80616023176279095</v>
      </c>
      <c r="H3510" s="30">
        <f t="shared" si="276"/>
        <v>4.9140330516175015E-2</v>
      </c>
      <c r="I3510" s="30">
        <f>HLOOKUP(F3510,ROCs!$B$1:$F$17,MATCH(VLOOKUP(D3510,HROC,2,0),ROCs!$A$2:$A$17,0)+1,0)</f>
        <v>0.24115339422849597</v>
      </c>
      <c r="J3510" s="3">
        <v>0</v>
      </c>
      <c r="K3510" s="26">
        <f t="shared" si="272"/>
        <v>0</v>
      </c>
      <c r="L3510" s="31">
        <f t="shared" si="273"/>
        <v>0</v>
      </c>
      <c r="M3510" s="4">
        <f>2.721*K3510*(H3510+VLOOKUP(B3510,Summary!$A$34:C$39,3,0))</f>
        <v>0</v>
      </c>
      <c r="N3510" t="s">
        <v>103</v>
      </c>
      <c r="O3510" t="s">
        <v>82</v>
      </c>
      <c r="P3510">
        <f t="shared" si="274"/>
        <v>4000</v>
      </c>
    </row>
    <row r="3511" spans="1:16" hidden="1">
      <c r="A3511" t="s">
        <v>16</v>
      </c>
      <c r="B3511" t="s">
        <v>97</v>
      </c>
      <c r="C3511" t="s">
        <v>81</v>
      </c>
      <c r="D3511" s="8">
        <v>8140</v>
      </c>
      <c r="E3511" t="str">
        <f>VLOOKUP(D3511,Conformity!$A$2:$C$116,2,0)</f>
        <v>Roads and Highways</v>
      </c>
      <c r="F3511" s="8" t="s">
        <v>10</v>
      </c>
      <c r="G3511" s="26">
        <f t="shared" si="275"/>
        <v>1.0171301585628862</v>
      </c>
      <c r="H3511" s="30">
        <f t="shared" si="276"/>
        <v>0.19656132206470006</v>
      </c>
      <c r="I3511" s="30">
        <f>HLOOKUP(F3511,ROCs!$B$1:$F$17,MATCH(VLOOKUP(D3511,HROC,2,0),ROCs!$A$2:$A$17,0)+1,0)</f>
        <v>0.43863241848912221</v>
      </c>
      <c r="J3511" s="3">
        <v>0</v>
      </c>
      <c r="K3511" s="26">
        <f t="shared" si="272"/>
        <v>0</v>
      </c>
      <c r="L3511" s="31">
        <f t="shared" si="273"/>
        <v>0</v>
      </c>
      <c r="M3511" s="4">
        <f>2.721*K3511*(H3511+VLOOKUP(B3511,Summary!$A$34:C$39,3,0))</f>
        <v>0</v>
      </c>
      <c r="N3511" t="s">
        <v>103</v>
      </c>
      <c r="O3511" t="s">
        <v>82</v>
      </c>
      <c r="P3511">
        <f t="shared" si="274"/>
        <v>8000</v>
      </c>
    </row>
    <row r="3512" spans="1:16" hidden="1">
      <c r="A3512" t="s">
        <v>12</v>
      </c>
      <c r="B3512" t="s">
        <v>95</v>
      </c>
      <c r="C3512" t="s">
        <v>71</v>
      </c>
      <c r="D3512" s="8">
        <v>1900</v>
      </c>
      <c r="E3512" t="str">
        <f>VLOOKUP(D3512,Conformity!$A$2:$C$116,2,0)</f>
        <v>Open Land</v>
      </c>
      <c r="F3512" s="8" t="s">
        <v>10</v>
      </c>
      <c r="G3512" s="26">
        <f t="shared" si="275"/>
        <v>0.80616023176279095</v>
      </c>
      <c r="H3512" s="30">
        <f t="shared" si="276"/>
        <v>4.9140330516175015E-2</v>
      </c>
      <c r="I3512" s="30">
        <f>HLOOKUP(F3512,ROCs!$B$1:$F$17,MATCH(VLOOKUP(D3512,HROC,2,0),ROCs!$A$2:$A$17,0)+1,0)</f>
        <v>0.24115339422849597</v>
      </c>
      <c r="J3512" s="3">
        <v>0</v>
      </c>
      <c r="K3512" s="26">
        <f t="shared" si="272"/>
        <v>0</v>
      </c>
      <c r="L3512" s="31">
        <f t="shared" si="273"/>
        <v>0</v>
      </c>
      <c r="M3512" s="4">
        <f>2.721*K3512*(H3512+VLOOKUP(B3512,Summary!$A$34:C$39,3,0))</f>
        <v>0</v>
      </c>
      <c r="N3512" t="s">
        <v>104</v>
      </c>
      <c r="P3512">
        <f t="shared" si="274"/>
        <v>1000</v>
      </c>
    </row>
    <row r="3513" spans="1:16" hidden="1">
      <c r="A3513" t="s">
        <v>14</v>
      </c>
      <c r="B3513" t="s">
        <v>96</v>
      </c>
      <c r="C3513" t="s">
        <v>71</v>
      </c>
      <c r="D3513" s="8">
        <v>1840</v>
      </c>
      <c r="E3513" t="str">
        <f>VLOOKUP(D3513,Conformity!$A$2:$C$116,2,0)</f>
        <v>Marinas and Fish Camps</v>
      </c>
      <c r="F3513" s="8" t="s">
        <v>5</v>
      </c>
      <c r="G3513" s="26">
        <f t="shared" si="275"/>
        <v>0.73183755311232057</v>
      </c>
      <c r="H3513" s="30">
        <f t="shared" si="276"/>
        <v>0.15992943931627868</v>
      </c>
      <c r="I3513" s="30">
        <f>HLOOKUP(F3513,ROCs!$B$1:$F$17,MATCH(VLOOKUP(D3513,HROC,2,0),ROCs!$A$2:$A$17,0)+1,0)</f>
        <v>0.27638752969320179</v>
      </c>
      <c r="J3513" s="3">
        <v>0</v>
      </c>
      <c r="K3513" s="26">
        <f t="shared" si="272"/>
        <v>0</v>
      </c>
      <c r="L3513" s="31">
        <f t="shared" si="273"/>
        <v>0</v>
      </c>
      <c r="M3513" s="4">
        <f>2.721*K3513*(H3513+VLOOKUP(B3513,Summary!$A$34:C$39,3,0))</f>
        <v>0</v>
      </c>
      <c r="N3513" t="s">
        <v>104</v>
      </c>
      <c r="P3513">
        <f t="shared" si="274"/>
        <v>1000</v>
      </c>
    </row>
    <row r="3514" spans="1:16" hidden="1">
      <c r="A3514" t="s">
        <v>14</v>
      </c>
      <c r="B3514" t="s">
        <v>96</v>
      </c>
      <c r="C3514" t="s">
        <v>71</v>
      </c>
      <c r="D3514" s="8">
        <v>2210</v>
      </c>
      <c r="E3514" t="str">
        <f>VLOOKUP(D3514,Conformity!$A$2:$C$116,2,0)</f>
        <v>Citrus Groves</v>
      </c>
      <c r="F3514" s="8" t="s">
        <v>5</v>
      </c>
      <c r="G3514" s="26">
        <f t="shared" si="275"/>
        <v>1.6671011379372187</v>
      </c>
      <c r="H3514" s="30">
        <f t="shared" si="276"/>
        <v>0.16490862031309303</v>
      </c>
      <c r="I3514" s="30">
        <f>HLOOKUP(F3514,ROCs!$B$1:$F$17,MATCH(VLOOKUP(D3514,HROC,2,0),ROCs!$A$2:$A$17,0)+1,0)</f>
        <v>0.32696578480774496</v>
      </c>
      <c r="J3514" s="3">
        <v>0</v>
      </c>
      <c r="K3514" s="26">
        <f t="shared" si="272"/>
        <v>0</v>
      </c>
      <c r="L3514" s="31">
        <f t="shared" si="273"/>
        <v>0</v>
      </c>
      <c r="M3514" s="4">
        <f>2.721*K3514*(H3514+VLOOKUP(B3514,Summary!$A$34:C$39,3,0))</f>
        <v>0</v>
      </c>
      <c r="N3514" t="s">
        <v>104</v>
      </c>
      <c r="P3514">
        <f t="shared" si="274"/>
        <v>2000</v>
      </c>
    </row>
    <row r="3515" spans="1:16" hidden="1">
      <c r="A3515" t="s">
        <v>14</v>
      </c>
      <c r="B3515" t="s">
        <v>96</v>
      </c>
      <c r="C3515" t="s">
        <v>71</v>
      </c>
      <c r="D3515" s="8">
        <v>7400</v>
      </c>
      <c r="E3515" t="str">
        <f>VLOOKUP(D3515,Conformity!$A$2:$C$116,2,0)</f>
        <v>Disturbed Land</v>
      </c>
      <c r="F3515" s="8" t="s">
        <v>10</v>
      </c>
      <c r="G3515" s="26">
        <f t="shared" si="275"/>
        <v>0.73183755311232057</v>
      </c>
      <c r="H3515" s="30">
        <f t="shared" si="276"/>
        <v>0.13401908322593187</v>
      </c>
      <c r="I3515" s="30">
        <f>HLOOKUP(F3515,ROCs!$B$1:$F$17,MATCH(VLOOKUP(D3515,HROC,2,0),ROCs!$A$2:$A$17,0)+1,0)</f>
        <v>0.24115339422849597</v>
      </c>
      <c r="J3515" s="3">
        <v>0</v>
      </c>
      <c r="K3515" s="26">
        <f t="shared" si="272"/>
        <v>0</v>
      </c>
      <c r="L3515" s="31">
        <f t="shared" si="273"/>
        <v>0</v>
      </c>
      <c r="M3515" s="4">
        <f>2.721*K3515*(H3515+VLOOKUP(B3515,Summary!$A$34:C$39,3,0))</f>
        <v>0</v>
      </c>
      <c r="N3515" t="s">
        <v>104</v>
      </c>
      <c r="P3515">
        <f t="shared" si="274"/>
        <v>7000</v>
      </c>
    </row>
    <row r="3516" spans="1:16" hidden="1">
      <c r="A3516" t="s">
        <v>16</v>
      </c>
      <c r="B3516" t="s">
        <v>97</v>
      </c>
      <c r="C3516" t="s">
        <v>71</v>
      </c>
      <c r="D3516" s="8">
        <v>1550</v>
      </c>
      <c r="E3516" t="str">
        <f>VLOOKUP(D3516,Conformity!$A$2:$C$116,2,0)</f>
        <v>Other Light Industrial</v>
      </c>
      <c r="F3516" s="8" t="s">
        <v>9</v>
      </c>
      <c r="G3516" s="26">
        <f t="shared" si="275"/>
        <v>1.2017295380314896</v>
      </c>
      <c r="H3516" s="30">
        <f t="shared" si="276"/>
        <v>0.2322997442582819</v>
      </c>
      <c r="I3516" s="30">
        <f>HLOOKUP(F3516,ROCs!$B$1:$F$17,MATCH(VLOOKUP(D3516,HROC,2,0),ROCs!$A$2:$A$17,0)+1,0)</f>
        <v>0.30761299106312084</v>
      </c>
      <c r="J3516" s="3">
        <v>0</v>
      </c>
      <c r="K3516" s="26">
        <f t="shared" si="272"/>
        <v>0</v>
      </c>
      <c r="L3516" s="31">
        <f t="shared" si="273"/>
        <v>0</v>
      </c>
      <c r="M3516" s="4">
        <f>2.721*K3516*(H3516+VLOOKUP(B3516,Summary!$A$34:C$39,3,0))</f>
        <v>0</v>
      </c>
      <c r="N3516" t="s">
        <v>104</v>
      </c>
      <c r="P3516">
        <f t="shared" si="274"/>
        <v>1000</v>
      </c>
    </row>
    <row r="3517" spans="1:16" hidden="1">
      <c r="A3517" t="s">
        <v>16</v>
      </c>
      <c r="B3517" t="s">
        <v>97</v>
      </c>
      <c r="C3517" t="s">
        <v>71</v>
      </c>
      <c r="D3517" s="8">
        <v>3300</v>
      </c>
      <c r="E3517" t="str">
        <f>VLOOKUP(D3517,Conformity!$A$2:$C$116,2,0)</f>
        <v>Mixed Rangeland</v>
      </c>
      <c r="F3517" s="8" t="s">
        <v>13</v>
      </c>
      <c r="G3517" s="26">
        <f t="shared" si="275"/>
        <v>0.80616023176279095</v>
      </c>
      <c r="H3517" s="30">
        <f t="shared" si="276"/>
        <v>4.9140330516175015E-2</v>
      </c>
      <c r="I3517" s="30">
        <f>HLOOKUP(F3517,ROCs!$B$1:$F$17,MATCH(VLOOKUP(D3517,HROC,2,0),ROCs!$A$2:$A$17,0)+1,0)</f>
        <v>9.4942281192321246E-2</v>
      </c>
      <c r="J3517" s="3">
        <v>0</v>
      </c>
      <c r="K3517" s="26">
        <f t="shared" si="272"/>
        <v>0</v>
      </c>
      <c r="L3517" s="31">
        <f t="shared" si="273"/>
        <v>0</v>
      </c>
      <c r="M3517" s="4">
        <f>2.721*K3517*(H3517+VLOOKUP(B3517,Summary!$A$34:C$39,3,0))</f>
        <v>0</v>
      </c>
      <c r="N3517" t="s">
        <v>104</v>
      </c>
      <c r="P3517">
        <f t="shared" si="274"/>
        <v>3000</v>
      </c>
    </row>
    <row r="3518" spans="1:16" hidden="1">
      <c r="A3518" t="s">
        <v>16</v>
      </c>
      <c r="B3518" t="s">
        <v>97</v>
      </c>
      <c r="C3518" t="s">
        <v>71</v>
      </c>
      <c r="D3518" s="8">
        <v>4280</v>
      </c>
      <c r="E3518" t="str">
        <f>VLOOKUP(D3518,Conformity!$A$2:$C$116,2,0)</f>
        <v>Cabbage Palm</v>
      </c>
      <c r="F3518" s="8" t="s">
        <v>10</v>
      </c>
      <c r="G3518" s="26">
        <f t="shared" si="275"/>
        <v>0.80616023176279095</v>
      </c>
      <c r="H3518" s="30">
        <f t="shared" si="276"/>
        <v>4.9140330516175015E-2</v>
      </c>
      <c r="I3518" s="30">
        <f>HLOOKUP(F3518,ROCs!$B$1:$F$17,MATCH(VLOOKUP(D3518,HROC,2,0),ROCs!$A$2:$A$17,0)+1,0)</f>
        <v>0.24115339422849597</v>
      </c>
      <c r="J3518" s="3">
        <v>0</v>
      </c>
      <c r="K3518" s="26">
        <f t="shared" si="272"/>
        <v>0</v>
      </c>
      <c r="L3518" s="31">
        <f t="shared" si="273"/>
        <v>0</v>
      </c>
      <c r="M3518" s="4">
        <f>2.721*K3518*(H3518+VLOOKUP(B3518,Summary!$A$34:C$39,3,0))</f>
        <v>0</v>
      </c>
      <c r="N3518" t="s">
        <v>104</v>
      </c>
      <c r="P3518">
        <f t="shared" si="274"/>
        <v>4000</v>
      </c>
    </row>
    <row r="3519" spans="1:16" hidden="1">
      <c r="A3519" t="s">
        <v>16</v>
      </c>
      <c r="B3519" t="s">
        <v>97</v>
      </c>
      <c r="C3519" t="s">
        <v>71</v>
      </c>
      <c r="D3519" s="8">
        <v>6410</v>
      </c>
      <c r="E3519" t="str">
        <f>VLOOKUP(D3519,Conformity!$A$2:$C$116,2,0)</f>
        <v>Freshwater Marshes</v>
      </c>
      <c r="F3519" s="8" t="s">
        <v>9</v>
      </c>
      <c r="G3519" s="26">
        <f t="shared" si="275"/>
        <v>0.62640332935885068</v>
      </c>
      <c r="H3519" s="30">
        <f t="shared" si="276"/>
        <v>1.7869211096790915E-2</v>
      </c>
      <c r="I3519" s="30">
        <f>HLOOKUP(F3519,ROCs!$B$1:$F$17,MATCH(VLOOKUP(D3519,HROC,2,0),ROCs!$A$2:$A$17,0)+1,0)</f>
        <v>0.24869471632328805</v>
      </c>
      <c r="J3519" s="3">
        <v>0</v>
      </c>
      <c r="K3519" s="26">
        <f t="shared" si="272"/>
        <v>0</v>
      </c>
      <c r="L3519" s="31">
        <f t="shared" si="273"/>
        <v>0</v>
      </c>
      <c r="M3519" s="4">
        <f>2.721*K3519*(H3519+VLOOKUP(B3519,Summary!$A$34:C$39,3,0))</f>
        <v>0</v>
      </c>
      <c r="N3519" t="s">
        <v>104</v>
      </c>
      <c r="P3519">
        <f t="shared" si="274"/>
        <v>6000</v>
      </c>
    </row>
    <row r="3520" spans="1:16" hidden="1">
      <c r="A3520" t="s">
        <v>14</v>
      </c>
      <c r="B3520" t="s">
        <v>96</v>
      </c>
      <c r="C3520" t="s">
        <v>90</v>
      </c>
      <c r="D3520" s="8">
        <v>3300</v>
      </c>
      <c r="E3520" t="str">
        <f>VLOOKUP(D3520,Conformity!$A$2:$C$116,2,0)</f>
        <v>Mixed Rangeland</v>
      </c>
      <c r="F3520" s="8" t="s">
        <v>9</v>
      </c>
      <c r="G3520" s="26">
        <f t="shared" si="275"/>
        <v>0.80616023176279095</v>
      </c>
      <c r="H3520" s="30">
        <f t="shared" si="276"/>
        <v>4.9140330516175015E-2</v>
      </c>
      <c r="I3520" s="30">
        <f>HLOOKUP(F3520,ROCs!$B$1:$F$17,MATCH(VLOOKUP(D3520,HROC,2,0),ROCs!$A$2:$A$17,0)+1,0)</f>
        <v>0.19937879050387461</v>
      </c>
      <c r="J3520" s="3">
        <v>0</v>
      </c>
      <c r="K3520" s="26">
        <f t="shared" si="272"/>
        <v>0</v>
      </c>
      <c r="L3520" s="31">
        <f t="shared" si="273"/>
        <v>0</v>
      </c>
      <c r="M3520" s="4">
        <f>2.721*K3520*(H3520+VLOOKUP(B3520,Summary!$A$34:C$39,3,0))</f>
        <v>0</v>
      </c>
      <c r="N3520" t="s">
        <v>105</v>
      </c>
      <c r="O3520" t="s">
        <v>89</v>
      </c>
      <c r="P3520">
        <f t="shared" si="274"/>
        <v>3000</v>
      </c>
    </row>
    <row r="3521" spans="1:16" hidden="1">
      <c r="A3521" t="s">
        <v>12</v>
      </c>
      <c r="B3521" t="s">
        <v>95</v>
      </c>
      <c r="C3521" t="s">
        <v>91</v>
      </c>
      <c r="D3521" s="8">
        <v>4110</v>
      </c>
      <c r="E3521" t="str">
        <f>VLOOKUP(D3521,Conformity!$A$2:$C$116,2,0)</f>
        <v>Pine Flatwoods</v>
      </c>
      <c r="F3521" s="8" t="s">
        <v>10</v>
      </c>
      <c r="G3521" s="26">
        <f t="shared" si="275"/>
        <v>0.80616023176279095</v>
      </c>
      <c r="H3521" s="30">
        <f t="shared" si="276"/>
        <v>4.9140330516175015E-2</v>
      </c>
      <c r="I3521" s="30">
        <f>HLOOKUP(F3521,ROCs!$B$1:$F$17,MATCH(VLOOKUP(D3521,HROC,2,0),ROCs!$A$2:$A$17,0)+1,0)</f>
        <v>0.24115339422849597</v>
      </c>
      <c r="J3521" s="3">
        <v>0</v>
      </c>
      <c r="K3521" s="26">
        <f t="shared" si="272"/>
        <v>0</v>
      </c>
      <c r="L3521" s="31">
        <f t="shared" si="273"/>
        <v>0</v>
      </c>
      <c r="M3521" s="4">
        <f>2.721*K3521*(H3521+VLOOKUP(B3521,Summary!$A$34:C$39,3,0))</f>
        <v>0</v>
      </c>
      <c r="N3521" t="s">
        <v>107</v>
      </c>
      <c r="O3521" t="s">
        <v>89</v>
      </c>
      <c r="P3521">
        <f t="shared" si="274"/>
        <v>4000</v>
      </c>
    </row>
    <row r="3522" spans="1:16" hidden="1">
      <c r="A3522" t="s">
        <v>8</v>
      </c>
      <c r="B3522" t="s">
        <v>8</v>
      </c>
      <c r="C3522" t="s">
        <v>72</v>
      </c>
      <c r="D3522" s="8">
        <v>1210</v>
      </c>
      <c r="E3522" t="str">
        <f>VLOOKUP(D3522,Conformity!$A$2:$C$116,2,0)</f>
        <v>Fixed Single Family Units</v>
      </c>
      <c r="F3522" s="8" t="s">
        <v>5</v>
      </c>
      <c r="G3522" s="26">
        <f t="shared" si="275"/>
        <v>1.3474392445178078</v>
      </c>
      <c r="H3522" s="30">
        <f t="shared" si="276"/>
        <v>0.2921616014325315</v>
      </c>
      <c r="I3522" s="30">
        <f>HLOOKUP(F3522,ROCs!$B$1:$F$17,MATCH(VLOOKUP(D3522,HROC,2,0),ROCs!$A$2:$A$17,0)+1,0)</f>
        <v>0.24052044568721381</v>
      </c>
      <c r="J3522" s="3">
        <v>0</v>
      </c>
      <c r="K3522" s="26">
        <f t="shared" ref="K3522:K3540" si="277">Rain*I3522*J3522/12</f>
        <v>0</v>
      </c>
      <c r="L3522" s="31">
        <f t="shared" ref="L3522:L3540" si="278">2.721*G3522*K3522</f>
        <v>0</v>
      </c>
      <c r="M3522" s="4">
        <f>2.721*K3522*(H3522+VLOOKUP(B3522,Summary!$A$34:C$39,3,0))</f>
        <v>0</v>
      </c>
      <c r="N3522" t="s">
        <v>99</v>
      </c>
      <c r="P3522">
        <f t="shared" si="274"/>
        <v>1000</v>
      </c>
    </row>
    <row r="3523" spans="1:16" hidden="1">
      <c r="A3523" t="s">
        <v>11</v>
      </c>
      <c r="B3523" t="s">
        <v>11</v>
      </c>
      <c r="C3523" t="s">
        <v>72</v>
      </c>
      <c r="D3523" s="8">
        <v>8320</v>
      </c>
      <c r="E3523" t="str">
        <f>VLOOKUP(D3523,Conformity!$A$2:$C$116,2,0)</f>
        <v>Electrical Power Transmission Lines</v>
      </c>
      <c r="F3523" s="8" t="s">
        <v>10</v>
      </c>
      <c r="G3523" s="26">
        <f t="shared" si="275"/>
        <v>0.73183755311232057</v>
      </c>
      <c r="H3523" s="30">
        <f t="shared" si="276"/>
        <v>0.15992943931627868</v>
      </c>
      <c r="I3523" s="30">
        <f>HLOOKUP(F3523,ROCs!$B$1:$F$17,MATCH(VLOOKUP(D3523,HROC,2,0),ROCs!$A$2:$A$17,0)+1,0)</f>
        <v>0.24115339422849597</v>
      </c>
      <c r="J3523" s="3">
        <v>0</v>
      </c>
      <c r="K3523" s="26">
        <f t="shared" si="277"/>
        <v>0</v>
      </c>
      <c r="L3523" s="31">
        <f t="shared" si="278"/>
        <v>0</v>
      </c>
      <c r="M3523" s="4">
        <f>2.721*K3523*(H3523+VLOOKUP(B3523,Summary!$A$34:C$39,3,0))</f>
        <v>0</v>
      </c>
      <c r="N3523" t="s">
        <v>99</v>
      </c>
      <c r="P3523">
        <f t="shared" ref="P3523:P3540" si="279">INT(D3523/1000)*1000</f>
        <v>8000</v>
      </c>
    </row>
    <row r="3524" spans="1:16" hidden="1">
      <c r="A3524" t="s">
        <v>8</v>
      </c>
      <c r="B3524" t="s">
        <v>8</v>
      </c>
      <c r="C3524" t="s">
        <v>73</v>
      </c>
      <c r="D3524" s="8">
        <v>2120</v>
      </c>
      <c r="E3524" t="str">
        <f>VLOOKUP(D3524,Conformity!$A$2:$C$116,2,0)</f>
        <v>Unimproved Pastures</v>
      </c>
      <c r="F3524" s="8" t="s">
        <v>5</v>
      </c>
      <c r="G3524" s="26">
        <f t="shared" si="275"/>
        <v>0.95337210017164864</v>
      </c>
      <c r="H3524" s="30">
        <f t="shared" si="276"/>
        <v>0.22938109134459039</v>
      </c>
      <c r="I3524" s="30">
        <f>HLOOKUP(F3524,ROCs!$B$1:$F$17,MATCH(VLOOKUP(D3524,HROC,2,0),ROCs!$A$2:$A$17,0)+1,0)</f>
        <v>0.2</v>
      </c>
      <c r="J3524" s="3">
        <v>0</v>
      </c>
      <c r="K3524" s="26">
        <f t="shared" si="277"/>
        <v>0</v>
      </c>
      <c r="L3524" s="31">
        <f t="shared" si="278"/>
        <v>0</v>
      </c>
      <c r="M3524" s="4">
        <f>2.721*K3524*(H3524+VLOOKUP(B3524,Summary!$A$34:C$39,3,0))</f>
        <v>0</v>
      </c>
      <c r="N3524" t="s">
        <v>110</v>
      </c>
      <c r="P3524">
        <f t="shared" si="279"/>
        <v>2000</v>
      </c>
    </row>
    <row r="3525" spans="1:16" hidden="1">
      <c r="A3525" t="s">
        <v>11</v>
      </c>
      <c r="B3525" t="s">
        <v>11</v>
      </c>
      <c r="C3525" t="s">
        <v>73</v>
      </c>
      <c r="D3525" s="8">
        <v>4110</v>
      </c>
      <c r="E3525" t="str">
        <f>VLOOKUP(D3525,Conformity!$A$2:$C$116,2,0)</f>
        <v>Pine Flatwoods</v>
      </c>
      <c r="F3525" s="8" t="s">
        <v>5</v>
      </c>
      <c r="G3525" s="26">
        <f t="shared" si="275"/>
        <v>0.80616023176279095</v>
      </c>
      <c r="H3525" s="30">
        <f t="shared" si="276"/>
        <v>4.9140330516175015E-2</v>
      </c>
      <c r="I3525" s="30">
        <f>HLOOKUP(F3525,ROCs!$B$1:$F$17,MATCH(VLOOKUP(D3525,HROC,2,0),ROCs!$A$2:$A$17,0)+1,0)</f>
        <v>0.28292799795311729</v>
      </c>
      <c r="J3525" s="3">
        <v>0</v>
      </c>
      <c r="K3525" s="26">
        <f t="shared" si="277"/>
        <v>0</v>
      </c>
      <c r="L3525" s="31">
        <f t="shared" si="278"/>
        <v>0</v>
      </c>
      <c r="M3525" s="4">
        <f>2.721*K3525*(H3525+VLOOKUP(B3525,Summary!$A$34:C$39,3,0))</f>
        <v>0</v>
      </c>
      <c r="N3525" t="s">
        <v>110</v>
      </c>
      <c r="P3525">
        <f t="shared" si="279"/>
        <v>4000</v>
      </c>
    </row>
    <row r="3526" spans="1:16" hidden="1">
      <c r="A3526" t="s">
        <v>11</v>
      </c>
      <c r="B3526" t="s">
        <v>11</v>
      </c>
      <c r="C3526" t="s">
        <v>83</v>
      </c>
      <c r="D3526" s="8">
        <v>4110</v>
      </c>
      <c r="E3526" t="str">
        <f>VLOOKUP(D3526,Conformity!$A$2:$C$116,2,0)</f>
        <v>Pine Flatwoods</v>
      </c>
      <c r="F3526" s="8" t="s">
        <v>3</v>
      </c>
      <c r="G3526" s="26">
        <f t="shared" si="275"/>
        <v>0.80616023176279095</v>
      </c>
      <c r="H3526" s="30">
        <f t="shared" si="276"/>
        <v>4.9140330516175015E-2</v>
      </c>
      <c r="I3526" s="30">
        <f>HLOOKUP(F3526,ROCs!$B$1:$F$17,MATCH(VLOOKUP(D3526,HROC,2,0),ROCs!$A$2:$A$17,0)+1,0)</f>
        <v>2.0887301862310671E-2</v>
      </c>
      <c r="J3526" s="3">
        <v>0</v>
      </c>
      <c r="K3526" s="26">
        <f t="shared" si="277"/>
        <v>0</v>
      </c>
      <c r="L3526" s="31">
        <f t="shared" si="278"/>
        <v>0</v>
      </c>
      <c r="M3526" s="4">
        <f>2.721*K3526*(H3526+VLOOKUP(B3526,Summary!$A$34:C$39,3,0))</f>
        <v>0</v>
      </c>
      <c r="N3526" t="s">
        <v>111</v>
      </c>
      <c r="O3526" t="s">
        <v>82</v>
      </c>
      <c r="P3526">
        <f t="shared" si="279"/>
        <v>4000</v>
      </c>
    </row>
    <row r="3527" spans="1:16" hidden="1">
      <c r="A3527" t="s">
        <v>14</v>
      </c>
      <c r="B3527" t="s">
        <v>96</v>
      </c>
      <c r="C3527" t="s">
        <v>83</v>
      </c>
      <c r="D3527" s="8">
        <v>1110</v>
      </c>
      <c r="E3527" t="str">
        <f>VLOOKUP(D3527,Conformity!$A$2:$C$116,2,0)</f>
        <v>Fixed Single Family Units</v>
      </c>
      <c r="F3527" s="8" t="s">
        <v>13</v>
      </c>
      <c r="G3527" s="26">
        <f t="shared" si="275"/>
        <v>0.96739227811534922</v>
      </c>
      <c r="H3527" s="30">
        <f t="shared" si="276"/>
        <v>0.17065096597435325</v>
      </c>
      <c r="I3527" s="30">
        <f>HLOOKUP(F3527,ROCs!$B$1:$F$17,MATCH(VLOOKUP(D3527,HROC,2,0),ROCs!$A$2:$A$17,0)+1,0)</f>
        <v>0.15190764990771397</v>
      </c>
      <c r="J3527" s="3">
        <v>0</v>
      </c>
      <c r="K3527" s="26">
        <f t="shared" si="277"/>
        <v>0</v>
      </c>
      <c r="L3527" s="31">
        <f t="shared" si="278"/>
        <v>0</v>
      </c>
      <c r="M3527" s="4">
        <f>2.721*K3527*(H3527+VLOOKUP(B3527,Summary!$A$34:C$39,3,0))</f>
        <v>0</v>
      </c>
      <c r="N3527" t="s">
        <v>111</v>
      </c>
      <c r="O3527" t="s">
        <v>82</v>
      </c>
      <c r="P3527">
        <f t="shared" si="279"/>
        <v>1000</v>
      </c>
    </row>
    <row r="3528" spans="1:16" hidden="1">
      <c r="A3528" t="s">
        <v>14</v>
      </c>
      <c r="B3528" t="s">
        <v>96</v>
      </c>
      <c r="C3528" t="s">
        <v>83</v>
      </c>
      <c r="D3528" s="8">
        <v>1180</v>
      </c>
      <c r="E3528" t="str">
        <f>VLOOKUP(D3528,Conformity!$A$2:$C$116,2,0)</f>
        <v>Rural Residential</v>
      </c>
      <c r="F3528" s="8" t="s">
        <v>10</v>
      </c>
      <c r="G3528" s="26">
        <f t="shared" si="275"/>
        <v>0.96739227811534922</v>
      </c>
      <c r="H3528" s="30">
        <f t="shared" si="276"/>
        <v>0.17065096597435325</v>
      </c>
      <c r="I3528" s="30">
        <f>HLOOKUP(F3528,ROCs!$B$1:$F$17,MATCH(VLOOKUP(D3528,HROC,2,0),ROCs!$A$2:$A$17,0)+1,0)</f>
        <v>0.24895975957097566</v>
      </c>
      <c r="J3528" s="3">
        <v>0</v>
      </c>
      <c r="K3528" s="26">
        <f t="shared" si="277"/>
        <v>0</v>
      </c>
      <c r="L3528" s="31">
        <f t="shared" si="278"/>
        <v>0</v>
      </c>
      <c r="M3528" s="4">
        <f>2.721*K3528*(H3528+VLOOKUP(B3528,Summary!$A$34:C$39,3,0))</f>
        <v>0</v>
      </c>
      <c r="N3528" t="s">
        <v>111</v>
      </c>
      <c r="O3528" t="s">
        <v>82</v>
      </c>
      <c r="P3528">
        <f t="shared" si="279"/>
        <v>1000</v>
      </c>
    </row>
    <row r="3529" spans="1:16" hidden="1">
      <c r="A3529" t="s">
        <v>14</v>
      </c>
      <c r="B3529" t="s">
        <v>96</v>
      </c>
      <c r="C3529" t="s">
        <v>83</v>
      </c>
      <c r="D3529" s="8">
        <v>1330</v>
      </c>
      <c r="E3529" t="str">
        <f>VLOOKUP(D3529,Conformity!$A$2:$C$116,2,0)</f>
        <v>Multiple Dwelling Units, Low Rise &lt;Two stories or less&gt;</v>
      </c>
      <c r="F3529" s="8" t="s">
        <v>3</v>
      </c>
      <c r="G3529" s="26">
        <f t="shared" si="275"/>
        <v>1.6728075169398335</v>
      </c>
      <c r="H3529" s="30">
        <f t="shared" si="276"/>
        <v>0.4645994885165638</v>
      </c>
      <c r="I3529" s="30">
        <f>HLOOKUP(F3529,ROCs!$B$1:$F$17,MATCH(VLOOKUP(D3529,HROC,2,0),ROCs!$A$2:$A$17,0)+1,0)</f>
        <v>0.37832588419635466</v>
      </c>
      <c r="J3529" s="3">
        <v>0</v>
      </c>
      <c r="K3529" s="26">
        <f t="shared" si="277"/>
        <v>0</v>
      </c>
      <c r="L3529" s="31">
        <f t="shared" si="278"/>
        <v>0</v>
      </c>
      <c r="M3529" s="4">
        <f>2.721*K3529*(H3529+VLOOKUP(B3529,Summary!$A$34:C$39,3,0))</f>
        <v>0</v>
      </c>
      <c r="N3529" t="s">
        <v>111</v>
      </c>
      <c r="O3529" t="s">
        <v>82</v>
      </c>
      <c r="P3529">
        <f t="shared" si="279"/>
        <v>1000</v>
      </c>
    </row>
    <row r="3530" spans="1:16" hidden="1">
      <c r="A3530" t="s">
        <v>14</v>
      </c>
      <c r="B3530" t="s">
        <v>96</v>
      </c>
      <c r="C3530" t="s">
        <v>83</v>
      </c>
      <c r="D3530" s="8">
        <v>1340</v>
      </c>
      <c r="E3530" t="str">
        <f>VLOOKUP(D3530,Conformity!$A$2:$C$116,2,0)</f>
        <v>Multiple Dwelling Units, High Rise &lt;Three stories or more&gt;</v>
      </c>
      <c r="F3530" s="8" t="s">
        <v>10</v>
      </c>
      <c r="G3530" s="26">
        <f t="shared" si="275"/>
        <v>1.6728075169398335</v>
      </c>
      <c r="H3530" s="30">
        <f t="shared" si="276"/>
        <v>0.4645994885165638</v>
      </c>
      <c r="I3530" s="30">
        <f>HLOOKUP(F3530,ROCs!$B$1:$F$17,MATCH(VLOOKUP(D3530,HROC,2,0),ROCs!$A$2:$A$17,0)+1,0)</f>
        <v>0.44774347762687844</v>
      </c>
      <c r="J3530" s="3">
        <v>0</v>
      </c>
      <c r="K3530" s="26">
        <f t="shared" si="277"/>
        <v>0</v>
      </c>
      <c r="L3530" s="31">
        <f t="shared" si="278"/>
        <v>0</v>
      </c>
      <c r="M3530" s="4">
        <f>2.721*K3530*(H3530+VLOOKUP(B3530,Summary!$A$34:C$39,3,0))</f>
        <v>0</v>
      </c>
      <c r="N3530" t="s">
        <v>111</v>
      </c>
      <c r="O3530" t="s">
        <v>82</v>
      </c>
      <c r="P3530">
        <f t="shared" si="279"/>
        <v>1000</v>
      </c>
    </row>
    <row r="3531" spans="1:16" hidden="1">
      <c r="A3531" t="s">
        <v>14</v>
      </c>
      <c r="B3531" t="s">
        <v>96</v>
      </c>
      <c r="C3531" t="s">
        <v>83</v>
      </c>
      <c r="D3531" s="8">
        <v>1400</v>
      </c>
      <c r="E3531" t="str">
        <f>VLOOKUP(D3531,Conformity!$A$2:$C$116,2,0)</f>
        <v>Commercial and Services</v>
      </c>
      <c r="F3531" s="8" t="s">
        <v>3</v>
      </c>
      <c r="G3531" s="26">
        <f t="shared" si="275"/>
        <v>0.73183755311232057</v>
      </c>
      <c r="H3531" s="30">
        <f t="shared" si="276"/>
        <v>0.15992943931627868</v>
      </c>
      <c r="I3531" s="30">
        <f>HLOOKUP(F3531,ROCs!$B$1:$F$17,MATCH(VLOOKUP(D3531,HROC,2,0),ROCs!$A$2:$A$17,0)+1,0)</f>
        <v>0.5449281084296117</v>
      </c>
      <c r="J3531" s="3">
        <v>0</v>
      </c>
      <c r="K3531" s="26">
        <f t="shared" si="277"/>
        <v>0</v>
      </c>
      <c r="L3531" s="31">
        <f t="shared" si="278"/>
        <v>0</v>
      </c>
      <c r="M3531" s="4">
        <f>2.721*K3531*(H3531+VLOOKUP(B3531,Summary!$A$34:C$39,3,0))</f>
        <v>0</v>
      </c>
      <c r="N3531" t="s">
        <v>111</v>
      </c>
      <c r="O3531" t="s">
        <v>82</v>
      </c>
      <c r="P3531">
        <f t="shared" si="279"/>
        <v>1000</v>
      </c>
    </row>
    <row r="3532" spans="1:16" hidden="1">
      <c r="A3532" t="s">
        <v>14</v>
      </c>
      <c r="B3532" t="s">
        <v>96</v>
      </c>
      <c r="C3532" t="s">
        <v>83</v>
      </c>
      <c r="D3532" s="8">
        <v>5110</v>
      </c>
      <c r="E3532" t="str">
        <f>VLOOKUP(D3532,Conformity!$A$2:$C$116,2,0)</f>
        <v xml:space="preserve"> Natural River, Stream, Waterway</v>
      </c>
      <c r="F3532" s="8" t="s">
        <v>13</v>
      </c>
      <c r="G3532" s="26">
        <f t="shared" si="275"/>
        <v>0.52096910560538079</v>
      </c>
      <c r="H3532" s="30">
        <f t="shared" si="276"/>
        <v>9.3813358258152305E-2</v>
      </c>
      <c r="I3532" s="30">
        <f>HLOOKUP(F3532,ROCs!$B$1:$F$17,MATCH(VLOOKUP(D3532,HROC,2,0),ROCs!$A$2:$A$17,0)+1,0)</f>
        <v>0.2984336595879456</v>
      </c>
      <c r="J3532" s="3">
        <v>0</v>
      </c>
      <c r="K3532" s="26">
        <f t="shared" si="277"/>
        <v>0</v>
      </c>
      <c r="L3532" s="31">
        <f t="shared" si="278"/>
        <v>0</v>
      </c>
      <c r="M3532" s="4">
        <f>2.721*K3532*(H3532+VLOOKUP(B3532,Summary!$A$34:C$39,3,0))</f>
        <v>0</v>
      </c>
      <c r="N3532" t="s">
        <v>111</v>
      </c>
      <c r="O3532" t="s">
        <v>82</v>
      </c>
      <c r="P3532">
        <f t="shared" si="279"/>
        <v>5000</v>
      </c>
    </row>
    <row r="3533" spans="1:16" hidden="1">
      <c r="A3533" t="s">
        <v>14</v>
      </c>
      <c r="B3533" t="s">
        <v>96</v>
      </c>
      <c r="C3533" t="s">
        <v>83</v>
      </c>
      <c r="D3533" s="8">
        <v>5120</v>
      </c>
      <c r="E3533" t="str">
        <f>VLOOKUP(D3533,Conformity!$A$2:$C$116,2,0)</f>
        <v xml:space="preserve"> Channelized Waterways, Canals</v>
      </c>
      <c r="F3533" s="8" t="s">
        <v>13</v>
      </c>
      <c r="G3533" s="26">
        <f t="shared" si="275"/>
        <v>0.52096910560538079</v>
      </c>
      <c r="H3533" s="30">
        <f t="shared" si="276"/>
        <v>9.3813358258152305E-2</v>
      </c>
      <c r="I3533" s="30">
        <f>HLOOKUP(F3533,ROCs!$B$1:$F$17,MATCH(VLOOKUP(D3533,HROC,2,0),ROCs!$A$2:$A$17,0)+1,0)</f>
        <v>0.2984336595879456</v>
      </c>
      <c r="J3533" s="3">
        <v>0</v>
      </c>
      <c r="K3533" s="26">
        <f t="shared" si="277"/>
        <v>0</v>
      </c>
      <c r="L3533" s="31">
        <f t="shared" si="278"/>
        <v>0</v>
      </c>
      <c r="M3533" s="4">
        <f>2.721*K3533*(H3533+VLOOKUP(B3533,Summary!$A$34:C$39,3,0))</f>
        <v>0</v>
      </c>
      <c r="N3533" t="s">
        <v>111</v>
      </c>
      <c r="O3533" t="s">
        <v>82</v>
      </c>
      <c r="P3533">
        <f t="shared" si="279"/>
        <v>5000</v>
      </c>
    </row>
    <row r="3534" spans="1:16" hidden="1">
      <c r="A3534" t="s">
        <v>14</v>
      </c>
      <c r="B3534" t="s">
        <v>96</v>
      </c>
      <c r="C3534" t="s">
        <v>83</v>
      </c>
      <c r="D3534" s="8">
        <v>6410</v>
      </c>
      <c r="E3534" t="str">
        <f>VLOOKUP(D3534,Conformity!$A$2:$C$116,2,0)</f>
        <v>Freshwater Marshes</v>
      </c>
      <c r="F3534" s="8" t="s">
        <v>9</v>
      </c>
      <c r="G3534" s="26">
        <f t="shared" si="275"/>
        <v>0.62640332935885068</v>
      </c>
      <c r="H3534" s="30">
        <f t="shared" si="276"/>
        <v>1.7869211096790915E-2</v>
      </c>
      <c r="I3534" s="30">
        <f>HLOOKUP(F3534,ROCs!$B$1:$F$17,MATCH(VLOOKUP(D3534,HROC,2,0),ROCs!$A$2:$A$17,0)+1,0)</f>
        <v>0.24869471632328805</v>
      </c>
      <c r="J3534" s="3">
        <v>0</v>
      </c>
      <c r="K3534" s="26">
        <f t="shared" si="277"/>
        <v>0</v>
      </c>
      <c r="L3534" s="31">
        <f t="shared" si="278"/>
        <v>0</v>
      </c>
      <c r="M3534" s="4">
        <f>2.721*K3534*(H3534+VLOOKUP(B3534,Summary!$A$34:C$39,3,0))</f>
        <v>0</v>
      </c>
      <c r="N3534" t="s">
        <v>111</v>
      </c>
      <c r="O3534" t="s">
        <v>82</v>
      </c>
      <c r="P3534">
        <f t="shared" si="279"/>
        <v>6000</v>
      </c>
    </row>
    <row r="3535" spans="1:16" hidden="1">
      <c r="A3535" t="s">
        <v>11</v>
      </c>
      <c r="B3535" t="s">
        <v>11</v>
      </c>
      <c r="C3535" t="s">
        <v>77</v>
      </c>
      <c r="D3535" s="8">
        <v>8320</v>
      </c>
      <c r="E3535" t="str">
        <f>VLOOKUP(D3535,Conformity!$A$2:$C$116,2,0)</f>
        <v>Electrical Power Transmission Lines</v>
      </c>
      <c r="F3535" s="8" t="s">
        <v>5</v>
      </c>
      <c r="G3535" s="26">
        <f t="shared" ref="G3535:G3540" si="280">VLOOKUP(VLOOKUP(D3535,HEMC,2,0),EMCN,2,0)</f>
        <v>0.73183755311232057</v>
      </c>
      <c r="H3535" s="30">
        <f t="shared" ref="H3535:H3540" si="281">VLOOKUP(VLOOKUP(D3535,HEMC,2,0),EMCP,3,0)</f>
        <v>0.15992943931627868</v>
      </c>
      <c r="I3535" s="30">
        <f>HLOOKUP(F3535,ROCs!$B$1:$F$17,MATCH(VLOOKUP(D3535,HROC,2,0),ROCs!$A$2:$A$17,0)+1,0)</f>
        <v>0.28292799795311729</v>
      </c>
      <c r="J3535" s="3">
        <v>0</v>
      </c>
      <c r="K3535" s="26">
        <f t="shared" si="277"/>
        <v>0</v>
      </c>
      <c r="L3535" s="31">
        <f t="shared" si="278"/>
        <v>0</v>
      </c>
      <c r="M3535" s="4">
        <f>2.721*K3535*(H3535+VLOOKUP(B3535,Summary!$A$34:C$39,3,0))</f>
        <v>0</v>
      </c>
      <c r="N3535" t="s">
        <v>112</v>
      </c>
      <c r="P3535">
        <f t="shared" si="279"/>
        <v>8000</v>
      </c>
    </row>
    <row r="3536" spans="1:16" hidden="1">
      <c r="A3536" t="s">
        <v>14</v>
      </c>
      <c r="B3536" t="s">
        <v>96</v>
      </c>
      <c r="C3536" t="s">
        <v>77</v>
      </c>
      <c r="D3536" s="8">
        <v>2610</v>
      </c>
      <c r="E3536" t="str">
        <f>VLOOKUP(D3536,Conformity!$A$2:$C$116,2,0)</f>
        <v>Fallow Crop Land</v>
      </c>
      <c r="F3536" s="8" t="s">
        <v>5</v>
      </c>
      <c r="G3536" s="26">
        <f t="shared" si="280"/>
        <v>1.1942187284187931</v>
      </c>
      <c r="H3536" s="30">
        <f t="shared" si="281"/>
        <v>0.52982210901985061</v>
      </c>
      <c r="I3536" s="30">
        <f>HLOOKUP(F3536,ROCs!$B$1:$F$17,MATCH(VLOOKUP(D3536,HROC,2,0),ROCs!$A$2:$A$17,0)+1,0)</f>
        <v>0.28292799795311729</v>
      </c>
      <c r="J3536" s="3">
        <v>0</v>
      </c>
      <c r="K3536" s="26">
        <f t="shared" si="277"/>
        <v>0</v>
      </c>
      <c r="L3536" s="31">
        <f t="shared" si="278"/>
        <v>0</v>
      </c>
      <c r="M3536" s="4">
        <f>2.721*K3536*(H3536+VLOOKUP(B3536,Summary!$A$34:C$39,3,0))</f>
        <v>0</v>
      </c>
      <c r="N3536" t="s">
        <v>112</v>
      </c>
      <c r="P3536">
        <f t="shared" si="279"/>
        <v>2000</v>
      </c>
    </row>
    <row r="3537" spans="1:16" hidden="1">
      <c r="A3537" t="s">
        <v>14</v>
      </c>
      <c r="B3537" t="s">
        <v>96</v>
      </c>
      <c r="C3537" t="s">
        <v>77</v>
      </c>
      <c r="D3537" s="8">
        <v>5300</v>
      </c>
      <c r="E3537" t="str">
        <f>VLOOKUP(D3537,Conformity!$A$2:$C$116,2,0)</f>
        <v>Reservoirs</v>
      </c>
      <c r="F3537" s="8" t="s">
        <v>13</v>
      </c>
      <c r="G3537" s="26">
        <f t="shared" si="280"/>
        <v>0.52096910560538079</v>
      </c>
      <c r="H3537" s="30">
        <f t="shared" si="281"/>
        <v>9.3813358258152305E-2</v>
      </c>
      <c r="I3537" s="30">
        <f>HLOOKUP(F3537,ROCs!$B$1:$F$17,MATCH(VLOOKUP(D3537,HROC,2,0),ROCs!$A$2:$A$17,0)+1,0)</f>
        <v>0.2984336595879456</v>
      </c>
      <c r="J3537" s="3">
        <v>0</v>
      </c>
      <c r="K3537" s="26">
        <f t="shared" si="277"/>
        <v>0</v>
      </c>
      <c r="L3537" s="31">
        <f t="shared" si="278"/>
        <v>0</v>
      </c>
      <c r="M3537" s="4">
        <f>2.721*K3537*(H3537+VLOOKUP(B3537,Summary!$A$34:C$39,3,0))</f>
        <v>0</v>
      </c>
      <c r="N3537" t="s">
        <v>112</v>
      </c>
      <c r="P3537">
        <f t="shared" si="279"/>
        <v>5000</v>
      </c>
    </row>
    <row r="3538" spans="1:16" hidden="1">
      <c r="A3538" t="s">
        <v>14</v>
      </c>
      <c r="B3538" t="s">
        <v>96</v>
      </c>
      <c r="C3538" t="s">
        <v>77</v>
      </c>
      <c r="D3538" s="8">
        <v>8140</v>
      </c>
      <c r="E3538" t="str">
        <f>VLOOKUP(D3538,Conformity!$A$2:$C$116,2,0)</f>
        <v>Roads and Highways</v>
      </c>
      <c r="F3538" s="8" t="s">
        <v>3</v>
      </c>
      <c r="G3538" s="26">
        <f t="shared" si="280"/>
        <v>1.0171301585628862</v>
      </c>
      <c r="H3538" s="30">
        <f t="shared" si="281"/>
        <v>0.19656132206470006</v>
      </c>
      <c r="I3538" s="30">
        <f>HLOOKUP(F3538,ROCs!$B$1:$F$17,MATCH(VLOOKUP(D3538,HROC,2,0),ROCs!$A$2:$A$17,0)+1,0)</f>
        <v>0.37051640493542071</v>
      </c>
      <c r="J3538" s="3">
        <v>0</v>
      </c>
      <c r="K3538" s="26">
        <f t="shared" si="277"/>
        <v>0</v>
      </c>
      <c r="L3538" s="31">
        <f t="shared" si="278"/>
        <v>0</v>
      </c>
      <c r="M3538" s="4">
        <f>2.721*K3538*(H3538+VLOOKUP(B3538,Summary!$A$34:C$39,3,0))</f>
        <v>0</v>
      </c>
      <c r="N3538" t="s">
        <v>112</v>
      </c>
      <c r="P3538">
        <f t="shared" si="279"/>
        <v>8000</v>
      </c>
    </row>
    <row r="3539" spans="1:16" hidden="1">
      <c r="A3539" t="s">
        <v>16</v>
      </c>
      <c r="B3539" t="s">
        <v>97</v>
      </c>
      <c r="C3539" t="s">
        <v>79</v>
      </c>
      <c r="D3539" s="8">
        <v>5300</v>
      </c>
      <c r="E3539" t="str">
        <f>VLOOKUP(D3539,Conformity!$A$2:$C$116,2,0)</f>
        <v>Reservoirs</v>
      </c>
      <c r="F3539" s="8" t="s">
        <v>3</v>
      </c>
      <c r="G3539" s="26">
        <f t="shared" si="280"/>
        <v>0.52096910560538079</v>
      </c>
      <c r="H3539" s="30">
        <f t="shared" si="281"/>
        <v>9.3813358258152305E-2</v>
      </c>
      <c r="I3539" s="30">
        <f>HLOOKUP(F3539,ROCs!$B$1:$F$17,MATCH(VLOOKUP(D3539,HROC,2,0),ROCs!$A$2:$A$17,0)+1,0)</f>
        <v>0.2984336595879456</v>
      </c>
      <c r="J3539" s="3">
        <v>0</v>
      </c>
      <c r="K3539" s="26">
        <f t="shared" si="277"/>
        <v>0</v>
      </c>
      <c r="L3539" s="31">
        <f t="shared" si="278"/>
        <v>0</v>
      </c>
      <c r="M3539" s="4">
        <f>2.721*K3539*(H3539+VLOOKUP(B3539,Summary!$A$34:C$39,3,0))</f>
        <v>0</v>
      </c>
      <c r="N3539" t="s">
        <v>113</v>
      </c>
      <c r="P3539">
        <f t="shared" si="279"/>
        <v>5000</v>
      </c>
    </row>
    <row r="3540" spans="1:16" hidden="1">
      <c r="A3540" t="s">
        <v>8</v>
      </c>
      <c r="B3540" t="s">
        <v>8</v>
      </c>
      <c r="C3540" t="s">
        <v>74</v>
      </c>
      <c r="D3540" s="8">
        <v>2110</v>
      </c>
      <c r="E3540" t="str">
        <f>VLOOKUP(D3540,Conformity!$A$2:$C$116,2,0)</f>
        <v>Improved Pastures</v>
      </c>
      <c r="F3540" s="8" t="s">
        <v>10</v>
      </c>
      <c r="G3540" s="26">
        <f t="shared" si="280"/>
        <v>1.8765006736361713</v>
      </c>
      <c r="H3540" s="30">
        <f t="shared" si="281"/>
        <v>0.3700681607026059</v>
      </c>
      <c r="I3540" s="30">
        <f>HLOOKUP(F3540,ROCs!$B$1:$F$17,MATCH(VLOOKUP(D3540,HROC,2,0),ROCs!$A$2:$A$17,0)+1,0)</f>
        <v>0.58663586860269046</v>
      </c>
      <c r="J3540" s="3">
        <v>0</v>
      </c>
      <c r="K3540" s="26">
        <f t="shared" si="277"/>
        <v>0</v>
      </c>
      <c r="L3540" s="31">
        <f t="shared" si="278"/>
        <v>0</v>
      </c>
      <c r="M3540" s="4">
        <f>2.721*K3540*(H3540+VLOOKUP(B3540,Summary!$A$34:C$39,3,0))</f>
        <v>0</v>
      </c>
      <c r="N3540" t="s">
        <v>115</v>
      </c>
      <c r="P3540">
        <f t="shared" si="279"/>
        <v>2000</v>
      </c>
    </row>
  </sheetData>
  <autoFilter ref="A1:P3540">
    <filterColumn colId="13">
      <filters>
        <filter val="Conservation"/>
      </filters>
    </filterColumn>
  </autoFilter>
  <sortState ref="A2:Z3540">
    <sortCondition descending="1" ref="J2:J3540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61"/>
  <sheetViews>
    <sheetView showGridLines="0" workbookViewId="0">
      <selection activeCell="A39" sqref="A39:XFD39"/>
    </sheetView>
  </sheetViews>
  <sheetFormatPr defaultRowHeight="15"/>
  <cols>
    <col min="1" max="1" width="33.5703125" customWidth="1"/>
    <col min="2" max="7" width="12.7109375" style="8" customWidth="1"/>
    <col min="8" max="8" width="10.5703125" bestFit="1" customWidth="1"/>
    <col min="9" max="9" width="9.7109375" customWidth="1"/>
  </cols>
  <sheetData>
    <row r="1" spans="1:9">
      <c r="A1" s="83" t="s">
        <v>267</v>
      </c>
      <c r="B1" s="83"/>
      <c r="C1" s="83"/>
      <c r="D1" s="83"/>
      <c r="E1" s="83"/>
      <c r="F1" s="83"/>
      <c r="G1" s="83"/>
    </row>
    <row r="2" spans="1:9">
      <c r="A2" s="80"/>
      <c r="B2" s="85" t="s">
        <v>94</v>
      </c>
      <c r="C2" s="85" t="s">
        <v>8</v>
      </c>
      <c r="D2" s="85" t="s">
        <v>11</v>
      </c>
      <c r="E2" s="85" t="s">
        <v>95</v>
      </c>
      <c r="F2" s="85" t="s">
        <v>96</v>
      </c>
      <c r="G2" s="85" t="s">
        <v>97</v>
      </c>
    </row>
    <row r="3" spans="1:9">
      <c r="A3" s="12" t="s">
        <v>305</v>
      </c>
      <c r="B3" s="93">
        <f>Summary!I8</f>
        <v>1.181063359253173</v>
      </c>
      <c r="C3" s="93">
        <f>Summary!I6</f>
        <v>1.5849255617265496</v>
      </c>
      <c r="D3" s="93">
        <f>Summary!I7</f>
        <v>1.6106040527768541</v>
      </c>
      <c r="E3" s="93">
        <f>Summary!I9</f>
        <v>1.4495584316358632</v>
      </c>
      <c r="F3" s="93">
        <f>Summary!I5</f>
        <v>1.2295496730951427</v>
      </c>
      <c r="G3" s="93">
        <f>Summary!I10</f>
        <v>1.3252546460141428</v>
      </c>
    </row>
    <row r="4" spans="1:9">
      <c r="A4" s="12" t="s">
        <v>307</v>
      </c>
      <c r="B4" s="93">
        <v>0.72</v>
      </c>
      <c r="C4" s="93">
        <v>0.72</v>
      </c>
      <c r="D4" s="93">
        <v>0.72</v>
      </c>
      <c r="E4" s="93">
        <v>0.72</v>
      </c>
      <c r="F4" s="93">
        <v>0.72</v>
      </c>
      <c r="G4" s="93">
        <v>0.72</v>
      </c>
    </row>
    <row r="5" spans="1:9">
      <c r="A5" s="12" t="s">
        <v>308</v>
      </c>
      <c r="B5" s="94">
        <f t="shared" ref="B5:G5" si="0">(1-B4/B3)</f>
        <v>0.39037986881983977</v>
      </c>
      <c r="C5" s="94">
        <f t="shared" si="0"/>
        <v>0.54571999001917604</v>
      </c>
      <c r="D5" s="94">
        <f t="shared" si="0"/>
        <v>0.55296275409301077</v>
      </c>
      <c r="E5" s="94">
        <f t="shared" si="0"/>
        <v>0.50329701494857171</v>
      </c>
      <c r="F5" s="94">
        <f t="shared" si="0"/>
        <v>0.41441975403275455</v>
      </c>
      <c r="G5" s="94">
        <f t="shared" si="0"/>
        <v>0.45670818648666234</v>
      </c>
    </row>
    <row r="6" spans="1:9">
      <c r="A6" s="12" t="s">
        <v>306</v>
      </c>
      <c r="B6" s="93">
        <f>Summary!G8</f>
        <v>4.1781927488951487</v>
      </c>
      <c r="C6" s="93">
        <f>Summary!G6</f>
        <v>7.0256007695749991</v>
      </c>
      <c r="D6" s="93">
        <f>Summary!G7</f>
        <v>7.3117069330098907</v>
      </c>
      <c r="E6" s="93">
        <f>Summary!G9</f>
        <v>5.4054555885551183</v>
      </c>
      <c r="F6" s="93">
        <f>Summary!G5</f>
        <v>4.1632129944507801</v>
      </c>
      <c r="G6" s="93">
        <f>Summary!G10</f>
        <v>5.1908122179547478</v>
      </c>
    </row>
    <row r="7" spans="1:9">
      <c r="A7" s="12" t="s">
        <v>309</v>
      </c>
      <c r="B7" s="93">
        <f t="shared" ref="B7:G7" si="1">(1-B5)*B6</f>
        <v>2.5471104116774548</v>
      </c>
      <c r="C7" s="93">
        <f t="shared" si="1"/>
        <v>3.1915899877238152</v>
      </c>
      <c r="D7" s="93">
        <f t="shared" si="1"/>
        <v>3.2686053302117806</v>
      </c>
      <c r="E7" s="93">
        <f t="shared" si="1"/>
        <v>2.6849059263982524</v>
      </c>
      <c r="F7" s="93">
        <f t="shared" si="1"/>
        <v>2.4378952893045205</v>
      </c>
      <c r="G7" s="93">
        <f t="shared" si="1"/>
        <v>2.8201257834998255</v>
      </c>
    </row>
    <row r="9" spans="1:9">
      <c r="A9" s="83" t="s">
        <v>312</v>
      </c>
      <c r="B9" s="83"/>
      <c r="C9" s="83"/>
      <c r="D9" s="83"/>
      <c r="E9" s="83"/>
      <c r="F9" s="83"/>
      <c r="G9" s="83"/>
      <c r="H9" s="83"/>
      <c r="I9" s="89"/>
    </row>
    <row r="10" spans="1:9" ht="32.25" customHeight="1">
      <c r="A10" s="80" t="s">
        <v>119</v>
      </c>
      <c r="B10" s="84" t="s">
        <v>313</v>
      </c>
      <c r="C10" s="84" t="s">
        <v>314</v>
      </c>
      <c r="D10" s="84" t="s">
        <v>315</v>
      </c>
      <c r="E10" s="84" t="s">
        <v>316</v>
      </c>
      <c r="F10" s="84" t="s">
        <v>317</v>
      </c>
      <c r="G10" s="84" t="s">
        <v>318</v>
      </c>
      <c r="H10" s="85" t="s">
        <v>128</v>
      </c>
      <c r="I10" s="84" t="s">
        <v>321</v>
      </c>
    </row>
    <row r="11" spans="1:9">
      <c r="A11" s="12" t="s">
        <v>4</v>
      </c>
      <c r="B11" s="56">
        <f>(1-B$5)*'Other Calcs'!B29</f>
        <v>7357.7866106610627</v>
      </c>
      <c r="C11" s="56">
        <f>(1-C$5)*'Other Calcs'!C29</f>
        <v>207087.96510034768</v>
      </c>
      <c r="D11" s="56">
        <f>(1-D$5)*'Other Calcs'!D29</f>
        <v>199859.83106914154</v>
      </c>
      <c r="E11" s="56">
        <f>(1-E$5)*'Other Calcs'!E29</f>
        <v>220687.61468948756</v>
      </c>
      <c r="F11" s="56">
        <f>(1-F$5)*'Other Calcs'!F29</f>
        <v>853.22782882108072</v>
      </c>
      <c r="G11" s="56">
        <f>(1-G$5)*'Other Calcs'!G29</f>
        <v>74750.000831587735</v>
      </c>
      <c r="H11" s="36">
        <f>SUM(B11:G11)</f>
        <v>710596.4261300466</v>
      </c>
      <c r="I11" s="38">
        <f>1-H11/'By Basin and Entity'!H3</f>
        <v>0.52574892756192293</v>
      </c>
    </row>
    <row r="12" spans="1:9">
      <c r="A12" s="12" t="s">
        <v>319</v>
      </c>
      <c r="B12" s="56">
        <f>(1-B$5)*'Other Calcs'!B30</f>
        <v>5.191218044569351</v>
      </c>
      <c r="C12" s="56">
        <f>(1-C$5)*'Other Calcs'!C30</f>
        <v>103789.20549522454</v>
      </c>
      <c r="D12" s="56">
        <f>(1-D$5)*'Other Calcs'!D30</f>
        <v>23373.757146665292</v>
      </c>
      <c r="E12" s="56">
        <f>(1-E$5)*'Other Calcs'!E30</f>
        <v>60159.715747486647</v>
      </c>
      <c r="F12" s="56">
        <f>(1-F$5)*'Other Calcs'!F30</f>
        <v>23885.185670798961</v>
      </c>
      <c r="G12" s="56">
        <f>(1-G$5)*'Other Calcs'!G30</f>
        <v>8204.7974775343991</v>
      </c>
      <c r="H12" s="36">
        <f>SUM(B12:G12)</f>
        <v>219417.8527557544</v>
      </c>
      <c r="I12" s="38">
        <f>1-H12/'By Basin and Entity'!H4</f>
        <v>0.52068429274504191</v>
      </c>
    </row>
    <row r="13" spans="1:9">
      <c r="A13" s="12" t="s">
        <v>101</v>
      </c>
      <c r="B13" s="56">
        <f>(1-B$5)*'Other Calcs'!B31</f>
        <v>0</v>
      </c>
      <c r="C13" s="56">
        <f>(1-C$5)*'Other Calcs'!C31</f>
        <v>0</v>
      </c>
      <c r="D13" s="56">
        <f>(1-D$5)*'Other Calcs'!D31</f>
        <v>764.1375346049615</v>
      </c>
      <c r="E13" s="56">
        <f>(1-E$5)*'Other Calcs'!E31</f>
        <v>0</v>
      </c>
      <c r="F13" s="56">
        <f>(1-F$5)*'Other Calcs'!F31</f>
        <v>0</v>
      </c>
      <c r="G13" s="56">
        <f>(1-G$5)*'Other Calcs'!G31</f>
        <v>0</v>
      </c>
      <c r="H13" s="36">
        <f t="shared" ref="H13:H33" si="2">SUM(B13:G13)</f>
        <v>764.1375346049615</v>
      </c>
      <c r="I13" s="38">
        <f>1-H13/'By Basin and Entity'!H5</f>
        <v>0.55296275409301077</v>
      </c>
    </row>
    <row r="14" spans="1:9">
      <c r="A14" s="12" t="s">
        <v>109</v>
      </c>
      <c r="B14" s="56">
        <f>(1-B$5)*'Other Calcs'!B32</f>
        <v>1356.8151441861248</v>
      </c>
      <c r="C14" s="56">
        <f>(1-C$5)*'Other Calcs'!C32</f>
        <v>2051.9920463772041</v>
      </c>
      <c r="D14" s="56">
        <f>(1-D$5)*'Other Calcs'!D32</f>
        <v>1246.1118549799985</v>
      </c>
      <c r="E14" s="56">
        <f>(1-E$5)*'Other Calcs'!E32</f>
        <v>2310.9804645917789</v>
      </c>
      <c r="F14" s="56">
        <f>(1-F$5)*'Other Calcs'!F32</f>
        <v>7090.3896718584474</v>
      </c>
      <c r="G14" s="56">
        <f>(1-G$5)*'Other Calcs'!G32</f>
        <v>2683.5861422156408</v>
      </c>
      <c r="H14" s="36">
        <f t="shared" si="2"/>
        <v>16739.875324209195</v>
      </c>
      <c r="I14" s="38">
        <f>1-H14/'By Basin and Entity'!H6</f>
        <v>0.4639917747427752</v>
      </c>
    </row>
    <row r="15" spans="1:9">
      <c r="A15" s="12" t="s">
        <v>87</v>
      </c>
      <c r="B15" s="56">
        <f>(1-B$5)*'Other Calcs'!B33</f>
        <v>0</v>
      </c>
      <c r="C15" s="56">
        <f>(1-C$5)*'Other Calcs'!C33</f>
        <v>0</v>
      </c>
      <c r="D15" s="56">
        <f>(1-D$5)*'Other Calcs'!D33</f>
        <v>0</v>
      </c>
      <c r="E15" s="56">
        <f>(1-E$5)*'Other Calcs'!E33</f>
        <v>0</v>
      </c>
      <c r="F15" s="56">
        <f>(1-F$5)*'Other Calcs'!F33</f>
        <v>0</v>
      </c>
      <c r="G15" s="56">
        <f>(1-G$5)*'Other Calcs'!G33</f>
        <v>0</v>
      </c>
      <c r="H15" s="36">
        <f t="shared" si="2"/>
        <v>0</v>
      </c>
      <c r="I15" s="38">
        <v>0</v>
      </c>
    </row>
    <row r="16" spans="1:9">
      <c r="A16" s="12" t="s">
        <v>100</v>
      </c>
      <c r="B16" s="56">
        <f>(1-B$5)*'Other Calcs'!B34</f>
        <v>0</v>
      </c>
      <c r="C16" s="56">
        <f>(1-C$5)*'Other Calcs'!C34</f>
        <v>0</v>
      </c>
      <c r="D16" s="56">
        <f>(1-D$5)*'Other Calcs'!D34</f>
        <v>0</v>
      </c>
      <c r="E16" s="56">
        <f>(1-E$5)*'Other Calcs'!E34</f>
        <v>0</v>
      </c>
      <c r="F16" s="56">
        <f>(1-F$5)*'Other Calcs'!F34</f>
        <v>4418.2147456452512</v>
      </c>
      <c r="G16" s="56">
        <f>(1-G$5)*'Other Calcs'!G34</f>
        <v>0</v>
      </c>
      <c r="H16" s="36">
        <f t="shared" si="2"/>
        <v>4418.2147456452512</v>
      </c>
      <c r="I16" s="38">
        <f>1-H16/'By Basin and Entity'!H8</f>
        <v>0.41441975403275455</v>
      </c>
    </row>
    <row r="17" spans="1:9">
      <c r="A17" s="12" t="s">
        <v>102</v>
      </c>
      <c r="B17" s="56">
        <f>(1-B$5)*'Other Calcs'!B35</f>
        <v>0</v>
      </c>
      <c r="C17" s="56">
        <f>(1-C$5)*'Other Calcs'!C35</f>
        <v>0</v>
      </c>
      <c r="D17" s="56">
        <f>(1-D$5)*'Other Calcs'!D35</f>
        <v>0</v>
      </c>
      <c r="E17" s="56">
        <f>(1-E$5)*'Other Calcs'!E35</f>
        <v>0</v>
      </c>
      <c r="F17" s="56">
        <f>(1-F$5)*'Other Calcs'!F35</f>
        <v>0</v>
      </c>
      <c r="G17" s="56">
        <f>(1-G$5)*'Other Calcs'!G35</f>
        <v>5688.6655214293996</v>
      </c>
      <c r="H17" s="36">
        <f t="shared" si="2"/>
        <v>5688.6655214293996</v>
      </c>
      <c r="I17" s="38">
        <f>1-H17/'By Basin and Entity'!H9</f>
        <v>0.45670818648666234</v>
      </c>
    </row>
    <row r="18" spans="1:9">
      <c r="A18" s="12" t="s">
        <v>103</v>
      </c>
      <c r="B18" s="56">
        <f>(1-B$5)*'Other Calcs'!B36</f>
        <v>12911.664847418589</v>
      </c>
      <c r="C18" s="56">
        <f>(1-C$5)*'Other Calcs'!C36</f>
        <v>7747.1296687200947</v>
      </c>
      <c r="D18" s="56">
        <f>(1-D$5)*'Other Calcs'!D36</f>
        <v>0</v>
      </c>
      <c r="E18" s="56">
        <f>(1-E$5)*'Other Calcs'!E36</f>
        <v>26550.86432269774</v>
      </c>
      <c r="F18" s="56">
        <f>(1-F$5)*'Other Calcs'!F36</f>
        <v>481.88856858626815</v>
      </c>
      <c r="G18" s="56">
        <f>(1-G$5)*'Other Calcs'!G36</f>
        <v>11023.941362287454</v>
      </c>
      <c r="H18" s="36">
        <f t="shared" si="2"/>
        <v>58715.488769710151</v>
      </c>
      <c r="I18" s="38">
        <f>1-H18/'By Basin and Entity'!H10</f>
        <v>0.47948019786014262</v>
      </c>
    </row>
    <row r="19" spans="1:9">
      <c r="A19" s="12" t="s">
        <v>104</v>
      </c>
      <c r="B19" s="56">
        <f>(1-B$5)*'Other Calcs'!B37</f>
        <v>16129.352148391403</v>
      </c>
      <c r="C19" s="56">
        <f>(1-C$5)*'Other Calcs'!C37</f>
        <v>162.37192070238811</v>
      </c>
      <c r="D19" s="56">
        <f>(1-D$5)*'Other Calcs'!D37</f>
        <v>0</v>
      </c>
      <c r="E19" s="56">
        <f>(1-E$5)*'Other Calcs'!E37</f>
        <v>18327.224232303975</v>
      </c>
      <c r="F19" s="56">
        <f>(1-F$5)*'Other Calcs'!F37</f>
        <v>12629.723333066659</v>
      </c>
      <c r="G19" s="56">
        <f>(1-G$5)*'Other Calcs'!G37</f>
        <v>26102.910701328816</v>
      </c>
      <c r="H19" s="36">
        <f t="shared" si="2"/>
        <v>73351.582335793239</v>
      </c>
      <c r="I19" s="38">
        <f>1-H19/'By Basin and Entity'!H11</f>
        <v>0.44983672768117566</v>
      </c>
    </row>
    <row r="20" spans="1:9">
      <c r="A20" s="12" t="s">
        <v>105</v>
      </c>
      <c r="B20" s="56">
        <f>(1-B$5)*'Other Calcs'!B38</f>
        <v>0</v>
      </c>
      <c r="C20" s="56">
        <f>(1-C$5)*'Other Calcs'!C38</f>
        <v>0</v>
      </c>
      <c r="D20" s="56">
        <f>(1-D$5)*'Other Calcs'!D38</f>
        <v>15922.724509539186</v>
      </c>
      <c r="E20" s="56">
        <f>(1-E$5)*'Other Calcs'!E38</f>
        <v>0</v>
      </c>
      <c r="F20" s="56">
        <f>(1-F$5)*'Other Calcs'!F38</f>
        <v>131277.11305508966</v>
      </c>
      <c r="G20" s="56">
        <f>(1-G$5)*'Other Calcs'!G38</f>
        <v>0</v>
      </c>
      <c r="H20" s="36">
        <f t="shared" si="2"/>
        <v>147199.83756462886</v>
      </c>
      <c r="I20" s="38">
        <f>1-H20/'By Basin and Entity'!H12</f>
        <v>0.43341377617794563</v>
      </c>
    </row>
    <row r="21" spans="1:9">
      <c r="A21" s="12" t="s">
        <v>106</v>
      </c>
      <c r="B21" s="56">
        <f>(1-B$5)*'Other Calcs'!B39</f>
        <v>0</v>
      </c>
      <c r="C21" s="56">
        <f>(1-C$5)*'Other Calcs'!C39</f>
        <v>2584.3606935945309</v>
      </c>
      <c r="D21" s="56">
        <f>(1-D$5)*'Other Calcs'!D39</f>
        <v>4103.6747673850341</v>
      </c>
      <c r="E21" s="56">
        <f>(1-E$5)*'Other Calcs'!E39</f>
        <v>0</v>
      </c>
      <c r="F21" s="56">
        <f>(1-F$5)*'Other Calcs'!F39</f>
        <v>0</v>
      </c>
      <c r="G21" s="56">
        <f>(1-G$5)*'Other Calcs'!G39</f>
        <v>0</v>
      </c>
      <c r="H21" s="36">
        <f t="shared" si="2"/>
        <v>6688.035460979565</v>
      </c>
      <c r="I21" s="38">
        <f>1-H21/'By Basin and Entity'!H13</f>
        <v>0.55019158614740116</v>
      </c>
    </row>
    <row r="22" spans="1:9">
      <c r="A22" s="12" t="s">
        <v>107</v>
      </c>
      <c r="B22" s="56">
        <f>(1-B$5)*'Other Calcs'!B40</f>
        <v>0</v>
      </c>
      <c r="C22" s="56">
        <f>(1-C$5)*'Other Calcs'!C40</f>
        <v>0</v>
      </c>
      <c r="D22" s="56">
        <f>(1-D$5)*'Other Calcs'!D40</f>
        <v>0</v>
      </c>
      <c r="E22" s="56">
        <f>(1-E$5)*'Other Calcs'!E40</f>
        <v>5889.6579202101702</v>
      </c>
      <c r="F22" s="56">
        <f>(1-F$5)*'Other Calcs'!F40</f>
        <v>0</v>
      </c>
      <c r="G22" s="56">
        <f>(1-G$5)*'Other Calcs'!G40</f>
        <v>0</v>
      </c>
      <c r="H22" s="36">
        <f t="shared" si="2"/>
        <v>5889.6579202101702</v>
      </c>
      <c r="I22" s="38">
        <f>1-H22/'By Basin and Entity'!H14</f>
        <v>0.5032970149485716</v>
      </c>
    </row>
    <row r="23" spans="1:9">
      <c r="A23" s="12" t="s">
        <v>108</v>
      </c>
      <c r="B23" s="56">
        <f>(1-B$5)*'Other Calcs'!B41</f>
        <v>0</v>
      </c>
      <c r="C23" s="56">
        <f>(1-C$5)*'Other Calcs'!C41</f>
        <v>0</v>
      </c>
      <c r="D23" s="56">
        <f>(1-D$5)*'Other Calcs'!D41</f>
        <v>0</v>
      </c>
      <c r="E23" s="56">
        <f>(1-E$5)*'Other Calcs'!E41</f>
        <v>51.295610152996645</v>
      </c>
      <c r="F23" s="56">
        <f>(1-F$5)*'Other Calcs'!F41</f>
        <v>0</v>
      </c>
      <c r="G23" s="56">
        <f>(1-G$5)*'Other Calcs'!G41</f>
        <v>0</v>
      </c>
      <c r="H23" s="36">
        <f t="shared" si="2"/>
        <v>51.295610152996645</v>
      </c>
      <c r="I23" s="38">
        <f>1-H23/'By Basin and Entity'!H15</f>
        <v>0.50329701494857171</v>
      </c>
    </row>
    <row r="24" spans="1:9">
      <c r="A24" s="12" t="s">
        <v>99</v>
      </c>
      <c r="B24" s="56">
        <f>(1-B$5)*'Other Calcs'!B42</f>
        <v>0</v>
      </c>
      <c r="C24" s="56">
        <f>(1-C$5)*'Other Calcs'!C42</f>
        <v>18690.529113078592</v>
      </c>
      <c r="D24" s="56">
        <f>(1-D$5)*'Other Calcs'!D42</f>
        <v>7414.0943487716986</v>
      </c>
      <c r="E24" s="56">
        <f>(1-E$5)*'Other Calcs'!E42</f>
        <v>0</v>
      </c>
      <c r="F24" s="56">
        <f>(1-F$5)*'Other Calcs'!F42</f>
        <v>90695.84174676289</v>
      </c>
      <c r="G24" s="56">
        <f>(1-G$5)*'Other Calcs'!G42</f>
        <v>0</v>
      </c>
      <c r="H24" s="36">
        <f t="shared" si="2"/>
        <v>116800.46520861318</v>
      </c>
      <c r="I24" s="38">
        <f>1-H24/'By Basin and Entity'!H16</f>
        <v>0.45063552501747706</v>
      </c>
    </row>
    <row r="25" spans="1:9">
      <c r="A25" s="12" t="s">
        <v>114</v>
      </c>
      <c r="B25" s="56">
        <f>(1-B$5)*'Other Calcs'!B43</f>
        <v>0</v>
      </c>
      <c r="C25" s="56">
        <f>(1-C$5)*'Other Calcs'!C43</f>
        <v>0</v>
      </c>
      <c r="D25" s="56">
        <f>(1-D$5)*'Other Calcs'!D43</f>
        <v>0</v>
      </c>
      <c r="E25" s="56">
        <f>(1-E$5)*'Other Calcs'!E43</f>
        <v>0</v>
      </c>
      <c r="F25" s="56">
        <f>(1-F$5)*'Other Calcs'!F43</f>
        <v>720.45510817631282</v>
      </c>
      <c r="G25" s="56">
        <f>(1-G$5)*'Other Calcs'!G43</f>
        <v>0</v>
      </c>
      <c r="H25" s="36">
        <f t="shared" si="2"/>
        <v>720.45510817631282</v>
      </c>
      <c r="I25" s="38">
        <f>1-H25/'By Basin and Entity'!H17</f>
        <v>0.41441975403275455</v>
      </c>
    </row>
    <row r="26" spans="1:9">
      <c r="A26" s="12" t="s">
        <v>110</v>
      </c>
      <c r="B26" s="56">
        <f>(1-B$5)*'Other Calcs'!B44</f>
        <v>0</v>
      </c>
      <c r="C26" s="56">
        <f>(1-C$5)*'Other Calcs'!C44</f>
        <v>7941.960128596198</v>
      </c>
      <c r="D26" s="56">
        <f>(1-D$5)*'Other Calcs'!D44</f>
        <v>2104.051334297284</v>
      </c>
      <c r="E26" s="56">
        <f>(1-E$5)*'Other Calcs'!E44</f>
        <v>0</v>
      </c>
      <c r="F26" s="56">
        <f>(1-F$5)*'Other Calcs'!F44</f>
        <v>0</v>
      </c>
      <c r="G26" s="56">
        <f>(1-G$5)*'Other Calcs'!G44</f>
        <v>0</v>
      </c>
      <c r="H26" s="36">
        <f t="shared" si="2"/>
        <v>10046.011462893483</v>
      </c>
      <c r="I26" s="38">
        <f>1-H26/'By Basin and Entity'!H18</f>
        <v>0.54725628891464906</v>
      </c>
    </row>
    <row r="27" spans="1:9">
      <c r="A27" s="12" t="s">
        <v>111</v>
      </c>
      <c r="B27" s="56">
        <f>(1-B$5)*'Other Calcs'!B45</f>
        <v>0</v>
      </c>
      <c r="C27" s="56">
        <f>(1-C$5)*'Other Calcs'!C45</f>
        <v>9055.4894546253781</v>
      </c>
      <c r="D27" s="56">
        <f>(1-D$5)*'Other Calcs'!D45</f>
        <v>11771.415099346439</v>
      </c>
      <c r="E27" s="56">
        <f>(1-E$5)*'Other Calcs'!E45</f>
        <v>0</v>
      </c>
      <c r="F27" s="56">
        <f>(1-F$5)*'Other Calcs'!F45</f>
        <v>6616.6597666616326</v>
      </c>
      <c r="G27" s="56">
        <f>(1-G$5)*'Other Calcs'!G45</f>
        <v>0</v>
      </c>
      <c r="H27" s="36">
        <f t="shared" si="2"/>
        <v>27443.56432063345</v>
      </c>
      <c r="I27" s="38">
        <f>1-H27/'By Basin and Entity'!H19</f>
        <v>0.52326043513351617</v>
      </c>
    </row>
    <row r="28" spans="1:9">
      <c r="A28" s="12" t="s">
        <v>112</v>
      </c>
      <c r="B28" s="56">
        <f>(1-B$5)*'Other Calcs'!B46</f>
        <v>0</v>
      </c>
      <c r="C28" s="56">
        <f>(1-C$5)*'Other Calcs'!C46</f>
        <v>0</v>
      </c>
      <c r="D28" s="56">
        <f>(1-D$5)*'Other Calcs'!D46</f>
        <v>0</v>
      </c>
      <c r="E28" s="56">
        <f>(1-E$5)*'Other Calcs'!E46</f>
        <v>0</v>
      </c>
      <c r="F28" s="56">
        <f>(1-F$5)*'Other Calcs'!F46</f>
        <v>11823.726404609026</v>
      </c>
      <c r="G28" s="56">
        <f>(1-G$5)*'Other Calcs'!G46</f>
        <v>0</v>
      </c>
      <c r="H28" s="36">
        <f t="shared" si="2"/>
        <v>11823.726404609026</v>
      </c>
      <c r="I28" s="38">
        <f>1-H28/'By Basin and Entity'!H20</f>
        <v>0.41441975403275455</v>
      </c>
    </row>
    <row r="29" spans="1:9">
      <c r="A29" s="12" t="s">
        <v>113</v>
      </c>
      <c r="B29" s="56">
        <f>(1-B$5)*'Other Calcs'!B47</f>
        <v>0</v>
      </c>
      <c r="C29" s="56">
        <f>(1-C$5)*'Other Calcs'!C47</f>
        <v>0</v>
      </c>
      <c r="D29" s="56">
        <f>(1-D$5)*'Other Calcs'!D47</f>
        <v>0</v>
      </c>
      <c r="E29" s="56">
        <f>(1-E$5)*'Other Calcs'!E47</f>
        <v>0</v>
      </c>
      <c r="F29" s="56">
        <f>(1-F$5)*'Other Calcs'!F47</f>
        <v>1423.3674999487962</v>
      </c>
      <c r="G29" s="56">
        <f>(1-G$5)*'Other Calcs'!G47</f>
        <v>4555.3564515174412</v>
      </c>
      <c r="H29" s="36">
        <f t="shared" si="2"/>
        <v>5978.7239514662378</v>
      </c>
      <c r="I29" s="38">
        <f>1-H29/'By Basin and Entity'!H21</f>
        <v>0.4472041412736919</v>
      </c>
    </row>
    <row r="30" spans="1:9">
      <c r="A30" s="12" t="s">
        <v>115</v>
      </c>
      <c r="B30" s="56">
        <f>(1-B$5)*'Other Calcs'!B48</f>
        <v>0</v>
      </c>
      <c r="C30" s="56">
        <f>(1-C$5)*'Other Calcs'!C48</f>
        <v>23.86700116268241</v>
      </c>
      <c r="D30" s="56">
        <f>(1-D$5)*'Other Calcs'!D48</f>
        <v>12038.340689560935</v>
      </c>
      <c r="E30" s="56">
        <f>(1-E$5)*'Other Calcs'!E48</f>
        <v>0</v>
      </c>
      <c r="F30" s="56">
        <f>(1-F$5)*'Other Calcs'!F48</f>
        <v>89.331509411705198</v>
      </c>
      <c r="G30" s="56">
        <f>(1-G$5)*'Other Calcs'!G48</f>
        <v>0</v>
      </c>
      <c r="H30" s="36">
        <f t="shared" si="2"/>
        <v>12151.539200135323</v>
      </c>
      <c r="I30" s="38">
        <f>1-H30/'By Basin and Entity'!H22</f>
        <v>0.55216982471863507</v>
      </c>
    </row>
    <row r="31" spans="1:9">
      <c r="A31" s="12" t="s">
        <v>116</v>
      </c>
      <c r="B31" s="56">
        <f>(1-B$5)*'Other Calcs'!B49</f>
        <v>0</v>
      </c>
      <c r="C31" s="56">
        <f>(1-C$5)*'Other Calcs'!C49</f>
        <v>6.9382188725068961E-2</v>
      </c>
      <c r="D31" s="56">
        <f>(1-D$5)*'Other Calcs'!D49</f>
        <v>0</v>
      </c>
      <c r="E31" s="56">
        <f>(1-E$5)*'Other Calcs'!E49</f>
        <v>13859.271080548684</v>
      </c>
      <c r="F31" s="56">
        <f>(1-F$5)*'Other Calcs'!F49</f>
        <v>0</v>
      </c>
      <c r="G31" s="56">
        <f>(1-G$5)*'Other Calcs'!G49</f>
        <v>0</v>
      </c>
      <c r="H31" s="36">
        <f t="shared" si="2"/>
        <v>13859.340462737409</v>
      </c>
      <c r="I31" s="38">
        <f>1-H31/'By Basin and Entity'!H23</f>
        <v>0.50329724715781032</v>
      </c>
    </row>
    <row r="32" spans="1:9">
      <c r="A32" s="12" t="s">
        <v>117</v>
      </c>
      <c r="B32" s="56">
        <f>(1-B$5)*'Other Calcs'!B50</f>
        <v>0</v>
      </c>
      <c r="C32" s="56">
        <f>(1-C$5)*'Other Calcs'!C50</f>
        <v>0</v>
      </c>
      <c r="D32" s="56">
        <f>(1-D$5)*'Other Calcs'!D50</f>
        <v>7648.1430200187451</v>
      </c>
      <c r="E32" s="56">
        <f>(1-E$5)*'Other Calcs'!E50</f>
        <v>0</v>
      </c>
      <c r="F32" s="56">
        <f>(1-F$5)*'Other Calcs'!F50</f>
        <v>0</v>
      </c>
      <c r="G32" s="56">
        <f>(1-G$5)*'Other Calcs'!G50</f>
        <v>0</v>
      </c>
      <c r="H32" s="36">
        <f t="shared" si="2"/>
        <v>7648.1430200187451</v>
      </c>
      <c r="I32" s="38">
        <f>1-H32/'By Basin and Entity'!H24</f>
        <v>0.55296275409301077</v>
      </c>
    </row>
    <row r="33" spans="1:9">
      <c r="A33" s="80" t="s">
        <v>120</v>
      </c>
      <c r="B33" s="86">
        <f>(1-B$5)*'Other Calcs'!B51</f>
        <v>37760.809968701746</v>
      </c>
      <c r="C33" s="86">
        <f>(1-C$5)*'Other Calcs'!C51</f>
        <v>359134.94000461797</v>
      </c>
      <c r="D33" s="86">
        <f>(1-D$5)*'Other Calcs'!D51</f>
        <v>286246.28137431107</v>
      </c>
      <c r="E33" s="86">
        <f>(1-E$5)*'Other Calcs'!E51</f>
        <v>347836.62406747957</v>
      </c>
      <c r="F33" s="86">
        <f>(1-F$5)*'Other Calcs'!F51</f>
        <v>292005.12490943668</v>
      </c>
      <c r="G33" s="86">
        <f>(1-G$5)*'Other Calcs'!G51</f>
        <v>133009.25848790086</v>
      </c>
      <c r="H33" s="87">
        <f t="shared" si="2"/>
        <v>1455993.038812448</v>
      </c>
      <c r="I33" s="88">
        <f>1-H33/'By Basin and Entity'!H25</f>
        <v>0.50418923024586326</v>
      </c>
    </row>
    <row r="34" spans="1:9">
      <c r="A34" s="98" t="s">
        <v>330</v>
      </c>
      <c r="B34" s="99">
        <f>1-B33/'By Basin and Entity'!B25</f>
        <v>0.39037986881983977</v>
      </c>
      <c r="C34" s="99">
        <f>1-C33/'By Basin and Entity'!C25</f>
        <v>0.54571999001917604</v>
      </c>
      <c r="D34" s="99">
        <f>1-D33/'By Basin and Entity'!D25</f>
        <v>0.55296275409301077</v>
      </c>
      <c r="E34" s="99">
        <f>1-E33/'By Basin and Entity'!E25</f>
        <v>0.50329701494857171</v>
      </c>
      <c r="F34" s="99">
        <f>1-F33/'By Basin and Entity'!F25</f>
        <v>0.41441975403275455</v>
      </c>
      <c r="G34" s="99">
        <f>1-G33/'By Basin and Entity'!G25</f>
        <v>0.45670818648666234</v>
      </c>
      <c r="H34" s="99">
        <f>1-H33/'By Basin and Entity'!H25</f>
        <v>0.50418923024586326</v>
      </c>
    </row>
    <row r="36" spans="1:9">
      <c r="A36" s="83" t="s">
        <v>320</v>
      </c>
      <c r="B36" s="83"/>
      <c r="C36" s="83"/>
      <c r="D36" s="83"/>
      <c r="E36" s="83"/>
      <c r="F36" s="83"/>
      <c r="G36" s="83"/>
      <c r="H36" s="83"/>
      <c r="I36" s="89"/>
    </row>
    <row r="37" spans="1:9" ht="30.75" customHeight="1">
      <c r="A37" s="80" t="s">
        <v>119</v>
      </c>
      <c r="B37" s="84" t="s">
        <v>313</v>
      </c>
      <c r="C37" s="84" t="s">
        <v>314</v>
      </c>
      <c r="D37" s="84" t="s">
        <v>315</v>
      </c>
      <c r="E37" s="84" t="s">
        <v>316</v>
      </c>
      <c r="F37" s="84" t="s">
        <v>317</v>
      </c>
      <c r="G37" s="84" t="s">
        <v>318</v>
      </c>
      <c r="H37" s="85" t="s">
        <v>128</v>
      </c>
      <c r="I37" s="84" t="s">
        <v>321</v>
      </c>
    </row>
    <row r="38" spans="1:9">
      <c r="A38" s="12" t="s">
        <v>4</v>
      </c>
      <c r="B38" s="90">
        <f>MIN('TN Allocations'!B$7*'Other Calcs'!B3,'Other Calcs'!B29)</f>
        <v>3522.8319970787365</v>
      </c>
      <c r="C38" s="90">
        <f>MIN('TN Allocations'!C$7*'Other Calcs'!C3,'Other Calcs'!C29)</f>
        <v>179484.39291492829</v>
      </c>
      <c r="D38" s="90">
        <f>MIN('TN Allocations'!D$7*'Other Calcs'!D3,'Other Calcs'!D29)</f>
        <v>159377.32664533966</v>
      </c>
      <c r="E38" s="90">
        <f>MIN('TN Allocations'!E$7*'Other Calcs'!E3,'Other Calcs'!E29)</f>
        <v>161241.94486266919</v>
      </c>
      <c r="F38" s="90">
        <f>MIN('TN Allocations'!F$7*'Other Calcs'!F3,'Other Calcs'!F29)</f>
        <v>610.81466473524733</v>
      </c>
      <c r="G38" s="90">
        <f>MIN('TN Allocations'!G$7*'Other Calcs'!G3,'Other Calcs'!G29)</f>
        <v>44143.372483786974</v>
      </c>
      <c r="H38" s="90">
        <f>SUM(B38:G38)</f>
        <v>548380.68356853817</v>
      </c>
      <c r="I38" s="38">
        <f>1-H38/'By Basin and Entity'!H3</f>
        <v>0.63401148989298539</v>
      </c>
    </row>
    <row r="39" spans="1:9">
      <c r="A39" s="12" t="s">
        <v>17</v>
      </c>
      <c r="B39" s="90">
        <f>MIN('TN Allocations'!B$7*'Other Calcs'!B4,'Other Calcs'!B30)</f>
        <v>8.5154964199093968</v>
      </c>
      <c r="C39" s="90">
        <f>MIN('TN Allocations'!C$7*'Other Calcs'!C4,'Other Calcs'!C30)</f>
        <v>80300.69133423004</v>
      </c>
      <c r="D39" s="90">
        <f>MIN('TN Allocations'!D$7*'Other Calcs'!D4,'Other Calcs'!D30)</f>
        <v>26259.615676335125</v>
      </c>
      <c r="E39" s="90">
        <f>MIN('TN Allocations'!E$7*'Other Calcs'!E4,'Other Calcs'!E30)</f>
        <v>61783.92751778751</v>
      </c>
      <c r="F39" s="90">
        <f>MIN('TN Allocations'!F$7*'Other Calcs'!F4,'Other Calcs'!F30)</f>
        <v>29017.999460109917</v>
      </c>
      <c r="G39" s="90">
        <f>MIN('TN Allocations'!G$7*'Other Calcs'!G4,'Other Calcs'!G30)</f>
        <v>15102.008300982754</v>
      </c>
      <c r="H39" s="90">
        <f>SUM(B39:G39)</f>
        <v>212472.75778586528</v>
      </c>
      <c r="I39" s="38">
        <f>1-H39/'By Basin and Entity'!H4</f>
        <v>0.53585577066097434</v>
      </c>
    </row>
    <row r="40" spans="1:9">
      <c r="A40" s="12" t="s">
        <v>101</v>
      </c>
      <c r="B40" s="90">
        <f>MIN('TN Allocations'!B$7*'Other Calcs'!B5,'Other Calcs'!B31)</f>
        <v>0</v>
      </c>
      <c r="C40" s="90">
        <f>MIN('TN Allocations'!C$7*'Other Calcs'!C5,'Other Calcs'!C31)</f>
        <v>0</v>
      </c>
      <c r="D40" s="90">
        <f>MIN('TN Allocations'!D$7*'Other Calcs'!D5,'Other Calcs'!D31)</f>
        <v>936.39005499907091</v>
      </c>
      <c r="E40" s="90">
        <f>MIN('TN Allocations'!E$7*'Other Calcs'!E5,'Other Calcs'!E31)</f>
        <v>0</v>
      </c>
      <c r="F40" s="90">
        <f>MIN('TN Allocations'!F$7*'Other Calcs'!F5,'Other Calcs'!F31)</f>
        <v>0</v>
      </c>
      <c r="G40" s="90">
        <f>MIN('TN Allocations'!G$7*'Other Calcs'!G5,'Other Calcs'!G31)</f>
        <v>0</v>
      </c>
      <c r="H40" s="90">
        <f t="shared" ref="H40:H59" si="3">SUM(B40:G40)</f>
        <v>936.39005499907091</v>
      </c>
      <c r="I40" s="38">
        <f>1-H40/'By Basin and Entity'!H5</f>
        <v>0.45219124526073129</v>
      </c>
    </row>
    <row r="41" spans="1:9">
      <c r="A41" s="12" t="s">
        <v>109</v>
      </c>
      <c r="B41" s="90">
        <f>MIN('TN Allocations'!B$7*'Other Calcs'!B6,'Other Calcs'!B32)</f>
        <v>1268.0025051412706</v>
      </c>
      <c r="C41" s="90">
        <f>MIN('TN Allocations'!C$7*'Other Calcs'!C6,'Other Calcs'!C32)</f>
        <v>2822.4506897436786</v>
      </c>
      <c r="D41" s="90">
        <f>MIN('TN Allocations'!D$7*'Other Calcs'!D6,'Other Calcs'!D32)</f>
        <v>1373.369901595084</v>
      </c>
      <c r="E41" s="90">
        <f>MIN('TN Allocations'!E$7*'Other Calcs'!E6,'Other Calcs'!E32)</f>
        <v>2358.475063866752</v>
      </c>
      <c r="F41" s="90">
        <f>MIN('TN Allocations'!F$7*'Other Calcs'!F6,'Other Calcs'!F32)</f>
        <v>6134.2321269480399</v>
      </c>
      <c r="G41" s="90">
        <f>MIN('TN Allocations'!G$7*'Other Calcs'!G6,'Other Calcs'!G32)</f>
        <v>2832.6189407207294</v>
      </c>
      <c r="H41" s="90">
        <f t="shared" si="3"/>
        <v>16789.149228015554</v>
      </c>
      <c r="I41" s="38">
        <f>1-H41/'By Basin and Entity'!H6</f>
        <v>0.46241403194486164</v>
      </c>
    </row>
    <row r="42" spans="1:9">
      <c r="A42" s="12" t="s">
        <v>87</v>
      </c>
      <c r="B42" s="90">
        <f>MIN('TN Allocations'!B$7*'Other Calcs'!B7,'Other Calcs'!B33)</f>
        <v>0</v>
      </c>
      <c r="C42" s="90">
        <f>MIN('TN Allocations'!C$7*'Other Calcs'!C7,'Other Calcs'!C33)</f>
        <v>0</v>
      </c>
      <c r="D42" s="90">
        <f>MIN('TN Allocations'!D$7*'Other Calcs'!D7,'Other Calcs'!D33)</f>
        <v>0</v>
      </c>
      <c r="E42" s="90">
        <f>MIN('TN Allocations'!E$7*'Other Calcs'!E7,'Other Calcs'!E33)</f>
        <v>0</v>
      </c>
      <c r="F42" s="90">
        <f>MIN('TN Allocations'!F$7*'Other Calcs'!F7,'Other Calcs'!F33)</f>
        <v>0</v>
      </c>
      <c r="G42" s="90">
        <f>MIN('TN Allocations'!G$7*'Other Calcs'!G7,'Other Calcs'!G33)</f>
        <v>0</v>
      </c>
      <c r="H42" s="90">
        <f t="shared" si="3"/>
        <v>0</v>
      </c>
      <c r="I42" s="38">
        <v>0</v>
      </c>
    </row>
    <row r="43" spans="1:9">
      <c r="A43" s="12" t="s">
        <v>100</v>
      </c>
      <c r="B43" s="90">
        <f>MIN('TN Allocations'!B$7*'Other Calcs'!B8,'Other Calcs'!B34)</f>
        <v>0</v>
      </c>
      <c r="C43" s="90">
        <f>MIN('TN Allocations'!C$7*'Other Calcs'!C8,'Other Calcs'!C34)</f>
        <v>0</v>
      </c>
      <c r="D43" s="90">
        <f>MIN('TN Allocations'!D$7*'Other Calcs'!D8,'Other Calcs'!D34)</f>
        <v>0</v>
      </c>
      <c r="E43" s="90">
        <f>MIN('TN Allocations'!E$7*'Other Calcs'!E8,'Other Calcs'!E34)</f>
        <v>0</v>
      </c>
      <c r="F43" s="90">
        <f>MIN('TN Allocations'!F$7*'Other Calcs'!F8,'Other Calcs'!F34)</f>
        <v>3910.3596650915583</v>
      </c>
      <c r="G43" s="90">
        <f>MIN('TN Allocations'!G$7*'Other Calcs'!G8,'Other Calcs'!G34)</f>
        <v>0</v>
      </c>
      <c r="H43" s="90">
        <f t="shared" si="3"/>
        <v>3910.3596650915583</v>
      </c>
      <c r="I43" s="38">
        <f>1-H43/'By Basin and Entity'!H8</f>
        <v>0.48172972425986149</v>
      </c>
    </row>
    <row r="44" spans="1:9">
      <c r="A44" s="12" t="s">
        <v>102</v>
      </c>
      <c r="B44" s="90">
        <f>MIN('TN Allocations'!B$7*'Other Calcs'!B9,'Other Calcs'!B35)</f>
        <v>0</v>
      </c>
      <c r="C44" s="90">
        <f>MIN('TN Allocations'!C$7*'Other Calcs'!C9,'Other Calcs'!C35)</f>
        <v>0</v>
      </c>
      <c r="D44" s="90">
        <f>MIN('TN Allocations'!D$7*'Other Calcs'!D9,'Other Calcs'!D35)</f>
        <v>0</v>
      </c>
      <c r="E44" s="90">
        <f>MIN('TN Allocations'!E$7*'Other Calcs'!E9,'Other Calcs'!E35)</f>
        <v>0</v>
      </c>
      <c r="F44" s="90">
        <f>MIN('TN Allocations'!F$7*'Other Calcs'!F9,'Other Calcs'!F35)</f>
        <v>0</v>
      </c>
      <c r="G44" s="90">
        <f>MIN('TN Allocations'!G$7*'Other Calcs'!G9,'Other Calcs'!G35)</f>
        <v>4828.1117438673709</v>
      </c>
      <c r="H44" s="90">
        <f t="shared" si="3"/>
        <v>4828.1117438673709</v>
      </c>
      <c r="I44" s="38">
        <f>1-H44/'By Basin and Entity'!H9</f>
        <v>0.538894741606878</v>
      </c>
    </row>
    <row r="45" spans="1:9">
      <c r="A45" s="12" t="s">
        <v>103</v>
      </c>
      <c r="B45" s="90">
        <f>MIN('TN Allocations'!B$7*'Other Calcs'!B10,'Other Calcs'!B36)</f>
        <v>18323.173639588233</v>
      </c>
      <c r="C45" s="90">
        <f>MIN('TN Allocations'!C$7*'Other Calcs'!C10,'Other Calcs'!C36)</f>
        <v>17053.644224950855</v>
      </c>
      <c r="D45" s="90">
        <f>MIN('TN Allocations'!D$7*'Other Calcs'!D10,'Other Calcs'!D36)</f>
        <v>0</v>
      </c>
      <c r="E45" s="90">
        <f>MIN('TN Allocations'!E$7*'Other Calcs'!E10,'Other Calcs'!E36)</f>
        <v>53454.207286369907</v>
      </c>
      <c r="F45" s="90">
        <f>MIN('TN Allocations'!F$7*'Other Calcs'!F10,'Other Calcs'!F36)</f>
        <v>704.4298438445403</v>
      </c>
      <c r="G45" s="90">
        <f>MIN('TN Allocations'!G$7*'Other Calcs'!G10,'Other Calcs'!G36)</f>
        <v>20291.013205220734</v>
      </c>
      <c r="H45" s="90">
        <f t="shared" si="3"/>
        <v>109826.46819997428</v>
      </c>
      <c r="I45" s="38">
        <f>1-H45/'By Basin and Entity'!H10</f>
        <v>2.6375276864579411E-2</v>
      </c>
    </row>
    <row r="46" spans="1:9">
      <c r="A46" s="12" t="s">
        <v>104</v>
      </c>
      <c r="B46" s="90">
        <f>MIN('TN Allocations'!B$7*'Other Calcs'!B11,'Other Calcs'!B37)</f>
        <v>14637.453931682698</v>
      </c>
      <c r="C46" s="90">
        <f>MIN('TN Allocations'!C$7*'Other Calcs'!C11,'Other Calcs'!C37)</f>
        <v>357.42695503868231</v>
      </c>
      <c r="D46" s="90">
        <f>MIN('TN Allocations'!D$7*'Other Calcs'!D11,'Other Calcs'!D37)</f>
        <v>0</v>
      </c>
      <c r="E46" s="90">
        <f>MIN('TN Allocations'!E$7*'Other Calcs'!E11,'Other Calcs'!E37)</f>
        <v>21193.922458387675</v>
      </c>
      <c r="F46" s="90">
        <f>MIN('TN Allocations'!F$7*'Other Calcs'!F11,'Other Calcs'!F37)</f>
        <v>15092.449020167745</v>
      </c>
      <c r="G46" s="90">
        <f>MIN('TN Allocations'!G$7*'Other Calcs'!G11,'Other Calcs'!G37)</f>
        <v>35511.869903564868</v>
      </c>
      <c r="H46" s="90">
        <f t="shared" si="3"/>
        <v>86793.12226884166</v>
      </c>
      <c r="I46" s="38">
        <f>1-H46/'By Basin and Entity'!H11</f>
        <v>0.34902033955315126</v>
      </c>
    </row>
    <row r="47" spans="1:9">
      <c r="A47" s="12" t="s">
        <v>105</v>
      </c>
      <c r="B47" s="90">
        <f>MIN('TN Allocations'!B$7*'Other Calcs'!B12,'Other Calcs'!B38)</f>
        <v>0</v>
      </c>
      <c r="C47" s="90">
        <f>MIN('TN Allocations'!C$7*'Other Calcs'!C12,'Other Calcs'!C38)</f>
        <v>0</v>
      </c>
      <c r="D47" s="90">
        <f>MIN('TN Allocations'!D$7*'Other Calcs'!D12,'Other Calcs'!D38)</f>
        <v>13684.898738370781</v>
      </c>
      <c r="E47" s="90">
        <f>MIN('TN Allocations'!E$7*'Other Calcs'!E12,'Other Calcs'!E38)</f>
        <v>0</v>
      </c>
      <c r="F47" s="90">
        <f>MIN('TN Allocations'!F$7*'Other Calcs'!F12,'Other Calcs'!F38)</f>
        <v>100169.8994157408</v>
      </c>
      <c r="G47" s="90">
        <f>MIN('TN Allocations'!G$7*'Other Calcs'!G12,'Other Calcs'!G38)</f>
        <v>0</v>
      </c>
      <c r="H47" s="90">
        <f t="shared" si="3"/>
        <v>113854.79815411159</v>
      </c>
      <c r="I47" s="38">
        <f>1-H47/'By Basin and Entity'!H12</f>
        <v>0.5617620153837638</v>
      </c>
    </row>
    <row r="48" spans="1:9">
      <c r="A48" s="12" t="s">
        <v>106</v>
      </c>
      <c r="B48" s="90">
        <f>MIN('TN Allocations'!B$7*'Other Calcs'!B13,'Other Calcs'!B39)</f>
        <v>0</v>
      </c>
      <c r="C48" s="90">
        <f>MIN('TN Allocations'!C$7*'Other Calcs'!C13,'Other Calcs'!C39)</f>
        <v>5688.9157277768436</v>
      </c>
      <c r="D48" s="90">
        <f>MIN('TN Allocations'!D$7*'Other Calcs'!D13,'Other Calcs'!D39)</f>
        <v>9179.7155717061814</v>
      </c>
      <c r="E48" s="90">
        <f>MIN('TN Allocations'!E$7*'Other Calcs'!E13,'Other Calcs'!E39)</f>
        <v>0</v>
      </c>
      <c r="F48" s="90">
        <f>MIN('TN Allocations'!F$7*'Other Calcs'!F13,'Other Calcs'!F39)</f>
        <v>0</v>
      </c>
      <c r="G48" s="90">
        <f>MIN('TN Allocations'!G$7*'Other Calcs'!G13,'Other Calcs'!G39)</f>
        <v>0</v>
      </c>
      <c r="H48" s="90">
        <f t="shared" si="3"/>
        <v>14868.631299483026</v>
      </c>
      <c r="I48" s="38">
        <f>1-H48/'By Basin and Entity'!H13</f>
        <v>0</v>
      </c>
    </row>
    <row r="49" spans="1:9">
      <c r="A49" s="12" t="s">
        <v>107</v>
      </c>
      <c r="B49" s="90">
        <f>MIN('TN Allocations'!B$7*'Other Calcs'!B14,'Other Calcs'!B40)</f>
        <v>0</v>
      </c>
      <c r="C49" s="90">
        <f>MIN('TN Allocations'!C$7*'Other Calcs'!C14,'Other Calcs'!C40)</f>
        <v>0</v>
      </c>
      <c r="D49" s="90">
        <f>MIN('TN Allocations'!D$7*'Other Calcs'!D14,'Other Calcs'!D40)</f>
        <v>0</v>
      </c>
      <c r="E49" s="90">
        <f>MIN('TN Allocations'!E$7*'Other Calcs'!E14,'Other Calcs'!E40)</f>
        <v>5446.7344075878154</v>
      </c>
      <c r="F49" s="90">
        <f>MIN('TN Allocations'!F$7*'Other Calcs'!F14,'Other Calcs'!F40)</f>
        <v>0</v>
      </c>
      <c r="G49" s="90">
        <f>MIN('TN Allocations'!G$7*'Other Calcs'!G14,'Other Calcs'!G40)</f>
        <v>0</v>
      </c>
      <c r="H49" s="90">
        <f t="shared" si="3"/>
        <v>5446.7344075878154</v>
      </c>
      <c r="I49" s="38">
        <f>1-H49/'By Basin and Entity'!H14</f>
        <v>0.54065087044399185</v>
      </c>
    </row>
    <row r="50" spans="1:9">
      <c r="A50" s="12" t="s">
        <v>108</v>
      </c>
      <c r="B50" s="90">
        <f>MIN('TN Allocations'!B$7*'Other Calcs'!B15,'Other Calcs'!B41)</f>
        <v>0</v>
      </c>
      <c r="C50" s="90">
        <f>MIN('TN Allocations'!C$7*'Other Calcs'!C15,'Other Calcs'!C41)</f>
        <v>0</v>
      </c>
      <c r="D50" s="90">
        <f>MIN('TN Allocations'!D$7*'Other Calcs'!D15,'Other Calcs'!D41)</f>
        <v>0</v>
      </c>
      <c r="E50" s="90">
        <f>MIN('TN Allocations'!E$7*'Other Calcs'!E15,'Other Calcs'!E41)</f>
        <v>103.27220028219789</v>
      </c>
      <c r="F50" s="90">
        <f>MIN('TN Allocations'!F$7*'Other Calcs'!F15,'Other Calcs'!F41)</f>
        <v>0</v>
      </c>
      <c r="G50" s="90">
        <f>MIN('TN Allocations'!G$7*'Other Calcs'!G15,'Other Calcs'!G41)</f>
        <v>0</v>
      </c>
      <c r="H50" s="90">
        <f t="shared" si="3"/>
        <v>103.27220028219789</v>
      </c>
      <c r="I50" s="38">
        <f>1-H50/'By Basin and Entity'!H15</f>
        <v>0</v>
      </c>
    </row>
    <row r="51" spans="1:9">
      <c r="A51" s="12" t="s">
        <v>99</v>
      </c>
      <c r="B51" s="90">
        <f>MIN('TN Allocations'!B$7*'Other Calcs'!B16,'Other Calcs'!B42)</f>
        <v>0</v>
      </c>
      <c r="C51" s="90">
        <f>MIN('TN Allocations'!C$7*'Other Calcs'!C16,'Other Calcs'!C42)</f>
        <v>23833.996130824526</v>
      </c>
      <c r="D51" s="90">
        <f>MIN('TN Allocations'!D$7*'Other Calcs'!D16,'Other Calcs'!D42)</f>
        <v>11105.47884203415</v>
      </c>
      <c r="E51" s="90">
        <f>MIN('TN Allocations'!E$7*'Other Calcs'!E16,'Other Calcs'!E42)</f>
        <v>0</v>
      </c>
      <c r="F51" s="90">
        <f>MIN('TN Allocations'!F$7*'Other Calcs'!F16,'Other Calcs'!F42)</f>
        <v>111372.00389114226</v>
      </c>
      <c r="G51" s="90">
        <f>MIN('TN Allocations'!G$7*'Other Calcs'!G16,'Other Calcs'!G42)</f>
        <v>0</v>
      </c>
      <c r="H51" s="90">
        <f t="shared" si="3"/>
        <v>146311.47886400094</v>
      </c>
      <c r="I51" s="38">
        <f>1-H51/'By Basin and Entity'!H16</f>
        <v>0.31183211790742882</v>
      </c>
    </row>
    <row r="52" spans="1:9">
      <c r="A52" s="12" t="s">
        <v>114</v>
      </c>
      <c r="B52" s="90">
        <f>MIN('TN Allocations'!B$7*'Other Calcs'!B17,'Other Calcs'!B43)</f>
        <v>0</v>
      </c>
      <c r="C52" s="90">
        <f>MIN('TN Allocations'!C$7*'Other Calcs'!C17,'Other Calcs'!C43)</f>
        <v>0</v>
      </c>
      <c r="D52" s="90">
        <f>MIN('TN Allocations'!D$7*'Other Calcs'!D17,'Other Calcs'!D43)</f>
        <v>0</v>
      </c>
      <c r="E52" s="90">
        <f>MIN('TN Allocations'!E$7*'Other Calcs'!E17,'Other Calcs'!E43)</f>
        <v>0</v>
      </c>
      <c r="F52" s="90">
        <f>MIN('TN Allocations'!F$7*'Other Calcs'!F17,'Other Calcs'!F43)</f>
        <v>1230.3268649137656</v>
      </c>
      <c r="G52" s="90">
        <f>MIN('TN Allocations'!G$7*'Other Calcs'!G17,'Other Calcs'!G43)</f>
        <v>0</v>
      </c>
      <c r="H52" s="90">
        <f t="shared" si="3"/>
        <v>1230.3268649137656</v>
      </c>
      <c r="I52" s="38">
        <f>1-H52/'By Basin and Entity'!H17</f>
        <v>0</v>
      </c>
    </row>
    <row r="53" spans="1:9">
      <c r="A53" s="12" t="s">
        <v>110</v>
      </c>
      <c r="B53" s="90">
        <f>MIN('TN Allocations'!B$7*'Other Calcs'!B18,'Other Calcs'!B44)</f>
        <v>0</v>
      </c>
      <c r="C53" s="90">
        <f>MIN('TN Allocations'!C$7*'Other Calcs'!C18,'Other Calcs'!C44)</f>
        <v>10094.073570073988</v>
      </c>
      <c r="D53" s="90">
        <f>MIN('TN Allocations'!D$7*'Other Calcs'!D18,'Other Calcs'!D44)</f>
        <v>1416.5808640604835</v>
      </c>
      <c r="E53" s="90">
        <f>MIN('TN Allocations'!E$7*'Other Calcs'!E18,'Other Calcs'!E44)</f>
        <v>0</v>
      </c>
      <c r="F53" s="90">
        <f>MIN('TN Allocations'!F$7*'Other Calcs'!F18,'Other Calcs'!F44)</f>
        <v>0</v>
      </c>
      <c r="G53" s="90">
        <f>MIN('TN Allocations'!G$7*'Other Calcs'!G18,'Other Calcs'!G44)</f>
        <v>0</v>
      </c>
      <c r="H53" s="90">
        <f t="shared" si="3"/>
        <v>11510.654434134471</v>
      </c>
      <c r="I53" s="38">
        <f>1-H53/'By Basin and Entity'!H18</f>
        <v>0.48124920772984126</v>
      </c>
    </row>
    <row r="54" spans="1:9">
      <c r="A54" s="12" t="s">
        <v>111</v>
      </c>
      <c r="B54" s="90">
        <f>MIN('TN Allocations'!B$7*'Other Calcs'!B19,'Other Calcs'!B45)</f>
        <v>0</v>
      </c>
      <c r="C54" s="90">
        <f>MIN('TN Allocations'!C$7*'Other Calcs'!C19,'Other Calcs'!C45)</f>
        <v>19933.717653584685</v>
      </c>
      <c r="D54" s="90">
        <f>MIN('TN Allocations'!D$7*'Other Calcs'!D19,'Other Calcs'!D45)</f>
        <v>26332.067869341707</v>
      </c>
      <c r="E54" s="90">
        <f>MIN('TN Allocations'!E$7*'Other Calcs'!E19,'Other Calcs'!E45)</f>
        <v>0</v>
      </c>
      <c r="F54" s="90">
        <f>MIN('TN Allocations'!F$7*'Other Calcs'!F19,'Other Calcs'!F45)</f>
        <v>9207.0772443519199</v>
      </c>
      <c r="G54" s="90">
        <f>MIN('TN Allocations'!G$7*'Other Calcs'!G19,'Other Calcs'!G45)</f>
        <v>0</v>
      </c>
      <c r="H54" s="90">
        <f t="shared" si="3"/>
        <v>55472.862767278319</v>
      </c>
      <c r="I54" s="38">
        <f>1-H54/'By Basin and Entity'!H19</f>
        <v>3.6345711198784492E-2</v>
      </c>
    </row>
    <row r="55" spans="1:9">
      <c r="A55" s="12" t="s">
        <v>112</v>
      </c>
      <c r="B55" s="90">
        <f>MIN('TN Allocations'!B$7*'Other Calcs'!B20,'Other Calcs'!B46)</f>
        <v>0</v>
      </c>
      <c r="C55" s="90">
        <f>MIN('TN Allocations'!C$7*'Other Calcs'!C20,'Other Calcs'!C46)</f>
        <v>0</v>
      </c>
      <c r="D55" s="90">
        <f>MIN('TN Allocations'!D$7*'Other Calcs'!D20,'Other Calcs'!D46)</f>
        <v>0</v>
      </c>
      <c r="E55" s="90">
        <f>MIN('TN Allocations'!E$7*'Other Calcs'!E20,'Other Calcs'!E46)</f>
        <v>0</v>
      </c>
      <c r="F55" s="90">
        <f>MIN('TN Allocations'!F$7*'Other Calcs'!F20,'Other Calcs'!F46)</f>
        <v>12094.422909192625</v>
      </c>
      <c r="G55" s="90">
        <f>MIN('TN Allocations'!G$7*'Other Calcs'!G20,'Other Calcs'!G46)</f>
        <v>0</v>
      </c>
      <c r="H55" s="90">
        <f t="shared" si="3"/>
        <v>12094.422909192625</v>
      </c>
      <c r="I55" s="38">
        <f>1-H55/'By Basin and Entity'!H20</f>
        <v>0.40101327621754168</v>
      </c>
    </row>
    <row r="56" spans="1:9">
      <c r="A56" s="12" t="s">
        <v>113</v>
      </c>
      <c r="B56" s="90">
        <f>MIN('TN Allocations'!B$7*'Other Calcs'!B21,'Other Calcs'!B47)</f>
        <v>0</v>
      </c>
      <c r="C56" s="90">
        <f>MIN('TN Allocations'!C$7*'Other Calcs'!C21,'Other Calcs'!C47)</f>
        <v>0</v>
      </c>
      <c r="D56" s="90">
        <f>MIN('TN Allocations'!D$7*'Other Calcs'!D21,'Other Calcs'!D47)</f>
        <v>0</v>
      </c>
      <c r="E56" s="90">
        <f>MIN('TN Allocations'!E$7*'Other Calcs'!E21,'Other Calcs'!E47)</f>
        <v>0</v>
      </c>
      <c r="F56" s="90">
        <f>MIN('TN Allocations'!F$7*'Other Calcs'!F21,'Other Calcs'!F47)</f>
        <v>2238.182907204693</v>
      </c>
      <c r="G56" s="90">
        <f>MIN('TN Allocations'!G$7*'Other Calcs'!G21,'Other Calcs'!G47)</f>
        <v>5406.9425609307054</v>
      </c>
      <c r="H56" s="90">
        <f t="shared" si="3"/>
        <v>7645.1254681353985</v>
      </c>
      <c r="I56" s="38">
        <f>1-H56/'By Basin and Entity'!H21</f>
        <v>0.29312780912190584</v>
      </c>
    </row>
    <row r="57" spans="1:9">
      <c r="A57" s="12" t="s">
        <v>115</v>
      </c>
      <c r="B57" s="90">
        <f>MIN('TN Allocations'!B$7*'Other Calcs'!B22,'Other Calcs'!B48)</f>
        <v>0</v>
      </c>
      <c r="C57" s="90">
        <f>MIN('TN Allocations'!C$7*'Other Calcs'!C22,'Other Calcs'!C48)</f>
        <v>34.437255967539969</v>
      </c>
      <c r="D57" s="90">
        <f>MIN('TN Allocations'!D$7*'Other Calcs'!D22,'Other Calcs'!D48)</f>
        <v>10196.937304448487</v>
      </c>
      <c r="E57" s="90">
        <f>MIN('TN Allocations'!E$7*'Other Calcs'!E22,'Other Calcs'!E48)</f>
        <v>0</v>
      </c>
      <c r="F57" s="90">
        <f>MIN('TN Allocations'!F$7*'Other Calcs'!F22,'Other Calcs'!F48)</f>
        <v>66.993362550088221</v>
      </c>
      <c r="G57" s="90">
        <f>MIN('TN Allocations'!G$7*'Other Calcs'!G22,'Other Calcs'!G48)</f>
        <v>0</v>
      </c>
      <c r="H57" s="90">
        <f t="shared" si="3"/>
        <v>10298.367922966116</v>
      </c>
      <c r="I57" s="38">
        <f>1-H57/'By Basin and Entity'!H22</f>
        <v>0.62046619476793996</v>
      </c>
    </row>
    <row r="58" spans="1:9">
      <c r="A58" s="12" t="s">
        <v>116</v>
      </c>
      <c r="B58" s="90">
        <f>MIN('TN Allocations'!B$7*'Other Calcs'!B23,'Other Calcs'!B49)</f>
        <v>0</v>
      </c>
      <c r="C58" s="90">
        <f>MIN('TN Allocations'!C$7*'Other Calcs'!C23,'Other Calcs'!C49)</f>
        <v>0.1527300061651353</v>
      </c>
      <c r="D58" s="90">
        <f>MIN('TN Allocations'!D$7*'Other Calcs'!D23,'Other Calcs'!D49)</f>
        <v>0</v>
      </c>
      <c r="E58" s="90">
        <f>MIN('TN Allocations'!E$7*'Other Calcs'!E23,'Other Calcs'!E49)</f>
        <v>12372.851980621068</v>
      </c>
      <c r="F58" s="90">
        <f>MIN('TN Allocations'!F$7*'Other Calcs'!F23,'Other Calcs'!F49)</f>
        <v>0</v>
      </c>
      <c r="G58" s="90">
        <f>MIN('TN Allocations'!G$7*'Other Calcs'!G23,'Other Calcs'!G49)</f>
        <v>0</v>
      </c>
      <c r="H58" s="90">
        <f t="shared" si="3"/>
        <v>12373.004710627232</v>
      </c>
      <c r="I58" s="38">
        <f>1-H58/'By Basin and Entity'!H23</f>
        <v>0.55656580360216745</v>
      </c>
    </row>
    <row r="59" spans="1:9">
      <c r="A59" s="12" t="s">
        <v>117</v>
      </c>
      <c r="B59" s="90">
        <f>MIN('TN Allocations'!B$7*'Other Calcs'!B24,'Other Calcs'!B50)</f>
        <v>0</v>
      </c>
      <c r="C59" s="90">
        <f>MIN('TN Allocations'!C$7*'Other Calcs'!C24,'Other Calcs'!C50)</f>
        <v>0</v>
      </c>
      <c r="D59" s="90">
        <f>MIN('TN Allocations'!D$7*'Other Calcs'!D24,'Other Calcs'!D50)</f>
        <v>9913.2550478394005</v>
      </c>
      <c r="E59" s="90">
        <f>MIN('TN Allocations'!E$7*'Other Calcs'!E24,'Other Calcs'!E50)</f>
        <v>0</v>
      </c>
      <c r="F59" s="90">
        <f>MIN('TN Allocations'!F$7*'Other Calcs'!F24,'Other Calcs'!F50)</f>
        <v>0</v>
      </c>
      <c r="G59" s="90">
        <f>MIN('TN Allocations'!G$7*'Other Calcs'!G24,'Other Calcs'!G50)</f>
        <v>0</v>
      </c>
      <c r="H59" s="90">
        <f t="shared" si="3"/>
        <v>9913.2550478394005</v>
      </c>
      <c r="I59" s="38">
        <f>1-H59/'By Basin and Entity'!H24</f>
        <v>0.42056598275422641</v>
      </c>
    </row>
    <row r="60" spans="1:9">
      <c r="A60" s="80" t="s">
        <v>120</v>
      </c>
      <c r="B60" s="91">
        <f>MIN('TN Allocations'!B$7*'Other Calcs'!B25,'Other Calcs'!B51)</f>
        <v>37760.809968701797</v>
      </c>
      <c r="C60" s="91">
        <f>MIN('TN Allocations'!C$7*'Other Calcs'!C25,'Other Calcs'!C51)</f>
        <v>359134.94000461738</v>
      </c>
      <c r="D60" s="91">
        <f>MIN('TN Allocations'!D$7*'Other Calcs'!D25,'Other Calcs'!D51)</f>
        <v>286246.28137431183</v>
      </c>
      <c r="E60" s="91">
        <f>MIN('TN Allocations'!E$7*'Other Calcs'!E25,'Other Calcs'!E51)</f>
        <v>347836.62406747998</v>
      </c>
      <c r="F60" s="91">
        <f>MIN('TN Allocations'!F$7*'Other Calcs'!F25,'Other Calcs'!F51)</f>
        <v>292005.12490943662</v>
      </c>
      <c r="G60" s="91">
        <f>MIN('TN Allocations'!G$7*'Other Calcs'!G25,'Other Calcs'!G51)</f>
        <v>133009.25848790075</v>
      </c>
      <c r="H60" s="92">
        <f t="shared" ref="H60" si="4">SUM(H38:H59)</f>
        <v>1385059.9775657458</v>
      </c>
      <c r="I60" s="88">
        <f>1-H60/'By Basin and Entity'!H25</f>
        <v>0.52834413673252478</v>
      </c>
    </row>
    <row r="61" spans="1:9">
      <c r="A61" s="98" t="s">
        <v>330</v>
      </c>
      <c r="B61" s="99">
        <f>1-B60/'By Basin and Entity'!B25</f>
        <v>0.39037986881983899</v>
      </c>
      <c r="C61" s="99">
        <f>1-C60/'By Basin and Entity'!C25</f>
        <v>0.5457199900191767</v>
      </c>
      <c r="D61" s="99">
        <f>1-D60/'By Basin and Entity'!D25</f>
        <v>0.55296275409300955</v>
      </c>
      <c r="E61" s="99">
        <f>1-E60/'By Basin and Entity'!E25</f>
        <v>0.50329701494857115</v>
      </c>
      <c r="F61" s="99">
        <f>1-F60/'By Basin and Entity'!F25</f>
        <v>0.41441975403275466</v>
      </c>
      <c r="G61" s="99">
        <f>1-G60/'By Basin and Entity'!G25</f>
        <v>0.45670818648666289</v>
      </c>
      <c r="H61" s="99">
        <f>1-H60/'By Basin and Entity'!H25</f>
        <v>0.52834413673252478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60"/>
  <sheetViews>
    <sheetView showGridLines="0" workbookViewId="0">
      <selection activeCell="E41" sqref="E41"/>
    </sheetView>
  </sheetViews>
  <sheetFormatPr defaultRowHeight="15"/>
  <cols>
    <col min="1" max="1" width="33.42578125" bestFit="1" customWidth="1"/>
    <col min="2" max="9" width="11.7109375" customWidth="1"/>
  </cols>
  <sheetData>
    <row r="1" spans="1:9">
      <c r="A1" s="83" t="s">
        <v>268</v>
      </c>
      <c r="B1" s="83"/>
      <c r="C1" s="83"/>
      <c r="D1" s="83"/>
      <c r="E1" s="83"/>
      <c r="F1" s="83"/>
      <c r="G1" s="83"/>
    </row>
    <row r="2" spans="1:9">
      <c r="A2" s="80"/>
      <c r="B2" s="85" t="s">
        <v>94</v>
      </c>
      <c r="C2" s="85" t="s">
        <v>8</v>
      </c>
      <c r="D2" s="85" t="s">
        <v>11</v>
      </c>
      <c r="E2" s="85" t="s">
        <v>95</v>
      </c>
      <c r="F2" s="85" t="s">
        <v>96</v>
      </c>
      <c r="G2" s="85" t="s">
        <v>97</v>
      </c>
    </row>
    <row r="3" spans="1:9">
      <c r="A3" s="12" t="s">
        <v>305</v>
      </c>
      <c r="B3" s="95">
        <f>Summary!J8</f>
        <v>0.25771693003178198</v>
      </c>
      <c r="C3" s="95">
        <f>Summary!J6</f>
        <v>0.45335980949577698</v>
      </c>
      <c r="D3" s="95">
        <f>Summary!J7</f>
        <v>0.39355965412834909</v>
      </c>
      <c r="E3" s="95">
        <f>Summary!J9</f>
        <v>0.22153772665674085</v>
      </c>
      <c r="F3" s="95">
        <f>Summary!J5</f>
        <v>0.27060457945300609</v>
      </c>
      <c r="G3" s="95">
        <f>Summary!J10</f>
        <v>0.27749035606211381</v>
      </c>
    </row>
    <row r="4" spans="1:9">
      <c r="A4" s="12" t="s">
        <v>307</v>
      </c>
      <c r="B4" s="95">
        <v>8.1000000000000003E-2</v>
      </c>
      <c r="C4" s="95">
        <v>8.1000000000000003E-2</v>
      </c>
      <c r="D4" s="95">
        <v>8.1000000000000003E-2</v>
      </c>
      <c r="E4" s="95">
        <v>8.1000000000000003E-2</v>
      </c>
      <c r="F4" s="95">
        <v>8.1000000000000003E-2</v>
      </c>
      <c r="G4" s="95">
        <v>8.1000000000000003E-2</v>
      </c>
    </row>
    <row r="5" spans="1:9">
      <c r="A5" s="12" t="s">
        <v>308</v>
      </c>
      <c r="B5" s="94">
        <f t="shared" ref="B5:G5" si="0">(1-B4/B3)</f>
        <v>0.68570167280042105</v>
      </c>
      <c r="C5" s="94">
        <f t="shared" si="0"/>
        <v>0.82133396409777137</v>
      </c>
      <c r="D5" s="94">
        <f t="shared" si="0"/>
        <v>0.79418622018205154</v>
      </c>
      <c r="E5" s="94">
        <f t="shared" si="0"/>
        <v>0.63437378715407444</v>
      </c>
      <c r="F5" s="94">
        <f t="shared" si="0"/>
        <v>0.70067025412603301</v>
      </c>
      <c r="G5" s="94">
        <f t="shared" si="0"/>
        <v>0.70809796365727085</v>
      </c>
    </row>
    <row r="6" spans="1:9">
      <c r="A6" s="12" t="s">
        <v>306</v>
      </c>
      <c r="B6" s="93">
        <f>Summary!H8</f>
        <v>0.91171316076319719</v>
      </c>
      <c r="C6" s="93">
        <f>Summary!H6</f>
        <v>2.0096369844765252</v>
      </c>
      <c r="D6" s="93">
        <f>Summary!H7</f>
        <v>1.7866544211669813</v>
      </c>
      <c r="E6" s="93">
        <f>Summary!H9</f>
        <v>0.82612216002983285</v>
      </c>
      <c r="F6" s="93">
        <f>Summary!H5</f>
        <v>0.91625781876765888</v>
      </c>
      <c r="G6" s="93">
        <f>Summary!H10</f>
        <v>1.086885705282381</v>
      </c>
    </row>
    <row r="7" spans="1:9">
      <c r="A7" s="12" t="s">
        <v>309</v>
      </c>
      <c r="B7" s="93">
        <f t="shared" ref="B7:G7" si="1">(1-B5)*B6</f>
        <v>0.28654992131371371</v>
      </c>
      <c r="C7" s="93">
        <f t="shared" si="1"/>
        <v>0.35905387361892932</v>
      </c>
      <c r="D7" s="93">
        <f t="shared" si="1"/>
        <v>0.36771809964882524</v>
      </c>
      <c r="E7" s="93">
        <f t="shared" si="1"/>
        <v>0.30205191671980341</v>
      </c>
      <c r="F7" s="93">
        <f t="shared" si="1"/>
        <v>0.27426322004675863</v>
      </c>
      <c r="G7" s="93">
        <f t="shared" si="1"/>
        <v>0.31726415064373042</v>
      </c>
    </row>
    <row r="8" spans="1:9">
      <c r="B8" s="8"/>
      <c r="C8" s="8"/>
      <c r="D8" s="8"/>
      <c r="E8" s="8"/>
      <c r="F8" s="8"/>
      <c r="G8" s="8"/>
    </row>
    <row r="9" spans="1:9">
      <c r="A9" s="83" t="s">
        <v>322</v>
      </c>
      <c r="B9" s="83"/>
      <c r="C9" s="83"/>
      <c r="D9" s="83"/>
      <c r="E9" s="83"/>
      <c r="F9" s="83"/>
      <c r="G9" s="83"/>
      <c r="H9" s="83"/>
      <c r="I9" s="89"/>
    </row>
    <row r="10" spans="1:9" ht="45">
      <c r="A10" s="80" t="s">
        <v>119</v>
      </c>
      <c r="B10" s="84" t="s">
        <v>324</v>
      </c>
      <c r="C10" s="84" t="s">
        <v>325</v>
      </c>
      <c r="D10" s="84" t="s">
        <v>326</v>
      </c>
      <c r="E10" s="84" t="s">
        <v>327</v>
      </c>
      <c r="F10" s="84" t="s">
        <v>328</v>
      </c>
      <c r="G10" s="84" t="s">
        <v>329</v>
      </c>
      <c r="H10" s="85" t="s">
        <v>128</v>
      </c>
      <c r="I10" s="84" t="s">
        <v>321</v>
      </c>
    </row>
    <row r="11" spans="1:9">
      <c r="A11" s="12" t="s">
        <v>4</v>
      </c>
      <c r="B11" s="56">
        <f>(1-B$5)*'Other Calcs'!B55</f>
        <v>871.25161838688075</v>
      </c>
      <c r="C11" s="56">
        <f>(1-C$5)*'Other Calcs'!C55</f>
        <v>22875.829092114534</v>
      </c>
      <c r="D11" s="56">
        <f>(1-D$5)*'Other Calcs'!D55</f>
        <v>23289.582359703007</v>
      </c>
      <c r="E11" s="56">
        <f>(1-E$5)*'Other Calcs'!E55</f>
        <v>28344.086660852256</v>
      </c>
      <c r="F11" s="56">
        <f>(1-F$5)*'Other Calcs'!F55</f>
        <v>84.31220670743042</v>
      </c>
      <c r="G11" s="56">
        <f>(1-G$5)*'Other Calcs'!G55</f>
        <v>9109.9521185965677</v>
      </c>
      <c r="H11" s="36">
        <f>SUM(B11:G11)</f>
        <v>84575.014056360684</v>
      </c>
      <c r="I11" s="38">
        <f>1-H11/'By Basin and Entity'!H29</f>
        <v>0.76039716188182882</v>
      </c>
    </row>
    <row r="12" spans="1:9">
      <c r="A12" s="12" t="s">
        <v>17</v>
      </c>
      <c r="B12" s="56">
        <f>(1-B$5)*'Other Calcs'!B56</f>
        <v>0.34735648991248086</v>
      </c>
      <c r="C12" s="56">
        <f>(1-C$5)*'Other Calcs'!C56</f>
        <v>12190.16200760752</v>
      </c>
      <c r="D12" s="56">
        <f>(1-D$5)*'Other Calcs'!D56</f>
        <v>2195.931793000484</v>
      </c>
      <c r="E12" s="56">
        <f>(1-E$5)*'Other Calcs'!E56</f>
        <v>5009.1408314975497</v>
      </c>
      <c r="F12" s="56">
        <f>(1-F$5)*'Other Calcs'!F56</f>
        <v>2089.8752195315496</v>
      </c>
      <c r="G12" s="56">
        <f>(1-G$5)*'Other Calcs'!G56</f>
        <v>614.33874652133943</v>
      </c>
      <c r="H12" s="36">
        <f>SUM(B12:G12)</f>
        <v>22099.795954648354</v>
      </c>
      <c r="I12" s="38">
        <f>1-H12/'By Basin and Entity'!H30</f>
        <v>0.78266628043996112</v>
      </c>
    </row>
    <row r="13" spans="1:9">
      <c r="A13" s="12" t="s">
        <v>101</v>
      </c>
      <c r="B13" s="56">
        <f>(1-B$5)*'Other Calcs'!B57</f>
        <v>0</v>
      </c>
      <c r="C13" s="56">
        <f>(1-C$5)*'Other Calcs'!C57</f>
        <v>0</v>
      </c>
      <c r="D13" s="56">
        <f>(1-D$5)*'Other Calcs'!D57</f>
        <v>59.522651022832584</v>
      </c>
      <c r="E13" s="56">
        <f>(1-E$5)*'Other Calcs'!E57</f>
        <v>0</v>
      </c>
      <c r="F13" s="56">
        <f>(1-F$5)*'Other Calcs'!F57</f>
        <v>0</v>
      </c>
      <c r="G13" s="56">
        <f>(1-G$5)*'Other Calcs'!G57</f>
        <v>0</v>
      </c>
      <c r="H13" s="36">
        <f t="shared" ref="H13:H33" si="2">SUM(B13:G13)</f>
        <v>59.522651022832584</v>
      </c>
      <c r="I13" s="38">
        <f>1-H13/'By Basin and Entity'!H31</f>
        <v>0.79418622018205154</v>
      </c>
    </row>
    <row r="14" spans="1:9">
      <c r="A14" s="12" t="s">
        <v>109</v>
      </c>
      <c r="B14" s="56">
        <f>(1-B$5)*'Other Calcs'!B58</f>
        <v>154.75126785414528</v>
      </c>
      <c r="C14" s="56">
        <f>(1-C$5)*'Other Calcs'!C58</f>
        <v>269.1182626587933</v>
      </c>
      <c r="D14" s="56">
        <f>(1-D$5)*'Other Calcs'!D58</f>
        <v>148.3534272684665</v>
      </c>
      <c r="E14" s="56">
        <f>(1-E$5)*'Other Calcs'!E58</f>
        <v>278.14148812690991</v>
      </c>
      <c r="F14" s="56">
        <f>(1-F$5)*'Other Calcs'!F58</f>
        <v>927.05634492182685</v>
      </c>
      <c r="G14" s="56">
        <f>(1-G$5)*'Other Calcs'!G58</f>
        <v>323.43305913723356</v>
      </c>
      <c r="H14" s="36">
        <f t="shared" si="2"/>
        <v>2100.8538499673755</v>
      </c>
      <c r="I14" s="38">
        <f>1-H14/'By Basin and Entity'!H32</f>
        <v>0.72664002540119377</v>
      </c>
    </row>
    <row r="15" spans="1:9">
      <c r="A15" s="12" t="s">
        <v>87</v>
      </c>
      <c r="B15" s="56">
        <f>(1-B$5)*'Other Calcs'!B59</f>
        <v>0</v>
      </c>
      <c r="C15" s="56">
        <f>(1-C$5)*'Other Calcs'!C59</f>
        <v>0</v>
      </c>
      <c r="D15" s="56">
        <f>(1-D$5)*'Other Calcs'!D59</f>
        <v>0</v>
      </c>
      <c r="E15" s="56">
        <f>(1-E$5)*'Other Calcs'!E59</f>
        <v>0</v>
      </c>
      <c r="F15" s="56">
        <f>(1-F$5)*'Other Calcs'!F59</f>
        <v>0</v>
      </c>
      <c r="G15" s="56">
        <f>(1-G$5)*'Other Calcs'!G59</f>
        <v>0</v>
      </c>
      <c r="H15" s="36">
        <f t="shared" si="2"/>
        <v>0</v>
      </c>
      <c r="I15" s="38">
        <v>0</v>
      </c>
    </row>
    <row r="16" spans="1:9">
      <c r="A16" s="12" t="s">
        <v>100</v>
      </c>
      <c r="B16" s="56">
        <f>(1-B$5)*'Other Calcs'!B60</f>
        <v>0</v>
      </c>
      <c r="C16" s="56">
        <f>(1-C$5)*'Other Calcs'!C60</f>
        <v>0</v>
      </c>
      <c r="D16" s="56">
        <f>(1-D$5)*'Other Calcs'!D60</f>
        <v>0</v>
      </c>
      <c r="E16" s="56">
        <f>(1-E$5)*'Other Calcs'!E60</f>
        <v>0</v>
      </c>
      <c r="F16" s="56">
        <f>(1-F$5)*'Other Calcs'!F60</f>
        <v>650.55040143203541</v>
      </c>
      <c r="G16" s="56">
        <f>(1-G$5)*'Other Calcs'!G60</f>
        <v>0</v>
      </c>
      <c r="H16" s="36">
        <f t="shared" si="2"/>
        <v>650.55040143203541</v>
      </c>
      <c r="I16" s="38">
        <f>1-H16/'By Basin and Entity'!H34</f>
        <v>0.70067025412603301</v>
      </c>
    </row>
    <row r="17" spans="1:9">
      <c r="A17" s="12" t="s">
        <v>102</v>
      </c>
      <c r="B17" s="56">
        <f>(1-B$5)*'Other Calcs'!B61</f>
        <v>0</v>
      </c>
      <c r="C17" s="56">
        <f>(1-C$5)*'Other Calcs'!C61</f>
        <v>0</v>
      </c>
      <c r="D17" s="56">
        <f>(1-D$5)*'Other Calcs'!D61</f>
        <v>0</v>
      </c>
      <c r="E17" s="56">
        <f>(1-E$5)*'Other Calcs'!E61</f>
        <v>0</v>
      </c>
      <c r="F17" s="56">
        <f>(1-F$5)*'Other Calcs'!F61</f>
        <v>0</v>
      </c>
      <c r="G17" s="56">
        <f>(1-G$5)*'Other Calcs'!G61</f>
        <v>375.79549091557249</v>
      </c>
      <c r="H17" s="36">
        <f t="shared" si="2"/>
        <v>375.79549091557249</v>
      </c>
      <c r="I17" s="38">
        <f>1-H17/'By Basin and Entity'!H35</f>
        <v>0.70809796365727085</v>
      </c>
    </row>
    <row r="18" spans="1:9">
      <c r="A18" s="12" t="s">
        <v>103</v>
      </c>
      <c r="B18" s="56">
        <f>(1-B$5)*'Other Calcs'!B62</f>
        <v>1242.1390469633079</v>
      </c>
      <c r="C18" s="56">
        <f>(1-C$5)*'Other Calcs'!C62</f>
        <v>1093.2567412496919</v>
      </c>
      <c r="D18" s="56">
        <f>(1-D$5)*'Other Calcs'!D62</f>
        <v>0</v>
      </c>
      <c r="E18" s="56">
        <f>(1-E$5)*'Other Calcs'!E62</f>
        <v>1486.3466737856518</v>
      </c>
      <c r="F18" s="56">
        <f>(1-F$5)*'Other Calcs'!F62</f>
        <v>76.4485149280831</v>
      </c>
      <c r="G18" s="56">
        <f>(1-G$5)*'Other Calcs'!G62</f>
        <v>906.81148384275275</v>
      </c>
      <c r="H18" s="36">
        <f t="shared" si="2"/>
        <v>4805.0024607694868</v>
      </c>
      <c r="I18" s="38">
        <f>1-H18/'By Basin and Entity'!H36</f>
        <v>0.72540122329475354</v>
      </c>
    </row>
    <row r="19" spans="1:9">
      <c r="A19" s="12" t="s">
        <v>104</v>
      </c>
      <c r="B19" s="56">
        <f>(1-B$5)*'Other Calcs'!B63</f>
        <v>1979.6018317847008</v>
      </c>
      <c r="C19" s="56">
        <f>(1-C$5)*'Other Calcs'!C63</f>
        <v>25.705107085244403</v>
      </c>
      <c r="D19" s="56">
        <f>(1-D$5)*'Other Calcs'!D63</f>
        <v>0</v>
      </c>
      <c r="E19" s="56">
        <f>(1-E$5)*'Other Calcs'!E63</f>
        <v>2210.7175195002187</v>
      </c>
      <c r="F19" s="56">
        <f>(1-F$5)*'Other Calcs'!F63</f>
        <v>1694.1382064040617</v>
      </c>
      <c r="G19" s="56">
        <f>(1-G$5)*'Other Calcs'!G63</f>
        <v>3031.6588732328278</v>
      </c>
      <c r="H19" s="36">
        <f t="shared" si="2"/>
        <v>8941.8215380070542</v>
      </c>
      <c r="I19" s="38">
        <f>1-H19/'By Basin and Entity'!H37</f>
        <v>0.68663000489352344</v>
      </c>
    </row>
    <row r="20" spans="1:9">
      <c r="A20" s="12" t="s">
        <v>105</v>
      </c>
      <c r="B20" s="56">
        <f>(1-B$5)*'Other Calcs'!B64</f>
        <v>0</v>
      </c>
      <c r="C20" s="56">
        <f>(1-C$5)*'Other Calcs'!C64</f>
        <v>0</v>
      </c>
      <c r="D20" s="56">
        <f>(1-D$5)*'Other Calcs'!D64</f>
        <v>1743.9188741348719</v>
      </c>
      <c r="E20" s="56">
        <f>(1-E$5)*'Other Calcs'!E64</f>
        <v>0</v>
      </c>
      <c r="F20" s="56">
        <f>(1-F$5)*'Other Calcs'!F64</f>
        <v>12697.84902576543</v>
      </c>
      <c r="G20" s="56">
        <f>(1-G$5)*'Other Calcs'!G64</f>
        <v>0</v>
      </c>
      <c r="H20" s="36">
        <f t="shared" si="2"/>
        <v>14441.767899900302</v>
      </c>
      <c r="I20" s="38">
        <f>1-H20/'By Basin and Entity'!H38</f>
        <v>0.71623955425806818</v>
      </c>
    </row>
    <row r="21" spans="1:9">
      <c r="A21" s="12" t="s">
        <v>106</v>
      </c>
      <c r="B21" s="56">
        <f>(1-B$5)*'Other Calcs'!B65</f>
        <v>0</v>
      </c>
      <c r="C21" s="56">
        <f>(1-C$5)*'Other Calcs'!C65</f>
        <v>347.957835475205</v>
      </c>
      <c r="D21" s="56">
        <f>(1-D$5)*'Other Calcs'!D65</f>
        <v>394.1712245255502</v>
      </c>
      <c r="E21" s="56">
        <f>(1-E$5)*'Other Calcs'!E65</f>
        <v>0</v>
      </c>
      <c r="F21" s="56">
        <f>(1-F$5)*'Other Calcs'!F65</f>
        <v>0</v>
      </c>
      <c r="G21" s="56">
        <f>(1-G$5)*'Other Calcs'!G65</f>
        <v>0</v>
      </c>
      <c r="H21" s="36">
        <f t="shared" si="2"/>
        <v>742.1290600007552</v>
      </c>
      <c r="I21" s="38">
        <f>1-H21/'By Basin and Entity'!H39</f>
        <v>0.80787376625929319</v>
      </c>
    </row>
    <row r="22" spans="1:9">
      <c r="A22" s="12" t="s">
        <v>107</v>
      </c>
      <c r="B22" s="56">
        <f>(1-B$5)*'Other Calcs'!B66</f>
        <v>0</v>
      </c>
      <c r="C22" s="56">
        <f>(1-C$5)*'Other Calcs'!C66</f>
        <v>0</v>
      </c>
      <c r="D22" s="56">
        <f>(1-D$5)*'Other Calcs'!D66</f>
        <v>0</v>
      </c>
      <c r="E22" s="56">
        <f>(1-E$5)*'Other Calcs'!E66</f>
        <v>757.59264038194021</v>
      </c>
      <c r="F22" s="56">
        <f>(1-F$5)*'Other Calcs'!F66</f>
        <v>0</v>
      </c>
      <c r="G22" s="56">
        <f>(1-G$5)*'Other Calcs'!G66</f>
        <v>0</v>
      </c>
      <c r="H22" s="36">
        <f t="shared" si="2"/>
        <v>757.59264038194021</v>
      </c>
      <c r="I22" s="38">
        <f>1-H22/'By Basin and Entity'!H40</f>
        <v>0.63437378715407444</v>
      </c>
    </row>
    <row r="23" spans="1:9">
      <c r="A23" s="12" t="s">
        <v>108</v>
      </c>
      <c r="B23" s="56">
        <f>(1-B$5)*'Other Calcs'!B67</f>
        <v>0</v>
      </c>
      <c r="C23" s="56">
        <f>(1-C$5)*'Other Calcs'!C67</f>
        <v>0</v>
      </c>
      <c r="D23" s="56">
        <f>(1-D$5)*'Other Calcs'!D67</f>
        <v>0</v>
      </c>
      <c r="E23" s="56">
        <f>(1-E$5)*'Other Calcs'!E67</f>
        <v>1.0781167103319966</v>
      </c>
      <c r="F23" s="56">
        <f>(1-F$5)*'Other Calcs'!F67</f>
        <v>0</v>
      </c>
      <c r="G23" s="56">
        <f>(1-G$5)*'Other Calcs'!G67</f>
        <v>0</v>
      </c>
      <c r="H23" s="36">
        <f t="shared" si="2"/>
        <v>1.0781167103319966</v>
      </c>
      <c r="I23" s="38">
        <f>1-H23/'By Basin and Entity'!H41</f>
        <v>0.63437378715407444</v>
      </c>
    </row>
    <row r="24" spans="1:9">
      <c r="A24" s="12" t="s">
        <v>99</v>
      </c>
      <c r="B24" s="56">
        <f>(1-B$5)*'Other Calcs'!B68</f>
        <v>0</v>
      </c>
      <c r="C24" s="56">
        <f>(1-C$5)*'Other Calcs'!C68</f>
        <v>1648.8612285213137</v>
      </c>
      <c r="D24" s="56">
        <f>(1-D$5)*'Other Calcs'!D68</f>
        <v>796.74040698329952</v>
      </c>
      <c r="E24" s="56">
        <f>(1-E$5)*'Other Calcs'!E68</f>
        <v>0</v>
      </c>
      <c r="F24" s="56">
        <f>(1-F$5)*'Other Calcs'!F68</f>
        <v>11855.059668712307</v>
      </c>
      <c r="G24" s="56">
        <f>(1-G$5)*'Other Calcs'!G68</f>
        <v>0</v>
      </c>
      <c r="H24" s="36">
        <f t="shared" si="2"/>
        <v>14300.661304216919</v>
      </c>
      <c r="I24" s="38">
        <f>1-H24/'By Basin and Entity'!H42</f>
        <v>0.72866726360807599</v>
      </c>
    </row>
    <row r="25" spans="1:9">
      <c r="A25" s="12" t="s">
        <v>114</v>
      </c>
      <c r="B25" s="56">
        <f>(1-B$5)*'Other Calcs'!B69</f>
        <v>0</v>
      </c>
      <c r="C25" s="56">
        <f>(1-C$5)*'Other Calcs'!C69</f>
        <v>0</v>
      </c>
      <c r="D25" s="56">
        <f>(1-D$5)*'Other Calcs'!D69</f>
        <v>0</v>
      </c>
      <c r="E25" s="56">
        <f>(1-E$5)*'Other Calcs'!E69</f>
        <v>0</v>
      </c>
      <c r="F25" s="56">
        <f>(1-F$5)*'Other Calcs'!F69</f>
        <v>102.11847167107841</v>
      </c>
      <c r="G25" s="56">
        <f>(1-G$5)*'Other Calcs'!G69</f>
        <v>0</v>
      </c>
      <c r="H25" s="36">
        <f t="shared" si="2"/>
        <v>102.11847167107841</v>
      </c>
      <c r="I25" s="38">
        <f>1-H25/'By Basin and Entity'!H43</f>
        <v>0.70067025412603301</v>
      </c>
    </row>
    <row r="26" spans="1:9">
      <c r="A26" s="12" t="s">
        <v>110</v>
      </c>
      <c r="B26" s="56">
        <f>(1-B$5)*'Other Calcs'!B70</f>
        <v>0</v>
      </c>
      <c r="C26" s="56">
        <f>(1-C$5)*'Other Calcs'!C70</f>
        <v>697.3238113490645</v>
      </c>
      <c r="D26" s="56">
        <f>(1-D$5)*'Other Calcs'!D70</f>
        <v>250.01165337204677</v>
      </c>
      <c r="E26" s="56">
        <f>(1-E$5)*'Other Calcs'!E70</f>
        <v>0</v>
      </c>
      <c r="F26" s="56">
        <f>(1-F$5)*'Other Calcs'!F70</f>
        <v>0</v>
      </c>
      <c r="G26" s="56">
        <f>(1-G$5)*'Other Calcs'!G70</f>
        <v>0</v>
      </c>
      <c r="H26" s="36">
        <f t="shared" si="2"/>
        <v>947.33546472111129</v>
      </c>
      <c r="I26" s="38">
        <f>1-H26/'By Basin and Entity'!H44</f>
        <v>0.81489011498686481</v>
      </c>
    </row>
    <row r="27" spans="1:9">
      <c r="A27" s="12" t="s">
        <v>111</v>
      </c>
      <c r="B27" s="56">
        <f>(1-B$5)*'Other Calcs'!B71</f>
        <v>0</v>
      </c>
      <c r="C27" s="56">
        <f>(1-C$5)*'Other Calcs'!C71</f>
        <v>1252.1910681959971</v>
      </c>
      <c r="D27" s="56">
        <f>(1-D$5)*'Other Calcs'!D71</f>
        <v>1317.4221650252073</v>
      </c>
      <c r="E27" s="56">
        <f>(1-E$5)*'Other Calcs'!E71</f>
        <v>0</v>
      </c>
      <c r="F27" s="56">
        <f>(1-F$5)*'Other Calcs'!F71</f>
        <v>818.69519610251552</v>
      </c>
      <c r="G27" s="56">
        <f>(1-G$5)*'Other Calcs'!G71</f>
        <v>0</v>
      </c>
      <c r="H27" s="36">
        <f t="shared" si="2"/>
        <v>3388.3084293237202</v>
      </c>
      <c r="I27" s="38">
        <f>1-H27/'By Basin and Entity'!H45</f>
        <v>0.79012863156670221</v>
      </c>
    </row>
    <row r="28" spans="1:9">
      <c r="A28" s="12" t="s">
        <v>112</v>
      </c>
      <c r="B28" s="56">
        <f>(1-B$5)*'Other Calcs'!B72</f>
        <v>0</v>
      </c>
      <c r="C28" s="56">
        <f>(1-C$5)*'Other Calcs'!C72</f>
        <v>0</v>
      </c>
      <c r="D28" s="56">
        <f>(1-D$5)*'Other Calcs'!D72</f>
        <v>0</v>
      </c>
      <c r="E28" s="56">
        <f>(1-E$5)*'Other Calcs'!E72</f>
        <v>0</v>
      </c>
      <c r="F28" s="56">
        <f>(1-F$5)*'Other Calcs'!F72</f>
        <v>1692.3974582027329</v>
      </c>
      <c r="G28" s="56">
        <f>(1-G$5)*'Other Calcs'!G72</f>
        <v>0</v>
      </c>
      <c r="H28" s="36">
        <f t="shared" si="2"/>
        <v>1692.3974582027329</v>
      </c>
      <c r="I28" s="38">
        <f>1-H28/'By Basin and Entity'!H46</f>
        <v>0.70067025412603301</v>
      </c>
    </row>
    <row r="29" spans="1:9">
      <c r="A29" s="12" t="s">
        <v>113</v>
      </c>
      <c r="B29" s="56">
        <f>(1-B$5)*'Other Calcs'!B73</f>
        <v>0</v>
      </c>
      <c r="C29" s="56">
        <f>(1-C$5)*'Other Calcs'!C73</f>
        <v>0</v>
      </c>
      <c r="D29" s="56">
        <f>(1-D$5)*'Other Calcs'!D73</f>
        <v>0</v>
      </c>
      <c r="E29" s="56">
        <f>(1-E$5)*'Other Calcs'!E73</f>
        <v>0</v>
      </c>
      <c r="F29" s="56">
        <f>(1-F$5)*'Other Calcs'!F73</f>
        <v>151.11399256296238</v>
      </c>
      <c r="G29" s="56">
        <f>(1-G$5)*'Other Calcs'!G73</f>
        <v>601.55180764255385</v>
      </c>
      <c r="H29" s="36">
        <f t="shared" si="2"/>
        <v>752.66580020551623</v>
      </c>
      <c r="I29" s="38">
        <f>1-H29/'By Basin and Entity'!H47</f>
        <v>0.70663641345082429</v>
      </c>
    </row>
    <row r="30" spans="1:9">
      <c r="A30" s="12" t="s">
        <v>115</v>
      </c>
      <c r="B30" s="56">
        <f>(1-B$5)*'Other Calcs'!B74</f>
        <v>0</v>
      </c>
      <c r="C30" s="56">
        <f>(1-C$5)*'Other Calcs'!C74</f>
        <v>2.2634721640419504</v>
      </c>
      <c r="D30" s="56">
        <f>(1-D$5)*'Other Calcs'!D74</f>
        <v>1404.1354400177727</v>
      </c>
      <c r="E30" s="56">
        <f>(1-E$5)*'Other Calcs'!E74</f>
        <v>0</v>
      </c>
      <c r="F30" s="56">
        <f>(1-F$5)*'Other Calcs'!F74</f>
        <v>10.961845369617059</v>
      </c>
      <c r="G30" s="56">
        <f>(1-G$5)*'Other Calcs'!G74</f>
        <v>0</v>
      </c>
      <c r="H30" s="36">
        <f t="shared" si="2"/>
        <v>1417.3607575514318</v>
      </c>
      <c r="I30" s="38">
        <f>1-H30/'By Basin and Entity'!H48</f>
        <v>0.79373789269246431</v>
      </c>
    </row>
    <row r="31" spans="1:9">
      <c r="A31" s="12" t="s">
        <v>116</v>
      </c>
      <c r="B31" s="56">
        <f>(1-B$5)*'Other Calcs'!B75</f>
        <v>0</v>
      </c>
      <c r="C31" s="56">
        <f>(1-C$5)*'Other Calcs'!C75</f>
        <v>1.2124098089434354E-2</v>
      </c>
      <c r="D31" s="56">
        <f>(1-D$5)*'Other Calcs'!D75</f>
        <v>0</v>
      </c>
      <c r="E31" s="56">
        <f>(1-E$5)*'Other Calcs'!E75</f>
        <v>1044.5162767365928</v>
      </c>
      <c r="F31" s="56">
        <f>(1-F$5)*'Other Calcs'!F75</f>
        <v>0</v>
      </c>
      <c r="G31" s="56">
        <f>(1-G$5)*'Other Calcs'!G75</f>
        <v>0</v>
      </c>
      <c r="H31" s="36">
        <f t="shared" si="2"/>
        <v>1044.5284008346823</v>
      </c>
      <c r="I31" s="38">
        <f>1-H31/'By Basin and Entity'!H49</f>
        <v>0.63437822802700017</v>
      </c>
    </row>
    <row r="32" spans="1:9">
      <c r="A32" s="12" t="s">
        <v>117</v>
      </c>
      <c r="B32" s="56">
        <f>(1-B$5)*'Other Calcs'!B76</f>
        <v>0</v>
      </c>
      <c r="C32" s="56">
        <f>(1-C$5)*'Other Calcs'!C76</f>
        <v>0</v>
      </c>
      <c r="D32" s="56">
        <f>(1-D$5)*'Other Calcs'!D76</f>
        <v>602.91665955648682</v>
      </c>
      <c r="E32" s="56">
        <f>(1-E$5)*'Other Calcs'!E76</f>
        <v>0</v>
      </c>
      <c r="F32" s="56">
        <f>(1-F$5)*'Other Calcs'!F76</f>
        <v>0</v>
      </c>
      <c r="G32" s="56">
        <f>(1-G$5)*'Other Calcs'!G76</f>
        <v>0</v>
      </c>
      <c r="H32" s="36">
        <f t="shared" si="2"/>
        <v>602.91665955648682</v>
      </c>
      <c r="I32" s="38">
        <f>1-H32/'By Basin and Entity'!H50</f>
        <v>0.79418622018205154</v>
      </c>
    </row>
    <row r="33" spans="1:9">
      <c r="A33" s="80" t="s">
        <v>120</v>
      </c>
      <c r="B33" s="86">
        <f>SUM(B11:B32)</f>
        <v>4248.0911214789476</v>
      </c>
      <c r="C33" s="86">
        <f t="shared" ref="C33:G33" si="3">SUM(C11:C32)</f>
        <v>40402.68075051951</v>
      </c>
      <c r="D33" s="86">
        <f t="shared" si="3"/>
        <v>32202.706654610025</v>
      </c>
      <c r="E33" s="86">
        <f t="shared" si="3"/>
        <v>39131.620207591448</v>
      </c>
      <c r="F33" s="86">
        <f t="shared" si="3"/>
        <v>32850.576552311628</v>
      </c>
      <c r="G33" s="86">
        <f t="shared" si="3"/>
        <v>14963.541579888846</v>
      </c>
      <c r="H33" s="87">
        <f t="shared" si="2"/>
        <v>163799.21686640038</v>
      </c>
      <c r="I33" s="96">
        <f>1-H33/'By Basin and Entity'!H51</f>
        <v>0.75337096239888257</v>
      </c>
    </row>
    <row r="34" spans="1:9">
      <c r="A34" s="97"/>
      <c r="B34" s="8"/>
      <c r="C34" s="8"/>
      <c r="D34" s="8"/>
      <c r="E34" s="8"/>
      <c r="F34" s="8"/>
      <c r="G34" s="8"/>
    </row>
    <row r="35" spans="1:9">
      <c r="B35" s="8"/>
      <c r="C35" s="8"/>
      <c r="D35" s="8"/>
      <c r="E35" s="8"/>
      <c r="F35" s="8"/>
      <c r="G35" s="8"/>
    </row>
    <row r="36" spans="1:9">
      <c r="A36" s="83" t="s">
        <v>323</v>
      </c>
      <c r="B36" s="83"/>
      <c r="C36" s="83"/>
      <c r="D36" s="83"/>
      <c r="E36" s="83"/>
      <c r="F36" s="83"/>
      <c r="G36" s="83"/>
      <c r="H36" s="83"/>
      <c r="I36" s="89"/>
    </row>
    <row r="37" spans="1:9" ht="45">
      <c r="A37" s="80" t="s">
        <v>119</v>
      </c>
      <c r="B37" s="84" t="s">
        <v>313</v>
      </c>
      <c r="C37" s="84" t="s">
        <v>314</v>
      </c>
      <c r="D37" s="84" t="s">
        <v>315</v>
      </c>
      <c r="E37" s="84" t="s">
        <v>316</v>
      </c>
      <c r="F37" s="84" t="s">
        <v>317</v>
      </c>
      <c r="G37" s="84" t="s">
        <v>318</v>
      </c>
      <c r="H37" s="85" t="s">
        <v>128</v>
      </c>
      <c r="I37" s="84" t="s">
        <v>321</v>
      </c>
    </row>
    <row r="38" spans="1:9">
      <c r="A38" s="12" t="s">
        <v>4</v>
      </c>
      <c r="B38" s="90">
        <f>MIN('TP Allocations'!B$7*'Other Calcs'!B3,'Other Calcs'!B55)</f>
        <v>396.31859967135796</v>
      </c>
      <c r="C38" s="90">
        <f>MIN('TP Allocations'!C$7*'Other Calcs'!C3,'Other Calcs'!C55)</f>
        <v>20191.99420292944</v>
      </c>
      <c r="D38" s="90">
        <f>MIN('TP Allocations'!D$7*'Other Calcs'!D3,'Other Calcs'!D55)</f>
        <v>17929.949247600707</v>
      </c>
      <c r="E38" s="90">
        <f>MIN('TP Allocations'!E$7*'Other Calcs'!E3,'Other Calcs'!E55)</f>
        <v>18139.718797050286</v>
      </c>
      <c r="F38" s="90">
        <f>MIN('TP Allocations'!F$7*'Other Calcs'!F3,'Other Calcs'!F55)</f>
        <v>68.716649782715351</v>
      </c>
      <c r="G38" s="90">
        <f>MIN('TP Allocations'!G$7*'Other Calcs'!G3,'Other Calcs'!G55)</f>
        <v>4966.1294044260358</v>
      </c>
      <c r="H38" s="90">
        <f>SUM(B38:G38)</f>
        <v>61692.826901460539</v>
      </c>
      <c r="I38" s="38">
        <f>1-H38/'By Basin and Entity'!H29</f>
        <v>0.82522289139352134</v>
      </c>
    </row>
    <row r="39" spans="1:9">
      <c r="A39" s="12" t="s">
        <v>17</v>
      </c>
      <c r="B39" s="90">
        <f>MIN('TP Allocations'!B$7*'Other Calcs'!B4,'Other Calcs'!B56)</f>
        <v>1.0516382112213292</v>
      </c>
      <c r="C39" s="90">
        <f>MIN('TP Allocations'!C$7*'Other Calcs'!C4,'Other Calcs'!C56)</f>
        <v>9033.8277751008827</v>
      </c>
      <c r="D39" s="90">
        <f>MIN('TP Allocations'!D$7*'Other Calcs'!D4,'Other Calcs'!D56)</f>
        <v>2954.2067635877006</v>
      </c>
      <c r="E39" s="90">
        <f>MIN('TP Allocations'!E$7*'Other Calcs'!E4,'Other Calcs'!E56)</f>
        <v>6950.6918457510956</v>
      </c>
      <c r="F39" s="90">
        <f>MIN('TP Allocations'!F$7*'Other Calcs'!F4,'Other Calcs'!F56)</f>
        <v>3264.5249392623668</v>
      </c>
      <c r="G39" s="90">
        <f>MIN('TP Allocations'!G$7*'Other Calcs'!G4,'Other Calcs'!G56)</f>
        <v>1721.234160638393</v>
      </c>
      <c r="H39" s="90">
        <f>SUM(B39:G39)</f>
        <v>23925.537122551661</v>
      </c>
      <c r="I39" s="38">
        <f>1-H39/'By Basin and Entity'!H30</f>
        <v>0.76471158439712927</v>
      </c>
    </row>
    <row r="40" spans="1:9">
      <c r="A40" s="12" t="s">
        <v>101</v>
      </c>
      <c r="B40" s="90">
        <f>MIN('TP Allocations'!B$7*'Other Calcs'!B5,'Other Calcs'!B57)</f>
        <v>0</v>
      </c>
      <c r="C40" s="90">
        <f>MIN('TP Allocations'!C$7*'Other Calcs'!C5,'Other Calcs'!C57)</f>
        <v>0</v>
      </c>
      <c r="D40" s="90">
        <f>MIN('TP Allocations'!D$7*'Other Calcs'!D5,'Other Calcs'!D57)</f>
        <v>105.34388118739545</v>
      </c>
      <c r="E40" s="90">
        <f>MIN('TP Allocations'!E$7*'Other Calcs'!E5,'Other Calcs'!E57)</f>
        <v>0</v>
      </c>
      <c r="F40" s="90">
        <f>MIN('TP Allocations'!F$7*'Other Calcs'!F5,'Other Calcs'!F57)</f>
        <v>0</v>
      </c>
      <c r="G40" s="90">
        <f>MIN('TP Allocations'!G$7*'Other Calcs'!G5,'Other Calcs'!G57)</f>
        <v>0</v>
      </c>
      <c r="H40" s="90">
        <f t="shared" ref="H40:H59" si="4">SUM(B40:G40)</f>
        <v>105.34388118739545</v>
      </c>
      <c r="I40" s="38">
        <f>1-H40/'By Basin and Entity'!H31</f>
        <v>0.63574837485726365</v>
      </c>
    </row>
    <row r="41" spans="1:9">
      <c r="A41" s="12" t="s">
        <v>109</v>
      </c>
      <c r="B41" s="90">
        <f>MIN('TP Allocations'!B$7*'Other Calcs'!B6,'Other Calcs'!B58)</f>
        <v>142.65028182839296</v>
      </c>
      <c r="C41" s="90">
        <f>MIN('TP Allocations'!C$7*'Other Calcs'!C6,'Other Calcs'!C58)</f>
        <v>317.52570259616391</v>
      </c>
      <c r="D41" s="90">
        <f>MIN('TP Allocations'!D$7*'Other Calcs'!D6,'Other Calcs'!D58)</f>
        <v>154.5041139294469</v>
      </c>
      <c r="E41" s="90">
        <f>MIN('TP Allocations'!E$7*'Other Calcs'!E6,'Other Calcs'!E58)</f>
        <v>265.32844468500963</v>
      </c>
      <c r="F41" s="90">
        <f>MIN('TP Allocations'!F$7*'Other Calcs'!F6,'Other Calcs'!F58)</f>
        <v>690.10111428165465</v>
      </c>
      <c r="G41" s="90">
        <f>MIN('TP Allocations'!G$7*'Other Calcs'!G6,'Other Calcs'!G58)</f>
        <v>318.66963083108215</v>
      </c>
      <c r="H41" s="90">
        <f t="shared" si="4"/>
        <v>1888.7792881517503</v>
      </c>
      <c r="I41" s="38">
        <f>1-H41/'By Basin and Entity'!H32</f>
        <v>0.75423485158668613</v>
      </c>
    </row>
    <row r="42" spans="1:9">
      <c r="A42" s="12" t="s">
        <v>87</v>
      </c>
      <c r="B42" s="90">
        <f>MIN('TP Allocations'!B$7*'Other Calcs'!B7,'Other Calcs'!B59)</f>
        <v>0</v>
      </c>
      <c r="C42" s="90">
        <f>MIN('TP Allocations'!C$7*'Other Calcs'!C7,'Other Calcs'!C59)</f>
        <v>0</v>
      </c>
      <c r="D42" s="90">
        <f>MIN('TP Allocations'!D$7*'Other Calcs'!D7,'Other Calcs'!D59)</f>
        <v>0</v>
      </c>
      <c r="E42" s="90">
        <f>MIN('TP Allocations'!E$7*'Other Calcs'!E7,'Other Calcs'!E59)</f>
        <v>0</v>
      </c>
      <c r="F42" s="90">
        <f>MIN('TP Allocations'!F$7*'Other Calcs'!F7,'Other Calcs'!F59)</f>
        <v>0</v>
      </c>
      <c r="G42" s="90">
        <f>MIN('TP Allocations'!G$7*'Other Calcs'!G7,'Other Calcs'!G59)</f>
        <v>0</v>
      </c>
      <c r="H42" s="90">
        <f t="shared" si="4"/>
        <v>0</v>
      </c>
      <c r="I42" s="38">
        <v>0</v>
      </c>
    </row>
    <row r="43" spans="1:9">
      <c r="A43" s="12" t="s">
        <v>100</v>
      </c>
      <c r="B43" s="90">
        <f>MIN('TP Allocations'!B$7*'Other Calcs'!B8,'Other Calcs'!B60)</f>
        <v>0</v>
      </c>
      <c r="C43" s="90">
        <f>MIN('TP Allocations'!C$7*'Other Calcs'!C8,'Other Calcs'!C60)</f>
        <v>0</v>
      </c>
      <c r="D43" s="90">
        <f>MIN('TP Allocations'!D$7*'Other Calcs'!D8,'Other Calcs'!D60)</f>
        <v>0</v>
      </c>
      <c r="E43" s="90">
        <f>MIN('TP Allocations'!E$7*'Other Calcs'!E8,'Other Calcs'!E60)</f>
        <v>0</v>
      </c>
      <c r="F43" s="90">
        <f>MIN('TP Allocations'!F$7*'Other Calcs'!F8,'Other Calcs'!F60)</f>
        <v>439.91546232280041</v>
      </c>
      <c r="G43" s="90">
        <f>MIN('TP Allocations'!G$7*'Other Calcs'!G8,'Other Calcs'!G60)</f>
        <v>0</v>
      </c>
      <c r="H43" s="90">
        <f t="shared" si="4"/>
        <v>439.91546232280041</v>
      </c>
      <c r="I43" s="38">
        <f>1-H43/'By Basin and Entity'!H34</f>
        <v>0.79758711507478874</v>
      </c>
    </row>
    <row r="44" spans="1:9">
      <c r="A44" s="12" t="s">
        <v>102</v>
      </c>
      <c r="B44" s="90">
        <f>MIN('TP Allocations'!B$7*'Other Calcs'!B9,'Other Calcs'!B61)</f>
        <v>0</v>
      </c>
      <c r="C44" s="90">
        <f>MIN('TP Allocations'!C$7*'Other Calcs'!C9,'Other Calcs'!C61)</f>
        <v>0</v>
      </c>
      <c r="D44" s="90">
        <f>MIN('TP Allocations'!D$7*'Other Calcs'!D9,'Other Calcs'!D61)</f>
        <v>0</v>
      </c>
      <c r="E44" s="90">
        <f>MIN('TP Allocations'!E$7*'Other Calcs'!E9,'Other Calcs'!E61)</f>
        <v>0</v>
      </c>
      <c r="F44" s="90">
        <f>MIN('TP Allocations'!F$7*'Other Calcs'!F9,'Other Calcs'!F61)</f>
        <v>0</v>
      </c>
      <c r="G44" s="90">
        <f>MIN('TP Allocations'!G$7*'Other Calcs'!G9,'Other Calcs'!G61)</f>
        <v>543.16257118507929</v>
      </c>
      <c r="H44" s="90">
        <f t="shared" si="4"/>
        <v>543.16257118507929</v>
      </c>
      <c r="I44" s="38">
        <f>1-H44/'By Basin and Entity'!H35</f>
        <v>0.57809429749198959</v>
      </c>
    </row>
    <row r="45" spans="1:9">
      <c r="A45" s="12" t="s">
        <v>103</v>
      </c>
      <c r="B45" s="90">
        <f>MIN('TP Allocations'!B$7*'Other Calcs'!B10,'Other Calcs'!B62)</f>
        <v>2061.3570344536765</v>
      </c>
      <c r="C45" s="90">
        <f>MIN('TP Allocations'!C$7*'Other Calcs'!C10,'Other Calcs'!C62)</f>
        <v>2700.4154591780771</v>
      </c>
      <c r="D45" s="90">
        <f>MIN('TP Allocations'!D$7*'Other Calcs'!D10,'Other Calcs'!D62)</f>
        <v>0</v>
      </c>
      <c r="E45" s="90">
        <f>MIN('TP Allocations'!E$7*'Other Calcs'!E10,'Other Calcs'!E62)</f>
        <v>4065.2081868429832</v>
      </c>
      <c r="F45" s="90">
        <f>MIN('TP Allocations'!F$7*'Other Calcs'!F10,'Other Calcs'!F62)</f>
        <v>79.248357432510815</v>
      </c>
      <c r="G45" s="90">
        <f>MIN('TP Allocations'!G$7*'Other Calcs'!G10,'Other Calcs'!G62)</f>
        <v>2810.9794105524929</v>
      </c>
      <c r="H45" s="90">
        <f t="shared" si="4"/>
        <v>11717.20844845974</v>
      </c>
      <c r="I45" s="38">
        <f>1-H45/'By Basin and Entity'!H36</f>
        <v>0.33037888479412802</v>
      </c>
    </row>
    <row r="46" spans="1:9">
      <c r="A46" s="12" t="s">
        <v>104</v>
      </c>
      <c r="B46" s="90">
        <f>MIN('TP Allocations'!B$7*'Other Calcs'!B11,'Other Calcs'!B63)</f>
        <v>1646.7135673143036</v>
      </c>
      <c r="C46" s="90">
        <f>MIN('TP Allocations'!C$7*'Other Calcs'!C11,'Other Calcs'!C63)</f>
        <v>60.446719623746738</v>
      </c>
      <c r="D46" s="90">
        <f>MIN('TP Allocations'!D$7*'Other Calcs'!D11,'Other Calcs'!D63)</f>
        <v>0</v>
      </c>
      <c r="E46" s="90">
        <f>MIN('TP Allocations'!E$7*'Other Calcs'!E11,'Other Calcs'!E63)</f>
        <v>2384.3162765686138</v>
      </c>
      <c r="F46" s="90">
        <f>MIN('TP Allocations'!F$7*'Other Calcs'!F11,'Other Calcs'!F63)</f>
        <v>1697.9005147688717</v>
      </c>
      <c r="G46" s="90">
        <f>MIN('TP Allocations'!G$7*'Other Calcs'!G11,'Other Calcs'!G63)</f>
        <v>3995.0853641510489</v>
      </c>
      <c r="H46" s="90">
        <f t="shared" si="4"/>
        <v>9784.4624424265858</v>
      </c>
      <c r="I46" s="38">
        <f>1-H46/'By Basin and Entity'!H37</f>
        <v>0.65709929071273931</v>
      </c>
    </row>
    <row r="47" spans="1:9">
      <c r="A47" s="12" t="s">
        <v>105</v>
      </c>
      <c r="B47" s="90">
        <f>MIN('TP Allocations'!B$7*'Other Calcs'!B12,'Other Calcs'!B64)</f>
        <v>0</v>
      </c>
      <c r="C47" s="90">
        <f>MIN('TP Allocations'!C$7*'Other Calcs'!C12,'Other Calcs'!C64)</f>
        <v>0</v>
      </c>
      <c r="D47" s="90">
        <f>MIN('TP Allocations'!D$7*'Other Calcs'!D12,'Other Calcs'!D64)</f>
        <v>1539.5511080667125</v>
      </c>
      <c r="E47" s="90">
        <f>MIN('TP Allocations'!E$7*'Other Calcs'!E12,'Other Calcs'!E64)</f>
        <v>0</v>
      </c>
      <c r="F47" s="90">
        <f>MIN('TP Allocations'!F$7*'Other Calcs'!F12,'Other Calcs'!F64)</f>
        <v>11269.113684270842</v>
      </c>
      <c r="G47" s="90">
        <f>MIN('TP Allocations'!G$7*'Other Calcs'!G12,'Other Calcs'!G64)</f>
        <v>0</v>
      </c>
      <c r="H47" s="90">
        <f t="shared" si="4"/>
        <v>12808.664792337555</v>
      </c>
      <c r="I47" s="38">
        <f>1-H47/'By Basin and Entity'!H38</f>
        <v>0.74832773549436538</v>
      </c>
    </row>
    <row r="48" spans="1:9">
      <c r="A48" s="12" t="s">
        <v>106</v>
      </c>
      <c r="B48" s="90">
        <f>MIN('TP Allocations'!B$7*'Other Calcs'!B13,'Other Calcs'!B65)</f>
        <v>0</v>
      </c>
      <c r="C48" s="90">
        <f>MIN('TP Allocations'!C$7*'Other Calcs'!C13,'Other Calcs'!C65)</f>
        <v>743.6221154972194</v>
      </c>
      <c r="D48" s="90">
        <f>MIN('TP Allocations'!D$7*'Other Calcs'!D13,'Other Calcs'!D65)</f>
        <v>1866.5995858943766</v>
      </c>
      <c r="E48" s="90">
        <f>MIN('TP Allocations'!E$7*'Other Calcs'!E13,'Other Calcs'!E65)</f>
        <v>0</v>
      </c>
      <c r="F48" s="90">
        <f>MIN('TP Allocations'!F$7*'Other Calcs'!F13,'Other Calcs'!F65)</f>
        <v>0</v>
      </c>
      <c r="G48" s="90">
        <f>MIN('TP Allocations'!G$7*'Other Calcs'!G13,'Other Calcs'!G65)</f>
        <v>0</v>
      </c>
      <c r="H48" s="90">
        <f t="shared" si="4"/>
        <v>2610.2217013915961</v>
      </c>
      <c r="I48" s="38">
        <f>1-H48/'By Basin and Entity'!H39</f>
        <v>0.32425222007056698</v>
      </c>
    </row>
    <row r="49" spans="1:9">
      <c r="A49" s="12" t="s">
        <v>107</v>
      </c>
      <c r="B49" s="90">
        <f>MIN('TP Allocations'!B$7*'Other Calcs'!B14,'Other Calcs'!B66)</f>
        <v>0</v>
      </c>
      <c r="C49" s="90">
        <f>MIN('TP Allocations'!C$7*'Other Calcs'!C14,'Other Calcs'!C66)</f>
        <v>0</v>
      </c>
      <c r="D49" s="90">
        <f>MIN('TP Allocations'!D$7*'Other Calcs'!D14,'Other Calcs'!D66)</f>
        <v>0</v>
      </c>
      <c r="E49" s="90">
        <f>MIN('TP Allocations'!E$7*'Other Calcs'!E14,'Other Calcs'!E66)</f>
        <v>612.75762085362931</v>
      </c>
      <c r="F49" s="90">
        <f>MIN('TP Allocations'!F$7*'Other Calcs'!F14,'Other Calcs'!F66)</f>
        <v>0</v>
      </c>
      <c r="G49" s="90">
        <f>MIN('TP Allocations'!G$7*'Other Calcs'!G14,'Other Calcs'!G66)</f>
        <v>0</v>
      </c>
      <c r="H49" s="90">
        <f t="shared" si="4"/>
        <v>612.75762085362931</v>
      </c>
      <c r="I49" s="38">
        <f>1-H49/'By Basin and Entity'!H40</f>
        <v>0.70427346259298118</v>
      </c>
    </row>
    <row r="50" spans="1:9">
      <c r="A50" s="12" t="s">
        <v>108</v>
      </c>
      <c r="B50" s="90">
        <f>MIN('TP Allocations'!B$7*'Other Calcs'!B15,'Other Calcs'!B67)</f>
        <v>0</v>
      </c>
      <c r="C50" s="90">
        <f>MIN('TP Allocations'!C$7*'Other Calcs'!C15,'Other Calcs'!C67)</f>
        <v>0</v>
      </c>
      <c r="D50" s="90">
        <f>MIN('TP Allocations'!D$7*'Other Calcs'!D15,'Other Calcs'!D67)</f>
        <v>0</v>
      </c>
      <c r="E50" s="90">
        <f>MIN('TP Allocations'!E$7*'Other Calcs'!E15,'Other Calcs'!E67)</f>
        <v>2.9486854947851175</v>
      </c>
      <c r="F50" s="90">
        <f>MIN('TP Allocations'!F$7*'Other Calcs'!F15,'Other Calcs'!F67)</f>
        <v>0</v>
      </c>
      <c r="G50" s="90">
        <f>MIN('TP Allocations'!G$7*'Other Calcs'!G15,'Other Calcs'!G67)</f>
        <v>0</v>
      </c>
      <c r="H50" s="90">
        <f t="shared" si="4"/>
        <v>2.9486854947851175</v>
      </c>
      <c r="I50" s="38">
        <f>1-H50/'By Basin and Entity'!H41</f>
        <v>0</v>
      </c>
    </row>
    <row r="51" spans="1:9">
      <c r="A51" s="12" t="s">
        <v>99</v>
      </c>
      <c r="B51" s="90">
        <f>MIN('TP Allocations'!B$7*'Other Calcs'!B16,'Other Calcs'!B68)</f>
        <v>0</v>
      </c>
      <c r="C51" s="90">
        <f>MIN('TP Allocations'!C$7*'Other Calcs'!C16,'Other Calcs'!C68)</f>
        <v>2681.3245647177596</v>
      </c>
      <c r="D51" s="90">
        <f>MIN('TP Allocations'!D$7*'Other Calcs'!D16,'Other Calcs'!D68)</f>
        <v>1249.3663697288416</v>
      </c>
      <c r="E51" s="90">
        <f>MIN('TP Allocations'!E$7*'Other Calcs'!E16,'Other Calcs'!E68)</f>
        <v>0</v>
      </c>
      <c r="F51" s="90">
        <f>MIN('TP Allocations'!F$7*'Other Calcs'!F16,'Other Calcs'!F68)</f>
        <v>12529.350437753506</v>
      </c>
      <c r="G51" s="90">
        <f>MIN('TP Allocations'!G$7*'Other Calcs'!G16,'Other Calcs'!G68)</f>
        <v>0</v>
      </c>
      <c r="H51" s="90">
        <f t="shared" si="4"/>
        <v>16460.041372200107</v>
      </c>
      <c r="I51" s="38">
        <f>1-H51/'By Basin and Entity'!H42</f>
        <v>0.68769639587741471</v>
      </c>
    </row>
    <row r="52" spans="1:9">
      <c r="A52" s="12" t="s">
        <v>114</v>
      </c>
      <c r="B52" s="90">
        <f>MIN('TP Allocations'!B$7*'Other Calcs'!B17,'Other Calcs'!B69)</f>
        <v>0</v>
      </c>
      <c r="C52" s="90">
        <f>MIN('TP Allocations'!C$7*'Other Calcs'!C17,'Other Calcs'!C69)</f>
        <v>0</v>
      </c>
      <c r="D52" s="90">
        <f>MIN('TP Allocations'!D$7*'Other Calcs'!D17,'Other Calcs'!D69)</f>
        <v>0</v>
      </c>
      <c r="E52" s="90">
        <f>MIN('TP Allocations'!E$7*'Other Calcs'!E17,'Other Calcs'!E69)</f>
        <v>0</v>
      </c>
      <c r="F52" s="90">
        <f>MIN('TP Allocations'!F$7*'Other Calcs'!F17,'Other Calcs'!F69)</f>
        <v>155.95429481518829</v>
      </c>
      <c r="G52" s="90">
        <f>MIN('TP Allocations'!G$7*'Other Calcs'!G17,'Other Calcs'!G69)</f>
        <v>0</v>
      </c>
      <c r="H52" s="90">
        <f t="shared" si="4"/>
        <v>155.95429481518829</v>
      </c>
      <c r="I52" s="38">
        <f>1-H52/'By Basin and Entity'!H43</f>
        <v>0.54286664624843706</v>
      </c>
    </row>
    <row r="53" spans="1:9">
      <c r="A53" s="12" t="s">
        <v>110</v>
      </c>
      <c r="B53" s="90">
        <f>MIN('TP Allocations'!B$7*'Other Calcs'!B18,'Other Calcs'!B70)</f>
        <v>0</v>
      </c>
      <c r="C53" s="90">
        <f>MIN('TP Allocations'!C$7*'Other Calcs'!C18,'Other Calcs'!C70)</f>
        <v>1135.583276633324</v>
      </c>
      <c r="D53" s="90">
        <f>MIN('TP Allocations'!D$7*'Other Calcs'!D18,'Other Calcs'!D70)</f>
        <v>159.36534720680436</v>
      </c>
      <c r="E53" s="90">
        <f>MIN('TP Allocations'!E$7*'Other Calcs'!E18,'Other Calcs'!E70)</f>
        <v>0</v>
      </c>
      <c r="F53" s="90">
        <f>MIN('TP Allocations'!F$7*'Other Calcs'!F18,'Other Calcs'!F70)</f>
        <v>0</v>
      </c>
      <c r="G53" s="90">
        <f>MIN('TP Allocations'!G$7*'Other Calcs'!G18,'Other Calcs'!G70)</f>
        <v>0</v>
      </c>
      <c r="H53" s="90">
        <f t="shared" si="4"/>
        <v>1294.9486238401282</v>
      </c>
      <c r="I53" s="38">
        <f>1-H53/'By Basin and Entity'!H44</f>
        <v>0.7469663073074837</v>
      </c>
    </row>
    <row r="54" spans="1:9">
      <c r="A54" s="12" t="s">
        <v>111</v>
      </c>
      <c r="B54" s="90">
        <f>MIN('TP Allocations'!B$7*'Other Calcs'!B19,'Other Calcs'!B71)</f>
        <v>0</v>
      </c>
      <c r="C54" s="90">
        <f>MIN('TP Allocations'!C$7*'Other Calcs'!C19,'Other Calcs'!C71)</f>
        <v>3534.0416091753546</v>
      </c>
      <c r="D54" s="90">
        <f>MIN('TP Allocations'!D$7*'Other Calcs'!D19,'Other Calcs'!D71)</f>
        <v>3981.4235977756975</v>
      </c>
      <c r="E54" s="90">
        <f>MIN('TP Allocations'!E$7*'Other Calcs'!E19,'Other Calcs'!E71)</f>
        <v>0</v>
      </c>
      <c r="F54" s="90">
        <f>MIN('TP Allocations'!F$7*'Other Calcs'!F19,'Other Calcs'!F71)</f>
        <v>1035.7961899895913</v>
      </c>
      <c r="G54" s="90">
        <f>MIN('TP Allocations'!G$7*'Other Calcs'!G19,'Other Calcs'!G71)</f>
        <v>0</v>
      </c>
      <c r="H54" s="90">
        <f t="shared" si="4"/>
        <v>8551.261396940643</v>
      </c>
      <c r="I54" s="38">
        <f>1-H54/'By Basin and Entity'!H45</f>
        <v>0.47033601909582723</v>
      </c>
    </row>
    <row r="55" spans="1:9">
      <c r="A55" s="12" t="s">
        <v>112</v>
      </c>
      <c r="B55" s="90">
        <f>MIN('TP Allocations'!B$7*'Other Calcs'!B20,'Other Calcs'!B72)</f>
        <v>0</v>
      </c>
      <c r="C55" s="90">
        <f>MIN('TP Allocations'!C$7*'Other Calcs'!C20,'Other Calcs'!C72)</f>
        <v>0</v>
      </c>
      <c r="D55" s="90">
        <f>MIN('TP Allocations'!D$7*'Other Calcs'!D20,'Other Calcs'!D72)</f>
        <v>0</v>
      </c>
      <c r="E55" s="90">
        <f>MIN('TP Allocations'!E$7*'Other Calcs'!E20,'Other Calcs'!E72)</f>
        <v>0</v>
      </c>
      <c r="F55" s="90">
        <f>MIN('TP Allocations'!F$7*'Other Calcs'!F20,'Other Calcs'!F72)</f>
        <v>1360.6225772841706</v>
      </c>
      <c r="G55" s="90">
        <f>MIN('TP Allocations'!G$7*'Other Calcs'!G20,'Other Calcs'!G72)</f>
        <v>0</v>
      </c>
      <c r="H55" s="90">
        <f t="shared" si="4"/>
        <v>1360.6225772841706</v>
      </c>
      <c r="I55" s="38">
        <f>1-H55/'By Basin and Entity'!H46</f>
        <v>0.75935037699633257</v>
      </c>
    </row>
    <row r="56" spans="1:9">
      <c r="A56" s="12" t="s">
        <v>113</v>
      </c>
      <c r="B56" s="90">
        <f>MIN('TP Allocations'!B$7*'Other Calcs'!B21,'Other Calcs'!B73)</f>
        <v>0</v>
      </c>
      <c r="C56" s="90">
        <f>MIN('TP Allocations'!C$7*'Other Calcs'!C21,'Other Calcs'!C73)</f>
        <v>0</v>
      </c>
      <c r="D56" s="90">
        <f>MIN('TP Allocations'!D$7*'Other Calcs'!D21,'Other Calcs'!D73)</f>
        <v>0</v>
      </c>
      <c r="E56" s="90">
        <f>MIN('TP Allocations'!E$7*'Other Calcs'!E21,'Other Calcs'!E73)</f>
        <v>0</v>
      </c>
      <c r="F56" s="90">
        <f>MIN('TP Allocations'!F$7*'Other Calcs'!F21,'Other Calcs'!F73)</f>
        <v>251.79557706052802</v>
      </c>
      <c r="G56" s="90">
        <f>MIN('TP Allocations'!G$7*'Other Calcs'!G21,'Other Calcs'!G73)</f>
        <v>608.28103810470452</v>
      </c>
      <c r="H56" s="90">
        <f t="shared" si="4"/>
        <v>860.07661516523251</v>
      </c>
      <c r="I56" s="38">
        <f>1-H56/'By Basin and Entity'!H47</f>
        <v>0.66477132285929175</v>
      </c>
    </row>
    <row r="57" spans="1:9">
      <c r="A57" s="12" t="s">
        <v>115</v>
      </c>
      <c r="B57" s="90">
        <f>MIN('TP Allocations'!B$7*'Other Calcs'!B22,'Other Calcs'!B74)</f>
        <v>0</v>
      </c>
      <c r="C57" s="90">
        <f>MIN('TP Allocations'!C$7*'Other Calcs'!C22,'Other Calcs'!C74)</f>
        <v>3.8741912963482479</v>
      </c>
      <c r="D57" s="90">
        <f>MIN('TP Allocations'!D$7*'Other Calcs'!D22,'Other Calcs'!D74)</f>
        <v>1147.1554467504545</v>
      </c>
      <c r="E57" s="90">
        <f>MIN('TP Allocations'!E$7*'Other Calcs'!E22,'Other Calcs'!E74)</f>
        <v>0</v>
      </c>
      <c r="F57" s="90">
        <f>MIN('TP Allocations'!F$7*'Other Calcs'!F22,'Other Calcs'!F74)</f>
        <v>7.5367532868849274</v>
      </c>
      <c r="G57" s="90">
        <f>MIN('TP Allocations'!G$7*'Other Calcs'!G22,'Other Calcs'!G74)</f>
        <v>0</v>
      </c>
      <c r="H57" s="90">
        <f t="shared" si="4"/>
        <v>1158.5663913336878</v>
      </c>
      <c r="I57" s="38">
        <f>1-H57/'By Basin and Entity'!H48</f>
        <v>0.83139906755637549</v>
      </c>
    </row>
    <row r="58" spans="1:9">
      <c r="A58" s="12" t="s">
        <v>116</v>
      </c>
      <c r="B58" s="90">
        <f>MIN('TP Allocations'!B$7*'Other Calcs'!B23,'Other Calcs'!B75)</f>
        <v>0</v>
      </c>
      <c r="C58" s="90">
        <f>MIN('TP Allocations'!C$7*'Other Calcs'!C23,'Other Calcs'!C75)</f>
        <v>2.5133771153325053E-2</v>
      </c>
      <c r="D58" s="90">
        <f>MIN('TP Allocations'!D$7*'Other Calcs'!D23,'Other Calcs'!D75)</f>
        <v>0</v>
      </c>
      <c r="E58" s="90">
        <f>MIN('TP Allocations'!E$7*'Other Calcs'!E23,'Other Calcs'!E75)</f>
        <v>1391.9458478198701</v>
      </c>
      <c r="F58" s="90">
        <f>MIN('TP Allocations'!F$7*'Other Calcs'!F23,'Other Calcs'!F75)</f>
        <v>0</v>
      </c>
      <c r="G58" s="90">
        <f>MIN('TP Allocations'!G$7*'Other Calcs'!G23,'Other Calcs'!G75)</f>
        <v>0</v>
      </c>
      <c r="H58" s="90">
        <f t="shared" si="4"/>
        <v>1391.9709815910235</v>
      </c>
      <c r="I58" s="38">
        <f>1-H58/'By Basin and Entity'!H49</f>
        <v>0.5127610734015311</v>
      </c>
    </row>
    <row r="59" spans="1:9">
      <c r="A59" s="12" t="s">
        <v>117</v>
      </c>
      <c r="B59" s="90">
        <f>MIN('TP Allocations'!B$7*'Other Calcs'!B24,'Other Calcs'!B76)</f>
        <v>0</v>
      </c>
      <c r="C59" s="90">
        <f>MIN('TP Allocations'!C$7*'Other Calcs'!C24,'Other Calcs'!C76)</f>
        <v>0</v>
      </c>
      <c r="D59" s="90">
        <f>MIN('TP Allocations'!D$7*'Other Calcs'!D24,'Other Calcs'!D76)</f>
        <v>1115.2411928819324</v>
      </c>
      <c r="E59" s="90">
        <f>MIN('TP Allocations'!E$7*'Other Calcs'!E24,'Other Calcs'!E76)</f>
        <v>0</v>
      </c>
      <c r="F59" s="90">
        <f>MIN('TP Allocations'!F$7*'Other Calcs'!F24,'Other Calcs'!F76)</f>
        <v>0</v>
      </c>
      <c r="G59" s="90">
        <f>MIN('TP Allocations'!G$7*'Other Calcs'!G24,'Other Calcs'!G76)</f>
        <v>0</v>
      </c>
      <c r="H59" s="90">
        <f t="shared" si="4"/>
        <v>1115.2411928819324</v>
      </c>
      <c r="I59" s="38">
        <f>1-H59/'By Basin and Entity'!H50</f>
        <v>0.61929729146221479</v>
      </c>
    </row>
    <row r="60" spans="1:9">
      <c r="A60" s="80" t="s">
        <v>120</v>
      </c>
      <c r="B60" s="91">
        <f>MIN('TP Allocations'!B$7*'Other Calcs'!B25,'Other Calcs'!B77)</f>
        <v>4248.091121478953</v>
      </c>
      <c r="C60" s="91">
        <f>MIN('TP Allocations'!C$7*'Other Calcs'!C25,'Other Calcs'!C77)</f>
        <v>40402.680750519467</v>
      </c>
      <c r="D60" s="91">
        <f>MIN('TP Allocations'!D$7*'Other Calcs'!D25,'Other Calcs'!D77)</f>
        <v>32202.706654610072</v>
      </c>
      <c r="E60" s="91">
        <f>MIN('TP Allocations'!E$7*'Other Calcs'!E25,'Other Calcs'!E77)</f>
        <v>39131.620207591499</v>
      </c>
      <c r="F60" s="91">
        <f>MIN('TP Allocations'!F$7*'Other Calcs'!F25,'Other Calcs'!F77)</f>
        <v>32850.576552311628</v>
      </c>
      <c r="G60" s="91">
        <f>MIN('TP Allocations'!G$7*'Other Calcs'!G25,'Other Calcs'!G77)</f>
        <v>14963.541579888835</v>
      </c>
      <c r="H60" s="92">
        <f t="shared" ref="H60" si="5">SUM(H38:H59)</f>
        <v>158480.5123638752</v>
      </c>
      <c r="I60" s="88">
        <f>1-H60/'By Basin and Entity'!H51</f>
        <v>0.76137922396348101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129"/>
  <sheetViews>
    <sheetView showGridLines="0" topLeftCell="C1" workbookViewId="0">
      <selection activeCell="B3" sqref="B3"/>
    </sheetView>
  </sheetViews>
  <sheetFormatPr defaultRowHeight="15"/>
  <cols>
    <col min="1" max="1" width="26.5703125" customWidth="1"/>
    <col min="2" max="8" width="10.7109375" style="5" customWidth="1"/>
  </cols>
  <sheetData>
    <row r="1" spans="1:8" s="47" customFormat="1" ht="30">
      <c r="A1" s="45" t="s">
        <v>293</v>
      </c>
      <c r="B1" s="69" t="s">
        <v>121</v>
      </c>
      <c r="C1" s="46"/>
      <c r="D1" s="46"/>
      <c r="E1" s="46"/>
      <c r="F1" s="46"/>
      <c r="G1" s="46"/>
      <c r="H1" s="46"/>
    </row>
    <row r="2" spans="1:8" s="47" customFormat="1" ht="30">
      <c r="A2" s="70" t="s">
        <v>119</v>
      </c>
      <c r="B2" s="34" t="s">
        <v>94</v>
      </c>
      <c r="C2" s="34" t="s">
        <v>8</v>
      </c>
      <c r="D2" s="34" t="s">
        <v>11</v>
      </c>
      <c r="E2" s="34" t="s">
        <v>95</v>
      </c>
      <c r="F2" s="34" t="s">
        <v>96</v>
      </c>
      <c r="G2" s="34" t="s">
        <v>97</v>
      </c>
      <c r="H2" s="34" t="s">
        <v>120</v>
      </c>
    </row>
    <row r="3" spans="1:8">
      <c r="A3" s="50" t="s">
        <v>4</v>
      </c>
      <c r="B3" s="35">
        <v>1383.0699999999997</v>
      </c>
      <c r="C3" s="35">
        <v>56236.670000000013</v>
      </c>
      <c r="D3" s="35">
        <v>48760.040000000008</v>
      </c>
      <c r="E3" s="35">
        <v>60054.969999999979</v>
      </c>
      <c r="F3" s="35">
        <v>250.5499999999999</v>
      </c>
      <c r="G3" s="35">
        <v>15652.979999000001</v>
      </c>
      <c r="H3" s="35">
        <v>182338.27999899999</v>
      </c>
    </row>
    <row r="4" spans="1:8">
      <c r="A4" s="50" t="s">
        <v>17</v>
      </c>
      <c r="B4" s="35">
        <v>3.6699999999999995</v>
      </c>
      <c r="C4" s="35">
        <v>25160.089999999986</v>
      </c>
      <c r="D4" s="35">
        <v>8033.89</v>
      </c>
      <c r="E4" s="35">
        <v>23011.580000000005</v>
      </c>
      <c r="F4" s="35">
        <v>11902.890000000014</v>
      </c>
      <c r="G4" s="35">
        <v>5425.2400000000025</v>
      </c>
      <c r="H4" s="35">
        <v>73537.360000000015</v>
      </c>
    </row>
    <row r="5" spans="1:8">
      <c r="A5" s="50" t="s">
        <v>101</v>
      </c>
      <c r="B5" s="35"/>
      <c r="C5" s="35"/>
      <c r="D5" s="35">
        <v>286.48</v>
      </c>
      <c r="E5" s="35"/>
      <c r="F5" s="35"/>
      <c r="G5" s="35"/>
      <c r="H5" s="35">
        <v>286.48</v>
      </c>
    </row>
    <row r="6" spans="1:8">
      <c r="A6" s="50" t="s">
        <v>109</v>
      </c>
      <c r="B6" s="35">
        <v>497.82000000000005</v>
      </c>
      <c r="C6" s="35">
        <v>884.33999999999992</v>
      </c>
      <c r="D6" s="35">
        <v>420.17</v>
      </c>
      <c r="E6" s="35">
        <v>878.41999999999962</v>
      </c>
      <c r="F6" s="35">
        <v>2516.2000000000021</v>
      </c>
      <c r="G6" s="35">
        <v>1004.43</v>
      </c>
      <c r="H6" s="35">
        <v>6201.3800000000019</v>
      </c>
    </row>
    <row r="7" spans="1:8">
      <c r="A7" s="50" t="s">
        <v>87</v>
      </c>
      <c r="B7" s="35"/>
      <c r="C7" s="35"/>
      <c r="D7" s="35"/>
      <c r="E7" s="35">
        <v>6573.42</v>
      </c>
      <c r="F7" s="35"/>
      <c r="G7" s="35"/>
      <c r="H7" s="35">
        <v>6573.42</v>
      </c>
    </row>
    <row r="8" spans="1:8">
      <c r="A8" s="50" t="s">
        <v>100</v>
      </c>
      <c r="B8" s="35"/>
      <c r="C8" s="35"/>
      <c r="D8" s="35"/>
      <c r="E8" s="35"/>
      <c r="F8" s="35">
        <v>1603.9900000000002</v>
      </c>
      <c r="G8" s="35"/>
      <c r="H8" s="35">
        <v>1603.9900000000002</v>
      </c>
    </row>
    <row r="9" spans="1:8">
      <c r="A9" s="50" t="s">
        <v>102</v>
      </c>
      <c r="B9" s="35"/>
      <c r="C9" s="35"/>
      <c r="D9" s="35"/>
      <c r="E9" s="35"/>
      <c r="F9" s="35"/>
      <c r="G9" s="35">
        <v>1712.0199999999998</v>
      </c>
      <c r="H9" s="35">
        <v>1712.0199999999998</v>
      </c>
    </row>
    <row r="10" spans="1:8">
      <c r="A10" s="50" t="s">
        <v>103</v>
      </c>
      <c r="B10" s="35">
        <v>7193.7100000000037</v>
      </c>
      <c r="C10" s="35">
        <v>7520.9199999999983</v>
      </c>
      <c r="D10" s="35"/>
      <c r="E10" s="35">
        <v>24445.100000000002</v>
      </c>
      <c r="F10" s="35">
        <v>288.94999999999965</v>
      </c>
      <c r="G10" s="35">
        <v>8860.0600000000086</v>
      </c>
      <c r="H10" s="35">
        <v>48308.740000000005</v>
      </c>
    </row>
    <row r="11" spans="1:8">
      <c r="A11" s="50" t="s">
        <v>104</v>
      </c>
      <c r="B11" s="35">
        <v>5746.6899999999941</v>
      </c>
      <c r="C11" s="35">
        <v>168.34999999999997</v>
      </c>
      <c r="D11" s="35"/>
      <c r="E11" s="35">
        <v>7893.73</v>
      </c>
      <c r="F11" s="35">
        <v>6190.7699999999995</v>
      </c>
      <c r="G11" s="35">
        <v>12592.300000000007</v>
      </c>
      <c r="H11" s="35">
        <v>32591.84</v>
      </c>
    </row>
    <row r="12" spans="1:8">
      <c r="A12" s="50" t="s">
        <v>105</v>
      </c>
      <c r="B12" s="35"/>
      <c r="C12" s="35"/>
      <c r="D12" s="35">
        <v>4186.7700000000013</v>
      </c>
      <c r="E12" s="35"/>
      <c r="F12" s="35">
        <v>41088.679999999971</v>
      </c>
      <c r="G12" s="35"/>
      <c r="H12" s="35">
        <v>45275.449999999975</v>
      </c>
    </row>
    <row r="13" spans="1:8">
      <c r="A13" s="50" t="s">
        <v>106</v>
      </c>
      <c r="B13" s="35"/>
      <c r="C13" s="35">
        <v>2071.059999999999</v>
      </c>
      <c r="D13" s="35">
        <v>5076.1699999999983</v>
      </c>
      <c r="E13" s="35"/>
      <c r="F13" s="35"/>
      <c r="G13" s="35"/>
      <c r="H13" s="35">
        <v>7147.2299999999977</v>
      </c>
    </row>
    <row r="14" spans="1:8">
      <c r="A14" s="50" t="s">
        <v>107</v>
      </c>
      <c r="B14" s="35"/>
      <c r="C14" s="35"/>
      <c r="D14" s="35"/>
      <c r="E14" s="35">
        <v>2028.6500000000003</v>
      </c>
      <c r="F14" s="35"/>
      <c r="G14" s="35"/>
      <c r="H14" s="35">
        <v>2028.6500000000003</v>
      </c>
    </row>
    <row r="15" spans="1:8">
      <c r="A15" s="50" t="s">
        <v>108</v>
      </c>
      <c r="B15" s="35"/>
      <c r="C15" s="35"/>
      <c r="D15" s="35"/>
      <c r="E15" s="35">
        <v>58.46</v>
      </c>
      <c r="F15" s="35"/>
      <c r="G15" s="35"/>
      <c r="H15" s="35">
        <v>58.46</v>
      </c>
    </row>
    <row r="16" spans="1:8">
      <c r="A16" s="50" t="s">
        <v>99</v>
      </c>
      <c r="B16" s="35"/>
      <c r="C16" s="35">
        <v>7467.7500000000009</v>
      </c>
      <c r="D16" s="35">
        <v>3397.62</v>
      </c>
      <c r="E16" s="35"/>
      <c r="F16" s="35">
        <v>45683.670000000006</v>
      </c>
      <c r="G16" s="35"/>
      <c r="H16" s="35">
        <v>56549.040000000008</v>
      </c>
    </row>
    <row r="17" spans="1:8">
      <c r="A17" s="50" t="s">
        <v>114</v>
      </c>
      <c r="B17" s="35"/>
      <c r="C17" s="35"/>
      <c r="D17" s="35"/>
      <c r="E17" s="35"/>
      <c r="F17" s="35">
        <v>568.62999999999977</v>
      </c>
      <c r="G17" s="35"/>
      <c r="H17" s="35">
        <v>568.62999999999977</v>
      </c>
    </row>
    <row r="18" spans="1:8">
      <c r="A18" s="50" t="s">
        <v>110</v>
      </c>
      <c r="B18" s="35"/>
      <c r="C18" s="35">
        <v>3162.71</v>
      </c>
      <c r="D18" s="35">
        <v>433.39</v>
      </c>
      <c r="E18" s="35"/>
      <c r="F18" s="35"/>
      <c r="G18" s="35"/>
      <c r="H18" s="35">
        <v>3596.1</v>
      </c>
    </row>
    <row r="19" spans="1:8">
      <c r="A19" s="50" t="s">
        <v>111</v>
      </c>
      <c r="B19" s="35"/>
      <c r="C19" s="35">
        <v>9842.65</v>
      </c>
      <c r="D19" s="35">
        <v>10827.380000000001</v>
      </c>
      <c r="E19" s="35"/>
      <c r="F19" s="35">
        <v>3776.6500000000015</v>
      </c>
      <c r="G19" s="35"/>
      <c r="H19" s="35">
        <v>24446.68</v>
      </c>
    </row>
    <row r="20" spans="1:8">
      <c r="A20" s="50" t="s">
        <v>112</v>
      </c>
      <c r="B20" s="35"/>
      <c r="C20" s="35"/>
      <c r="D20" s="35">
        <v>0</v>
      </c>
      <c r="E20" s="35"/>
      <c r="F20" s="35">
        <v>4961.010000000002</v>
      </c>
      <c r="G20" s="35"/>
      <c r="H20" s="35">
        <v>4961.010000000002</v>
      </c>
    </row>
    <row r="21" spans="1:8">
      <c r="A21" s="50" t="s">
        <v>113</v>
      </c>
      <c r="B21" s="35"/>
      <c r="C21" s="35"/>
      <c r="D21" s="35"/>
      <c r="E21" s="35"/>
      <c r="F21" s="35">
        <v>918.07999999999947</v>
      </c>
      <c r="G21" s="35">
        <v>1917.2699999999984</v>
      </c>
      <c r="H21" s="35">
        <v>2835.3499999999976</v>
      </c>
    </row>
    <row r="22" spans="1:8">
      <c r="A22" s="50" t="s">
        <v>115</v>
      </c>
      <c r="B22" s="35"/>
      <c r="C22" s="35">
        <v>10.790000000000001</v>
      </c>
      <c r="D22" s="35">
        <v>3119.6600000000012</v>
      </c>
      <c r="E22" s="35"/>
      <c r="F22" s="35">
        <v>27.48</v>
      </c>
      <c r="G22" s="35"/>
      <c r="H22" s="35">
        <v>3157.9300000000012</v>
      </c>
    </row>
    <row r="23" spans="1:8">
      <c r="A23" s="50" t="s">
        <v>116</v>
      </c>
      <c r="B23" s="35"/>
      <c r="C23" s="35">
        <v>7.0000000000000007E-2</v>
      </c>
      <c r="D23" s="35"/>
      <c r="E23" s="35">
        <v>4608.3</v>
      </c>
      <c r="F23" s="35"/>
      <c r="G23" s="35"/>
      <c r="H23" s="35">
        <v>4608.37</v>
      </c>
    </row>
    <row r="24" spans="1:8">
      <c r="A24" s="50" t="s">
        <v>117</v>
      </c>
      <c r="B24" s="35"/>
      <c r="C24" s="35"/>
      <c r="D24" s="35">
        <v>3032.8699999999994</v>
      </c>
      <c r="E24" s="35"/>
      <c r="F24" s="35"/>
      <c r="G24" s="35"/>
      <c r="H24" s="35">
        <v>3032.8699999999994</v>
      </c>
    </row>
    <row r="25" spans="1:8">
      <c r="A25" s="50" t="s">
        <v>120</v>
      </c>
      <c r="B25" s="35">
        <v>14824.96</v>
      </c>
      <c r="C25" s="35">
        <v>112525.4</v>
      </c>
      <c r="D25" s="35">
        <v>87574.440000000017</v>
      </c>
      <c r="E25" s="35">
        <v>129552.62999999999</v>
      </c>
      <c r="F25" s="35">
        <v>119777.54999999999</v>
      </c>
      <c r="G25" s="35">
        <v>47164.299999000017</v>
      </c>
      <c r="H25" s="35">
        <v>511419.2799989999</v>
      </c>
    </row>
    <row r="27" spans="1:8" s="47" customFormat="1" ht="30">
      <c r="A27" s="45" t="s">
        <v>130</v>
      </c>
      <c r="B27" s="45" t="s">
        <v>121</v>
      </c>
    </row>
    <row r="28" spans="1:8" s="47" customFormat="1" ht="30">
      <c r="A28" s="70" t="s">
        <v>119</v>
      </c>
      <c r="B28" s="42" t="s">
        <v>94</v>
      </c>
      <c r="C28" s="42" t="s">
        <v>8</v>
      </c>
      <c r="D28" s="42" t="s">
        <v>11</v>
      </c>
      <c r="E28" s="42" t="s">
        <v>95</v>
      </c>
      <c r="F28" s="42" t="s">
        <v>96</v>
      </c>
      <c r="G28" s="42" t="s">
        <v>97</v>
      </c>
      <c r="H28" s="73" t="s">
        <v>120</v>
      </c>
    </row>
    <row r="29" spans="1:8">
      <c r="A29" s="50" t="s">
        <v>4</v>
      </c>
      <c r="B29" s="36">
        <v>12069.461348688017</v>
      </c>
      <c r="C29" s="36">
        <v>455859.73529649532</v>
      </c>
      <c r="D29" s="36">
        <v>447076.46376007888</v>
      </c>
      <c r="E29" s="36">
        <v>444304.9897649351</v>
      </c>
      <c r="F29" s="36">
        <v>1457.0638861147754</v>
      </c>
      <c r="G29" s="36">
        <v>137587.20262725372</v>
      </c>
      <c r="H29" s="36">
        <v>1498354.9166835658</v>
      </c>
    </row>
    <row r="30" spans="1:8">
      <c r="A30" s="50" t="s">
        <v>17</v>
      </c>
      <c r="B30" s="36">
        <v>8.5154964199093968</v>
      </c>
      <c r="C30" s="36">
        <v>228469.6733620431</v>
      </c>
      <c r="D30" s="36">
        <v>52285.927762557054</v>
      </c>
      <c r="E30" s="36">
        <v>121118.08778692511</v>
      </c>
      <c r="F30" s="36">
        <v>40788.919768538406</v>
      </c>
      <c r="G30" s="36">
        <v>15102.008300982754</v>
      </c>
      <c r="H30" s="36">
        <v>457773.13247746631</v>
      </c>
    </row>
    <row r="31" spans="1:8">
      <c r="A31" s="50" t="s">
        <v>101</v>
      </c>
      <c r="B31" s="36"/>
      <c r="C31" s="36"/>
      <c r="D31" s="36">
        <v>1709.3375140467565</v>
      </c>
      <c r="E31" s="36"/>
      <c r="F31" s="36"/>
      <c r="G31" s="36"/>
      <c r="H31" s="36">
        <v>1709.3375140467565</v>
      </c>
    </row>
    <row r="32" spans="1:8">
      <c r="A32" s="50" t="s">
        <v>109</v>
      </c>
      <c r="B32" s="36">
        <v>2225.6731278861707</v>
      </c>
      <c r="C32" s="36">
        <v>4517.0203427261149</v>
      </c>
      <c r="D32" s="36">
        <v>2787.4900053389847</v>
      </c>
      <c r="E32" s="36">
        <v>4652.640580270524</v>
      </c>
      <c r="F32" s="36">
        <v>12108.314309931571</v>
      </c>
      <c r="G32" s="36">
        <v>4939.4930596534005</v>
      </c>
      <c r="H32" s="36">
        <v>31230.631425806765</v>
      </c>
    </row>
    <row r="33" spans="1:8">
      <c r="A33" s="50" t="s">
        <v>87</v>
      </c>
      <c r="B33" s="36"/>
      <c r="C33" s="36"/>
      <c r="D33" s="36"/>
      <c r="E33" s="36">
        <v>0</v>
      </c>
      <c r="F33" s="36"/>
      <c r="G33" s="36"/>
      <c r="H33" s="36">
        <v>0</v>
      </c>
    </row>
    <row r="34" spans="1:8">
      <c r="A34" s="50" t="s">
        <v>100</v>
      </c>
      <c r="B34" s="36"/>
      <c r="C34" s="36"/>
      <c r="D34" s="36"/>
      <c r="E34" s="36"/>
      <c r="F34" s="36">
        <v>7545.0201335725815</v>
      </c>
      <c r="G34" s="36"/>
      <c r="H34" s="36">
        <v>7545.0201335725815</v>
      </c>
    </row>
    <row r="35" spans="1:8">
      <c r="A35" s="50" t="s">
        <v>102</v>
      </c>
      <c r="B35" s="36"/>
      <c r="C35" s="36"/>
      <c r="D35" s="36"/>
      <c r="E35" s="36"/>
      <c r="F35" s="36"/>
      <c r="G35" s="36">
        <v>10470.736683187191</v>
      </c>
      <c r="H35" s="36">
        <v>10470.736683187191</v>
      </c>
    </row>
    <row r="36" spans="1:8">
      <c r="A36" s="50" t="s">
        <v>103</v>
      </c>
      <c r="B36" s="36">
        <v>21179.853136449037</v>
      </c>
      <c r="C36" s="36">
        <v>17053.644224950855</v>
      </c>
      <c r="D36" s="36"/>
      <c r="E36" s="36">
        <v>53454.207286369907</v>
      </c>
      <c r="F36" s="36">
        <v>822.92490551879496</v>
      </c>
      <c r="G36" s="36">
        <v>20291.013205220734</v>
      </c>
      <c r="H36" s="36">
        <v>112801.64275850933</v>
      </c>
    </row>
    <row r="37" spans="1:8">
      <c r="A37" s="50" t="s">
        <v>104</v>
      </c>
      <c r="B37" s="36">
        <v>26458.037265217405</v>
      </c>
      <c r="C37" s="36">
        <v>357.42695503868231</v>
      </c>
      <c r="D37" s="36"/>
      <c r="E37" s="36">
        <v>36897.753353357417</v>
      </c>
      <c r="F37" s="36">
        <v>21567.878049241957</v>
      </c>
      <c r="G37" s="36">
        <v>48045.838446428192</v>
      </c>
      <c r="H37" s="36">
        <v>133326.93406928366</v>
      </c>
    </row>
    <row r="38" spans="1:8">
      <c r="A38" s="50" t="s">
        <v>105</v>
      </c>
      <c r="B38" s="36"/>
      <c r="C38" s="36"/>
      <c r="D38" s="36">
        <v>35618.339758768278</v>
      </c>
      <c r="E38" s="36"/>
      <c r="F38" s="36">
        <v>224182.96033577723</v>
      </c>
      <c r="G38" s="36"/>
      <c r="H38" s="36">
        <v>259801.3000945455</v>
      </c>
    </row>
    <row r="39" spans="1:8">
      <c r="A39" s="50" t="s">
        <v>106</v>
      </c>
      <c r="B39" s="36"/>
      <c r="C39" s="36">
        <v>5688.9157277768436</v>
      </c>
      <c r="D39" s="36">
        <v>9179.7155717061814</v>
      </c>
      <c r="E39" s="36"/>
      <c r="F39" s="36"/>
      <c r="G39" s="36"/>
      <c r="H39" s="36">
        <v>14868.631299483026</v>
      </c>
    </row>
    <row r="40" spans="1:8">
      <c r="A40" s="50" t="s">
        <v>107</v>
      </c>
      <c r="B40" s="36"/>
      <c r="C40" s="36"/>
      <c r="D40" s="36"/>
      <c r="E40" s="36">
        <v>11857.504580127214</v>
      </c>
      <c r="F40" s="36"/>
      <c r="G40" s="36"/>
      <c r="H40" s="36">
        <v>11857.504580127214</v>
      </c>
    </row>
    <row r="41" spans="1:8">
      <c r="A41" s="50" t="s">
        <v>108</v>
      </c>
      <c r="B41" s="36"/>
      <c r="C41" s="36"/>
      <c r="D41" s="36"/>
      <c r="E41" s="36">
        <v>103.27220028219789</v>
      </c>
      <c r="F41" s="36"/>
      <c r="G41" s="36"/>
      <c r="H41" s="36">
        <v>103.27220028219789</v>
      </c>
    </row>
    <row r="42" spans="1:8">
      <c r="A42" s="50" t="s">
        <v>99</v>
      </c>
      <c r="B42" s="36"/>
      <c r="C42" s="36">
        <v>41143.190768767381</v>
      </c>
      <c r="D42" s="36">
        <v>16584.958896946762</v>
      </c>
      <c r="E42" s="36"/>
      <c r="F42" s="36">
        <v>154882.0035705849</v>
      </c>
      <c r="G42" s="36"/>
      <c r="H42" s="36">
        <v>212610.15323629905</v>
      </c>
    </row>
    <row r="43" spans="1:8">
      <c r="A43" s="50" t="s">
        <v>114</v>
      </c>
      <c r="B43" s="36"/>
      <c r="C43" s="36"/>
      <c r="D43" s="36"/>
      <c r="E43" s="36"/>
      <c r="F43" s="36">
        <v>1230.3268649137656</v>
      </c>
      <c r="G43" s="36"/>
      <c r="H43" s="36">
        <v>1230.3268649137656</v>
      </c>
    </row>
    <row r="44" spans="1:8">
      <c r="A44" s="50" t="s">
        <v>110</v>
      </c>
      <c r="B44" s="36"/>
      <c r="C44" s="36">
        <v>17482.521691701651</v>
      </c>
      <c r="D44" s="36">
        <v>4706.6577864857682</v>
      </c>
      <c r="E44" s="36"/>
      <c r="F44" s="36"/>
      <c r="G44" s="36"/>
      <c r="H44" s="36">
        <v>22189.17947818742</v>
      </c>
    </row>
    <row r="45" spans="1:8">
      <c r="A45" s="50" t="s">
        <v>111</v>
      </c>
      <c r="B45" s="36"/>
      <c r="C45" s="36">
        <v>19933.717653584685</v>
      </c>
      <c r="D45" s="36">
        <v>26332.067869341707</v>
      </c>
      <c r="E45" s="36"/>
      <c r="F45" s="36">
        <v>11299.322018167493</v>
      </c>
      <c r="G45" s="36"/>
      <c r="H45" s="36">
        <v>57565.107541093887</v>
      </c>
    </row>
    <row r="46" spans="1:8">
      <c r="A46" s="50" t="s">
        <v>112</v>
      </c>
      <c r="B46" s="36"/>
      <c r="C46" s="36"/>
      <c r="D46" s="36">
        <v>0</v>
      </c>
      <c r="E46" s="36"/>
      <c r="F46" s="36">
        <v>20191.470743824219</v>
      </c>
      <c r="G46" s="36"/>
      <c r="H46" s="36">
        <v>20191.470743824219</v>
      </c>
    </row>
    <row r="47" spans="1:8">
      <c r="A47" s="50" t="s">
        <v>113</v>
      </c>
      <c r="B47" s="36"/>
      <c r="C47" s="36"/>
      <c r="D47" s="36"/>
      <c r="E47" s="36"/>
      <c r="F47" s="36">
        <v>2430.6958948004071</v>
      </c>
      <c r="G47" s="36">
        <v>8384.732363366651</v>
      </c>
      <c r="H47" s="36">
        <v>10815.428258167058</v>
      </c>
    </row>
    <row r="48" spans="1:8">
      <c r="A48" s="50" t="s">
        <v>115</v>
      </c>
      <c r="B48" s="36"/>
      <c r="C48" s="36">
        <v>52.538083645128658</v>
      </c>
      <c r="D48" s="36">
        <v>26929.167087937985</v>
      </c>
      <c r="E48" s="36"/>
      <c r="F48" s="36">
        <v>152.55212249202472</v>
      </c>
      <c r="G48" s="36"/>
      <c r="H48" s="36">
        <v>27134.257294075138</v>
      </c>
    </row>
    <row r="49" spans="1:8">
      <c r="A49" s="50" t="s">
        <v>116</v>
      </c>
      <c r="B49" s="36"/>
      <c r="C49" s="36">
        <v>0.1527300061651353</v>
      </c>
      <c r="D49" s="36"/>
      <c r="E49" s="36">
        <v>27902.532293245036</v>
      </c>
      <c r="F49" s="36"/>
      <c r="G49" s="36"/>
      <c r="H49" s="36">
        <v>27902.685023251201</v>
      </c>
    </row>
    <row r="50" spans="1:8">
      <c r="A50" s="50" t="s">
        <v>117</v>
      </c>
      <c r="B50" s="36"/>
      <c r="C50" s="36"/>
      <c r="D50" s="36">
        <v>17108.514089248889</v>
      </c>
      <c r="E50" s="36"/>
      <c r="F50" s="36"/>
      <c r="G50" s="36"/>
      <c r="H50" s="36">
        <v>17108.514089248889</v>
      </c>
    </row>
    <row r="51" spans="1:8">
      <c r="A51" s="50" t="s">
        <v>120</v>
      </c>
      <c r="B51" s="36">
        <v>61941.540374660537</v>
      </c>
      <c r="C51" s="36">
        <v>790558.5368367359</v>
      </c>
      <c r="D51" s="36">
        <v>640318.64010245714</v>
      </c>
      <c r="E51" s="36">
        <v>700290.98784551257</v>
      </c>
      <c r="F51" s="36">
        <v>498659.4526034781</v>
      </c>
      <c r="G51" s="36">
        <v>244821.02468609263</v>
      </c>
      <c r="H51" s="36">
        <v>2936590.1824489366</v>
      </c>
    </row>
    <row r="53" spans="1:8" ht="30">
      <c r="A53" s="45" t="s">
        <v>131</v>
      </c>
      <c r="B53" s="1" t="s">
        <v>121</v>
      </c>
      <c r="C53"/>
      <c r="D53"/>
      <c r="E53"/>
      <c r="F53"/>
      <c r="G53"/>
      <c r="H53"/>
    </row>
    <row r="54" spans="1:8" s="47" customFormat="1" ht="30">
      <c r="A54" s="74" t="s">
        <v>119</v>
      </c>
      <c r="B54" s="42" t="s">
        <v>94</v>
      </c>
      <c r="C54" s="42" t="s">
        <v>8</v>
      </c>
      <c r="D54" s="42" t="s">
        <v>11</v>
      </c>
      <c r="E54" s="42" t="s">
        <v>95</v>
      </c>
      <c r="F54" s="42" t="s">
        <v>96</v>
      </c>
      <c r="G54" s="42" t="s">
        <v>97</v>
      </c>
      <c r="H54" s="42" t="s">
        <v>120</v>
      </c>
    </row>
    <row r="55" spans="1:8">
      <c r="A55" s="75" t="s">
        <v>4</v>
      </c>
      <c r="B55" s="36">
        <v>2772.0529922949204</v>
      </c>
      <c r="C55" s="36">
        <v>128036.80887974068</v>
      </c>
      <c r="D55" s="36">
        <v>113158.51825035083</v>
      </c>
      <c r="E55" s="36">
        <v>77522.031148232854</v>
      </c>
      <c r="F55" s="36">
        <v>281.66999060270518</v>
      </c>
      <c r="G55" s="36">
        <v>31208.936507384809</v>
      </c>
      <c r="H55" s="36">
        <v>352980.01776860683</v>
      </c>
    </row>
    <row r="56" spans="1:8">
      <c r="A56" s="75" t="s">
        <v>17</v>
      </c>
      <c r="B56" s="36">
        <v>1.1051808420600024</v>
      </c>
      <c r="C56" s="36">
        <v>68228.759573970397</v>
      </c>
      <c r="D56" s="36">
        <v>10669.508110403902</v>
      </c>
      <c r="E56" s="36">
        <v>13700.168793992885</v>
      </c>
      <c r="F56" s="36">
        <v>6981.849443093749</v>
      </c>
      <c r="G56" s="36">
        <v>2104.6058952464095</v>
      </c>
      <c r="H56" s="36">
        <v>101685.99699754939</v>
      </c>
    </row>
    <row r="57" spans="1:8">
      <c r="A57" s="75" t="s">
        <v>101</v>
      </c>
      <c r="B57" s="36"/>
      <c r="C57" s="36"/>
      <c r="D57" s="36">
        <v>289.20634505368417</v>
      </c>
      <c r="E57" s="36"/>
      <c r="F57" s="36"/>
      <c r="G57" s="36"/>
      <c r="H57" s="36">
        <v>289.20634505368417</v>
      </c>
    </row>
    <row r="58" spans="1:8">
      <c r="A58" s="75" t="s">
        <v>109</v>
      </c>
      <c r="B58" s="36">
        <v>492.37063789995437</v>
      </c>
      <c r="C58" s="36">
        <v>1506.2642505040121</v>
      </c>
      <c r="D58" s="36">
        <v>720.81387067324533</v>
      </c>
      <c r="E58" s="36">
        <v>760.72633294516652</v>
      </c>
      <c r="F58" s="36">
        <v>3097.1073129236029</v>
      </c>
      <c r="G58" s="36">
        <v>1108.0191943487612</v>
      </c>
      <c r="H58" s="36">
        <v>7685.3015992947421</v>
      </c>
    </row>
    <row r="59" spans="1:8">
      <c r="A59" s="75" t="s">
        <v>87</v>
      </c>
      <c r="B59" s="36"/>
      <c r="C59" s="36"/>
      <c r="D59" s="36"/>
      <c r="E59" s="36">
        <v>0</v>
      </c>
      <c r="F59" s="36"/>
      <c r="G59" s="36"/>
      <c r="H59" s="36">
        <v>0</v>
      </c>
    </row>
    <row r="60" spans="1:8">
      <c r="A60" s="75" t="s">
        <v>100</v>
      </c>
      <c r="B60" s="36"/>
      <c r="C60" s="36"/>
      <c r="D60" s="36"/>
      <c r="E60" s="36"/>
      <c r="F60" s="36">
        <v>2173.3570097839529</v>
      </c>
      <c r="G60" s="36"/>
      <c r="H60" s="36">
        <v>2173.3570097839529</v>
      </c>
    </row>
    <row r="61" spans="1:8">
      <c r="A61" s="75" t="s">
        <v>102</v>
      </c>
      <c r="B61" s="36"/>
      <c r="C61" s="36"/>
      <c r="D61" s="36"/>
      <c r="E61" s="36"/>
      <c r="F61" s="36"/>
      <c r="G61" s="36">
        <v>1287.402772601223</v>
      </c>
      <c r="H61" s="36">
        <v>1287.402772601223</v>
      </c>
    </row>
    <row r="62" spans="1:8">
      <c r="A62" s="75" t="s">
        <v>103</v>
      </c>
      <c r="B62" s="36">
        <v>3952.1019982220637</v>
      </c>
      <c r="C62" s="36">
        <v>6118.9959005300516</v>
      </c>
      <c r="D62" s="36"/>
      <c r="E62" s="36">
        <v>4065.2081868429832</v>
      </c>
      <c r="F62" s="36">
        <v>255.39899051754048</v>
      </c>
      <c r="G62" s="36">
        <v>3106.5610065770275</v>
      </c>
      <c r="H62" s="36">
        <v>17498.266082689668</v>
      </c>
    </row>
    <row r="63" spans="1:8">
      <c r="A63" s="75" t="s">
        <v>104</v>
      </c>
      <c r="B63" s="36">
        <v>6298.4803305289524</v>
      </c>
      <c r="C63" s="36">
        <v>143.87237594117218</v>
      </c>
      <c r="D63" s="36"/>
      <c r="E63" s="36">
        <v>6046.3868339544142</v>
      </c>
      <c r="F63" s="36">
        <v>5659.7723071511236</v>
      </c>
      <c r="G63" s="36">
        <v>10385.877780151162</v>
      </c>
      <c r="H63" s="36">
        <v>28534.389627726829</v>
      </c>
    </row>
    <row r="64" spans="1:8">
      <c r="A64" s="75" t="s">
        <v>105</v>
      </c>
      <c r="B64" s="36"/>
      <c r="C64" s="36"/>
      <c r="D64" s="36">
        <v>8473.2852954619775</v>
      </c>
      <c r="E64" s="36"/>
      <c r="F64" s="36">
        <v>42420.939451543411</v>
      </c>
      <c r="G64" s="36"/>
      <c r="H64" s="36">
        <v>50894.224747005384</v>
      </c>
    </row>
    <row r="65" spans="1:8">
      <c r="A65" s="75" t="s">
        <v>106</v>
      </c>
      <c r="B65" s="36"/>
      <c r="C65" s="36">
        <v>1947.5320741185408</v>
      </c>
      <c r="D65" s="36">
        <v>1915.1838369336219</v>
      </c>
      <c r="E65" s="36"/>
      <c r="F65" s="36"/>
      <c r="G65" s="36"/>
      <c r="H65" s="36">
        <v>3862.7159110521625</v>
      </c>
    </row>
    <row r="66" spans="1:8">
      <c r="A66" s="75" t="s">
        <v>107</v>
      </c>
      <c r="B66" s="36"/>
      <c r="C66" s="36"/>
      <c r="D66" s="36"/>
      <c r="E66" s="36">
        <v>2072.0413738529978</v>
      </c>
      <c r="F66" s="36"/>
      <c r="G66" s="36"/>
      <c r="H66" s="36">
        <v>2072.0413738529978</v>
      </c>
    </row>
    <row r="67" spans="1:8">
      <c r="A67" s="75" t="s">
        <v>108</v>
      </c>
      <c r="B67" s="36"/>
      <c r="C67" s="36"/>
      <c r="D67" s="36"/>
      <c r="E67" s="36">
        <v>2.9486854947851175</v>
      </c>
      <c r="F67" s="36"/>
      <c r="G67" s="36"/>
      <c r="H67" s="36">
        <v>2.9486854947851175</v>
      </c>
    </row>
    <row r="68" spans="1:8">
      <c r="A68" s="75" t="s">
        <v>99</v>
      </c>
      <c r="B68" s="36"/>
      <c r="C68" s="36">
        <v>9228.7334870048817</v>
      </c>
      <c r="D68" s="36">
        <v>3871.1713457089813</v>
      </c>
      <c r="E68" s="36"/>
      <c r="F68" s="36">
        <v>39605.351062249218</v>
      </c>
      <c r="G68" s="36"/>
      <c r="H68" s="36">
        <v>52705.255894963077</v>
      </c>
    </row>
    <row r="69" spans="1:8">
      <c r="A69" s="75" t="s">
        <v>114</v>
      </c>
      <c r="B69" s="36"/>
      <c r="C69" s="36"/>
      <c r="D69" s="36"/>
      <c r="E69" s="36"/>
      <c r="F69" s="36">
        <v>341.15711211031953</v>
      </c>
      <c r="G69" s="36"/>
      <c r="H69" s="36">
        <v>341.15711211031953</v>
      </c>
    </row>
    <row r="70" spans="1:8">
      <c r="A70" s="75" t="s">
        <v>110</v>
      </c>
      <c r="B70" s="36"/>
      <c r="C70" s="36">
        <v>3902.9455588898877</v>
      </c>
      <c r="D70" s="36">
        <v>1214.7469114711041</v>
      </c>
      <c r="E70" s="36"/>
      <c r="F70" s="36"/>
      <c r="G70" s="36"/>
      <c r="H70" s="36">
        <v>5117.692470360992</v>
      </c>
    </row>
    <row r="71" spans="1:8">
      <c r="A71" s="75" t="s">
        <v>111</v>
      </c>
      <c r="B71" s="36"/>
      <c r="C71" s="36">
        <v>7008.5568411067979</v>
      </c>
      <c r="D71" s="36">
        <v>6401.0396494856968</v>
      </c>
      <c r="E71" s="36"/>
      <c r="F71" s="36">
        <v>2735.0946819940432</v>
      </c>
      <c r="G71" s="36"/>
      <c r="H71" s="36">
        <v>16144.691172586539</v>
      </c>
    </row>
    <row r="72" spans="1:8">
      <c r="A72" s="75" t="s">
        <v>112</v>
      </c>
      <c r="B72" s="36"/>
      <c r="C72" s="36"/>
      <c r="D72" s="36">
        <v>0</v>
      </c>
      <c r="E72" s="36"/>
      <c r="F72" s="36">
        <v>5653.956820299838</v>
      </c>
      <c r="G72" s="36"/>
      <c r="H72" s="36">
        <v>5653.956820299838</v>
      </c>
    </row>
    <row r="73" spans="1:8">
      <c r="A73" s="75" t="s">
        <v>113</v>
      </c>
      <c r="B73" s="36"/>
      <c r="C73" s="36"/>
      <c r="D73" s="36"/>
      <c r="E73" s="36"/>
      <c r="F73" s="36">
        <v>504.84121490080383</v>
      </c>
      <c r="G73" s="36">
        <v>2060.8003122535861</v>
      </c>
      <c r="H73" s="36">
        <v>2565.6415271543901</v>
      </c>
    </row>
    <row r="74" spans="1:8">
      <c r="A74" s="75" t="s">
        <v>115</v>
      </c>
      <c r="B74" s="36"/>
      <c r="C74" s="36">
        <v>12.668732210975957</v>
      </c>
      <c r="D74" s="36">
        <v>6822.3587422561968</v>
      </c>
      <c r="E74" s="36"/>
      <c r="F74" s="36">
        <v>36.621303163877847</v>
      </c>
      <c r="G74" s="36"/>
      <c r="H74" s="36">
        <v>6871.6487776310505</v>
      </c>
    </row>
    <row r="75" spans="1:8">
      <c r="A75" s="75" t="s">
        <v>116</v>
      </c>
      <c r="B75" s="36"/>
      <c r="C75" s="36">
        <v>6.7858997532519394E-2</v>
      </c>
      <c r="D75" s="36"/>
      <c r="E75" s="36">
        <v>2856.7871778294812</v>
      </c>
      <c r="F75" s="36"/>
      <c r="G75" s="36"/>
      <c r="H75" s="36">
        <v>2856.8550368270135</v>
      </c>
    </row>
    <row r="76" spans="1:8">
      <c r="A76" s="75" t="s">
        <v>117</v>
      </c>
      <c r="B76" s="36"/>
      <c r="C76" s="36"/>
      <c r="D76" s="36">
        <v>2929.4280494230934</v>
      </c>
      <c r="E76" s="36"/>
      <c r="F76" s="36"/>
      <c r="G76" s="36"/>
      <c r="H76" s="36">
        <v>2929.4280494230934</v>
      </c>
    </row>
    <row r="77" spans="1:8">
      <c r="A77" s="75" t="s">
        <v>120</v>
      </c>
      <c r="B77" s="36">
        <v>13516.11113978795</v>
      </c>
      <c r="C77" s="36">
        <v>226135.20553301487</v>
      </c>
      <c r="D77" s="36">
        <v>156465.26040722232</v>
      </c>
      <c r="E77" s="36">
        <v>107026.29853314557</v>
      </c>
      <c r="F77" s="36">
        <v>109747.11670033418</v>
      </c>
      <c r="G77" s="36">
        <v>51262.203468562977</v>
      </c>
      <c r="H77" s="36">
        <v>664152.19578206807</v>
      </c>
    </row>
    <row r="79" spans="1:8" ht="30">
      <c r="A79" s="76" t="s">
        <v>310</v>
      </c>
      <c r="B79" s="77"/>
      <c r="C79" s="77"/>
      <c r="D79" s="77"/>
      <c r="E79" s="77"/>
      <c r="F79" s="77"/>
      <c r="G79" s="77"/>
      <c r="H79" s="77"/>
    </row>
    <row r="80" spans="1:8" ht="30">
      <c r="A80" s="78" t="s">
        <v>119</v>
      </c>
      <c r="B80" s="79" t="s">
        <v>94</v>
      </c>
      <c r="C80" s="79" t="s">
        <v>8</v>
      </c>
      <c r="D80" s="79" t="s">
        <v>11</v>
      </c>
      <c r="E80" s="79" t="s">
        <v>95</v>
      </c>
      <c r="F80" s="79" t="s">
        <v>96</v>
      </c>
      <c r="G80" s="79" t="s">
        <v>97</v>
      </c>
      <c r="H80" s="79" t="s">
        <v>120</v>
      </c>
    </row>
    <row r="81" spans="1:8">
      <c r="A81" s="12" t="str">
        <f>A3</f>
        <v>Agriculture</v>
      </c>
      <c r="B81" s="13">
        <f>IF(B3=0,"",B29/B3)</f>
        <v>8.7265730213857715</v>
      </c>
      <c r="C81" s="13">
        <f t="shared" ref="C81:H81" si="0">IF(C3=0,"",C29/C3)</f>
        <v>8.1060940360888232</v>
      </c>
      <c r="D81" s="13">
        <f t="shared" si="0"/>
        <v>9.1689109311657422</v>
      </c>
      <c r="E81" s="13">
        <f t="shared" si="0"/>
        <v>7.3983050822427394</v>
      </c>
      <c r="F81" s="13">
        <f t="shared" si="0"/>
        <v>5.8154615290950948</v>
      </c>
      <c r="G81" s="13">
        <f t="shared" si="0"/>
        <v>8.7898408249447417</v>
      </c>
      <c r="H81" s="13">
        <f t="shared" si="0"/>
        <v>8.2174457096545126</v>
      </c>
    </row>
    <row r="82" spans="1:8">
      <c r="A82" s="12" t="str">
        <f t="shared" ref="A82:A103" si="1">A4</f>
        <v>Conservation</v>
      </c>
      <c r="B82" s="13">
        <f t="shared" ref="B82:H82" si="2">IF(B4=0,"",B30/B4)</f>
        <v>2.3202987520189096</v>
      </c>
      <c r="C82" s="13">
        <f t="shared" si="2"/>
        <v>9.0806381599606052</v>
      </c>
      <c r="D82" s="13">
        <f t="shared" si="2"/>
        <v>6.5081707320559596</v>
      </c>
      <c r="E82" s="13">
        <f t="shared" si="2"/>
        <v>5.2633538325888569</v>
      </c>
      <c r="F82" s="13">
        <f t="shared" si="2"/>
        <v>3.4268080918615862</v>
      </c>
      <c r="G82" s="13">
        <f t="shared" si="2"/>
        <v>2.7836571840107989</v>
      </c>
      <c r="H82" s="13">
        <f t="shared" si="2"/>
        <v>6.2250416995859821</v>
      </c>
    </row>
    <row r="83" spans="1:8">
      <c r="A83" s="12" t="str">
        <f t="shared" si="1"/>
        <v>Copper Creek CDD</v>
      </c>
      <c r="B83" s="13" t="str">
        <f t="shared" ref="B83:H83" si="3">IF(B5=0,"",B31/B5)</f>
        <v/>
      </c>
      <c r="C83" s="13" t="str">
        <f t="shared" si="3"/>
        <v/>
      </c>
      <c r="D83" s="13">
        <f t="shared" si="3"/>
        <v>5.9666905684402272</v>
      </c>
      <c r="E83" s="13" t="str">
        <f t="shared" si="3"/>
        <v/>
      </c>
      <c r="F83" s="13" t="str">
        <f t="shared" si="3"/>
        <v/>
      </c>
      <c r="G83" s="13" t="str">
        <f t="shared" si="3"/>
        <v/>
      </c>
      <c r="H83" s="13">
        <f t="shared" si="3"/>
        <v>5.9666905684402272</v>
      </c>
    </row>
    <row r="84" spans="1:8">
      <c r="A84" s="12" t="str">
        <f t="shared" si="1"/>
        <v>FDOT</v>
      </c>
      <c r="B84" s="13">
        <f t="shared" ref="B84:H84" si="4">IF(B6=0,"",B32/B6)</f>
        <v>4.4708391143107358</v>
      </c>
      <c r="C84" s="13">
        <f t="shared" si="4"/>
        <v>5.1077869854649967</v>
      </c>
      <c r="D84" s="13">
        <f t="shared" si="4"/>
        <v>6.6341956954065848</v>
      </c>
      <c r="E84" s="13">
        <f t="shared" si="4"/>
        <v>5.296601375504344</v>
      </c>
      <c r="F84" s="13">
        <f t="shared" si="4"/>
        <v>4.8121430370922669</v>
      </c>
      <c r="G84" s="13">
        <f t="shared" si="4"/>
        <v>4.9177076149193084</v>
      </c>
      <c r="H84" s="13">
        <f t="shared" si="4"/>
        <v>5.0360776836456971</v>
      </c>
    </row>
    <row r="85" spans="1:8">
      <c r="A85" s="12" t="str">
        <f t="shared" si="1"/>
        <v>FP&amp;L</v>
      </c>
      <c r="B85" s="13" t="str">
        <f t="shared" ref="B85:H85" si="5">IF(B7=0,"",B33/B7)</f>
        <v/>
      </c>
      <c r="C85" s="13" t="str">
        <f t="shared" si="5"/>
        <v/>
      </c>
      <c r="D85" s="13" t="str">
        <f t="shared" si="5"/>
        <v/>
      </c>
      <c r="E85" s="13">
        <f t="shared" si="5"/>
        <v>0</v>
      </c>
      <c r="F85" s="13" t="str">
        <f t="shared" si="5"/>
        <v/>
      </c>
      <c r="G85" s="13" t="str">
        <f t="shared" si="5"/>
        <v/>
      </c>
      <c r="H85" s="13">
        <f t="shared" si="5"/>
        <v>0</v>
      </c>
    </row>
    <row r="86" spans="1:8">
      <c r="A86" s="12" t="str">
        <f t="shared" si="1"/>
        <v>Ft Pierce MS4</v>
      </c>
      <c r="B86" s="13" t="str">
        <f t="shared" ref="B86:H86" si="6">IF(B8=0,"",B34/B8)</f>
        <v/>
      </c>
      <c r="C86" s="13" t="str">
        <f t="shared" si="6"/>
        <v/>
      </c>
      <c r="D86" s="13" t="str">
        <f t="shared" si="6"/>
        <v/>
      </c>
      <c r="E86" s="13" t="str">
        <f t="shared" si="6"/>
        <v/>
      </c>
      <c r="F86" s="13">
        <f t="shared" si="6"/>
        <v>4.703907214865791</v>
      </c>
      <c r="G86" s="13" t="str">
        <f t="shared" si="6"/>
        <v/>
      </c>
      <c r="H86" s="13">
        <f t="shared" si="6"/>
        <v>4.703907214865791</v>
      </c>
    </row>
    <row r="87" spans="1:8">
      <c r="A87" s="12" t="str">
        <f t="shared" si="1"/>
        <v>Hobe St Lucie Cons Dist</v>
      </c>
      <c r="B87" s="13" t="str">
        <f t="shared" ref="B87:H87" si="7">IF(B9=0,"",B35/B9)</f>
        <v/>
      </c>
      <c r="C87" s="13" t="str">
        <f t="shared" si="7"/>
        <v/>
      </c>
      <c r="D87" s="13" t="str">
        <f t="shared" si="7"/>
        <v/>
      </c>
      <c r="E87" s="13" t="str">
        <f t="shared" si="7"/>
        <v/>
      </c>
      <c r="F87" s="13" t="str">
        <f t="shared" si="7"/>
        <v/>
      </c>
      <c r="G87" s="13">
        <f t="shared" si="7"/>
        <v>6.1160130624567426</v>
      </c>
      <c r="H87" s="13">
        <f t="shared" si="7"/>
        <v>6.1160130624567426</v>
      </c>
    </row>
    <row r="88" spans="1:8">
      <c r="A88" s="12" t="str">
        <f t="shared" si="1"/>
        <v>Martin County</v>
      </c>
      <c r="B88" s="13">
        <f t="shared" ref="B88:H88" si="8">IF(B10=0,"",B36/B10)</f>
        <v>2.9442183708335512</v>
      </c>
      <c r="C88" s="13">
        <f t="shared" si="8"/>
        <v>2.267494432190591</v>
      </c>
      <c r="D88" s="13" t="str">
        <f t="shared" si="8"/>
        <v/>
      </c>
      <c r="E88" s="13">
        <f t="shared" si="8"/>
        <v>2.1867043819157992</v>
      </c>
      <c r="F88" s="13">
        <f t="shared" si="8"/>
        <v>2.8479837533095553</v>
      </c>
      <c r="G88" s="13">
        <f t="shared" si="8"/>
        <v>2.2901665683100019</v>
      </c>
      <c r="H88" s="13">
        <f t="shared" si="8"/>
        <v>2.3350152117092957</v>
      </c>
    </row>
    <row r="89" spans="1:8">
      <c r="A89" s="12" t="str">
        <f t="shared" si="1"/>
        <v>Martin County MS4</v>
      </c>
      <c r="B89" s="13">
        <f t="shared" ref="B89:H89" si="9">IF(B11=0,"",B37/B11)</f>
        <v>4.6040481155617288</v>
      </c>
      <c r="C89" s="13">
        <f t="shared" si="9"/>
        <v>2.1231182360480094</v>
      </c>
      <c r="D89" s="13" t="str">
        <f t="shared" si="9"/>
        <v/>
      </c>
      <c r="E89" s="13">
        <f t="shared" si="9"/>
        <v>4.6743115552922916</v>
      </c>
      <c r="F89" s="13">
        <f t="shared" si="9"/>
        <v>3.4838764885857429</v>
      </c>
      <c r="G89" s="13">
        <f t="shared" si="9"/>
        <v>3.8154934719176135</v>
      </c>
      <c r="H89" s="13">
        <f t="shared" si="9"/>
        <v>4.0908072103104232</v>
      </c>
    </row>
    <row r="90" spans="1:8">
      <c r="A90" s="12" t="str">
        <f t="shared" si="1"/>
        <v>N St Lucie R WCD</v>
      </c>
      <c r="B90" s="13" t="str">
        <f t="shared" ref="B90:H90" si="10">IF(B12=0,"",B38/B12)</f>
        <v/>
      </c>
      <c r="C90" s="13" t="str">
        <f t="shared" si="10"/>
        <v/>
      </c>
      <c r="D90" s="13">
        <f t="shared" si="10"/>
        <v>8.5073552544726052</v>
      </c>
      <c r="E90" s="13" t="str">
        <f t="shared" si="10"/>
        <v/>
      </c>
      <c r="F90" s="13">
        <f t="shared" si="10"/>
        <v>5.4560759882229704</v>
      </c>
      <c r="G90" s="13" t="str">
        <f t="shared" si="10"/>
        <v/>
      </c>
      <c r="H90" s="13">
        <f t="shared" si="10"/>
        <v>5.7382378329656722</v>
      </c>
    </row>
    <row r="91" spans="1:8">
      <c r="A91" s="12" t="str">
        <f t="shared" si="1"/>
        <v>Okeechobee County</v>
      </c>
      <c r="B91" s="13" t="str">
        <f t="shared" ref="B91:H91" si="11">IF(B13=0,"",B39/B13)</f>
        <v/>
      </c>
      <c r="C91" s="13">
        <f t="shared" si="11"/>
        <v>2.7468618619339114</v>
      </c>
      <c r="D91" s="13">
        <f t="shared" si="11"/>
        <v>1.8083940395428413</v>
      </c>
      <c r="E91" s="13" t="str">
        <f t="shared" si="11"/>
        <v/>
      </c>
      <c r="F91" s="13" t="str">
        <f t="shared" si="11"/>
        <v/>
      </c>
      <c r="G91" s="13" t="str">
        <f t="shared" si="11"/>
        <v/>
      </c>
      <c r="H91" s="13">
        <f t="shared" si="11"/>
        <v>2.0803348009624751</v>
      </c>
    </row>
    <row r="92" spans="1:8">
      <c r="A92" s="12" t="str">
        <f t="shared" si="1"/>
        <v>Pal Mar WCD</v>
      </c>
      <c r="B92" s="13" t="str">
        <f t="shared" ref="B92:H92" si="12">IF(B14=0,"",B40/B14)</f>
        <v/>
      </c>
      <c r="C92" s="13" t="str">
        <f t="shared" si="12"/>
        <v/>
      </c>
      <c r="D92" s="13" t="str">
        <f t="shared" si="12"/>
        <v/>
      </c>
      <c r="E92" s="13">
        <f t="shared" si="12"/>
        <v>5.8450223449718832</v>
      </c>
      <c r="F92" s="13" t="str">
        <f t="shared" si="12"/>
        <v/>
      </c>
      <c r="G92" s="13" t="str">
        <f t="shared" si="12"/>
        <v/>
      </c>
      <c r="H92" s="13">
        <f t="shared" si="12"/>
        <v>5.8450223449718832</v>
      </c>
    </row>
    <row r="93" spans="1:8">
      <c r="A93" s="12" t="str">
        <f t="shared" si="1"/>
        <v>Palm Beach CDD</v>
      </c>
      <c r="B93" s="13" t="str">
        <f t="shared" ref="B93:H93" si="13">IF(B15=0,"",B41/B15)</f>
        <v/>
      </c>
      <c r="C93" s="13" t="str">
        <f t="shared" si="13"/>
        <v/>
      </c>
      <c r="D93" s="13" t="str">
        <f t="shared" si="13"/>
        <v/>
      </c>
      <c r="E93" s="13">
        <f t="shared" si="13"/>
        <v>1.7665446507389306</v>
      </c>
      <c r="F93" s="13" t="str">
        <f t="shared" si="13"/>
        <v/>
      </c>
      <c r="G93" s="13" t="str">
        <f t="shared" si="13"/>
        <v/>
      </c>
      <c r="H93" s="13">
        <f t="shared" si="13"/>
        <v>1.7665446507389306</v>
      </c>
    </row>
    <row r="94" spans="1:8">
      <c r="A94" s="12" t="str">
        <f t="shared" si="1"/>
        <v>Port St Lucie MS4</v>
      </c>
      <c r="B94" s="13" t="str">
        <f t="shared" ref="B94:H94" si="14">IF(B16=0,"",B42/B16)</f>
        <v/>
      </c>
      <c r="C94" s="13">
        <f t="shared" si="14"/>
        <v>5.5094494015958455</v>
      </c>
      <c r="D94" s="13">
        <f t="shared" si="14"/>
        <v>4.8813460295579736</v>
      </c>
      <c r="E94" s="13" t="str">
        <f t="shared" si="14"/>
        <v/>
      </c>
      <c r="F94" s="13">
        <f t="shared" si="14"/>
        <v>3.3903143852187201</v>
      </c>
      <c r="G94" s="13" t="str">
        <f t="shared" si="14"/>
        <v/>
      </c>
      <c r="H94" s="13">
        <f t="shared" si="14"/>
        <v>3.7597482333263135</v>
      </c>
    </row>
    <row r="95" spans="1:8">
      <c r="A95" s="12" t="str">
        <f t="shared" si="1"/>
        <v>Sewalls Pt MS4</v>
      </c>
      <c r="B95" s="13" t="str">
        <f t="shared" ref="B95:H95" si="15">IF(B17=0,"",B43/B17)</f>
        <v/>
      </c>
      <c r="C95" s="13" t="str">
        <f t="shared" si="15"/>
        <v/>
      </c>
      <c r="D95" s="13" t="str">
        <f t="shared" si="15"/>
        <v/>
      </c>
      <c r="E95" s="13" t="str">
        <f t="shared" si="15"/>
        <v/>
      </c>
      <c r="F95" s="13">
        <f t="shared" si="15"/>
        <v>2.1636685804719522</v>
      </c>
      <c r="G95" s="13" t="str">
        <f t="shared" si="15"/>
        <v/>
      </c>
      <c r="H95" s="13">
        <f t="shared" si="15"/>
        <v>2.1636685804719522</v>
      </c>
    </row>
    <row r="96" spans="1:8">
      <c r="A96" s="12" t="str">
        <f t="shared" si="1"/>
        <v>Southern Grove CDD</v>
      </c>
      <c r="B96" s="13" t="str">
        <f t="shared" ref="B96:H96" si="16">IF(B18=0,"",B44/B18)</f>
        <v/>
      </c>
      <c r="C96" s="13">
        <f t="shared" si="16"/>
        <v>5.5277030431818446</v>
      </c>
      <c r="D96" s="13">
        <f t="shared" si="16"/>
        <v>10.860097802177641</v>
      </c>
      <c r="E96" s="13" t="str">
        <f t="shared" si="16"/>
        <v/>
      </c>
      <c r="F96" s="13" t="str">
        <f t="shared" si="16"/>
        <v/>
      </c>
      <c r="G96" s="13" t="str">
        <f t="shared" si="16"/>
        <v/>
      </c>
      <c r="H96" s="13">
        <f t="shared" si="16"/>
        <v>6.1703455071292286</v>
      </c>
    </row>
    <row r="97" spans="1:8">
      <c r="A97" s="12" t="str">
        <f t="shared" si="1"/>
        <v>St Lucie County</v>
      </c>
      <c r="B97" s="13" t="str">
        <f t="shared" ref="B97:H97" si="17">IF(B19=0,"",B45/B19)</f>
        <v/>
      </c>
      <c r="C97" s="13">
        <f t="shared" si="17"/>
        <v>2.0252388994411756</v>
      </c>
      <c r="D97" s="13">
        <f t="shared" si="17"/>
        <v>2.431988890141632</v>
      </c>
      <c r="E97" s="13" t="str">
        <f t="shared" si="17"/>
        <v/>
      </c>
      <c r="F97" s="13">
        <f t="shared" si="17"/>
        <v>2.9918901720221598</v>
      </c>
      <c r="G97" s="13" t="str">
        <f t="shared" si="17"/>
        <v/>
      </c>
      <c r="H97" s="13">
        <f t="shared" si="17"/>
        <v>2.35472086766358</v>
      </c>
    </row>
    <row r="98" spans="1:8">
      <c r="A98" s="12" t="str">
        <f t="shared" si="1"/>
        <v>St Lucie County MS4</v>
      </c>
      <c r="B98" s="13" t="str">
        <f t="shared" ref="B98:H98" si="18">IF(B20=0,"",B46/B20)</f>
        <v/>
      </c>
      <c r="C98" s="13" t="str">
        <f t="shared" si="18"/>
        <v/>
      </c>
      <c r="D98" s="13" t="str">
        <f t="shared" si="18"/>
        <v/>
      </c>
      <c r="E98" s="13" t="str">
        <f t="shared" si="18"/>
        <v/>
      </c>
      <c r="F98" s="13">
        <f t="shared" si="18"/>
        <v>4.070032260330902</v>
      </c>
      <c r="G98" s="13" t="str">
        <f t="shared" si="18"/>
        <v/>
      </c>
      <c r="H98" s="13">
        <f t="shared" si="18"/>
        <v>4.070032260330902</v>
      </c>
    </row>
    <row r="99" spans="1:8">
      <c r="A99" s="12" t="str">
        <f t="shared" si="1"/>
        <v>Stuart MS4</v>
      </c>
      <c r="B99" s="13" t="str">
        <f t="shared" ref="B99:H99" si="19">IF(B21=0,"",B47/B21)</f>
        <v/>
      </c>
      <c r="C99" s="13" t="str">
        <f t="shared" si="19"/>
        <v/>
      </c>
      <c r="D99" s="13" t="str">
        <f t="shared" si="19"/>
        <v/>
      </c>
      <c r="E99" s="13" t="str">
        <f t="shared" si="19"/>
        <v/>
      </c>
      <c r="F99" s="13">
        <f t="shared" si="19"/>
        <v>2.6475861524054642</v>
      </c>
      <c r="G99" s="13">
        <f t="shared" si="19"/>
        <v>4.3732663440030137</v>
      </c>
      <c r="H99" s="13">
        <f t="shared" si="19"/>
        <v>3.8144949505941299</v>
      </c>
    </row>
    <row r="100" spans="1:8">
      <c r="A100" s="12" t="str">
        <f t="shared" si="1"/>
        <v>Tradition CDD</v>
      </c>
      <c r="B100" s="13" t="str">
        <f t="shared" ref="B100:H100" si="20">IF(B22=0,"",B48/B22)</f>
        <v/>
      </c>
      <c r="C100" s="13">
        <f t="shared" si="20"/>
        <v>4.8691458429220251</v>
      </c>
      <c r="D100" s="13">
        <f t="shared" si="20"/>
        <v>8.6320839732336143</v>
      </c>
      <c r="E100" s="13" t="str">
        <f t="shared" si="20"/>
        <v/>
      </c>
      <c r="F100" s="13">
        <f t="shared" si="20"/>
        <v>5.5513872813691671</v>
      </c>
      <c r="G100" s="13" t="str">
        <f t="shared" si="20"/>
        <v/>
      </c>
      <c r="H100" s="13">
        <f t="shared" si="20"/>
        <v>8.592418861113174</v>
      </c>
    </row>
    <row r="101" spans="1:8">
      <c r="A101" s="12" t="str">
        <f t="shared" si="1"/>
        <v>Troup-Indiantown Drain Dist</v>
      </c>
      <c r="B101" s="13" t="str">
        <f t="shared" ref="B101:H101" si="21">IF(B23=0,"",B49/B23)</f>
        <v/>
      </c>
      <c r="C101" s="13">
        <f t="shared" si="21"/>
        <v>2.181857230930504</v>
      </c>
      <c r="D101" s="13" t="str">
        <f t="shared" si="21"/>
        <v/>
      </c>
      <c r="E101" s="13">
        <f t="shared" si="21"/>
        <v>6.0548428473070404</v>
      </c>
      <c r="F101" s="13" t="str">
        <f t="shared" si="21"/>
        <v/>
      </c>
      <c r="G101" s="13" t="str">
        <f t="shared" si="21"/>
        <v/>
      </c>
      <c r="H101" s="13">
        <f t="shared" si="21"/>
        <v>6.0547840176138639</v>
      </c>
    </row>
    <row r="102" spans="1:8">
      <c r="A102" s="12" t="str">
        <f t="shared" si="1"/>
        <v>Verano CDD</v>
      </c>
      <c r="B102" s="13" t="str">
        <f t="shared" ref="B102:H102" si="22">IF(B24=0,"",B50/B24)</f>
        <v/>
      </c>
      <c r="C102" s="13" t="str">
        <f t="shared" si="22"/>
        <v/>
      </c>
      <c r="D102" s="13">
        <f t="shared" si="22"/>
        <v>5.6410311319802338</v>
      </c>
      <c r="E102" s="13" t="str">
        <f t="shared" si="22"/>
        <v/>
      </c>
      <c r="F102" s="13" t="str">
        <f t="shared" si="22"/>
        <v/>
      </c>
      <c r="G102" s="13" t="str">
        <f t="shared" si="22"/>
        <v/>
      </c>
      <c r="H102" s="13">
        <f t="shared" si="22"/>
        <v>5.6410311319802338</v>
      </c>
    </row>
    <row r="103" spans="1:8">
      <c r="A103" s="80" t="str">
        <f t="shared" si="1"/>
        <v>Grand Total</v>
      </c>
      <c r="B103" s="81">
        <f t="shared" ref="B103:H103" si="23">IF(B25=0,"",B51/B25)</f>
        <v>4.1781927488951434</v>
      </c>
      <c r="C103" s="81">
        <f t="shared" si="23"/>
        <v>7.0256007695750107</v>
      </c>
      <c r="D103" s="81">
        <f t="shared" si="23"/>
        <v>7.3117069330098712</v>
      </c>
      <c r="E103" s="81">
        <f t="shared" si="23"/>
        <v>5.4054555885551121</v>
      </c>
      <c r="F103" s="81">
        <f t="shared" si="23"/>
        <v>4.163212994450781</v>
      </c>
      <c r="G103" s="81">
        <f t="shared" si="23"/>
        <v>5.1908122179547531</v>
      </c>
      <c r="H103" s="81">
        <f t="shared" si="23"/>
        <v>5.7420404300257886</v>
      </c>
    </row>
    <row r="105" spans="1:8" ht="30">
      <c r="A105" s="76" t="s">
        <v>311</v>
      </c>
      <c r="B105" s="77"/>
      <c r="C105" s="77"/>
      <c r="D105" s="77"/>
      <c r="E105" s="77"/>
      <c r="F105" s="77"/>
      <c r="G105" s="77"/>
      <c r="H105" s="77"/>
    </row>
    <row r="106" spans="1:8" ht="30">
      <c r="A106" s="78" t="s">
        <v>119</v>
      </c>
      <c r="B106" s="79" t="s">
        <v>94</v>
      </c>
      <c r="C106" s="79" t="s">
        <v>8</v>
      </c>
      <c r="D106" s="79" t="s">
        <v>11</v>
      </c>
      <c r="E106" s="79" t="s">
        <v>95</v>
      </c>
      <c r="F106" s="79" t="s">
        <v>96</v>
      </c>
      <c r="G106" s="79" t="s">
        <v>97</v>
      </c>
      <c r="H106" s="79" t="s">
        <v>120</v>
      </c>
    </row>
    <row r="107" spans="1:8">
      <c r="A107" s="12" t="str">
        <f>A29</f>
        <v>Agriculture</v>
      </c>
      <c r="B107" s="13">
        <f>IF(B3=0,"",B55/B3)</f>
        <v>2.0042752661072258</v>
      </c>
      <c r="C107" s="13">
        <f t="shared" ref="C107:H107" si="24">IF(C3=0,"",C55/C3)</f>
        <v>2.2767494746708983</v>
      </c>
      <c r="D107" s="13">
        <f t="shared" si="24"/>
        <v>2.3207224245581179</v>
      </c>
      <c r="E107" s="13">
        <f t="shared" si="24"/>
        <v>1.2908512176133446</v>
      </c>
      <c r="F107" s="13">
        <f t="shared" si="24"/>
        <v>1.1242067076539823</v>
      </c>
      <c r="G107" s="13">
        <f t="shared" si="24"/>
        <v>1.9938015962058733</v>
      </c>
      <c r="H107" s="13">
        <f t="shared" si="24"/>
        <v>1.9358525141870522</v>
      </c>
    </row>
    <row r="108" spans="1:8">
      <c r="A108" s="12" t="str">
        <f t="shared" ref="A108:A129" si="25">A30</f>
        <v>Conservation</v>
      </c>
      <c r="B108" s="13">
        <f t="shared" ref="B108:H129" si="26">IF(B4=0,"",B56/B4)</f>
        <v>0.30113919402179906</v>
      </c>
      <c r="C108" s="13">
        <f t="shared" si="26"/>
        <v>2.7117851952823075</v>
      </c>
      <c r="D108" s="13">
        <f t="shared" si="26"/>
        <v>1.3280625089967502</v>
      </c>
      <c r="E108" s="13">
        <f t="shared" si="26"/>
        <v>0.5953597620846931</v>
      </c>
      <c r="F108" s="13">
        <f t="shared" si="26"/>
        <v>0.58656758510695639</v>
      </c>
      <c r="G108" s="13">
        <f t="shared" si="26"/>
        <v>0.38792862532282602</v>
      </c>
      <c r="H108" s="13">
        <f t="shared" si="26"/>
        <v>1.3827800861704767</v>
      </c>
    </row>
    <row r="109" spans="1:8">
      <c r="A109" s="12" t="str">
        <f t="shared" si="25"/>
        <v>Copper Creek CDD</v>
      </c>
      <c r="B109" s="13" t="str">
        <f t="shared" si="26"/>
        <v/>
      </c>
      <c r="C109" s="13" t="str">
        <f t="shared" si="26"/>
        <v/>
      </c>
      <c r="D109" s="13">
        <f t="shared" si="26"/>
        <v>1.0095167029240582</v>
      </c>
      <c r="E109" s="13" t="str">
        <f t="shared" si="26"/>
        <v/>
      </c>
      <c r="F109" s="13" t="str">
        <f t="shared" si="26"/>
        <v/>
      </c>
      <c r="G109" s="13" t="str">
        <f t="shared" si="26"/>
        <v/>
      </c>
      <c r="H109" s="13">
        <f t="shared" si="26"/>
        <v>1.0095167029240582</v>
      </c>
    </row>
    <row r="110" spans="1:8">
      <c r="A110" s="12" t="str">
        <f t="shared" si="25"/>
        <v>FDOT</v>
      </c>
      <c r="B110" s="13">
        <f t="shared" si="26"/>
        <v>0.98905354927474654</v>
      </c>
      <c r="C110" s="13">
        <f t="shared" si="26"/>
        <v>1.703263733975634</v>
      </c>
      <c r="D110" s="13">
        <f t="shared" si="26"/>
        <v>1.7155291207683683</v>
      </c>
      <c r="E110" s="13">
        <f t="shared" si="26"/>
        <v>0.86601663548776997</v>
      </c>
      <c r="F110" s="13">
        <f t="shared" si="26"/>
        <v>1.2308669076081393</v>
      </c>
      <c r="G110" s="13">
        <f t="shared" si="26"/>
        <v>1.1031323181792272</v>
      </c>
      <c r="H110" s="13">
        <f t="shared" si="26"/>
        <v>1.2392889323496932</v>
      </c>
    </row>
    <row r="111" spans="1:8">
      <c r="A111" s="12" t="str">
        <f t="shared" si="25"/>
        <v>FP&amp;L</v>
      </c>
      <c r="B111" s="13" t="str">
        <f t="shared" si="26"/>
        <v/>
      </c>
      <c r="C111" s="13" t="str">
        <f t="shared" si="26"/>
        <v/>
      </c>
      <c r="D111" s="13" t="str">
        <f t="shared" si="26"/>
        <v/>
      </c>
      <c r="E111" s="13">
        <f t="shared" si="26"/>
        <v>0</v>
      </c>
      <c r="F111" s="13" t="str">
        <f t="shared" si="26"/>
        <v/>
      </c>
      <c r="G111" s="13" t="str">
        <f t="shared" si="26"/>
        <v/>
      </c>
      <c r="H111" s="13">
        <f t="shared" si="26"/>
        <v>0</v>
      </c>
    </row>
    <row r="112" spans="1:8">
      <c r="A112" s="12" t="str">
        <f t="shared" si="25"/>
        <v>Ft Pierce MS4</v>
      </c>
      <c r="B112" s="13" t="str">
        <f t="shared" si="26"/>
        <v/>
      </c>
      <c r="C112" s="13" t="str">
        <f t="shared" si="26"/>
        <v/>
      </c>
      <c r="D112" s="13" t="str">
        <f t="shared" si="26"/>
        <v/>
      </c>
      <c r="E112" s="13" t="str">
        <f t="shared" si="26"/>
        <v/>
      </c>
      <c r="F112" s="13">
        <f t="shared" si="26"/>
        <v>1.3549691767304988</v>
      </c>
      <c r="G112" s="13" t="str">
        <f t="shared" si="26"/>
        <v/>
      </c>
      <c r="H112" s="13">
        <f t="shared" si="26"/>
        <v>1.3549691767304988</v>
      </c>
    </row>
    <row r="113" spans="1:8">
      <c r="A113" s="12" t="str">
        <f t="shared" si="25"/>
        <v>Hobe St Lucie Cons Dist</v>
      </c>
      <c r="B113" s="13" t="str">
        <f t="shared" si="26"/>
        <v/>
      </c>
      <c r="C113" s="13" t="str">
        <f t="shared" si="26"/>
        <v/>
      </c>
      <c r="D113" s="13" t="str">
        <f t="shared" si="26"/>
        <v/>
      </c>
      <c r="E113" s="13" t="str">
        <f t="shared" si="26"/>
        <v/>
      </c>
      <c r="F113" s="13" t="str">
        <f t="shared" si="26"/>
        <v/>
      </c>
      <c r="G113" s="13">
        <f t="shared" si="26"/>
        <v>0.7519788160192189</v>
      </c>
      <c r="H113" s="13">
        <f t="shared" si="26"/>
        <v>0.7519788160192189</v>
      </c>
    </row>
    <row r="114" spans="1:8">
      <c r="A114" s="12" t="str">
        <f t="shared" si="25"/>
        <v>Martin County</v>
      </c>
      <c r="B114" s="13">
        <f t="shared" si="26"/>
        <v>0.54938300240377524</v>
      </c>
      <c r="C114" s="13">
        <f t="shared" si="26"/>
        <v>0.81359672759849233</v>
      </c>
      <c r="D114" s="13" t="str">
        <f t="shared" si="26"/>
        <v/>
      </c>
      <c r="E114" s="13">
        <f t="shared" si="26"/>
        <v>0.16629951142940641</v>
      </c>
      <c r="F114" s="13">
        <f t="shared" si="26"/>
        <v>0.88388645273417821</v>
      </c>
      <c r="G114" s="13">
        <f t="shared" si="26"/>
        <v>0.35062527867497789</v>
      </c>
      <c r="H114" s="13">
        <f t="shared" si="26"/>
        <v>0.36221739757008081</v>
      </c>
    </row>
    <row r="115" spans="1:8">
      <c r="A115" s="12" t="str">
        <f t="shared" si="25"/>
        <v>Martin County MS4</v>
      </c>
      <c r="B115" s="13">
        <f t="shared" si="26"/>
        <v>1.0960188091804079</v>
      </c>
      <c r="C115" s="13">
        <f t="shared" si="26"/>
        <v>0.85460276769333066</v>
      </c>
      <c r="D115" s="13" t="str">
        <f t="shared" si="26"/>
        <v/>
      </c>
      <c r="E115" s="13">
        <f t="shared" si="26"/>
        <v>0.76597335276914902</v>
      </c>
      <c r="F115" s="13">
        <f t="shared" si="26"/>
        <v>0.91422752051055423</v>
      </c>
      <c r="G115" s="13">
        <f t="shared" si="26"/>
        <v>0.82478004654837933</v>
      </c>
      <c r="H115" s="13">
        <f t="shared" si="26"/>
        <v>0.87550717074356121</v>
      </c>
    </row>
    <row r="116" spans="1:8">
      <c r="A116" s="12" t="str">
        <f t="shared" si="25"/>
        <v>N St Lucie R WCD</v>
      </c>
      <c r="B116" s="13" t="str">
        <f t="shared" si="26"/>
        <v/>
      </c>
      <c r="C116" s="13" t="str">
        <f t="shared" si="26"/>
        <v/>
      </c>
      <c r="D116" s="13">
        <f t="shared" si="26"/>
        <v>2.0238239252363934</v>
      </c>
      <c r="E116" s="13" t="str">
        <f t="shared" si="26"/>
        <v/>
      </c>
      <c r="F116" s="13">
        <f t="shared" si="26"/>
        <v>1.0324240022201598</v>
      </c>
      <c r="G116" s="13" t="str">
        <f t="shared" si="26"/>
        <v/>
      </c>
      <c r="H116" s="13">
        <f t="shared" si="26"/>
        <v>1.1241020187983866</v>
      </c>
    </row>
    <row r="117" spans="1:8">
      <c r="A117" s="12" t="str">
        <f t="shared" si="25"/>
        <v>Okeechobee County</v>
      </c>
      <c r="B117" s="13" t="str">
        <f t="shared" si="26"/>
        <v/>
      </c>
      <c r="C117" s="13">
        <f t="shared" si="26"/>
        <v>0.9403552162267349</v>
      </c>
      <c r="D117" s="13">
        <f t="shared" si="26"/>
        <v>0.37728914455852003</v>
      </c>
      <c r="E117" s="13" t="str">
        <f t="shared" si="26"/>
        <v/>
      </c>
      <c r="F117" s="13" t="str">
        <f t="shared" si="26"/>
        <v/>
      </c>
      <c r="G117" s="13" t="str">
        <f t="shared" si="26"/>
        <v/>
      </c>
      <c r="H117" s="13">
        <f t="shared" si="26"/>
        <v>0.5404493644463888</v>
      </c>
    </row>
    <row r="118" spans="1:8">
      <c r="A118" s="12" t="str">
        <f t="shared" si="25"/>
        <v>Pal Mar WCD</v>
      </c>
      <c r="B118" s="13" t="str">
        <f t="shared" si="26"/>
        <v/>
      </c>
      <c r="C118" s="13" t="str">
        <f t="shared" si="26"/>
        <v/>
      </c>
      <c r="D118" s="13" t="str">
        <f t="shared" si="26"/>
        <v/>
      </c>
      <c r="E118" s="13">
        <f t="shared" si="26"/>
        <v>1.021389285412958</v>
      </c>
      <c r="F118" s="13" t="str">
        <f t="shared" si="26"/>
        <v/>
      </c>
      <c r="G118" s="13" t="str">
        <f t="shared" si="26"/>
        <v/>
      </c>
      <c r="H118" s="13">
        <f t="shared" si="26"/>
        <v>1.021389285412958</v>
      </c>
    </row>
    <row r="119" spans="1:8">
      <c r="A119" s="12" t="str">
        <f t="shared" si="25"/>
        <v>Palm Beach CDD</v>
      </c>
      <c r="B119" s="13" t="str">
        <f t="shared" si="26"/>
        <v/>
      </c>
      <c r="C119" s="13" t="str">
        <f t="shared" si="26"/>
        <v/>
      </c>
      <c r="D119" s="13" t="str">
        <f t="shared" si="26"/>
        <v/>
      </c>
      <c r="E119" s="13">
        <f t="shared" si="26"/>
        <v>5.043936870997464E-2</v>
      </c>
      <c r="F119" s="13" t="str">
        <f t="shared" si="26"/>
        <v/>
      </c>
      <c r="G119" s="13" t="str">
        <f t="shared" si="26"/>
        <v/>
      </c>
      <c r="H119" s="13">
        <f t="shared" si="26"/>
        <v>5.043936870997464E-2</v>
      </c>
    </row>
    <row r="120" spans="1:8">
      <c r="A120" s="12" t="str">
        <f t="shared" si="25"/>
        <v>Port St Lucie MS4</v>
      </c>
      <c r="B120" s="13" t="str">
        <f t="shared" si="26"/>
        <v/>
      </c>
      <c r="C120" s="13">
        <f t="shared" si="26"/>
        <v>1.2358117889598448</v>
      </c>
      <c r="D120" s="13">
        <f t="shared" si="26"/>
        <v>1.1393773717216702</v>
      </c>
      <c r="E120" s="13" t="str">
        <f t="shared" si="26"/>
        <v/>
      </c>
      <c r="F120" s="13">
        <f t="shared" si="26"/>
        <v>0.86694766559361836</v>
      </c>
      <c r="G120" s="13" t="str">
        <f t="shared" si="26"/>
        <v/>
      </c>
      <c r="H120" s="13">
        <f t="shared" si="26"/>
        <v>0.93202742071241296</v>
      </c>
    </row>
    <row r="121" spans="1:8">
      <c r="A121" s="12" t="str">
        <f t="shared" si="25"/>
        <v>Sewalls Pt MS4</v>
      </c>
      <c r="B121" s="13" t="str">
        <f t="shared" si="26"/>
        <v/>
      </c>
      <c r="C121" s="13" t="str">
        <f t="shared" si="26"/>
        <v/>
      </c>
      <c r="D121" s="13" t="str">
        <f t="shared" si="26"/>
        <v/>
      </c>
      <c r="E121" s="13" t="str">
        <f t="shared" si="26"/>
        <v/>
      </c>
      <c r="F121" s="13">
        <f t="shared" si="26"/>
        <v>0.5999632662897133</v>
      </c>
      <c r="G121" s="13" t="str">
        <f t="shared" si="26"/>
        <v/>
      </c>
      <c r="H121" s="13">
        <f t="shared" si="26"/>
        <v>0.5999632662897133</v>
      </c>
    </row>
    <row r="122" spans="1:8">
      <c r="A122" s="12" t="str">
        <f t="shared" si="25"/>
        <v>Southern Grove CDD</v>
      </c>
      <c r="B122" s="13" t="str">
        <f t="shared" si="26"/>
        <v/>
      </c>
      <c r="C122" s="13">
        <f t="shared" si="26"/>
        <v>1.2340510381571146</v>
      </c>
      <c r="D122" s="13">
        <f t="shared" si="26"/>
        <v>2.8028955708971228</v>
      </c>
      <c r="E122" s="13" t="str">
        <f t="shared" si="26"/>
        <v/>
      </c>
      <c r="F122" s="13" t="str">
        <f t="shared" si="26"/>
        <v/>
      </c>
      <c r="G122" s="13" t="str">
        <f t="shared" si="26"/>
        <v/>
      </c>
      <c r="H122" s="13">
        <f t="shared" si="26"/>
        <v>1.4231229583051062</v>
      </c>
    </row>
    <row r="123" spans="1:8">
      <c r="A123" s="12" t="str">
        <f t="shared" si="25"/>
        <v>St Lucie County</v>
      </c>
      <c r="B123" s="13" t="str">
        <f t="shared" si="26"/>
        <v/>
      </c>
      <c r="C123" s="13">
        <f t="shared" si="26"/>
        <v>0.71205994738274736</v>
      </c>
      <c r="D123" s="13">
        <f t="shared" si="26"/>
        <v>0.59119008010115981</v>
      </c>
      <c r="E123" s="13" t="str">
        <f t="shared" si="26"/>
        <v/>
      </c>
      <c r="F123" s="13">
        <f t="shared" si="26"/>
        <v>0.72421184965354013</v>
      </c>
      <c r="G123" s="13" t="str">
        <f t="shared" si="26"/>
        <v/>
      </c>
      <c r="H123" s="13">
        <f t="shared" si="26"/>
        <v>0.66040424190878022</v>
      </c>
    </row>
    <row r="124" spans="1:8">
      <c r="A124" s="12" t="str">
        <f t="shared" si="25"/>
        <v>St Lucie County MS4</v>
      </c>
      <c r="B124" s="13" t="str">
        <f t="shared" si="26"/>
        <v/>
      </c>
      <c r="C124" s="13" t="str">
        <f t="shared" si="26"/>
        <v/>
      </c>
      <c r="D124" s="13" t="str">
        <f t="shared" si="26"/>
        <v/>
      </c>
      <c r="E124" s="13" t="str">
        <f t="shared" si="26"/>
        <v/>
      </c>
      <c r="F124" s="13">
        <f t="shared" si="26"/>
        <v>1.1396785776081555</v>
      </c>
      <c r="G124" s="13" t="str">
        <f t="shared" si="26"/>
        <v/>
      </c>
      <c r="H124" s="13">
        <f t="shared" si="26"/>
        <v>1.1396785776081555</v>
      </c>
    </row>
    <row r="125" spans="1:8">
      <c r="A125" s="12" t="str">
        <f t="shared" si="25"/>
        <v>Stuart MS4</v>
      </c>
      <c r="B125" s="13" t="str">
        <f t="shared" si="26"/>
        <v/>
      </c>
      <c r="C125" s="13" t="str">
        <f t="shared" si="26"/>
        <v/>
      </c>
      <c r="D125" s="13" t="str">
        <f t="shared" si="26"/>
        <v/>
      </c>
      <c r="E125" s="13" t="str">
        <f t="shared" si="26"/>
        <v/>
      </c>
      <c r="F125" s="13">
        <f t="shared" si="26"/>
        <v>0.54988804341757158</v>
      </c>
      <c r="G125" s="13">
        <f t="shared" si="26"/>
        <v>1.0748618151087681</v>
      </c>
      <c r="H125" s="13">
        <f t="shared" si="26"/>
        <v>0.90487647985412467</v>
      </c>
    </row>
    <row r="126" spans="1:8">
      <c r="A126" s="12" t="str">
        <f t="shared" si="25"/>
        <v>Tradition CDD</v>
      </c>
      <c r="B126" s="13" t="str">
        <f t="shared" si="26"/>
        <v/>
      </c>
      <c r="C126" s="13">
        <f t="shared" si="26"/>
        <v>1.17411790648526</v>
      </c>
      <c r="D126" s="13">
        <f t="shared" si="26"/>
        <v>2.1868917581583229</v>
      </c>
      <c r="E126" s="13" t="str">
        <f t="shared" si="26"/>
        <v/>
      </c>
      <c r="F126" s="13">
        <f t="shared" si="26"/>
        <v>1.3326529535617848</v>
      </c>
      <c r="G126" s="13" t="str">
        <f t="shared" si="26"/>
        <v/>
      </c>
      <c r="H126" s="13">
        <f t="shared" si="26"/>
        <v>2.1759978142742389</v>
      </c>
    </row>
    <row r="127" spans="1:8">
      <c r="A127" s="12" t="str">
        <f t="shared" si="25"/>
        <v>Troup-Indiantown Drain Dist</v>
      </c>
      <c r="B127" s="13" t="str">
        <f t="shared" si="26"/>
        <v/>
      </c>
      <c r="C127" s="13">
        <f t="shared" si="26"/>
        <v>0.96941425046456264</v>
      </c>
      <c r="D127" s="13" t="str">
        <f t="shared" si="26"/>
        <v/>
      </c>
      <c r="E127" s="13">
        <f t="shared" si="26"/>
        <v>0.61992213567464816</v>
      </c>
      <c r="F127" s="13" t="str">
        <f t="shared" si="26"/>
        <v/>
      </c>
      <c r="G127" s="13" t="str">
        <f t="shared" si="26"/>
        <v/>
      </c>
      <c r="H127" s="13">
        <f t="shared" si="26"/>
        <v>0.61992744437339309</v>
      </c>
    </row>
    <row r="128" spans="1:8">
      <c r="A128" s="12" t="str">
        <f t="shared" si="25"/>
        <v>Verano CDD</v>
      </c>
      <c r="B128" s="13" t="str">
        <f t="shared" si="26"/>
        <v/>
      </c>
      <c r="C128" s="13" t="str">
        <f t="shared" si="26"/>
        <v/>
      </c>
      <c r="D128" s="13">
        <f t="shared" si="26"/>
        <v>0.96589304830839895</v>
      </c>
      <c r="E128" s="13" t="str">
        <f t="shared" si="26"/>
        <v/>
      </c>
      <c r="F128" s="13" t="str">
        <f t="shared" si="26"/>
        <v/>
      </c>
      <c r="G128" s="13" t="str">
        <f t="shared" si="26"/>
        <v/>
      </c>
      <c r="H128" s="13">
        <f t="shared" si="26"/>
        <v>0.96589304830839895</v>
      </c>
    </row>
    <row r="129" spans="1:8">
      <c r="A129" s="80" t="str">
        <f t="shared" si="25"/>
        <v>Grand Total</v>
      </c>
      <c r="B129" s="82">
        <f t="shared" si="26"/>
        <v>0.91171316076319608</v>
      </c>
      <c r="C129" s="82">
        <f t="shared" si="26"/>
        <v>2.0096369844765261</v>
      </c>
      <c r="D129" s="82">
        <f t="shared" si="26"/>
        <v>1.7866544211669786</v>
      </c>
      <c r="E129" s="82">
        <f t="shared" si="26"/>
        <v>0.82612216002983174</v>
      </c>
      <c r="F129" s="82">
        <f t="shared" si="26"/>
        <v>0.91625781876765888</v>
      </c>
      <c r="G129" s="82">
        <f t="shared" si="26"/>
        <v>1.0868857052823819</v>
      </c>
      <c r="H129" s="82">
        <f t="shared" si="26"/>
        <v>1.2986452051306452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53"/>
  <sheetViews>
    <sheetView showGridLines="0" topLeftCell="A13" workbookViewId="0">
      <selection activeCell="C16" sqref="C16"/>
    </sheetView>
  </sheetViews>
  <sheetFormatPr defaultRowHeight="15"/>
  <cols>
    <col min="1" max="1" width="33.42578125" bestFit="1" customWidth="1"/>
    <col min="2" max="4" width="10.28515625" style="5" customWidth="1"/>
    <col min="5" max="9" width="10.28515625" customWidth="1"/>
  </cols>
  <sheetData>
    <row r="1" spans="1:9" s="100" customFormat="1">
      <c r="A1" s="101" t="s">
        <v>337</v>
      </c>
      <c r="B1" s="102"/>
      <c r="C1" s="102"/>
      <c r="D1" s="102"/>
      <c r="E1" s="101"/>
      <c r="F1" s="101"/>
      <c r="G1" s="101"/>
      <c r="H1" s="101"/>
      <c r="I1" s="101"/>
    </row>
    <row r="2" spans="1:9" s="100" customFormat="1">
      <c r="A2" s="80"/>
      <c r="B2" s="102" t="s">
        <v>335</v>
      </c>
      <c r="C2" s="102"/>
      <c r="D2" s="102"/>
      <c r="E2" s="101"/>
      <c r="F2" s="101" t="s">
        <v>336</v>
      </c>
      <c r="G2" s="101"/>
      <c r="H2" s="101"/>
      <c r="I2" s="101"/>
    </row>
    <row r="3" spans="1:9" s="8" customFormat="1" ht="46.5" customHeight="1">
      <c r="A3" s="103"/>
      <c r="B3" s="104" t="s">
        <v>332</v>
      </c>
      <c r="C3" s="104" t="s">
        <v>333</v>
      </c>
      <c r="D3" s="104" t="s">
        <v>334</v>
      </c>
      <c r="E3" s="104" t="s">
        <v>331</v>
      </c>
      <c r="F3" s="104" t="s">
        <v>332</v>
      </c>
      <c r="G3" s="104" t="s">
        <v>333</v>
      </c>
      <c r="H3" s="104" t="s">
        <v>334</v>
      </c>
      <c r="I3" s="104" t="s">
        <v>331</v>
      </c>
    </row>
    <row r="4" spans="1:9">
      <c r="A4" s="12" t="s">
        <v>4</v>
      </c>
      <c r="B4" s="35">
        <f>'By Basin and Entity'!H3</f>
        <v>1498354.9166835658</v>
      </c>
      <c r="C4" s="35">
        <f>'TN Allocations'!H11</f>
        <v>710596.4261300466</v>
      </c>
      <c r="D4" s="35">
        <f>B4-C4</f>
        <v>787758.49055351922</v>
      </c>
      <c r="E4" s="38">
        <f>D4/B4</f>
        <v>0.52574892756192304</v>
      </c>
      <c r="F4" s="35">
        <f>'By Basin and Entity'!H29</f>
        <v>352980.01776860683</v>
      </c>
      <c r="G4" s="35">
        <f>'TP Allocations'!H11</f>
        <v>84575.014056360684</v>
      </c>
      <c r="H4" s="35">
        <f>F4-G4</f>
        <v>268405.00371224614</v>
      </c>
      <c r="I4" s="38">
        <f>H4/F4</f>
        <v>0.76039716188182882</v>
      </c>
    </row>
    <row r="5" spans="1:9">
      <c r="A5" s="12" t="s">
        <v>17</v>
      </c>
      <c r="B5" s="35">
        <f>'By Basin and Entity'!H4</f>
        <v>457773.13247746631</v>
      </c>
      <c r="C5" s="35">
        <f>'TN Allocations'!H12</f>
        <v>219417.8527557544</v>
      </c>
      <c r="D5" s="35">
        <f t="shared" ref="D5:D25" si="0">B5-C5</f>
        <v>238355.27972171191</v>
      </c>
      <c r="E5" s="38">
        <f t="shared" ref="E5:E26" si="1">D5/B5</f>
        <v>0.52068429274504191</v>
      </c>
      <c r="F5" s="35">
        <f>'By Basin and Entity'!H30</f>
        <v>101685.99699754939</v>
      </c>
      <c r="G5" s="35">
        <f>'TP Allocations'!H12</f>
        <v>22099.795954648354</v>
      </c>
      <c r="H5" s="35">
        <f t="shared" ref="H5:H25" si="2">F5-G5</f>
        <v>79586.201042901026</v>
      </c>
      <c r="I5" s="38">
        <f t="shared" ref="I5:I26" si="3">H5/F5</f>
        <v>0.782666280439961</v>
      </c>
    </row>
    <row r="6" spans="1:9">
      <c r="A6" s="12" t="s">
        <v>101</v>
      </c>
      <c r="B6" s="35">
        <f>'By Basin and Entity'!H5</f>
        <v>1709.3375140467565</v>
      </c>
      <c r="C6" s="35">
        <f>'TN Allocations'!H13</f>
        <v>764.1375346049615</v>
      </c>
      <c r="D6" s="35">
        <f t="shared" si="0"/>
        <v>945.19997944179499</v>
      </c>
      <c r="E6" s="38">
        <f t="shared" si="1"/>
        <v>0.55296275409301077</v>
      </c>
      <c r="F6" s="35">
        <f>'By Basin and Entity'!H31</f>
        <v>289.20634505368417</v>
      </c>
      <c r="G6" s="35">
        <f>'TP Allocations'!H13</f>
        <v>59.522651022832584</v>
      </c>
      <c r="H6" s="35">
        <f t="shared" si="2"/>
        <v>229.6836940308516</v>
      </c>
      <c r="I6" s="38">
        <f t="shared" si="3"/>
        <v>0.79418622018205154</v>
      </c>
    </row>
    <row r="7" spans="1:9">
      <c r="A7" s="12" t="s">
        <v>109</v>
      </c>
      <c r="B7" s="35">
        <f>'By Basin and Entity'!H6</f>
        <v>31230.631425806765</v>
      </c>
      <c r="C7" s="35">
        <f>'TN Allocations'!H14</f>
        <v>16739.875324209195</v>
      </c>
      <c r="D7" s="35">
        <f t="shared" si="0"/>
        <v>14490.75610159757</v>
      </c>
      <c r="E7" s="38">
        <f t="shared" si="1"/>
        <v>0.46399177474277525</v>
      </c>
      <c r="F7" s="35">
        <f>'By Basin and Entity'!H32</f>
        <v>7685.3015992947421</v>
      </c>
      <c r="G7" s="35">
        <f>'TP Allocations'!H14</f>
        <v>2100.8538499673755</v>
      </c>
      <c r="H7" s="35">
        <f t="shared" si="2"/>
        <v>5584.4477493273662</v>
      </c>
      <c r="I7" s="38">
        <f t="shared" si="3"/>
        <v>0.72664002540119377</v>
      </c>
    </row>
    <row r="8" spans="1:9">
      <c r="A8" s="12" t="s">
        <v>87</v>
      </c>
      <c r="B8" s="35">
        <f>'By Basin and Entity'!H7</f>
        <v>0</v>
      </c>
      <c r="C8" s="35">
        <f>'TN Allocations'!H15</f>
        <v>0</v>
      </c>
      <c r="D8" s="35">
        <f t="shared" si="0"/>
        <v>0</v>
      </c>
      <c r="E8" s="38" t="e">
        <f t="shared" si="1"/>
        <v>#DIV/0!</v>
      </c>
      <c r="F8" s="35">
        <f>'By Basin and Entity'!H33</f>
        <v>0</v>
      </c>
      <c r="G8" s="35">
        <f>'TP Allocations'!H15</f>
        <v>0</v>
      </c>
      <c r="H8" s="35">
        <f t="shared" si="2"/>
        <v>0</v>
      </c>
      <c r="I8" s="38" t="e">
        <f t="shared" si="3"/>
        <v>#DIV/0!</v>
      </c>
    </row>
    <row r="9" spans="1:9">
      <c r="A9" s="12" t="s">
        <v>100</v>
      </c>
      <c r="B9" s="35">
        <f>'By Basin and Entity'!H8</f>
        <v>7545.0201335725815</v>
      </c>
      <c r="C9" s="35">
        <f>'TN Allocations'!H16</f>
        <v>4418.2147456452512</v>
      </c>
      <c r="D9" s="35">
        <f t="shared" si="0"/>
        <v>3126.8053879273302</v>
      </c>
      <c r="E9" s="38">
        <f t="shared" si="1"/>
        <v>0.41441975403275455</v>
      </c>
      <c r="F9" s="35">
        <f>'By Basin and Entity'!H34</f>
        <v>2173.3570097839529</v>
      </c>
      <c r="G9" s="35">
        <f>'TP Allocations'!H16</f>
        <v>650.55040143203541</v>
      </c>
      <c r="H9" s="35">
        <f t="shared" si="2"/>
        <v>1522.8066083519175</v>
      </c>
      <c r="I9" s="38">
        <f t="shared" si="3"/>
        <v>0.70067025412603301</v>
      </c>
    </row>
    <row r="10" spans="1:9">
      <c r="A10" s="12" t="s">
        <v>102</v>
      </c>
      <c r="B10" s="35">
        <f>'By Basin and Entity'!H9</f>
        <v>10470.736683187191</v>
      </c>
      <c r="C10" s="35">
        <f>'TN Allocations'!H17</f>
        <v>5688.6655214293996</v>
      </c>
      <c r="D10" s="35">
        <f t="shared" si="0"/>
        <v>4782.0711617577917</v>
      </c>
      <c r="E10" s="38">
        <f t="shared" si="1"/>
        <v>0.45670818648666228</v>
      </c>
      <c r="F10" s="35">
        <f>'By Basin and Entity'!H35</f>
        <v>1287.402772601223</v>
      </c>
      <c r="G10" s="35">
        <f>'TP Allocations'!H17</f>
        <v>375.79549091557249</v>
      </c>
      <c r="H10" s="35">
        <f t="shared" si="2"/>
        <v>911.60728168565049</v>
      </c>
      <c r="I10" s="38">
        <f t="shared" si="3"/>
        <v>0.70809796365727085</v>
      </c>
    </row>
    <row r="11" spans="1:9">
      <c r="A11" s="12" t="s">
        <v>103</v>
      </c>
      <c r="B11" s="35">
        <f>'By Basin and Entity'!H10</f>
        <v>112801.64275850933</v>
      </c>
      <c r="C11" s="35">
        <f>'TN Allocations'!H18</f>
        <v>58715.488769710151</v>
      </c>
      <c r="D11" s="35">
        <f t="shared" si="0"/>
        <v>54086.153988799182</v>
      </c>
      <c r="E11" s="38">
        <f t="shared" si="1"/>
        <v>0.47948019786014262</v>
      </c>
      <c r="F11" s="35">
        <f>'By Basin and Entity'!H36</f>
        <v>17498.266082689668</v>
      </c>
      <c r="G11" s="35">
        <f>'TP Allocations'!H18</f>
        <v>4805.0024607694868</v>
      </c>
      <c r="H11" s="35">
        <f t="shared" si="2"/>
        <v>12693.263621920181</v>
      </c>
      <c r="I11" s="38">
        <f t="shared" si="3"/>
        <v>0.72540122329475365</v>
      </c>
    </row>
    <row r="12" spans="1:9">
      <c r="A12" s="12" t="s">
        <v>104</v>
      </c>
      <c r="B12" s="35">
        <f>'By Basin and Entity'!H11</f>
        <v>133326.93406928366</v>
      </c>
      <c r="C12" s="35">
        <f>'TN Allocations'!H19</f>
        <v>73351.582335793239</v>
      </c>
      <c r="D12" s="35">
        <f t="shared" si="0"/>
        <v>59975.351733490417</v>
      </c>
      <c r="E12" s="38">
        <f t="shared" si="1"/>
        <v>0.44983672768117566</v>
      </c>
      <c r="F12" s="35">
        <f>'By Basin and Entity'!H37</f>
        <v>28534.389627726829</v>
      </c>
      <c r="G12" s="35">
        <f>'TP Allocations'!H19</f>
        <v>8941.8215380070542</v>
      </c>
      <c r="H12" s="35">
        <f t="shared" si="2"/>
        <v>19592.568089719774</v>
      </c>
      <c r="I12" s="38">
        <f t="shared" si="3"/>
        <v>0.68663000489352333</v>
      </c>
    </row>
    <row r="13" spans="1:9">
      <c r="A13" s="12" t="s">
        <v>105</v>
      </c>
      <c r="B13" s="35">
        <f>'By Basin and Entity'!H12</f>
        <v>259801.3000945455</v>
      </c>
      <c r="C13" s="35">
        <f>'TN Allocations'!H20</f>
        <v>147199.83756462886</v>
      </c>
      <c r="D13" s="35">
        <f t="shared" si="0"/>
        <v>112601.46252991664</v>
      </c>
      <c r="E13" s="38">
        <f t="shared" si="1"/>
        <v>0.43341377617794569</v>
      </c>
      <c r="F13" s="35">
        <f>'By Basin and Entity'!H38</f>
        <v>50894.224747005384</v>
      </c>
      <c r="G13" s="35">
        <f>'TP Allocations'!H20</f>
        <v>14441.767899900302</v>
      </c>
      <c r="H13" s="35">
        <f t="shared" si="2"/>
        <v>36452.456847105081</v>
      </c>
      <c r="I13" s="38">
        <f t="shared" si="3"/>
        <v>0.71623955425806818</v>
      </c>
    </row>
    <row r="14" spans="1:9">
      <c r="A14" s="12" t="s">
        <v>106</v>
      </c>
      <c r="B14" s="35">
        <f>'By Basin and Entity'!H13</f>
        <v>14868.631299483026</v>
      </c>
      <c r="C14" s="35">
        <f>'TN Allocations'!H21</f>
        <v>6688.035460979565</v>
      </c>
      <c r="D14" s="35">
        <f t="shared" si="0"/>
        <v>8180.595838503461</v>
      </c>
      <c r="E14" s="38">
        <f t="shared" si="1"/>
        <v>0.55019158614740116</v>
      </c>
      <c r="F14" s="35">
        <f>'By Basin and Entity'!H39</f>
        <v>3862.7159110521625</v>
      </c>
      <c r="G14" s="35">
        <f>'TP Allocations'!H21</f>
        <v>742.1290600007552</v>
      </c>
      <c r="H14" s="35">
        <f t="shared" si="2"/>
        <v>3120.5868510514074</v>
      </c>
      <c r="I14" s="38">
        <f t="shared" si="3"/>
        <v>0.80787376625929319</v>
      </c>
    </row>
    <row r="15" spans="1:9">
      <c r="A15" s="12" t="s">
        <v>107</v>
      </c>
      <c r="B15" s="35">
        <f>'By Basin and Entity'!H14</f>
        <v>11857.504580127214</v>
      </c>
      <c r="C15" s="35">
        <f>'TN Allocations'!H22</f>
        <v>5889.6579202101702</v>
      </c>
      <c r="D15" s="35">
        <f t="shared" si="0"/>
        <v>5967.8466599170433</v>
      </c>
      <c r="E15" s="38">
        <f t="shared" si="1"/>
        <v>0.50329701494857171</v>
      </c>
      <c r="F15" s="35">
        <f>'By Basin and Entity'!H40</f>
        <v>2072.0413738529978</v>
      </c>
      <c r="G15" s="35">
        <f>'TP Allocations'!H22</f>
        <v>757.59264038194021</v>
      </c>
      <c r="H15" s="35">
        <f t="shared" si="2"/>
        <v>1314.4487334710575</v>
      </c>
      <c r="I15" s="38">
        <f t="shared" si="3"/>
        <v>0.63437378715407433</v>
      </c>
    </row>
    <row r="16" spans="1:9">
      <c r="A16" s="12" t="s">
        <v>108</v>
      </c>
      <c r="B16" s="35">
        <f>'By Basin and Entity'!H15</f>
        <v>103.27220028219789</v>
      </c>
      <c r="C16" s="35">
        <f>'TN Allocations'!H23</f>
        <v>51.295610152996645</v>
      </c>
      <c r="D16" s="35">
        <f t="shared" si="0"/>
        <v>51.976590129201242</v>
      </c>
      <c r="E16" s="38">
        <f t="shared" si="1"/>
        <v>0.50329701494857171</v>
      </c>
      <c r="F16" s="35">
        <f>'By Basin and Entity'!H41</f>
        <v>2.9486854947851175</v>
      </c>
      <c r="G16" s="35">
        <f>'TP Allocations'!H23</f>
        <v>1.0781167103319966</v>
      </c>
      <c r="H16" s="35">
        <f t="shared" si="2"/>
        <v>1.8705687844531209</v>
      </c>
      <c r="I16" s="38">
        <f t="shared" si="3"/>
        <v>0.63437378715407444</v>
      </c>
    </row>
    <row r="17" spans="1:9">
      <c r="A17" s="12" t="s">
        <v>99</v>
      </c>
      <c r="B17" s="35">
        <f>'By Basin and Entity'!H16</f>
        <v>212610.15323629905</v>
      </c>
      <c r="C17" s="35">
        <f>'TN Allocations'!H24</f>
        <v>116800.46520861318</v>
      </c>
      <c r="D17" s="35">
        <f t="shared" si="0"/>
        <v>95809.688027685872</v>
      </c>
      <c r="E17" s="38">
        <f t="shared" si="1"/>
        <v>0.45063552501747706</v>
      </c>
      <c r="F17" s="35">
        <f>'By Basin and Entity'!H42</f>
        <v>52705.255894963077</v>
      </c>
      <c r="G17" s="35">
        <f>'TP Allocations'!H24</f>
        <v>14300.661304216919</v>
      </c>
      <c r="H17" s="35">
        <f t="shared" si="2"/>
        <v>38404.594590746157</v>
      </c>
      <c r="I17" s="38">
        <f t="shared" si="3"/>
        <v>0.72866726360807588</v>
      </c>
    </row>
    <row r="18" spans="1:9">
      <c r="A18" s="12" t="s">
        <v>114</v>
      </c>
      <c r="B18" s="35">
        <f>'By Basin and Entity'!H17</f>
        <v>1230.3268649137656</v>
      </c>
      <c r="C18" s="35">
        <f>'TN Allocations'!H25</f>
        <v>720.45510817631282</v>
      </c>
      <c r="D18" s="35">
        <f t="shared" si="0"/>
        <v>509.87175673745276</v>
      </c>
      <c r="E18" s="38">
        <f t="shared" si="1"/>
        <v>0.41441975403275455</v>
      </c>
      <c r="F18" s="35">
        <f>'By Basin and Entity'!H43</f>
        <v>341.15711211031953</v>
      </c>
      <c r="G18" s="35">
        <f>'TP Allocations'!H25</f>
        <v>102.11847167107841</v>
      </c>
      <c r="H18" s="35">
        <f t="shared" si="2"/>
        <v>239.03864043924114</v>
      </c>
      <c r="I18" s="38">
        <f t="shared" si="3"/>
        <v>0.70067025412603301</v>
      </c>
    </row>
    <row r="19" spans="1:9">
      <c r="A19" s="12" t="s">
        <v>110</v>
      </c>
      <c r="B19" s="35">
        <f>'By Basin and Entity'!H18</f>
        <v>22189.17947818742</v>
      </c>
      <c r="C19" s="35">
        <f>'TN Allocations'!H26</f>
        <v>10046.011462893483</v>
      </c>
      <c r="D19" s="35">
        <f t="shared" si="0"/>
        <v>12143.168015293937</v>
      </c>
      <c r="E19" s="38">
        <f t="shared" si="1"/>
        <v>0.54725628891464906</v>
      </c>
      <c r="F19" s="35">
        <f>'By Basin and Entity'!H44</f>
        <v>5117.692470360992</v>
      </c>
      <c r="G19" s="35">
        <f>'TP Allocations'!H26</f>
        <v>947.33546472111129</v>
      </c>
      <c r="H19" s="35">
        <f t="shared" si="2"/>
        <v>4170.3570056398803</v>
      </c>
      <c r="I19" s="38">
        <f t="shared" si="3"/>
        <v>0.8148901149868647</v>
      </c>
    </row>
    <row r="20" spans="1:9">
      <c r="A20" s="12" t="s">
        <v>111</v>
      </c>
      <c r="B20" s="35">
        <f>'By Basin and Entity'!H19</f>
        <v>57565.107541093887</v>
      </c>
      <c r="C20" s="35">
        <f>'TN Allocations'!H27</f>
        <v>27443.56432063345</v>
      </c>
      <c r="D20" s="35">
        <f t="shared" si="0"/>
        <v>30121.543220460437</v>
      </c>
      <c r="E20" s="38">
        <f t="shared" si="1"/>
        <v>0.52326043513351606</v>
      </c>
      <c r="F20" s="35">
        <f>'By Basin and Entity'!H45</f>
        <v>16144.691172586539</v>
      </c>
      <c r="G20" s="35">
        <f>'TP Allocations'!H27</f>
        <v>3388.3084293237202</v>
      </c>
      <c r="H20" s="35">
        <f t="shared" si="2"/>
        <v>12756.382743262819</v>
      </c>
      <c r="I20" s="38">
        <f t="shared" si="3"/>
        <v>0.79012863156670221</v>
      </c>
    </row>
    <row r="21" spans="1:9">
      <c r="A21" s="12" t="s">
        <v>112</v>
      </c>
      <c r="B21" s="35">
        <f>'By Basin and Entity'!H20</f>
        <v>20191.470743824219</v>
      </c>
      <c r="C21" s="35">
        <f>'TN Allocations'!H28</f>
        <v>11823.726404609026</v>
      </c>
      <c r="D21" s="35">
        <f t="shared" si="0"/>
        <v>8367.7443392151927</v>
      </c>
      <c r="E21" s="38">
        <f t="shared" si="1"/>
        <v>0.41441975403275455</v>
      </c>
      <c r="F21" s="35">
        <f>'By Basin and Entity'!H46</f>
        <v>5653.956820299838</v>
      </c>
      <c r="G21" s="35">
        <f>'TP Allocations'!H28</f>
        <v>1692.3974582027329</v>
      </c>
      <c r="H21" s="35">
        <f t="shared" si="2"/>
        <v>3961.5593620971049</v>
      </c>
      <c r="I21" s="38">
        <f t="shared" si="3"/>
        <v>0.70067025412603301</v>
      </c>
    </row>
    <row r="22" spans="1:9">
      <c r="A22" s="12" t="s">
        <v>113</v>
      </c>
      <c r="B22" s="35">
        <f>'By Basin and Entity'!H21</f>
        <v>10815.428258167058</v>
      </c>
      <c r="C22" s="35">
        <f>'TN Allocations'!H29</f>
        <v>5978.7239514662378</v>
      </c>
      <c r="D22" s="35">
        <f t="shared" si="0"/>
        <v>4836.7043067008199</v>
      </c>
      <c r="E22" s="38">
        <f t="shared" si="1"/>
        <v>0.44720414127369185</v>
      </c>
      <c r="F22" s="35">
        <f>'By Basin and Entity'!H47</f>
        <v>2565.6415271543901</v>
      </c>
      <c r="G22" s="35">
        <f>'TP Allocations'!H29</f>
        <v>752.66580020551623</v>
      </c>
      <c r="H22" s="35">
        <f t="shared" si="2"/>
        <v>1812.9757269488739</v>
      </c>
      <c r="I22" s="38">
        <f t="shared" si="3"/>
        <v>0.70663641345082429</v>
      </c>
    </row>
    <row r="23" spans="1:9">
      <c r="A23" s="12" t="s">
        <v>115</v>
      </c>
      <c r="B23" s="35">
        <f>'By Basin and Entity'!H22</f>
        <v>27134.257294075138</v>
      </c>
      <c r="C23" s="35">
        <f>'TN Allocations'!H30</f>
        <v>12151.539200135323</v>
      </c>
      <c r="D23" s="35">
        <f t="shared" si="0"/>
        <v>14982.718093939815</v>
      </c>
      <c r="E23" s="38">
        <f t="shared" si="1"/>
        <v>0.55216982471863507</v>
      </c>
      <c r="F23" s="35">
        <f>'By Basin and Entity'!H48</f>
        <v>6871.6487776310505</v>
      </c>
      <c r="G23" s="35">
        <f>'TP Allocations'!H30</f>
        <v>1417.3607575514318</v>
      </c>
      <c r="H23" s="35">
        <f t="shared" si="2"/>
        <v>5454.2880200796189</v>
      </c>
      <c r="I23" s="38">
        <f t="shared" si="3"/>
        <v>0.79373789269246442</v>
      </c>
    </row>
    <row r="24" spans="1:9">
      <c r="A24" s="12" t="s">
        <v>116</v>
      </c>
      <c r="B24" s="35">
        <f>'By Basin and Entity'!H23</f>
        <v>27902.685023251201</v>
      </c>
      <c r="C24" s="35">
        <f>'TN Allocations'!H31</f>
        <v>13859.340462737409</v>
      </c>
      <c r="D24" s="35">
        <f t="shared" si="0"/>
        <v>14043.344560513791</v>
      </c>
      <c r="E24" s="38">
        <f t="shared" si="1"/>
        <v>0.50329724715781032</v>
      </c>
      <c r="F24" s="35">
        <f>'By Basin and Entity'!H49</f>
        <v>2856.8550368270135</v>
      </c>
      <c r="G24" s="35">
        <f>'TP Allocations'!H31</f>
        <v>1044.5284008346823</v>
      </c>
      <c r="H24" s="35">
        <f t="shared" si="2"/>
        <v>1812.3266359923311</v>
      </c>
      <c r="I24" s="38">
        <f t="shared" si="3"/>
        <v>0.63437822802700017</v>
      </c>
    </row>
    <row r="25" spans="1:9">
      <c r="A25" s="12" t="s">
        <v>117</v>
      </c>
      <c r="B25" s="35">
        <f>'By Basin and Entity'!H24</f>
        <v>17108.514089248889</v>
      </c>
      <c r="C25" s="35">
        <f>'TN Allocations'!H32</f>
        <v>7648.1430200187451</v>
      </c>
      <c r="D25" s="35">
        <f t="shared" si="0"/>
        <v>9460.3710692301429</v>
      </c>
      <c r="E25" s="38">
        <f t="shared" si="1"/>
        <v>0.55296275409301077</v>
      </c>
      <c r="F25" s="35">
        <f>'By Basin and Entity'!H50</f>
        <v>2929.4280494230934</v>
      </c>
      <c r="G25" s="35">
        <f>'TP Allocations'!H32</f>
        <v>602.91665955648682</v>
      </c>
      <c r="H25" s="35">
        <f t="shared" si="2"/>
        <v>2326.5113898666068</v>
      </c>
      <c r="I25" s="38">
        <f t="shared" si="3"/>
        <v>0.79418622018205165</v>
      </c>
    </row>
    <row r="26" spans="1:9">
      <c r="A26" s="12" t="s">
        <v>128</v>
      </c>
      <c r="B26" s="35">
        <f>SUM(B4:B25)</f>
        <v>2936590.1824489366</v>
      </c>
      <c r="C26" s="35">
        <f t="shared" ref="C26:D26" si="4">SUM(C4:C25)</f>
        <v>1455993.0388124476</v>
      </c>
      <c r="D26" s="35">
        <f t="shared" si="4"/>
        <v>1480597.1436364888</v>
      </c>
      <c r="E26" s="38">
        <f t="shared" si="1"/>
        <v>0.50418923024586337</v>
      </c>
      <c r="F26" s="35">
        <f>SUM(F4:F25)</f>
        <v>664152.19578206807</v>
      </c>
      <c r="G26" s="35">
        <f t="shared" ref="G26" si="5">SUM(G4:G25)</f>
        <v>163799.21686640038</v>
      </c>
      <c r="H26" s="35">
        <f t="shared" ref="H26" si="6">SUM(H4:H25)</f>
        <v>500352.97891566751</v>
      </c>
      <c r="I26" s="38">
        <f t="shared" si="3"/>
        <v>0.75337096239888224</v>
      </c>
    </row>
    <row r="28" spans="1:9">
      <c r="A28" s="101" t="s">
        <v>338</v>
      </c>
      <c r="B28" s="102"/>
      <c r="C28" s="102"/>
      <c r="D28" s="102"/>
      <c r="E28" s="101"/>
      <c r="F28" s="101"/>
      <c r="G28" s="101"/>
      <c r="H28" s="101"/>
      <c r="I28" s="101"/>
    </row>
    <row r="29" spans="1:9" s="100" customFormat="1">
      <c r="A29" s="80"/>
      <c r="B29" s="102" t="s">
        <v>335</v>
      </c>
      <c r="C29" s="102"/>
      <c r="D29" s="102"/>
      <c r="E29" s="101"/>
      <c r="F29" s="101" t="s">
        <v>336</v>
      </c>
      <c r="G29" s="101"/>
      <c r="H29" s="101"/>
      <c r="I29" s="101"/>
    </row>
    <row r="30" spans="1:9" s="100" customFormat="1" ht="46.5" customHeight="1">
      <c r="A30" s="85"/>
      <c r="B30" s="79" t="s">
        <v>332</v>
      </c>
      <c r="C30" s="79" t="s">
        <v>333</v>
      </c>
      <c r="D30" s="79" t="s">
        <v>334</v>
      </c>
      <c r="E30" s="79" t="s">
        <v>331</v>
      </c>
      <c r="F30" s="79" t="s">
        <v>332</v>
      </c>
      <c r="G30" s="79" t="s">
        <v>333</v>
      </c>
      <c r="H30" s="79" t="s">
        <v>334</v>
      </c>
      <c r="I30" s="79" t="s">
        <v>331</v>
      </c>
    </row>
    <row r="31" spans="1:9">
      <c r="A31" s="12" t="s">
        <v>4</v>
      </c>
      <c r="B31" s="35">
        <f>'By Basin and Entity'!H3</f>
        <v>1498354.9166835658</v>
      </c>
      <c r="C31" s="35">
        <f>'TN Allocations'!H38</f>
        <v>548380.68356853817</v>
      </c>
      <c r="D31" s="35">
        <f>B31-C31</f>
        <v>949974.23311502766</v>
      </c>
      <c r="E31" s="38">
        <f>D31/B31</f>
        <v>0.6340114898929855</v>
      </c>
      <c r="F31" s="35">
        <f>'By Basin and Entity'!H29</f>
        <v>352980.01776860683</v>
      </c>
      <c r="G31" s="35">
        <f>'TP Allocations'!H38</f>
        <v>61692.826901460539</v>
      </c>
      <c r="H31" s="35">
        <f>F31-G31</f>
        <v>291287.1908671463</v>
      </c>
      <c r="I31" s="38">
        <f>H31/F31</f>
        <v>0.82522289139352145</v>
      </c>
    </row>
    <row r="32" spans="1:9">
      <c r="A32" s="12" t="s">
        <v>17</v>
      </c>
      <c r="B32" s="35">
        <f>'By Basin and Entity'!H4</f>
        <v>457773.13247746631</v>
      </c>
      <c r="C32" s="35">
        <f>'TN Allocations'!H39</f>
        <v>212472.75778586528</v>
      </c>
      <c r="D32" s="35">
        <f>B32-C32</f>
        <v>245300.37469160103</v>
      </c>
      <c r="E32" s="38">
        <f>D32/B32</f>
        <v>0.53585577066097434</v>
      </c>
      <c r="F32" s="35">
        <f>'By Basin and Entity'!H30</f>
        <v>101685.99699754939</v>
      </c>
      <c r="G32" s="35">
        <f>'TP Allocations'!H39</f>
        <v>23925.537122551661</v>
      </c>
      <c r="H32" s="35">
        <f>F32-G32</f>
        <v>77760.45987499773</v>
      </c>
      <c r="I32" s="38">
        <f>H32/F32</f>
        <v>0.76471158439712938</v>
      </c>
    </row>
    <row r="33" spans="1:9">
      <c r="A33" s="12" t="s">
        <v>101</v>
      </c>
      <c r="B33" s="35">
        <f>'By Basin and Entity'!H5</f>
        <v>1709.3375140467565</v>
      </c>
      <c r="C33" s="35">
        <f>'TN Allocations'!H40</f>
        <v>936.39005499907091</v>
      </c>
      <c r="D33" s="35">
        <f t="shared" ref="D33:D52" si="7">B33-C33</f>
        <v>772.94745904768558</v>
      </c>
      <c r="E33" s="38">
        <f t="shared" ref="E33:E53" si="8">D33/B33</f>
        <v>0.45219124526073129</v>
      </c>
      <c r="F33" s="35">
        <f>'By Basin and Entity'!H31</f>
        <v>289.20634505368417</v>
      </c>
      <c r="G33" s="35">
        <f>'TP Allocations'!H40</f>
        <v>105.34388118739545</v>
      </c>
      <c r="H33" s="35">
        <f t="shared" ref="H33:H52" si="9">F33-G33</f>
        <v>183.86246386628872</v>
      </c>
      <c r="I33" s="38">
        <f t="shared" ref="I33:I53" si="10">H33/F33</f>
        <v>0.63574837485726354</v>
      </c>
    </row>
    <row r="34" spans="1:9">
      <c r="A34" s="12" t="s">
        <v>109</v>
      </c>
      <c r="B34" s="35">
        <f>'By Basin and Entity'!H6</f>
        <v>31230.631425806765</v>
      </c>
      <c r="C34" s="35">
        <f>'TN Allocations'!H41</f>
        <v>16789.149228015554</v>
      </c>
      <c r="D34" s="35">
        <f t="shared" si="7"/>
        <v>14441.482197791211</v>
      </c>
      <c r="E34" s="38">
        <f t="shared" si="8"/>
        <v>0.46241403194486169</v>
      </c>
      <c r="F34" s="35">
        <f>'By Basin and Entity'!H32</f>
        <v>7685.3015992947421</v>
      </c>
      <c r="G34" s="35">
        <f>'TP Allocations'!H41</f>
        <v>1888.7792881517503</v>
      </c>
      <c r="H34" s="35">
        <f t="shared" si="9"/>
        <v>5796.5223111429914</v>
      </c>
      <c r="I34" s="38">
        <f t="shared" si="10"/>
        <v>0.75423485158668613</v>
      </c>
    </row>
    <row r="35" spans="1:9">
      <c r="A35" s="12" t="s">
        <v>87</v>
      </c>
      <c r="B35" s="35">
        <f>'By Basin and Entity'!H7</f>
        <v>0</v>
      </c>
      <c r="C35" s="35">
        <f>'TN Allocations'!H42</f>
        <v>0</v>
      </c>
      <c r="D35" s="35">
        <f t="shared" si="7"/>
        <v>0</v>
      </c>
      <c r="E35" s="38" t="e">
        <f t="shared" si="8"/>
        <v>#DIV/0!</v>
      </c>
      <c r="F35" s="35">
        <f>'By Basin and Entity'!H33</f>
        <v>0</v>
      </c>
      <c r="G35" s="35">
        <f>'TP Allocations'!H42</f>
        <v>0</v>
      </c>
      <c r="H35" s="35">
        <f t="shared" si="9"/>
        <v>0</v>
      </c>
      <c r="I35" s="38" t="e">
        <f t="shared" si="10"/>
        <v>#DIV/0!</v>
      </c>
    </row>
    <row r="36" spans="1:9">
      <c r="A36" s="12" t="s">
        <v>100</v>
      </c>
      <c r="B36" s="35">
        <f>'By Basin and Entity'!H8</f>
        <v>7545.0201335725815</v>
      </c>
      <c r="C36" s="35">
        <f>'TN Allocations'!H43</f>
        <v>3910.3596650915583</v>
      </c>
      <c r="D36" s="35">
        <f t="shared" si="7"/>
        <v>3634.6604684810231</v>
      </c>
      <c r="E36" s="38">
        <f t="shared" si="8"/>
        <v>0.48172972425986149</v>
      </c>
      <c r="F36" s="35">
        <f>'By Basin and Entity'!H34</f>
        <v>2173.3570097839529</v>
      </c>
      <c r="G36" s="35">
        <f>'TP Allocations'!H43</f>
        <v>439.91546232280041</v>
      </c>
      <c r="H36" s="35">
        <f t="shared" si="9"/>
        <v>1733.4415474611524</v>
      </c>
      <c r="I36" s="38">
        <f t="shared" si="10"/>
        <v>0.79758711507478874</v>
      </c>
    </row>
    <row r="37" spans="1:9">
      <c r="A37" s="12" t="s">
        <v>102</v>
      </c>
      <c r="B37" s="35">
        <f>'By Basin and Entity'!H9</f>
        <v>10470.736683187191</v>
      </c>
      <c r="C37" s="35">
        <f>'TN Allocations'!H44</f>
        <v>4828.1117438673709</v>
      </c>
      <c r="D37" s="35">
        <f t="shared" si="7"/>
        <v>5642.6249393198204</v>
      </c>
      <c r="E37" s="38">
        <f t="shared" si="8"/>
        <v>0.538894741606878</v>
      </c>
      <c r="F37" s="35">
        <f>'By Basin and Entity'!H35</f>
        <v>1287.402772601223</v>
      </c>
      <c r="G37" s="35">
        <f>'TP Allocations'!H44</f>
        <v>543.16257118507929</v>
      </c>
      <c r="H37" s="35">
        <f t="shared" si="9"/>
        <v>744.24020141614369</v>
      </c>
      <c r="I37" s="38">
        <f t="shared" si="10"/>
        <v>0.57809429749198959</v>
      </c>
    </row>
    <row r="38" spans="1:9">
      <c r="A38" s="12" t="s">
        <v>103</v>
      </c>
      <c r="B38" s="35">
        <f>'By Basin and Entity'!H10</f>
        <v>112801.64275850933</v>
      </c>
      <c r="C38" s="35">
        <f>'TN Allocations'!H45</f>
        <v>109826.46819997428</v>
      </c>
      <c r="D38" s="35">
        <f t="shared" si="7"/>
        <v>2975.1745585350582</v>
      </c>
      <c r="E38" s="38">
        <f t="shared" si="8"/>
        <v>2.6375276864579369E-2</v>
      </c>
      <c r="F38" s="35">
        <f>'By Basin and Entity'!H36</f>
        <v>17498.266082689668</v>
      </c>
      <c r="G38" s="35">
        <f>'TP Allocations'!H45</f>
        <v>11717.20844845974</v>
      </c>
      <c r="H38" s="35">
        <f t="shared" si="9"/>
        <v>5781.0576342299282</v>
      </c>
      <c r="I38" s="38">
        <f t="shared" si="10"/>
        <v>0.33037888479412802</v>
      </c>
    </row>
    <row r="39" spans="1:9">
      <c r="A39" s="12" t="s">
        <v>104</v>
      </c>
      <c r="B39" s="35">
        <f>'By Basin and Entity'!H11</f>
        <v>133326.93406928366</v>
      </c>
      <c r="C39" s="35">
        <f>'TN Allocations'!H46</f>
        <v>86793.12226884166</v>
      </c>
      <c r="D39" s="35">
        <f t="shared" si="7"/>
        <v>46533.811800441996</v>
      </c>
      <c r="E39" s="38">
        <f t="shared" si="8"/>
        <v>0.34902033955315126</v>
      </c>
      <c r="F39" s="35">
        <f>'By Basin and Entity'!H37</f>
        <v>28534.389627726829</v>
      </c>
      <c r="G39" s="35">
        <f>'TP Allocations'!H46</f>
        <v>9784.4624424265858</v>
      </c>
      <c r="H39" s="35">
        <f t="shared" si="9"/>
        <v>18749.927185300243</v>
      </c>
      <c r="I39" s="38">
        <f t="shared" si="10"/>
        <v>0.6570992907127392</v>
      </c>
    </row>
    <row r="40" spans="1:9">
      <c r="A40" s="12" t="s">
        <v>105</v>
      </c>
      <c r="B40" s="35">
        <f>'By Basin and Entity'!H12</f>
        <v>259801.3000945455</v>
      </c>
      <c r="C40" s="35">
        <f>'TN Allocations'!H47</f>
        <v>113854.79815411159</v>
      </c>
      <c r="D40" s="35">
        <f t="shared" si="7"/>
        <v>145946.50194043393</v>
      </c>
      <c r="E40" s="38">
        <f t="shared" si="8"/>
        <v>0.56176201538376391</v>
      </c>
      <c r="F40" s="35">
        <f>'By Basin and Entity'!H38</f>
        <v>50894.224747005384</v>
      </c>
      <c r="G40" s="35">
        <f>'TP Allocations'!H47</f>
        <v>12808.664792337555</v>
      </c>
      <c r="H40" s="35">
        <f t="shared" si="9"/>
        <v>38085.559954667828</v>
      </c>
      <c r="I40" s="38">
        <f t="shared" si="10"/>
        <v>0.74832773549436538</v>
      </c>
    </row>
    <row r="41" spans="1:9">
      <c r="A41" s="12" t="s">
        <v>106</v>
      </c>
      <c r="B41" s="35">
        <f>'By Basin and Entity'!H13</f>
        <v>14868.631299483026</v>
      </c>
      <c r="C41" s="35">
        <f>'TN Allocations'!H48</f>
        <v>14868.631299483026</v>
      </c>
      <c r="D41" s="35">
        <f t="shared" si="7"/>
        <v>0</v>
      </c>
      <c r="E41" s="38">
        <f t="shared" si="8"/>
        <v>0</v>
      </c>
      <c r="F41" s="35">
        <f>'By Basin and Entity'!H39</f>
        <v>3862.7159110521625</v>
      </c>
      <c r="G41" s="35">
        <f>'TP Allocations'!H48</f>
        <v>2610.2217013915961</v>
      </c>
      <c r="H41" s="35">
        <f t="shared" si="9"/>
        <v>1252.4942096605664</v>
      </c>
      <c r="I41" s="38">
        <f t="shared" si="10"/>
        <v>0.32425222007056698</v>
      </c>
    </row>
    <row r="42" spans="1:9">
      <c r="A42" s="12" t="s">
        <v>107</v>
      </c>
      <c r="B42" s="35">
        <f>'By Basin and Entity'!H14</f>
        <v>11857.504580127214</v>
      </c>
      <c r="C42" s="35">
        <f>'TN Allocations'!H49</f>
        <v>5446.7344075878154</v>
      </c>
      <c r="D42" s="35">
        <f t="shared" si="7"/>
        <v>6410.7701725393981</v>
      </c>
      <c r="E42" s="38">
        <f t="shared" si="8"/>
        <v>0.54065087044399185</v>
      </c>
      <c r="F42" s="35">
        <f>'By Basin and Entity'!H40</f>
        <v>2072.0413738529978</v>
      </c>
      <c r="G42" s="35">
        <f>'TP Allocations'!H49</f>
        <v>612.75762085362931</v>
      </c>
      <c r="H42" s="35">
        <f t="shared" si="9"/>
        <v>1459.2837529993685</v>
      </c>
      <c r="I42" s="38">
        <f t="shared" si="10"/>
        <v>0.70427346259298118</v>
      </c>
    </row>
    <row r="43" spans="1:9">
      <c r="A43" s="12" t="s">
        <v>108</v>
      </c>
      <c r="B43" s="35">
        <f>'By Basin and Entity'!H15</f>
        <v>103.27220028219789</v>
      </c>
      <c r="C43" s="35">
        <f>'TN Allocations'!H50</f>
        <v>103.27220028219789</v>
      </c>
      <c r="D43" s="35">
        <f t="shared" si="7"/>
        <v>0</v>
      </c>
      <c r="E43" s="38">
        <f t="shared" si="8"/>
        <v>0</v>
      </c>
      <c r="F43" s="35">
        <f>'By Basin and Entity'!H41</f>
        <v>2.9486854947851175</v>
      </c>
      <c r="G43" s="35">
        <f>'TP Allocations'!H50</f>
        <v>2.9486854947851175</v>
      </c>
      <c r="H43" s="35">
        <f t="shared" si="9"/>
        <v>0</v>
      </c>
      <c r="I43" s="38">
        <f t="shared" si="10"/>
        <v>0</v>
      </c>
    </row>
    <row r="44" spans="1:9">
      <c r="A44" s="12" t="s">
        <v>99</v>
      </c>
      <c r="B44" s="35">
        <f>'By Basin and Entity'!H16</f>
        <v>212610.15323629905</v>
      </c>
      <c r="C44" s="35">
        <f>'TN Allocations'!H51</f>
        <v>146311.47886400094</v>
      </c>
      <c r="D44" s="35">
        <f t="shared" si="7"/>
        <v>66298.674372298119</v>
      </c>
      <c r="E44" s="38">
        <f t="shared" si="8"/>
        <v>0.31183211790742882</v>
      </c>
      <c r="F44" s="35">
        <f>'By Basin and Entity'!H42</f>
        <v>52705.255894963077</v>
      </c>
      <c r="G44" s="35">
        <f>'TP Allocations'!H51</f>
        <v>16460.041372200107</v>
      </c>
      <c r="H44" s="35">
        <f t="shared" si="9"/>
        <v>36245.214522762966</v>
      </c>
      <c r="I44" s="38">
        <f t="shared" si="10"/>
        <v>0.6876963958774146</v>
      </c>
    </row>
    <row r="45" spans="1:9">
      <c r="A45" s="12" t="s">
        <v>114</v>
      </c>
      <c r="B45" s="35">
        <f>'By Basin and Entity'!H17</f>
        <v>1230.3268649137656</v>
      </c>
      <c r="C45" s="35">
        <f>'TN Allocations'!H52</f>
        <v>1230.3268649137656</v>
      </c>
      <c r="D45" s="35">
        <f t="shared" si="7"/>
        <v>0</v>
      </c>
      <c r="E45" s="38">
        <f t="shared" si="8"/>
        <v>0</v>
      </c>
      <c r="F45" s="35">
        <f>'By Basin and Entity'!H43</f>
        <v>341.15711211031953</v>
      </c>
      <c r="G45" s="35">
        <f>'TP Allocations'!H52</f>
        <v>155.95429481518829</v>
      </c>
      <c r="H45" s="35">
        <f t="shared" si="9"/>
        <v>185.20281729513124</v>
      </c>
      <c r="I45" s="38">
        <f t="shared" si="10"/>
        <v>0.54286664624843717</v>
      </c>
    </row>
    <row r="46" spans="1:9">
      <c r="A46" s="12" t="s">
        <v>110</v>
      </c>
      <c r="B46" s="35">
        <f>'By Basin and Entity'!H18</f>
        <v>22189.17947818742</v>
      </c>
      <c r="C46" s="35">
        <f>'TN Allocations'!H53</f>
        <v>11510.654434134471</v>
      </c>
      <c r="D46" s="35">
        <f t="shared" si="7"/>
        <v>10678.525044052949</v>
      </c>
      <c r="E46" s="38">
        <f t="shared" si="8"/>
        <v>0.48124920772984131</v>
      </c>
      <c r="F46" s="35">
        <f>'By Basin and Entity'!H44</f>
        <v>5117.692470360992</v>
      </c>
      <c r="G46" s="35">
        <f>'TP Allocations'!H53</f>
        <v>1294.9486238401282</v>
      </c>
      <c r="H46" s="35">
        <f t="shared" si="9"/>
        <v>3822.7438465208638</v>
      </c>
      <c r="I46" s="38">
        <f t="shared" si="10"/>
        <v>0.74696630730748359</v>
      </c>
    </row>
    <row r="47" spans="1:9">
      <c r="A47" s="12" t="s">
        <v>111</v>
      </c>
      <c r="B47" s="35">
        <f>'By Basin and Entity'!H19</f>
        <v>57565.107541093887</v>
      </c>
      <c r="C47" s="35">
        <f>'TN Allocations'!H54</f>
        <v>55472.862767278319</v>
      </c>
      <c r="D47" s="35">
        <f t="shared" si="7"/>
        <v>2092.2447738155679</v>
      </c>
      <c r="E47" s="38">
        <f t="shared" si="8"/>
        <v>3.6345711198784464E-2</v>
      </c>
      <c r="F47" s="35">
        <f>'By Basin and Entity'!H45</f>
        <v>16144.691172586539</v>
      </c>
      <c r="G47" s="35">
        <f>'TP Allocations'!H54</f>
        <v>8551.261396940643</v>
      </c>
      <c r="H47" s="35">
        <f t="shared" si="9"/>
        <v>7593.4297756458964</v>
      </c>
      <c r="I47" s="38">
        <f t="shared" si="10"/>
        <v>0.47033601909582728</v>
      </c>
    </row>
    <row r="48" spans="1:9">
      <c r="A48" s="12" t="s">
        <v>112</v>
      </c>
      <c r="B48" s="35">
        <f>'By Basin and Entity'!H20</f>
        <v>20191.470743824219</v>
      </c>
      <c r="C48" s="35">
        <f>'TN Allocations'!H55</f>
        <v>12094.422909192625</v>
      </c>
      <c r="D48" s="35">
        <f t="shared" si="7"/>
        <v>8097.047834631594</v>
      </c>
      <c r="E48" s="38">
        <f t="shared" si="8"/>
        <v>0.40101327621754174</v>
      </c>
      <c r="F48" s="35">
        <f>'By Basin and Entity'!H46</f>
        <v>5653.956820299838</v>
      </c>
      <c r="G48" s="35">
        <f>'TP Allocations'!H55</f>
        <v>1360.6225772841706</v>
      </c>
      <c r="H48" s="35">
        <f t="shared" si="9"/>
        <v>4293.3342430156672</v>
      </c>
      <c r="I48" s="38">
        <f t="shared" si="10"/>
        <v>0.75935037699633245</v>
      </c>
    </row>
    <row r="49" spans="1:9">
      <c r="A49" s="12" t="s">
        <v>113</v>
      </c>
      <c r="B49" s="35">
        <f>'By Basin and Entity'!H21</f>
        <v>10815.428258167058</v>
      </c>
      <c r="C49" s="35">
        <f>'TN Allocations'!H56</f>
        <v>7645.1254681353985</v>
      </c>
      <c r="D49" s="35">
        <f t="shared" si="7"/>
        <v>3170.3027900316592</v>
      </c>
      <c r="E49" s="38">
        <f t="shared" si="8"/>
        <v>0.29312780912190578</v>
      </c>
      <c r="F49" s="35">
        <f>'By Basin and Entity'!H47</f>
        <v>2565.6415271543901</v>
      </c>
      <c r="G49" s="35">
        <f>'TP Allocations'!H56</f>
        <v>860.07661516523251</v>
      </c>
      <c r="H49" s="35">
        <f t="shared" si="9"/>
        <v>1705.5649119891577</v>
      </c>
      <c r="I49" s="38">
        <f t="shared" si="10"/>
        <v>0.66477132285929186</v>
      </c>
    </row>
    <row r="50" spans="1:9">
      <c r="A50" s="12" t="s">
        <v>115</v>
      </c>
      <c r="B50" s="35">
        <f>'By Basin and Entity'!H22</f>
        <v>27134.257294075138</v>
      </c>
      <c r="C50" s="35">
        <f>'TN Allocations'!H57</f>
        <v>10298.367922966116</v>
      </c>
      <c r="D50" s="35">
        <f t="shared" si="7"/>
        <v>16835.88937110902</v>
      </c>
      <c r="E50" s="38">
        <f t="shared" si="8"/>
        <v>0.62046619476793996</v>
      </c>
      <c r="F50" s="35">
        <f>'By Basin and Entity'!H48</f>
        <v>6871.6487776310505</v>
      </c>
      <c r="G50" s="35">
        <f>'TP Allocations'!H57</f>
        <v>1158.5663913336878</v>
      </c>
      <c r="H50" s="35">
        <f t="shared" si="9"/>
        <v>5713.082386297363</v>
      </c>
      <c r="I50" s="38">
        <f t="shared" si="10"/>
        <v>0.83139906755637549</v>
      </c>
    </row>
    <row r="51" spans="1:9">
      <c r="A51" s="12" t="s">
        <v>116</v>
      </c>
      <c r="B51" s="35">
        <f>'By Basin and Entity'!H23</f>
        <v>27902.685023251201</v>
      </c>
      <c r="C51" s="35">
        <f>'TN Allocations'!H58</f>
        <v>12373.004710627232</v>
      </c>
      <c r="D51" s="35">
        <f t="shared" si="7"/>
        <v>15529.680312623968</v>
      </c>
      <c r="E51" s="38">
        <f t="shared" si="8"/>
        <v>0.55656580360216745</v>
      </c>
      <c r="F51" s="35">
        <f>'By Basin and Entity'!H49</f>
        <v>2856.8550368270135</v>
      </c>
      <c r="G51" s="35">
        <f>'TP Allocations'!H58</f>
        <v>1391.9709815910235</v>
      </c>
      <c r="H51" s="35">
        <f t="shared" si="9"/>
        <v>1464.88405523599</v>
      </c>
      <c r="I51" s="38">
        <f t="shared" si="10"/>
        <v>0.5127610734015311</v>
      </c>
    </row>
    <row r="52" spans="1:9">
      <c r="A52" s="12" t="s">
        <v>117</v>
      </c>
      <c r="B52" s="35">
        <f>'By Basin and Entity'!H24</f>
        <v>17108.514089248889</v>
      </c>
      <c r="C52" s="35">
        <f>'TN Allocations'!H59</f>
        <v>9913.2550478394005</v>
      </c>
      <c r="D52" s="35">
        <f t="shared" si="7"/>
        <v>7195.2590414094884</v>
      </c>
      <c r="E52" s="38">
        <f t="shared" si="8"/>
        <v>0.42056598275422646</v>
      </c>
      <c r="F52" s="35">
        <f>'By Basin and Entity'!H50</f>
        <v>2929.4280494230934</v>
      </c>
      <c r="G52" s="35">
        <f>'TP Allocations'!H59</f>
        <v>1115.2411928819324</v>
      </c>
      <c r="H52" s="35">
        <f t="shared" si="9"/>
        <v>1814.186856541161</v>
      </c>
      <c r="I52" s="38">
        <f t="shared" si="10"/>
        <v>0.61929729146221479</v>
      </c>
    </row>
    <row r="53" spans="1:9">
      <c r="A53" s="12" t="s">
        <v>128</v>
      </c>
      <c r="B53" s="35">
        <f>SUM(B31:B52)</f>
        <v>2936590.1824489366</v>
      </c>
      <c r="C53" s="35">
        <f t="shared" ref="C53" si="11">SUM(C31:C52)</f>
        <v>1385059.9775657458</v>
      </c>
      <c r="D53" s="35">
        <f t="shared" ref="D53" si="12">SUM(D31:D52)</f>
        <v>1551530.2048831908</v>
      </c>
      <c r="E53" s="38">
        <f t="shared" si="8"/>
        <v>0.52834413673252478</v>
      </c>
      <c r="F53" s="35">
        <f>SUM(F31:F52)</f>
        <v>664152.19578206807</v>
      </c>
      <c r="G53" s="35">
        <f t="shared" ref="G53" si="13">SUM(G31:G52)</f>
        <v>158480.5123638752</v>
      </c>
      <c r="H53" s="35">
        <f t="shared" ref="H53" si="14">SUM(H31:H52)</f>
        <v>505671.68341819273</v>
      </c>
      <c r="I53" s="38">
        <f t="shared" si="10"/>
        <v>0.76137922396348079</v>
      </c>
    </row>
  </sheetData>
  <pageMargins left="0.7" right="0.7" top="0.75" bottom="0.75" header="0.3" footer="0.3"/>
  <pageSetup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59"/>
  <sheetViews>
    <sheetView showGridLines="0" workbookViewId="0">
      <pane ySplit="2" topLeftCell="A24" activePane="bottomLeft" state="frozen"/>
      <selection pane="bottomLeft" activeCell="A40" sqref="A40:XFD40"/>
    </sheetView>
  </sheetViews>
  <sheetFormatPr defaultRowHeight="15"/>
  <cols>
    <col min="1" max="1" width="66.140625" customWidth="1"/>
    <col min="2" max="2" width="17.7109375" style="5" hidden="1" customWidth="1"/>
    <col min="3" max="3" width="8" style="5" hidden="1" customWidth="1"/>
    <col min="4" max="4" width="7" style="5" hidden="1" customWidth="1"/>
    <col min="5" max="5" width="8" style="5" hidden="1" customWidth="1"/>
    <col min="6" max="6" width="7" style="5" hidden="1" customWidth="1"/>
    <col min="7" max="7" width="8" style="5" hidden="1" customWidth="1"/>
    <col min="8" max="9" width="5.7109375" style="5" hidden="1" customWidth="1"/>
    <col min="10" max="10" width="8" style="5" customWidth="1"/>
    <col min="11" max="12" width="12.42578125" style="5" customWidth="1"/>
    <col min="13" max="14" width="12.42578125" customWidth="1"/>
    <col min="15" max="15" width="7" customWidth="1"/>
    <col min="16" max="16" width="5" customWidth="1"/>
    <col min="17" max="17" width="6" customWidth="1"/>
    <col min="18" max="18" width="7" customWidth="1"/>
    <col min="19" max="19" width="7" bestFit="1" customWidth="1"/>
    <col min="20" max="20" width="5" customWidth="1"/>
    <col min="21" max="21" width="6" customWidth="1"/>
    <col min="22" max="22" width="6" bestFit="1" customWidth="1"/>
    <col min="23" max="23" width="5" customWidth="1"/>
    <col min="24" max="31" width="7" bestFit="1" customWidth="1"/>
    <col min="32" max="33" width="7" customWidth="1"/>
    <col min="34" max="34" width="6" bestFit="1" customWidth="1"/>
    <col min="35" max="35" width="7" bestFit="1" customWidth="1"/>
    <col min="36" max="36" width="5" customWidth="1"/>
    <col min="37" max="37" width="6" customWidth="1"/>
    <col min="38" max="39" width="7" bestFit="1" customWidth="1"/>
    <col min="40" max="40" width="9" bestFit="1" customWidth="1"/>
    <col min="41" max="41" width="8" bestFit="1" customWidth="1"/>
    <col min="42" max="42" width="8" customWidth="1"/>
    <col min="43" max="43" width="7" customWidth="1"/>
    <col min="44" max="44" width="6" customWidth="1"/>
    <col min="45" max="45" width="9" bestFit="1" customWidth="1"/>
    <col min="46" max="46" width="6" customWidth="1"/>
    <col min="47" max="47" width="7" bestFit="1" customWidth="1"/>
    <col min="48" max="48" width="6" customWidth="1"/>
    <col min="49" max="49" width="5" customWidth="1"/>
    <col min="50" max="50" width="7" bestFit="1" customWidth="1"/>
    <col min="51" max="53" width="8" bestFit="1" customWidth="1"/>
    <col min="54" max="54" width="6" bestFit="1" customWidth="1"/>
    <col min="55" max="55" width="7" customWidth="1"/>
    <col min="56" max="56" width="6" customWidth="1"/>
    <col min="57" max="57" width="9" bestFit="1" customWidth="1"/>
    <col min="58" max="59" width="7" bestFit="1" customWidth="1"/>
    <col min="60" max="61" width="8" bestFit="1" customWidth="1"/>
    <col min="62" max="62" width="6" customWidth="1"/>
    <col min="63" max="63" width="7" customWidth="1"/>
    <col min="64" max="64" width="7" bestFit="1" customWidth="1"/>
    <col min="65" max="65" width="7" customWidth="1"/>
    <col min="66" max="66" width="8" bestFit="1" customWidth="1"/>
    <col min="67" max="68" width="6" customWidth="1"/>
    <col min="69" max="69" width="5" customWidth="1"/>
    <col min="70" max="71" width="8" bestFit="1" customWidth="1"/>
    <col min="72" max="72" width="7" bestFit="1" customWidth="1"/>
    <col min="73" max="74" width="8" bestFit="1" customWidth="1"/>
    <col min="75" max="75" width="5" customWidth="1"/>
    <col min="76" max="76" width="8" bestFit="1" customWidth="1"/>
    <col min="77" max="77" width="6" bestFit="1" customWidth="1"/>
    <col min="78" max="78" width="7" bestFit="1" customWidth="1"/>
    <col min="79" max="80" width="8" bestFit="1" customWidth="1"/>
    <col min="81" max="82" width="6" customWidth="1"/>
    <col min="83" max="83" width="8" bestFit="1" customWidth="1"/>
    <col min="84" max="84" width="7" customWidth="1"/>
    <col min="85" max="85" width="8" bestFit="1" customWidth="1"/>
    <col min="86" max="86" width="6" customWidth="1"/>
    <col min="87" max="88" width="8" bestFit="1" customWidth="1"/>
    <col min="89" max="89" width="9" bestFit="1" customWidth="1"/>
    <col min="90" max="90" width="6" customWidth="1"/>
    <col min="91" max="91" width="5" customWidth="1"/>
    <col min="92" max="92" width="8" bestFit="1" customWidth="1"/>
    <col min="93" max="93" width="7" customWidth="1"/>
    <col min="94" max="94" width="5" customWidth="1"/>
    <col min="95" max="95" width="7" customWidth="1"/>
    <col min="96" max="96" width="8" bestFit="1" customWidth="1"/>
    <col min="97" max="97" width="7" customWidth="1"/>
    <col min="98" max="99" width="6" customWidth="1"/>
    <col min="100" max="100" width="7" bestFit="1" customWidth="1"/>
    <col min="101" max="101" width="6" bestFit="1" customWidth="1"/>
    <col min="102" max="103" width="6" customWidth="1"/>
    <col min="104" max="104" width="6" bestFit="1" customWidth="1"/>
    <col min="105" max="105" width="8" bestFit="1" customWidth="1"/>
    <col min="106" max="106" width="5" customWidth="1"/>
    <col min="107" max="107" width="6" customWidth="1"/>
    <col min="108" max="108" width="7" bestFit="1" customWidth="1"/>
    <col min="109" max="109" width="11.28515625" bestFit="1" customWidth="1"/>
    <col min="110" max="110" width="7" bestFit="1" customWidth="1"/>
    <col min="111" max="111" width="8" bestFit="1" customWidth="1"/>
    <col min="112" max="113" width="6" bestFit="1" customWidth="1"/>
    <col min="114" max="115" width="8" bestFit="1" customWidth="1"/>
    <col min="116" max="116" width="6" bestFit="1" customWidth="1"/>
    <col min="117" max="118" width="7" bestFit="1" customWidth="1"/>
    <col min="119" max="119" width="11.28515625" bestFit="1" customWidth="1"/>
  </cols>
  <sheetData>
    <row r="1" spans="1:14">
      <c r="A1" s="1" t="s">
        <v>293</v>
      </c>
      <c r="B1" s="7" t="s">
        <v>121</v>
      </c>
      <c r="C1" s="6"/>
      <c r="D1" s="6"/>
      <c r="E1" s="6"/>
      <c r="F1" s="6"/>
      <c r="G1" s="6"/>
      <c r="H1" s="6"/>
      <c r="I1" s="6"/>
      <c r="J1" s="6"/>
      <c r="K1" s="111"/>
      <c r="L1" s="111"/>
      <c r="M1" s="112"/>
      <c r="N1" s="112"/>
    </row>
    <row r="2" spans="1:14" s="47" customFormat="1" ht="30">
      <c r="A2" s="70" t="s">
        <v>119</v>
      </c>
      <c r="B2" s="105">
        <v>1000</v>
      </c>
      <c r="C2" s="105">
        <v>2000</v>
      </c>
      <c r="D2" s="105">
        <v>3000</v>
      </c>
      <c r="E2" s="105">
        <v>4000</v>
      </c>
      <c r="F2" s="105">
        <v>5000</v>
      </c>
      <c r="G2" s="105">
        <v>6000</v>
      </c>
      <c r="H2" s="105">
        <v>7000</v>
      </c>
      <c r="I2" s="105">
        <v>8000</v>
      </c>
      <c r="J2" s="73" t="s">
        <v>120</v>
      </c>
      <c r="K2" s="113" t="s">
        <v>342</v>
      </c>
      <c r="L2" s="113" t="s">
        <v>343</v>
      </c>
      <c r="M2" s="84" t="s">
        <v>341</v>
      </c>
      <c r="N2" s="84" t="s">
        <v>344</v>
      </c>
    </row>
    <row r="3" spans="1:14">
      <c r="A3" s="50" t="s">
        <v>19</v>
      </c>
      <c r="B3" s="36">
        <v>0.04</v>
      </c>
      <c r="C3" s="36">
        <v>16952.22</v>
      </c>
      <c r="D3" s="36">
        <v>64.28</v>
      </c>
      <c r="E3" s="36">
        <v>450.18</v>
      </c>
      <c r="F3" s="36">
        <v>282.60000000000002</v>
      </c>
      <c r="G3" s="36">
        <v>3744.22</v>
      </c>
      <c r="H3" s="36">
        <v>1.42</v>
      </c>
      <c r="I3" s="36">
        <v>101.22</v>
      </c>
      <c r="J3" s="36">
        <v>21596.18</v>
      </c>
      <c r="K3" s="51">
        <f>C3/J3</f>
        <v>0.78496382230561146</v>
      </c>
      <c r="L3" s="51">
        <f>(B3+I3)/J3</f>
        <v>4.6887921845437481E-3</v>
      </c>
      <c r="M3" s="51">
        <f>SUM(D3,E3,F3,G3)/J3</f>
        <v>0.2102816331406758</v>
      </c>
      <c r="N3" s="106">
        <f>1-M3</f>
        <v>0.78971836685932417</v>
      </c>
    </row>
    <row r="4" spans="1:14">
      <c r="A4" s="50" t="s">
        <v>33</v>
      </c>
      <c r="B4" s="36"/>
      <c r="C4" s="36">
        <v>12900.619999999999</v>
      </c>
      <c r="D4" s="36">
        <v>186.57</v>
      </c>
      <c r="E4" s="36">
        <v>10.870000000000001</v>
      </c>
      <c r="F4" s="36">
        <v>53.68</v>
      </c>
      <c r="G4" s="36">
        <v>13.57</v>
      </c>
      <c r="H4" s="36">
        <v>0.78</v>
      </c>
      <c r="I4" s="36">
        <v>8.2899999999999991</v>
      </c>
      <c r="J4" s="36">
        <v>13174.380000000001</v>
      </c>
      <c r="K4" s="51">
        <f t="shared" ref="K4:K56" si="0">C4/J4</f>
        <v>0.97922027450248117</v>
      </c>
      <c r="L4" s="51">
        <f t="shared" ref="L4:L56" si="1">(B4+I4)/J4</f>
        <v>6.2925162322629213E-4</v>
      </c>
      <c r="M4" s="51">
        <f t="shared" ref="M4:M56" si="2">SUM(D4,E4,F4,G4)/J4</f>
        <v>2.0091268052082906E-2</v>
      </c>
      <c r="N4" s="106">
        <f t="shared" ref="N4:N56" si="3">1-M4</f>
        <v>0.97990873194791706</v>
      </c>
    </row>
    <row r="5" spans="1:14">
      <c r="A5" s="50" t="s">
        <v>38</v>
      </c>
      <c r="B5" s="36">
        <v>254.15999999999997</v>
      </c>
      <c r="C5" s="36">
        <v>65.55</v>
      </c>
      <c r="D5" s="36">
        <v>542.34999999999991</v>
      </c>
      <c r="E5" s="36">
        <v>2080.1400000000003</v>
      </c>
      <c r="F5" s="36">
        <v>716.06000000000006</v>
      </c>
      <c r="G5" s="36">
        <v>3100.3200000000011</v>
      </c>
      <c r="H5" s="36">
        <v>4.72</v>
      </c>
      <c r="I5" s="36">
        <v>5.88</v>
      </c>
      <c r="J5" s="36">
        <v>6769.1800000000021</v>
      </c>
      <c r="K5" s="51">
        <f t="shared" si="0"/>
        <v>9.6835953542378801E-3</v>
      </c>
      <c r="L5" s="51">
        <f t="shared" si="1"/>
        <v>3.8415288114660842E-2</v>
      </c>
      <c r="M5" s="51">
        <f t="shared" si="2"/>
        <v>0.95120383857424362</v>
      </c>
      <c r="N5" s="106">
        <f t="shared" si="3"/>
        <v>4.8796161425756379E-2</v>
      </c>
    </row>
    <row r="6" spans="1:14">
      <c r="A6" s="50" t="s">
        <v>22</v>
      </c>
      <c r="B6" s="36"/>
      <c r="C6" s="36">
        <v>4741.54</v>
      </c>
      <c r="D6" s="36"/>
      <c r="E6" s="36">
        <v>12.81</v>
      </c>
      <c r="F6" s="36">
        <v>19.970000000000002</v>
      </c>
      <c r="G6" s="36">
        <v>28.72</v>
      </c>
      <c r="H6" s="36">
        <v>27.45</v>
      </c>
      <c r="I6" s="36"/>
      <c r="J6" s="36">
        <v>4830.4900000000007</v>
      </c>
      <c r="K6" s="51">
        <f t="shared" si="0"/>
        <v>0.98158571904713587</v>
      </c>
      <c r="L6" s="51">
        <f t="shared" si="1"/>
        <v>0</v>
      </c>
      <c r="M6" s="51">
        <f t="shared" si="2"/>
        <v>1.2731627640260096E-2</v>
      </c>
      <c r="N6" s="106">
        <f t="shared" si="3"/>
        <v>0.98726837235973985</v>
      </c>
    </row>
    <row r="7" spans="1:14">
      <c r="A7" s="50" t="s">
        <v>32</v>
      </c>
      <c r="B7" s="36">
        <v>20.23</v>
      </c>
      <c r="C7" s="36">
        <v>58.65</v>
      </c>
      <c r="D7" s="36">
        <v>855.47</v>
      </c>
      <c r="E7" s="36">
        <v>2905.14</v>
      </c>
      <c r="F7" s="36"/>
      <c r="G7" s="36">
        <v>527.35</v>
      </c>
      <c r="H7" s="36"/>
      <c r="I7" s="36">
        <v>182.93</v>
      </c>
      <c r="J7" s="36">
        <v>4549.7700000000004</v>
      </c>
      <c r="K7" s="51">
        <f t="shared" si="0"/>
        <v>1.2890761511021434E-2</v>
      </c>
      <c r="L7" s="51">
        <f t="shared" si="1"/>
        <v>4.4652806625389847E-2</v>
      </c>
      <c r="M7" s="51">
        <f t="shared" si="2"/>
        <v>0.94245643186358863</v>
      </c>
      <c r="N7" s="106">
        <f t="shared" si="3"/>
        <v>5.7543568136411372E-2</v>
      </c>
    </row>
    <row r="8" spans="1:14">
      <c r="A8" s="50" t="s">
        <v>62</v>
      </c>
      <c r="B8" s="36">
        <v>0.69000000000000006</v>
      </c>
      <c r="C8" s="36">
        <v>330.44</v>
      </c>
      <c r="D8" s="36">
        <v>891.99</v>
      </c>
      <c r="E8" s="36">
        <v>2112.7100000000005</v>
      </c>
      <c r="F8" s="36">
        <v>236.89</v>
      </c>
      <c r="G8" s="36">
        <v>779.41000000000008</v>
      </c>
      <c r="H8" s="36"/>
      <c r="I8" s="36">
        <v>0.01</v>
      </c>
      <c r="J8" s="36">
        <v>4352.1400000000003</v>
      </c>
      <c r="K8" s="51">
        <f t="shared" si="0"/>
        <v>7.5925866355402161E-2</v>
      </c>
      <c r="L8" s="51">
        <f t="shared" si="1"/>
        <v>1.6084041414108922E-4</v>
      </c>
      <c r="M8" s="51">
        <f t="shared" si="2"/>
        <v>0.9239132932304569</v>
      </c>
      <c r="N8" s="106">
        <f t="shared" si="3"/>
        <v>7.60867067695431E-2</v>
      </c>
    </row>
    <row r="9" spans="1:14">
      <c r="A9" s="50" t="s">
        <v>20</v>
      </c>
      <c r="B9" s="36"/>
      <c r="C9" s="36">
        <v>2477.29</v>
      </c>
      <c r="D9" s="36">
        <v>42.6</v>
      </c>
      <c r="E9" s="36">
        <v>6.83</v>
      </c>
      <c r="F9" s="36"/>
      <c r="G9" s="36">
        <v>437.58</v>
      </c>
      <c r="H9" s="36"/>
      <c r="I9" s="36"/>
      <c r="J9" s="36">
        <v>2964.2999999999997</v>
      </c>
      <c r="K9" s="51">
        <f t="shared" si="0"/>
        <v>0.8357082616469319</v>
      </c>
      <c r="L9" s="51">
        <f t="shared" si="1"/>
        <v>0</v>
      </c>
      <c r="M9" s="51">
        <f t="shared" si="2"/>
        <v>0.16429173835306818</v>
      </c>
      <c r="N9" s="106">
        <f t="shared" si="3"/>
        <v>0.83570826164693179</v>
      </c>
    </row>
    <row r="10" spans="1:14">
      <c r="A10" s="50" t="s">
        <v>50</v>
      </c>
      <c r="B10" s="36"/>
      <c r="C10" s="36">
        <v>2758.0400000000004</v>
      </c>
      <c r="D10" s="36"/>
      <c r="E10" s="36"/>
      <c r="F10" s="36"/>
      <c r="G10" s="36">
        <v>36.880000000000003</v>
      </c>
      <c r="H10" s="36"/>
      <c r="I10" s="36"/>
      <c r="J10" s="36">
        <v>2794.9200000000005</v>
      </c>
      <c r="K10" s="51">
        <f t="shared" si="0"/>
        <v>0.98680463125957085</v>
      </c>
      <c r="L10" s="51">
        <f t="shared" si="1"/>
        <v>0</v>
      </c>
      <c r="M10" s="51">
        <f t="shared" si="2"/>
        <v>1.3195368740429063E-2</v>
      </c>
      <c r="N10" s="106">
        <f t="shared" si="3"/>
        <v>0.98680463125957096</v>
      </c>
    </row>
    <row r="11" spans="1:14">
      <c r="A11" s="50" t="s">
        <v>28</v>
      </c>
      <c r="B11" s="36"/>
      <c r="C11" s="36">
        <v>2546.5</v>
      </c>
      <c r="D11" s="36"/>
      <c r="E11" s="36">
        <v>38.4</v>
      </c>
      <c r="F11" s="36">
        <v>11.37</v>
      </c>
      <c r="G11" s="36">
        <v>151.43</v>
      </c>
      <c r="H11" s="36">
        <v>2.88</v>
      </c>
      <c r="I11" s="36"/>
      <c r="J11" s="36">
        <v>2750.58</v>
      </c>
      <c r="K11" s="51">
        <f t="shared" si="0"/>
        <v>0.92580473936406138</v>
      </c>
      <c r="L11" s="51">
        <f t="shared" si="1"/>
        <v>0</v>
      </c>
      <c r="M11" s="51">
        <f t="shared" si="2"/>
        <v>7.3148208741429077E-2</v>
      </c>
      <c r="N11" s="106">
        <f t="shared" si="3"/>
        <v>0.92685179125857098</v>
      </c>
    </row>
    <row r="12" spans="1:14">
      <c r="A12" s="50" t="s">
        <v>29</v>
      </c>
      <c r="B12" s="36"/>
      <c r="C12" s="36">
        <v>1136.25</v>
      </c>
      <c r="D12" s="36"/>
      <c r="E12" s="36"/>
      <c r="F12" s="36">
        <v>0.02</v>
      </c>
      <c r="G12" s="36">
        <v>203.25</v>
      </c>
      <c r="H12" s="36"/>
      <c r="I12" s="36"/>
      <c r="J12" s="36">
        <v>1339.52</v>
      </c>
      <c r="K12" s="51">
        <f t="shared" si="0"/>
        <v>0.84825161251791692</v>
      </c>
      <c r="L12" s="51">
        <f t="shared" si="1"/>
        <v>0</v>
      </c>
      <c r="M12" s="51">
        <f t="shared" si="2"/>
        <v>0.15174838748208314</v>
      </c>
      <c r="N12" s="106">
        <f t="shared" si="3"/>
        <v>0.84825161251791692</v>
      </c>
    </row>
    <row r="13" spans="1:14">
      <c r="A13" s="50" t="s">
        <v>21</v>
      </c>
      <c r="B13" s="36"/>
      <c r="C13" s="36">
        <v>809.83</v>
      </c>
      <c r="D13" s="36">
        <v>0.11</v>
      </c>
      <c r="E13" s="36">
        <v>1.29</v>
      </c>
      <c r="F13" s="36"/>
      <c r="G13" s="36">
        <v>159.44</v>
      </c>
      <c r="H13" s="36"/>
      <c r="I13" s="36"/>
      <c r="J13" s="36">
        <v>970.67000000000007</v>
      </c>
      <c r="K13" s="51">
        <f t="shared" si="0"/>
        <v>0.8343000195741086</v>
      </c>
      <c r="L13" s="51">
        <f t="shared" si="1"/>
        <v>0</v>
      </c>
      <c r="M13" s="51">
        <f t="shared" si="2"/>
        <v>0.16569998042589137</v>
      </c>
      <c r="N13" s="106">
        <f t="shared" si="3"/>
        <v>0.8343000195741086</v>
      </c>
    </row>
    <row r="14" spans="1:14">
      <c r="A14" s="50" t="s">
        <v>51</v>
      </c>
      <c r="B14" s="36"/>
      <c r="C14" s="36">
        <v>805.03</v>
      </c>
      <c r="D14" s="36">
        <v>27.889999999999997</v>
      </c>
      <c r="E14" s="36"/>
      <c r="F14" s="36">
        <v>25.22</v>
      </c>
      <c r="G14" s="36">
        <v>103.62</v>
      </c>
      <c r="H14" s="36"/>
      <c r="I14" s="36">
        <v>0.06</v>
      </c>
      <c r="J14" s="36">
        <v>961.81999999999994</v>
      </c>
      <c r="K14" s="51">
        <f t="shared" si="0"/>
        <v>0.83698613046100101</v>
      </c>
      <c r="L14" s="51">
        <f t="shared" si="1"/>
        <v>6.2381734628100889E-5</v>
      </c>
      <c r="M14" s="51">
        <f t="shared" si="2"/>
        <v>0.16295148780437091</v>
      </c>
      <c r="N14" s="106">
        <f t="shared" si="3"/>
        <v>0.83704851219562904</v>
      </c>
    </row>
    <row r="15" spans="1:14">
      <c r="A15" s="50" t="s">
        <v>31</v>
      </c>
      <c r="B15" s="36">
        <v>1.67</v>
      </c>
      <c r="C15" s="36">
        <v>304.94</v>
      </c>
      <c r="D15" s="36">
        <v>18.89</v>
      </c>
      <c r="E15" s="36">
        <v>270.69</v>
      </c>
      <c r="F15" s="36">
        <v>72.28</v>
      </c>
      <c r="G15" s="36">
        <v>257.40999999999997</v>
      </c>
      <c r="H15" s="36"/>
      <c r="I15" s="36"/>
      <c r="J15" s="36">
        <v>925.88</v>
      </c>
      <c r="K15" s="51">
        <f t="shared" si="0"/>
        <v>0.32935153583617749</v>
      </c>
      <c r="L15" s="51">
        <f t="shared" si="1"/>
        <v>1.8036894629973647E-3</v>
      </c>
      <c r="M15" s="51">
        <f t="shared" si="2"/>
        <v>0.66884477470082515</v>
      </c>
      <c r="N15" s="106">
        <f t="shared" si="3"/>
        <v>0.33115522529917485</v>
      </c>
    </row>
    <row r="16" spans="1:14">
      <c r="A16" s="50" t="s">
        <v>34</v>
      </c>
      <c r="B16" s="36"/>
      <c r="C16" s="36">
        <v>3.7300000000000004</v>
      </c>
      <c r="D16" s="36"/>
      <c r="E16" s="36">
        <v>94.95</v>
      </c>
      <c r="F16" s="36">
        <v>202.66000000000003</v>
      </c>
      <c r="G16" s="36">
        <v>530.1</v>
      </c>
      <c r="H16" s="36"/>
      <c r="I16" s="36"/>
      <c r="J16" s="36">
        <v>831.44</v>
      </c>
      <c r="K16" s="51">
        <f t="shared" si="0"/>
        <v>4.4861926296545758E-3</v>
      </c>
      <c r="L16" s="51">
        <f t="shared" si="1"/>
        <v>0</v>
      </c>
      <c r="M16" s="51">
        <f t="shared" si="2"/>
        <v>0.99551380737034545</v>
      </c>
      <c r="N16" s="106">
        <f t="shared" si="3"/>
        <v>4.4861926296545507E-3</v>
      </c>
    </row>
    <row r="17" spans="1:14">
      <c r="A17" s="50" t="s">
        <v>25</v>
      </c>
      <c r="B17" s="36"/>
      <c r="C17" s="36">
        <v>645.12</v>
      </c>
      <c r="D17" s="36"/>
      <c r="E17" s="36"/>
      <c r="F17" s="36"/>
      <c r="G17" s="36">
        <v>105.69</v>
      </c>
      <c r="H17" s="36"/>
      <c r="I17" s="36"/>
      <c r="J17" s="36">
        <v>750.81</v>
      </c>
      <c r="K17" s="51">
        <f t="shared" si="0"/>
        <v>0.85923202940823917</v>
      </c>
      <c r="L17" s="51">
        <f t="shared" si="1"/>
        <v>0</v>
      </c>
      <c r="M17" s="51">
        <f t="shared" si="2"/>
        <v>0.14076797059176091</v>
      </c>
      <c r="N17" s="106">
        <f t="shared" si="3"/>
        <v>0.85923202940823906</v>
      </c>
    </row>
    <row r="18" spans="1:14">
      <c r="A18" s="50" t="s">
        <v>37</v>
      </c>
      <c r="B18" s="36">
        <v>51.83</v>
      </c>
      <c r="C18" s="36"/>
      <c r="D18" s="36">
        <v>2.31</v>
      </c>
      <c r="E18" s="36">
        <v>51.8</v>
      </c>
      <c r="F18" s="36">
        <v>128.37</v>
      </c>
      <c r="G18" s="36">
        <v>328.22999999999996</v>
      </c>
      <c r="H18" s="36"/>
      <c r="I18" s="36">
        <v>16.71</v>
      </c>
      <c r="J18" s="36">
        <v>579.25</v>
      </c>
      <c r="K18" s="51">
        <f t="shared" si="0"/>
        <v>0</v>
      </c>
      <c r="L18" s="51">
        <f t="shared" si="1"/>
        <v>0.11832542080276218</v>
      </c>
      <c r="M18" s="51">
        <f t="shared" si="2"/>
        <v>0.8816745791972378</v>
      </c>
      <c r="N18" s="106">
        <f t="shared" si="3"/>
        <v>0.1183254208027622</v>
      </c>
    </row>
    <row r="19" spans="1:14">
      <c r="A19" s="50" t="s">
        <v>18</v>
      </c>
      <c r="B19" s="36"/>
      <c r="C19" s="36">
        <v>5.82</v>
      </c>
      <c r="D19" s="36"/>
      <c r="E19" s="36">
        <v>217.73</v>
      </c>
      <c r="F19" s="36">
        <v>8.18</v>
      </c>
      <c r="G19" s="36">
        <v>198.42000000000002</v>
      </c>
      <c r="H19" s="36"/>
      <c r="I19" s="36"/>
      <c r="J19" s="36">
        <v>430.15</v>
      </c>
      <c r="K19" s="51">
        <f t="shared" si="0"/>
        <v>1.353016389631524E-2</v>
      </c>
      <c r="L19" s="51">
        <f t="shared" si="1"/>
        <v>0</v>
      </c>
      <c r="M19" s="51">
        <f t="shared" si="2"/>
        <v>0.98646983610368488</v>
      </c>
      <c r="N19" s="106">
        <f t="shared" si="3"/>
        <v>1.3530163896315117E-2</v>
      </c>
    </row>
    <row r="20" spans="1:14">
      <c r="A20" s="50" t="s">
        <v>35</v>
      </c>
      <c r="B20" s="36"/>
      <c r="C20" s="36"/>
      <c r="D20" s="36">
        <v>41.19</v>
      </c>
      <c r="E20" s="36">
        <v>117.41</v>
      </c>
      <c r="F20" s="36"/>
      <c r="G20" s="36">
        <v>201.69000000000003</v>
      </c>
      <c r="H20" s="36">
        <v>65.150000000000006</v>
      </c>
      <c r="I20" s="36">
        <v>0</v>
      </c>
      <c r="J20" s="36">
        <v>425.44000000000005</v>
      </c>
      <c r="K20" s="51">
        <f t="shared" si="0"/>
        <v>0</v>
      </c>
      <c r="L20" s="51">
        <f t="shared" si="1"/>
        <v>0</v>
      </c>
      <c r="M20" s="51">
        <f t="shared" si="2"/>
        <v>0.84686442271530649</v>
      </c>
      <c r="N20" s="106">
        <f t="shared" si="3"/>
        <v>0.15313557728469351</v>
      </c>
    </row>
    <row r="21" spans="1:14">
      <c r="A21" s="50" t="s">
        <v>67</v>
      </c>
      <c r="B21" s="36"/>
      <c r="C21" s="36">
        <v>1.34</v>
      </c>
      <c r="D21" s="36"/>
      <c r="E21" s="36">
        <v>246.8</v>
      </c>
      <c r="F21" s="36">
        <v>52.04</v>
      </c>
      <c r="G21" s="36">
        <v>39.480000000000004</v>
      </c>
      <c r="H21" s="36"/>
      <c r="I21" s="36"/>
      <c r="J21" s="36">
        <v>339.66</v>
      </c>
      <c r="K21" s="51">
        <f t="shared" si="0"/>
        <v>3.945121592180416E-3</v>
      </c>
      <c r="L21" s="51">
        <f t="shared" si="1"/>
        <v>0</v>
      </c>
      <c r="M21" s="51">
        <f t="shared" si="2"/>
        <v>0.9960548784078197</v>
      </c>
      <c r="N21" s="106">
        <f t="shared" si="3"/>
        <v>3.9451215921803007E-3</v>
      </c>
    </row>
    <row r="22" spans="1:14">
      <c r="A22" s="50" t="s">
        <v>26</v>
      </c>
      <c r="B22" s="36"/>
      <c r="C22" s="36">
        <v>288.06</v>
      </c>
      <c r="D22" s="36"/>
      <c r="E22" s="36"/>
      <c r="F22" s="36">
        <v>1.25</v>
      </c>
      <c r="G22" s="36">
        <v>11.18</v>
      </c>
      <c r="H22" s="36"/>
      <c r="I22" s="36"/>
      <c r="J22" s="36">
        <v>300.49</v>
      </c>
      <c r="K22" s="51">
        <f t="shared" si="0"/>
        <v>0.95863423075643117</v>
      </c>
      <c r="L22" s="51">
        <f t="shared" si="1"/>
        <v>0</v>
      </c>
      <c r="M22" s="51">
        <f t="shared" si="2"/>
        <v>4.1365769243568835E-2</v>
      </c>
      <c r="N22" s="106">
        <f t="shared" si="3"/>
        <v>0.95863423075643117</v>
      </c>
    </row>
    <row r="23" spans="1:14">
      <c r="A23" s="50" t="s">
        <v>55</v>
      </c>
      <c r="B23" s="36"/>
      <c r="C23" s="36"/>
      <c r="D23" s="36">
        <v>2.4300000000000002</v>
      </c>
      <c r="E23" s="36">
        <v>165.84</v>
      </c>
      <c r="F23" s="36">
        <v>0.22000000000000003</v>
      </c>
      <c r="G23" s="36">
        <v>60</v>
      </c>
      <c r="H23" s="36">
        <v>0.68</v>
      </c>
      <c r="I23" s="36">
        <v>2.41</v>
      </c>
      <c r="J23" s="36">
        <v>231.58</v>
      </c>
      <c r="K23" s="51">
        <f t="shared" si="0"/>
        <v>0</v>
      </c>
      <c r="L23" s="51">
        <f t="shared" si="1"/>
        <v>1.040677087831419E-2</v>
      </c>
      <c r="M23" s="51">
        <f t="shared" si="2"/>
        <v>0.98665687883236897</v>
      </c>
      <c r="N23" s="106">
        <f t="shared" si="3"/>
        <v>1.3343121167631034E-2</v>
      </c>
    </row>
    <row r="24" spans="1:14">
      <c r="A24" s="50" t="s">
        <v>66</v>
      </c>
      <c r="B24" s="36">
        <v>0.45</v>
      </c>
      <c r="C24" s="36"/>
      <c r="D24" s="36"/>
      <c r="E24" s="36">
        <v>160.68</v>
      </c>
      <c r="F24" s="36">
        <v>11.620000000000001</v>
      </c>
      <c r="G24" s="36">
        <v>45.370000000000005</v>
      </c>
      <c r="H24" s="36"/>
      <c r="I24" s="36"/>
      <c r="J24" s="36">
        <v>218.12</v>
      </c>
      <c r="K24" s="51">
        <f t="shared" si="0"/>
        <v>0</v>
      </c>
      <c r="L24" s="51">
        <f t="shared" si="1"/>
        <v>2.0630845406198425E-3</v>
      </c>
      <c r="M24" s="51">
        <f t="shared" si="2"/>
        <v>0.99793691545938024</v>
      </c>
      <c r="N24" s="106">
        <f t="shared" si="3"/>
        <v>2.063084540619764E-3</v>
      </c>
    </row>
    <row r="25" spans="1:14">
      <c r="A25" s="50" t="s">
        <v>59</v>
      </c>
      <c r="B25" s="36"/>
      <c r="C25" s="36">
        <v>180.23</v>
      </c>
      <c r="D25" s="36"/>
      <c r="E25" s="36"/>
      <c r="F25" s="36"/>
      <c r="G25" s="36">
        <v>0.49</v>
      </c>
      <c r="H25" s="36"/>
      <c r="I25" s="36">
        <v>2.72</v>
      </c>
      <c r="J25" s="36">
        <v>183.44</v>
      </c>
      <c r="K25" s="51">
        <f t="shared" si="0"/>
        <v>0.98250109027474919</v>
      </c>
      <c r="L25" s="51">
        <f t="shared" si="1"/>
        <v>1.4827736589620586E-2</v>
      </c>
      <c r="M25" s="51">
        <f t="shared" si="2"/>
        <v>2.6711731356301787E-3</v>
      </c>
      <c r="N25" s="106">
        <f t="shared" si="3"/>
        <v>0.99732882686436986</v>
      </c>
    </row>
    <row r="26" spans="1:14">
      <c r="A26" s="50" t="s">
        <v>68</v>
      </c>
      <c r="B26" s="36"/>
      <c r="C26" s="36"/>
      <c r="D26" s="36"/>
      <c r="E26" s="36">
        <v>29.79</v>
      </c>
      <c r="F26" s="36">
        <v>2.9499999999999997</v>
      </c>
      <c r="G26" s="36">
        <v>107.33000000000001</v>
      </c>
      <c r="H26" s="36"/>
      <c r="I26" s="36"/>
      <c r="J26" s="36">
        <v>140.07000000000002</v>
      </c>
      <c r="K26" s="51">
        <f t="shared" si="0"/>
        <v>0</v>
      </c>
      <c r="L26" s="51">
        <f t="shared" si="1"/>
        <v>0</v>
      </c>
      <c r="M26" s="51">
        <f t="shared" si="2"/>
        <v>1</v>
      </c>
      <c r="N26" s="106">
        <f t="shared" si="3"/>
        <v>0</v>
      </c>
    </row>
    <row r="27" spans="1:14">
      <c r="A27" s="50" t="s">
        <v>24</v>
      </c>
      <c r="B27" s="36"/>
      <c r="C27" s="36">
        <v>79.5</v>
      </c>
      <c r="D27" s="36"/>
      <c r="E27" s="36">
        <v>39.930000000000007</v>
      </c>
      <c r="F27" s="36"/>
      <c r="G27" s="36"/>
      <c r="H27" s="36"/>
      <c r="I27" s="36"/>
      <c r="J27" s="36">
        <v>119.43</v>
      </c>
      <c r="K27" s="51">
        <f t="shared" si="0"/>
        <v>0.66566189399648323</v>
      </c>
      <c r="L27" s="51">
        <f t="shared" si="1"/>
        <v>0</v>
      </c>
      <c r="M27" s="51">
        <f t="shared" si="2"/>
        <v>0.33433810600351677</v>
      </c>
      <c r="N27" s="106">
        <f t="shared" si="3"/>
        <v>0.66566189399648323</v>
      </c>
    </row>
    <row r="28" spans="1:14">
      <c r="A28" s="50" t="s">
        <v>52</v>
      </c>
      <c r="B28" s="36"/>
      <c r="C28" s="36">
        <v>94.32</v>
      </c>
      <c r="D28" s="36"/>
      <c r="E28" s="36"/>
      <c r="F28" s="36">
        <v>1.0899999999999999</v>
      </c>
      <c r="G28" s="36">
        <v>3.24</v>
      </c>
      <c r="H28" s="36"/>
      <c r="I28" s="36"/>
      <c r="J28" s="36">
        <v>98.649999999999991</v>
      </c>
      <c r="K28" s="51">
        <f t="shared" si="0"/>
        <v>0.95610745058286872</v>
      </c>
      <c r="L28" s="51">
        <f t="shared" si="1"/>
        <v>0</v>
      </c>
      <c r="M28" s="51">
        <f t="shared" si="2"/>
        <v>4.3892549417131277E-2</v>
      </c>
      <c r="N28" s="106">
        <f t="shared" si="3"/>
        <v>0.95610745058286872</v>
      </c>
    </row>
    <row r="29" spans="1:14">
      <c r="A29" s="50" t="s">
        <v>48</v>
      </c>
      <c r="B29" s="36">
        <v>18.53</v>
      </c>
      <c r="C29" s="36">
        <v>1.3599999999999999</v>
      </c>
      <c r="D29" s="36">
        <v>14.530000000000001</v>
      </c>
      <c r="E29" s="36">
        <v>9.18</v>
      </c>
      <c r="F29" s="36">
        <v>36.28</v>
      </c>
      <c r="G29" s="36">
        <v>16.86</v>
      </c>
      <c r="H29" s="36"/>
      <c r="I29" s="36"/>
      <c r="J29" s="36">
        <v>96.74</v>
      </c>
      <c r="K29" s="51">
        <f t="shared" si="0"/>
        <v>1.4058300599545171E-2</v>
      </c>
      <c r="L29" s="51">
        <f t="shared" si="1"/>
        <v>0.19154434566880299</v>
      </c>
      <c r="M29" s="51">
        <f t="shared" si="2"/>
        <v>0.79439735373165188</v>
      </c>
      <c r="N29" s="106">
        <f t="shared" si="3"/>
        <v>0.20560264626834812</v>
      </c>
    </row>
    <row r="30" spans="1:14">
      <c r="A30" s="50" t="s">
        <v>39</v>
      </c>
      <c r="B30" s="36">
        <v>3.23</v>
      </c>
      <c r="C30" s="36"/>
      <c r="D30" s="36"/>
      <c r="E30" s="36">
        <v>42.31</v>
      </c>
      <c r="F30" s="36"/>
      <c r="G30" s="36">
        <v>33.209999999999994</v>
      </c>
      <c r="H30" s="36"/>
      <c r="I30" s="36"/>
      <c r="J30" s="36">
        <v>78.75</v>
      </c>
      <c r="K30" s="51">
        <f t="shared" si="0"/>
        <v>0</v>
      </c>
      <c r="L30" s="51">
        <f t="shared" si="1"/>
        <v>4.1015873015873013E-2</v>
      </c>
      <c r="M30" s="51">
        <f t="shared" si="2"/>
        <v>0.95898412698412694</v>
      </c>
      <c r="N30" s="106">
        <f t="shared" si="3"/>
        <v>4.1015873015873061E-2</v>
      </c>
    </row>
    <row r="31" spans="1:14">
      <c r="A31" s="50" t="s">
        <v>23</v>
      </c>
      <c r="B31" s="36"/>
      <c r="C31" s="36">
        <v>68.22999999999999</v>
      </c>
      <c r="D31" s="36"/>
      <c r="E31" s="36">
        <v>0.88</v>
      </c>
      <c r="F31" s="36"/>
      <c r="G31" s="36">
        <v>5.46</v>
      </c>
      <c r="H31" s="36"/>
      <c r="I31" s="36"/>
      <c r="J31" s="36">
        <v>74.569999999999979</v>
      </c>
      <c r="K31" s="51">
        <f t="shared" si="0"/>
        <v>0.91497921416119099</v>
      </c>
      <c r="L31" s="51">
        <f t="shared" si="1"/>
        <v>0</v>
      </c>
      <c r="M31" s="51">
        <f t="shared" si="2"/>
        <v>8.502078583880919E-2</v>
      </c>
      <c r="N31" s="106">
        <f t="shared" si="3"/>
        <v>0.91497921416119077</v>
      </c>
    </row>
    <row r="32" spans="1:14">
      <c r="A32" s="50" t="s">
        <v>64</v>
      </c>
      <c r="B32" s="36">
        <v>25.99</v>
      </c>
      <c r="C32" s="36"/>
      <c r="D32" s="36"/>
      <c r="E32" s="36">
        <v>1.07</v>
      </c>
      <c r="F32" s="36"/>
      <c r="G32" s="36">
        <v>31.939999999999998</v>
      </c>
      <c r="H32" s="36"/>
      <c r="I32" s="36"/>
      <c r="J32" s="36">
        <v>59</v>
      </c>
      <c r="K32" s="51">
        <f t="shared" si="0"/>
        <v>0</v>
      </c>
      <c r="L32" s="51">
        <f t="shared" si="1"/>
        <v>0.44050847457627118</v>
      </c>
      <c r="M32" s="51">
        <f t="shared" si="2"/>
        <v>0.55949152542372882</v>
      </c>
      <c r="N32" s="106">
        <f t="shared" si="3"/>
        <v>0.44050847457627118</v>
      </c>
    </row>
    <row r="33" spans="1:14">
      <c r="A33" s="50" t="s">
        <v>61</v>
      </c>
      <c r="B33" s="36">
        <v>28.400000000000002</v>
      </c>
      <c r="C33" s="36"/>
      <c r="D33" s="36">
        <v>22.59</v>
      </c>
      <c r="E33" s="36">
        <v>0.05</v>
      </c>
      <c r="F33" s="36">
        <v>0.01</v>
      </c>
      <c r="G33" s="36">
        <v>2.2600000000000002</v>
      </c>
      <c r="H33" s="36"/>
      <c r="I33" s="36"/>
      <c r="J33" s="36">
        <v>53.309999999999995</v>
      </c>
      <c r="K33" s="51">
        <f t="shared" si="0"/>
        <v>0</v>
      </c>
      <c r="L33" s="51">
        <f t="shared" si="1"/>
        <v>0.53273307071843945</v>
      </c>
      <c r="M33" s="51">
        <f t="shared" si="2"/>
        <v>0.46726692928156077</v>
      </c>
      <c r="N33" s="106">
        <f t="shared" si="3"/>
        <v>0.53273307071843923</v>
      </c>
    </row>
    <row r="34" spans="1:14">
      <c r="A34" s="50" t="s">
        <v>36</v>
      </c>
      <c r="B34" s="36"/>
      <c r="C34" s="36"/>
      <c r="D34" s="36"/>
      <c r="E34" s="36">
        <v>16.04</v>
      </c>
      <c r="F34" s="36">
        <v>11.93</v>
      </c>
      <c r="G34" s="36">
        <v>24</v>
      </c>
      <c r="H34" s="36"/>
      <c r="I34" s="36"/>
      <c r="J34" s="36">
        <v>51.97</v>
      </c>
      <c r="K34" s="51">
        <f t="shared" si="0"/>
        <v>0</v>
      </c>
      <c r="L34" s="51">
        <f t="shared" si="1"/>
        <v>0</v>
      </c>
      <c r="M34" s="51">
        <f t="shared" si="2"/>
        <v>1</v>
      </c>
      <c r="N34" s="106">
        <f t="shared" si="3"/>
        <v>0</v>
      </c>
    </row>
    <row r="35" spans="1:14">
      <c r="A35" s="50" t="s">
        <v>60</v>
      </c>
      <c r="B35" s="36">
        <v>0.15</v>
      </c>
      <c r="C35" s="36"/>
      <c r="D35" s="36"/>
      <c r="E35" s="36">
        <v>25.4</v>
      </c>
      <c r="F35" s="36">
        <v>0.12000000000000001</v>
      </c>
      <c r="G35" s="36">
        <v>25.77</v>
      </c>
      <c r="H35" s="36"/>
      <c r="I35" s="36"/>
      <c r="J35" s="36">
        <v>51.44</v>
      </c>
      <c r="K35" s="51">
        <f t="shared" si="0"/>
        <v>0</v>
      </c>
      <c r="L35" s="51">
        <f t="shared" si="1"/>
        <v>2.9160186625194402E-3</v>
      </c>
      <c r="M35" s="51">
        <f t="shared" si="2"/>
        <v>0.99708398133748055</v>
      </c>
      <c r="N35" s="106">
        <f t="shared" si="3"/>
        <v>2.9160186625194484E-3</v>
      </c>
    </row>
    <row r="36" spans="1:14">
      <c r="A36" s="50" t="s">
        <v>42</v>
      </c>
      <c r="B36" s="36">
        <v>1.51</v>
      </c>
      <c r="C36" s="36"/>
      <c r="D36" s="36"/>
      <c r="E36" s="36">
        <v>46.09</v>
      </c>
      <c r="F36" s="36"/>
      <c r="G36" s="36"/>
      <c r="H36" s="36"/>
      <c r="I36" s="36"/>
      <c r="J36" s="36">
        <v>47.6</v>
      </c>
      <c r="K36" s="51">
        <f t="shared" si="0"/>
        <v>0</v>
      </c>
      <c r="L36" s="51">
        <f t="shared" si="1"/>
        <v>3.172268907563025E-2</v>
      </c>
      <c r="M36" s="51">
        <f t="shared" si="2"/>
        <v>0.96827731092436975</v>
      </c>
      <c r="N36" s="106">
        <f t="shared" si="3"/>
        <v>3.172268907563025E-2</v>
      </c>
    </row>
    <row r="37" spans="1:14">
      <c r="A37" s="50" t="s">
        <v>43</v>
      </c>
      <c r="B37" s="36">
        <v>0.02</v>
      </c>
      <c r="C37" s="36"/>
      <c r="D37" s="36"/>
      <c r="E37" s="36">
        <v>24.04</v>
      </c>
      <c r="F37" s="36">
        <v>0</v>
      </c>
      <c r="G37" s="36">
        <v>22.770000000000003</v>
      </c>
      <c r="H37" s="36"/>
      <c r="I37" s="36"/>
      <c r="J37" s="36">
        <v>46.83</v>
      </c>
      <c r="K37" s="51">
        <f t="shared" si="0"/>
        <v>0</v>
      </c>
      <c r="L37" s="51">
        <f t="shared" si="1"/>
        <v>4.2707666026051681E-4</v>
      </c>
      <c r="M37" s="51">
        <f t="shared" si="2"/>
        <v>0.99957292333973957</v>
      </c>
      <c r="N37" s="106">
        <f t="shared" si="3"/>
        <v>4.2707666026042812E-4</v>
      </c>
    </row>
    <row r="38" spans="1:14">
      <c r="A38" s="50" t="s">
        <v>47</v>
      </c>
      <c r="B38" s="36">
        <v>0.08</v>
      </c>
      <c r="C38" s="36"/>
      <c r="D38" s="36"/>
      <c r="E38" s="36">
        <v>28.79</v>
      </c>
      <c r="F38" s="36">
        <v>0.45</v>
      </c>
      <c r="G38" s="36">
        <v>13.870000000000001</v>
      </c>
      <c r="H38" s="36"/>
      <c r="I38" s="36"/>
      <c r="J38" s="36">
        <v>43.19</v>
      </c>
      <c r="K38" s="51">
        <f t="shared" si="0"/>
        <v>0</v>
      </c>
      <c r="L38" s="51">
        <f t="shared" si="1"/>
        <v>1.852280620514008E-3</v>
      </c>
      <c r="M38" s="51">
        <f t="shared" si="2"/>
        <v>0.99814771937948599</v>
      </c>
      <c r="N38" s="106">
        <f t="shared" si="3"/>
        <v>1.852280620514013E-3</v>
      </c>
    </row>
    <row r="39" spans="1:14">
      <c r="A39" s="50" t="s">
        <v>27</v>
      </c>
      <c r="B39" s="36">
        <v>1.79</v>
      </c>
      <c r="C39" s="36"/>
      <c r="D39" s="36"/>
      <c r="E39" s="36">
        <v>40.22</v>
      </c>
      <c r="F39" s="36"/>
      <c r="G39" s="36"/>
      <c r="H39" s="36"/>
      <c r="I39" s="36"/>
      <c r="J39" s="36">
        <v>42.01</v>
      </c>
      <c r="K39" s="51">
        <f t="shared" si="0"/>
        <v>0</v>
      </c>
      <c r="L39" s="51">
        <f t="shared" si="1"/>
        <v>4.2608902642228046E-2</v>
      </c>
      <c r="M39" s="51">
        <f t="shared" si="2"/>
        <v>0.95739109735777195</v>
      </c>
      <c r="N39" s="106">
        <f t="shared" si="3"/>
        <v>4.2608902642228053E-2</v>
      </c>
    </row>
    <row r="40" spans="1:14">
      <c r="A40" s="50" t="s">
        <v>49</v>
      </c>
      <c r="B40" s="36">
        <v>0.01</v>
      </c>
      <c r="C40" s="36"/>
      <c r="D40" s="36"/>
      <c r="E40" s="36">
        <v>35.32</v>
      </c>
      <c r="F40" s="36"/>
      <c r="G40" s="36">
        <v>3.17</v>
      </c>
      <c r="H40" s="36"/>
      <c r="I40" s="36"/>
      <c r="J40" s="36">
        <v>38.5</v>
      </c>
      <c r="K40" s="51">
        <f t="shared" si="0"/>
        <v>0</v>
      </c>
      <c r="L40" s="51">
        <f t="shared" si="1"/>
        <v>2.5974025974025974E-4</v>
      </c>
      <c r="M40" s="51">
        <f t="shared" si="2"/>
        <v>0.99974025974025982</v>
      </c>
      <c r="N40" s="106">
        <f t="shared" si="3"/>
        <v>2.5974025974018211E-4</v>
      </c>
    </row>
    <row r="41" spans="1:14">
      <c r="A41" s="50" t="s">
        <v>30</v>
      </c>
      <c r="B41" s="36">
        <v>30.93</v>
      </c>
      <c r="C41" s="36"/>
      <c r="D41" s="36">
        <v>3.9299999999999997</v>
      </c>
      <c r="E41" s="36">
        <v>3.44</v>
      </c>
      <c r="F41" s="36">
        <v>0.02</v>
      </c>
      <c r="G41" s="36"/>
      <c r="H41" s="36"/>
      <c r="I41" s="36"/>
      <c r="J41" s="36">
        <v>38.32</v>
      </c>
      <c r="K41" s="51">
        <f t="shared" si="0"/>
        <v>0</v>
      </c>
      <c r="L41" s="51">
        <f t="shared" si="1"/>
        <v>0.80715031315240082</v>
      </c>
      <c r="M41" s="51">
        <f t="shared" si="2"/>
        <v>0.19284968684759912</v>
      </c>
      <c r="N41" s="106">
        <f t="shared" si="3"/>
        <v>0.80715031315240093</v>
      </c>
    </row>
    <row r="42" spans="1:14">
      <c r="A42" s="50" t="s">
        <v>65</v>
      </c>
      <c r="B42" s="36">
        <v>2.58</v>
      </c>
      <c r="C42" s="36"/>
      <c r="D42" s="36"/>
      <c r="E42" s="36">
        <v>6.46</v>
      </c>
      <c r="F42" s="36">
        <v>0.22</v>
      </c>
      <c r="G42" s="36">
        <v>28.26</v>
      </c>
      <c r="H42" s="36"/>
      <c r="I42" s="36"/>
      <c r="J42" s="36">
        <v>37.520000000000003</v>
      </c>
      <c r="K42" s="51">
        <f t="shared" si="0"/>
        <v>0</v>
      </c>
      <c r="L42" s="51">
        <f t="shared" si="1"/>
        <v>6.8763326226012791E-2</v>
      </c>
      <c r="M42" s="51">
        <f t="shared" si="2"/>
        <v>0.93123667377398711</v>
      </c>
      <c r="N42" s="106">
        <f t="shared" si="3"/>
        <v>6.8763326226012889E-2</v>
      </c>
    </row>
    <row r="43" spans="1:14">
      <c r="A43" s="50" t="s">
        <v>40</v>
      </c>
      <c r="B43" s="36">
        <v>0.66</v>
      </c>
      <c r="C43" s="36">
        <v>3.36</v>
      </c>
      <c r="D43" s="36"/>
      <c r="E43" s="36"/>
      <c r="F43" s="36">
        <v>0.14000000000000001</v>
      </c>
      <c r="G43" s="36">
        <v>30.11</v>
      </c>
      <c r="H43" s="36"/>
      <c r="I43" s="36"/>
      <c r="J43" s="36">
        <v>34.269999999999996</v>
      </c>
      <c r="K43" s="51">
        <f t="shared" si="0"/>
        <v>9.8044937262912177E-2</v>
      </c>
      <c r="L43" s="51">
        <f t="shared" si="1"/>
        <v>1.9258826962357749E-2</v>
      </c>
      <c r="M43" s="51">
        <f t="shared" si="2"/>
        <v>0.88269623577473022</v>
      </c>
      <c r="N43" s="106">
        <f t="shared" si="3"/>
        <v>0.11730376422526978</v>
      </c>
    </row>
    <row r="44" spans="1:14">
      <c r="A44" s="50" t="s">
        <v>63</v>
      </c>
      <c r="B44" s="36">
        <v>0.1</v>
      </c>
      <c r="C44" s="36"/>
      <c r="D44" s="36"/>
      <c r="E44" s="36">
        <v>23.61</v>
      </c>
      <c r="F44" s="36"/>
      <c r="G44" s="36">
        <v>0.1</v>
      </c>
      <c r="H44" s="36"/>
      <c r="I44" s="36"/>
      <c r="J44" s="36">
        <v>23.810000000000002</v>
      </c>
      <c r="K44" s="51">
        <f t="shared" si="0"/>
        <v>0</v>
      </c>
      <c r="L44" s="51">
        <f t="shared" si="1"/>
        <v>4.1999160016799666E-3</v>
      </c>
      <c r="M44" s="51">
        <f t="shared" si="2"/>
        <v>0.99580008399831998</v>
      </c>
      <c r="N44" s="106">
        <f t="shared" si="3"/>
        <v>4.1999160016800152E-3</v>
      </c>
    </row>
    <row r="45" spans="1:14">
      <c r="A45" s="50" t="s">
        <v>41</v>
      </c>
      <c r="B45" s="36">
        <v>2.5499999999999998</v>
      </c>
      <c r="C45" s="36"/>
      <c r="D45" s="36"/>
      <c r="E45" s="36"/>
      <c r="F45" s="36">
        <v>0.24000000000000002</v>
      </c>
      <c r="G45" s="36">
        <v>18.61</v>
      </c>
      <c r="H45" s="36"/>
      <c r="I45" s="36"/>
      <c r="J45" s="36">
        <v>21.4</v>
      </c>
      <c r="K45" s="51">
        <f t="shared" si="0"/>
        <v>0</v>
      </c>
      <c r="L45" s="51">
        <f t="shared" si="1"/>
        <v>0.1191588785046729</v>
      </c>
      <c r="M45" s="51">
        <f t="shared" si="2"/>
        <v>0.88084112149532701</v>
      </c>
      <c r="N45" s="106">
        <f t="shared" si="3"/>
        <v>0.11915887850467299</v>
      </c>
    </row>
    <row r="46" spans="1:14">
      <c r="A46" s="50" t="s">
        <v>54</v>
      </c>
      <c r="B46" s="36"/>
      <c r="C46" s="36">
        <v>0.99</v>
      </c>
      <c r="D46" s="36"/>
      <c r="E46" s="36">
        <v>0.35</v>
      </c>
      <c r="F46" s="36">
        <v>0.82000000000000006</v>
      </c>
      <c r="G46" s="36">
        <v>14.049999999999999</v>
      </c>
      <c r="H46" s="36"/>
      <c r="I46" s="36"/>
      <c r="J46" s="36">
        <v>16.21</v>
      </c>
      <c r="K46" s="51">
        <f t="shared" si="0"/>
        <v>6.1073411474398515E-2</v>
      </c>
      <c r="L46" s="51">
        <f t="shared" si="1"/>
        <v>0</v>
      </c>
      <c r="M46" s="51">
        <f t="shared" si="2"/>
        <v>0.9389265885256014</v>
      </c>
      <c r="N46" s="106">
        <f t="shared" si="3"/>
        <v>6.1073411474398598E-2</v>
      </c>
    </row>
    <row r="47" spans="1:14">
      <c r="A47" s="50" t="s">
        <v>58</v>
      </c>
      <c r="B47" s="36"/>
      <c r="C47" s="36"/>
      <c r="D47" s="36"/>
      <c r="E47" s="36"/>
      <c r="F47" s="36">
        <v>0.17</v>
      </c>
      <c r="G47" s="36">
        <v>9.01</v>
      </c>
      <c r="H47" s="36"/>
      <c r="I47" s="36"/>
      <c r="J47" s="36">
        <v>9.18</v>
      </c>
      <c r="K47" s="51">
        <f t="shared" si="0"/>
        <v>0</v>
      </c>
      <c r="L47" s="51">
        <f t="shared" si="1"/>
        <v>0</v>
      </c>
      <c r="M47" s="51">
        <f t="shared" si="2"/>
        <v>1</v>
      </c>
      <c r="N47" s="106">
        <f t="shared" si="3"/>
        <v>0</v>
      </c>
    </row>
    <row r="48" spans="1:14">
      <c r="A48" s="50" t="s">
        <v>56</v>
      </c>
      <c r="B48" s="36"/>
      <c r="C48" s="36"/>
      <c r="D48" s="36">
        <v>5.22</v>
      </c>
      <c r="E48" s="36"/>
      <c r="F48" s="36"/>
      <c r="G48" s="36">
        <v>3.33</v>
      </c>
      <c r="H48" s="36"/>
      <c r="I48" s="36"/>
      <c r="J48" s="36">
        <v>8.5500000000000007</v>
      </c>
      <c r="K48" s="51">
        <f t="shared" si="0"/>
        <v>0</v>
      </c>
      <c r="L48" s="51">
        <f t="shared" si="1"/>
        <v>0</v>
      </c>
      <c r="M48" s="51">
        <f t="shared" si="2"/>
        <v>1</v>
      </c>
      <c r="N48" s="106">
        <f t="shared" si="3"/>
        <v>0</v>
      </c>
    </row>
    <row r="49" spans="1:14">
      <c r="A49" s="50" t="s">
        <v>53</v>
      </c>
      <c r="B49" s="36"/>
      <c r="C49" s="36">
        <v>1.3800000000000001</v>
      </c>
      <c r="D49" s="36"/>
      <c r="E49" s="36">
        <v>6.88</v>
      </c>
      <c r="F49" s="36">
        <v>7.0000000000000007E-2</v>
      </c>
      <c r="G49" s="36"/>
      <c r="H49" s="36"/>
      <c r="I49" s="36"/>
      <c r="J49" s="36">
        <v>8.33</v>
      </c>
      <c r="K49" s="51">
        <f t="shared" si="0"/>
        <v>0.16566626650660266</v>
      </c>
      <c r="L49" s="51">
        <f t="shared" si="1"/>
        <v>0</v>
      </c>
      <c r="M49" s="51">
        <f t="shared" si="2"/>
        <v>0.83433373349339734</v>
      </c>
      <c r="N49" s="106">
        <f t="shared" si="3"/>
        <v>0.16566626650660266</v>
      </c>
    </row>
    <row r="50" spans="1:14">
      <c r="A50" s="50" t="s">
        <v>70</v>
      </c>
      <c r="B50" s="36"/>
      <c r="C50" s="36"/>
      <c r="D50" s="36"/>
      <c r="E50" s="36"/>
      <c r="F50" s="36">
        <v>0</v>
      </c>
      <c r="G50" s="36">
        <v>7.75</v>
      </c>
      <c r="H50" s="36"/>
      <c r="I50" s="36"/>
      <c r="J50" s="36">
        <v>7.75</v>
      </c>
      <c r="K50" s="51">
        <f t="shared" si="0"/>
        <v>0</v>
      </c>
      <c r="L50" s="51">
        <f t="shared" si="1"/>
        <v>0</v>
      </c>
      <c r="M50" s="51">
        <f t="shared" si="2"/>
        <v>1</v>
      </c>
      <c r="N50" s="106">
        <f t="shared" si="3"/>
        <v>0</v>
      </c>
    </row>
    <row r="51" spans="1:14">
      <c r="A51" s="50" t="s">
        <v>45</v>
      </c>
      <c r="B51" s="36">
        <v>0.18</v>
      </c>
      <c r="C51" s="36">
        <v>0.38</v>
      </c>
      <c r="D51" s="36"/>
      <c r="E51" s="36">
        <v>6.64</v>
      </c>
      <c r="F51" s="36">
        <v>0.01</v>
      </c>
      <c r="G51" s="36">
        <v>0.03</v>
      </c>
      <c r="H51" s="36"/>
      <c r="I51" s="36"/>
      <c r="J51" s="36">
        <v>7.2399999999999993</v>
      </c>
      <c r="K51" s="51">
        <f t="shared" si="0"/>
        <v>5.2486187845303872E-2</v>
      </c>
      <c r="L51" s="51">
        <f t="shared" si="1"/>
        <v>2.4861878453038676E-2</v>
      </c>
      <c r="M51" s="51">
        <f t="shared" si="2"/>
        <v>0.92265193370165755</v>
      </c>
      <c r="N51" s="106">
        <f t="shared" si="3"/>
        <v>7.7348066298342455E-2</v>
      </c>
    </row>
    <row r="52" spans="1:14">
      <c r="A52" s="50" t="s">
        <v>44</v>
      </c>
      <c r="B52" s="36">
        <v>0.73</v>
      </c>
      <c r="C52" s="36"/>
      <c r="D52" s="36"/>
      <c r="E52" s="36">
        <v>0.83</v>
      </c>
      <c r="F52" s="36">
        <v>0.2</v>
      </c>
      <c r="G52" s="36">
        <v>2.69</v>
      </c>
      <c r="H52" s="36"/>
      <c r="I52" s="36"/>
      <c r="J52" s="36">
        <v>4.45</v>
      </c>
      <c r="K52" s="51">
        <f t="shared" si="0"/>
        <v>0</v>
      </c>
      <c r="L52" s="51">
        <f t="shared" si="1"/>
        <v>0.16404494382022472</v>
      </c>
      <c r="M52" s="51">
        <f t="shared" si="2"/>
        <v>0.83595505617977517</v>
      </c>
      <c r="N52" s="106">
        <f t="shared" si="3"/>
        <v>0.16404494382022483</v>
      </c>
    </row>
    <row r="53" spans="1:14">
      <c r="A53" s="50" t="s">
        <v>46</v>
      </c>
      <c r="B53" s="36">
        <v>0.97</v>
      </c>
      <c r="C53" s="36"/>
      <c r="D53" s="36"/>
      <c r="E53" s="36">
        <v>3.11</v>
      </c>
      <c r="F53" s="36"/>
      <c r="G53" s="36"/>
      <c r="H53" s="36"/>
      <c r="I53" s="36"/>
      <c r="J53" s="36">
        <v>4.08</v>
      </c>
      <c r="K53" s="51">
        <f t="shared" si="0"/>
        <v>0</v>
      </c>
      <c r="L53" s="51">
        <f t="shared" si="1"/>
        <v>0.23774509803921567</v>
      </c>
      <c r="M53" s="51">
        <f t="shared" si="2"/>
        <v>0.76225490196078427</v>
      </c>
      <c r="N53" s="106">
        <f t="shared" si="3"/>
        <v>0.23774509803921573</v>
      </c>
    </row>
    <row r="54" spans="1:14">
      <c r="A54" s="50" t="s">
        <v>57</v>
      </c>
      <c r="B54" s="36"/>
      <c r="C54" s="36"/>
      <c r="D54" s="36"/>
      <c r="E54" s="36">
        <v>0.65</v>
      </c>
      <c r="F54" s="36">
        <v>0.03</v>
      </c>
      <c r="G54" s="36">
        <v>1.49</v>
      </c>
      <c r="H54" s="36"/>
      <c r="I54" s="36"/>
      <c r="J54" s="36">
        <v>2.17</v>
      </c>
      <c r="K54" s="51">
        <f t="shared" si="0"/>
        <v>0</v>
      </c>
      <c r="L54" s="51">
        <f t="shared" si="1"/>
        <v>0</v>
      </c>
      <c r="M54" s="51">
        <f t="shared" si="2"/>
        <v>1</v>
      </c>
      <c r="N54" s="106">
        <f t="shared" si="3"/>
        <v>0</v>
      </c>
    </row>
    <row r="55" spans="1:14">
      <c r="A55" s="50" t="s">
        <v>69</v>
      </c>
      <c r="B55" s="36"/>
      <c r="C55" s="36"/>
      <c r="D55" s="36"/>
      <c r="E55" s="36"/>
      <c r="F55" s="36">
        <v>0.24000000000000002</v>
      </c>
      <c r="G55" s="36">
        <v>1.57</v>
      </c>
      <c r="H55" s="36"/>
      <c r="I55" s="36"/>
      <c r="J55" s="36">
        <v>1.81</v>
      </c>
      <c r="K55" s="51">
        <f t="shared" si="0"/>
        <v>0</v>
      </c>
      <c r="L55" s="51">
        <f t="shared" si="1"/>
        <v>0</v>
      </c>
      <c r="M55" s="51">
        <f t="shared" si="2"/>
        <v>1</v>
      </c>
      <c r="N55" s="106">
        <f t="shared" si="3"/>
        <v>0</v>
      </c>
    </row>
    <row r="56" spans="1:14">
      <c r="A56" s="50" t="s">
        <v>120</v>
      </c>
      <c r="B56" s="36">
        <v>447.48</v>
      </c>
      <c r="C56" s="36">
        <v>47260.720000000008</v>
      </c>
      <c r="D56" s="36">
        <v>2722.3499999999995</v>
      </c>
      <c r="E56" s="36">
        <v>9335.3500000000022</v>
      </c>
      <c r="F56" s="36">
        <v>1877.4199999999996</v>
      </c>
      <c r="G56" s="36">
        <v>11470.73</v>
      </c>
      <c r="H56" s="36">
        <v>103.08000000000001</v>
      </c>
      <c r="I56" s="36">
        <v>320.23000000000008</v>
      </c>
      <c r="J56" s="36">
        <v>73537.36000000003</v>
      </c>
      <c r="K56" s="107">
        <f t="shared" si="0"/>
        <v>0.64267632126037688</v>
      </c>
      <c r="L56" s="107">
        <f t="shared" si="1"/>
        <v>1.0439727507215377E-2</v>
      </c>
      <c r="M56" s="107">
        <f t="shared" si="2"/>
        <v>0.34548221475451374</v>
      </c>
      <c r="N56" s="108">
        <f t="shared" si="3"/>
        <v>0.65451778524548621</v>
      </c>
    </row>
    <row r="57" spans="1:14">
      <c r="B57"/>
      <c r="C57"/>
      <c r="D57"/>
      <c r="E57"/>
      <c r="F57"/>
      <c r="G57"/>
      <c r="H57"/>
      <c r="I57"/>
      <c r="J57"/>
      <c r="K57" s="109"/>
      <c r="L57" s="109"/>
      <c r="M57" s="109"/>
      <c r="N57" s="110"/>
    </row>
    <row r="58" spans="1:14">
      <c r="B58"/>
      <c r="C58"/>
      <c r="D58"/>
      <c r="E58"/>
      <c r="F58"/>
      <c r="G58"/>
      <c r="H58"/>
      <c r="I58"/>
      <c r="J58"/>
      <c r="K58"/>
      <c r="L58"/>
    </row>
    <row r="59" spans="1:14">
      <c r="B59"/>
      <c r="C59"/>
      <c r="D59"/>
      <c r="E59"/>
      <c r="F59"/>
      <c r="G59"/>
      <c r="H59"/>
      <c r="I59"/>
      <c r="J59"/>
      <c r="K59"/>
      <c r="L59"/>
    </row>
  </sheetData>
  <conditionalFormatting sqref="K3:N57">
    <cfRule type="expression" dxfId="18" priority="1">
      <formula>AND(K3&lt;0.4,K3&gt;=0.2)</formula>
    </cfRule>
    <cfRule type="expression" dxfId="17" priority="2">
      <formula>AND(K3&gt;=0.4,K3&lt;0.6)</formula>
    </cfRule>
    <cfRule type="expression" dxfId="16" priority="3">
      <formula>K3&gt;=0.8</formula>
    </cfRule>
    <cfRule type="expression" dxfId="15" priority="6">
      <formula>AND(K3&lt;0.8,K3&gt;=0.6)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738"/>
  <sheetViews>
    <sheetView workbookViewId="0">
      <selection activeCell="A7" sqref="A7"/>
    </sheetView>
  </sheetViews>
  <sheetFormatPr defaultRowHeight="15"/>
  <cols>
    <col min="1" max="1" width="66.140625" bestFit="1" customWidth="1"/>
    <col min="2" max="3" width="12" style="5" bestFit="1" customWidth="1"/>
  </cols>
  <sheetData>
    <row r="1" spans="1:3" s="47" customFormat="1" ht="30">
      <c r="A1" s="47" t="s">
        <v>339</v>
      </c>
      <c r="B1" s="46" t="s">
        <v>280</v>
      </c>
      <c r="C1" s="46" t="s">
        <v>281</v>
      </c>
    </row>
    <row r="2" spans="1:3">
      <c r="A2" t="s">
        <v>19</v>
      </c>
      <c r="B2" s="5">
        <v>175785.12717897311</v>
      </c>
      <c r="C2" s="5">
        <v>52465.556895978814</v>
      </c>
    </row>
    <row r="3" spans="1:3">
      <c r="A3" t="s">
        <v>33</v>
      </c>
      <c r="B3" s="5">
        <v>78635.257236681195</v>
      </c>
      <c r="C3" s="5">
        <v>7778.5513330713156</v>
      </c>
    </row>
    <row r="4" spans="1:3">
      <c r="A4" t="s">
        <v>32</v>
      </c>
      <c r="B4" s="5">
        <v>7501.7715692475876</v>
      </c>
      <c r="C4" s="5">
        <v>457.27824301576544</v>
      </c>
    </row>
    <row r="5" spans="1:3">
      <c r="A5" t="s">
        <v>50</v>
      </c>
      <c r="B5" s="5">
        <v>15316.611553089268</v>
      </c>
      <c r="C5" s="5">
        <v>2250.115555664589</v>
      </c>
    </row>
    <row r="6" spans="1:3">
      <c r="A6" t="s">
        <v>22</v>
      </c>
      <c r="B6" s="5">
        <v>14828.054442741975</v>
      </c>
      <c r="C6" s="5">
        <v>2445.1785773630354</v>
      </c>
    </row>
    <row r="7" spans="1:3">
      <c r="A7" t="s">
        <v>28</v>
      </c>
      <c r="B7" s="5">
        <v>14090.768358199652</v>
      </c>
      <c r="C7" s="5">
        <v>2323.5984910292418</v>
      </c>
    </row>
    <row r="8" spans="1:3">
      <c r="A8" t="s">
        <v>22</v>
      </c>
      <c r="B8" s="5">
        <v>12064.653287340103</v>
      </c>
      <c r="C8" s="5">
        <v>2568.4401235931182</v>
      </c>
    </row>
    <row r="9" spans="1:3">
      <c r="A9" t="s">
        <v>62</v>
      </c>
      <c r="B9" s="5">
        <v>4943.2190540236043</v>
      </c>
      <c r="C9" s="5">
        <v>546.59131389549168</v>
      </c>
    </row>
    <row r="10" spans="1:3">
      <c r="A10" t="s">
        <v>19</v>
      </c>
      <c r="B10" s="5">
        <v>3135.5294899175506</v>
      </c>
      <c r="C10" s="5">
        <v>1040.5117771436621</v>
      </c>
    </row>
    <row r="11" spans="1:3">
      <c r="A11" t="s">
        <v>38</v>
      </c>
      <c r="B11" s="5">
        <v>4157.0206269268674</v>
      </c>
      <c r="C11" s="5">
        <v>665.92098763047784</v>
      </c>
    </row>
    <row r="12" spans="1:3">
      <c r="A12" t="s">
        <v>38</v>
      </c>
      <c r="B12" s="5">
        <v>2344.435196458649</v>
      </c>
      <c r="C12" s="5">
        <v>366.29438636574207</v>
      </c>
    </row>
    <row r="13" spans="1:3">
      <c r="A13" t="s">
        <v>19</v>
      </c>
      <c r="B13" s="5">
        <v>14369.014946383037</v>
      </c>
      <c r="C13" s="5">
        <v>2833.739953853712</v>
      </c>
    </row>
    <row r="14" spans="1:3">
      <c r="A14" t="s">
        <v>20</v>
      </c>
      <c r="B14" s="5">
        <v>13458.749308990111</v>
      </c>
      <c r="C14" s="5">
        <v>4016.9540446991823</v>
      </c>
    </row>
    <row r="15" spans="1:3">
      <c r="A15" t="s">
        <v>29</v>
      </c>
      <c r="B15" s="5">
        <v>10841.798016847304</v>
      </c>
      <c r="C15" s="5">
        <v>2773.6744813267183</v>
      </c>
    </row>
    <row r="16" spans="1:3">
      <c r="A16" t="s">
        <v>62</v>
      </c>
      <c r="B16" s="5">
        <v>1965.3796781993901</v>
      </c>
      <c r="C16" s="5">
        <v>217.31981708075315</v>
      </c>
    </row>
    <row r="17" spans="1:3">
      <c r="A17" t="s">
        <v>19</v>
      </c>
      <c r="B17" s="5">
        <v>1544.6350016147887</v>
      </c>
      <c r="C17" s="5">
        <v>679.47311714873206</v>
      </c>
    </row>
    <row r="18" spans="1:3">
      <c r="A18" t="s">
        <v>51</v>
      </c>
      <c r="B18" s="5">
        <v>4069.4755154269556</v>
      </c>
      <c r="C18" s="5">
        <v>597.83393532700086</v>
      </c>
    </row>
    <row r="19" spans="1:3">
      <c r="A19" t="s">
        <v>32</v>
      </c>
      <c r="B19" s="5">
        <v>1695.6404474795206</v>
      </c>
      <c r="C19" s="5">
        <v>103.35951680913027</v>
      </c>
    </row>
    <row r="20" spans="1:3">
      <c r="A20" t="s">
        <v>19</v>
      </c>
      <c r="B20" s="5">
        <v>1121.5619132109375</v>
      </c>
      <c r="C20" s="5">
        <v>372.18542617580198</v>
      </c>
    </row>
    <row r="21" spans="1:3">
      <c r="A21" t="s">
        <v>21</v>
      </c>
      <c r="B21" s="5">
        <v>7552.2587852814204</v>
      </c>
      <c r="C21" s="5">
        <v>2254.0784271750067</v>
      </c>
    </row>
    <row r="22" spans="1:3">
      <c r="A22" t="s">
        <v>19</v>
      </c>
      <c r="B22" s="5">
        <v>1019.455597812062</v>
      </c>
      <c r="C22" s="5">
        <v>29.081689747330397</v>
      </c>
    </row>
    <row r="23" spans="1:3">
      <c r="A23" t="s">
        <v>20</v>
      </c>
      <c r="B23" s="5">
        <v>1126.8324016511481</v>
      </c>
      <c r="C23" s="5">
        <v>495.68495058940857</v>
      </c>
    </row>
    <row r="24" spans="1:3">
      <c r="A24" t="s">
        <v>38</v>
      </c>
      <c r="B24" s="5">
        <v>1296.7088246371327</v>
      </c>
      <c r="C24" s="5">
        <v>207.72223634836121</v>
      </c>
    </row>
    <row r="25" spans="1:3">
      <c r="A25" t="s">
        <v>19</v>
      </c>
      <c r="B25" s="5">
        <v>845.57454894162368</v>
      </c>
      <c r="C25" s="5">
        <v>280.60022380776104</v>
      </c>
    </row>
    <row r="26" spans="1:3">
      <c r="A26" t="s">
        <v>62</v>
      </c>
      <c r="B26" s="5">
        <v>786.85458486102448</v>
      </c>
      <c r="C26" s="5">
        <v>72.692228696177239</v>
      </c>
    </row>
    <row r="27" spans="1:3">
      <c r="A27" t="s">
        <v>38</v>
      </c>
      <c r="B27" s="5">
        <v>741.48970286373856</v>
      </c>
      <c r="C27" s="5">
        <v>115.85029781043045</v>
      </c>
    </row>
    <row r="28" spans="1:3">
      <c r="A28" t="s">
        <v>38</v>
      </c>
      <c r="B28" s="5">
        <v>705.34618706683534</v>
      </c>
      <c r="C28" s="5">
        <v>110.20323750357046</v>
      </c>
    </row>
    <row r="29" spans="1:3">
      <c r="A29" t="s">
        <v>32</v>
      </c>
      <c r="B29" s="5">
        <v>700.29386765436516</v>
      </c>
      <c r="C29" s="5">
        <v>19.977063282393935</v>
      </c>
    </row>
    <row r="30" spans="1:3">
      <c r="A30" t="s">
        <v>19</v>
      </c>
      <c r="B30" s="5">
        <v>1022.8830277600342</v>
      </c>
      <c r="C30" s="5">
        <v>303.42923863043711</v>
      </c>
    </row>
    <row r="31" spans="1:3">
      <c r="A31" t="s">
        <v>25</v>
      </c>
      <c r="B31" s="5">
        <v>819.56164927919258</v>
      </c>
      <c r="C31" s="5">
        <v>291.74729038794698</v>
      </c>
    </row>
    <row r="32" spans="1:3">
      <c r="A32" t="s">
        <v>38</v>
      </c>
      <c r="B32" s="5">
        <v>638.8753920171863</v>
      </c>
      <c r="C32" s="5">
        <v>213.15098381114791</v>
      </c>
    </row>
    <row r="33" spans="1:3">
      <c r="A33" t="s">
        <v>34</v>
      </c>
      <c r="B33" s="5">
        <v>623.62580384275259</v>
      </c>
      <c r="C33" s="5">
        <v>17.789977498488238</v>
      </c>
    </row>
    <row r="34" spans="1:3">
      <c r="A34" t="s">
        <v>22</v>
      </c>
      <c r="B34" s="5">
        <v>2152.890201593646</v>
      </c>
      <c r="C34" s="5">
        <v>355.01629837407881</v>
      </c>
    </row>
    <row r="35" spans="1:3">
      <c r="A35" t="s">
        <v>19</v>
      </c>
      <c r="B35" s="5">
        <v>697.67823283272753</v>
      </c>
      <c r="C35" s="5">
        <v>306.903315756854</v>
      </c>
    </row>
    <row r="36" spans="1:3">
      <c r="A36" t="s">
        <v>20</v>
      </c>
      <c r="B36" s="5">
        <v>624.05520054601243</v>
      </c>
      <c r="C36" s="5">
        <v>274.51710724189792</v>
      </c>
    </row>
    <row r="37" spans="1:3">
      <c r="A37" t="s">
        <v>20</v>
      </c>
      <c r="B37" s="5">
        <v>3514.8586878870901</v>
      </c>
      <c r="C37" s="5">
        <v>1049.0592772556472</v>
      </c>
    </row>
    <row r="38" spans="1:3">
      <c r="A38" t="s">
        <v>19</v>
      </c>
      <c r="B38" s="5">
        <v>601.26557469279714</v>
      </c>
      <c r="C38" s="5">
        <v>144.66434845967771</v>
      </c>
    </row>
    <row r="39" spans="1:3">
      <c r="A39" t="s">
        <v>38</v>
      </c>
      <c r="B39" s="5">
        <v>51.238130952929232</v>
      </c>
      <c r="C39" s="5">
        <v>8.207932995929939</v>
      </c>
    </row>
    <row r="40" spans="1:3">
      <c r="A40" t="s">
        <v>20</v>
      </c>
      <c r="B40" s="5">
        <v>577.89215386990759</v>
      </c>
      <c r="C40" s="5">
        <v>254.21033626409138</v>
      </c>
    </row>
    <row r="41" spans="1:3">
      <c r="A41" t="s">
        <v>38</v>
      </c>
      <c r="B41" s="5">
        <v>451.79394746128827</v>
      </c>
      <c r="C41" s="5">
        <v>70.588253835749711</v>
      </c>
    </row>
    <row r="42" spans="1:3">
      <c r="A42" t="s">
        <v>31</v>
      </c>
      <c r="B42" s="5">
        <v>613.1659739836939</v>
      </c>
      <c r="C42" s="5">
        <v>37.376165972544591</v>
      </c>
    </row>
    <row r="43" spans="1:3">
      <c r="A43" t="s">
        <v>26</v>
      </c>
      <c r="B43" s="5">
        <v>2906.3089097342481</v>
      </c>
      <c r="C43" s="5">
        <v>743.52564447852274</v>
      </c>
    </row>
    <row r="44" spans="1:3">
      <c r="A44" t="s">
        <v>62</v>
      </c>
      <c r="B44" s="5">
        <v>2897.0714361786977</v>
      </c>
      <c r="C44" s="5">
        <v>633.0915687633759</v>
      </c>
    </row>
    <row r="45" spans="1:3">
      <c r="A45" t="s">
        <v>67</v>
      </c>
      <c r="B45" s="5">
        <v>591.72443382962638</v>
      </c>
      <c r="C45" s="5">
        <v>65.429314828308037</v>
      </c>
    </row>
    <row r="46" spans="1:3">
      <c r="A46" t="s">
        <v>62</v>
      </c>
      <c r="B46" s="5">
        <v>402.50366199609147</v>
      </c>
      <c r="C46" s="5">
        <v>103.38495343272605</v>
      </c>
    </row>
    <row r="47" spans="1:3">
      <c r="A47" t="s">
        <v>38</v>
      </c>
      <c r="B47" s="5">
        <v>400.74061485638015</v>
      </c>
      <c r="C47" s="5">
        <v>133.70096481572403</v>
      </c>
    </row>
    <row r="48" spans="1:3">
      <c r="A48" t="s">
        <v>31</v>
      </c>
      <c r="B48" s="5">
        <v>2723.4318994790865</v>
      </c>
      <c r="C48" s="5">
        <v>537.09303066013149</v>
      </c>
    </row>
    <row r="49" spans="1:3">
      <c r="A49" t="s">
        <v>18</v>
      </c>
      <c r="B49" s="5">
        <v>556.49719898060323</v>
      </c>
      <c r="C49" s="5">
        <v>33.921862195354514</v>
      </c>
    </row>
    <row r="50" spans="1:3">
      <c r="A50" t="s">
        <v>50</v>
      </c>
      <c r="B50" s="5">
        <v>2677.1197009776092</v>
      </c>
      <c r="C50" s="5">
        <v>642.09214349225135</v>
      </c>
    </row>
    <row r="51" spans="1:3">
      <c r="A51" t="s">
        <v>19</v>
      </c>
      <c r="B51" s="5">
        <v>2563.6485731128023</v>
      </c>
      <c r="C51" s="5">
        <v>505.58186600665181</v>
      </c>
    </row>
    <row r="52" spans="1:3">
      <c r="A52" t="s">
        <v>34</v>
      </c>
      <c r="B52" s="5">
        <v>357.15808956271667</v>
      </c>
      <c r="C52" s="5">
        <v>64.315137789234612</v>
      </c>
    </row>
    <row r="53" spans="1:3">
      <c r="A53" t="s">
        <v>28</v>
      </c>
      <c r="B53" s="5">
        <v>2521.9551113890998</v>
      </c>
      <c r="C53" s="5">
        <v>645.19579913235964</v>
      </c>
    </row>
    <row r="54" spans="1:3">
      <c r="A54" t="s">
        <v>38</v>
      </c>
      <c r="B54" s="5">
        <v>326.52822384650841</v>
      </c>
      <c r="C54" s="5">
        <v>51.016746193548308</v>
      </c>
    </row>
    <row r="55" spans="1:3">
      <c r="A55" t="s">
        <v>38</v>
      </c>
      <c r="B55" s="5">
        <v>324.26704592764059</v>
      </c>
      <c r="C55" s="5">
        <v>50.66345991824133</v>
      </c>
    </row>
    <row r="56" spans="1:3">
      <c r="A56" t="s">
        <v>37</v>
      </c>
      <c r="B56" s="5">
        <v>310.36433481710162</v>
      </c>
      <c r="C56" s="5">
        <v>48.491301334908577</v>
      </c>
    </row>
    <row r="57" spans="1:3">
      <c r="A57" t="s">
        <v>32</v>
      </c>
      <c r="B57" s="5">
        <v>452.70359145554465</v>
      </c>
      <c r="C57" s="5">
        <v>27.595015523577342</v>
      </c>
    </row>
    <row r="58" spans="1:3">
      <c r="A58" t="s">
        <v>59</v>
      </c>
      <c r="B58" s="5">
        <v>2154.4534607466453</v>
      </c>
      <c r="C58" s="5">
        <v>424.88374277688098</v>
      </c>
    </row>
    <row r="59" spans="1:3">
      <c r="A59" t="s">
        <v>19</v>
      </c>
      <c r="B59" s="5">
        <v>281.08260548417371</v>
      </c>
      <c r="C59" s="5">
        <v>153.12807871344668</v>
      </c>
    </row>
    <row r="60" spans="1:3">
      <c r="A60" t="s">
        <v>21</v>
      </c>
      <c r="B60" s="5">
        <v>280.66870917947011</v>
      </c>
      <c r="C60" s="5">
        <v>93.138686246139358</v>
      </c>
    </row>
    <row r="61" spans="1:3">
      <c r="A61" t="s">
        <v>62</v>
      </c>
      <c r="B61" s="5">
        <v>269.71612863495403</v>
      </c>
      <c r="C61" s="5">
        <v>24.917267920911367</v>
      </c>
    </row>
    <row r="62" spans="1:3">
      <c r="A62" t="s">
        <v>32</v>
      </c>
      <c r="B62" s="5">
        <v>355.90711514585337</v>
      </c>
      <c r="C62" s="5">
        <v>77.776857899521616</v>
      </c>
    </row>
    <row r="63" spans="1:3">
      <c r="A63" t="s">
        <v>25</v>
      </c>
      <c r="B63" s="5">
        <v>327.35762373593752</v>
      </c>
      <c r="C63" s="5">
        <v>116.53266083984585</v>
      </c>
    </row>
    <row r="64" spans="1:3">
      <c r="A64" t="s">
        <v>35</v>
      </c>
      <c r="B64" s="5">
        <v>264.75213648493951</v>
      </c>
      <c r="C64" s="5">
        <v>7.5525010699066124</v>
      </c>
    </row>
    <row r="65" spans="1:3">
      <c r="A65" t="s">
        <v>38</v>
      </c>
      <c r="B65" s="5">
        <v>27.772922960063934</v>
      </c>
      <c r="C65" s="5">
        <v>4.4489969973094192</v>
      </c>
    </row>
    <row r="66" spans="1:3">
      <c r="A66" t="s">
        <v>20</v>
      </c>
      <c r="B66" s="5">
        <v>256.21972293171166</v>
      </c>
      <c r="C66" s="5">
        <v>85.025396860146358</v>
      </c>
    </row>
    <row r="67" spans="1:3">
      <c r="A67" t="s">
        <v>18</v>
      </c>
      <c r="B67" s="5">
        <v>252.88095241088337</v>
      </c>
      <c r="C67" s="5">
        <v>7.213855529172827</v>
      </c>
    </row>
    <row r="68" spans="1:3">
      <c r="A68" t="s">
        <v>55</v>
      </c>
      <c r="B68" s="5">
        <v>368.9548495751211</v>
      </c>
      <c r="C68" s="5">
        <v>59.103574379363181</v>
      </c>
    </row>
    <row r="69" spans="1:3">
      <c r="A69" t="s">
        <v>33</v>
      </c>
      <c r="B69" s="5">
        <v>363.03191508141606</v>
      </c>
      <c r="C69" s="5">
        <v>22.128985767521662</v>
      </c>
    </row>
    <row r="70" spans="1:3">
      <c r="A70" t="s">
        <v>20</v>
      </c>
      <c r="B70" s="5">
        <v>244.40153521512894</v>
      </c>
      <c r="C70" s="5">
        <v>81.103582843362162</v>
      </c>
    </row>
    <row r="71" spans="1:3">
      <c r="A71" t="s">
        <v>29</v>
      </c>
      <c r="B71" s="5">
        <v>282.23243478369824</v>
      </c>
      <c r="C71" s="5">
        <v>100.46901069633471</v>
      </c>
    </row>
    <row r="72" spans="1:3">
      <c r="A72" t="s">
        <v>33</v>
      </c>
      <c r="B72" s="5">
        <v>804.66048361602316</v>
      </c>
      <c r="C72" s="5">
        <v>79.596520663272287</v>
      </c>
    </row>
    <row r="73" spans="1:3">
      <c r="A73" t="s">
        <v>62</v>
      </c>
      <c r="B73" s="5">
        <v>331.76192467578534</v>
      </c>
      <c r="C73" s="5">
        <v>36.684230321824771</v>
      </c>
    </row>
    <row r="74" spans="1:3">
      <c r="A74" t="s">
        <v>19</v>
      </c>
      <c r="B74" s="5">
        <v>225.00486837984079</v>
      </c>
      <c r="C74" s="5">
        <v>74.666883605052675</v>
      </c>
    </row>
    <row r="75" spans="1:3">
      <c r="A75" t="s">
        <v>32</v>
      </c>
      <c r="B75" s="5">
        <v>221.86041783641522</v>
      </c>
      <c r="C75" s="5">
        <v>6.3289424792791857</v>
      </c>
    </row>
    <row r="76" spans="1:3">
      <c r="A76" t="s">
        <v>66</v>
      </c>
      <c r="B76" s="5">
        <v>319.78673397453889</v>
      </c>
      <c r="C76" s="5">
        <v>35.360086044986474</v>
      </c>
    </row>
    <row r="77" spans="1:3">
      <c r="A77" t="s">
        <v>21</v>
      </c>
      <c r="B77" s="5">
        <v>263.70235000551475</v>
      </c>
      <c r="C77" s="5">
        <v>116.00064582919363</v>
      </c>
    </row>
    <row r="78" spans="1:3">
      <c r="A78" t="s">
        <v>29</v>
      </c>
      <c r="B78" s="5">
        <v>258.7941478530671</v>
      </c>
      <c r="C78" s="5">
        <v>92.125456908329895</v>
      </c>
    </row>
    <row r="79" spans="1:3">
      <c r="A79" t="s">
        <v>19</v>
      </c>
      <c r="B79" s="5">
        <v>255.76706282512578</v>
      </c>
      <c r="C79" s="5">
        <v>61.53749201415161</v>
      </c>
    </row>
    <row r="80" spans="1:3">
      <c r="A80" t="s">
        <v>34</v>
      </c>
      <c r="B80" s="5">
        <v>204.77792527746837</v>
      </c>
      <c r="C80" s="5">
        <v>5.8416355776577999</v>
      </c>
    </row>
    <row r="81" spans="1:3">
      <c r="A81" t="s">
        <v>37</v>
      </c>
      <c r="B81" s="5">
        <v>201.12117661179926</v>
      </c>
      <c r="C81" s="5">
        <v>31.42315815914019</v>
      </c>
    </row>
    <row r="82" spans="1:3">
      <c r="A82" t="s">
        <v>29</v>
      </c>
      <c r="B82" s="5">
        <v>189.77995611247781</v>
      </c>
      <c r="C82" s="5">
        <v>38.740236733614459</v>
      </c>
    </row>
    <row r="83" spans="1:3">
      <c r="A83" t="s">
        <v>38</v>
      </c>
      <c r="B83" s="5">
        <v>187.32445821620729</v>
      </c>
      <c r="C83" s="5">
        <v>29.267559869962469</v>
      </c>
    </row>
    <row r="84" spans="1:3">
      <c r="A84" t="s">
        <v>51</v>
      </c>
      <c r="B84" s="5">
        <v>1303.856909293627</v>
      </c>
      <c r="C84" s="5">
        <v>312.7227659599256</v>
      </c>
    </row>
    <row r="85" spans="1:3">
      <c r="A85" t="s">
        <v>19</v>
      </c>
      <c r="B85" s="5">
        <v>237.63926061427509</v>
      </c>
      <c r="C85" s="5">
        <v>113.62763891063346</v>
      </c>
    </row>
    <row r="86" spans="1:3">
      <c r="A86" t="s">
        <v>25</v>
      </c>
      <c r="B86" s="5">
        <v>1256.7957264498073</v>
      </c>
      <c r="C86" s="5">
        <v>321.52805551970482</v>
      </c>
    </row>
    <row r="87" spans="1:3">
      <c r="A87" t="s">
        <v>62</v>
      </c>
      <c r="B87" s="5">
        <v>209.08508728708819</v>
      </c>
      <c r="C87" s="5">
        <v>59.078264391347361</v>
      </c>
    </row>
    <row r="88" spans="1:3">
      <c r="A88" t="s">
        <v>38</v>
      </c>
      <c r="B88" s="5">
        <v>163.56442461560385</v>
      </c>
      <c r="C88" s="5">
        <v>25.555293930213367</v>
      </c>
    </row>
    <row r="89" spans="1:3">
      <c r="A89" t="s">
        <v>20</v>
      </c>
      <c r="B89" s="5">
        <v>160.98526855189519</v>
      </c>
      <c r="C89" s="5">
        <v>53.422258796643241</v>
      </c>
    </row>
    <row r="90" spans="1:3">
      <c r="A90" t="s">
        <v>29</v>
      </c>
      <c r="B90" s="5">
        <v>159.92534140242591</v>
      </c>
      <c r="C90" s="5">
        <v>32.645942767328648</v>
      </c>
    </row>
    <row r="91" spans="1:3">
      <c r="A91" t="s">
        <v>62</v>
      </c>
      <c r="B91" s="5">
        <v>154.71403291753521</v>
      </c>
      <c r="C91" s="5">
        <v>14.292994003886674</v>
      </c>
    </row>
    <row r="92" spans="1:3">
      <c r="A92" t="s">
        <v>34</v>
      </c>
      <c r="B92" s="5">
        <v>223.10582071047983</v>
      </c>
      <c r="C92" s="5">
        <v>13.599645998193347</v>
      </c>
    </row>
    <row r="93" spans="1:3">
      <c r="A93" t="s">
        <v>28</v>
      </c>
      <c r="B93" s="5">
        <v>148.47812818815748</v>
      </c>
      <c r="C93" s="5">
        <v>30.309195731735034</v>
      </c>
    </row>
    <row r="94" spans="1:3">
      <c r="A94" t="s">
        <v>19</v>
      </c>
      <c r="B94" s="5">
        <v>138.50498329572031</v>
      </c>
      <c r="C94" s="5">
        <v>75.454693995661884</v>
      </c>
    </row>
    <row r="95" spans="1:3">
      <c r="A95" t="s">
        <v>31</v>
      </c>
      <c r="B95" s="5">
        <v>130.65368662458212</v>
      </c>
      <c r="C95" s="5">
        <v>3.7271166953379131</v>
      </c>
    </row>
    <row r="96" spans="1:3">
      <c r="A96" t="s">
        <v>51</v>
      </c>
      <c r="B96" s="5">
        <v>130.26504666977672</v>
      </c>
      <c r="C96" s="5">
        <v>20.352601516512941</v>
      </c>
    </row>
    <row r="97" spans="1:3">
      <c r="A97" t="s">
        <v>35</v>
      </c>
      <c r="B97" s="5">
        <v>185.34388027026409</v>
      </c>
      <c r="C97" s="5">
        <v>11.297827871905115</v>
      </c>
    </row>
    <row r="98" spans="1:3">
      <c r="A98" t="s">
        <v>50</v>
      </c>
      <c r="B98" s="5">
        <v>136.24044829327227</v>
      </c>
      <c r="C98" s="5">
        <v>44.211718143062853</v>
      </c>
    </row>
    <row r="99" spans="1:3">
      <c r="A99" t="s">
        <v>52</v>
      </c>
      <c r="B99" s="5">
        <v>381.0671287058521</v>
      </c>
      <c r="C99" s="5">
        <v>55.981381461654706</v>
      </c>
    </row>
    <row r="100" spans="1:3">
      <c r="A100" t="s">
        <v>32</v>
      </c>
      <c r="B100" s="5">
        <v>362.52371611675954</v>
      </c>
      <c r="C100" s="5">
        <v>35.860623267021964</v>
      </c>
    </row>
    <row r="101" spans="1:3">
      <c r="A101" t="s">
        <v>62</v>
      </c>
      <c r="B101" s="5">
        <v>103.48422069318579</v>
      </c>
      <c r="C101" s="5">
        <v>9.5602145324010195</v>
      </c>
    </row>
    <row r="102" spans="1:3">
      <c r="A102" t="s">
        <v>31</v>
      </c>
      <c r="B102" s="5">
        <v>103.16624254834501</v>
      </c>
      <c r="C102" s="5">
        <v>2.9429910087578977</v>
      </c>
    </row>
    <row r="103" spans="1:3">
      <c r="A103" t="s">
        <v>26</v>
      </c>
      <c r="B103" s="5">
        <v>119.44012638819805</v>
      </c>
      <c r="C103" s="5">
        <v>42.518257495330801</v>
      </c>
    </row>
    <row r="104" spans="1:3">
      <c r="A104" t="s">
        <v>68</v>
      </c>
      <c r="B104" s="5">
        <v>95.640759787112984</v>
      </c>
      <c r="C104" s="5">
        <v>8.8356096753873548</v>
      </c>
    </row>
    <row r="105" spans="1:3">
      <c r="A105" t="s">
        <v>31</v>
      </c>
      <c r="B105" s="5">
        <v>92.242626349695598</v>
      </c>
      <c r="C105" s="5">
        <v>16.610563772992176</v>
      </c>
    </row>
    <row r="106" spans="1:3">
      <c r="A106" t="s">
        <v>33</v>
      </c>
      <c r="B106" s="5">
        <v>89.668577525717083</v>
      </c>
      <c r="C106" s="5">
        <v>16.147042689112805</v>
      </c>
    </row>
    <row r="107" spans="1:3">
      <c r="A107" t="s">
        <v>25</v>
      </c>
      <c r="B107" s="5">
        <v>88.203604288336734</v>
      </c>
      <c r="C107" s="5">
        <v>18.005212883825465</v>
      </c>
    </row>
    <row r="108" spans="1:3">
      <c r="A108" t="s">
        <v>34</v>
      </c>
      <c r="B108" s="5">
        <v>87.302666211287857</v>
      </c>
      <c r="C108" s="5">
        <v>2.4904557474797144</v>
      </c>
    </row>
    <row r="109" spans="1:3">
      <c r="A109" t="s">
        <v>67</v>
      </c>
      <c r="B109" s="5">
        <v>86.019069946514676</v>
      </c>
      <c r="C109" s="5">
        <v>22.094401568036371</v>
      </c>
    </row>
    <row r="110" spans="1:3">
      <c r="A110" t="s">
        <v>31</v>
      </c>
      <c r="B110" s="5">
        <v>101.83978915431081</v>
      </c>
      <c r="C110" s="5">
        <v>24.502628065487706</v>
      </c>
    </row>
    <row r="111" spans="1:3">
      <c r="A111" t="s">
        <v>35</v>
      </c>
      <c r="B111" s="5">
        <v>93.160520312441079</v>
      </c>
      <c r="C111" s="5">
        <v>17.060189753897404</v>
      </c>
    </row>
    <row r="112" spans="1:3">
      <c r="A112" t="s">
        <v>20</v>
      </c>
      <c r="B112" s="5">
        <v>81.96769955895904</v>
      </c>
      <c r="C112" s="5">
        <v>27.200623375005453</v>
      </c>
    </row>
    <row r="113" spans="1:3">
      <c r="A113" t="s">
        <v>62</v>
      </c>
      <c r="B113" s="5">
        <v>114.9411392577524</v>
      </c>
      <c r="C113" s="5">
        <v>12.709497119372362</v>
      </c>
    </row>
    <row r="114" spans="1:3">
      <c r="A114" t="s">
        <v>62</v>
      </c>
      <c r="B114" s="5">
        <v>114.52730977347606</v>
      </c>
      <c r="C114" s="5">
        <v>12.663738353866069</v>
      </c>
    </row>
    <row r="115" spans="1:3">
      <c r="A115" t="s">
        <v>19</v>
      </c>
      <c r="B115" s="5">
        <v>76.685729264103685</v>
      </c>
      <c r="C115" s="5">
        <v>2.1875897207222654</v>
      </c>
    </row>
    <row r="116" spans="1:3">
      <c r="A116" t="s">
        <v>62</v>
      </c>
      <c r="B116" s="5">
        <v>112.22538326718896</v>
      </c>
      <c r="C116" s="5">
        <v>12.409205220737327</v>
      </c>
    </row>
    <row r="117" spans="1:3">
      <c r="A117" t="s">
        <v>21</v>
      </c>
      <c r="B117" s="5">
        <v>92.974754429625563</v>
      </c>
      <c r="C117" s="5">
        <v>40.898882999797692</v>
      </c>
    </row>
    <row r="118" spans="1:3">
      <c r="A118" t="s">
        <v>18</v>
      </c>
      <c r="B118" s="5">
        <v>72.534347928682294</v>
      </c>
      <c r="C118" s="5">
        <v>2.069164568828755</v>
      </c>
    </row>
    <row r="119" spans="1:3">
      <c r="A119" t="s">
        <v>20</v>
      </c>
      <c r="B119" s="5">
        <v>505.81409252826973</v>
      </c>
      <c r="C119" s="5">
        <v>150.96736837872936</v>
      </c>
    </row>
    <row r="120" spans="1:3">
      <c r="A120" t="s">
        <v>20</v>
      </c>
      <c r="B120" s="5">
        <v>104.67299517914581</v>
      </c>
      <c r="C120" s="5">
        <v>31.050321855400497</v>
      </c>
    </row>
    <row r="121" spans="1:3">
      <c r="A121" t="s">
        <v>19</v>
      </c>
      <c r="B121" s="5">
        <v>504.56578529103308</v>
      </c>
      <c r="C121" s="5">
        <v>150.59479343208886</v>
      </c>
    </row>
    <row r="122" spans="1:3">
      <c r="A122" t="s">
        <v>31</v>
      </c>
      <c r="B122" s="5">
        <v>70.69714086960218</v>
      </c>
      <c r="C122" s="5">
        <v>2.0167551399056691</v>
      </c>
    </row>
    <row r="123" spans="1:3">
      <c r="A123" t="s">
        <v>38</v>
      </c>
      <c r="B123" s="5">
        <v>34.717238613786613</v>
      </c>
      <c r="C123" s="5">
        <v>5.561420041013057</v>
      </c>
    </row>
    <row r="124" spans="1:3">
      <c r="A124" t="s">
        <v>21</v>
      </c>
      <c r="B124" s="5">
        <v>497.70009548623182</v>
      </c>
      <c r="C124" s="5">
        <v>148.54563122556615</v>
      </c>
    </row>
    <row r="125" spans="1:3">
      <c r="A125" t="s">
        <v>19</v>
      </c>
      <c r="B125" s="5">
        <v>102.70730512883321</v>
      </c>
      <c r="C125" s="5">
        <v>6.260629985952443</v>
      </c>
    </row>
    <row r="126" spans="1:3">
      <c r="A126" t="s">
        <v>38</v>
      </c>
      <c r="B126" s="5">
        <v>69.516948718816835</v>
      </c>
      <c r="C126" s="5">
        <v>23.193264596058064</v>
      </c>
    </row>
    <row r="127" spans="1:3">
      <c r="A127" t="s">
        <v>24</v>
      </c>
      <c r="B127" s="5">
        <v>84.952979105581136</v>
      </c>
      <c r="C127" s="5">
        <v>37.370165420047705</v>
      </c>
    </row>
    <row r="128" spans="1:3">
      <c r="A128" t="s">
        <v>25</v>
      </c>
      <c r="B128" s="5">
        <v>69.142581050380542</v>
      </c>
      <c r="C128" s="5">
        <v>14.114240582273759</v>
      </c>
    </row>
    <row r="129" spans="1:3">
      <c r="A129" t="s">
        <v>33</v>
      </c>
      <c r="B129" s="5">
        <v>101.23303759109876</v>
      </c>
      <c r="C129" s="5">
        <v>6.1707644837617392</v>
      </c>
    </row>
    <row r="130" spans="1:3">
      <c r="A130" t="s">
        <v>37</v>
      </c>
      <c r="B130" s="5">
        <v>68.54727279197563</v>
      </c>
      <c r="C130" s="5">
        <v>22.869747083305548</v>
      </c>
    </row>
    <row r="131" spans="1:3">
      <c r="A131" t="s">
        <v>51</v>
      </c>
      <c r="B131" s="5">
        <v>82.877263657849952</v>
      </c>
      <c r="C131" s="5">
        <v>26.894701736606873</v>
      </c>
    </row>
    <row r="132" spans="1:3">
      <c r="A132" t="s">
        <v>23</v>
      </c>
      <c r="B132" s="5">
        <v>81.342099107965439</v>
      </c>
      <c r="C132" s="5">
        <v>28.956134087153234</v>
      </c>
    </row>
    <row r="133" spans="1:3">
      <c r="A133" t="s">
        <v>68</v>
      </c>
      <c r="B133" s="5">
        <v>66.280777746813442</v>
      </c>
      <c r="C133" s="5">
        <v>6.1232374403497154</v>
      </c>
    </row>
    <row r="134" spans="1:3">
      <c r="A134" t="s">
        <v>66</v>
      </c>
      <c r="B134" s="5">
        <v>95.206645726324624</v>
      </c>
      <c r="C134" s="5">
        <v>10.527375989291103</v>
      </c>
    </row>
    <row r="135" spans="1:3">
      <c r="A135" t="s">
        <v>38</v>
      </c>
      <c r="B135" s="5">
        <v>65.72494028169011</v>
      </c>
      <c r="C135" s="5">
        <v>10.528602350643867</v>
      </c>
    </row>
    <row r="136" spans="1:3">
      <c r="A136" t="s">
        <v>19</v>
      </c>
      <c r="B136" s="5">
        <v>63.595628968157882</v>
      </c>
      <c r="C136" s="5">
        <v>21.103931928883544</v>
      </c>
    </row>
    <row r="137" spans="1:3">
      <c r="A137" t="s">
        <v>19</v>
      </c>
      <c r="B137" s="5">
        <v>63.434436086812831</v>
      </c>
      <c r="C137" s="5">
        <v>11.422937395876499</v>
      </c>
    </row>
    <row r="138" spans="1:3">
      <c r="A138" t="s">
        <v>37</v>
      </c>
      <c r="B138" s="5">
        <v>63.346283729827263</v>
      </c>
      <c r="C138" s="5">
        <v>21.134516787632926</v>
      </c>
    </row>
    <row r="139" spans="1:3">
      <c r="A139" t="s">
        <v>35</v>
      </c>
      <c r="B139" s="5">
        <v>63.047999940932065</v>
      </c>
      <c r="C139" s="5">
        <v>1.7985504983316671</v>
      </c>
    </row>
    <row r="140" spans="1:3">
      <c r="A140" t="s">
        <v>24</v>
      </c>
      <c r="B140" s="5">
        <v>91.870145509346671</v>
      </c>
      <c r="C140" s="5">
        <v>27.252469293398217</v>
      </c>
    </row>
    <row r="141" spans="1:3">
      <c r="A141" t="s">
        <v>31</v>
      </c>
      <c r="B141" s="5">
        <v>61.935076433989316</v>
      </c>
      <c r="C141" s="5">
        <v>5.7217671817340365</v>
      </c>
    </row>
    <row r="142" spans="1:3">
      <c r="A142" t="s">
        <v>62</v>
      </c>
      <c r="B142" s="5">
        <v>63.847605603649598</v>
      </c>
      <c r="C142" s="5">
        <v>7.0598826907283865</v>
      </c>
    </row>
    <row r="143" spans="1:3">
      <c r="A143" t="s">
        <v>38</v>
      </c>
      <c r="B143" s="5">
        <v>61.741910832689989</v>
      </c>
      <c r="C143" s="5">
        <v>20.599242357442396</v>
      </c>
    </row>
    <row r="144" spans="1:3">
      <c r="A144" t="s">
        <v>55</v>
      </c>
      <c r="B144" s="5">
        <v>61.670094646621976</v>
      </c>
      <c r="C144" s="5">
        <v>9.635331149192659</v>
      </c>
    </row>
    <row r="145" spans="1:3">
      <c r="A145" t="s">
        <v>37</v>
      </c>
      <c r="B145" s="5">
        <v>87.86117238041966</v>
      </c>
      <c r="C145" s="5">
        <v>14.074647190094407</v>
      </c>
    </row>
    <row r="146" spans="1:3">
      <c r="A146" t="s">
        <v>42</v>
      </c>
      <c r="B146" s="5">
        <v>87.292156839539686</v>
      </c>
      <c r="C146" s="5">
        <v>13.983495515622202</v>
      </c>
    </row>
    <row r="147" spans="1:3">
      <c r="A147" t="s">
        <v>28</v>
      </c>
      <c r="B147" s="5">
        <v>203.48304747764237</v>
      </c>
      <c r="C147" s="5">
        <v>33.554799145778567</v>
      </c>
    </row>
    <row r="148" spans="1:3">
      <c r="A148" t="s">
        <v>38</v>
      </c>
      <c r="B148" s="5">
        <v>71.050010012965032</v>
      </c>
      <c r="C148" s="5">
        <v>23.056610985257027</v>
      </c>
    </row>
    <row r="149" spans="1:3">
      <c r="A149" t="s">
        <v>52</v>
      </c>
      <c r="B149" s="5">
        <v>201.93776309521797</v>
      </c>
      <c r="C149" s="5">
        <v>29.666045942453515</v>
      </c>
    </row>
    <row r="150" spans="1:3">
      <c r="A150" t="s">
        <v>38</v>
      </c>
      <c r="B150" s="5">
        <v>404.5763755883815</v>
      </c>
      <c r="C150" s="5">
        <v>97.035374291634156</v>
      </c>
    </row>
    <row r="151" spans="1:3">
      <c r="A151" t="s">
        <v>39</v>
      </c>
      <c r="B151" s="5">
        <v>82.791761198034521</v>
      </c>
      <c r="C151" s="5">
        <v>13.262568635705676</v>
      </c>
    </row>
    <row r="152" spans="1:3">
      <c r="A152" t="s">
        <v>32</v>
      </c>
      <c r="B152" s="5">
        <v>82.717292721207968</v>
      </c>
      <c r="C152" s="5">
        <v>14.59158422595384</v>
      </c>
    </row>
    <row r="153" spans="1:3">
      <c r="A153" t="s">
        <v>31</v>
      </c>
      <c r="B153" s="5">
        <v>81.0329858898601</v>
      </c>
      <c r="C153" s="5">
        <v>8.9601382707006323</v>
      </c>
    </row>
    <row r="154" spans="1:3">
      <c r="A154" t="s">
        <v>31</v>
      </c>
      <c r="B154" s="5">
        <v>66.660736722450153</v>
      </c>
      <c r="C154" s="5">
        <v>16.038556757090994</v>
      </c>
    </row>
    <row r="155" spans="1:3">
      <c r="A155" t="s">
        <v>27</v>
      </c>
      <c r="B155" s="5">
        <v>78.55000898420208</v>
      </c>
      <c r="C155" s="5">
        <v>15.506190828168567</v>
      </c>
    </row>
    <row r="156" spans="1:3">
      <c r="A156" t="s">
        <v>38</v>
      </c>
      <c r="B156" s="5">
        <v>53.384997428270303</v>
      </c>
      <c r="C156" s="5">
        <v>8.3408681560756843</v>
      </c>
    </row>
    <row r="157" spans="1:3">
      <c r="A157" t="s">
        <v>40</v>
      </c>
      <c r="B157" s="5">
        <v>52.166081206380618</v>
      </c>
      <c r="C157" s="5">
        <v>8.1504247732930182</v>
      </c>
    </row>
    <row r="158" spans="1:3">
      <c r="A158" t="s">
        <v>37</v>
      </c>
      <c r="B158" s="5">
        <v>80.157474994084737</v>
      </c>
      <c r="C158" s="5">
        <v>20.768770840795099</v>
      </c>
    </row>
    <row r="159" spans="1:3">
      <c r="A159" t="s">
        <v>19</v>
      </c>
      <c r="B159" s="5">
        <v>74.670357569111431</v>
      </c>
      <c r="C159" s="5">
        <v>4.5516088565713186</v>
      </c>
    </row>
    <row r="160" spans="1:3">
      <c r="A160" t="s">
        <v>35</v>
      </c>
      <c r="B160" s="5">
        <v>74.256528084835097</v>
      </c>
      <c r="C160" s="5">
        <v>4.5263834524476119</v>
      </c>
    </row>
    <row r="161" spans="1:3">
      <c r="A161" t="s">
        <v>24</v>
      </c>
      <c r="B161" s="5">
        <v>345.6562739908141</v>
      </c>
      <c r="C161" s="5">
        <v>103.16600272475361</v>
      </c>
    </row>
    <row r="162" spans="1:3">
      <c r="A162" t="s">
        <v>51</v>
      </c>
      <c r="B162" s="5">
        <v>71.333857352133464</v>
      </c>
      <c r="C162" s="5">
        <v>11.427105372469933</v>
      </c>
    </row>
    <row r="163" spans="1:3">
      <c r="A163" t="s">
        <v>33</v>
      </c>
      <c r="B163" s="5">
        <v>342.16101372655169</v>
      </c>
      <c r="C163" s="5">
        <v>67.478204933740699</v>
      </c>
    </row>
    <row r="164" spans="1:3">
      <c r="A164" t="s">
        <v>37</v>
      </c>
      <c r="B164" s="5">
        <v>47.849099371764879</v>
      </c>
      <c r="C164" s="5">
        <v>15.964118720188077</v>
      </c>
    </row>
    <row r="165" spans="1:3">
      <c r="A165" t="s">
        <v>28</v>
      </c>
      <c r="B165" s="5">
        <v>57.60110367454012</v>
      </c>
      <c r="C165" s="5">
        <v>20.504822224395593</v>
      </c>
    </row>
    <row r="166" spans="1:3">
      <c r="A166" t="s">
        <v>35</v>
      </c>
      <c r="B166" s="5">
        <v>66.445496569119243</v>
      </c>
      <c r="C166" s="5">
        <v>4.0502539496126495</v>
      </c>
    </row>
    <row r="167" spans="1:3">
      <c r="A167" t="s">
        <v>19</v>
      </c>
      <c r="B167" s="5">
        <v>45.329551092303646</v>
      </c>
      <c r="C167" s="5">
        <v>1.2931018713138296</v>
      </c>
    </row>
    <row r="168" spans="1:3">
      <c r="A168" t="s">
        <v>64</v>
      </c>
      <c r="B168" s="5">
        <v>107.47799927097427</v>
      </c>
      <c r="C168" s="5">
        <v>26.49474883699623</v>
      </c>
    </row>
    <row r="169" spans="1:3">
      <c r="A169" t="s">
        <v>67</v>
      </c>
      <c r="B169" s="5">
        <v>44.94091113749824</v>
      </c>
      <c r="C169" s="5">
        <v>4.1517899915377603</v>
      </c>
    </row>
    <row r="170" spans="1:3">
      <c r="A170" t="s">
        <v>68</v>
      </c>
      <c r="B170" s="5">
        <v>65.385058515661129</v>
      </c>
      <c r="C170" s="5">
        <v>7.2298849499939992</v>
      </c>
    </row>
    <row r="171" spans="1:3">
      <c r="A171" t="s">
        <v>48</v>
      </c>
      <c r="B171" s="5">
        <v>44.040917549988457</v>
      </c>
      <c r="C171" s="5">
        <v>14.693577215559994</v>
      </c>
    </row>
    <row r="172" spans="1:3">
      <c r="A172" t="s">
        <v>38</v>
      </c>
      <c r="B172" s="5">
        <v>64.531535204341182</v>
      </c>
      <c r="C172" s="5">
        <v>10.337428536734041</v>
      </c>
    </row>
    <row r="173" spans="1:3">
      <c r="A173" t="s">
        <v>32</v>
      </c>
      <c r="B173" s="5">
        <v>64.272891776668487</v>
      </c>
      <c r="C173" s="5">
        <v>3.9178205779631901</v>
      </c>
    </row>
    <row r="174" spans="1:3">
      <c r="A174" t="s">
        <v>19</v>
      </c>
      <c r="B174" s="5">
        <v>63.548690179184888</v>
      </c>
      <c r="C174" s="5">
        <v>18.851159080484067</v>
      </c>
    </row>
    <row r="175" spans="1:3">
      <c r="A175" t="s">
        <v>30</v>
      </c>
      <c r="B175" s="5">
        <v>73.737563229623333</v>
      </c>
      <c r="C175" s="5">
        <v>13.007532392386706</v>
      </c>
    </row>
    <row r="176" spans="1:3">
      <c r="A176" t="s">
        <v>43</v>
      </c>
      <c r="B176" s="5">
        <v>62.177880012519523</v>
      </c>
      <c r="C176" s="5">
        <v>9.9603920650535613</v>
      </c>
    </row>
    <row r="177" spans="1:3">
      <c r="A177" t="s">
        <v>38</v>
      </c>
      <c r="B177" s="5">
        <v>4.5330298458021163</v>
      </c>
      <c r="C177" s="5">
        <v>0.7261546147550747</v>
      </c>
    </row>
    <row r="178" spans="1:3">
      <c r="A178" t="s">
        <v>63</v>
      </c>
      <c r="B178" s="5">
        <v>60.962255902457791</v>
      </c>
      <c r="C178" s="5">
        <v>6.7408381436455116</v>
      </c>
    </row>
    <row r="179" spans="1:3">
      <c r="A179" t="s">
        <v>66</v>
      </c>
      <c r="B179" s="5">
        <v>41.248831566846853</v>
      </c>
      <c r="C179" s="5">
        <v>3.8107034710065522</v>
      </c>
    </row>
    <row r="180" spans="1:3">
      <c r="A180" t="s">
        <v>61</v>
      </c>
      <c r="B180" s="5">
        <v>87.872802655355258</v>
      </c>
      <c r="C180" s="5">
        <v>21.661808479396605</v>
      </c>
    </row>
    <row r="181" spans="1:3">
      <c r="A181" t="s">
        <v>38</v>
      </c>
      <c r="B181" s="5">
        <v>41.574761170974803</v>
      </c>
      <c r="C181" s="5">
        <v>6.6599395346141597</v>
      </c>
    </row>
    <row r="182" spans="1:3">
      <c r="A182" t="s">
        <v>38</v>
      </c>
      <c r="B182" s="5">
        <v>40.572300906001715</v>
      </c>
      <c r="C182" s="5">
        <v>6.4993535309299082</v>
      </c>
    </row>
    <row r="183" spans="1:3">
      <c r="A183" t="s">
        <v>55</v>
      </c>
      <c r="B183" s="5">
        <v>40.098410598923529</v>
      </c>
      <c r="C183" s="5">
        <v>6.4234401473700791</v>
      </c>
    </row>
    <row r="184" spans="1:3">
      <c r="A184" t="s">
        <v>31</v>
      </c>
      <c r="B184" s="5">
        <v>38.652010050647064</v>
      </c>
      <c r="C184" s="5">
        <v>1.1026137546510753</v>
      </c>
    </row>
    <row r="185" spans="1:3">
      <c r="A185" t="s">
        <v>65</v>
      </c>
      <c r="B185" s="5">
        <v>37.468424733739681</v>
      </c>
      <c r="C185" s="5">
        <v>3.4614569858693351</v>
      </c>
    </row>
    <row r="186" spans="1:3">
      <c r="A186" t="s">
        <v>36</v>
      </c>
      <c r="B186" s="5">
        <v>37.433093828757372</v>
      </c>
      <c r="C186" s="5">
        <v>1.0678421143078742</v>
      </c>
    </row>
    <row r="187" spans="1:3">
      <c r="A187" t="s">
        <v>38</v>
      </c>
      <c r="B187" s="5">
        <v>37.21792511930569</v>
      </c>
      <c r="C187" s="5">
        <v>12.417190353101338</v>
      </c>
    </row>
    <row r="188" spans="1:3">
      <c r="A188" t="s">
        <v>38</v>
      </c>
      <c r="B188" s="5">
        <v>36.814802991566957</v>
      </c>
      <c r="C188" s="5">
        <v>5.7519421698417377</v>
      </c>
    </row>
    <row r="189" spans="1:3">
      <c r="A189" t="s">
        <v>61</v>
      </c>
      <c r="B189" s="5">
        <v>45.149074472457208</v>
      </c>
      <c r="C189" s="5">
        <v>4.9923120273172401</v>
      </c>
    </row>
    <row r="190" spans="1:3">
      <c r="A190" t="s">
        <v>28</v>
      </c>
      <c r="B190" s="5">
        <v>35.931530367009202</v>
      </c>
      <c r="C190" s="5">
        <v>7.3347893061688367</v>
      </c>
    </row>
    <row r="191" spans="1:3">
      <c r="A191" t="s">
        <v>62</v>
      </c>
      <c r="B191" s="5">
        <v>51.909735933912934</v>
      </c>
      <c r="C191" s="5">
        <v>5.7398651481953937</v>
      </c>
    </row>
    <row r="192" spans="1:3">
      <c r="A192" t="s">
        <v>31</v>
      </c>
      <c r="B192" s="5">
        <v>35.190420908637691</v>
      </c>
      <c r="C192" s="5">
        <v>9.0388246627998772</v>
      </c>
    </row>
    <row r="193" spans="1:3">
      <c r="A193" t="s">
        <v>38</v>
      </c>
      <c r="B193" s="5">
        <v>50.952755251523904</v>
      </c>
      <c r="C193" s="5">
        <v>8.1622181231928099</v>
      </c>
    </row>
    <row r="194" spans="1:3">
      <c r="A194" t="s">
        <v>28</v>
      </c>
      <c r="B194" s="5">
        <v>33.935334235508691</v>
      </c>
      <c r="C194" s="5">
        <v>6.9273010113816786</v>
      </c>
    </row>
    <row r="195" spans="1:3">
      <c r="A195" t="s">
        <v>38</v>
      </c>
      <c r="B195" s="5">
        <v>33.882337878035223</v>
      </c>
      <c r="C195" s="5">
        <v>5.2937740315529993</v>
      </c>
    </row>
    <row r="196" spans="1:3">
      <c r="A196" t="s">
        <v>32</v>
      </c>
      <c r="B196" s="5">
        <v>49.577605430031817</v>
      </c>
      <c r="C196" s="5">
        <v>8.7456417099098118</v>
      </c>
    </row>
    <row r="197" spans="1:3">
      <c r="A197" t="s">
        <v>49</v>
      </c>
      <c r="B197" s="5">
        <v>16.169553884371112</v>
      </c>
      <c r="C197" s="5">
        <v>2.590231384101831</v>
      </c>
    </row>
    <row r="198" spans="1:3">
      <c r="A198" t="s">
        <v>35</v>
      </c>
      <c r="B198" s="5">
        <v>43.672465640011033</v>
      </c>
      <c r="C198" s="5">
        <v>7.9975997164933599</v>
      </c>
    </row>
    <row r="199" spans="1:3">
      <c r="A199" t="s">
        <v>47</v>
      </c>
      <c r="B199" s="5">
        <v>47.461068977942325</v>
      </c>
      <c r="C199" s="5">
        <v>7.6028783025679232</v>
      </c>
    </row>
    <row r="200" spans="1:3">
      <c r="A200" t="s">
        <v>38</v>
      </c>
      <c r="B200" s="5">
        <v>32.363108963795895</v>
      </c>
      <c r="C200" s="5">
        <v>5.0564098153311239</v>
      </c>
    </row>
    <row r="201" spans="1:3">
      <c r="A201" t="s">
        <v>67</v>
      </c>
      <c r="B201" s="5">
        <v>3.4350971746411147</v>
      </c>
      <c r="C201" s="5">
        <v>0.37983230310570265</v>
      </c>
    </row>
    <row r="202" spans="1:3">
      <c r="A202" t="s">
        <v>19</v>
      </c>
      <c r="B202" s="5">
        <v>31.62115995916739</v>
      </c>
      <c r="C202" s="5">
        <v>0.90204690165695844</v>
      </c>
    </row>
    <row r="203" spans="1:3">
      <c r="A203" t="s">
        <v>28</v>
      </c>
      <c r="B203" s="5">
        <v>45.417785899327903</v>
      </c>
      <c r="C203" s="5">
        <v>8.9657132348580841</v>
      </c>
    </row>
    <row r="204" spans="1:3">
      <c r="A204" t="s">
        <v>29</v>
      </c>
      <c r="B204" s="5">
        <v>107.98447264381568</v>
      </c>
      <c r="C204" s="5">
        <v>17.806875488358191</v>
      </c>
    </row>
    <row r="205" spans="1:3">
      <c r="A205" t="s">
        <v>38</v>
      </c>
      <c r="B205" s="5">
        <v>3.3262586315868945</v>
      </c>
      <c r="C205" s="5">
        <v>0.53283965412946088</v>
      </c>
    </row>
    <row r="206" spans="1:3">
      <c r="A206" t="s">
        <v>38</v>
      </c>
      <c r="B206" s="5">
        <v>38.204758818734533</v>
      </c>
      <c r="C206" s="5">
        <v>6.1200924912330219</v>
      </c>
    </row>
    <row r="207" spans="1:3">
      <c r="A207" t="s">
        <v>43</v>
      </c>
      <c r="B207" s="5">
        <v>29.677960185140343</v>
      </c>
      <c r="C207" s="5">
        <v>4.6368823634040872</v>
      </c>
    </row>
    <row r="208" spans="1:3">
      <c r="A208" t="s">
        <v>22</v>
      </c>
      <c r="B208" s="5">
        <v>101.49427823763328</v>
      </c>
      <c r="C208" s="5">
        <v>21.607083961062074</v>
      </c>
    </row>
    <row r="209" spans="1:3">
      <c r="A209" t="s">
        <v>22</v>
      </c>
      <c r="B209" s="5">
        <v>28.667146491705857</v>
      </c>
      <c r="C209" s="5">
        <v>11.215151407804775</v>
      </c>
    </row>
    <row r="210" spans="1:3">
      <c r="A210" t="s">
        <v>36</v>
      </c>
      <c r="B210" s="5">
        <v>41.486405798702712</v>
      </c>
      <c r="C210" s="5">
        <v>2.5288467634015919</v>
      </c>
    </row>
    <row r="211" spans="1:3">
      <c r="A211" t="s">
        <v>28</v>
      </c>
      <c r="B211" s="5">
        <v>28.229393080865634</v>
      </c>
      <c r="C211" s="5">
        <v>5.7625335846891828</v>
      </c>
    </row>
    <row r="212" spans="1:3">
      <c r="A212" t="s">
        <v>49</v>
      </c>
      <c r="B212" s="5">
        <v>41.331219742099087</v>
      </c>
      <c r="C212" s="5">
        <v>6.6209261730264526</v>
      </c>
    </row>
    <row r="213" spans="1:3">
      <c r="A213" t="s">
        <v>41</v>
      </c>
      <c r="B213" s="5">
        <v>28.105734913427554</v>
      </c>
      <c r="C213" s="5">
        <v>4.3912380001047042</v>
      </c>
    </row>
    <row r="214" spans="1:3">
      <c r="A214" t="s">
        <v>19</v>
      </c>
      <c r="B214" s="5">
        <v>40.994983286124565</v>
      </c>
      <c r="C214" s="5">
        <v>12.160800627825498</v>
      </c>
    </row>
    <row r="215" spans="1:3">
      <c r="A215" t="s">
        <v>50</v>
      </c>
      <c r="B215" s="5">
        <v>27.999742198480618</v>
      </c>
      <c r="C215" s="5">
        <v>4.3746777059496891</v>
      </c>
    </row>
    <row r="216" spans="1:3">
      <c r="A216" t="s">
        <v>51</v>
      </c>
      <c r="B216" s="5">
        <v>27.081138668940564</v>
      </c>
      <c r="C216" s="5">
        <v>4.2311551566062295</v>
      </c>
    </row>
    <row r="217" spans="1:3">
      <c r="A217" t="s">
        <v>37</v>
      </c>
      <c r="B217" s="5">
        <v>44.721589540992767</v>
      </c>
      <c r="C217" s="5">
        <v>11.587346593458935</v>
      </c>
    </row>
    <row r="218" spans="1:3">
      <c r="A218" t="s">
        <v>28</v>
      </c>
      <c r="B218" s="5">
        <v>38.020583867888398</v>
      </c>
      <c r="C218" s="5">
        <v>7.5054660906841599</v>
      </c>
    </row>
    <row r="219" spans="1:3">
      <c r="A219" t="s">
        <v>39</v>
      </c>
      <c r="B219" s="5">
        <v>25.968215161997801</v>
      </c>
      <c r="C219" s="5">
        <v>4.0572720679785768</v>
      </c>
    </row>
    <row r="220" spans="1:3">
      <c r="A220" t="s">
        <v>62</v>
      </c>
      <c r="B220" s="5">
        <v>25.332258872316221</v>
      </c>
      <c r="C220" s="5">
        <v>2.3402778490035958</v>
      </c>
    </row>
    <row r="221" spans="1:3">
      <c r="A221" t="s">
        <v>38</v>
      </c>
      <c r="B221" s="5">
        <v>25.246835040665921</v>
      </c>
      <c r="C221" s="5">
        <v>8.4232196047565697</v>
      </c>
    </row>
    <row r="222" spans="1:3">
      <c r="A222" t="s">
        <v>25</v>
      </c>
      <c r="B222" s="5">
        <v>24.73163348761695</v>
      </c>
      <c r="C222" s="5">
        <v>5.0485275460355794</v>
      </c>
    </row>
    <row r="223" spans="1:3">
      <c r="A223" t="s">
        <v>22</v>
      </c>
      <c r="B223" s="5">
        <v>173.51470597588718</v>
      </c>
      <c r="C223" s="5">
        <v>44.390544017917122</v>
      </c>
    </row>
    <row r="224" spans="1:3">
      <c r="A224" t="s">
        <v>35</v>
      </c>
      <c r="B224" s="5">
        <v>30.599079769419241</v>
      </c>
      <c r="C224" s="5">
        <v>1.865198547529578</v>
      </c>
    </row>
    <row r="225" spans="1:3">
      <c r="A225" t="s">
        <v>60</v>
      </c>
      <c r="B225" s="5">
        <v>35.796250389903086</v>
      </c>
      <c r="C225" s="5">
        <v>3.9581332162941827</v>
      </c>
    </row>
    <row r="226" spans="1:3">
      <c r="A226" t="s">
        <v>38</v>
      </c>
      <c r="B226" s="5">
        <v>30.444761643780961</v>
      </c>
      <c r="C226" s="5">
        <v>4.8770038836657852</v>
      </c>
    </row>
    <row r="227" spans="1:3">
      <c r="A227" t="s">
        <v>31</v>
      </c>
      <c r="B227" s="5">
        <v>24.148673555408838</v>
      </c>
      <c r="C227" s="5">
        <v>2.2309343232830652</v>
      </c>
    </row>
    <row r="228" spans="1:3">
      <c r="A228" t="s">
        <v>25</v>
      </c>
      <c r="B228" s="5">
        <v>170.26910715907204</v>
      </c>
      <c r="C228" s="5">
        <v>50.819222721763786</v>
      </c>
    </row>
    <row r="229" spans="1:3">
      <c r="A229" t="s">
        <v>23</v>
      </c>
      <c r="B229" s="5">
        <v>84.12528177918324</v>
      </c>
      <c r="C229" s="5">
        <v>17.909403940929035</v>
      </c>
    </row>
    <row r="230" spans="1:3">
      <c r="A230" t="s">
        <v>19</v>
      </c>
      <c r="B230" s="5">
        <v>24.042680840461909</v>
      </c>
      <c r="C230" s="5">
        <v>7.9784587097806936</v>
      </c>
    </row>
    <row r="231" spans="1:3">
      <c r="A231" t="s">
        <v>48</v>
      </c>
      <c r="B231" s="5">
        <v>24.241311862076497</v>
      </c>
      <c r="C231" s="5">
        <v>3.8832615436373668</v>
      </c>
    </row>
    <row r="232" spans="1:3">
      <c r="A232" t="s">
        <v>62</v>
      </c>
      <c r="B232" s="5">
        <v>23.247735478359932</v>
      </c>
      <c r="C232" s="5">
        <v>2.1477026843017653</v>
      </c>
    </row>
    <row r="233" spans="1:3">
      <c r="A233" t="s">
        <v>22</v>
      </c>
      <c r="B233" s="5">
        <v>25.756732468767279</v>
      </c>
      <c r="C233" s="5">
        <v>11.40372314311219</v>
      </c>
    </row>
    <row r="234" spans="1:3">
      <c r="A234" t="s">
        <v>38</v>
      </c>
      <c r="B234" s="5">
        <v>47.114367754328505</v>
      </c>
      <c r="C234" s="5">
        <v>13.012949285299213</v>
      </c>
    </row>
    <row r="235" spans="1:3">
      <c r="A235" t="s">
        <v>35</v>
      </c>
      <c r="B235" s="5">
        <v>33.028765713805093</v>
      </c>
      <c r="C235" s="5">
        <v>2.0133025666233371</v>
      </c>
    </row>
    <row r="236" spans="1:3">
      <c r="A236" t="s">
        <v>33</v>
      </c>
      <c r="B236" s="5">
        <v>22.399793758784497</v>
      </c>
      <c r="C236" s="5">
        <v>0.63899188340839286</v>
      </c>
    </row>
    <row r="237" spans="1:3">
      <c r="A237" t="s">
        <v>62</v>
      </c>
      <c r="B237" s="5">
        <v>22.983679893292077</v>
      </c>
      <c r="C237" s="5">
        <v>2.5413965381126165</v>
      </c>
    </row>
    <row r="238" spans="1:3">
      <c r="A238" t="s">
        <v>38</v>
      </c>
      <c r="B238" s="5">
        <v>22.214393960362472</v>
      </c>
      <c r="C238" s="5">
        <v>7.4114921103305003</v>
      </c>
    </row>
    <row r="239" spans="1:3">
      <c r="A239" t="s">
        <v>54</v>
      </c>
      <c r="B239" s="5">
        <v>22.258470138855255</v>
      </c>
      <c r="C239" s="5">
        <v>3.477661772553065</v>
      </c>
    </row>
    <row r="240" spans="1:3">
      <c r="A240" t="s">
        <v>22</v>
      </c>
      <c r="B240" s="5">
        <v>22.223139233872946</v>
      </c>
      <c r="C240" s="5">
        <v>4.5364626092233999</v>
      </c>
    </row>
    <row r="241" spans="1:3">
      <c r="A241" t="s">
        <v>33</v>
      </c>
      <c r="B241" s="5">
        <v>26.941056748677553</v>
      </c>
      <c r="C241" s="5">
        <v>6.4820115859018435</v>
      </c>
    </row>
    <row r="242" spans="1:3">
      <c r="A242" t="s">
        <v>37</v>
      </c>
      <c r="B242" s="5">
        <v>21.99348835148793</v>
      </c>
      <c r="C242" s="5">
        <v>3.4362610371655289</v>
      </c>
    </row>
    <row r="243" spans="1:3">
      <c r="A243" t="s">
        <v>42</v>
      </c>
      <c r="B243" s="5">
        <v>31.916598974812434</v>
      </c>
      <c r="C243" s="5">
        <v>5.112780286304532</v>
      </c>
    </row>
    <row r="244" spans="1:3">
      <c r="A244" t="s">
        <v>67</v>
      </c>
      <c r="B244" s="5">
        <v>21.799168374085227</v>
      </c>
      <c r="C244" s="5">
        <v>2.0138792647632053</v>
      </c>
    </row>
    <row r="245" spans="1:3">
      <c r="A245" t="s">
        <v>37</v>
      </c>
      <c r="B245" s="5">
        <v>21.526805575875063</v>
      </c>
      <c r="C245" s="5">
        <v>7.1820887831059856</v>
      </c>
    </row>
    <row r="246" spans="1:3">
      <c r="A246" t="s">
        <v>37</v>
      </c>
      <c r="B246" s="5">
        <v>21.534186586717905</v>
      </c>
      <c r="C246" s="5">
        <v>3.3644997624937991</v>
      </c>
    </row>
    <row r="247" spans="1:3">
      <c r="A247" t="s">
        <v>18</v>
      </c>
      <c r="B247" s="5">
        <v>21.145546631912495</v>
      </c>
      <c r="C247" s="5">
        <v>0.60321236943205536</v>
      </c>
    </row>
    <row r="248" spans="1:3">
      <c r="A248" t="s">
        <v>36</v>
      </c>
      <c r="B248" s="5">
        <v>21.033152376755893</v>
      </c>
      <c r="C248" s="5">
        <v>3.7875387196444312</v>
      </c>
    </row>
    <row r="249" spans="1:3">
      <c r="A249" t="s">
        <v>60</v>
      </c>
      <c r="B249" s="5">
        <v>21.074884821947876</v>
      </c>
      <c r="C249" s="5">
        <v>1.9469675549939258</v>
      </c>
    </row>
    <row r="250" spans="1:3">
      <c r="A250" t="s">
        <v>38</v>
      </c>
      <c r="B250" s="5">
        <v>30.442331437077986</v>
      </c>
      <c r="C250" s="5">
        <v>4.8766145842629118</v>
      </c>
    </row>
    <row r="251" spans="1:3">
      <c r="A251" t="s">
        <v>34</v>
      </c>
      <c r="B251" s="5">
        <v>20.350601269810518</v>
      </c>
      <c r="C251" s="5">
        <v>0.58053521268648922</v>
      </c>
    </row>
    <row r="252" spans="1:3">
      <c r="A252" t="s">
        <v>48</v>
      </c>
      <c r="B252" s="5">
        <v>22.954544616060264</v>
      </c>
      <c r="C252" s="5">
        <v>6.712842998702989</v>
      </c>
    </row>
    <row r="253" spans="1:3">
      <c r="A253" t="s">
        <v>22</v>
      </c>
      <c r="B253" s="5">
        <v>20.103284934934351</v>
      </c>
      <c r="C253" s="5">
        <v>6.671187370852631</v>
      </c>
    </row>
    <row r="254" spans="1:3">
      <c r="A254" t="s">
        <v>22</v>
      </c>
      <c r="B254" s="5">
        <v>29.252571669783524</v>
      </c>
      <c r="C254" s="5">
        <v>8.6775176719688591</v>
      </c>
    </row>
    <row r="255" spans="1:3">
      <c r="A255" t="s">
        <v>26</v>
      </c>
      <c r="B255" s="5">
        <v>19.749975885111251</v>
      </c>
      <c r="C255" s="5">
        <v>4.031609854619842</v>
      </c>
    </row>
    <row r="256" spans="1:3">
      <c r="A256" t="s">
        <v>38</v>
      </c>
      <c r="B256" s="5">
        <v>28.916335213808996</v>
      </c>
      <c r="C256" s="5">
        <v>4.6321623663601832</v>
      </c>
    </row>
    <row r="257" spans="1:3">
      <c r="A257" t="s">
        <v>38</v>
      </c>
      <c r="B257" s="5">
        <v>28.554234415067199</v>
      </c>
      <c r="C257" s="5">
        <v>4.5741567553324174</v>
      </c>
    </row>
    <row r="258" spans="1:3">
      <c r="A258" t="s">
        <v>51</v>
      </c>
      <c r="B258" s="5">
        <v>19.431997740270464</v>
      </c>
      <c r="C258" s="5">
        <v>3.0360539284193431</v>
      </c>
    </row>
    <row r="259" spans="1:3">
      <c r="A259" t="s">
        <v>31</v>
      </c>
      <c r="B259" s="5">
        <v>28.450777043998116</v>
      </c>
      <c r="C259" s="5">
        <v>3.1459151285575149</v>
      </c>
    </row>
    <row r="260" spans="1:3">
      <c r="A260" t="s">
        <v>19</v>
      </c>
      <c r="B260" s="5">
        <v>136.43998102996019</v>
      </c>
      <c r="C260" s="5">
        <v>40.722441667806315</v>
      </c>
    </row>
    <row r="261" spans="1:3">
      <c r="A261" t="s">
        <v>60</v>
      </c>
      <c r="B261" s="5">
        <v>2.0774795586489905</v>
      </c>
      <c r="C261" s="5">
        <v>0.22971514495775688</v>
      </c>
    </row>
    <row r="262" spans="1:3">
      <c r="A262" t="s">
        <v>28</v>
      </c>
      <c r="B262" s="5">
        <v>19.164322408661906</v>
      </c>
      <c r="C262" s="5">
        <v>7.4974597664721934</v>
      </c>
    </row>
    <row r="263" spans="1:3">
      <c r="A263" t="s">
        <v>64</v>
      </c>
      <c r="B263" s="5">
        <v>19.202346857885445</v>
      </c>
      <c r="C263" s="5">
        <v>1.773976305346519</v>
      </c>
    </row>
    <row r="264" spans="1:3">
      <c r="A264" t="s">
        <v>28</v>
      </c>
      <c r="B264" s="5">
        <v>18.955030523009281</v>
      </c>
      <c r="C264" s="5">
        <v>3.8693357549258409</v>
      </c>
    </row>
    <row r="265" spans="1:3">
      <c r="A265" t="s">
        <v>20</v>
      </c>
      <c r="B265" s="5">
        <v>18.90203416553581</v>
      </c>
      <c r="C265" s="5">
        <v>6.2725575455292732</v>
      </c>
    </row>
    <row r="266" spans="1:3">
      <c r="A266" t="s">
        <v>55</v>
      </c>
      <c r="B266" s="5">
        <v>18.90203416553581</v>
      </c>
      <c r="C266" s="5">
        <v>2.9532524576442691</v>
      </c>
    </row>
    <row r="267" spans="1:3">
      <c r="A267" t="s">
        <v>64</v>
      </c>
      <c r="B267" s="5">
        <v>18.796041450588884</v>
      </c>
      <c r="C267" s="5">
        <v>1.7364404681588743</v>
      </c>
    </row>
    <row r="268" spans="1:3">
      <c r="A268" t="s">
        <v>37</v>
      </c>
      <c r="B268" s="5">
        <v>23.412264203979273</v>
      </c>
      <c r="C268" s="5">
        <v>3.7504548330579741</v>
      </c>
    </row>
    <row r="269" spans="1:3">
      <c r="A269" t="s">
        <v>47</v>
      </c>
      <c r="B269" s="5">
        <v>1.9934638412036265</v>
      </c>
      <c r="C269" s="5">
        <v>0.31933673875496965</v>
      </c>
    </row>
    <row r="270" spans="1:3">
      <c r="A270" t="s">
        <v>64</v>
      </c>
      <c r="B270" s="5">
        <v>18.425066948274633</v>
      </c>
      <c r="C270" s="5">
        <v>1.7021686168136336</v>
      </c>
    </row>
    <row r="271" spans="1:3">
      <c r="A271" t="s">
        <v>19</v>
      </c>
      <c r="B271" s="5">
        <v>22.443673278593341</v>
      </c>
      <c r="C271" s="5">
        <v>9.8728001287883753</v>
      </c>
    </row>
    <row r="272" spans="1:3">
      <c r="A272" t="s">
        <v>66</v>
      </c>
      <c r="B272" s="5">
        <v>18.001096088486911</v>
      </c>
      <c r="C272" s="5">
        <v>1.6630007867047867</v>
      </c>
    </row>
    <row r="273" spans="1:3">
      <c r="A273" t="s">
        <v>48</v>
      </c>
      <c r="B273" s="5">
        <v>17.983430635995756</v>
      </c>
      <c r="C273" s="5">
        <v>2.80972990830081</v>
      </c>
    </row>
    <row r="274" spans="1:3">
      <c r="A274" t="s">
        <v>38</v>
      </c>
      <c r="B274" s="5">
        <v>25.838478424503752</v>
      </c>
      <c r="C274" s="5">
        <v>4.1391146726241725</v>
      </c>
    </row>
    <row r="275" spans="1:3">
      <c r="A275" t="s">
        <v>60</v>
      </c>
      <c r="B275" s="5">
        <v>17.594790681190347</v>
      </c>
      <c r="C275" s="5">
        <v>1.6254649495171418</v>
      </c>
    </row>
    <row r="276" spans="1:3">
      <c r="A276" t="s">
        <v>37</v>
      </c>
      <c r="B276" s="5">
        <v>17.418905740347718</v>
      </c>
      <c r="C276" s="5">
        <v>5.8115509563543934</v>
      </c>
    </row>
    <row r="277" spans="1:3">
      <c r="A277" t="s">
        <v>23</v>
      </c>
      <c r="B277" s="5">
        <v>21.297705375158415</v>
      </c>
      <c r="C277" s="5">
        <v>9.368697617395517</v>
      </c>
    </row>
    <row r="278" spans="1:3">
      <c r="A278" t="s">
        <v>27</v>
      </c>
      <c r="B278" s="5">
        <v>21.714764821958177</v>
      </c>
      <c r="C278" s="5">
        <v>4.2866104214679961</v>
      </c>
    </row>
    <row r="279" spans="1:3">
      <c r="A279" t="s">
        <v>51</v>
      </c>
      <c r="B279" s="5">
        <v>16.784208770051645</v>
      </c>
      <c r="C279" s="5">
        <v>5.5997940389163796</v>
      </c>
    </row>
    <row r="280" spans="1:3">
      <c r="A280" t="s">
        <v>55</v>
      </c>
      <c r="B280" s="5">
        <v>16.799845319088373</v>
      </c>
      <c r="C280" s="5">
        <v>2.6248066235698135</v>
      </c>
    </row>
    <row r="281" spans="1:3">
      <c r="A281" t="s">
        <v>38</v>
      </c>
      <c r="B281" s="5">
        <v>16.782179866597218</v>
      </c>
      <c r="C281" s="5">
        <v>2.6220465745439778</v>
      </c>
    </row>
    <row r="282" spans="1:3">
      <c r="A282" t="s">
        <v>38</v>
      </c>
      <c r="B282" s="5">
        <v>8.6211004167042002</v>
      </c>
      <c r="C282" s="5">
        <v>2.2337237913647572</v>
      </c>
    </row>
    <row r="283" spans="1:3">
      <c r="A283" t="s">
        <v>51</v>
      </c>
      <c r="B283" s="5">
        <v>16.378707927918043</v>
      </c>
      <c r="C283" s="5">
        <v>5.4645048972198689</v>
      </c>
    </row>
    <row r="284" spans="1:3">
      <c r="A284" t="s">
        <v>19</v>
      </c>
      <c r="B284" s="5">
        <v>20.043627292154163</v>
      </c>
      <c r="C284" s="5">
        <v>4.8224917657552231</v>
      </c>
    </row>
    <row r="285" spans="1:3">
      <c r="A285" t="s">
        <v>37</v>
      </c>
      <c r="B285" s="5">
        <v>16.252216291862567</v>
      </c>
      <c r="C285" s="5">
        <v>2.5392451037689048</v>
      </c>
    </row>
    <row r="286" spans="1:3">
      <c r="A286" t="s">
        <v>22</v>
      </c>
      <c r="B286" s="5">
        <v>18.31189604422849</v>
      </c>
      <c r="C286" s="5">
        <v>6.1057977495661495</v>
      </c>
    </row>
    <row r="287" spans="1:3">
      <c r="A287" t="s">
        <v>31</v>
      </c>
      <c r="B287" s="5">
        <v>15.898907242039471</v>
      </c>
      <c r="C287" s="5">
        <v>1.4687936290817547</v>
      </c>
    </row>
    <row r="288" spans="1:3">
      <c r="A288" t="s">
        <v>68</v>
      </c>
      <c r="B288" s="5">
        <v>15.527932739725212</v>
      </c>
      <c r="C288" s="5">
        <v>1.4345217777365133</v>
      </c>
    </row>
    <row r="289" spans="1:3">
      <c r="A289" t="s">
        <v>34</v>
      </c>
      <c r="B289" s="5">
        <v>22.476113864758513</v>
      </c>
      <c r="C289" s="5">
        <v>2.4852729515604373</v>
      </c>
    </row>
    <row r="290" spans="1:3">
      <c r="A290" t="s">
        <v>58</v>
      </c>
      <c r="B290" s="5">
        <v>15.298281857340202</v>
      </c>
      <c r="C290" s="5">
        <v>2.3902024563737734</v>
      </c>
    </row>
    <row r="291" spans="1:3">
      <c r="A291" t="s">
        <v>22</v>
      </c>
      <c r="B291" s="5">
        <v>51.674309748271263</v>
      </c>
      <c r="C291" s="5">
        <v>8.5212065874455902</v>
      </c>
    </row>
    <row r="292" spans="1:3">
      <c r="A292" t="s">
        <v>19</v>
      </c>
      <c r="B292" s="5">
        <v>14.732987377623241</v>
      </c>
      <c r="C292" s="5">
        <v>4.8890775635246859</v>
      </c>
    </row>
    <row r="293" spans="1:3">
      <c r="A293" t="s">
        <v>39</v>
      </c>
      <c r="B293" s="5">
        <v>14.715321925132086</v>
      </c>
      <c r="C293" s="5">
        <v>2.2991208385211932</v>
      </c>
    </row>
    <row r="294" spans="1:3">
      <c r="A294" t="s">
        <v>66</v>
      </c>
      <c r="B294" s="5">
        <v>14.668552202398075</v>
      </c>
      <c r="C294" s="5">
        <v>3.7676864325899282</v>
      </c>
    </row>
    <row r="295" spans="1:3">
      <c r="A295" t="s">
        <v>39</v>
      </c>
      <c r="B295" s="5">
        <v>14.468005590255917</v>
      </c>
      <c r="C295" s="5">
        <v>2.2604801521594928</v>
      </c>
    </row>
    <row r="296" spans="1:3">
      <c r="A296" t="s">
        <v>62</v>
      </c>
      <c r="B296" s="5">
        <v>14.404095131441379</v>
      </c>
      <c r="C296" s="5">
        <v>3.6997593935408308</v>
      </c>
    </row>
    <row r="297" spans="1:3">
      <c r="A297" t="s">
        <v>24</v>
      </c>
      <c r="B297" s="5">
        <v>17.621959269801128</v>
      </c>
      <c r="C297" s="5">
        <v>7.7517650336825872</v>
      </c>
    </row>
    <row r="298" spans="1:3">
      <c r="A298" t="s">
        <v>18</v>
      </c>
      <c r="B298" s="5">
        <v>13.804659103939535</v>
      </c>
      <c r="C298" s="5">
        <v>2.4858699224489436</v>
      </c>
    </row>
    <row r="299" spans="1:3">
      <c r="A299" t="s">
        <v>39</v>
      </c>
      <c r="B299" s="5">
        <v>1.4817317440364122</v>
      </c>
      <c r="C299" s="5">
        <v>0.2373614073504372</v>
      </c>
    </row>
    <row r="300" spans="1:3">
      <c r="A300" t="s">
        <v>38</v>
      </c>
      <c r="B300" s="5">
        <v>19.786222216962329</v>
      </c>
      <c r="C300" s="5">
        <v>3.169592316874366</v>
      </c>
    </row>
    <row r="301" spans="1:3">
      <c r="A301" t="s">
        <v>37</v>
      </c>
      <c r="B301" s="5">
        <v>75.181605767299061</v>
      </c>
      <c r="C301" s="5">
        <v>19.609761126476812</v>
      </c>
    </row>
    <row r="302" spans="1:3">
      <c r="A302" t="s">
        <v>38</v>
      </c>
      <c r="B302" s="5">
        <v>13.443409345768931</v>
      </c>
      <c r="C302" s="5">
        <v>2.1003973086610181</v>
      </c>
    </row>
    <row r="303" spans="1:3">
      <c r="A303" t="s">
        <v>38</v>
      </c>
      <c r="B303" s="5">
        <v>13.425743893277774</v>
      </c>
      <c r="C303" s="5">
        <v>2.097637259635182</v>
      </c>
    </row>
    <row r="304" spans="1:3">
      <c r="A304" t="s">
        <v>33</v>
      </c>
      <c r="B304" s="5">
        <v>19.366664388314717</v>
      </c>
      <c r="C304" s="5">
        <v>3.4163390181340088</v>
      </c>
    </row>
    <row r="305" spans="1:3">
      <c r="A305" t="s">
        <v>47</v>
      </c>
      <c r="B305" s="5">
        <v>12.807453056087351</v>
      </c>
      <c r="C305" s="5">
        <v>2.0010355437309304</v>
      </c>
    </row>
    <row r="306" spans="1:3">
      <c r="A306" t="s">
        <v>48</v>
      </c>
      <c r="B306" s="5">
        <v>12.641047991730073</v>
      </c>
      <c r="C306" s="5">
        <v>4.2174919389737848</v>
      </c>
    </row>
    <row r="307" spans="1:3">
      <c r="A307" t="s">
        <v>65</v>
      </c>
      <c r="B307" s="5">
        <v>12.436478553773096</v>
      </c>
      <c r="C307" s="5">
        <v>1.1489230165261726</v>
      </c>
    </row>
    <row r="308" spans="1:3">
      <c r="A308" t="s">
        <v>37</v>
      </c>
      <c r="B308" s="5">
        <v>1.3423420310020591</v>
      </c>
      <c r="C308" s="5">
        <v>0.21503230588576983</v>
      </c>
    </row>
    <row r="309" spans="1:3">
      <c r="A309" t="s">
        <v>50</v>
      </c>
      <c r="B309" s="5">
        <v>12.100834956441151</v>
      </c>
      <c r="C309" s="5">
        <v>1.8906335826974996</v>
      </c>
    </row>
    <row r="310" spans="1:3">
      <c r="A310" t="s">
        <v>20</v>
      </c>
      <c r="B310" s="5">
        <v>17.665346110046105</v>
      </c>
      <c r="C310" s="5">
        <v>5.2402692926213339</v>
      </c>
    </row>
    <row r="311" spans="1:3">
      <c r="A311" t="s">
        <v>33</v>
      </c>
      <c r="B311" s="5">
        <v>17.458431367907938</v>
      </c>
      <c r="C311" s="5">
        <v>1.0641967364688742</v>
      </c>
    </row>
    <row r="312" spans="1:3">
      <c r="A312" t="s">
        <v>35</v>
      </c>
      <c r="B312" s="5">
        <v>11.747525906618053</v>
      </c>
      <c r="C312" s="5">
        <v>0.33511798301780854</v>
      </c>
    </row>
    <row r="313" spans="1:3">
      <c r="A313" t="s">
        <v>65</v>
      </c>
      <c r="B313" s="5">
        <v>16.708365427657078</v>
      </c>
      <c r="C313" s="5">
        <v>1.8475101573165045</v>
      </c>
    </row>
    <row r="314" spans="1:3">
      <c r="A314" t="s">
        <v>66</v>
      </c>
      <c r="B314" s="5">
        <v>11.252893236865713</v>
      </c>
      <c r="C314" s="5">
        <v>1.0395794908056419</v>
      </c>
    </row>
    <row r="315" spans="1:3">
      <c r="A315" t="s">
        <v>37</v>
      </c>
      <c r="B315" s="5">
        <v>61.703796379460407</v>
      </c>
      <c r="C315" s="5">
        <v>16.094318487199466</v>
      </c>
    </row>
    <row r="316" spans="1:3">
      <c r="A316" t="s">
        <v>45</v>
      </c>
      <c r="B316" s="5">
        <v>15.854842116337135</v>
      </c>
      <c r="C316" s="5">
        <v>2.5398171114300472</v>
      </c>
    </row>
    <row r="317" spans="1:3">
      <c r="A317" t="s">
        <v>28</v>
      </c>
      <c r="B317" s="5">
        <v>15.828977773569862</v>
      </c>
      <c r="C317" s="5">
        <v>3.1247246581623851</v>
      </c>
    </row>
    <row r="318" spans="1:3">
      <c r="A318" t="s">
        <v>38</v>
      </c>
      <c r="B318" s="5">
        <v>1.1437594261311996</v>
      </c>
      <c r="C318" s="5">
        <v>0.18322098325117514</v>
      </c>
    </row>
    <row r="319" spans="1:3">
      <c r="A319" t="s">
        <v>62</v>
      </c>
      <c r="B319" s="5">
        <v>10.546275137219515</v>
      </c>
      <c r="C319" s="5">
        <v>0.97429977395756373</v>
      </c>
    </row>
    <row r="320" spans="1:3">
      <c r="A320" t="s">
        <v>33</v>
      </c>
      <c r="B320" s="5">
        <v>13.028858893174906</v>
      </c>
      <c r="C320" s="5">
        <v>0.79418756598701779</v>
      </c>
    </row>
    <row r="321" spans="1:3">
      <c r="A321" t="s">
        <v>48</v>
      </c>
      <c r="B321" s="5">
        <v>9.9220362508394846</v>
      </c>
      <c r="C321" s="5">
        <v>2.9016071846933751</v>
      </c>
    </row>
    <row r="322" spans="1:3">
      <c r="A322" t="s">
        <v>38</v>
      </c>
      <c r="B322" s="5">
        <v>17.615758320892745</v>
      </c>
      <c r="C322" s="5">
        <v>4.5642361835929774</v>
      </c>
    </row>
    <row r="323" spans="1:3">
      <c r="A323" t="s">
        <v>38</v>
      </c>
      <c r="B323" s="5">
        <v>12.676131748858836</v>
      </c>
      <c r="C323" s="5">
        <v>2.0306134924748922</v>
      </c>
    </row>
    <row r="324" spans="1:3">
      <c r="A324" t="s">
        <v>30</v>
      </c>
      <c r="B324" s="5">
        <v>14.993681012522156</v>
      </c>
      <c r="C324" s="5">
        <v>2.6449313336292044</v>
      </c>
    </row>
    <row r="325" spans="1:3">
      <c r="A325" t="s">
        <v>47</v>
      </c>
      <c r="B325" s="5">
        <v>9.6276716076794564</v>
      </c>
      <c r="C325" s="5">
        <v>1.5042267190804925</v>
      </c>
    </row>
    <row r="326" spans="1:3">
      <c r="A326" t="s">
        <v>51</v>
      </c>
      <c r="B326" s="5">
        <v>9.5204545544410593</v>
      </c>
      <c r="C326" s="5">
        <v>3.1763537615702142</v>
      </c>
    </row>
    <row r="327" spans="1:3">
      <c r="A327" t="s">
        <v>43</v>
      </c>
      <c r="B327" s="5">
        <v>9.5393443452236824</v>
      </c>
      <c r="C327" s="5">
        <v>1.4904264739513138</v>
      </c>
    </row>
    <row r="328" spans="1:3">
      <c r="A328" t="s">
        <v>32</v>
      </c>
      <c r="B328" s="5">
        <v>9.4333516302767499</v>
      </c>
      <c r="C328" s="5">
        <v>0.26910226004738308</v>
      </c>
    </row>
    <row r="329" spans="1:3">
      <c r="A329" t="s">
        <v>29</v>
      </c>
      <c r="B329" s="5">
        <v>9.3450243678209759</v>
      </c>
      <c r="C329" s="5">
        <v>1.9076221941805869</v>
      </c>
    </row>
    <row r="330" spans="1:3">
      <c r="A330" t="s">
        <v>62</v>
      </c>
      <c r="B330" s="5">
        <v>13.682237323886369</v>
      </c>
      <c r="C330" s="5">
        <v>1.5128991845517508</v>
      </c>
    </row>
    <row r="331" spans="1:3">
      <c r="A331" t="s">
        <v>28</v>
      </c>
      <c r="B331" s="5">
        <v>11.394812926607599</v>
      </c>
      <c r="C331" s="5">
        <v>4.0563218139100892</v>
      </c>
    </row>
    <row r="332" spans="1:3">
      <c r="A332" t="s">
        <v>56</v>
      </c>
      <c r="B332" s="5">
        <v>13.501186924515471</v>
      </c>
      <c r="C332" s="5">
        <v>2.1627806397495668</v>
      </c>
    </row>
    <row r="333" spans="1:3">
      <c r="A333" t="s">
        <v>50</v>
      </c>
      <c r="B333" s="5">
        <v>9.1507043904182712</v>
      </c>
      <c r="C333" s="5">
        <v>1.4297053953829268</v>
      </c>
    </row>
    <row r="334" spans="1:3">
      <c r="A334" t="s">
        <v>50</v>
      </c>
      <c r="B334" s="5">
        <v>8.8503916980686377</v>
      </c>
      <c r="C334" s="5">
        <v>1.3827845619437189</v>
      </c>
    </row>
    <row r="335" spans="1:3">
      <c r="A335" t="s">
        <v>68</v>
      </c>
      <c r="B335" s="5">
        <v>8.7973953405951733</v>
      </c>
      <c r="C335" s="5">
        <v>0.81273247475857091</v>
      </c>
    </row>
    <row r="336" spans="1:3">
      <c r="A336" t="s">
        <v>33</v>
      </c>
      <c r="B336" s="5">
        <v>10.400199274569742</v>
      </c>
      <c r="C336" s="5">
        <v>2.5022853714436484</v>
      </c>
    </row>
    <row r="337" spans="1:3">
      <c r="A337" t="s">
        <v>23</v>
      </c>
      <c r="B337" s="5">
        <v>8.4617517432632283</v>
      </c>
      <c r="C337" s="5">
        <v>2.8079953872042265</v>
      </c>
    </row>
    <row r="338" spans="1:3">
      <c r="A338" t="s">
        <v>48</v>
      </c>
      <c r="B338" s="5">
        <v>12.259698471686464</v>
      </c>
      <c r="C338" s="5">
        <v>1.9639042590829405</v>
      </c>
    </row>
    <row r="339" spans="1:3">
      <c r="A339" t="s">
        <v>38</v>
      </c>
      <c r="B339" s="5">
        <v>11.082475151658713</v>
      </c>
      <c r="C339" s="5">
        <v>3.2409667442525203</v>
      </c>
    </row>
    <row r="340" spans="1:3">
      <c r="A340" t="s">
        <v>32</v>
      </c>
      <c r="B340" s="5">
        <v>12.18210544338465</v>
      </c>
      <c r="C340" s="5">
        <v>0.74257283389161455</v>
      </c>
    </row>
    <row r="341" spans="1:3">
      <c r="A341" t="s">
        <v>38</v>
      </c>
      <c r="B341" s="5">
        <v>8.2850972183516802</v>
      </c>
      <c r="C341" s="5">
        <v>1.2944629931169744</v>
      </c>
    </row>
    <row r="342" spans="1:3">
      <c r="A342" t="s">
        <v>19</v>
      </c>
      <c r="B342" s="5">
        <v>11.975190701246481</v>
      </c>
      <c r="C342" s="5">
        <v>0.72996013182976116</v>
      </c>
    </row>
    <row r="343" spans="1:3">
      <c r="A343" t="s">
        <v>22</v>
      </c>
      <c r="B343" s="5">
        <v>8.14377359842244</v>
      </c>
      <c r="C343" s="5">
        <v>1.6624079990874303</v>
      </c>
    </row>
    <row r="344" spans="1:3">
      <c r="A344" t="s">
        <v>38</v>
      </c>
      <c r="B344" s="5">
        <v>8.3477600246849892</v>
      </c>
      <c r="C344" s="5">
        <v>1.3372434488615892</v>
      </c>
    </row>
    <row r="345" spans="1:3">
      <c r="A345" t="s">
        <v>68</v>
      </c>
      <c r="B345" s="5">
        <v>9.9204509338895246</v>
      </c>
      <c r="C345" s="5">
        <v>1.0969435606898235</v>
      </c>
    </row>
    <row r="346" spans="1:3">
      <c r="A346" t="s">
        <v>24</v>
      </c>
      <c r="B346" s="5">
        <v>9.5236328965339432</v>
      </c>
      <c r="C346" s="5">
        <v>2.8251017959689975</v>
      </c>
    </row>
    <row r="347" spans="1:3">
      <c r="A347" t="s">
        <v>38</v>
      </c>
      <c r="B347" s="5">
        <v>7.5961445711966356</v>
      </c>
      <c r="C347" s="5">
        <v>1.1868210811093796</v>
      </c>
    </row>
    <row r="348" spans="1:3">
      <c r="A348" t="s">
        <v>38</v>
      </c>
      <c r="B348" s="5">
        <v>10.072842881486414</v>
      </c>
      <c r="C348" s="5">
        <v>3.3023333314860439</v>
      </c>
    </row>
    <row r="349" spans="1:3">
      <c r="A349" t="s">
        <v>31</v>
      </c>
      <c r="B349" s="5">
        <v>52.553734687660793</v>
      </c>
      <c r="C349" s="5">
        <v>11.484468737046761</v>
      </c>
    </row>
    <row r="350" spans="1:3">
      <c r="A350" t="s">
        <v>19</v>
      </c>
      <c r="B350" s="5">
        <v>8.9299008324268296</v>
      </c>
      <c r="C350" s="5">
        <v>3.9281950416084763</v>
      </c>
    </row>
    <row r="351" spans="1:3">
      <c r="A351" t="s">
        <v>19</v>
      </c>
      <c r="B351" s="5">
        <v>9.0165876265795877</v>
      </c>
      <c r="C351" s="5">
        <v>2.674691283683611</v>
      </c>
    </row>
    <row r="352" spans="1:3">
      <c r="A352" t="s">
        <v>50</v>
      </c>
      <c r="B352" s="5">
        <v>7.0485155439708311</v>
      </c>
      <c r="C352" s="5">
        <v>1.1012595613084706</v>
      </c>
    </row>
    <row r="353" spans="1:3">
      <c r="A353" t="s">
        <v>31</v>
      </c>
      <c r="B353" s="5">
        <v>10.268144078606595</v>
      </c>
      <c r="C353" s="5">
        <v>1.1353893691248487</v>
      </c>
    </row>
    <row r="354" spans="1:3">
      <c r="A354" t="s">
        <v>33</v>
      </c>
      <c r="B354" s="5">
        <v>49.308135870845646</v>
      </c>
      <c r="C354" s="5">
        <v>9.7241484672847793</v>
      </c>
    </row>
    <row r="355" spans="1:3">
      <c r="A355" t="s">
        <v>31</v>
      </c>
      <c r="B355" s="5">
        <v>10.138822364770238</v>
      </c>
      <c r="C355" s="5">
        <v>0.61802240103081296</v>
      </c>
    </row>
    <row r="356" spans="1:3">
      <c r="A356" t="s">
        <v>19</v>
      </c>
      <c r="B356" s="5">
        <v>6.8582533734769857</v>
      </c>
      <c r="C356" s="5">
        <v>3.736236757168085</v>
      </c>
    </row>
    <row r="357" spans="1:3">
      <c r="A357" t="s">
        <v>66</v>
      </c>
      <c r="B357" s="5">
        <v>6.7128719466388871</v>
      </c>
      <c r="C357" s="5">
        <v>0.6201573100567408</v>
      </c>
    </row>
    <row r="358" spans="1:3">
      <c r="A358" t="s">
        <v>48</v>
      </c>
      <c r="B358" s="5">
        <v>9.6215355094248185</v>
      </c>
      <c r="C358" s="5">
        <v>1.5412919501663582</v>
      </c>
    </row>
    <row r="359" spans="1:3">
      <c r="A359" t="s">
        <v>24</v>
      </c>
      <c r="B359" s="5">
        <v>7.8920431085612401</v>
      </c>
      <c r="C359" s="5">
        <v>2.8094069489130598</v>
      </c>
    </row>
    <row r="360" spans="1:3">
      <c r="A360" t="s">
        <v>53</v>
      </c>
      <c r="B360" s="5">
        <v>9.285299053450295</v>
      </c>
      <c r="C360" s="5">
        <v>1.4874295970691467</v>
      </c>
    </row>
    <row r="361" spans="1:3">
      <c r="A361" t="s">
        <v>55</v>
      </c>
      <c r="B361" s="5">
        <v>6.3242319918334786</v>
      </c>
      <c r="C361" s="5">
        <v>0.98809755124920429</v>
      </c>
    </row>
    <row r="362" spans="1:3">
      <c r="A362" t="s">
        <v>60</v>
      </c>
      <c r="B362" s="5">
        <v>6.2535701818688576</v>
      </c>
      <c r="C362" s="5">
        <v>0.57772549410549012</v>
      </c>
    </row>
    <row r="363" spans="1:3">
      <c r="A363" t="s">
        <v>19</v>
      </c>
      <c r="B363" s="5">
        <v>6.218239276886548</v>
      </c>
      <c r="C363" s="5">
        <v>2.0634955663797241</v>
      </c>
    </row>
    <row r="364" spans="1:3">
      <c r="A364" t="s">
        <v>70</v>
      </c>
      <c r="B364" s="5">
        <v>6.218239276886548</v>
      </c>
      <c r="C364" s="5">
        <v>0.57446150826308628</v>
      </c>
    </row>
    <row r="365" spans="1:3">
      <c r="A365" t="s">
        <v>59</v>
      </c>
      <c r="B365" s="5">
        <v>21.448547228050398</v>
      </c>
      <c r="C365" s="5">
        <v>2.1216771140079493</v>
      </c>
    </row>
    <row r="366" spans="1:3">
      <c r="A366" t="s">
        <v>30</v>
      </c>
      <c r="B366" s="5">
        <v>8.8973339119412298</v>
      </c>
      <c r="C366" s="5">
        <v>0.54234618865969297</v>
      </c>
    </row>
    <row r="367" spans="1:3">
      <c r="A367" t="s">
        <v>59</v>
      </c>
      <c r="B367" s="5">
        <v>7.3947362825423122</v>
      </c>
      <c r="C367" s="5">
        <v>1.7791717194048395</v>
      </c>
    </row>
    <row r="368" spans="1:3">
      <c r="A368" t="s">
        <v>19</v>
      </c>
      <c r="B368" s="5">
        <v>42.067953894873369</v>
      </c>
      <c r="C368" s="5">
        <v>8.2962988189239759</v>
      </c>
    </row>
    <row r="369" spans="1:3">
      <c r="A369" t="s">
        <v>40</v>
      </c>
      <c r="B369" s="5">
        <v>41.943123171149708</v>
      </c>
      <c r="C369" s="5">
        <v>10.059822820730972</v>
      </c>
    </row>
    <row r="370" spans="1:3">
      <c r="A370" t="s">
        <v>51</v>
      </c>
      <c r="B370" s="5">
        <v>5.9355920370280684</v>
      </c>
      <c r="C370" s="5">
        <v>0.92737647268081735</v>
      </c>
    </row>
    <row r="371" spans="1:3">
      <c r="A371" t="s">
        <v>61</v>
      </c>
      <c r="B371" s="5">
        <v>12.348227430151619</v>
      </c>
      <c r="C371" s="5">
        <v>3.0440014380908642</v>
      </c>
    </row>
    <row r="372" spans="1:3">
      <c r="A372" t="s">
        <v>35</v>
      </c>
      <c r="B372" s="5">
        <v>5.8825956795546039</v>
      </c>
      <c r="C372" s="5">
        <v>0.16781095991718833</v>
      </c>
    </row>
    <row r="373" spans="1:3">
      <c r="A373" t="s">
        <v>56</v>
      </c>
      <c r="B373" s="5">
        <v>5.8825956795546039</v>
      </c>
      <c r="C373" s="5">
        <v>0.91909632560331012</v>
      </c>
    </row>
    <row r="374" spans="1:3">
      <c r="A374" t="s">
        <v>48</v>
      </c>
      <c r="B374" s="5">
        <v>5.8356860324444275</v>
      </c>
      <c r="C374" s="5">
        <v>1.9469872131106316</v>
      </c>
    </row>
    <row r="375" spans="1:3">
      <c r="A375" t="s">
        <v>38</v>
      </c>
      <c r="B375" s="5">
        <v>6.127691807443659</v>
      </c>
      <c r="C375" s="5">
        <v>1.6924633933749855</v>
      </c>
    </row>
    <row r="376" spans="1:3">
      <c r="A376" t="s">
        <v>51</v>
      </c>
      <c r="B376" s="5">
        <v>20.397753848001816</v>
      </c>
      <c r="C376" s="5">
        <v>2.9965702972175268</v>
      </c>
    </row>
    <row r="377" spans="1:3">
      <c r="A377" t="s">
        <v>23</v>
      </c>
      <c r="B377" s="5">
        <v>7.0487837079204505</v>
      </c>
      <c r="C377" s="5">
        <v>3.1007060134730344</v>
      </c>
    </row>
    <row r="378" spans="1:3">
      <c r="A378" t="s">
        <v>70</v>
      </c>
      <c r="B378" s="5">
        <v>5.7412720596253646</v>
      </c>
      <c r="C378" s="5">
        <v>0.53039769939063364</v>
      </c>
    </row>
    <row r="379" spans="1:3">
      <c r="A379" t="s">
        <v>35</v>
      </c>
      <c r="B379" s="5">
        <v>6.9663611002424206</v>
      </c>
      <c r="C379" s="5">
        <v>0.42464174425024975</v>
      </c>
    </row>
    <row r="380" spans="1:3">
      <c r="A380" t="s">
        <v>37</v>
      </c>
      <c r="B380" s="5">
        <v>26.584208061775183</v>
      </c>
      <c r="C380" s="5">
        <v>8.6547591198930522</v>
      </c>
    </row>
    <row r="381" spans="1:3">
      <c r="A381" t="s">
        <v>46</v>
      </c>
      <c r="B381" s="5">
        <v>8.0438106006212866</v>
      </c>
      <c r="C381" s="5">
        <v>1.2885532164025197</v>
      </c>
    </row>
    <row r="382" spans="1:3">
      <c r="A382" t="s">
        <v>48</v>
      </c>
      <c r="B382" s="5">
        <v>5.4232939147845736</v>
      </c>
      <c r="C382" s="5">
        <v>0.84733505093158001</v>
      </c>
    </row>
    <row r="383" spans="1:3">
      <c r="A383" t="s">
        <v>22</v>
      </c>
      <c r="B383" s="5">
        <v>7.1613451721523464</v>
      </c>
      <c r="C383" s="5">
        <v>3.1706660685518626</v>
      </c>
    </row>
    <row r="384" spans="1:3">
      <c r="A384" t="s">
        <v>18</v>
      </c>
      <c r="B384" s="5">
        <v>6.5730989178153889</v>
      </c>
      <c r="C384" s="5">
        <v>1.581485972804302</v>
      </c>
    </row>
    <row r="385" spans="1:3">
      <c r="A385" t="s">
        <v>38</v>
      </c>
      <c r="B385" s="5">
        <v>7.3878283770137871</v>
      </c>
      <c r="C385" s="5">
        <v>1.9141834817606895</v>
      </c>
    </row>
    <row r="386" spans="1:3">
      <c r="A386" t="s">
        <v>67</v>
      </c>
      <c r="B386" s="5">
        <v>5.2538804763396953</v>
      </c>
      <c r="C386" s="5">
        <v>1.3494838424420657</v>
      </c>
    </row>
    <row r="387" spans="1:3">
      <c r="A387" t="s">
        <v>38</v>
      </c>
      <c r="B387" s="5">
        <v>9.1184232066448576</v>
      </c>
      <c r="C387" s="5">
        <v>2.5185009245733454</v>
      </c>
    </row>
    <row r="388" spans="1:3">
      <c r="A388" t="s">
        <v>68</v>
      </c>
      <c r="B388" s="5">
        <v>5.112836705162791</v>
      </c>
      <c r="C388" s="5">
        <v>1.313256088282547</v>
      </c>
    </row>
    <row r="389" spans="1:3">
      <c r="A389" t="s">
        <v>28</v>
      </c>
      <c r="B389" s="5">
        <v>6.7621882281307402</v>
      </c>
      <c r="C389" s="5">
        <v>2.2547394090562585</v>
      </c>
    </row>
    <row r="390" spans="1:3">
      <c r="A390" t="s">
        <v>31</v>
      </c>
      <c r="B390" s="5">
        <v>17.678053334934905</v>
      </c>
      <c r="C390" s="5">
        <v>1.7487021746578486</v>
      </c>
    </row>
    <row r="391" spans="1:3">
      <c r="A391" t="s">
        <v>33</v>
      </c>
      <c r="B391" s="5">
        <v>4.9717929339858857</v>
      </c>
      <c r="C391" s="5">
        <v>0.89529414831494514</v>
      </c>
    </row>
    <row r="392" spans="1:3">
      <c r="A392" t="s">
        <v>53</v>
      </c>
      <c r="B392" s="5">
        <v>7.2420159748358843</v>
      </c>
      <c r="C392" s="5">
        <v>1.1601122205553231</v>
      </c>
    </row>
    <row r="393" spans="1:3">
      <c r="A393" t="s">
        <v>18</v>
      </c>
      <c r="B393" s="5">
        <v>9.5472708076944581</v>
      </c>
      <c r="C393" s="5">
        <v>4.2357024172731341</v>
      </c>
    </row>
    <row r="394" spans="1:3">
      <c r="A394" t="s">
        <v>35</v>
      </c>
      <c r="B394" s="5">
        <v>6.0184068998929767</v>
      </c>
      <c r="C394" s="5">
        <v>0.36685821576050054</v>
      </c>
    </row>
    <row r="395" spans="1:3">
      <c r="A395" t="s">
        <v>59</v>
      </c>
      <c r="B395" s="5">
        <v>7.1767475662419677</v>
      </c>
      <c r="C395" s="5">
        <v>1.2660002900987064</v>
      </c>
    </row>
    <row r="396" spans="1:3">
      <c r="A396" t="s">
        <v>41</v>
      </c>
      <c r="B396" s="5">
        <v>4.7696721726118412</v>
      </c>
      <c r="C396" s="5">
        <v>0.74521323697565689</v>
      </c>
    </row>
    <row r="397" spans="1:3">
      <c r="A397" t="s">
        <v>44</v>
      </c>
      <c r="B397" s="5">
        <v>4.7520067201206855</v>
      </c>
      <c r="C397" s="5">
        <v>0.74245318794982107</v>
      </c>
    </row>
    <row r="398" spans="1:3">
      <c r="A398" t="s">
        <v>23</v>
      </c>
      <c r="B398" s="5">
        <v>16.441825828995405</v>
      </c>
      <c r="C398" s="5">
        <v>3.5002949656775342</v>
      </c>
    </row>
    <row r="399" spans="1:3">
      <c r="A399" t="s">
        <v>25</v>
      </c>
      <c r="B399" s="5">
        <v>4.6106831001914461</v>
      </c>
      <c r="C399" s="5">
        <v>0.94118977822520467</v>
      </c>
    </row>
    <row r="400" spans="1:3">
      <c r="A400" t="s">
        <v>50</v>
      </c>
      <c r="B400" s="5">
        <v>16.132768952510528</v>
      </c>
      <c r="C400" s="5">
        <v>2.3700146896174981</v>
      </c>
    </row>
    <row r="401" spans="1:3">
      <c r="A401" t="s">
        <v>36</v>
      </c>
      <c r="B401" s="5">
        <v>4.5223558377356712</v>
      </c>
      <c r="C401" s="5">
        <v>0.12900782504144209</v>
      </c>
    </row>
    <row r="402" spans="1:3">
      <c r="A402" t="s">
        <v>19</v>
      </c>
      <c r="B402" s="5">
        <v>4.4428787920724933</v>
      </c>
      <c r="C402" s="5">
        <v>0.80005008998356797</v>
      </c>
    </row>
    <row r="403" spans="1:3">
      <c r="A403" t="s">
        <v>22</v>
      </c>
      <c r="B403" s="5">
        <v>5.4271310143804685</v>
      </c>
      <c r="C403" s="5">
        <v>1.9319483402114466</v>
      </c>
    </row>
    <row r="404" spans="1:3">
      <c r="A404" t="s">
        <v>30</v>
      </c>
      <c r="B404" s="5">
        <v>6.4660856918177538</v>
      </c>
      <c r="C404" s="5">
        <v>0.3941469394329164</v>
      </c>
    </row>
    <row r="405" spans="1:3">
      <c r="A405" t="s">
        <v>18</v>
      </c>
      <c r="B405" s="5">
        <v>6.4143570062832129</v>
      </c>
      <c r="C405" s="5">
        <v>0.78882764070502753</v>
      </c>
    </row>
    <row r="406" spans="1:3">
      <c r="A406" t="s">
        <v>37</v>
      </c>
      <c r="B406" s="5">
        <v>19.408071853328593</v>
      </c>
      <c r="C406" s="5">
        <v>5.043677203998338</v>
      </c>
    </row>
    <row r="407" spans="1:3">
      <c r="A407" t="s">
        <v>55</v>
      </c>
      <c r="B407" s="5">
        <v>6.2850352924468584</v>
      </c>
      <c r="C407" s="5">
        <v>1.0068116771247986</v>
      </c>
    </row>
    <row r="408" spans="1:3">
      <c r="A408" t="s">
        <v>55</v>
      </c>
      <c r="B408" s="5">
        <v>5.6586366770121828</v>
      </c>
      <c r="C408" s="5">
        <v>1.8551569531192</v>
      </c>
    </row>
    <row r="409" spans="1:3">
      <c r="A409" t="s">
        <v>22</v>
      </c>
      <c r="B409" s="5">
        <v>5.5881972163024871</v>
      </c>
      <c r="C409" s="5">
        <v>1.8632915949839912</v>
      </c>
    </row>
    <row r="410" spans="1:3">
      <c r="A410" t="s">
        <v>33</v>
      </c>
      <c r="B410" s="5">
        <v>5.2468162717015696</v>
      </c>
      <c r="C410" s="5">
        <v>0.31982511117582102</v>
      </c>
    </row>
    <row r="411" spans="1:3">
      <c r="A411" t="s">
        <v>38</v>
      </c>
      <c r="B411" s="5">
        <v>4.1513813354214175</v>
      </c>
      <c r="C411" s="5">
        <v>0.64861152107140518</v>
      </c>
    </row>
    <row r="412" spans="1:3">
      <c r="A412" t="s">
        <v>19</v>
      </c>
      <c r="B412" s="5">
        <v>4.0983849779479513</v>
      </c>
      <c r="C412" s="5">
        <v>1.3600311687502724</v>
      </c>
    </row>
    <row r="413" spans="1:3">
      <c r="A413" t="s">
        <v>41</v>
      </c>
      <c r="B413" s="5">
        <v>7.0341754396680143</v>
      </c>
      <c r="C413" s="5">
        <v>1.8225521421576087</v>
      </c>
    </row>
    <row r="414" spans="1:3">
      <c r="A414" t="s">
        <v>31</v>
      </c>
      <c r="B414" s="5">
        <v>5.9229344937050623</v>
      </c>
      <c r="C414" s="5">
        <v>0.36103859652055137</v>
      </c>
    </row>
    <row r="415" spans="1:3">
      <c r="A415" t="s">
        <v>65</v>
      </c>
      <c r="B415" s="5">
        <v>6.6703387789955322</v>
      </c>
      <c r="C415" s="5">
        <v>1.4524752150275642</v>
      </c>
    </row>
    <row r="416" spans="1:3">
      <c r="A416" t="s">
        <v>37</v>
      </c>
      <c r="B416" s="5">
        <v>3.8687340955629375</v>
      </c>
      <c r="C416" s="5">
        <v>0.60445073665803273</v>
      </c>
    </row>
    <row r="417" spans="1:3">
      <c r="A417" t="s">
        <v>19</v>
      </c>
      <c r="B417" s="5">
        <v>3.8434427645706499</v>
      </c>
      <c r="C417" s="5">
        <v>0.69210682387467393</v>
      </c>
    </row>
    <row r="418" spans="1:3">
      <c r="A418" t="s">
        <v>37</v>
      </c>
      <c r="B418" s="5">
        <v>3.8081818217764236</v>
      </c>
      <c r="C418" s="5">
        <v>1.2705415046280859</v>
      </c>
    </row>
    <row r="419" spans="1:3">
      <c r="A419" t="s">
        <v>37</v>
      </c>
      <c r="B419" s="5">
        <v>1.9290055015106959</v>
      </c>
      <c r="C419" s="5">
        <v>0.49980458110070386</v>
      </c>
    </row>
    <row r="420" spans="1:3">
      <c r="A420" t="s">
        <v>61</v>
      </c>
      <c r="B420" s="5">
        <v>5.4573763238941853</v>
      </c>
      <c r="C420" s="5">
        <v>0.60344372011421432</v>
      </c>
    </row>
    <row r="421" spans="1:3">
      <c r="A421" t="s">
        <v>37</v>
      </c>
      <c r="B421" s="5">
        <v>3.7023989933937456</v>
      </c>
      <c r="C421" s="5">
        <v>1.2352486850550837</v>
      </c>
    </row>
    <row r="422" spans="1:3">
      <c r="A422" t="s">
        <v>48</v>
      </c>
      <c r="B422" s="5">
        <v>3.7097450231425428</v>
      </c>
      <c r="C422" s="5">
        <v>0.5796102954255109</v>
      </c>
    </row>
    <row r="423" spans="1:3">
      <c r="A423" t="s">
        <v>35</v>
      </c>
      <c r="B423" s="5">
        <v>3.6744141181602328</v>
      </c>
      <c r="C423" s="5">
        <v>0.1048188578461717</v>
      </c>
    </row>
    <row r="424" spans="1:3">
      <c r="A424" t="s">
        <v>52</v>
      </c>
      <c r="B424" s="5">
        <v>3.6744141181602328</v>
      </c>
      <c r="C424" s="5">
        <v>0.57409019737383937</v>
      </c>
    </row>
    <row r="425" spans="1:3">
      <c r="A425" t="s">
        <v>49</v>
      </c>
      <c r="B425" s="5">
        <v>3.6744141181602328</v>
      </c>
      <c r="C425" s="5">
        <v>0.57409019737383937</v>
      </c>
    </row>
    <row r="426" spans="1:3">
      <c r="A426" t="s">
        <v>66</v>
      </c>
      <c r="B426" s="5">
        <v>3.5613552222168403</v>
      </c>
      <c r="C426" s="5">
        <v>0.91475079252784308</v>
      </c>
    </row>
    <row r="427" spans="1:3">
      <c r="A427" t="s">
        <v>20</v>
      </c>
      <c r="B427" s="5">
        <v>5.1728685534542036</v>
      </c>
      <c r="C427" s="5">
        <v>1.5344858836372868</v>
      </c>
    </row>
    <row r="428" spans="1:3">
      <c r="A428" t="s">
        <v>20</v>
      </c>
      <c r="B428" s="5">
        <v>3.533090498230993</v>
      </c>
      <c r="C428" s="5">
        <v>1.1724406627157522</v>
      </c>
    </row>
    <row r="429" spans="1:3">
      <c r="A429" t="s">
        <v>31</v>
      </c>
      <c r="B429" s="5">
        <v>3.533090498230993</v>
      </c>
      <c r="C429" s="5">
        <v>0.10078736331362663</v>
      </c>
    </row>
    <row r="430" spans="1:3">
      <c r="A430" t="s">
        <v>38</v>
      </c>
      <c r="B430" s="5">
        <v>6.5702473268701489</v>
      </c>
      <c r="C430" s="5">
        <v>1.8146968606742906</v>
      </c>
    </row>
    <row r="431" spans="1:3">
      <c r="A431" t="s">
        <v>20</v>
      </c>
      <c r="B431" s="5">
        <v>3.3917668783017532</v>
      </c>
      <c r="C431" s="5">
        <v>1.1255430362071221</v>
      </c>
    </row>
    <row r="432" spans="1:3">
      <c r="A432" t="s">
        <v>20</v>
      </c>
      <c r="B432" s="5">
        <v>3.3917668783017532</v>
      </c>
      <c r="C432" s="5">
        <v>1.1255430362071221</v>
      </c>
    </row>
    <row r="433" spans="1:3">
      <c r="A433" t="s">
        <v>61</v>
      </c>
      <c r="B433" s="5">
        <v>3.3034396158459787</v>
      </c>
      <c r="C433" s="5">
        <v>0.30518267626476459</v>
      </c>
    </row>
    <row r="434" spans="1:3">
      <c r="A434" t="s">
        <v>38</v>
      </c>
      <c r="B434" s="5">
        <v>3.2681087108636686</v>
      </c>
      <c r="C434" s="5">
        <v>0.51060906977961673</v>
      </c>
    </row>
    <row r="435" spans="1:3">
      <c r="A435" t="s">
        <v>37</v>
      </c>
      <c r="B435" s="5">
        <v>3.232777805881359</v>
      </c>
      <c r="C435" s="5">
        <v>0.5050889717279452</v>
      </c>
    </row>
    <row r="436" spans="1:3">
      <c r="A436" t="s">
        <v>34</v>
      </c>
      <c r="B436" s="5">
        <v>11.126047553455537</v>
      </c>
      <c r="C436" s="5">
        <v>1.1005817882461983</v>
      </c>
    </row>
    <row r="437" spans="1:3">
      <c r="A437" t="s">
        <v>22</v>
      </c>
      <c r="B437" s="5">
        <v>3.0853324944947875</v>
      </c>
      <c r="C437" s="5">
        <v>1.2070427406923956</v>
      </c>
    </row>
    <row r="438" spans="1:3">
      <c r="A438" t="s">
        <v>33</v>
      </c>
      <c r="B438" s="5">
        <v>3.8359076944372821</v>
      </c>
      <c r="C438" s="5">
        <v>0.23382171993526413</v>
      </c>
    </row>
    <row r="439" spans="1:3">
      <c r="A439" t="s">
        <v>35</v>
      </c>
      <c r="B439" s="5">
        <v>3.0384578284786543</v>
      </c>
      <c r="C439" s="5">
        <v>8.6677132449718919E-2</v>
      </c>
    </row>
    <row r="440" spans="1:3">
      <c r="A440" t="s">
        <v>31</v>
      </c>
      <c r="B440" s="5">
        <v>3.0207923759874991</v>
      </c>
      <c r="C440" s="5">
        <v>8.6173195633150762E-2</v>
      </c>
    </row>
    <row r="441" spans="1:3">
      <c r="A441" t="s">
        <v>31</v>
      </c>
      <c r="B441" s="5">
        <v>14.541253020292523</v>
      </c>
      <c r="C441" s="5">
        <v>4.0386348382608537</v>
      </c>
    </row>
    <row r="442" spans="1:3">
      <c r="A442" t="s">
        <v>27</v>
      </c>
      <c r="B442" s="5">
        <v>6.1006123613249068</v>
      </c>
      <c r="C442" s="5">
        <v>1.8208108802913063</v>
      </c>
    </row>
    <row r="443" spans="1:3">
      <c r="A443" t="s">
        <v>66</v>
      </c>
      <c r="B443" s="5">
        <v>2.9324651135317241</v>
      </c>
      <c r="C443" s="5">
        <v>0.27091082491952362</v>
      </c>
    </row>
    <row r="444" spans="1:3">
      <c r="A444" t="s">
        <v>39</v>
      </c>
      <c r="B444" s="5">
        <v>2.8971342085494145</v>
      </c>
      <c r="C444" s="5">
        <v>0.45264804023706567</v>
      </c>
    </row>
    <row r="445" spans="1:3">
      <c r="A445" t="s">
        <v>38</v>
      </c>
      <c r="B445" s="5">
        <v>4.215887871065175</v>
      </c>
      <c r="C445" s="5">
        <v>0.67535104268042023</v>
      </c>
    </row>
    <row r="446" spans="1:3">
      <c r="A446" t="s">
        <v>38</v>
      </c>
      <c r="B446" s="5">
        <v>2.7734760411113295</v>
      </c>
      <c r="C446" s="5">
        <v>0.43332769705621532</v>
      </c>
    </row>
    <row r="447" spans="1:3">
      <c r="A447" t="s">
        <v>38</v>
      </c>
      <c r="B447" s="5">
        <v>2.7734760411113295</v>
      </c>
      <c r="C447" s="5">
        <v>0.43332769705621532</v>
      </c>
    </row>
    <row r="448" spans="1:3">
      <c r="A448" t="s">
        <v>67</v>
      </c>
      <c r="B448" s="5">
        <v>2.7734760411113295</v>
      </c>
      <c r="C448" s="5">
        <v>0.25622288862870607</v>
      </c>
    </row>
    <row r="449" spans="1:3">
      <c r="A449" t="s">
        <v>31</v>
      </c>
      <c r="B449" s="5">
        <v>2.7558105886201747</v>
      </c>
      <c r="C449" s="5">
        <v>0.25459089570750409</v>
      </c>
    </row>
    <row r="450" spans="1:3">
      <c r="A450" t="s">
        <v>22</v>
      </c>
      <c r="B450" s="5">
        <v>2.662201180964074</v>
      </c>
      <c r="C450" s="5">
        <v>1.0415054505402954</v>
      </c>
    </row>
    <row r="451" spans="1:3">
      <c r="A451" t="s">
        <v>38</v>
      </c>
      <c r="B451" s="5">
        <v>2.662201180964074</v>
      </c>
      <c r="C451" s="5">
        <v>0.88820262592055987</v>
      </c>
    </row>
    <row r="452" spans="1:3">
      <c r="A452" t="s">
        <v>22</v>
      </c>
      <c r="B452" s="5">
        <v>3.306816977963174</v>
      </c>
      <c r="C452" s="5">
        <v>0.98093812360034605</v>
      </c>
    </row>
    <row r="453" spans="1:3">
      <c r="A453" t="s">
        <v>42</v>
      </c>
      <c r="B453" s="5">
        <v>5.5126015313176877</v>
      </c>
      <c r="C453" s="5">
        <v>1.5225759694187846</v>
      </c>
    </row>
    <row r="454" spans="1:3">
      <c r="A454" t="s">
        <v>57</v>
      </c>
      <c r="B454" s="5">
        <v>2.6321524211820901</v>
      </c>
      <c r="C454" s="5">
        <v>0.4112473048495292</v>
      </c>
    </row>
    <row r="455" spans="1:3">
      <c r="A455" t="s">
        <v>38</v>
      </c>
      <c r="B455" s="5">
        <v>1.3530465129079761</v>
      </c>
      <c r="C455" s="5">
        <v>0.35057382939765008</v>
      </c>
    </row>
    <row r="456" spans="1:3">
      <c r="A456" t="s">
        <v>37</v>
      </c>
      <c r="B456" s="5">
        <v>3.2186351918841569</v>
      </c>
      <c r="C456" s="5">
        <v>0.51559925200232049</v>
      </c>
    </row>
    <row r="457" spans="1:3">
      <c r="A457" t="s">
        <v>54</v>
      </c>
      <c r="B457" s="5">
        <v>2.56149061121747</v>
      </c>
      <c r="C457" s="5">
        <v>0.40020710874618609</v>
      </c>
    </row>
    <row r="458" spans="1:3">
      <c r="A458" t="s">
        <v>32</v>
      </c>
      <c r="B458" s="5">
        <v>6.0812698998115104</v>
      </c>
      <c r="C458" s="5">
        <v>1.3185852793742792</v>
      </c>
    </row>
    <row r="459" spans="1:3">
      <c r="A459" t="s">
        <v>30</v>
      </c>
      <c r="B459" s="5">
        <v>3.1524988523248925</v>
      </c>
      <c r="C459" s="5">
        <v>0.19216382730311934</v>
      </c>
    </row>
    <row r="460" spans="1:3">
      <c r="A460" t="s">
        <v>19</v>
      </c>
      <c r="B460" s="5">
        <v>2.8418461620551314</v>
      </c>
      <c r="C460" s="5">
        <v>1.2582196474917879</v>
      </c>
    </row>
    <row r="461" spans="1:3">
      <c r="A461" t="s">
        <v>39</v>
      </c>
      <c r="B461" s="5">
        <v>3.5951436446506717</v>
      </c>
      <c r="C461" s="5">
        <v>0.57591285234710698</v>
      </c>
    </row>
    <row r="462" spans="1:3">
      <c r="A462" t="s">
        <v>31</v>
      </c>
      <c r="B462" s="5">
        <v>3.0054629920274314</v>
      </c>
      <c r="C462" s="5">
        <v>0.8492118666388091</v>
      </c>
    </row>
    <row r="463" spans="1:3">
      <c r="A463" t="s">
        <v>18</v>
      </c>
      <c r="B463" s="5">
        <v>2.3848360863059206</v>
      </c>
      <c r="C463" s="5">
        <v>6.8031470236697977E-2</v>
      </c>
    </row>
    <row r="464" spans="1:3">
      <c r="A464" t="s">
        <v>53</v>
      </c>
      <c r="B464" s="5">
        <v>8.3445356650916516</v>
      </c>
      <c r="C464" s="5">
        <v>1.2258696670435338</v>
      </c>
    </row>
    <row r="465" spans="1:3">
      <c r="A465" t="s">
        <v>37</v>
      </c>
      <c r="B465" s="5">
        <v>3.6596598464079575</v>
      </c>
      <c r="C465" s="5">
        <v>0.94821645406015109</v>
      </c>
    </row>
    <row r="466" spans="1:3">
      <c r="A466" t="s">
        <v>67</v>
      </c>
      <c r="B466" s="5">
        <v>2.8973528124580996</v>
      </c>
      <c r="C466" s="5">
        <v>0.81866467719136993</v>
      </c>
    </row>
    <row r="467" spans="1:3">
      <c r="A467" t="s">
        <v>38</v>
      </c>
      <c r="B467" s="5">
        <v>2.9320443871273483</v>
      </c>
      <c r="C467" s="5">
        <v>0.46968972956375771</v>
      </c>
    </row>
    <row r="468" spans="1:3">
      <c r="A468" t="s">
        <v>55</v>
      </c>
      <c r="B468" s="5">
        <v>2.2965088238501461</v>
      </c>
      <c r="C468" s="5">
        <v>0.35880637335864968</v>
      </c>
    </row>
    <row r="469" spans="1:3">
      <c r="A469" t="s">
        <v>68</v>
      </c>
      <c r="B469" s="5">
        <v>2.2965088238501461</v>
      </c>
      <c r="C469" s="5">
        <v>0.21215907975625348</v>
      </c>
    </row>
    <row r="470" spans="1:3">
      <c r="A470" t="s">
        <v>21</v>
      </c>
      <c r="B470" s="5">
        <v>3.3365002169779618</v>
      </c>
      <c r="C470" s="5">
        <v>0.98974339494605013</v>
      </c>
    </row>
    <row r="471" spans="1:3">
      <c r="A471" t="s">
        <v>66</v>
      </c>
      <c r="B471" s="5">
        <v>2.2567003388304734</v>
      </c>
      <c r="C471" s="5">
        <v>0.57964406655229672</v>
      </c>
    </row>
    <row r="472" spans="1:3">
      <c r="A472" t="s">
        <v>19</v>
      </c>
      <c r="B472" s="5">
        <v>2.7777262614890663</v>
      </c>
      <c r="C472" s="5">
        <v>0.82398802382429093</v>
      </c>
    </row>
    <row r="473" spans="1:3">
      <c r="A473" t="s">
        <v>26</v>
      </c>
      <c r="B473" s="5">
        <v>2.2038089246391341</v>
      </c>
      <c r="C473" s="5">
        <v>0.86217338620885409</v>
      </c>
    </row>
    <row r="474" spans="1:3">
      <c r="A474" t="s">
        <v>38</v>
      </c>
      <c r="B474" s="5">
        <v>2.1861784532420208</v>
      </c>
      <c r="C474" s="5">
        <v>0.72938493784204927</v>
      </c>
    </row>
    <row r="475" spans="1:3">
      <c r="A475" t="s">
        <v>23</v>
      </c>
      <c r="B475" s="5">
        <v>15.229348294286501</v>
      </c>
      <c r="C475" s="5">
        <v>3.8961484677596325</v>
      </c>
    </row>
    <row r="476" spans="1:3">
      <c r="A476" t="s">
        <v>61</v>
      </c>
      <c r="B476" s="5">
        <v>4.1191706038926839</v>
      </c>
      <c r="C476" s="5">
        <v>1.0154300536588825</v>
      </c>
    </row>
    <row r="477" spans="1:3">
      <c r="A477" t="s">
        <v>48</v>
      </c>
      <c r="B477" s="5">
        <v>2.2187642210123237</v>
      </c>
      <c r="C477" s="5">
        <v>0.64885695255197773</v>
      </c>
    </row>
    <row r="478" spans="1:3">
      <c r="A478" t="s">
        <v>55</v>
      </c>
      <c r="B478" s="5">
        <v>2.6234081358507848</v>
      </c>
      <c r="C478" s="5">
        <v>0.42024870539915155</v>
      </c>
    </row>
    <row r="479" spans="1:3">
      <c r="A479" t="s">
        <v>62</v>
      </c>
      <c r="B479" s="5">
        <v>2.5514002378362366</v>
      </c>
      <c r="C479" s="5">
        <v>0.72091367095956449</v>
      </c>
    </row>
    <row r="480" spans="1:3">
      <c r="A480" t="s">
        <v>48</v>
      </c>
      <c r="B480" s="5">
        <v>2.0668579414651309</v>
      </c>
      <c r="C480" s="5">
        <v>0.32292573602278468</v>
      </c>
    </row>
    <row r="481" spans="1:3">
      <c r="A481" t="s">
        <v>33</v>
      </c>
      <c r="B481" s="5">
        <v>2.5572717962915217</v>
      </c>
      <c r="C481" s="5">
        <v>0.15588114662350941</v>
      </c>
    </row>
    <row r="482" spans="1:3">
      <c r="A482" t="s">
        <v>39</v>
      </c>
      <c r="B482" s="5">
        <v>4.2263278406768929</v>
      </c>
      <c r="C482" s="5">
        <v>1.1673082432210682</v>
      </c>
    </row>
    <row r="483" spans="1:3">
      <c r="A483" t="s">
        <v>48</v>
      </c>
      <c r="B483" s="5">
        <v>14.355533228220882</v>
      </c>
      <c r="C483" s="5">
        <v>3.44309412019066</v>
      </c>
    </row>
    <row r="484" spans="1:3">
      <c r="A484" t="s">
        <v>39</v>
      </c>
      <c r="B484" s="5">
        <v>0.21958653423220026</v>
      </c>
      <c r="C484" s="5">
        <v>3.517598175940758E-2</v>
      </c>
    </row>
    <row r="485" spans="1:3">
      <c r="A485" t="s">
        <v>47</v>
      </c>
      <c r="B485" s="5">
        <v>1.996196131500511</v>
      </c>
      <c r="C485" s="5">
        <v>0.31188553991944157</v>
      </c>
    </row>
    <row r="486" spans="1:3">
      <c r="A486" t="s">
        <v>30</v>
      </c>
      <c r="B486" s="5">
        <v>3.3958088329431799</v>
      </c>
      <c r="C486" s="5">
        <v>0.59903109701780888</v>
      </c>
    </row>
    <row r="487" spans="1:3">
      <c r="A487" t="s">
        <v>38</v>
      </c>
      <c r="B487" s="5">
        <v>1.9431997740270464</v>
      </c>
      <c r="C487" s="5">
        <v>0.30360539284193427</v>
      </c>
    </row>
    <row r="488" spans="1:3">
      <c r="A488" t="s">
        <v>34</v>
      </c>
      <c r="B488" s="5">
        <v>13.606548885878924</v>
      </c>
      <c r="C488" s="5">
        <v>2.683372615022888</v>
      </c>
    </row>
    <row r="489" spans="1:3">
      <c r="A489" t="s">
        <v>69</v>
      </c>
      <c r="B489" s="5">
        <v>1.9255343215358913</v>
      </c>
      <c r="C489" s="5">
        <v>0.17788722841101251</v>
      </c>
    </row>
    <row r="490" spans="1:3">
      <c r="A490" t="s">
        <v>19</v>
      </c>
      <c r="B490" s="5">
        <v>13.481718162155264</v>
      </c>
      <c r="C490" s="5">
        <v>2.658754517637357</v>
      </c>
    </row>
    <row r="491" spans="1:3">
      <c r="A491" t="s">
        <v>64</v>
      </c>
      <c r="B491" s="5">
        <v>2.767484676097999</v>
      </c>
      <c r="C491" s="5">
        <v>0.30601174432332195</v>
      </c>
    </row>
    <row r="492" spans="1:3">
      <c r="A492" t="s">
        <v>22</v>
      </c>
      <c r="B492" s="5">
        <v>2.2703137709559731</v>
      </c>
      <c r="C492" s="5">
        <v>0.80818556064622271</v>
      </c>
    </row>
    <row r="493" spans="1:3">
      <c r="A493" t="s">
        <v>35</v>
      </c>
      <c r="B493" s="5">
        <v>1.8548725115712714</v>
      </c>
      <c r="C493" s="5">
        <v>5.2913365739653981E-2</v>
      </c>
    </row>
    <row r="494" spans="1:3">
      <c r="A494" t="s">
        <v>39</v>
      </c>
      <c r="B494" s="5">
        <v>0.95078944150290234</v>
      </c>
      <c r="C494" s="5">
        <v>0.24634917741456497</v>
      </c>
    </row>
    <row r="495" spans="1:3">
      <c r="A495" t="s">
        <v>39</v>
      </c>
      <c r="B495" s="5">
        <v>1.9311513574973957</v>
      </c>
      <c r="C495" s="5">
        <v>0.53338240276060145</v>
      </c>
    </row>
    <row r="496" spans="1:3">
      <c r="A496" t="s">
        <v>51</v>
      </c>
      <c r="B496" s="5">
        <v>1.7806776111084202</v>
      </c>
      <c r="C496" s="5">
        <v>0.59409579614554009</v>
      </c>
    </row>
    <row r="497" spans="1:3">
      <c r="A497" t="s">
        <v>54</v>
      </c>
      <c r="B497" s="5">
        <v>6.1193261544005448</v>
      </c>
      <c r="C497" s="5">
        <v>0.89897108916525814</v>
      </c>
    </row>
    <row r="498" spans="1:3">
      <c r="A498" t="s">
        <v>46</v>
      </c>
      <c r="B498" s="5">
        <v>3.5648156569187712</v>
      </c>
      <c r="C498" s="5">
        <v>0.98459912689081408</v>
      </c>
    </row>
    <row r="499" spans="1:3">
      <c r="A499" t="s">
        <v>62</v>
      </c>
      <c r="B499" s="5">
        <v>1.6958834391508766</v>
      </c>
      <c r="C499" s="5">
        <v>0.15667132043538717</v>
      </c>
    </row>
    <row r="500" spans="1:3">
      <c r="A500" t="s">
        <v>38</v>
      </c>
      <c r="B500" s="5">
        <v>4.9345915590045051</v>
      </c>
      <c r="C500" s="5">
        <v>1.341733065250782</v>
      </c>
    </row>
    <row r="501" spans="1:3">
      <c r="A501" t="s">
        <v>33</v>
      </c>
      <c r="B501" s="5">
        <v>1.572225271712792</v>
      </c>
      <c r="C501" s="5">
        <v>4.4850376674563847E-2</v>
      </c>
    </row>
    <row r="502" spans="1:3">
      <c r="A502" t="s">
        <v>23</v>
      </c>
      <c r="B502" s="5">
        <v>2.2760621635198497</v>
      </c>
      <c r="C502" s="5">
        <v>0.67517378880040613</v>
      </c>
    </row>
    <row r="503" spans="1:3">
      <c r="A503" t="s">
        <v>34</v>
      </c>
      <c r="B503" s="5">
        <v>1.8162510167647787</v>
      </c>
      <c r="C503" s="5">
        <v>0.43698954511697824</v>
      </c>
    </row>
    <row r="504" spans="1:3">
      <c r="A504" t="s">
        <v>44</v>
      </c>
      <c r="B504" s="5">
        <v>2.1467404496834943</v>
      </c>
      <c r="C504" s="5">
        <v>0.34389040823604228</v>
      </c>
    </row>
    <row r="505" spans="1:3">
      <c r="A505" t="s">
        <v>52</v>
      </c>
      <c r="B505" s="5">
        <v>1.4633291259603849</v>
      </c>
      <c r="C505" s="5">
        <v>0.48821733742653295</v>
      </c>
    </row>
    <row r="506" spans="1:3">
      <c r="A506" t="s">
        <v>37</v>
      </c>
      <c r="B506" s="5">
        <v>1.4662325567658621</v>
      </c>
      <c r="C506" s="5">
        <v>0.2290840691443686</v>
      </c>
    </row>
    <row r="507" spans="1:3">
      <c r="A507" t="s">
        <v>48</v>
      </c>
      <c r="B507" s="5">
        <v>1.8077266146198687</v>
      </c>
      <c r="C507" s="5">
        <v>0.28958314153554982</v>
      </c>
    </row>
    <row r="508" spans="1:3">
      <c r="A508" t="s">
        <v>48</v>
      </c>
      <c r="B508" s="5">
        <v>1.445698654563272</v>
      </c>
      <c r="C508" s="5">
        <v>0.48233520083103254</v>
      </c>
    </row>
    <row r="509" spans="1:3">
      <c r="A509" t="s">
        <v>33</v>
      </c>
      <c r="B509" s="5">
        <v>1.9308339427443559</v>
      </c>
      <c r="C509" s="5">
        <v>0.34060503160859934</v>
      </c>
    </row>
    <row r="510" spans="1:3">
      <c r="A510" t="s">
        <v>33</v>
      </c>
      <c r="B510" s="5">
        <v>1.561014089016199</v>
      </c>
      <c r="C510" s="5">
        <v>0.28586354474844206</v>
      </c>
    </row>
    <row r="511" spans="1:3">
      <c r="A511" t="s">
        <v>37</v>
      </c>
      <c r="B511" s="5">
        <v>6.4434294820457882</v>
      </c>
      <c r="C511" s="5">
        <v>2.097723954895939</v>
      </c>
    </row>
    <row r="512" spans="1:3">
      <c r="A512" t="s">
        <v>44</v>
      </c>
      <c r="B512" s="5">
        <v>2.6827994119079408</v>
      </c>
      <c r="C512" s="5">
        <v>0.74098697178380846</v>
      </c>
    </row>
    <row r="513" spans="1:3">
      <c r="A513" t="s">
        <v>48</v>
      </c>
      <c r="B513" s="5">
        <v>1.3123116196011335</v>
      </c>
      <c r="C513" s="5">
        <v>0.21022167755029347</v>
      </c>
    </row>
    <row r="514" spans="1:3">
      <c r="A514" t="s">
        <v>62</v>
      </c>
      <c r="B514" s="5">
        <v>1.2719125793631574</v>
      </c>
      <c r="C514" s="5">
        <v>0.11750349032654034</v>
      </c>
    </row>
    <row r="515" spans="1:3">
      <c r="A515" t="s">
        <v>38</v>
      </c>
      <c r="B515" s="5">
        <v>1.5972707141430937</v>
      </c>
      <c r="C515" s="5">
        <v>0.41385222569946339</v>
      </c>
    </row>
    <row r="516" spans="1:3">
      <c r="A516" t="s">
        <v>49</v>
      </c>
      <c r="B516" s="5">
        <v>1.5652267029025693</v>
      </c>
      <c r="C516" s="5">
        <v>0.25073662254907364</v>
      </c>
    </row>
    <row r="517" spans="1:3">
      <c r="A517" t="s">
        <v>55</v>
      </c>
      <c r="B517" s="5">
        <v>1.5966277760864249</v>
      </c>
      <c r="C517" s="5">
        <v>0.46691893773129528</v>
      </c>
    </row>
    <row r="518" spans="1:3">
      <c r="A518" t="s">
        <v>62</v>
      </c>
      <c r="B518" s="5">
        <v>2.4990460275306852</v>
      </c>
      <c r="C518" s="5">
        <v>0.61604791008981785</v>
      </c>
    </row>
    <row r="519" spans="1:3">
      <c r="A519" t="s">
        <v>60</v>
      </c>
      <c r="B519" s="5">
        <v>1.2394054185121819</v>
      </c>
      <c r="C519" s="5">
        <v>0.13704596716229814</v>
      </c>
    </row>
    <row r="520" spans="1:3">
      <c r="A520" t="s">
        <v>23</v>
      </c>
      <c r="B520" s="5">
        <v>1.1835853169073829</v>
      </c>
      <c r="C520" s="5">
        <v>0.392767622009777</v>
      </c>
    </row>
    <row r="521" spans="1:3">
      <c r="A521" t="s">
        <v>35</v>
      </c>
      <c r="B521" s="5">
        <v>1.1835853169073829</v>
      </c>
      <c r="C521" s="5">
        <v>3.3763766710064924E-2</v>
      </c>
    </row>
    <row r="522" spans="1:3">
      <c r="A522" t="s">
        <v>40</v>
      </c>
      <c r="B522" s="5">
        <v>2.0011016336986596</v>
      </c>
      <c r="C522" s="5">
        <v>0.51848466113104397</v>
      </c>
    </row>
    <row r="523" spans="1:3">
      <c r="A523" t="s">
        <v>38</v>
      </c>
      <c r="B523" s="5">
        <v>1.7414166888675362</v>
      </c>
      <c r="C523" s="5">
        <v>0.45120039212930552</v>
      </c>
    </row>
    <row r="524" spans="1:3">
      <c r="A524" t="s">
        <v>59</v>
      </c>
      <c r="B524" s="5">
        <v>8.2388277657615507</v>
      </c>
      <c r="C524" s="5">
        <v>1.6247944274450516</v>
      </c>
    </row>
    <row r="525" spans="1:3">
      <c r="A525" t="s">
        <v>57</v>
      </c>
      <c r="B525" s="5">
        <v>1.6811822798726161</v>
      </c>
      <c r="C525" s="5">
        <v>0.26931176548605723</v>
      </c>
    </row>
    <row r="526" spans="1:3">
      <c r="A526" t="s">
        <v>35</v>
      </c>
      <c r="B526" s="5">
        <v>1.1129235069427628</v>
      </c>
      <c r="C526" s="5">
        <v>3.1748019443792387E-2</v>
      </c>
    </row>
    <row r="527" spans="1:3">
      <c r="A527" t="s">
        <v>28</v>
      </c>
      <c r="B527" s="5">
        <v>1.095258054451608</v>
      </c>
      <c r="C527" s="5">
        <v>0.22357764846728997</v>
      </c>
    </row>
    <row r="528" spans="1:3">
      <c r="A528" t="s">
        <v>38</v>
      </c>
      <c r="B528" s="5">
        <v>1.1300461168787539</v>
      </c>
      <c r="C528" s="5">
        <v>0.18102422233497498</v>
      </c>
    </row>
    <row r="529" spans="1:3">
      <c r="A529" t="s">
        <v>49</v>
      </c>
      <c r="B529" s="5">
        <v>1.095258054451608</v>
      </c>
      <c r="C529" s="5">
        <v>0.17112303960181752</v>
      </c>
    </row>
    <row r="530" spans="1:3">
      <c r="A530" t="s">
        <v>70</v>
      </c>
      <c r="B530" s="5">
        <v>1.0775926019604529</v>
      </c>
      <c r="C530" s="5">
        <v>9.9551568193318937E-2</v>
      </c>
    </row>
    <row r="531" spans="1:3">
      <c r="A531" t="s">
        <v>38</v>
      </c>
      <c r="B531" s="5">
        <v>1.8191833033624176</v>
      </c>
      <c r="C531" s="5">
        <v>0.47134969193731263</v>
      </c>
    </row>
    <row r="532" spans="1:3">
      <c r="A532" t="s">
        <v>68</v>
      </c>
      <c r="B532" s="5">
        <v>1.0599271494692979</v>
      </c>
      <c r="C532" s="5">
        <v>9.7919575272116963E-2</v>
      </c>
    </row>
    <row r="533" spans="1:3">
      <c r="A533" t="s">
        <v>18</v>
      </c>
      <c r="B533" s="5">
        <v>1.0422616969781431</v>
      </c>
      <c r="C533" s="5">
        <v>0.11292640989426384</v>
      </c>
    </row>
    <row r="534" spans="1:3">
      <c r="A534" t="s">
        <v>40</v>
      </c>
      <c r="B534" s="5">
        <v>1.0245962444869878</v>
      </c>
      <c r="C534" s="5">
        <v>0.1600828434984744</v>
      </c>
    </row>
    <row r="535" spans="1:3">
      <c r="A535" t="s">
        <v>52</v>
      </c>
      <c r="B535" s="5">
        <v>1.0245962444869878</v>
      </c>
      <c r="C535" s="5">
        <v>0.1600828434984744</v>
      </c>
    </row>
    <row r="536" spans="1:3">
      <c r="A536" t="s">
        <v>52</v>
      </c>
      <c r="B536" s="5">
        <v>1.0245962444869878</v>
      </c>
      <c r="C536" s="5">
        <v>0.1600828434984744</v>
      </c>
    </row>
    <row r="537" spans="1:3">
      <c r="A537" t="s">
        <v>51</v>
      </c>
      <c r="B537" s="5">
        <v>1.2108340111765192</v>
      </c>
      <c r="C537" s="5">
        <v>0.39293068021131883</v>
      </c>
    </row>
    <row r="538" spans="1:3">
      <c r="A538" t="s">
        <v>38</v>
      </c>
      <c r="B538" s="5">
        <v>0.93626898203121334</v>
      </c>
      <c r="C538" s="5">
        <v>0.14628259836929564</v>
      </c>
    </row>
    <row r="539" spans="1:3">
      <c r="A539" t="s">
        <v>37</v>
      </c>
      <c r="B539" s="5">
        <v>1.3449458238980929</v>
      </c>
      <c r="C539" s="5">
        <v>0.21544941238884577</v>
      </c>
    </row>
    <row r="540" spans="1:3">
      <c r="A540" t="s">
        <v>24</v>
      </c>
      <c r="B540" s="5">
        <v>6.3663669099066524</v>
      </c>
      <c r="C540" s="5">
        <v>1.9001322278665347</v>
      </c>
    </row>
    <row r="541" spans="1:3">
      <c r="A541" t="s">
        <v>38</v>
      </c>
      <c r="B541" s="5">
        <v>1.5463058078580552</v>
      </c>
      <c r="C541" s="5">
        <v>0.40064723814671582</v>
      </c>
    </row>
    <row r="542" spans="1:3">
      <c r="A542" t="s">
        <v>45</v>
      </c>
      <c r="B542" s="5">
        <v>1.1243177725074793</v>
      </c>
      <c r="C542" s="5">
        <v>0.18010658802820784</v>
      </c>
    </row>
    <row r="543" spans="1:3">
      <c r="A543" t="s">
        <v>43</v>
      </c>
      <c r="B543" s="5">
        <v>0.90093807704890339</v>
      </c>
      <c r="C543" s="5">
        <v>0.14076250031762411</v>
      </c>
    </row>
    <row r="544" spans="1:3">
      <c r="A544" t="s">
        <v>28</v>
      </c>
      <c r="B544" s="5">
        <v>0.88152356985565361</v>
      </c>
      <c r="C544" s="5">
        <v>0.34486935448354161</v>
      </c>
    </row>
    <row r="545" spans="1:3">
      <c r="A545" t="s">
        <v>19</v>
      </c>
      <c r="B545" s="5">
        <v>1.0594797597794541</v>
      </c>
      <c r="C545" s="5">
        <v>0.4660570388349039</v>
      </c>
    </row>
    <row r="546" spans="1:3">
      <c r="A546" t="s">
        <v>53</v>
      </c>
      <c r="B546" s="5">
        <v>1.2673527955962798</v>
      </c>
      <c r="C546" s="5">
        <v>0.20301963859718158</v>
      </c>
    </row>
    <row r="547" spans="1:3">
      <c r="A547" t="s">
        <v>59</v>
      </c>
      <c r="B547" s="5">
        <v>0.86560717206659332</v>
      </c>
      <c r="C547" s="5">
        <v>2.4692904011838528E-2</v>
      </c>
    </row>
    <row r="548" spans="1:3">
      <c r="A548" t="s">
        <v>69</v>
      </c>
      <c r="B548" s="5">
        <v>0.84794171957543829</v>
      </c>
      <c r="C548" s="5">
        <v>7.8335660217693587E-2</v>
      </c>
    </row>
    <row r="549" spans="1:3">
      <c r="A549" t="s">
        <v>49</v>
      </c>
      <c r="B549" s="5">
        <v>0.83027626708428337</v>
      </c>
      <c r="C549" s="5">
        <v>0.12972230421428102</v>
      </c>
    </row>
    <row r="550" spans="1:3">
      <c r="A550" t="s">
        <v>22</v>
      </c>
      <c r="B550" s="5">
        <v>0.79337121287008827</v>
      </c>
      <c r="C550" s="5">
        <v>0.43221247833563958</v>
      </c>
    </row>
    <row r="551" spans="1:3">
      <c r="A551" t="s">
        <v>28</v>
      </c>
      <c r="B551" s="5">
        <v>0.79494536210197353</v>
      </c>
      <c r="C551" s="5">
        <v>0.16227409969400081</v>
      </c>
    </row>
    <row r="552" spans="1:3">
      <c r="A552" t="s">
        <v>54</v>
      </c>
      <c r="B552" s="5">
        <v>0.79337121287008827</v>
      </c>
      <c r="C552" s="5">
        <v>0.26469614679751791</v>
      </c>
    </row>
    <row r="553" spans="1:3">
      <c r="A553" t="s">
        <v>61</v>
      </c>
      <c r="B553" s="5">
        <v>1.4100654443265244</v>
      </c>
      <c r="C553" s="5">
        <v>0.34759978827823312</v>
      </c>
    </row>
    <row r="554" spans="1:3">
      <c r="A554" t="s">
        <v>19</v>
      </c>
      <c r="B554" s="5">
        <v>0.72428355213735363</v>
      </c>
      <c r="C554" s="5">
        <v>0.24035033585672921</v>
      </c>
    </row>
    <row r="555" spans="1:3">
      <c r="A555" t="s">
        <v>48</v>
      </c>
      <c r="B555" s="5">
        <v>1.0604380534581117</v>
      </c>
      <c r="C555" s="5">
        <v>0.16987357515274376</v>
      </c>
    </row>
    <row r="556" spans="1:3">
      <c r="A556" t="s">
        <v>38</v>
      </c>
      <c r="B556" s="5">
        <v>0.90386330730993436</v>
      </c>
      <c r="C556" s="5">
        <v>0.14479157076777491</v>
      </c>
    </row>
    <row r="557" spans="1:3">
      <c r="A557" t="s">
        <v>64</v>
      </c>
      <c r="B557" s="5">
        <v>1.0817891552055905</v>
      </c>
      <c r="C557" s="5">
        <v>0.23556103938372086</v>
      </c>
    </row>
    <row r="558" spans="1:3">
      <c r="A558" t="s">
        <v>19</v>
      </c>
      <c r="B558" s="5">
        <v>0.86488143655465666</v>
      </c>
      <c r="C558" s="5">
        <v>0.20809025957951346</v>
      </c>
    </row>
    <row r="559" spans="1:3">
      <c r="A559" t="s">
        <v>66</v>
      </c>
      <c r="B559" s="5">
        <v>1.9327733073074702</v>
      </c>
      <c r="C559" s="5">
        <v>0.52801100737740581</v>
      </c>
    </row>
    <row r="560" spans="1:3">
      <c r="A560" t="s">
        <v>45</v>
      </c>
      <c r="B560" s="5">
        <v>2.3488322612850574</v>
      </c>
      <c r="C560" s="5">
        <v>0.34505960998262425</v>
      </c>
    </row>
    <row r="561" spans="1:3">
      <c r="A561" t="s">
        <v>31</v>
      </c>
      <c r="B561" s="5">
        <v>2.3488322612850574</v>
      </c>
      <c r="C561" s="5">
        <v>0.28870232708396643</v>
      </c>
    </row>
    <row r="562" spans="1:3">
      <c r="A562" t="s">
        <v>38</v>
      </c>
      <c r="B562" s="5">
        <v>0.65232744169318357</v>
      </c>
      <c r="C562" s="5">
        <v>0.21763905403351469</v>
      </c>
    </row>
    <row r="563" spans="1:3">
      <c r="A563" t="s">
        <v>54</v>
      </c>
      <c r="B563" s="5">
        <v>0.65232744169318357</v>
      </c>
      <c r="C563" s="5">
        <v>0.21763905403351469</v>
      </c>
    </row>
    <row r="564" spans="1:3">
      <c r="A564" t="s">
        <v>70</v>
      </c>
      <c r="B564" s="5">
        <v>0.65362174217273372</v>
      </c>
      <c r="C564" s="5">
        <v>6.0383738084472137E-2</v>
      </c>
    </row>
    <row r="565" spans="1:3">
      <c r="A565" t="s">
        <v>54</v>
      </c>
      <c r="B565" s="5">
        <v>0.90525199685448554</v>
      </c>
      <c r="C565" s="5">
        <v>0.14501402756941539</v>
      </c>
    </row>
    <row r="566" spans="1:3">
      <c r="A566" t="s">
        <v>39</v>
      </c>
      <c r="B566" s="5">
        <v>0.61829083719042377</v>
      </c>
      <c r="C566" s="5">
        <v>9.6601715904251803E-2</v>
      </c>
    </row>
    <row r="567" spans="1:3">
      <c r="A567" t="s">
        <v>58</v>
      </c>
      <c r="B567" s="5">
        <v>0.61829083719042377</v>
      </c>
      <c r="C567" s="5">
        <v>9.6601715904251803E-2</v>
      </c>
    </row>
    <row r="568" spans="1:3">
      <c r="A568" t="s">
        <v>62</v>
      </c>
      <c r="B568" s="5">
        <v>0.61706649889895748</v>
      </c>
      <c r="C568" s="5">
        <v>0.15849642444789361</v>
      </c>
    </row>
    <row r="569" spans="1:3">
      <c r="A569" t="s">
        <v>48</v>
      </c>
      <c r="B569" s="5">
        <v>0.60062538469926885</v>
      </c>
      <c r="C569" s="5">
        <v>9.3841666878416052E-2</v>
      </c>
    </row>
    <row r="570" spans="1:3">
      <c r="A570" t="s">
        <v>60</v>
      </c>
      <c r="B570" s="5">
        <v>0.60062538469926885</v>
      </c>
      <c r="C570" s="5">
        <v>5.5487759320866289E-2</v>
      </c>
    </row>
    <row r="571" spans="1:3">
      <c r="A571" t="s">
        <v>47</v>
      </c>
      <c r="B571" s="5">
        <v>0.58180555610473139</v>
      </c>
      <c r="C571" s="5">
        <v>0.19411050765151311</v>
      </c>
    </row>
    <row r="572" spans="1:3">
      <c r="A572" t="s">
        <v>38</v>
      </c>
      <c r="B572" s="5">
        <v>0.56417508470761835</v>
      </c>
      <c r="C572" s="5">
        <v>0.18822837105601276</v>
      </c>
    </row>
    <row r="573" spans="1:3">
      <c r="A573" t="s">
        <v>51</v>
      </c>
      <c r="B573" s="5">
        <v>0.68340884211238939</v>
      </c>
      <c r="C573" s="5">
        <v>0.10947655350734201</v>
      </c>
    </row>
    <row r="574" spans="1:3">
      <c r="A574" t="s">
        <v>18</v>
      </c>
      <c r="B574" s="5">
        <v>0.52891414191339214</v>
      </c>
      <c r="C574" s="5">
        <v>0.14600658303989889</v>
      </c>
    </row>
    <row r="575" spans="1:3">
      <c r="A575" t="s">
        <v>18</v>
      </c>
      <c r="B575" s="5">
        <v>0.52996357473464895</v>
      </c>
      <c r="C575" s="5">
        <v>5.7420208420812115E-2</v>
      </c>
    </row>
    <row r="576" spans="1:3">
      <c r="A576" t="s">
        <v>21</v>
      </c>
      <c r="B576" s="5">
        <v>0.52996357473464895</v>
      </c>
      <c r="C576" s="5">
        <v>0.17586609940736281</v>
      </c>
    </row>
    <row r="577" spans="1:3">
      <c r="A577" t="s">
        <v>37</v>
      </c>
      <c r="B577" s="5">
        <v>5.7283443712747899E-2</v>
      </c>
      <c r="C577" s="5">
        <v>9.176343067671542E-3</v>
      </c>
    </row>
    <row r="578" spans="1:3">
      <c r="A578" t="s">
        <v>38</v>
      </c>
      <c r="B578" s="5">
        <v>3.4952602642624764</v>
      </c>
      <c r="C578" s="5">
        <v>0.8383185683942479</v>
      </c>
    </row>
    <row r="579" spans="1:3">
      <c r="A579" t="s">
        <v>38</v>
      </c>
      <c r="B579" s="5">
        <v>1.2862665189397813</v>
      </c>
      <c r="C579" s="5">
        <v>0.34974045947881666</v>
      </c>
    </row>
    <row r="580" spans="1:3">
      <c r="A580" t="s">
        <v>61</v>
      </c>
      <c r="B580" s="5">
        <v>1.1824691471855717</v>
      </c>
      <c r="C580" s="5">
        <v>0.29149428975870117</v>
      </c>
    </row>
    <row r="581" spans="1:3">
      <c r="A581" t="s">
        <v>62</v>
      </c>
      <c r="B581" s="5">
        <v>3.4952602642624764</v>
      </c>
      <c r="C581" s="5">
        <v>0.76381264759455914</v>
      </c>
    </row>
    <row r="582" spans="1:3">
      <c r="A582" t="s">
        <v>67</v>
      </c>
      <c r="B582" s="5">
        <v>0.47602272772205295</v>
      </c>
      <c r="C582" s="5">
        <v>0.12226867028837508</v>
      </c>
    </row>
    <row r="583" spans="1:3">
      <c r="A583" t="s">
        <v>61</v>
      </c>
      <c r="B583" s="5">
        <v>0.47696721726118413</v>
      </c>
      <c r="C583" s="5">
        <v>4.4063808872452641E-2</v>
      </c>
    </row>
    <row r="584" spans="1:3">
      <c r="A584" t="s">
        <v>21</v>
      </c>
      <c r="B584" s="5">
        <v>0.4593017647700291</v>
      </c>
      <c r="C584" s="5">
        <v>0.15241728615304778</v>
      </c>
    </row>
    <row r="585" spans="1:3">
      <c r="A585" t="s">
        <v>25</v>
      </c>
      <c r="B585" s="5">
        <v>1.6070957577213552</v>
      </c>
      <c r="C585" s="5">
        <v>0.26501360200189633</v>
      </c>
    </row>
    <row r="586" spans="1:3">
      <c r="A586" t="s">
        <v>52</v>
      </c>
      <c r="B586" s="5">
        <v>0.45839225632493985</v>
      </c>
      <c r="C586" s="5">
        <v>0.15293555148301033</v>
      </c>
    </row>
    <row r="587" spans="1:3">
      <c r="A587" t="s">
        <v>38</v>
      </c>
      <c r="B587" s="5">
        <v>0.45839225632493985</v>
      </c>
      <c r="C587" s="5">
        <v>0.15293555148301033</v>
      </c>
    </row>
    <row r="588" spans="1:3">
      <c r="A588" t="s">
        <v>37</v>
      </c>
      <c r="B588" s="5">
        <v>1.8564792748330385</v>
      </c>
      <c r="C588" s="5">
        <v>0.48245298497103795</v>
      </c>
    </row>
    <row r="589" spans="1:3">
      <c r="A589" t="s">
        <v>37</v>
      </c>
      <c r="B589" s="5">
        <v>2.0897609130959314</v>
      </c>
      <c r="C589" s="5">
        <v>0.68034290429057498</v>
      </c>
    </row>
    <row r="590" spans="1:3">
      <c r="A590" t="s">
        <v>41</v>
      </c>
      <c r="B590" s="5">
        <v>0.62815057065211211</v>
      </c>
      <c r="C590" s="5">
        <v>0.16275357047301103</v>
      </c>
    </row>
    <row r="591" spans="1:3">
      <c r="A591" t="s">
        <v>38</v>
      </c>
      <c r="B591" s="5">
        <v>0.50704526995435339</v>
      </c>
      <c r="C591" s="5">
        <v>8.1224539698995679E-2</v>
      </c>
    </row>
    <row r="592" spans="1:3">
      <c r="A592" t="s">
        <v>38</v>
      </c>
      <c r="B592" s="5">
        <v>0.46029902624836633</v>
      </c>
      <c r="C592" s="5">
        <v>0.15090683282912873</v>
      </c>
    </row>
    <row r="593" spans="1:3">
      <c r="A593" t="s">
        <v>69</v>
      </c>
      <c r="B593" s="5">
        <v>0.40550084213360066</v>
      </c>
      <c r="C593" s="5">
        <v>0.1041547932086158</v>
      </c>
    </row>
    <row r="594" spans="1:3">
      <c r="A594" t="s">
        <v>66</v>
      </c>
      <c r="B594" s="5">
        <v>4.2007858722681791E-2</v>
      </c>
      <c r="C594" s="5">
        <v>4.6449753576017008E-3</v>
      </c>
    </row>
    <row r="595" spans="1:3">
      <c r="A595" t="s">
        <v>62</v>
      </c>
      <c r="B595" s="5">
        <v>0.48499982343459885</v>
      </c>
      <c r="C595" s="5">
        <v>5.3628351855946915E-2</v>
      </c>
    </row>
    <row r="596" spans="1:3">
      <c r="A596" t="s">
        <v>24</v>
      </c>
      <c r="B596" s="5">
        <v>2.6214451981968567</v>
      </c>
      <c r="C596" s="5">
        <v>0.67064850674551058</v>
      </c>
    </row>
    <row r="597" spans="1:3">
      <c r="A597" t="s">
        <v>38</v>
      </c>
      <c r="B597" s="5">
        <v>0.38275755571699732</v>
      </c>
      <c r="C597" s="5">
        <v>6.1314655952168944E-2</v>
      </c>
    </row>
    <row r="598" spans="1:3">
      <c r="A598" t="s">
        <v>65</v>
      </c>
      <c r="B598" s="5">
        <v>0.37023989933937457</v>
      </c>
      <c r="C598" s="5">
        <v>9.5097854668736173E-2</v>
      </c>
    </row>
    <row r="599" spans="1:3">
      <c r="A599" t="s">
        <v>48</v>
      </c>
      <c r="B599" s="5">
        <v>2.4966144744731973</v>
      </c>
      <c r="C599" s="5">
        <v>0.59879897742446264</v>
      </c>
    </row>
    <row r="600" spans="1:3">
      <c r="A600" t="s">
        <v>44</v>
      </c>
      <c r="B600" s="5">
        <v>0.35260942794226147</v>
      </c>
      <c r="C600" s="5">
        <v>0.11764273191000796</v>
      </c>
    </row>
    <row r="601" spans="1:3">
      <c r="A601" t="s">
        <v>41</v>
      </c>
      <c r="B601" s="5">
        <v>0.35260942794226147</v>
      </c>
      <c r="C601" s="5">
        <v>0.11764273191000796</v>
      </c>
    </row>
    <row r="602" spans="1:3">
      <c r="A602" t="s">
        <v>38</v>
      </c>
      <c r="B602" s="5">
        <v>0.41886348387533545</v>
      </c>
      <c r="C602" s="5">
        <v>6.709853279482253E-2</v>
      </c>
    </row>
    <row r="603" spans="1:3">
      <c r="A603" t="s">
        <v>65</v>
      </c>
      <c r="B603" s="5">
        <v>0.4358036731454919</v>
      </c>
      <c r="C603" s="5">
        <v>0.11905645406335205</v>
      </c>
    </row>
    <row r="604" spans="1:3">
      <c r="A604" t="s">
        <v>38</v>
      </c>
      <c r="B604" s="5">
        <v>0.49159609877121813</v>
      </c>
      <c r="C604" s="5">
        <v>0.12737235950061729</v>
      </c>
    </row>
    <row r="605" spans="1:3">
      <c r="A605" t="s">
        <v>45</v>
      </c>
      <c r="B605" s="5">
        <v>0.66151218375812249</v>
      </c>
      <c r="C605" s="5">
        <v>0.18270911633025416</v>
      </c>
    </row>
    <row r="606" spans="1:3">
      <c r="A606" t="s">
        <v>37</v>
      </c>
      <c r="B606" s="5">
        <v>0.39681803735558091</v>
      </c>
      <c r="C606" s="5">
        <v>6.3567031068779228E-2</v>
      </c>
    </row>
    <row r="607" spans="1:3">
      <c r="A607" t="s">
        <v>51</v>
      </c>
      <c r="B607" s="5">
        <v>0.31797814484078935</v>
      </c>
      <c r="C607" s="5">
        <v>4.9680882465043777E-2</v>
      </c>
    </row>
    <row r="608" spans="1:3">
      <c r="A608" t="s">
        <v>58</v>
      </c>
      <c r="B608" s="5">
        <v>0.29971801375092222</v>
      </c>
      <c r="C608" s="5">
        <v>9.9996322123506773E-2</v>
      </c>
    </row>
    <row r="609" spans="1:3">
      <c r="A609" t="s">
        <v>55</v>
      </c>
      <c r="B609" s="5">
        <v>0.29971801375092222</v>
      </c>
      <c r="C609" s="5">
        <v>9.9996322123506773E-2</v>
      </c>
    </row>
    <row r="610" spans="1:3">
      <c r="A610" t="s">
        <v>65</v>
      </c>
      <c r="B610" s="5">
        <v>0.62476150688267129</v>
      </c>
      <c r="C610" s="5">
        <v>0.15401197752245446</v>
      </c>
    </row>
    <row r="611" spans="1:3">
      <c r="A611" t="s">
        <v>34</v>
      </c>
      <c r="B611" s="5">
        <v>0.30031269234963442</v>
      </c>
      <c r="C611" s="5">
        <v>2.7743879660433145E-2</v>
      </c>
    </row>
    <row r="612" spans="1:3">
      <c r="A612" t="s">
        <v>22</v>
      </c>
      <c r="B612" s="5">
        <v>0.34595257462186257</v>
      </c>
      <c r="C612" s="5">
        <v>0.15218189023180537</v>
      </c>
    </row>
    <row r="613" spans="1:3">
      <c r="A613" t="s">
        <v>33</v>
      </c>
      <c r="B613" s="5">
        <v>0.37567712378504114</v>
      </c>
      <c r="C613" s="5">
        <v>8.2097224329881632E-2</v>
      </c>
    </row>
    <row r="614" spans="1:3">
      <c r="A614" t="s">
        <v>38</v>
      </c>
      <c r="B614" s="5">
        <v>0.28264723985847945</v>
      </c>
      <c r="C614" s="5">
        <v>4.4160784413372262E-2</v>
      </c>
    </row>
    <row r="615" spans="1:3">
      <c r="A615" t="s">
        <v>62</v>
      </c>
      <c r="B615" s="5">
        <v>0.34595257462186257</v>
      </c>
      <c r="C615" s="5">
        <v>9.7751006231805354E-2</v>
      </c>
    </row>
    <row r="616" spans="1:3">
      <c r="A616" t="s">
        <v>31</v>
      </c>
      <c r="B616" s="5">
        <v>0.26498178736732447</v>
      </c>
      <c r="C616" s="5">
        <v>7.5590522485219965E-3</v>
      </c>
    </row>
    <row r="617" spans="1:3">
      <c r="A617" t="s">
        <v>38</v>
      </c>
      <c r="B617" s="5">
        <v>0.26445707095669607</v>
      </c>
      <c r="C617" s="5">
        <v>8.8232048932505955E-2</v>
      </c>
    </row>
    <row r="618" spans="1:3">
      <c r="A618" t="s">
        <v>60</v>
      </c>
      <c r="B618" s="5">
        <v>0.45479582584060441</v>
      </c>
      <c r="C618" s="5">
        <v>9.9032401024606628E-2</v>
      </c>
    </row>
    <row r="619" spans="1:3">
      <c r="A619" t="s">
        <v>36</v>
      </c>
      <c r="B619" s="5">
        <v>0.24731633487616955</v>
      </c>
      <c r="C619" s="5">
        <v>7.0551154319538657E-3</v>
      </c>
    </row>
    <row r="620" spans="1:3">
      <c r="A620" t="s">
        <v>38</v>
      </c>
      <c r="B620" s="5">
        <v>0.33939572468837786</v>
      </c>
      <c r="C620" s="5">
        <v>9.3740817579186925E-2</v>
      </c>
    </row>
    <row r="621" spans="1:3">
      <c r="A621" t="s">
        <v>27</v>
      </c>
      <c r="B621" s="5">
        <v>0.44255551942648669</v>
      </c>
      <c r="C621" s="5">
        <v>0.13208672460705481</v>
      </c>
    </row>
    <row r="622" spans="1:3">
      <c r="A622" t="s">
        <v>64</v>
      </c>
      <c r="B622" s="5">
        <v>0.47775879938086618</v>
      </c>
      <c r="C622" s="5">
        <v>0.11777386516422987</v>
      </c>
    </row>
    <row r="623" spans="1:3">
      <c r="A623" t="s">
        <v>20</v>
      </c>
      <c r="B623" s="5">
        <v>0.21198542989385957</v>
      </c>
      <c r="C623" s="5">
        <v>7.0346439762945134E-2</v>
      </c>
    </row>
    <row r="624" spans="1:3">
      <c r="A624" t="s">
        <v>61</v>
      </c>
      <c r="B624" s="5">
        <v>0.21198542989385957</v>
      </c>
      <c r="C624" s="5">
        <v>1.9583915054423397E-2</v>
      </c>
    </row>
    <row r="625" spans="1:3">
      <c r="A625" t="s">
        <v>21</v>
      </c>
      <c r="B625" s="5">
        <v>0.28450777043998121</v>
      </c>
      <c r="C625" s="5">
        <v>8.4396723600050766E-2</v>
      </c>
    </row>
    <row r="626" spans="1:3">
      <c r="A626" t="s">
        <v>22</v>
      </c>
      <c r="B626" s="5">
        <v>0.19431997740270462</v>
      </c>
      <c r="C626" s="5">
        <v>3.9667002147422414E-2</v>
      </c>
    </row>
    <row r="627" spans="1:3">
      <c r="A627" t="s">
        <v>36</v>
      </c>
      <c r="B627" s="5">
        <v>0.19431997740270462</v>
      </c>
      <c r="C627" s="5">
        <v>5.5433049822494647E-3</v>
      </c>
    </row>
    <row r="628" spans="1:3">
      <c r="A628" t="s">
        <v>47</v>
      </c>
      <c r="B628" s="5">
        <v>0.19393518536824378</v>
      </c>
      <c r="C628" s="5">
        <v>6.4703502550504374E-2</v>
      </c>
    </row>
    <row r="629" spans="1:3">
      <c r="A629" t="s">
        <v>25</v>
      </c>
      <c r="B629" s="5">
        <v>0.21622035913866416</v>
      </c>
      <c r="C629" s="5">
        <v>9.5113681394878372E-2</v>
      </c>
    </row>
    <row r="630" spans="1:3">
      <c r="A630" t="s">
        <v>20</v>
      </c>
      <c r="B630" s="5">
        <v>1.9094481237582634E-2</v>
      </c>
      <c r="C630" s="5">
        <v>5.6642096375873014E-3</v>
      </c>
    </row>
    <row r="631" spans="1:3">
      <c r="A631" t="s">
        <v>38</v>
      </c>
      <c r="B631" s="5">
        <v>0.42735434452792287</v>
      </c>
      <c r="C631" s="5">
        <v>0.11619917226692708</v>
      </c>
    </row>
    <row r="632" spans="1:3">
      <c r="A632" t="s">
        <v>63</v>
      </c>
      <c r="B632" s="5">
        <v>0.36750676875451255</v>
      </c>
      <c r="C632" s="5">
        <v>9.0595280895561459E-2</v>
      </c>
    </row>
    <row r="633" spans="1:3">
      <c r="A633" t="s">
        <v>63</v>
      </c>
      <c r="B633" s="5">
        <v>0.17665452491154968</v>
      </c>
      <c r="C633" s="5">
        <v>1.6319929212019496E-2</v>
      </c>
    </row>
    <row r="634" spans="1:3">
      <c r="A634" t="s">
        <v>24</v>
      </c>
      <c r="B634" s="5">
        <v>0.23277908490543914</v>
      </c>
      <c r="C634" s="5">
        <v>4.5951833208270364E-2</v>
      </c>
    </row>
    <row r="635" spans="1:3">
      <c r="A635" t="s">
        <v>19</v>
      </c>
      <c r="B635" s="5">
        <v>0.15898907242039467</v>
      </c>
      <c r="C635" s="5">
        <v>4.535431349113197E-3</v>
      </c>
    </row>
    <row r="636" spans="1:3">
      <c r="A636" t="s">
        <v>59</v>
      </c>
      <c r="B636" s="5">
        <v>0.1945983232247977</v>
      </c>
      <c r="C636" s="5">
        <v>4.6820308405390518E-2</v>
      </c>
    </row>
    <row r="637" spans="1:3">
      <c r="A637" t="s">
        <v>18</v>
      </c>
      <c r="B637" s="5">
        <v>0.23277908490543914</v>
      </c>
      <c r="C637" s="5">
        <v>2.5739305597288761E-2</v>
      </c>
    </row>
    <row r="638" spans="1:3">
      <c r="A638" t="s">
        <v>34</v>
      </c>
      <c r="B638" s="5">
        <v>0.14104377117690459</v>
      </c>
      <c r="C638" s="5">
        <v>3.6227754159518545E-2</v>
      </c>
    </row>
    <row r="639" spans="1:3">
      <c r="A639" t="s">
        <v>40</v>
      </c>
      <c r="B639" s="5">
        <v>0.12341329977979151</v>
      </c>
      <c r="C639" s="5">
        <v>4.1174956168502787E-2</v>
      </c>
    </row>
    <row r="640" spans="1:3">
      <c r="A640" t="s">
        <v>40</v>
      </c>
      <c r="B640" s="5">
        <v>0.12341329977979151</v>
      </c>
      <c r="C640" s="5">
        <v>4.1174956168502787E-2</v>
      </c>
    </row>
    <row r="641" spans="1:3">
      <c r="A641" t="s">
        <v>53</v>
      </c>
      <c r="B641" s="5">
        <v>0.12341329977979151</v>
      </c>
      <c r="C641" s="5">
        <v>4.1174956168502787E-2</v>
      </c>
    </row>
    <row r="642" spans="1:3">
      <c r="A642" t="s">
        <v>37</v>
      </c>
      <c r="B642" s="5">
        <v>0.12341329977979151</v>
      </c>
      <c r="C642" s="5">
        <v>4.1174956168502787E-2</v>
      </c>
    </row>
    <row r="643" spans="1:3">
      <c r="A643" t="s">
        <v>62</v>
      </c>
      <c r="B643" s="5">
        <v>0.12341329977979151</v>
      </c>
      <c r="C643" s="5">
        <v>3.1699284889578724E-2</v>
      </c>
    </row>
    <row r="644" spans="1:3">
      <c r="A644" t="s">
        <v>60</v>
      </c>
      <c r="B644" s="5">
        <v>0.12341329977979151</v>
      </c>
      <c r="C644" s="5">
        <v>3.1699284889578724E-2</v>
      </c>
    </row>
    <row r="645" spans="1:3">
      <c r="A645" t="s">
        <v>67</v>
      </c>
      <c r="B645" s="5">
        <v>0.12365816743808478</v>
      </c>
      <c r="C645" s="5">
        <v>1.1423950448413649E-2</v>
      </c>
    </row>
    <row r="646" spans="1:3">
      <c r="A646" t="s">
        <v>37</v>
      </c>
      <c r="B646" s="5">
        <v>5.485323700978282E-2</v>
      </c>
      <c r="C646" s="5">
        <v>1.4212452543147978E-2</v>
      </c>
    </row>
    <row r="647" spans="1:3">
      <c r="A647" t="s">
        <v>43</v>
      </c>
      <c r="B647" s="5">
        <v>0.10599271494692979</v>
      </c>
      <c r="C647" s="5">
        <v>1.6560294155014598E-2</v>
      </c>
    </row>
    <row r="648" spans="1:3">
      <c r="A648" t="s">
        <v>51</v>
      </c>
      <c r="B648" s="5">
        <v>0.31165841425291613</v>
      </c>
      <c r="C648" s="5">
        <v>8.4741035700049386E-2</v>
      </c>
    </row>
    <row r="649" spans="1:3">
      <c r="A649" t="s">
        <v>28</v>
      </c>
      <c r="B649" s="5">
        <v>8.8327262455774838E-2</v>
      </c>
      <c r="C649" s="5">
        <v>1.8030455521555643E-2</v>
      </c>
    </row>
    <row r="650" spans="1:3">
      <c r="A650" t="s">
        <v>18</v>
      </c>
      <c r="B650" s="5">
        <v>8.8152356985565367E-2</v>
      </c>
      <c r="C650" s="5">
        <v>1.5874009721896194E-2</v>
      </c>
    </row>
    <row r="651" spans="1:3">
      <c r="A651" t="s">
        <v>38</v>
      </c>
      <c r="B651" s="5">
        <v>0.35882788205333416</v>
      </c>
      <c r="C651" s="5">
        <v>0.11682006390622664</v>
      </c>
    </row>
    <row r="652" spans="1:3">
      <c r="A652" t="s">
        <v>47</v>
      </c>
      <c r="B652" s="5">
        <v>0.45989351978671777</v>
      </c>
      <c r="C652" s="5">
        <v>0.11995490086425914</v>
      </c>
    </row>
    <row r="653" spans="1:3">
      <c r="A653" t="s">
        <v>55</v>
      </c>
      <c r="B653" s="5">
        <v>8.8152356985565367E-2</v>
      </c>
      <c r="C653" s="5">
        <v>2.941068297750199E-2</v>
      </c>
    </row>
    <row r="654" spans="1:3">
      <c r="A654" t="s">
        <v>66</v>
      </c>
      <c r="B654" s="5">
        <v>0.42466786041174409</v>
      </c>
      <c r="C654" s="5">
        <v>0.12810032414560035</v>
      </c>
    </row>
    <row r="655" spans="1:3">
      <c r="A655" t="s">
        <v>60</v>
      </c>
      <c r="B655" s="5">
        <v>8.8152356985565367E-2</v>
      </c>
      <c r="C655" s="5">
        <v>2.264234634969909E-2</v>
      </c>
    </row>
    <row r="656" spans="1:3">
      <c r="A656" t="s">
        <v>68</v>
      </c>
      <c r="B656" s="5">
        <v>8.8152356985565367E-2</v>
      </c>
      <c r="C656" s="5">
        <v>2.264234634969909E-2</v>
      </c>
    </row>
    <row r="657" spans="1:3">
      <c r="A657" t="s">
        <v>67</v>
      </c>
      <c r="B657" s="5">
        <v>8.8327262455774838E-2</v>
      </c>
      <c r="C657" s="5">
        <v>8.159964606009748E-3</v>
      </c>
    </row>
    <row r="658" spans="1:3">
      <c r="A658" t="s">
        <v>34</v>
      </c>
      <c r="B658" s="5">
        <v>8.8327262455774838E-2</v>
      </c>
      <c r="C658" s="5">
        <v>8.159964606009748E-3</v>
      </c>
    </row>
    <row r="659" spans="1:3">
      <c r="A659" t="s">
        <v>22</v>
      </c>
      <c r="B659" s="5">
        <v>0.49932289489463932</v>
      </c>
      <c r="C659" s="5">
        <v>0.14902997865619877</v>
      </c>
    </row>
    <row r="660" spans="1:3">
      <c r="A660" t="s">
        <v>29</v>
      </c>
      <c r="B660" s="5">
        <v>0.24724550118790076</v>
      </c>
      <c r="C660" s="5">
        <v>4.0771323384907125E-2</v>
      </c>
    </row>
    <row r="661" spans="1:3">
      <c r="A661" t="s">
        <v>19</v>
      </c>
      <c r="B661" s="5">
        <v>0.12127888689082784</v>
      </c>
      <c r="C661" s="5">
        <v>2.1393967750636032E-2</v>
      </c>
    </row>
    <row r="662" spans="1:3">
      <c r="A662" t="s">
        <v>18</v>
      </c>
      <c r="B662" s="5">
        <v>0.24724550118790076</v>
      </c>
      <c r="C662" s="5">
        <v>2.4457373072137741E-2</v>
      </c>
    </row>
    <row r="663" spans="1:3">
      <c r="A663" t="s">
        <v>19</v>
      </c>
      <c r="B663" s="5">
        <v>7.0521885588452293E-2</v>
      </c>
      <c r="C663" s="5">
        <v>1.2699207777516956E-2</v>
      </c>
    </row>
    <row r="664" spans="1:3">
      <c r="A664" t="s">
        <v>37</v>
      </c>
      <c r="B664" s="5">
        <v>9.7763743936423092E-2</v>
      </c>
      <c r="C664" s="5">
        <v>2.5330548330066281E-2</v>
      </c>
    </row>
    <row r="665" spans="1:3">
      <c r="A665" t="s">
        <v>37</v>
      </c>
      <c r="B665" s="5">
        <v>0.23525090916773631</v>
      </c>
      <c r="C665" s="5">
        <v>5.6423610969226552E-2</v>
      </c>
    </row>
    <row r="666" spans="1:3">
      <c r="A666" t="s">
        <v>41</v>
      </c>
      <c r="B666" s="5">
        <v>7.0521885588452293E-2</v>
      </c>
      <c r="C666" s="5">
        <v>2.3528546382001594E-2</v>
      </c>
    </row>
    <row r="667" spans="1:3">
      <c r="A667" t="s">
        <v>38</v>
      </c>
      <c r="B667" s="5">
        <v>7.0521885588452293E-2</v>
      </c>
      <c r="C667" s="5">
        <v>2.3528546382001594E-2</v>
      </c>
    </row>
    <row r="668" spans="1:3">
      <c r="A668" t="s">
        <v>47</v>
      </c>
      <c r="B668" s="5">
        <v>7.0661809964619862E-2</v>
      </c>
      <c r="C668" s="5">
        <v>1.1040196103343065E-2</v>
      </c>
    </row>
    <row r="669" spans="1:3">
      <c r="A669" t="s">
        <v>63</v>
      </c>
      <c r="B669" s="5">
        <v>8.8181786079017985E-2</v>
      </c>
      <c r="C669" s="5">
        <v>9.7506094283539846E-3</v>
      </c>
    </row>
    <row r="670" spans="1:3">
      <c r="A670" t="s">
        <v>20</v>
      </c>
      <c r="B670" s="5">
        <v>5.4679650816713894E-2</v>
      </c>
      <c r="C670" s="5">
        <v>1.6220236689454545E-2</v>
      </c>
    </row>
    <row r="671" spans="1:3">
      <c r="A671" t="s">
        <v>22</v>
      </c>
      <c r="B671" s="5">
        <v>5.2996357473464893E-2</v>
      </c>
      <c r="C671" s="5">
        <v>1.7586609940736284E-2</v>
      </c>
    </row>
    <row r="672" spans="1:3">
      <c r="A672" t="s">
        <v>22</v>
      </c>
      <c r="B672" s="5">
        <v>0.37449217117097949</v>
      </c>
      <c r="C672" s="5">
        <v>9.5806929535072943E-2</v>
      </c>
    </row>
    <row r="673" spans="1:3">
      <c r="A673" t="s">
        <v>37</v>
      </c>
      <c r="B673" s="5">
        <v>0.1021281967907277</v>
      </c>
      <c r="C673" s="5">
        <v>2.8207723222916436E-2</v>
      </c>
    </row>
    <row r="674" spans="1:3">
      <c r="A674" t="s">
        <v>47</v>
      </c>
      <c r="B674" s="5">
        <v>0.29482982653842765</v>
      </c>
      <c r="C674" s="5">
        <v>7.6901024025399251E-2</v>
      </c>
    </row>
    <row r="675" spans="1:3">
      <c r="A675" t="s">
        <v>53</v>
      </c>
      <c r="B675" s="5">
        <v>0.18543412589092559</v>
      </c>
      <c r="C675" s="5">
        <v>2.7241548156522969E-2</v>
      </c>
    </row>
    <row r="676" spans="1:3">
      <c r="A676" t="s">
        <v>37</v>
      </c>
      <c r="B676" s="5">
        <v>6.6136339559263485E-2</v>
      </c>
      <c r="C676" s="5">
        <v>1.0594505178129871E-2</v>
      </c>
    </row>
    <row r="677" spans="1:3">
      <c r="A677" t="s">
        <v>57</v>
      </c>
      <c r="B677" s="5">
        <v>5.289141419133922E-2</v>
      </c>
      <c r="C677" s="5">
        <v>1.7646409786501196E-2</v>
      </c>
    </row>
    <row r="678" spans="1:3">
      <c r="A678" t="s">
        <v>45</v>
      </c>
      <c r="B678" s="5">
        <v>5.2996357473464893E-2</v>
      </c>
      <c r="C678" s="5">
        <v>8.280147077507299E-3</v>
      </c>
    </row>
    <row r="679" spans="1:3">
      <c r="A679" t="s">
        <v>38</v>
      </c>
      <c r="B679" s="5">
        <v>0.14772248536843424</v>
      </c>
      <c r="C679" s="5">
        <v>4.0166271256670813E-2</v>
      </c>
    </row>
    <row r="680" spans="1:3">
      <c r="A680" t="s">
        <v>62</v>
      </c>
      <c r="B680" s="5">
        <v>0.17884299431696027</v>
      </c>
      <c r="C680" s="5">
        <v>4.3934657913458387E-2</v>
      </c>
    </row>
    <row r="681" spans="1:3">
      <c r="A681" t="s">
        <v>61</v>
      </c>
      <c r="B681" s="5">
        <v>7.7593028301813055E-2</v>
      </c>
      <c r="C681" s="5">
        <v>8.579768532429588E-3</v>
      </c>
    </row>
    <row r="682" spans="1:3">
      <c r="A682" t="s">
        <v>67</v>
      </c>
      <c r="B682" s="5">
        <v>6.6136339559263485E-2</v>
      </c>
      <c r="C682" s="5">
        <v>7.3129570712654876E-3</v>
      </c>
    </row>
    <row r="683" spans="1:3">
      <c r="A683" t="s">
        <v>28</v>
      </c>
      <c r="B683" s="5">
        <v>4.4090893039508992E-2</v>
      </c>
      <c r="C683" s="5">
        <v>8.7037775055187738E-3</v>
      </c>
    </row>
    <row r="684" spans="1:3">
      <c r="A684" t="s">
        <v>29</v>
      </c>
      <c r="B684" s="5">
        <v>3.5260942794226147E-2</v>
      </c>
      <c r="C684" s="5">
        <v>1.3794774179341666E-2</v>
      </c>
    </row>
    <row r="685" spans="1:3">
      <c r="A685" t="s">
        <v>30</v>
      </c>
      <c r="B685" s="5">
        <v>3.5260942794226147E-2</v>
      </c>
      <c r="C685" s="5">
        <v>6.3496038887584779E-3</v>
      </c>
    </row>
    <row r="686" spans="1:3">
      <c r="A686" t="s">
        <v>43</v>
      </c>
      <c r="B686" s="5">
        <v>7.3501353750902498E-2</v>
      </c>
      <c r="C686" s="5">
        <v>2.0301012925583794E-2</v>
      </c>
    </row>
    <row r="687" spans="1:3">
      <c r="A687" t="s">
        <v>38</v>
      </c>
      <c r="B687" s="5">
        <v>0.1741467427579943</v>
      </c>
      <c r="C687" s="5">
        <v>5.6695242024214582E-2</v>
      </c>
    </row>
    <row r="688" spans="1:3">
      <c r="A688" t="s">
        <v>38</v>
      </c>
      <c r="B688" s="5">
        <v>5.4621788752357577E-2</v>
      </c>
      <c r="C688" s="5">
        <v>1.4152484388957481E-2</v>
      </c>
    </row>
    <row r="689" spans="1:3">
      <c r="A689" t="s">
        <v>51</v>
      </c>
      <c r="B689" s="5">
        <v>0.24966144744731966</v>
      </c>
      <c r="C689" s="5">
        <v>5.9879897742446259E-2</v>
      </c>
    </row>
    <row r="690" spans="1:3">
      <c r="A690" t="s">
        <v>38</v>
      </c>
      <c r="B690" s="5">
        <v>3.5260942794226147E-2</v>
      </c>
      <c r="C690" s="5">
        <v>1.1764273191000797E-2</v>
      </c>
    </row>
    <row r="691" spans="1:3">
      <c r="A691" t="s">
        <v>65</v>
      </c>
      <c r="B691" s="5">
        <v>9.6638665365373508E-2</v>
      </c>
      <c r="C691" s="5">
        <v>2.640055036887029E-2</v>
      </c>
    </row>
    <row r="692" spans="1:3">
      <c r="A692" t="s">
        <v>61</v>
      </c>
      <c r="B692" s="5">
        <v>4.4090893039508992E-2</v>
      </c>
      <c r="C692" s="5">
        <v>4.8753047141769923E-3</v>
      </c>
    </row>
    <row r="693" spans="1:3">
      <c r="A693" t="s">
        <v>23</v>
      </c>
      <c r="B693" s="5">
        <v>0.12483072372365983</v>
      </c>
      <c r="C693" s="5">
        <v>3.7257494664049692E-2</v>
      </c>
    </row>
    <row r="694" spans="1:3">
      <c r="A694" t="s">
        <v>22</v>
      </c>
      <c r="B694" s="5">
        <v>1.7665452491154966E-2</v>
      </c>
      <c r="C694" s="5">
        <v>3.6060911043111288E-3</v>
      </c>
    </row>
    <row r="695" spans="1:3">
      <c r="A695" t="s">
        <v>25</v>
      </c>
      <c r="B695" s="5">
        <v>1.7665452491154966E-2</v>
      </c>
      <c r="C695" s="5">
        <v>3.6060911043111288E-3</v>
      </c>
    </row>
    <row r="696" spans="1:3">
      <c r="A696" t="s">
        <v>18</v>
      </c>
      <c r="B696" s="5">
        <v>0.12483072372365983</v>
      </c>
      <c r="C696" s="5">
        <v>2.4618097385531081E-2</v>
      </c>
    </row>
    <row r="697" spans="1:3">
      <c r="A697" t="s">
        <v>19</v>
      </c>
      <c r="B697" s="5">
        <v>2.3479820236565072E-2</v>
      </c>
      <c r="C697" s="5">
        <v>5.131076520617602E-3</v>
      </c>
    </row>
    <row r="698" spans="1:3">
      <c r="A698" t="s">
        <v>42</v>
      </c>
      <c r="B698" s="5">
        <v>4.8319332682686754E-2</v>
      </c>
      <c r="C698" s="5">
        <v>1.5841261970488789E-2</v>
      </c>
    </row>
    <row r="699" spans="1:3">
      <c r="A699" t="s">
        <v>49</v>
      </c>
      <c r="B699" s="5">
        <v>2.6385101346477816E-2</v>
      </c>
      <c r="C699" s="5">
        <v>6.8363695777167496E-3</v>
      </c>
    </row>
    <row r="700" spans="1:3">
      <c r="A700" t="s">
        <v>38</v>
      </c>
      <c r="B700" s="5">
        <v>2.5266434768922472E-2</v>
      </c>
      <c r="C700" s="5">
        <v>4.0474779187372797E-3</v>
      </c>
    </row>
    <row r="701" spans="1:3">
      <c r="A701" t="s">
        <v>48</v>
      </c>
      <c r="B701" s="5">
        <v>6.1811375296975189E-2</v>
      </c>
      <c r="C701" s="5">
        <v>9.0805160521743224E-3</v>
      </c>
    </row>
    <row r="702" spans="1:3">
      <c r="A702" t="s">
        <v>45</v>
      </c>
      <c r="B702" s="5">
        <v>1.7630471397113073E-2</v>
      </c>
      <c r="C702" s="5">
        <v>5.8821365955003986E-3</v>
      </c>
    </row>
    <row r="703" spans="1:3">
      <c r="A703" t="s">
        <v>47</v>
      </c>
      <c r="B703" s="5">
        <v>1.7630471397113073E-2</v>
      </c>
      <c r="C703" s="5">
        <v>5.8821365955003986E-3</v>
      </c>
    </row>
    <row r="704" spans="1:3">
      <c r="A704" t="s">
        <v>51</v>
      </c>
      <c r="B704" s="5">
        <v>1.7665452491154966E-2</v>
      </c>
      <c r="C704" s="5">
        <v>2.7600490258357663E-3</v>
      </c>
    </row>
    <row r="705" spans="1:3">
      <c r="A705" t="s">
        <v>62</v>
      </c>
      <c r="B705" s="5">
        <v>5.8812727291934076E-2</v>
      </c>
      <c r="C705" s="5">
        <v>1.2852234611658535E-2</v>
      </c>
    </row>
    <row r="706" spans="1:3">
      <c r="A706" t="s">
        <v>62</v>
      </c>
      <c r="B706" s="5">
        <v>5.9614331438986749E-2</v>
      </c>
      <c r="C706" s="5">
        <v>1.4644885971152793E-2</v>
      </c>
    </row>
    <row r="707" spans="1:3">
      <c r="A707" t="s">
        <v>62</v>
      </c>
      <c r="B707" s="5">
        <v>1.9094481237582634E-3</v>
      </c>
      <c r="C707" s="5">
        <v>2.1113524352735005E-4</v>
      </c>
    </row>
    <row r="708" spans="1:3">
      <c r="A708" t="s">
        <v>68</v>
      </c>
      <c r="B708" s="5">
        <v>1.9094481237582634E-3</v>
      </c>
      <c r="C708" s="5">
        <v>2.1113524352735005E-4</v>
      </c>
    </row>
    <row r="709" spans="1:3">
      <c r="A709" t="s">
        <v>66</v>
      </c>
      <c r="B709" s="5">
        <v>2.2045446519754496E-2</v>
      </c>
      <c r="C709" s="5">
        <v>2.4376523570884961E-3</v>
      </c>
    </row>
    <row r="710" spans="1:3">
      <c r="A710" t="s">
        <v>69</v>
      </c>
      <c r="B710" s="5">
        <v>1.7630471397113073E-2</v>
      </c>
      <c r="C710" s="5">
        <v>4.5284692699398181E-3</v>
      </c>
    </row>
    <row r="711" spans="1:3">
      <c r="A711" t="s">
        <v>65</v>
      </c>
      <c r="B711" s="5">
        <v>1.7630471397113073E-2</v>
      </c>
      <c r="C711" s="5">
        <v>4.5284692699398181E-3</v>
      </c>
    </row>
    <row r="712" spans="1:3">
      <c r="A712" t="s">
        <v>61</v>
      </c>
      <c r="B712" s="5">
        <v>1.7630471397113073E-2</v>
      </c>
      <c r="C712" s="5">
        <v>4.5284692699398181E-3</v>
      </c>
    </row>
    <row r="713" spans="1:3">
      <c r="A713" t="s">
        <v>65</v>
      </c>
      <c r="B713" s="5">
        <v>1.7665452491154966E-2</v>
      </c>
      <c r="C713" s="5">
        <v>1.6319929212019497E-3</v>
      </c>
    </row>
    <row r="714" spans="1:3">
      <c r="A714" t="s">
        <v>67</v>
      </c>
      <c r="B714" s="5">
        <v>1.7665452491154966E-2</v>
      </c>
      <c r="C714" s="5">
        <v>1.6319929212019497E-3</v>
      </c>
    </row>
    <row r="715" spans="1:3">
      <c r="A715" t="s">
        <v>62</v>
      </c>
      <c r="B715" s="5">
        <v>5.1943069042152692E-2</v>
      </c>
      <c r="C715" s="5">
        <v>1.2080775485087458E-2</v>
      </c>
    </row>
    <row r="716" spans="1:3">
      <c r="A716" t="s">
        <v>19</v>
      </c>
      <c r="B716" s="5">
        <v>0</v>
      </c>
      <c r="C716" s="5">
        <v>0</v>
      </c>
    </row>
    <row r="717" spans="1:3">
      <c r="A717" t="s">
        <v>26</v>
      </c>
      <c r="B717" s="5">
        <v>0</v>
      </c>
      <c r="C717" s="5">
        <v>0</v>
      </c>
    </row>
    <row r="718" spans="1:3">
      <c r="A718" t="s">
        <v>22</v>
      </c>
      <c r="B718" s="5">
        <v>0</v>
      </c>
      <c r="C718" s="5">
        <v>0</v>
      </c>
    </row>
    <row r="719" spans="1:3">
      <c r="A719" t="s">
        <v>35</v>
      </c>
      <c r="B719" s="5">
        <v>0</v>
      </c>
      <c r="C719" s="5">
        <v>0</v>
      </c>
    </row>
    <row r="720" spans="1:3">
      <c r="A720" t="s">
        <v>32</v>
      </c>
      <c r="B720" s="5">
        <v>0</v>
      </c>
      <c r="C720" s="5">
        <v>0</v>
      </c>
    </row>
    <row r="721" spans="1:3">
      <c r="A721" t="s">
        <v>35</v>
      </c>
      <c r="B721" s="5">
        <v>0</v>
      </c>
      <c r="C721" s="5">
        <v>0</v>
      </c>
    </row>
    <row r="722" spans="1:3">
      <c r="A722" t="s">
        <v>39</v>
      </c>
      <c r="B722" s="5">
        <v>0</v>
      </c>
      <c r="C722" s="5">
        <v>0</v>
      </c>
    </row>
    <row r="723" spans="1:3">
      <c r="A723" t="s">
        <v>37</v>
      </c>
      <c r="B723" s="5">
        <v>0</v>
      </c>
      <c r="C723" s="5">
        <v>0</v>
      </c>
    </row>
    <row r="724" spans="1:3">
      <c r="A724" t="s">
        <v>42</v>
      </c>
      <c r="B724" s="5">
        <v>0</v>
      </c>
      <c r="C724" s="5">
        <v>0</v>
      </c>
    </row>
    <row r="725" spans="1:3">
      <c r="A725" t="s">
        <v>47</v>
      </c>
      <c r="B725" s="5">
        <v>0</v>
      </c>
      <c r="C725" s="5">
        <v>0</v>
      </c>
    </row>
    <row r="726" spans="1:3">
      <c r="A726" t="s">
        <v>38</v>
      </c>
      <c r="B726" s="5">
        <v>0</v>
      </c>
      <c r="C726" s="5">
        <v>0</v>
      </c>
    </row>
    <row r="727" spans="1:3">
      <c r="A727" t="s">
        <v>43</v>
      </c>
      <c r="B727" s="5">
        <v>0</v>
      </c>
      <c r="C727" s="5">
        <v>0</v>
      </c>
    </row>
    <row r="728" spans="1:3">
      <c r="A728" t="s">
        <v>52</v>
      </c>
      <c r="B728" s="5">
        <v>0</v>
      </c>
      <c r="C728" s="5">
        <v>0</v>
      </c>
    </row>
    <row r="729" spans="1:3">
      <c r="A729" t="s">
        <v>53</v>
      </c>
      <c r="B729" s="5">
        <v>0</v>
      </c>
      <c r="C729" s="5">
        <v>0</v>
      </c>
    </row>
    <row r="730" spans="1:3">
      <c r="A730" t="s">
        <v>43</v>
      </c>
      <c r="B730" s="5">
        <v>0</v>
      </c>
      <c r="C730" s="5">
        <v>0</v>
      </c>
    </row>
    <row r="731" spans="1:3">
      <c r="A731" t="s">
        <v>48</v>
      </c>
      <c r="B731" s="5">
        <v>0</v>
      </c>
      <c r="C731" s="5">
        <v>0</v>
      </c>
    </row>
    <row r="732" spans="1:3">
      <c r="A732" t="s">
        <v>37</v>
      </c>
      <c r="B732" s="5">
        <v>0</v>
      </c>
      <c r="C732" s="5">
        <v>0</v>
      </c>
    </row>
    <row r="733" spans="1:3">
      <c r="A733" t="s">
        <v>52</v>
      </c>
      <c r="B733" s="5">
        <v>0</v>
      </c>
      <c r="C733" s="5">
        <v>0</v>
      </c>
    </row>
    <row r="734" spans="1:3">
      <c r="A734" t="s">
        <v>38</v>
      </c>
      <c r="B734" s="5">
        <v>0</v>
      </c>
      <c r="C734" s="5">
        <v>0</v>
      </c>
    </row>
    <row r="735" spans="1:3">
      <c r="A735" t="s">
        <v>38</v>
      </c>
      <c r="B735" s="5">
        <v>0</v>
      </c>
      <c r="C735" s="5">
        <v>0</v>
      </c>
    </row>
    <row r="736" spans="1:3">
      <c r="A736" t="s">
        <v>55</v>
      </c>
      <c r="B736" s="5">
        <v>0</v>
      </c>
      <c r="C736" s="5">
        <v>0</v>
      </c>
    </row>
    <row r="737" spans="1:3">
      <c r="A737" t="s">
        <v>62</v>
      </c>
      <c r="B737" s="5">
        <v>0</v>
      </c>
      <c r="C737" s="5">
        <v>0</v>
      </c>
    </row>
    <row r="738" spans="1:3">
      <c r="A738" t="s">
        <v>70</v>
      </c>
      <c r="B738" s="5">
        <v>0</v>
      </c>
      <c r="C738" s="5">
        <v>0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K18" sqref="K18"/>
    </sheetView>
  </sheetViews>
  <sheetFormatPr defaultRowHeight="15"/>
  <cols>
    <col min="1" max="1" width="26.5703125" customWidth="1"/>
    <col min="2" max="8" width="9" style="5" customWidth="1"/>
    <col min="9" max="9" width="9" bestFit="1" customWidth="1"/>
    <col min="10" max="10" width="13.28515625" bestFit="1" customWidth="1"/>
    <col min="11" max="11" width="42.42578125" bestFit="1" customWidth="1"/>
    <col min="12" max="12" width="12.28515625" bestFit="1" customWidth="1"/>
    <col min="13" max="13" width="33.5703125" bestFit="1" customWidth="1"/>
    <col min="14" max="14" width="11.140625" bestFit="1" customWidth="1"/>
    <col min="15" max="15" width="8" bestFit="1" customWidth="1"/>
    <col min="16" max="16" width="15.140625" bestFit="1" customWidth="1"/>
    <col min="17" max="17" width="9" bestFit="1" customWidth="1"/>
    <col min="18" max="18" width="13.85546875" bestFit="1" customWidth="1"/>
    <col min="19" max="19" width="10.140625" bestFit="1" customWidth="1"/>
    <col min="20" max="20" width="16.42578125" bestFit="1" customWidth="1"/>
    <col min="21" max="21" width="9" bestFit="1" customWidth="1"/>
    <col min="22" max="22" width="39.28515625" bestFit="1" customWidth="1"/>
    <col min="23" max="23" width="8" bestFit="1" customWidth="1"/>
    <col min="24" max="24" width="11.28515625" bestFit="1" customWidth="1"/>
  </cols>
  <sheetData>
    <row r="1" spans="1:8">
      <c r="A1" s="1" t="s">
        <v>122</v>
      </c>
      <c r="B1" s="7" t="s">
        <v>121</v>
      </c>
      <c r="C1" s="6"/>
      <c r="D1" s="6"/>
      <c r="E1" s="6"/>
      <c r="F1" s="6"/>
      <c r="G1" s="6"/>
      <c r="H1" s="6"/>
    </row>
    <row r="2" spans="1:8">
      <c r="A2" s="1" t="s">
        <v>119</v>
      </c>
      <c r="B2" s="6" t="s">
        <v>94</v>
      </c>
      <c r="C2" s="6" t="s">
        <v>8</v>
      </c>
      <c r="D2" s="6" t="s">
        <v>11</v>
      </c>
      <c r="E2" s="6" t="s">
        <v>95</v>
      </c>
      <c r="F2" s="6" t="s">
        <v>96</v>
      </c>
      <c r="G2" s="6" t="s">
        <v>97</v>
      </c>
      <c r="H2" s="6" t="s">
        <v>120</v>
      </c>
    </row>
    <row r="3" spans="1:8">
      <c r="A3" s="2" t="s">
        <v>4</v>
      </c>
      <c r="B3" s="6">
        <v>1383.07</v>
      </c>
      <c r="C3" s="6">
        <v>56236.67</v>
      </c>
      <c r="D3" s="6">
        <v>48760.04</v>
      </c>
      <c r="E3" s="6">
        <v>60054.97</v>
      </c>
      <c r="F3" s="6">
        <v>250.55</v>
      </c>
      <c r="G3" s="6">
        <v>15652.979998999999</v>
      </c>
      <c r="H3" s="6">
        <v>182338.27999899999</v>
      </c>
    </row>
    <row r="4" spans="1:8">
      <c r="A4" s="2" t="s">
        <v>17</v>
      </c>
      <c r="B4" s="6">
        <v>3.67</v>
      </c>
      <c r="C4" s="6">
        <v>25160.09</v>
      </c>
      <c r="D4" s="6">
        <v>8033.8899999999994</v>
      </c>
      <c r="E4" s="6">
        <v>23011.58</v>
      </c>
      <c r="F4" s="6">
        <v>11902.89</v>
      </c>
      <c r="G4" s="6">
        <v>5425.24</v>
      </c>
      <c r="H4" s="6">
        <v>73537.36</v>
      </c>
    </row>
    <row r="5" spans="1:8">
      <c r="A5" s="2" t="s">
        <v>99</v>
      </c>
      <c r="B5" s="6"/>
      <c r="C5" s="6">
        <v>7467.75</v>
      </c>
      <c r="D5" s="6">
        <v>3397.62</v>
      </c>
      <c r="E5" s="6"/>
      <c r="F5" s="6">
        <v>45683.670000000006</v>
      </c>
      <c r="G5" s="6"/>
      <c r="H5" s="6">
        <v>56549.040000000008</v>
      </c>
    </row>
    <row r="6" spans="1:8">
      <c r="A6" s="2" t="s">
        <v>103</v>
      </c>
      <c r="B6" s="6">
        <v>7193.71</v>
      </c>
      <c r="C6" s="6">
        <v>7520.92</v>
      </c>
      <c r="D6" s="6"/>
      <c r="E6" s="6">
        <v>24445.1</v>
      </c>
      <c r="F6" s="6">
        <v>288.95000000000005</v>
      </c>
      <c r="G6" s="6">
        <v>8860.06</v>
      </c>
      <c r="H6" s="6">
        <v>48308.739999999991</v>
      </c>
    </row>
    <row r="7" spans="1:8">
      <c r="A7" s="2" t="s">
        <v>105</v>
      </c>
      <c r="B7" s="6"/>
      <c r="C7" s="6"/>
      <c r="D7" s="6">
        <v>4186.7700000000004</v>
      </c>
      <c r="E7" s="6"/>
      <c r="F7" s="6">
        <v>41088.68</v>
      </c>
      <c r="G7" s="6"/>
      <c r="H7" s="6">
        <v>45275.45</v>
      </c>
    </row>
    <row r="8" spans="1:8">
      <c r="A8" s="2" t="s">
        <v>104</v>
      </c>
      <c r="B8" s="6">
        <v>5746.6900000000005</v>
      </c>
      <c r="C8" s="6">
        <v>168.35</v>
      </c>
      <c r="D8" s="6"/>
      <c r="E8" s="6">
        <v>7893.7299999999977</v>
      </c>
      <c r="F8" s="6">
        <v>6190.7699999999995</v>
      </c>
      <c r="G8" s="6">
        <v>12592.3</v>
      </c>
      <c r="H8" s="6">
        <v>32591.839999999997</v>
      </c>
    </row>
    <row r="9" spans="1:8">
      <c r="A9" s="2" t="s">
        <v>111</v>
      </c>
      <c r="B9" s="6"/>
      <c r="C9" s="6">
        <v>9842.65</v>
      </c>
      <c r="D9" s="6">
        <v>10827.380000000001</v>
      </c>
      <c r="E9" s="6"/>
      <c r="F9" s="6">
        <v>3776.6499999999996</v>
      </c>
      <c r="G9" s="6"/>
      <c r="H9" s="6">
        <v>24446.68</v>
      </c>
    </row>
    <row r="10" spans="1:8">
      <c r="A10" s="2" t="s">
        <v>106</v>
      </c>
      <c r="B10" s="6"/>
      <c r="C10" s="6">
        <v>2071.06</v>
      </c>
      <c r="D10" s="6">
        <v>5076.17</v>
      </c>
      <c r="E10" s="6"/>
      <c r="F10" s="6"/>
      <c r="G10" s="6"/>
      <c r="H10" s="6">
        <v>7147.23</v>
      </c>
    </row>
    <row r="11" spans="1:8">
      <c r="A11" s="2" t="s">
        <v>87</v>
      </c>
      <c r="B11" s="6"/>
      <c r="C11" s="6"/>
      <c r="D11" s="6"/>
      <c r="E11" s="6">
        <v>6573.42</v>
      </c>
      <c r="F11" s="6"/>
      <c r="G11" s="6"/>
      <c r="H11" s="6">
        <v>6573.42</v>
      </c>
    </row>
    <row r="12" spans="1:8">
      <c r="A12" s="2" t="s">
        <v>109</v>
      </c>
      <c r="B12" s="6">
        <v>497.82</v>
      </c>
      <c r="C12" s="6">
        <v>884.33999999999992</v>
      </c>
      <c r="D12" s="6">
        <v>420.17</v>
      </c>
      <c r="E12" s="6">
        <v>878.42</v>
      </c>
      <c r="F12" s="6">
        <v>2516.1999999999998</v>
      </c>
      <c r="G12" s="6">
        <v>1004.4300000000001</v>
      </c>
      <c r="H12" s="6">
        <v>6201.38</v>
      </c>
    </row>
    <row r="13" spans="1:8">
      <c r="A13" s="2" t="s">
        <v>112</v>
      </c>
      <c r="B13" s="6"/>
      <c r="C13" s="6"/>
      <c r="D13" s="6">
        <v>0</v>
      </c>
      <c r="E13" s="6"/>
      <c r="F13" s="6">
        <v>4961.01</v>
      </c>
      <c r="G13" s="6"/>
      <c r="H13" s="6">
        <v>4961.01</v>
      </c>
    </row>
    <row r="14" spans="1:8">
      <c r="A14" s="2" t="s">
        <v>116</v>
      </c>
      <c r="B14" s="6"/>
      <c r="C14" s="6">
        <v>7.0000000000000007E-2</v>
      </c>
      <c r="D14" s="6"/>
      <c r="E14" s="6">
        <v>4608.3</v>
      </c>
      <c r="F14" s="6"/>
      <c r="G14" s="6"/>
      <c r="H14" s="6">
        <v>4608.37</v>
      </c>
    </row>
    <row r="15" spans="1:8">
      <c r="A15" s="2" t="s">
        <v>110</v>
      </c>
      <c r="B15" s="6"/>
      <c r="C15" s="6">
        <v>3162.71</v>
      </c>
      <c r="D15" s="6">
        <v>433.39</v>
      </c>
      <c r="E15" s="6"/>
      <c r="F15" s="6"/>
      <c r="G15" s="6"/>
      <c r="H15" s="6">
        <v>3596.1</v>
      </c>
    </row>
    <row r="16" spans="1:8">
      <c r="A16" s="2" t="s">
        <v>115</v>
      </c>
      <c r="B16" s="6"/>
      <c r="C16" s="6">
        <v>10.79</v>
      </c>
      <c r="D16" s="6">
        <v>3119.66</v>
      </c>
      <c r="E16" s="6"/>
      <c r="F16" s="6">
        <v>27.48</v>
      </c>
      <c r="G16" s="6"/>
      <c r="H16" s="6">
        <v>3157.93</v>
      </c>
    </row>
    <row r="17" spans="1:8">
      <c r="A17" s="2" t="s">
        <v>117</v>
      </c>
      <c r="B17" s="6"/>
      <c r="C17" s="6"/>
      <c r="D17" s="6">
        <v>3032.87</v>
      </c>
      <c r="E17" s="6"/>
      <c r="F17" s="6"/>
      <c r="G17" s="6"/>
      <c r="H17" s="6">
        <v>3032.87</v>
      </c>
    </row>
    <row r="18" spans="1:8">
      <c r="A18" s="2" t="s">
        <v>113</v>
      </c>
      <c r="B18" s="6"/>
      <c r="C18" s="6"/>
      <c r="D18" s="6"/>
      <c r="E18" s="6"/>
      <c r="F18" s="6">
        <v>918.07999999999993</v>
      </c>
      <c r="G18" s="6">
        <v>1917.2699999999995</v>
      </c>
      <c r="H18" s="6">
        <v>2835.3499999999995</v>
      </c>
    </row>
    <row r="19" spans="1:8">
      <c r="A19" s="2" t="s">
        <v>107</v>
      </c>
      <c r="B19" s="6"/>
      <c r="C19" s="6"/>
      <c r="D19" s="6"/>
      <c r="E19" s="6">
        <v>2028.6499999999999</v>
      </c>
      <c r="F19" s="6"/>
      <c r="G19" s="6"/>
      <c r="H19" s="6">
        <v>2028.6499999999999</v>
      </c>
    </row>
    <row r="20" spans="1:8">
      <c r="A20" s="2" t="s">
        <v>102</v>
      </c>
      <c r="B20" s="6"/>
      <c r="C20" s="6"/>
      <c r="D20" s="6"/>
      <c r="E20" s="6"/>
      <c r="F20" s="6"/>
      <c r="G20" s="6">
        <v>1712.02</v>
      </c>
      <c r="H20" s="6">
        <v>1712.02</v>
      </c>
    </row>
    <row r="21" spans="1:8">
      <c r="A21" s="2" t="s">
        <v>100</v>
      </c>
      <c r="B21" s="6"/>
      <c r="C21" s="6"/>
      <c r="D21" s="6"/>
      <c r="E21" s="6"/>
      <c r="F21" s="6">
        <v>1603.9900000000002</v>
      </c>
      <c r="G21" s="6"/>
      <c r="H21" s="6">
        <v>1603.9900000000002</v>
      </c>
    </row>
    <row r="22" spans="1:8">
      <c r="A22" s="2" t="s">
        <v>114</v>
      </c>
      <c r="B22" s="6"/>
      <c r="C22" s="6"/>
      <c r="D22" s="6"/>
      <c r="E22" s="6"/>
      <c r="F22" s="6">
        <v>568.63</v>
      </c>
      <c r="G22" s="6"/>
      <c r="H22" s="6">
        <v>568.63</v>
      </c>
    </row>
    <row r="23" spans="1:8">
      <c r="A23" s="2" t="s">
        <v>101</v>
      </c>
      <c r="B23" s="6"/>
      <c r="C23" s="6"/>
      <c r="D23" s="6">
        <v>286.48</v>
      </c>
      <c r="E23" s="6"/>
      <c r="F23" s="6"/>
      <c r="G23" s="6"/>
      <c r="H23" s="6">
        <v>286.48</v>
      </c>
    </row>
    <row r="24" spans="1:8">
      <c r="A24" s="2" t="s">
        <v>108</v>
      </c>
      <c r="B24" s="6"/>
      <c r="C24" s="6"/>
      <c r="D24" s="6"/>
      <c r="E24" s="6">
        <v>58.459999999999994</v>
      </c>
      <c r="F24" s="6"/>
      <c r="G24" s="6"/>
      <c r="H24" s="6">
        <v>58.459999999999994</v>
      </c>
    </row>
    <row r="25" spans="1:8">
      <c r="A25" s="2" t="s">
        <v>120</v>
      </c>
      <c r="B25" s="6">
        <v>14824.960000000001</v>
      </c>
      <c r="C25" s="6">
        <v>112525.4</v>
      </c>
      <c r="D25" s="6">
        <v>87574.44</v>
      </c>
      <c r="E25" s="6">
        <v>129552.62999999999</v>
      </c>
      <c r="F25" s="6">
        <v>119777.55</v>
      </c>
      <c r="G25" s="6">
        <v>47164.299999000003</v>
      </c>
      <c r="H25" s="6">
        <v>511419.27999900002</v>
      </c>
    </row>
    <row r="27" spans="1:8">
      <c r="B27" s="5" t="s">
        <v>126</v>
      </c>
      <c r="C27" s="5" t="s">
        <v>124</v>
      </c>
      <c r="D27" s="5" t="s">
        <v>125</v>
      </c>
      <c r="E27" s="5" t="s">
        <v>95</v>
      </c>
      <c r="F27" t="s">
        <v>123</v>
      </c>
      <c r="G27" s="5" t="s">
        <v>127</v>
      </c>
      <c r="H27" s="5" t="s">
        <v>128</v>
      </c>
    </row>
    <row r="28" spans="1:8">
      <c r="B28" s="5">
        <v>14825.361086999997</v>
      </c>
      <c r="C28" s="5">
        <v>112532.74089299998</v>
      </c>
      <c r="D28" s="5">
        <v>87579.356588999988</v>
      </c>
      <c r="E28" s="5">
        <v>129463.46516699996</v>
      </c>
      <c r="F28" s="5">
        <v>119712.74666800011</v>
      </c>
      <c r="G28" s="5">
        <v>47162.264192999944</v>
      </c>
      <c r="H28" s="5">
        <f>SUM(B28:G28)</f>
        <v>511275.93459699996</v>
      </c>
    </row>
  </sheetData>
  <sortState columnSort="1" ref="B27:G28">
    <sortCondition ref="B27:G27"/>
  </sortState>
  <printOptions horizontalCentered="1" gridLines="1"/>
  <pageMargins left="0.7" right="0.7" top="0.75" bottom="0.75" header="0.3" footer="0.3"/>
  <pageSetup orientation="landscape" horizontalDpi="4294967293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16"/>
  <sheetViews>
    <sheetView workbookViewId="0">
      <pane ySplit="1" topLeftCell="A2" activePane="bottomLeft" state="frozen"/>
      <selection pane="bottomLeft" activeCell="A116" sqref="A116"/>
    </sheetView>
  </sheetViews>
  <sheetFormatPr defaultRowHeight="15"/>
  <cols>
    <col min="1" max="1" width="9.140625" style="8" customWidth="1"/>
    <col min="2" max="2" width="57.5703125" bestFit="1" customWidth="1"/>
    <col min="3" max="3" width="9.140625" style="8"/>
    <col min="4" max="4" width="32" bestFit="1" customWidth="1"/>
    <col min="5" max="5" width="9.140625" style="8"/>
    <col min="6" max="6" width="45.85546875" bestFit="1" customWidth="1"/>
  </cols>
  <sheetData>
    <row r="1" spans="1:6">
      <c r="A1" s="8" t="s">
        <v>1</v>
      </c>
      <c r="B1" t="s">
        <v>266</v>
      </c>
      <c r="C1" s="8" t="s">
        <v>239</v>
      </c>
      <c r="D1" t="s">
        <v>240</v>
      </c>
      <c r="E1" s="8" t="s">
        <v>239</v>
      </c>
      <c r="F1" t="s">
        <v>241</v>
      </c>
    </row>
    <row r="2" spans="1:6">
      <c r="A2" s="8">
        <v>1110</v>
      </c>
      <c r="B2" t="s">
        <v>135</v>
      </c>
      <c r="C2" s="8">
        <v>1110</v>
      </c>
      <c r="D2" t="s">
        <v>242</v>
      </c>
      <c r="E2" s="8">
        <v>1110</v>
      </c>
      <c r="F2" t="s">
        <v>243</v>
      </c>
    </row>
    <row r="3" spans="1:6">
      <c r="A3" s="8">
        <v>1120</v>
      </c>
      <c r="B3" t="s">
        <v>136</v>
      </c>
      <c r="C3" s="8">
        <v>1120</v>
      </c>
      <c r="D3" t="s">
        <v>242</v>
      </c>
      <c r="E3" s="8">
        <v>1120</v>
      </c>
      <c r="F3" t="s">
        <v>243</v>
      </c>
    </row>
    <row r="4" spans="1:6">
      <c r="A4" s="8">
        <v>1130</v>
      </c>
      <c r="B4" t="s">
        <v>137</v>
      </c>
      <c r="C4" s="8">
        <v>1130</v>
      </c>
      <c r="D4" t="s">
        <v>242</v>
      </c>
      <c r="E4" s="8">
        <v>1130</v>
      </c>
      <c r="F4" t="s">
        <v>243</v>
      </c>
    </row>
    <row r="5" spans="1:6">
      <c r="A5" s="8">
        <v>1180</v>
      </c>
      <c r="B5" t="s">
        <v>138</v>
      </c>
      <c r="C5" s="8">
        <v>1180</v>
      </c>
      <c r="D5" t="s">
        <v>242</v>
      </c>
      <c r="E5" s="8">
        <v>1180</v>
      </c>
      <c r="F5" t="s">
        <v>243</v>
      </c>
    </row>
    <row r="6" spans="1:6">
      <c r="A6" s="8">
        <v>1190</v>
      </c>
      <c r="B6" t="s">
        <v>139</v>
      </c>
      <c r="C6" s="8">
        <v>1190</v>
      </c>
      <c r="D6" t="s">
        <v>242</v>
      </c>
      <c r="E6" s="8">
        <v>1190</v>
      </c>
      <c r="F6" t="s">
        <v>243</v>
      </c>
    </row>
    <row r="7" spans="1:6">
      <c r="A7" s="8">
        <v>1210</v>
      </c>
      <c r="B7" t="s">
        <v>135</v>
      </c>
      <c r="C7" s="8">
        <v>1210</v>
      </c>
      <c r="D7" t="s">
        <v>244</v>
      </c>
      <c r="E7" s="8">
        <v>1210</v>
      </c>
      <c r="F7" t="s">
        <v>245</v>
      </c>
    </row>
    <row r="8" spans="1:6">
      <c r="A8" s="8">
        <v>1220</v>
      </c>
      <c r="B8" t="s">
        <v>136</v>
      </c>
      <c r="C8" s="8">
        <v>1220</v>
      </c>
      <c r="D8" t="s">
        <v>244</v>
      </c>
      <c r="E8" s="8">
        <v>1220</v>
      </c>
      <c r="F8" t="s">
        <v>245</v>
      </c>
    </row>
    <row r="9" spans="1:6">
      <c r="A9" s="8">
        <v>1230</v>
      </c>
      <c r="B9" t="s">
        <v>137</v>
      </c>
      <c r="C9" s="8">
        <v>1230</v>
      </c>
      <c r="D9" t="s">
        <v>244</v>
      </c>
      <c r="E9" s="8">
        <v>1230</v>
      </c>
      <c r="F9" t="s">
        <v>245</v>
      </c>
    </row>
    <row r="10" spans="1:6">
      <c r="A10" s="8">
        <v>1290</v>
      </c>
      <c r="B10" t="s">
        <v>140</v>
      </c>
      <c r="C10" s="8">
        <v>1290</v>
      </c>
      <c r="D10" t="s">
        <v>244</v>
      </c>
      <c r="E10" s="8">
        <v>1290</v>
      </c>
      <c r="F10" t="s">
        <v>246</v>
      </c>
    </row>
    <row r="11" spans="1:6">
      <c r="A11" s="8">
        <v>1310</v>
      </c>
      <c r="B11" t="s">
        <v>141</v>
      </c>
      <c r="C11" s="8">
        <v>1310</v>
      </c>
      <c r="D11" t="s">
        <v>244</v>
      </c>
      <c r="E11" s="8">
        <v>1310</v>
      </c>
      <c r="F11" t="s">
        <v>247</v>
      </c>
    </row>
    <row r="12" spans="1:6">
      <c r="A12" s="8">
        <v>1320</v>
      </c>
      <c r="B12" t="s">
        <v>142</v>
      </c>
      <c r="C12" s="8">
        <v>1320</v>
      </c>
      <c r="D12" t="s">
        <v>248</v>
      </c>
      <c r="E12" s="8">
        <v>1320</v>
      </c>
      <c r="F12" t="s">
        <v>247</v>
      </c>
    </row>
    <row r="13" spans="1:6">
      <c r="A13" s="8">
        <v>1330</v>
      </c>
      <c r="B13" t="s">
        <v>143</v>
      </c>
      <c r="C13" s="8">
        <v>1330</v>
      </c>
      <c r="D13" t="s">
        <v>248</v>
      </c>
      <c r="E13" s="8">
        <v>1330</v>
      </c>
      <c r="F13" t="s">
        <v>247</v>
      </c>
    </row>
    <row r="14" spans="1:6">
      <c r="A14" s="8">
        <v>1340</v>
      </c>
      <c r="B14" t="s">
        <v>144</v>
      </c>
      <c r="C14" s="8">
        <v>1340</v>
      </c>
      <c r="D14" t="s">
        <v>248</v>
      </c>
      <c r="E14" s="8">
        <v>1340</v>
      </c>
      <c r="F14" t="s">
        <v>247</v>
      </c>
    </row>
    <row r="15" spans="1:6">
      <c r="A15" s="8">
        <v>1390</v>
      </c>
      <c r="B15" t="s">
        <v>145</v>
      </c>
      <c r="C15" s="8">
        <v>1390</v>
      </c>
      <c r="D15" t="s">
        <v>248</v>
      </c>
      <c r="E15" s="8">
        <v>1390</v>
      </c>
      <c r="F15" t="s">
        <v>247</v>
      </c>
    </row>
    <row r="16" spans="1:6">
      <c r="A16" s="8">
        <v>1400</v>
      </c>
      <c r="B16" t="s">
        <v>146</v>
      </c>
      <c r="C16" s="8">
        <v>1400</v>
      </c>
      <c r="D16" t="s">
        <v>249</v>
      </c>
      <c r="E16" s="8">
        <v>1400</v>
      </c>
      <c r="F16" t="s">
        <v>250</v>
      </c>
    </row>
    <row r="17" spans="1:6">
      <c r="A17" s="8">
        <v>1411</v>
      </c>
      <c r="B17" t="s">
        <v>147</v>
      </c>
      <c r="C17" s="8">
        <v>1411</v>
      </c>
      <c r="D17" t="s">
        <v>251</v>
      </c>
      <c r="E17" s="8">
        <v>1411</v>
      </c>
      <c r="F17" t="s">
        <v>250</v>
      </c>
    </row>
    <row r="18" spans="1:6">
      <c r="A18" s="8">
        <v>1423</v>
      </c>
      <c r="B18" t="s">
        <v>148</v>
      </c>
      <c r="C18" s="8">
        <v>1423</v>
      </c>
      <c r="D18" t="s">
        <v>251</v>
      </c>
      <c r="E18" s="8">
        <v>1423</v>
      </c>
      <c r="F18" t="s">
        <v>250</v>
      </c>
    </row>
    <row r="19" spans="1:6">
      <c r="A19" s="8">
        <v>1480</v>
      </c>
      <c r="B19" t="s">
        <v>149</v>
      </c>
      <c r="C19" s="8">
        <v>1480</v>
      </c>
      <c r="D19" t="s">
        <v>244</v>
      </c>
      <c r="E19" s="8">
        <v>1480</v>
      </c>
      <c r="F19" t="s">
        <v>243</v>
      </c>
    </row>
    <row r="20" spans="1:6">
      <c r="A20" s="8">
        <v>1490</v>
      </c>
      <c r="B20" t="s">
        <v>150</v>
      </c>
      <c r="C20" s="8">
        <v>1490</v>
      </c>
      <c r="D20" t="s">
        <v>251</v>
      </c>
      <c r="E20" s="8">
        <v>1490</v>
      </c>
      <c r="F20" t="s">
        <v>250</v>
      </c>
    </row>
    <row r="21" spans="1:6">
      <c r="A21" s="8">
        <v>1500</v>
      </c>
      <c r="B21" t="s">
        <v>151</v>
      </c>
      <c r="C21" s="8">
        <v>1500</v>
      </c>
      <c r="D21" t="s">
        <v>251</v>
      </c>
      <c r="E21" s="8">
        <v>1500</v>
      </c>
      <c r="F21" t="s">
        <v>250</v>
      </c>
    </row>
    <row r="22" spans="1:6">
      <c r="A22" s="8">
        <v>1540</v>
      </c>
      <c r="B22" t="s">
        <v>152</v>
      </c>
      <c r="C22" s="8">
        <v>1540</v>
      </c>
      <c r="D22" t="s">
        <v>252</v>
      </c>
      <c r="E22" s="8">
        <v>1540</v>
      </c>
      <c r="F22" t="s">
        <v>250</v>
      </c>
    </row>
    <row r="23" spans="1:6">
      <c r="A23" s="8">
        <v>1550</v>
      </c>
      <c r="B23" t="s">
        <v>153</v>
      </c>
      <c r="C23" s="8">
        <v>1550</v>
      </c>
      <c r="D23" t="s">
        <v>252</v>
      </c>
      <c r="E23" s="8">
        <v>1550</v>
      </c>
      <c r="F23" t="s">
        <v>246</v>
      </c>
    </row>
    <row r="24" spans="1:6">
      <c r="A24" s="8">
        <v>1560</v>
      </c>
      <c r="B24" t="s">
        <v>154</v>
      </c>
      <c r="C24" s="8">
        <v>1560</v>
      </c>
      <c r="D24" t="s">
        <v>251</v>
      </c>
      <c r="E24" s="8">
        <v>1560</v>
      </c>
      <c r="F24" t="s">
        <v>250</v>
      </c>
    </row>
    <row r="25" spans="1:6">
      <c r="A25" s="8">
        <v>1600</v>
      </c>
      <c r="B25" t="s">
        <v>155</v>
      </c>
      <c r="C25" s="8">
        <v>1600</v>
      </c>
      <c r="D25" t="s">
        <v>253</v>
      </c>
      <c r="E25" s="8">
        <v>1600</v>
      </c>
      <c r="F25" t="s">
        <v>245</v>
      </c>
    </row>
    <row r="26" spans="1:6">
      <c r="A26" s="8">
        <v>1620</v>
      </c>
      <c r="B26" t="s">
        <v>156</v>
      </c>
      <c r="C26" s="8">
        <v>1620</v>
      </c>
      <c r="D26" t="s">
        <v>253</v>
      </c>
      <c r="E26" s="8">
        <v>1620</v>
      </c>
      <c r="F26" t="s">
        <v>245</v>
      </c>
    </row>
    <row r="27" spans="1:6">
      <c r="A27" s="8">
        <v>1630</v>
      </c>
      <c r="B27" t="s">
        <v>157</v>
      </c>
      <c r="C27" s="8">
        <v>1630</v>
      </c>
      <c r="D27" t="s">
        <v>253</v>
      </c>
      <c r="E27" s="8">
        <v>1630</v>
      </c>
      <c r="F27" t="s">
        <v>245</v>
      </c>
    </row>
    <row r="28" spans="1:6">
      <c r="A28" s="8">
        <v>1650</v>
      </c>
      <c r="B28" t="s">
        <v>158</v>
      </c>
      <c r="C28" s="8">
        <v>1650</v>
      </c>
      <c r="D28" t="s">
        <v>253</v>
      </c>
      <c r="E28" s="8">
        <v>1650</v>
      </c>
      <c r="F28" t="s">
        <v>245</v>
      </c>
    </row>
    <row r="29" spans="1:6">
      <c r="A29" s="8">
        <v>1660</v>
      </c>
      <c r="B29" t="s">
        <v>159</v>
      </c>
      <c r="C29" s="8">
        <v>1660</v>
      </c>
      <c r="D29" t="s">
        <v>254</v>
      </c>
      <c r="E29" s="8">
        <v>1660</v>
      </c>
      <c r="F29" t="s">
        <v>254</v>
      </c>
    </row>
    <row r="30" spans="1:6">
      <c r="A30" s="8">
        <v>1700</v>
      </c>
      <c r="B30" t="s">
        <v>160</v>
      </c>
      <c r="C30" s="8">
        <v>1700</v>
      </c>
      <c r="D30" t="s">
        <v>242</v>
      </c>
      <c r="E30" s="8">
        <v>1700</v>
      </c>
      <c r="F30" t="s">
        <v>245</v>
      </c>
    </row>
    <row r="31" spans="1:6">
      <c r="A31" s="8">
        <v>1710</v>
      </c>
      <c r="B31" t="s">
        <v>161</v>
      </c>
      <c r="C31" s="8">
        <v>1710</v>
      </c>
      <c r="D31" t="s">
        <v>242</v>
      </c>
      <c r="E31" s="8">
        <v>1710</v>
      </c>
      <c r="F31" t="s">
        <v>245</v>
      </c>
    </row>
    <row r="32" spans="1:6">
      <c r="A32" s="8">
        <v>1730</v>
      </c>
      <c r="B32" t="s">
        <v>162</v>
      </c>
      <c r="C32" s="8">
        <v>1730</v>
      </c>
      <c r="D32" t="s">
        <v>249</v>
      </c>
      <c r="E32" s="8">
        <v>1730</v>
      </c>
      <c r="F32" t="s">
        <v>246</v>
      </c>
    </row>
    <row r="33" spans="1:6">
      <c r="A33" s="8">
        <v>1760</v>
      </c>
      <c r="B33" t="s">
        <v>163</v>
      </c>
      <c r="C33" s="8">
        <v>1760</v>
      </c>
      <c r="D33" t="s">
        <v>249</v>
      </c>
      <c r="E33" s="8">
        <v>1760</v>
      </c>
      <c r="F33" t="s">
        <v>246</v>
      </c>
    </row>
    <row r="34" spans="1:6">
      <c r="A34" s="8">
        <v>1800</v>
      </c>
      <c r="B34" t="s">
        <v>164</v>
      </c>
      <c r="C34" s="8">
        <v>1800</v>
      </c>
      <c r="D34" t="s">
        <v>244</v>
      </c>
      <c r="E34" s="8">
        <v>1800</v>
      </c>
      <c r="F34" t="s">
        <v>243</v>
      </c>
    </row>
    <row r="35" spans="1:6">
      <c r="A35" s="8">
        <v>1820</v>
      </c>
      <c r="B35" t="s">
        <v>165</v>
      </c>
      <c r="C35" s="8">
        <v>1820</v>
      </c>
      <c r="D35" t="s">
        <v>255</v>
      </c>
      <c r="E35" s="8">
        <v>1820</v>
      </c>
      <c r="F35" t="s">
        <v>243</v>
      </c>
    </row>
    <row r="36" spans="1:6">
      <c r="A36" s="8">
        <v>1840</v>
      </c>
      <c r="B36" t="s">
        <v>166</v>
      </c>
      <c r="C36" s="8">
        <v>1840</v>
      </c>
      <c r="D36" t="s">
        <v>249</v>
      </c>
      <c r="E36" s="8">
        <v>1840</v>
      </c>
      <c r="F36" t="s">
        <v>243</v>
      </c>
    </row>
    <row r="37" spans="1:6">
      <c r="A37" s="8">
        <v>1850</v>
      </c>
      <c r="B37" t="s">
        <v>167</v>
      </c>
      <c r="C37" s="8">
        <v>1850</v>
      </c>
      <c r="D37" t="s">
        <v>242</v>
      </c>
      <c r="E37" s="8">
        <v>1850</v>
      </c>
      <c r="F37" t="s">
        <v>243</v>
      </c>
    </row>
    <row r="38" spans="1:6">
      <c r="A38" s="8">
        <v>1900</v>
      </c>
      <c r="B38" t="s">
        <v>168</v>
      </c>
      <c r="C38" s="8">
        <v>1900</v>
      </c>
      <c r="D38" t="s">
        <v>256</v>
      </c>
      <c r="E38" s="8">
        <v>1900</v>
      </c>
      <c r="F38" t="s">
        <v>257</v>
      </c>
    </row>
    <row r="39" spans="1:6">
      <c r="A39" s="8">
        <v>1920</v>
      </c>
      <c r="B39" t="s">
        <v>169</v>
      </c>
      <c r="C39" s="8">
        <v>1920</v>
      </c>
      <c r="D39" t="s">
        <v>256</v>
      </c>
      <c r="E39" s="8">
        <v>1920</v>
      </c>
      <c r="F39" t="s">
        <v>243</v>
      </c>
    </row>
    <row r="40" spans="1:6">
      <c r="A40" s="8">
        <v>2110</v>
      </c>
      <c r="B40" t="s">
        <v>170</v>
      </c>
      <c r="C40" s="8">
        <v>2110</v>
      </c>
      <c r="D40" t="s">
        <v>255</v>
      </c>
      <c r="E40" s="8">
        <v>2110</v>
      </c>
      <c r="F40" t="s">
        <v>255</v>
      </c>
    </row>
    <row r="41" spans="1:6">
      <c r="A41" s="8">
        <v>2120</v>
      </c>
      <c r="B41" t="s">
        <v>171</v>
      </c>
      <c r="C41" s="8">
        <v>2120</v>
      </c>
      <c r="D41" t="s">
        <v>258</v>
      </c>
      <c r="E41" s="8">
        <v>2120</v>
      </c>
      <c r="F41" t="s">
        <v>259</v>
      </c>
    </row>
    <row r="42" spans="1:6">
      <c r="A42" s="8">
        <v>2130</v>
      </c>
      <c r="B42" t="s">
        <v>172</v>
      </c>
      <c r="C42" s="8">
        <v>2130</v>
      </c>
      <c r="D42" t="s">
        <v>258</v>
      </c>
      <c r="E42" s="8">
        <v>2130</v>
      </c>
      <c r="F42" t="s">
        <v>259</v>
      </c>
    </row>
    <row r="43" spans="1:6">
      <c r="A43" s="8">
        <v>2140</v>
      </c>
      <c r="B43" t="s">
        <v>173</v>
      </c>
      <c r="C43" s="8">
        <v>2140</v>
      </c>
      <c r="D43" t="s">
        <v>173</v>
      </c>
      <c r="E43" s="8">
        <v>2140</v>
      </c>
      <c r="F43" t="s">
        <v>173</v>
      </c>
    </row>
    <row r="44" spans="1:6">
      <c r="A44" s="8">
        <v>2150</v>
      </c>
      <c r="B44" t="s">
        <v>174</v>
      </c>
      <c r="C44" s="8">
        <v>2150</v>
      </c>
      <c r="D44" t="s">
        <v>260</v>
      </c>
      <c r="E44" s="8">
        <v>2150</v>
      </c>
      <c r="F44" t="s">
        <v>260</v>
      </c>
    </row>
    <row r="45" spans="1:6">
      <c r="A45" s="8">
        <v>2156</v>
      </c>
      <c r="B45" t="s">
        <v>175</v>
      </c>
      <c r="C45" s="8">
        <v>2156</v>
      </c>
      <c r="D45" t="s">
        <v>260</v>
      </c>
      <c r="E45" s="8">
        <v>2156</v>
      </c>
      <c r="F45" t="s">
        <v>260</v>
      </c>
    </row>
    <row r="46" spans="1:6">
      <c r="A46" s="8">
        <v>2210</v>
      </c>
      <c r="B46" t="s">
        <v>176</v>
      </c>
      <c r="C46" s="8">
        <v>2210</v>
      </c>
      <c r="D46" t="s">
        <v>261</v>
      </c>
      <c r="E46" s="8">
        <v>2210</v>
      </c>
      <c r="F46" t="s">
        <v>261</v>
      </c>
    </row>
    <row r="47" spans="1:6">
      <c r="A47" s="8">
        <v>2220</v>
      </c>
      <c r="B47" t="s">
        <v>177</v>
      </c>
      <c r="C47" s="8">
        <v>2220</v>
      </c>
      <c r="D47" t="s">
        <v>261</v>
      </c>
      <c r="E47" s="8">
        <v>2220</v>
      </c>
      <c r="F47" t="s">
        <v>261</v>
      </c>
    </row>
    <row r="48" spans="1:6">
      <c r="A48" s="8">
        <v>2230</v>
      </c>
      <c r="B48" t="s">
        <v>178</v>
      </c>
      <c r="C48" s="8">
        <v>2230</v>
      </c>
      <c r="D48" t="s">
        <v>261</v>
      </c>
      <c r="E48" s="8">
        <v>2230</v>
      </c>
      <c r="F48" t="s">
        <v>261</v>
      </c>
    </row>
    <row r="49" spans="1:6">
      <c r="A49" s="8">
        <v>2310</v>
      </c>
      <c r="B49" t="s">
        <v>179</v>
      </c>
      <c r="C49" s="8">
        <v>2310</v>
      </c>
      <c r="D49" t="s">
        <v>260</v>
      </c>
      <c r="E49" s="8">
        <v>2310</v>
      </c>
      <c r="F49" t="s">
        <v>260</v>
      </c>
    </row>
    <row r="50" spans="1:6">
      <c r="A50" s="8">
        <v>2320</v>
      </c>
      <c r="B50" t="s">
        <v>180</v>
      </c>
      <c r="C50" s="8">
        <v>2320</v>
      </c>
      <c r="D50" t="s">
        <v>260</v>
      </c>
      <c r="E50" s="8">
        <v>2320</v>
      </c>
      <c r="F50" t="s">
        <v>260</v>
      </c>
    </row>
    <row r="51" spans="1:6">
      <c r="A51" s="8">
        <v>2410</v>
      </c>
      <c r="B51" t="s">
        <v>181</v>
      </c>
      <c r="C51" s="8">
        <v>2410</v>
      </c>
      <c r="D51" t="s">
        <v>260</v>
      </c>
      <c r="E51" s="8">
        <v>2410</v>
      </c>
      <c r="F51" t="s">
        <v>260</v>
      </c>
    </row>
    <row r="52" spans="1:6">
      <c r="A52" s="8">
        <v>2420</v>
      </c>
      <c r="B52" t="s">
        <v>182</v>
      </c>
      <c r="C52" s="8">
        <v>2420</v>
      </c>
      <c r="D52" t="s">
        <v>260</v>
      </c>
      <c r="E52" s="8">
        <v>2420</v>
      </c>
      <c r="F52" t="s">
        <v>260</v>
      </c>
    </row>
    <row r="53" spans="1:6">
      <c r="A53" s="8">
        <v>2430</v>
      </c>
      <c r="B53" t="s">
        <v>183</v>
      </c>
      <c r="C53" s="8">
        <v>2430</v>
      </c>
      <c r="D53" t="s">
        <v>260</v>
      </c>
      <c r="E53" s="8">
        <v>2430</v>
      </c>
      <c r="F53" t="s">
        <v>260</v>
      </c>
    </row>
    <row r="54" spans="1:6">
      <c r="A54" s="8">
        <v>2500</v>
      </c>
      <c r="B54" t="s">
        <v>184</v>
      </c>
      <c r="C54" s="8">
        <v>2500</v>
      </c>
      <c r="D54" t="s">
        <v>260</v>
      </c>
      <c r="E54" s="8">
        <v>2500</v>
      </c>
      <c r="F54" t="s">
        <v>260</v>
      </c>
    </row>
    <row r="55" spans="1:6">
      <c r="A55" s="8">
        <v>2510</v>
      </c>
      <c r="B55" t="s">
        <v>185</v>
      </c>
      <c r="C55" s="8">
        <v>2510</v>
      </c>
      <c r="D55" t="s">
        <v>255</v>
      </c>
      <c r="E55" s="8">
        <v>2510</v>
      </c>
      <c r="F55" t="s">
        <v>255</v>
      </c>
    </row>
    <row r="56" spans="1:6">
      <c r="A56" s="8">
        <v>2520</v>
      </c>
      <c r="B56" t="s">
        <v>186</v>
      </c>
      <c r="C56" s="8">
        <v>2520</v>
      </c>
      <c r="D56" t="s">
        <v>255</v>
      </c>
      <c r="E56" s="8">
        <v>2520</v>
      </c>
      <c r="F56" t="s">
        <v>255</v>
      </c>
    </row>
    <row r="57" spans="1:6">
      <c r="A57" s="8">
        <v>2540</v>
      </c>
      <c r="B57" t="s">
        <v>187</v>
      </c>
      <c r="C57" s="8">
        <v>2540</v>
      </c>
      <c r="D57" t="s">
        <v>260</v>
      </c>
      <c r="E57" s="8">
        <v>2540</v>
      </c>
      <c r="F57" t="s">
        <v>260</v>
      </c>
    </row>
    <row r="58" spans="1:6">
      <c r="A58" s="8">
        <v>2610</v>
      </c>
      <c r="B58" t="s">
        <v>188</v>
      </c>
      <c r="C58" s="8">
        <v>2610</v>
      </c>
      <c r="D58" t="s">
        <v>173</v>
      </c>
      <c r="E58" s="8">
        <v>2610</v>
      </c>
      <c r="F58" t="s">
        <v>257</v>
      </c>
    </row>
    <row r="59" spans="1:6">
      <c r="A59" s="8">
        <v>3100</v>
      </c>
      <c r="B59" t="s">
        <v>189</v>
      </c>
      <c r="C59" s="8">
        <v>3100</v>
      </c>
      <c r="D59" t="s">
        <v>256</v>
      </c>
      <c r="E59" s="8">
        <v>3100</v>
      </c>
      <c r="F59" t="s">
        <v>257</v>
      </c>
    </row>
    <row r="60" spans="1:6">
      <c r="A60" s="8">
        <v>3200</v>
      </c>
      <c r="B60" t="s">
        <v>190</v>
      </c>
      <c r="C60" s="8">
        <v>3200</v>
      </c>
      <c r="D60" t="s">
        <v>256</v>
      </c>
      <c r="E60" s="8">
        <v>3200</v>
      </c>
      <c r="F60" t="s">
        <v>257</v>
      </c>
    </row>
    <row r="61" spans="1:6">
      <c r="A61" s="8">
        <v>3210</v>
      </c>
      <c r="B61" t="s">
        <v>191</v>
      </c>
      <c r="C61" s="8">
        <v>3210</v>
      </c>
      <c r="D61" t="s">
        <v>256</v>
      </c>
      <c r="E61" s="8">
        <v>3210</v>
      </c>
      <c r="F61" t="s">
        <v>257</v>
      </c>
    </row>
    <row r="62" spans="1:6">
      <c r="A62" s="8">
        <v>3220</v>
      </c>
      <c r="B62" t="s">
        <v>192</v>
      </c>
      <c r="C62" s="8">
        <v>3220</v>
      </c>
      <c r="D62" t="s">
        <v>256</v>
      </c>
      <c r="E62" s="8">
        <v>3220</v>
      </c>
      <c r="F62" t="s">
        <v>257</v>
      </c>
    </row>
    <row r="63" spans="1:6">
      <c r="A63" s="8">
        <v>3300</v>
      </c>
      <c r="B63" t="s">
        <v>193</v>
      </c>
      <c r="C63" s="8">
        <v>3300</v>
      </c>
      <c r="D63" t="s">
        <v>256</v>
      </c>
      <c r="E63" s="8">
        <v>3300</v>
      </c>
      <c r="F63" t="s">
        <v>257</v>
      </c>
    </row>
    <row r="64" spans="1:6">
      <c r="A64" s="8">
        <v>4100</v>
      </c>
      <c r="B64" t="s">
        <v>194</v>
      </c>
      <c r="C64" s="8">
        <v>4100</v>
      </c>
      <c r="D64" t="s">
        <v>256</v>
      </c>
      <c r="E64" s="8">
        <v>4100</v>
      </c>
      <c r="F64" t="s">
        <v>257</v>
      </c>
    </row>
    <row r="65" spans="1:6">
      <c r="A65" s="8">
        <v>4110</v>
      </c>
      <c r="B65" t="s">
        <v>195</v>
      </c>
      <c r="C65" s="8">
        <v>4110</v>
      </c>
      <c r="D65" t="s">
        <v>256</v>
      </c>
      <c r="E65" s="8">
        <v>4110</v>
      </c>
      <c r="F65" t="s">
        <v>257</v>
      </c>
    </row>
    <row r="66" spans="1:6">
      <c r="A66" s="8">
        <v>4130</v>
      </c>
      <c r="B66" t="s">
        <v>196</v>
      </c>
      <c r="C66" s="8">
        <v>4130</v>
      </c>
      <c r="D66" t="s">
        <v>256</v>
      </c>
      <c r="E66" s="8">
        <v>4130</v>
      </c>
      <c r="F66" t="s">
        <v>257</v>
      </c>
    </row>
    <row r="67" spans="1:6">
      <c r="A67" s="8">
        <v>4140</v>
      </c>
      <c r="B67" t="s">
        <v>197</v>
      </c>
      <c r="C67" s="8">
        <v>4140</v>
      </c>
      <c r="D67" t="s">
        <v>256</v>
      </c>
      <c r="E67" s="8">
        <v>4140</v>
      </c>
      <c r="F67" t="s">
        <v>257</v>
      </c>
    </row>
    <row r="68" spans="1:6">
      <c r="A68" s="8">
        <v>4200</v>
      </c>
      <c r="B68" t="s">
        <v>198</v>
      </c>
      <c r="C68" s="8">
        <v>4200</v>
      </c>
      <c r="D68" t="s">
        <v>256</v>
      </c>
      <c r="E68" s="8">
        <v>4200</v>
      </c>
      <c r="F68" t="s">
        <v>257</v>
      </c>
    </row>
    <row r="69" spans="1:6">
      <c r="A69" s="8">
        <v>4220</v>
      </c>
      <c r="B69" t="s">
        <v>199</v>
      </c>
      <c r="C69" s="8">
        <v>4220</v>
      </c>
      <c r="D69" t="s">
        <v>256</v>
      </c>
      <c r="E69" s="8">
        <v>4220</v>
      </c>
      <c r="F69" t="s">
        <v>257</v>
      </c>
    </row>
    <row r="70" spans="1:6">
      <c r="A70" s="8">
        <v>4240</v>
      </c>
      <c r="B70" t="s">
        <v>200</v>
      </c>
      <c r="C70" s="8">
        <v>4240</v>
      </c>
      <c r="D70" t="s">
        <v>256</v>
      </c>
      <c r="E70" s="8">
        <v>4240</v>
      </c>
      <c r="F70" t="s">
        <v>257</v>
      </c>
    </row>
    <row r="71" spans="1:6">
      <c r="A71" s="8">
        <v>4270</v>
      </c>
      <c r="B71" t="s">
        <v>201</v>
      </c>
      <c r="C71" s="8">
        <v>4270</v>
      </c>
      <c r="D71" t="s">
        <v>256</v>
      </c>
      <c r="E71" s="8">
        <v>4270</v>
      </c>
      <c r="F71" t="s">
        <v>257</v>
      </c>
    </row>
    <row r="72" spans="1:6">
      <c r="A72" s="8">
        <v>4271</v>
      </c>
      <c r="B72" t="e">
        <v>#N/A</v>
      </c>
      <c r="C72" s="8">
        <v>4271</v>
      </c>
      <c r="D72" t="s">
        <v>256</v>
      </c>
      <c r="E72" s="8">
        <v>4271</v>
      </c>
      <c r="F72" t="s">
        <v>257</v>
      </c>
    </row>
    <row r="73" spans="1:6">
      <c r="A73" s="8">
        <v>4280</v>
      </c>
      <c r="B73" t="s">
        <v>202</v>
      </c>
      <c r="C73" s="8">
        <v>4280</v>
      </c>
      <c r="D73" t="s">
        <v>256</v>
      </c>
      <c r="E73" s="8">
        <v>4280</v>
      </c>
      <c r="F73" t="s">
        <v>257</v>
      </c>
    </row>
    <row r="74" spans="1:6">
      <c r="A74" s="8">
        <v>4340</v>
      </c>
      <c r="B74" t="s">
        <v>203</v>
      </c>
      <c r="C74" s="8">
        <v>4340</v>
      </c>
      <c r="D74" t="s">
        <v>256</v>
      </c>
      <c r="E74" s="8">
        <v>4340</v>
      </c>
      <c r="F74" t="s">
        <v>257</v>
      </c>
    </row>
    <row r="75" spans="1:6">
      <c r="A75" s="8">
        <v>4370</v>
      </c>
      <c r="B75" t="s">
        <v>204</v>
      </c>
      <c r="C75" s="8">
        <v>4370</v>
      </c>
      <c r="D75" t="s">
        <v>256</v>
      </c>
      <c r="E75" s="8">
        <v>4370</v>
      </c>
      <c r="F75" t="s">
        <v>257</v>
      </c>
    </row>
    <row r="76" spans="1:6">
      <c r="A76" s="8">
        <v>4410</v>
      </c>
      <c r="B76" t="s">
        <v>205</v>
      </c>
      <c r="C76" s="8">
        <v>4410</v>
      </c>
      <c r="D76" t="s">
        <v>256</v>
      </c>
      <c r="E76" s="8">
        <v>4410</v>
      </c>
      <c r="F76" t="s">
        <v>257</v>
      </c>
    </row>
    <row r="77" spans="1:6">
      <c r="A77" s="8">
        <v>4420</v>
      </c>
      <c r="B77" t="s">
        <v>206</v>
      </c>
      <c r="C77" s="8">
        <v>4420</v>
      </c>
      <c r="D77" t="s">
        <v>256</v>
      </c>
      <c r="E77" s="8">
        <v>4420</v>
      </c>
      <c r="F77" t="s">
        <v>257</v>
      </c>
    </row>
    <row r="78" spans="1:6">
      <c r="A78" s="8">
        <v>5110</v>
      </c>
      <c r="B78" t="s">
        <v>132</v>
      </c>
      <c r="C78" s="8">
        <v>5110</v>
      </c>
      <c r="D78" t="s">
        <v>254</v>
      </c>
      <c r="E78" s="8">
        <v>5110</v>
      </c>
      <c r="F78" t="s">
        <v>254</v>
      </c>
    </row>
    <row r="79" spans="1:6">
      <c r="A79" s="8">
        <v>5120</v>
      </c>
      <c r="B79" t="s">
        <v>133</v>
      </c>
      <c r="C79" s="8">
        <v>5120</v>
      </c>
      <c r="D79" t="s">
        <v>254</v>
      </c>
      <c r="E79" s="8">
        <v>5120</v>
      </c>
      <c r="F79" t="s">
        <v>254</v>
      </c>
    </row>
    <row r="80" spans="1:6">
      <c r="A80" s="8">
        <v>5200</v>
      </c>
      <c r="B80" t="s">
        <v>207</v>
      </c>
      <c r="C80" s="8">
        <v>5200</v>
      </c>
      <c r="D80" t="s">
        <v>254</v>
      </c>
      <c r="E80" s="8">
        <v>5200</v>
      </c>
      <c r="F80" t="s">
        <v>254</v>
      </c>
    </row>
    <row r="81" spans="1:6">
      <c r="A81" s="8">
        <v>5250</v>
      </c>
      <c r="B81" t="s">
        <v>208</v>
      </c>
      <c r="C81" s="8">
        <v>5250</v>
      </c>
      <c r="D81" t="s">
        <v>254</v>
      </c>
      <c r="E81" s="8">
        <v>5250</v>
      </c>
      <c r="F81" t="s">
        <v>254</v>
      </c>
    </row>
    <row r="82" spans="1:6">
      <c r="A82" s="8">
        <v>5300</v>
      </c>
      <c r="B82" t="s">
        <v>209</v>
      </c>
      <c r="C82" s="8">
        <v>5300</v>
      </c>
      <c r="D82" t="s">
        <v>254</v>
      </c>
      <c r="E82" s="8">
        <v>5300</v>
      </c>
      <c r="F82" t="s">
        <v>254</v>
      </c>
    </row>
    <row r="83" spans="1:6">
      <c r="A83" s="8">
        <v>5600</v>
      </c>
      <c r="B83" t="s">
        <v>210</v>
      </c>
      <c r="C83" s="8">
        <v>5600</v>
      </c>
      <c r="D83" t="s">
        <v>254</v>
      </c>
      <c r="E83" s="8">
        <v>5600</v>
      </c>
      <c r="F83" t="s">
        <v>254</v>
      </c>
    </row>
    <row r="84" spans="1:6">
      <c r="A84" s="8">
        <v>6110</v>
      </c>
      <c r="B84" t="s">
        <v>211</v>
      </c>
      <c r="C84" s="8">
        <v>6110</v>
      </c>
      <c r="D84" t="s">
        <v>262</v>
      </c>
      <c r="E84" s="8">
        <v>6110</v>
      </c>
      <c r="F84" t="s">
        <v>262</v>
      </c>
    </row>
    <row r="85" spans="1:6">
      <c r="A85" s="8">
        <v>6111</v>
      </c>
      <c r="B85" t="e">
        <v>#N/A</v>
      </c>
      <c r="C85" s="8">
        <v>6111</v>
      </c>
      <c r="D85" t="s">
        <v>262</v>
      </c>
      <c r="E85" s="8">
        <v>6111</v>
      </c>
      <c r="F85" t="s">
        <v>262</v>
      </c>
    </row>
    <row r="86" spans="1:6">
      <c r="A86" s="8">
        <v>6120</v>
      </c>
      <c r="B86" t="s">
        <v>212</v>
      </c>
      <c r="C86" s="8">
        <v>6120</v>
      </c>
      <c r="D86" t="s">
        <v>262</v>
      </c>
      <c r="E86" s="8">
        <v>6120</v>
      </c>
      <c r="F86" t="s">
        <v>262</v>
      </c>
    </row>
    <row r="87" spans="1:6">
      <c r="A87" s="8">
        <v>6170</v>
      </c>
      <c r="B87" t="s">
        <v>213</v>
      </c>
      <c r="C87" s="8">
        <v>6170</v>
      </c>
      <c r="D87" t="s">
        <v>262</v>
      </c>
      <c r="E87" s="8">
        <v>6170</v>
      </c>
      <c r="F87" t="s">
        <v>262</v>
      </c>
    </row>
    <row r="88" spans="1:6">
      <c r="A88" s="8">
        <v>6172</v>
      </c>
      <c r="B88" t="s">
        <v>214</v>
      </c>
      <c r="C88" s="8">
        <v>6172</v>
      </c>
      <c r="D88" t="s">
        <v>262</v>
      </c>
      <c r="E88" s="8">
        <v>6172</v>
      </c>
      <c r="F88" t="s">
        <v>262</v>
      </c>
    </row>
    <row r="89" spans="1:6">
      <c r="A89" s="8">
        <v>6191</v>
      </c>
      <c r="B89" t="e">
        <v>#N/A</v>
      </c>
      <c r="C89" s="8">
        <v>6191</v>
      </c>
      <c r="D89" t="s">
        <v>262</v>
      </c>
      <c r="E89" s="8">
        <v>6191</v>
      </c>
      <c r="F89" t="s">
        <v>262</v>
      </c>
    </row>
    <row r="90" spans="1:6">
      <c r="A90" s="8">
        <v>6200</v>
      </c>
      <c r="B90" t="s">
        <v>215</v>
      </c>
      <c r="C90" s="8">
        <v>6200</v>
      </c>
      <c r="D90" t="s">
        <v>262</v>
      </c>
      <c r="E90" s="8">
        <v>6200</v>
      </c>
      <c r="F90" t="s">
        <v>262</v>
      </c>
    </row>
    <row r="91" spans="1:6">
      <c r="A91" s="8">
        <v>6210</v>
      </c>
      <c r="B91" t="s">
        <v>216</v>
      </c>
      <c r="C91" s="8">
        <v>6210</v>
      </c>
      <c r="D91" t="s">
        <v>262</v>
      </c>
      <c r="E91" s="8">
        <v>6210</v>
      </c>
      <c r="F91" t="s">
        <v>262</v>
      </c>
    </row>
    <row r="92" spans="1:6">
      <c r="A92" s="8">
        <v>6215</v>
      </c>
      <c r="B92" t="e">
        <v>#N/A</v>
      </c>
      <c r="C92" s="8">
        <v>6215</v>
      </c>
      <c r="D92" t="s">
        <v>262</v>
      </c>
      <c r="E92" s="8">
        <v>6215</v>
      </c>
      <c r="F92" t="s">
        <v>262</v>
      </c>
    </row>
    <row r="93" spans="1:6">
      <c r="A93" s="8">
        <v>6216</v>
      </c>
      <c r="B93" t="e">
        <v>#N/A</v>
      </c>
      <c r="C93" s="8">
        <v>6216</v>
      </c>
      <c r="D93" t="s">
        <v>262</v>
      </c>
      <c r="E93" s="8">
        <v>6216</v>
      </c>
      <c r="F93" t="s">
        <v>262</v>
      </c>
    </row>
    <row r="94" spans="1:6">
      <c r="A94" s="8">
        <v>6240</v>
      </c>
      <c r="B94" t="s">
        <v>217</v>
      </c>
      <c r="C94" s="8">
        <v>6240</v>
      </c>
      <c r="D94" t="s">
        <v>262</v>
      </c>
      <c r="E94" s="8">
        <v>6240</v>
      </c>
      <c r="F94" t="s">
        <v>262</v>
      </c>
    </row>
    <row r="95" spans="1:6">
      <c r="A95" s="8">
        <v>6250</v>
      </c>
      <c r="B95" t="s">
        <v>218</v>
      </c>
      <c r="C95" s="8">
        <v>6250</v>
      </c>
      <c r="D95" t="s">
        <v>262</v>
      </c>
      <c r="E95" s="8">
        <v>6250</v>
      </c>
      <c r="F95" t="s">
        <v>262</v>
      </c>
    </row>
    <row r="96" spans="1:6">
      <c r="A96" s="8">
        <v>6300</v>
      </c>
      <c r="B96" t="s">
        <v>219</v>
      </c>
      <c r="C96" s="8">
        <v>6300</v>
      </c>
      <c r="D96" t="s">
        <v>262</v>
      </c>
      <c r="E96" s="8">
        <v>6300</v>
      </c>
      <c r="F96" t="s">
        <v>262</v>
      </c>
    </row>
    <row r="97" spans="1:6">
      <c r="A97" s="8">
        <v>6410</v>
      </c>
      <c r="B97" t="s">
        <v>220</v>
      </c>
      <c r="C97" s="8">
        <v>6410</v>
      </c>
      <c r="D97" t="s">
        <v>262</v>
      </c>
      <c r="E97" s="8">
        <v>6410</v>
      </c>
      <c r="F97" t="s">
        <v>262</v>
      </c>
    </row>
    <row r="98" spans="1:6">
      <c r="A98" s="8">
        <v>6411</v>
      </c>
      <c r="B98" t="s">
        <v>221</v>
      </c>
      <c r="C98" s="8">
        <v>6411</v>
      </c>
      <c r="D98" t="s">
        <v>262</v>
      </c>
      <c r="E98" s="8">
        <v>6411</v>
      </c>
      <c r="F98" t="s">
        <v>262</v>
      </c>
    </row>
    <row r="99" spans="1:6">
      <c r="A99" s="8">
        <v>6420</v>
      </c>
      <c r="B99" t="s">
        <v>222</v>
      </c>
      <c r="C99" s="8">
        <v>6420</v>
      </c>
      <c r="D99" t="s">
        <v>262</v>
      </c>
      <c r="E99" s="8">
        <v>6420</v>
      </c>
      <c r="F99" t="s">
        <v>262</v>
      </c>
    </row>
    <row r="100" spans="1:6">
      <c r="A100" s="8">
        <v>6430</v>
      </c>
      <c r="B100" t="s">
        <v>223</v>
      </c>
      <c r="C100" s="8">
        <v>6430</v>
      </c>
      <c r="D100" t="s">
        <v>262</v>
      </c>
      <c r="E100" s="8">
        <v>6430</v>
      </c>
      <c r="F100" t="s">
        <v>262</v>
      </c>
    </row>
    <row r="101" spans="1:6">
      <c r="A101" s="8">
        <v>6440</v>
      </c>
      <c r="B101" t="s">
        <v>224</v>
      </c>
      <c r="C101" s="8">
        <v>6440</v>
      </c>
      <c r="D101" t="s">
        <v>262</v>
      </c>
      <c r="E101" s="8">
        <v>6440</v>
      </c>
      <c r="F101" t="s">
        <v>262</v>
      </c>
    </row>
    <row r="102" spans="1:6">
      <c r="A102" s="8">
        <v>6500</v>
      </c>
      <c r="B102" t="s">
        <v>225</v>
      </c>
      <c r="C102" s="8">
        <v>6500</v>
      </c>
      <c r="D102" t="s">
        <v>262</v>
      </c>
      <c r="E102" s="8">
        <v>6500</v>
      </c>
      <c r="F102" t="s">
        <v>262</v>
      </c>
    </row>
    <row r="103" spans="1:6">
      <c r="A103" s="8">
        <v>7400</v>
      </c>
      <c r="B103" t="s">
        <v>226</v>
      </c>
      <c r="C103" s="8">
        <v>7400</v>
      </c>
      <c r="D103" t="s">
        <v>253</v>
      </c>
      <c r="E103" s="8">
        <v>7400</v>
      </c>
      <c r="F103" t="s">
        <v>257</v>
      </c>
    </row>
    <row r="104" spans="1:6">
      <c r="A104" s="8">
        <v>7430</v>
      </c>
      <c r="B104" t="s">
        <v>227</v>
      </c>
      <c r="C104" s="8">
        <v>7430</v>
      </c>
      <c r="D104" t="s">
        <v>253</v>
      </c>
      <c r="E104" s="8">
        <v>7430</v>
      </c>
      <c r="F104" t="s">
        <v>257</v>
      </c>
    </row>
    <row r="105" spans="1:6">
      <c r="A105" s="8">
        <v>8100</v>
      </c>
      <c r="B105" t="s">
        <v>228</v>
      </c>
      <c r="C105" s="8">
        <v>8100</v>
      </c>
      <c r="D105" t="s">
        <v>263</v>
      </c>
      <c r="E105" s="8">
        <v>8100</v>
      </c>
      <c r="F105" t="s">
        <v>264</v>
      </c>
    </row>
    <row r="106" spans="1:6">
      <c r="A106" s="8">
        <v>8110</v>
      </c>
      <c r="B106" t="s">
        <v>229</v>
      </c>
      <c r="C106" s="8">
        <v>8110</v>
      </c>
      <c r="D106" t="s">
        <v>251</v>
      </c>
      <c r="E106" s="8">
        <v>8110</v>
      </c>
      <c r="F106" t="s">
        <v>246</v>
      </c>
    </row>
    <row r="107" spans="1:6">
      <c r="A107" s="8">
        <v>8113</v>
      </c>
      <c r="B107" t="s">
        <v>238</v>
      </c>
      <c r="C107" s="8">
        <v>8113</v>
      </c>
      <c r="D107" t="s">
        <v>242</v>
      </c>
      <c r="E107" s="8">
        <v>8113</v>
      </c>
      <c r="F107" t="s">
        <v>245</v>
      </c>
    </row>
    <row r="108" spans="1:6">
      <c r="A108" s="8">
        <v>8115</v>
      </c>
      <c r="B108" t="s">
        <v>134</v>
      </c>
      <c r="C108" s="8">
        <v>8115</v>
      </c>
      <c r="D108" t="s">
        <v>242</v>
      </c>
      <c r="E108" s="8">
        <v>8115</v>
      </c>
      <c r="F108" t="s">
        <v>245</v>
      </c>
    </row>
    <row r="109" spans="1:6">
      <c r="A109" s="8">
        <v>8140</v>
      </c>
      <c r="B109" t="s">
        <v>230</v>
      </c>
      <c r="C109" s="8">
        <v>8140</v>
      </c>
      <c r="D109" t="s">
        <v>263</v>
      </c>
      <c r="E109" s="8">
        <v>8140</v>
      </c>
      <c r="F109" t="s">
        <v>264</v>
      </c>
    </row>
    <row r="110" spans="1:6">
      <c r="A110" s="8">
        <v>8200</v>
      </c>
      <c r="B110" t="s">
        <v>231</v>
      </c>
      <c r="C110" s="8">
        <v>8200</v>
      </c>
      <c r="D110" t="s">
        <v>252</v>
      </c>
      <c r="E110" s="8">
        <v>8200</v>
      </c>
      <c r="F110" t="s">
        <v>250</v>
      </c>
    </row>
    <row r="111" spans="1:6">
      <c r="A111" s="8">
        <v>8300</v>
      </c>
      <c r="B111" t="s">
        <v>232</v>
      </c>
      <c r="C111" s="8">
        <v>8300</v>
      </c>
      <c r="D111" t="s">
        <v>252</v>
      </c>
      <c r="E111" s="8">
        <v>8300</v>
      </c>
      <c r="F111" t="s">
        <v>250</v>
      </c>
    </row>
    <row r="112" spans="1:6">
      <c r="A112" s="8">
        <v>8310</v>
      </c>
      <c r="B112" t="s">
        <v>233</v>
      </c>
      <c r="C112" s="8">
        <v>8310</v>
      </c>
      <c r="D112" t="s">
        <v>252</v>
      </c>
      <c r="E112" s="8">
        <v>8310</v>
      </c>
      <c r="F112" t="s">
        <v>250</v>
      </c>
    </row>
    <row r="113" spans="1:6">
      <c r="A113" s="8">
        <v>8320</v>
      </c>
      <c r="B113" t="s">
        <v>234</v>
      </c>
      <c r="C113" s="8">
        <v>8320</v>
      </c>
      <c r="D113" t="s">
        <v>265</v>
      </c>
      <c r="E113" s="8">
        <v>8320</v>
      </c>
      <c r="F113" t="s">
        <v>257</v>
      </c>
    </row>
    <row r="114" spans="1:6">
      <c r="A114" s="8">
        <v>8330</v>
      </c>
      <c r="B114" t="s">
        <v>235</v>
      </c>
      <c r="C114" s="8">
        <v>8330</v>
      </c>
      <c r="D114" t="s">
        <v>252</v>
      </c>
      <c r="E114" s="8">
        <v>8330</v>
      </c>
      <c r="F114" t="s">
        <v>250</v>
      </c>
    </row>
    <row r="115" spans="1:6">
      <c r="A115" s="8">
        <v>8340</v>
      </c>
      <c r="B115" t="s">
        <v>236</v>
      </c>
      <c r="C115" s="8">
        <v>8340</v>
      </c>
      <c r="D115" t="s">
        <v>252</v>
      </c>
      <c r="E115" s="8">
        <v>8340</v>
      </c>
      <c r="F115" t="s">
        <v>250</v>
      </c>
    </row>
    <row r="116" spans="1:6">
      <c r="A116" s="8">
        <v>8350</v>
      </c>
      <c r="B116" t="s">
        <v>237</v>
      </c>
      <c r="C116" s="8">
        <v>8350</v>
      </c>
      <c r="D116" t="s">
        <v>251</v>
      </c>
      <c r="E116" s="8">
        <v>8350</v>
      </c>
      <c r="F116" t="s">
        <v>250</v>
      </c>
    </row>
  </sheetData>
  <sortState ref="A2:A3540">
    <sortCondition ref="A2:A354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7"/>
  <sheetViews>
    <sheetView showGridLines="0" workbookViewId="0">
      <pane ySplit="1" topLeftCell="A17" activePane="bottomLeft" state="frozen"/>
      <selection pane="bottomLeft" activeCell="A21" sqref="A21"/>
    </sheetView>
  </sheetViews>
  <sheetFormatPr defaultRowHeight="15"/>
  <cols>
    <col min="1" max="1" width="32" bestFit="1" customWidth="1"/>
  </cols>
  <sheetData>
    <row r="1" spans="1:7">
      <c r="B1" s="3"/>
      <c r="C1" s="9"/>
      <c r="D1" s="10" t="s">
        <v>267</v>
      </c>
      <c r="E1" s="10"/>
      <c r="F1" s="11" t="s">
        <v>268</v>
      </c>
      <c r="G1" s="11"/>
    </row>
    <row r="2" spans="1:7">
      <c r="A2" s="12" t="s">
        <v>269</v>
      </c>
      <c r="B2" s="114" t="s">
        <v>267</v>
      </c>
      <c r="C2" s="23" t="s">
        <v>268</v>
      </c>
      <c r="D2" s="12" t="s">
        <v>270</v>
      </c>
      <c r="E2" s="15">
        <v>1.0014412816929081</v>
      </c>
      <c r="F2" s="16" t="s">
        <v>270</v>
      </c>
      <c r="G2" s="16">
        <v>1.0922909111647163</v>
      </c>
    </row>
    <row r="3" spans="1:7">
      <c r="A3" s="12" t="s">
        <v>242</v>
      </c>
      <c r="B3" s="13">
        <f t="shared" ref="B3:B18" si="0">B22*D3</f>
        <v>0.96739227811534922</v>
      </c>
      <c r="C3" s="14">
        <f t="shared" ref="C3:C18" si="1">C22*F3</f>
        <v>0.17065096597435325</v>
      </c>
      <c r="D3" s="17">
        <f>E3*$E$2</f>
        <v>0.60086476901574482</v>
      </c>
      <c r="E3" s="18">
        <v>0.6</v>
      </c>
      <c r="F3" s="14">
        <f>G3*$G$2</f>
        <v>0.89346055483954578</v>
      </c>
      <c r="G3" s="14">
        <v>0.8179694124588508</v>
      </c>
    </row>
    <row r="4" spans="1:7">
      <c r="A4" s="12" t="s">
        <v>244</v>
      </c>
      <c r="B4" s="13">
        <f t="shared" si="0"/>
        <v>1.3474392445178078</v>
      </c>
      <c r="C4" s="14">
        <f t="shared" si="1"/>
        <v>0.2921616014325315</v>
      </c>
      <c r="D4" s="17">
        <f t="shared" ref="D4:D18" si="2">E4*$E$2</f>
        <v>0.6509368331003903</v>
      </c>
      <c r="E4" s="18">
        <v>0.65</v>
      </c>
      <c r="F4" s="14">
        <f t="shared" ref="F4:F18" si="3">G4*$G$2</f>
        <v>0.89346055483954578</v>
      </c>
      <c r="G4" s="14">
        <v>0.8179694124588508</v>
      </c>
    </row>
    <row r="5" spans="1:7">
      <c r="A5" s="12" t="s">
        <v>248</v>
      </c>
      <c r="B5" s="13">
        <f t="shared" si="0"/>
        <v>1.6728075169398335</v>
      </c>
      <c r="C5" s="14">
        <f t="shared" si="1"/>
        <v>0.4645994885165638</v>
      </c>
      <c r="D5" s="17">
        <f t="shared" si="2"/>
        <v>0.72103772281889378</v>
      </c>
      <c r="E5" s="18">
        <v>0.72</v>
      </c>
      <c r="F5" s="14">
        <f t="shared" si="3"/>
        <v>0.89346055483954578</v>
      </c>
      <c r="G5" s="14">
        <v>0.8179694124588508</v>
      </c>
    </row>
    <row r="6" spans="1:7">
      <c r="A6" s="12" t="s">
        <v>249</v>
      </c>
      <c r="B6" s="13">
        <f t="shared" si="0"/>
        <v>0.73183755311232057</v>
      </c>
      <c r="C6" s="14">
        <f t="shared" si="1"/>
        <v>0.15992943931627868</v>
      </c>
      <c r="D6" s="17">
        <f t="shared" si="2"/>
        <v>0.6202013161968819</v>
      </c>
      <c r="E6" s="18">
        <v>0.61930871787954367</v>
      </c>
      <c r="F6" s="14">
        <f t="shared" si="3"/>
        <v>0.89346055483954578</v>
      </c>
      <c r="G6" s="14">
        <v>0.8179694124588508</v>
      </c>
    </row>
    <row r="7" spans="1:7">
      <c r="A7" s="12" t="s">
        <v>251</v>
      </c>
      <c r="B7" s="13">
        <f t="shared" si="0"/>
        <v>1.4884831588725165</v>
      </c>
      <c r="C7" s="14">
        <f t="shared" si="1"/>
        <v>0.30824389141964326</v>
      </c>
      <c r="D7" s="17">
        <f t="shared" si="2"/>
        <v>0.6202013161968819</v>
      </c>
      <c r="E7" s="18">
        <v>0.61930871787954367</v>
      </c>
      <c r="F7" s="14">
        <f t="shared" si="3"/>
        <v>0.89346055483954578</v>
      </c>
      <c r="G7" s="14">
        <v>0.8179694124588508</v>
      </c>
    </row>
    <row r="8" spans="1:7">
      <c r="A8" s="12" t="s">
        <v>252</v>
      </c>
      <c r="B8" s="13">
        <f t="shared" si="0"/>
        <v>1.2017295380314896</v>
      </c>
      <c r="C8" s="14">
        <f t="shared" si="1"/>
        <v>0.2322997442582819</v>
      </c>
      <c r="D8" s="17">
        <f t="shared" si="2"/>
        <v>1.0014412816929081</v>
      </c>
      <c r="E8" s="18">
        <v>1</v>
      </c>
      <c r="F8" s="14">
        <f t="shared" si="3"/>
        <v>0.89346055483954578</v>
      </c>
      <c r="G8" s="14">
        <v>0.8179694124588508</v>
      </c>
    </row>
    <row r="9" spans="1:7">
      <c r="A9" s="12" t="s">
        <v>263</v>
      </c>
      <c r="B9" s="13">
        <f t="shared" si="0"/>
        <v>1.0171301585628862</v>
      </c>
      <c r="C9" s="14">
        <f t="shared" si="1"/>
        <v>0.19656132206470006</v>
      </c>
      <c r="D9" s="17">
        <f t="shared" si="2"/>
        <v>0.6202013161968819</v>
      </c>
      <c r="E9" s="18">
        <v>0.61930871787954367</v>
      </c>
      <c r="F9" s="14">
        <f t="shared" si="3"/>
        <v>0.89346055483954578</v>
      </c>
      <c r="G9" s="14">
        <v>0.8179694124588508</v>
      </c>
    </row>
    <row r="10" spans="1:7">
      <c r="A10" s="12" t="s">
        <v>255</v>
      </c>
      <c r="B10" s="13">
        <f t="shared" si="0"/>
        <v>1.8765006736361713</v>
      </c>
      <c r="C10" s="14">
        <f t="shared" si="1"/>
        <v>0.3700681607026059</v>
      </c>
      <c r="D10" s="17">
        <f t="shared" si="2"/>
        <v>0.54077829211417039</v>
      </c>
      <c r="E10" s="18">
        <v>0.54</v>
      </c>
      <c r="F10" s="14">
        <f t="shared" si="3"/>
        <v>0.60076000114059402</v>
      </c>
      <c r="G10" s="14">
        <v>0.55000000000000004</v>
      </c>
    </row>
    <row r="11" spans="1:7">
      <c r="A11" s="12" t="s">
        <v>271</v>
      </c>
      <c r="B11" s="13">
        <f t="shared" si="0"/>
        <v>0.95337210017164864</v>
      </c>
      <c r="C11" s="14">
        <f t="shared" si="1"/>
        <v>0.22938109134459039</v>
      </c>
      <c r="D11" s="17">
        <f t="shared" si="2"/>
        <v>0.56080711774802861</v>
      </c>
      <c r="E11" s="18">
        <v>0.56000000000000005</v>
      </c>
      <c r="F11" s="14">
        <f t="shared" si="3"/>
        <v>0.76460363781530138</v>
      </c>
      <c r="G11" s="14">
        <v>0.7</v>
      </c>
    </row>
    <row r="12" spans="1:7">
      <c r="A12" s="12" t="s">
        <v>261</v>
      </c>
      <c r="B12" s="13">
        <f t="shared" si="0"/>
        <v>1.6671011379372187</v>
      </c>
      <c r="C12" s="14">
        <f t="shared" si="1"/>
        <v>0.16490862031309303</v>
      </c>
      <c r="D12" s="17">
        <f t="shared" si="2"/>
        <v>0.74424157943625824</v>
      </c>
      <c r="E12" s="18">
        <v>0.7431704614554524</v>
      </c>
      <c r="F12" s="14">
        <f t="shared" si="3"/>
        <v>0.90114000171089093</v>
      </c>
      <c r="G12" s="14">
        <v>0.82499999999999996</v>
      </c>
    </row>
    <row r="13" spans="1:7">
      <c r="A13" s="12" t="s">
        <v>173</v>
      </c>
      <c r="B13" s="13">
        <f t="shared" si="0"/>
        <v>1.1942187284187931</v>
      </c>
      <c r="C13" s="14">
        <f t="shared" si="1"/>
        <v>0.52982210901985061</v>
      </c>
      <c r="D13" s="17">
        <f t="shared" si="2"/>
        <v>0.45064857676180869</v>
      </c>
      <c r="E13" s="18">
        <v>0.45</v>
      </c>
      <c r="F13" s="14">
        <f t="shared" si="3"/>
        <v>0.89346055483954578</v>
      </c>
      <c r="G13" s="14">
        <v>0.8179694124588508</v>
      </c>
    </row>
    <row r="14" spans="1:7">
      <c r="A14" s="12" t="s">
        <v>260</v>
      </c>
      <c r="B14" s="13">
        <f t="shared" si="0"/>
        <v>1.7303616721893005</v>
      </c>
      <c r="C14" s="14">
        <f t="shared" si="1"/>
        <v>0.38508149913584422</v>
      </c>
      <c r="D14" s="17">
        <f t="shared" si="2"/>
        <v>0.6202013161968819</v>
      </c>
      <c r="E14" s="18">
        <v>0.61930871787954367</v>
      </c>
      <c r="F14" s="14">
        <f t="shared" si="3"/>
        <v>0.89346055483954578</v>
      </c>
      <c r="G14" s="14">
        <v>0.8179694124588508</v>
      </c>
    </row>
    <row r="15" spans="1:7">
      <c r="A15" s="12" t="s">
        <v>256</v>
      </c>
      <c r="B15" s="13">
        <f t="shared" si="0"/>
        <v>0.80616023176279095</v>
      </c>
      <c r="C15" s="14">
        <f t="shared" si="1"/>
        <v>4.9140330516175015E-2</v>
      </c>
      <c r="D15" s="17">
        <f t="shared" si="2"/>
        <v>0.70100889718503567</v>
      </c>
      <c r="E15" s="18">
        <v>0.7</v>
      </c>
      <c r="F15" s="14">
        <f t="shared" si="3"/>
        <v>0.89346055483954578</v>
      </c>
      <c r="G15" s="14">
        <v>0.8179694124588508</v>
      </c>
    </row>
    <row r="16" spans="1:7">
      <c r="A16" s="12" t="s">
        <v>253</v>
      </c>
      <c r="B16" s="13">
        <f t="shared" si="0"/>
        <v>0.73183755311232057</v>
      </c>
      <c r="C16" s="14">
        <f t="shared" si="1"/>
        <v>0.13401908322593187</v>
      </c>
      <c r="D16" s="17">
        <f t="shared" si="2"/>
        <v>0.6202013161968819</v>
      </c>
      <c r="E16" s="18">
        <v>0.61930871787954367</v>
      </c>
      <c r="F16" s="14">
        <f t="shared" si="3"/>
        <v>0.89346055483954578</v>
      </c>
      <c r="G16" s="14">
        <v>0.8179694124588508</v>
      </c>
    </row>
    <row r="17" spans="1:7">
      <c r="A17" s="12" t="s">
        <v>254</v>
      </c>
      <c r="B17" s="13">
        <f t="shared" si="0"/>
        <v>0.52096910560538079</v>
      </c>
      <c r="C17" s="14">
        <f t="shared" si="1"/>
        <v>9.3813358258152305E-2</v>
      </c>
      <c r="D17" s="17">
        <f t="shared" si="2"/>
        <v>0.6202013161968819</v>
      </c>
      <c r="E17" s="18">
        <v>0.61930871787954367</v>
      </c>
      <c r="F17" s="14">
        <f t="shared" si="3"/>
        <v>0.89346055483954578</v>
      </c>
      <c r="G17" s="14">
        <v>0.8179694124588508</v>
      </c>
    </row>
    <row r="18" spans="1:7">
      <c r="A18" s="12" t="s">
        <v>262</v>
      </c>
      <c r="B18" s="13">
        <f t="shared" si="0"/>
        <v>0.62640332935885068</v>
      </c>
      <c r="C18" s="14">
        <f t="shared" si="1"/>
        <v>1.7869211096790915E-2</v>
      </c>
      <c r="D18" s="17">
        <f t="shared" si="2"/>
        <v>0.6202013161968819</v>
      </c>
      <c r="E18" s="18">
        <v>0.61930871787954367</v>
      </c>
      <c r="F18" s="14">
        <f t="shared" si="3"/>
        <v>0.89346055483954578</v>
      </c>
      <c r="G18" s="14">
        <v>0.8179694124588508</v>
      </c>
    </row>
    <row r="19" spans="1:7">
      <c r="B19" s="3"/>
      <c r="C19" s="9"/>
      <c r="F19" s="19"/>
      <c r="G19" s="19"/>
    </row>
    <row r="20" spans="1:7">
      <c r="A20" s="20" t="s">
        <v>345</v>
      </c>
      <c r="B20" s="21"/>
      <c r="C20" s="22"/>
      <c r="F20" s="19"/>
      <c r="G20" s="19"/>
    </row>
    <row r="21" spans="1:7">
      <c r="A21" s="12" t="s">
        <v>269</v>
      </c>
      <c r="B21" s="114" t="s">
        <v>267</v>
      </c>
      <c r="C21" s="23" t="s">
        <v>268</v>
      </c>
      <c r="F21" s="19"/>
      <c r="G21" s="19"/>
    </row>
    <row r="22" spans="1:7">
      <c r="A22" s="12" t="s">
        <v>242</v>
      </c>
      <c r="B22" s="13">
        <v>1.61</v>
      </c>
      <c r="C22" s="14">
        <v>0.191</v>
      </c>
      <c r="F22" s="19"/>
      <c r="G22" s="19"/>
    </row>
    <row r="23" spans="1:7">
      <c r="A23" s="12" t="s">
        <v>244</v>
      </c>
      <c r="B23" s="13">
        <v>2.0699999999999998</v>
      </c>
      <c r="C23" s="14">
        <v>0.32700000000000001</v>
      </c>
      <c r="F23" s="19"/>
      <c r="G23" s="19"/>
    </row>
    <row r="24" spans="1:7">
      <c r="A24" s="12" t="s">
        <v>248</v>
      </c>
      <c r="B24" s="13">
        <v>2.3199999999999998</v>
      </c>
      <c r="C24" s="14">
        <v>0.52</v>
      </c>
      <c r="F24" s="19"/>
      <c r="G24" s="19"/>
    </row>
    <row r="25" spans="1:7">
      <c r="A25" s="12" t="s">
        <v>249</v>
      </c>
      <c r="B25" s="13">
        <v>1.18</v>
      </c>
      <c r="C25" s="14">
        <v>0.17899999999999999</v>
      </c>
      <c r="F25" s="19"/>
      <c r="G25" s="19"/>
    </row>
    <row r="26" spans="1:7">
      <c r="A26" s="12" t="s">
        <v>251</v>
      </c>
      <c r="B26" s="13">
        <v>2.4</v>
      </c>
      <c r="C26" s="14">
        <v>0.34499999999999997</v>
      </c>
      <c r="F26" s="19"/>
      <c r="G26" s="19"/>
    </row>
    <row r="27" spans="1:7">
      <c r="A27" s="12" t="s">
        <v>252</v>
      </c>
      <c r="B27" s="13">
        <v>1.2</v>
      </c>
      <c r="C27" s="14">
        <v>0.26</v>
      </c>
      <c r="F27" s="19"/>
      <c r="G27" s="19"/>
    </row>
    <row r="28" spans="1:7">
      <c r="A28" s="12" t="s">
        <v>263</v>
      </c>
      <c r="B28" s="13">
        <v>1.64</v>
      </c>
      <c r="C28" s="14">
        <v>0.22</v>
      </c>
      <c r="F28" s="19"/>
      <c r="G28" s="19"/>
    </row>
    <row r="29" spans="1:7">
      <c r="A29" s="12" t="s">
        <v>255</v>
      </c>
      <c r="B29" s="13">
        <v>3.47</v>
      </c>
      <c r="C29" s="14">
        <v>0.61599999999999999</v>
      </c>
      <c r="F29" s="19"/>
      <c r="G29" s="19"/>
    </row>
    <row r="30" spans="1:7">
      <c r="A30" s="12" t="s">
        <v>171</v>
      </c>
      <c r="B30" s="13">
        <v>1.7</v>
      </c>
      <c r="C30" s="14">
        <v>0.3</v>
      </c>
      <c r="F30" s="19"/>
      <c r="G30" s="19"/>
    </row>
    <row r="31" spans="1:7">
      <c r="A31" s="12" t="s">
        <v>261</v>
      </c>
      <c r="B31" s="13">
        <v>2.2400000000000002</v>
      </c>
      <c r="C31" s="14">
        <v>0.183</v>
      </c>
      <c r="F31" s="19"/>
      <c r="G31" s="19"/>
    </row>
    <row r="32" spans="1:7">
      <c r="A32" s="12" t="s">
        <v>173</v>
      </c>
      <c r="B32" s="13">
        <v>2.65</v>
      </c>
      <c r="C32" s="14">
        <v>0.59299999999999997</v>
      </c>
      <c r="F32" s="19"/>
      <c r="G32" s="19"/>
    </row>
    <row r="33" spans="1:7">
      <c r="A33" s="12" t="s">
        <v>260</v>
      </c>
      <c r="B33" s="13">
        <v>2.79</v>
      </c>
      <c r="C33" s="14">
        <v>0.43099999999999999</v>
      </c>
      <c r="F33" s="19"/>
      <c r="G33" s="19"/>
    </row>
    <row r="34" spans="1:7">
      <c r="A34" s="12" t="s">
        <v>256</v>
      </c>
      <c r="B34" s="13">
        <v>1.1499999999999999</v>
      </c>
      <c r="C34" s="14">
        <v>5.5E-2</v>
      </c>
      <c r="F34" s="19"/>
      <c r="G34" s="19"/>
    </row>
    <row r="35" spans="1:7">
      <c r="A35" s="12" t="s">
        <v>253</v>
      </c>
      <c r="B35" s="13">
        <v>1.18</v>
      </c>
      <c r="C35" s="14">
        <v>0.15</v>
      </c>
      <c r="F35" s="19"/>
      <c r="G35" s="19"/>
    </row>
    <row r="36" spans="1:7">
      <c r="A36" s="12" t="s">
        <v>254</v>
      </c>
      <c r="B36" s="13">
        <v>0.84</v>
      </c>
      <c r="C36" s="14">
        <v>0.105</v>
      </c>
      <c r="F36" s="19"/>
      <c r="G36" s="19"/>
    </row>
    <row r="37" spans="1:7">
      <c r="A37" s="12" t="s">
        <v>262</v>
      </c>
      <c r="B37" s="13">
        <v>1.01</v>
      </c>
      <c r="C37" s="14">
        <v>0.02</v>
      </c>
      <c r="F37" s="19"/>
      <c r="G37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pane ySplit="1" topLeftCell="A2" activePane="bottomLeft" state="frozen"/>
      <selection pane="bottomLeft" activeCell="A19" sqref="A19"/>
    </sheetView>
  </sheetViews>
  <sheetFormatPr defaultRowHeight="15"/>
  <cols>
    <col min="1" max="1" width="45.85546875" bestFit="1" customWidth="1"/>
    <col min="7" max="7" width="20.7109375" bestFit="1" customWidth="1"/>
  </cols>
  <sheetData>
    <row r="1" spans="1:9">
      <c r="A1" s="12" t="s">
        <v>119</v>
      </c>
      <c r="B1" s="23" t="s">
        <v>3</v>
      </c>
      <c r="C1" s="23" t="s">
        <v>13</v>
      </c>
      <c r="D1" s="23" t="s">
        <v>9</v>
      </c>
      <c r="E1" s="23" t="s">
        <v>5</v>
      </c>
      <c r="F1" s="23" t="s">
        <v>10</v>
      </c>
      <c r="G1" s="12"/>
      <c r="H1" s="16" t="s">
        <v>270</v>
      </c>
      <c r="I1" s="16">
        <v>1</v>
      </c>
    </row>
    <row r="2" spans="1:9">
      <c r="A2" s="12" t="s">
        <v>272</v>
      </c>
      <c r="B2" s="14">
        <f>B20*$H2</f>
        <v>0.59528810307585422</v>
      </c>
      <c r="C2" s="14">
        <f t="shared" ref="C2:F2" si="0">C20*$H2</f>
        <v>0.60952944525470243</v>
      </c>
      <c r="D2" s="14">
        <f t="shared" si="0"/>
        <v>0.62566963305739698</v>
      </c>
      <c r="E2" s="14">
        <f t="shared" si="0"/>
        <v>0.63801212961239884</v>
      </c>
      <c r="F2" s="14">
        <f t="shared" si="0"/>
        <v>0.63184088133489791</v>
      </c>
      <c r="G2" s="12" t="s">
        <v>273</v>
      </c>
      <c r="H2" s="18">
        <f>I2*$I$1</f>
        <v>0.94942281192321243</v>
      </c>
      <c r="I2" s="18">
        <v>0.94942281192321243</v>
      </c>
    </row>
    <row r="3" spans="1:9">
      <c r="A3" s="12" t="s">
        <v>250</v>
      </c>
      <c r="B3" s="14">
        <f t="shared" ref="B3:F9" si="1">B21*$H3</f>
        <v>0.5449281084296117</v>
      </c>
      <c r="C3" s="14">
        <f t="shared" si="1"/>
        <v>0.55707618727995345</v>
      </c>
      <c r="D3" s="14">
        <f t="shared" si="1"/>
        <v>0.57095970596605816</v>
      </c>
      <c r="E3" s="14">
        <f t="shared" si="1"/>
        <v>0.58224006489851832</v>
      </c>
      <c r="F3" s="14">
        <f t="shared" si="1"/>
        <v>0.57659988543228824</v>
      </c>
      <c r="G3" s="12" t="s">
        <v>273</v>
      </c>
      <c r="H3" s="18">
        <f t="shared" ref="H3:H16" si="2">I3*$I$1</f>
        <v>0.86771991788154734</v>
      </c>
      <c r="I3" s="18">
        <v>0.86771991788154734</v>
      </c>
    </row>
    <row r="4" spans="1:9">
      <c r="A4" s="12" t="s">
        <v>247</v>
      </c>
      <c r="B4" s="14">
        <f t="shared" si="1"/>
        <v>0.37832588419635466</v>
      </c>
      <c r="C4" s="14">
        <f t="shared" si="1"/>
        <v>0.40522520165068265</v>
      </c>
      <c r="D4" s="14">
        <f t="shared" si="1"/>
        <v>0.43646311869441834</v>
      </c>
      <c r="E4" s="14">
        <f t="shared" si="1"/>
        <v>0.45902383655933859</v>
      </c>
      <c r="F4" s="14">
        <f t="shared" si="1"/>
        <v>0.44774347762687844</v>
      </c>
      <c r="G4" s="12" t="s">
        <v>273</v>
      </c>
      <c r="H4" s="18">
        <f t="shared" si="2"/>
        <v>0.86771991788154734</v>
      </c>
      <c r="I4" s="18">
        <v>0.86771991788154734</v>
      </c>
    </row>
    <row r="5" spans="1:9">
      <c r="A5" s="12" t="s">
        <v>264</v>
      </c>
      <c r="B5" s="14">
        <f t="shared" si="1"/>
        <v>0.37051640493542071</v>
      </c>
      <c r="C5" s="14">
        <f t="shared" si="1"/>
        <v>0.39828344230763024</v>
      </c>
      <c r="D5" s="14">
        <f t="shared" si="1"/>
        <v>0.42691819959772126</v>
      </c>
      <c r="E5" s="14">
        <f t="shared" si="1"/>
        <v>0.45034663738052311</v>
      </c>
      <c r="F5" s="14">
        <f t="shared" si="1"/>
        <v>0.43863241848912221</v>
      </c>
      <c r="G5" s="12" t="s">
        <v>273</v>
      </c>
      <c r="H5" s="18">
        <f t="shared" si="2"/>
        <v>0.86771991788154734</v>
      </c>
      <c r="I5" s="18">
        <v>0.86771991788154734</v>
      </c>
    </row>
    <row r="6" spans="1:9">
      <c r="A6" s="12" t="s">
        <v>254</v>
      </c>
      <c r="B6" s="14">
        <f t="shared" si="1"/>
        <v>0.2984336595879456</v>
      </c>
      <c r="C6" s="14">
        <f t="shared" si="1"/>
        <v>0.2984336595879456</v>
      </c>
      <c r="D6" s="14">
        <f t="shared" si="1"/>
        <v>0.2984336595879456</v>
      </c>
      <c r="E6" s="14">
        <f t="shared" si="1"/>
        <v>0.2984336595879456</v>
      </c>
      <c r="F6" s="14">
        <f t="shared" si="1"/>
        <v>0.2984336595879456</v>
      </c>
      <c r="G6" s="12" t="s">
        <v>273</v>
      </c>
      <c r="H6" s="18">
        <f t="shared" si="2"/>
        <v>0.68605438985734624</v>
      </c>
      <c r="I6" s="18">
        <v>0.68605438985734624</v>
      </c>
    </row>
    <row r="7" spans="1:9">
      <c r="A7" s="12" t="s">
        <v>261</v>
      </c>
      <c r="B7" s="14">
        <f t="shared" si="1"/>
        <v>0.32696578480774496</v>
      </c>
      <c r="C7" s="14">
        <f t="shared" si="1"/>
        <v>0.32696578480774496</v>
      </c>
      <c r="D7" s="14">
        <f t="shared" si="1"/>
        <v>0.32696578480774496</v>
      </c>
      <c r="E7" s="14">
        <f t="shared" si="1"/>
        <v>0.32696578480774496</v>
      </c>
      <c r="F7" s="14">
        <f t="shared" si="1"/>
        <v>0.32696578480774496</v>
      </c>
      <c r="G7" s="12" t="s">
        <v>273</v>
      </c>
      <c r="H7" s="18">
        <f t="shared" si="2"/>
        <v>0.81537602196445125</v>
      </c>
      <c r="I7" s="18">
        <v>0.81537602196445125</v>
      </c>
    </row>
    <row r="8" spans="1:9">
      <c r="A8" s="12" t="s">
        <v>246</v>
      </c>
      <c r="B8" s="14">
        <f t="shared" si="1"/>
        <v>0.21931666955426207</v>
      </c>
      <c r="C8" s="14">
        <f t="shared" si="1"/>
        <v>0.25919242765503703</v>
      </c>
      <c r="D8" s="14">
        <f t="shared" si="1"/>
        <v>0.30761299106312084</v>
      </c>
      <c r="E8" s="14">
        <f t="shared" si="1"/>
        <v>0.34369105791620291</v>
      </c>
      <c r="F8" s="14">
        <f t="shared" si="1"/>
        <v>0.32565202448966185</v>
      </c>
      <c r="G8" s="12" t="s">
        <v>273</v>
      </c>
      <c r="H8" s="18">
        <f t="shared" si="2"/>
        <v>0.94942281192321243</v>
      </c>
      <c r="I8" s="18">
        <v>0.94942281192321243</v>
      </c>
    </row>
    <row r="9" spans="1:9">
      <c r="A9" s="12" t="s">
        <v>255</v>
      </c>
      <c r="B9" s="14">
        <f t="shared" si="1"/>
        <v>0.58663586860269046</v>
      </c>
      <c r="C9" s="14">
        <f t="shared" si="1"/>
        <v>0.58663586860269046</v>
      </c>
      <c r="D9" s="14">
        <f t="shared" si="1"/>
        <v>0.58663586860269046</v>
      </c>
      <c r="E9" s="14">
        <f t="shared" si="1"/>
        <v>0.58663586860269046</v>
      </c>
      <c r="F9" s="14">
        <f t="shared" si="1"/>
        <v>0.58663586860269046</v>
      </c>
      <c r="G9" s="12" t="s">
        <v>273</v>
      </c>
      <c r="H9" s="18">
        <f t="shared" si="2"/>
        <v>1.6524954045146212</v>
      </c>
      <c r="I9" s="18">
        <v>1.6524954045146212</v>
      </c>
    </row>
    <row r="10" spans="1:9">
      <c r="A10" s="12" t="s">
        <v>259</v>
      </c>
      <c r="B10" s="14">
        <v>0.2</v>
      </c>
      <c r="C10" s="14">
        <v>0.2</v>
      </c>
      <c r="D10" s="14">
        <v>0.2</v>
      </c>
      <c r="E10" s="14">
        <v>0.2</v>
      </c>
      <c r="F10" s="14">
        <v>0.2</v>
      </c>
      <c r="G10" s="12" t="s">
        <v>273</v>
      </c>
      <c r="H10" s="18">
        <f t="shared" si="2"/>
        <v>1.956902452714683</v>
      </c>
      <c r="I10" s="18">
        <v>1.956902452714683</v>
      </c>
    </row>
    <row r="11" spans="1:9">
      <c r="A11" s="12" t="s">
        <v>260</v>
      </c>
      <c r="B11" s="14">
        <f t="shared" ref="B11:F16" si="3">B28*$H11</f>
        <v>0.30381529981542799</v>
      </c>
      <c r="C11" s="14">
        <f t="shared" si="3"/>
        <v>0.30381529981542799</v>
      </c>
      <c r="D11" s="14">
        <f t="shared" si="3"/>
        <v>0.30381529981542799</v>
      </c>
      <c r="E11" s="14">
        <f t="shared" si="3"/>
        <v>0.30381529981542799</v>
      </c>
      <c r="F11" s="14">
        <f t="shared" si="3"/>
        <v>0.30381529981542799</v>
      </c>
      <c r="G11" s="12" t="s">
        <v>273</v>
      </c>
      <c r="H11" s="18">
        <f t="shared" si="2"/>
        <v>0.94942281192321243</v>
      </c>
      <c r="I11" s="18">
        <v>0.94942281192321243</v>
      </c>
    </row>
    <row r="12" spans="1:9">
      <c r="A12" s="12" t="s">
        <v>262</v>
      </c>
      <c r="B12" s="14">
        <f t="shared" si="3"/>
        <v>0.24869471632328805</v>
      </c>
      <c r="C12" s="14">
        <f t="shared" si="3"/>
        <v>0.24869471632328805</v>
      </c>
      <c r="D12" s="14">
        <f t="shared" si="3"/>
        <v>0.24869471632328805</v>
      </c>
      <c r="E12" s="14">
        <f t="shared" si="3"/>
        <v>0.24869471632328805</v>
      </c>
      <c r="F12" s="14">
        <f t="shared" si="3"/>
        <v>0.24869471632328805</v>
      </c>
      <c r="G12" s="12" t="s">
        <v>273</v>
      </c>
      <c r="H12" s="18">
        <f t="shared" si="2"/>
        <v>0.57171199154778862</v>
      </c>
      <c r="I12" s="18">
        <v>0.57171199154778862</v>
      </c>
    </row>
    <row r="13" spans="1:9">
      <c r="A13" s="12" t="s">
        <v>245</v>
      </c>
      <c r="B13" s="14">
        <f t="shared" si="3"/>
        <v>0.12152611992617118</v>
      </c>
      <c r="C13" s="14">
        <f t="shared" si="3"/>
        <v>0.1586591010147235</v>
      </c>
      <c r="D13" s="14">
        <f t="shared" si="3"/>
        <v>0.2050753273754139</v>
      </c>
      <c r="E13" s="14">
        <f t="shared" si="3"/>
        <v>0.24052044568721381</v>
      </c>
      <c r="F13" s="14">
        <f t="shared" si="3"/>
        <v>0.22279788653131388</v>
      </c>
      <c r="G13" s="12" t="s">
        <v>273</v>
      </c>
      <c r="H13" s="18">
        <f t="shared" si="2"/>
        <v>0.84393138837618886</v>
      </c>
      <c r="I13" s="18">
        <v>0.84393138837618886</v>
      </c>
    </row>
    <row r="14" spans="1:9">
      <c r="A14" s="12" t="s">
        <v>243</v>
      </c>
      <c r="B14" s="14">
        <f t="shared" si="3"/>
        <v>8.3338224602148639E-2</v>
      </c>
      <c r="C14" s="14">
        <f t="shared" si="3"/>
        <v>0.15190764990771397</v>
      </c>
      <c r="D14" s="14">
        <f t="shared" si="3"/>
        <v>0.22153198944874952</v>
      </c>
      <c r="E14" s="14">
        <f t="shared" si="3"/>
        <v>0.27638752969320179</v>
      </c>
      <c r="F14" s="14">
        <f t="shared" si="3"/>
        <v>0.24895975957097566</v>
      </c>
      <c r="G14" s="12" t="s">
        <v>273</v>
      </c>
      <c r="H14" s="18">
        <f t="shared" si="2"/>
        <v>1.0549142354702359</v>
      </c>
      <c r="I14" s="18">
        <v>1.0549142354702359</v>
      </c>
    </row>
    <row r="15" spans="1:9">
      <c r="A15" s="12" t="s">
        <v>173</v>
      </c>
      <c r="B15" s="14">
        <f t="shared" si="3"/>
        <v>0.25824300484311374</v>
      </c>
      <c r="C15" s="14">
        <f t="shared" si="3"/>
        <v>0.25824300484311374</v>
      </c>
      <c r="D15" s="14">
        <f t="shared" si="3"/>
        <v>0.25824300484311374</v>
      </c>
      <c r="E15" s="14">
        <f t="shared" si="3"/>
        <v>0.25824300484311374</v>
      </c>
      <c r="F15" s="14">
        <f t="shared" si="3"/>
        <v>0.25824300484311374</v>
      </c>
      <c r="G15" s="12" t="s">
        <v>273</v>
      </c>
      <c r="H15" s="18">
        <f t="shared" si="2"/>
        <v>1.265897082564283</v>
      </c>
      <c r="I15" s="18">
        <v>1.265897082564283</v>
      </c>
    </row>
    <row r="16" spans="1:9">
      <c r="A16" s="12" t="s">
        <v>257</v>
      </c>
      <c r="B16" s="14">
        <f t="shared" si="3"/>
        <v>2.0887301862310671E-2</v>
      </c>
      <c r="C16" s="14">
        <f t="shared" si="3"/>
        <v>9.4942281192321246E-2</v>
      </c>
      <c r="D16" s="14">
        <f t="shared" si="3"/>
        <v>0.19937879050387461</v>
      </c>
      <c r="E16" s="14">
        <f t="shared" si="3"/>
        <v>0.28292799795311729</v>
      </c>
      <c r="F16" s="14">
        <f t="shared" si="3"/>
        <v>0.24115339422849597</v>
      </c>
      <c r="G16" s="12" t="s">
        <v>273</v>
      </c>
      <c r="H16" s="18">
        <f t="shared" si="2"/>
        <v>1.8988456238464249</v>
      </c>
      <c r="I16" s="18">
        <v>1.8988456238464249</v>
      </c>
    </row>
    <row r="17" spans="1:9">
      <c r="B17" s="9"/>
      <c r="C17" s="9"/>
      <c r="D17" s="9"/>
      <c r="E17" s="9"/>
      <c r="F17" s="9"/>
      <c r="H17" s="19"/>
      <c r="I17" s="19"/>
    </row>
    <row r="18" spans="1:9">
      <c r="A18" s="20" t="s">
        <v>345</v>
      </c>
      <c r="B18" s="22"/>
      <c r="C18" s="22"/>
      <c r="D18" s="22"/>
      <c r="E18" s="22"/>
      <c r="F18" s="22"/>
      <c r="G18" s="20"/>
      <c r="H18" s="19"/>
      <c r="I18" s="19"/>
    </row>
    <row r="19" spans="1:9">
      <c r="A19" s="12" t="s">
        <v>119</v>
      </c>
      <c r="B19" s="23" t="s">
        <v>3</v>
      </c>
      <c r="C19" s="23" t="s">
        <v>13</v>
      </c>
      <c r="D19" s="23" t="s">
        <v>9</v>
      </c>
      <c r="E19" s="23" t="s">
        <v>5</v>
      </c>
      <c r="F19" s="23" t="s">
        <v>10</v>
      </c>
      <c r="G19" s="12"/>
      <c r="H19" s="19"/>
      <c r="I19" s="19"/>
    </row>
    <row r="20" spans="1:9">
      <c r="A20" s="12" t="s">
        <v>272</v>
      </c>
      <c r="B20" s="14">
        <v>0.627</v>
      </c>
      <c r="C20" s="14">
        <v>0.64200000000000002</v>
      </c>
      <c r="D20" s="14">
        <v>0.65900000000000003</v>
      </c>
      <c r="E20" s="14">
        <v>0.67200000000000004</v>
      </c>
      <c r="F20" s="14">
        <v>0.66549999999999998</v>
      </c>
      <c r="G20" s="12" t="s">
        <v>273</v>
      </c>
      <c r="H20" s="19"/>
      <c r="I20" s="19"/>
    </row>
    <row r="21" spans="1:9">
      <c r="A21" s="12" t="s">
        <v>250</v>
      </c>
      <c r="B21" s="14">
        <v>0.628</v>
      </c>
      <c r="C21" s="14">
        <v>0.64200000000000002</v>
      </c>
      <c r="D21" s="14">
        <v>0.65800000000000003</v>
      </c>
      <c r="E21" s="14">
        <v>0.67100000000000004</v>
      </c>
      <c r="F21" s="14">
        <v>0.66450000000000009</v>
      </c>
      <c r="G21" s="12" t="s">
        <v>273</v>
      </c>
      <c r="H21" s="19"/>
      <c r="I21" s="19"/>
    </row>
    <row r="22" spans="1:9">
      <c r="A22" s="12" t="s">
        <v>247</v>
      </c>
      <c r="B22" s="14">
        <v>0.436</v>
      </c>
      <c r="C22" s="14">
        <v>0.46700000000000003</v>
      </c>
      <c r="D22" s="14">
        <v>0.503</v>
      </c>
      <c r="E22" s="14">
        <v>0.52900000000000003</v>
      </c>
      <c r="F22" s="14">
        <v>0.51600000000000001</v>
      </c>
      <c r="G22" s="12" t="s">
        <v>273</v>
      </c>
      <c r="H22" s="19"/>
      <c r="I22" s="19"/>
    </row>
    <row r="23" spans="1:9">
      <c r="A23" s="12" t="s">
        <v>264</v>
      </c>
      <c r="B23" s="14">
        <v>0.42699999999999999</v>
      </c>
      <c r="C23" s="14">
        <v>0.45900000000000002</v>
      </c>
      <c r="D23" s="14">
        <v>0.49199999999999999</v>
      </c>
      <c r="E23" s="14">
        <v>0.51900000000000002</v>
      </c>
      <c r="F23" s="14">
        <v>0.50550000000000006</v>
      </c>
      <c r="G23" s="12" t="s">
        <v>273</v>
      </c>
      <c r="H23" s="19"/>
      <c r="I23" s="19"/>
    </row>
    <row r="24" spans="1:9">
      <c r="A24" s="12" t="s">
        <v>254</v>
      </c>
      <c r="B24" s="14">
        <v>0.435</v>
      </c>
      <c r="C24" s="14">
        <v>0.435</v>
      </c>
      <c r="D24" s="14">
        <v>0.435</v>
      </c>
      <c r="E24" s="14">
        <v>0.435</v>
      </c>
      <c r="F24" s="14">
        <v>0.435</v>
      </c>
      <c r="G24" s="12" t="s">
        <v>273</v>
      </c>
      <c r="H24" s="19"/>
      <c r="I24" s="19"/>
    </row>
    <row r="25" spans="1:9">
      <c r="A25" s="12" t="s">
        <v>261</v>
      </c>
      <c r="B25" s="14">
        <v>0.40100000000000002</v>
      </c>
      <c r="C25" s="14">
        <v>0.40100000000000002</v>
      </c>
      <c r="D25" s="14">
        <v>0.40100000000000002</v>
      </c>
      <c r="E25" s="14">
        <v>0.40100000000000002</v>
      </c>
      <c r="F25" s="14">
        <v>0.40100000000000002</v>
      </c>
      <c r="G25" s="12" t="s">
        <v>273</v>
      </c>
      <c r="H25" s="24"/>
      <c r="I25" s="19"/>
    </row>
    <row r="26" spans="1:9">
      <c r="A26" s="12" t="s">
        <v>246</v>
      </c>
      <c r="B26" s="14">
        <v>0.23100000000000001</v>
      </c>
      <c r="C26" s="14">
        <v>0.27300000000000002</v>
      </c>
      <c r="D26" s="14">
        <v>0.32400000000000001</v>
      </c>
      <c r="E26" s="14">
        <v>0.36199999999999999</v>
      </c>
      <c r="F26" s="14">
        <v>0.34299999999999997</v>
      </c>
      <c r="G26" s="12" t="s">
        <v>273</v>
      </c>
      <c r="H26" s="25"/>
      <c r="I26" s="19"/>
    </row>
    <row r="27" spans="1:9">
      <c r="A27" s="12" t="s">
        <v>255</v>
      </c>
      <c r="B27" s="14">
        <v>0.35499999999999998</v>
      </c>
      <c r="C27" s="14">
        <v>0.35499999999999998</v>
      </c>
      <c r="D27" s="14">
        <v>0.35499999999999998</v>
      </c>
      <c r="E27" s="14">
        <v>0.35499999999999998</v>
      </c>
      <c r="F27" s="14">
        <v>0.35499999999999998</v>
      </c>
      <c r="G27" s="12" t="s">
        <v>273</v>
      </c>
      <c r="H27" s="24"/>
      <c r="I27" s="19"/>
    </row>
    <row r="28" spans="1:9">
      <c r="A28" s="12" t="s">
        <v>260</v>
      </c>
      <c r="B28" s="14">
        <v>0.32</v>
      </c>
      <c r="C28" s="14">
        <v>0.32</v>
      </c>
      <c r="D28" s="14">
        <v>0.32</v>
      </c>
      <c r="E28" s="14">
        <v>0.32</v>
      </c>
      <c r="F28" s="14">
        <v>0.32</v>
      </c>
      <c r="G28" s="12" t="s">
        <v>273</v>
      </c>
      <c r="H28" s="19"/>
      <c r="I28" s="19"/>
    </row>
    <row r="29" spans="1:9">
      <c r="A29" s="12" t="s">
        <v>262</v>
      </c>
      <c r="B29" s="14">
        <v>0.435</v>
      </c>
      <c r="C29" s="14">
        <v>0.435</v>
      </c>
      <c r="D29" s="14">
        <v>0.435</v>
      </c>
      <c r="E29" s="14">
        <v>0.435</v>
      </c>
      <c r="F29" s="14">
        <v>0.435</v>
      </c>
      <c r="G29" s="12" t="s">
        <v>273</v>
      </c>
      <c r="H29" s="19"/>
      <c r="I29" s="19"/>
    </row>
    <row r="30" spans="1:9">
      <c r="A30" s="12" t="s">
        <v>245</v>
      </c>
      <c r="B30" s="14">
        <v>0.14399999999999999</v>
      </c>
      <c r="C30" s="14">
        <v>0.188</v>
      </c>
      <c r="D30" s="14">
        <v>0.24299999999999999</v>
      </c>
      <c r="E30" s="14">
        <v>0.28499999999999998</v>
      </c>
      <c r="F30" s="14">
        <v>0.26400000000000001</v>
      </c>
      <c r="G30" s="12" t="s">
        <v>273</v>
      </c>
      <c r="H30" s="19"/>
      <c r="I30" s="19"/>
    </row>
    <row r="31" spans="1:9">
      <c r="A31" s="12" t="s">
        <v>243</v>
      </c>
      <c r="B31" s="14">
        <v>7.9000000000000001E-2</v>
      </c>
      <c r="C31" s="14">
        <v>0.14399999999999999</v>
      </c>
      <c r="D31" s="14">
        <v>0.21</v>
      </c>
      <c r="E31" s="14">
        <v>0.26200000000000001</v>
      </c>
      <c r="F31" s="14">
        <v>0.23599999999999999</v>
      </c>
      <c r="G31" s="12" t="s">
        <v>273</v>
      </c>
      <c r="H31" s="19"/>
      <c r="I31" s="19"/>
    </row>
    <row r="32" spans="1:9">
      <c r="A32" s="12" t="s">
        <v>173</v>
      </c>
      <c r="B32" s="14">
        <v>0.20399999999999999</v>
      </c>
      <c r="C32" s="14">
        <v>0.20399999999999999</v>
      </c>
      <c r="D32" s="14">
        <v>0.20399999999999999</v>
      </c>
      <c r="E32" s="14">
        <v>0.20399999999999999</v>
      </c>
      <c r="F32" s="14">
        <v>0.20399999999999999</v>
      </c>
      <c r="G32" s="12" t="s">
        <v>273</v>
      </c>
      <c r="H32" s="19"/>
      <c r="I32" s="19"/>
    </row>
    <row r="33" spans="1:9">
      <c r="A33" s="12" t="s">
        <v>257</v>
      </c>
      <c r="B33" s="14">
        <v>1.0999999999999999E-2</v>
      </c>
      <c r="C33" s="14">
        <v>0.05</v>
      </c>
      <c r="D33" s="14">
        <v>0.105</v>
      </c>
      <c r="E33" s="14">
        <v>0.14899999999999999</v>
      </c>
      <c r="F33" s="14">
        <v>0.127</v>
      </c>
      <c r="G33" s="12" t="s">
        <v>273</v>
      </c>
      <c r="H33" s="19"/>
      <c r="I33" s="1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T39"/>
  <sheetViews>
    <sheetView topLeftCell="A7" workbookViewId="0">
      <selection activeCell="B42" sqref="B42"/>
    </sheetView>
  </sheetViews>
  <sheetFormatPr defaultRowHeight="15"/>
  <cols>
    <col min="1" max="1" width="14.7109375" bestFit="1" customWidth="1"/>
    <col min="2" max="2" width="10.5703125" customWidth="1"/>
    <col min="3" max="3" width="10.5703125" style="5" customWidth="1"/>
    <col min="4" max="10" width="10.5703125" customWidth="1"/>
    <col min="11" max="11" width="9.140625" customWidth="1"/>
    <col min="12" max="14" width="10.28515625" bestFit="1" customWidth="1"/>
    <col min="15" max="15" width="9.5703125" hidden="1" customWidth="1"/>
    <col min="16" max="17" width="9.140625" hidden="1" customWidth="1"/>
    <col min="18" max="18" width="10.28515625" bestFit="1" customWidth="1"/>
    <col min="19" max="20" width="9.140625" hidden="1" customWidth="1"/>
    <col min="21" max="21" width="10.28515625" bestFit="1" customWidth="1"/>
    <col min="22" max="22" width="12.28515625" bestFit="1" customWidth="1"/>
  </cols>
  <sheetData>
    <row r="1" spans="1:10">
      <c r="A1" s="12" t="s">
        <v>282</v>
      </c>
      <c r="B1" s="12">
        <v>50.01</v>
      </c>
    </row>
    <row r="3" spans="1:10">
      <c r="A3" s="20" t="s">
        <v>346</v>
      </c>
      <c r="B3" s="20"/>
      <c r="C3" s="32"/>
      <c r="D3" s="20"/>
      <c r="E3" s="33"/>
      <c r="F3" s="20"/>
      <c r="G3" s="20"/>
      <c r="H3" s="20"/>
      <c r="I3" s="20"/>
      <c r="J3" s="20"/>
    </row>
    <row r="4" spans="1:10" ht="30">
      <c r="A4" s="12"/>
      <c r="B4" s="29" t="s">
        <v>283</v>
      </c>
      <c r="C4" s="34" t="s">
        <v>284</v>
      </c>
      <c r="D4" s="29" t="s">
        <v>285</v>
      </c>
      <c r="E4" s="29" t="s">
        <v>281</v>
      </c>
      <c r="F4" s="29" t="s">
        <v>286</v>
      </c>
      <c r="G4" s="29" t="s">
        <v>287</v>
      </c>
      <c r="H4" s="29" t="s">
        <v>288</v>
      </c>
      <c r="I4" s="29" t="s">
        <v>289</v>
      </c>
      <c r="J4" s="29" t="s">
        <v>290</v>
      </c>
    </row>
    <row r="5" spans="1:10">
      <c r="A5" s="12" t="s">
        <v>96</v>
      </c>
      <c r="B5" s="35">
        <f>SUMIF(Overall!B:B,Summary!A5,Overall!J:J)</f>
        <v>119777.54999999992</v>
      </c>
      <c r="C5" s="35">
        <f>SUMIF(Overall!B:B,Summary!A5,Overall!K:K)</f>
        <v>149125.39504055528</v>
      </c>
      <c r="D5" s="35">
        <f>SUMIF(Overall!B:B,Summary!A5,Overall!L:L)</f>
        <v>498659.45260347769</v>
      </c>
      <c r="E5" s="35">
        <f>SUMIF(Overall!B:B,Summary!A5,Overall!M:M)</f>
        <v>109747.11670033413</v>
      </c>
      <c r="F5" s="13">
        <f>C5/B5</f>
        <v>1.2450195803851003</v>
      </c>
      <c r="G5" s="13">
        <f>D5/B5</f>
        <v>4.1632129944507801</v>
      </c>
      <c r="H5" s="13">
        <f>E5/B5</f>
        <v>0.91625781876765888</v>
      </c>
      <c r="I5" s="17">
        <f>0.3677*D5/C5</f>
        <v>1.2295496730951427</v>
      </c>
      <c r="J5" s="14">
        <f>0.3677*E5/C5</f>
        <v>0.27060457945300609</v>
      </c>
    </row>
    <row r="6" spans="1:10">
      <c r="A6" s="12" t="s">
        <v>8</v>
      </c>
      <c r="B6" s="35">
        <f>SUMIF(Overall!B:B,Summary!A6,Overall!J:J)</f>
        <v>112525.40000000008</v>
      </c>
      <c r="C6" s="35">
        <f>SUMIF(Overall!B:B,Summary!A6,Overall!K:K)</f>
        <v>183408.21866624712</v>
      </c>
      <c r="D6" s="35">
        <f>SUMIF(Overall!B:B,Summary!A6,Overall!L:L)</f>
        <v>790558.53683673521</v>
      </c>
      <c r="E6" s="35">
        <f>SUMIF(Overall!B:B,Summary!A6,Overall!M:M)</f>
        <v>226135.20553301496</v>
      </c>
      <c r="F6" s="13">
        <f t="shared" ref="F6:F11" si="0">C6/B6</f>
        <v>1.6299272756750653</v>
      </c>
      <c r="G6" s="13">
        <f t="shared" ref="G6:G11" si="1">D6/B6</f>
        <v>7.0256007695749991</v>
      </c>
      <c r="H6" s="13">
        <f t="shared" ref="H6:H11" si="2">E6/B6</f>
        <v>2.0096369844765252</v>
      </c>
      <c r="I6" s="17">
        <f t="shared" ref="I6:I11" si="3">0.3677*D6/C6</f>
        <v>1.5849255617265496</v>
      </c>
      <c r="J6" s="14">
        <f t="shared" ref="J6:J11" si="4">0.3677*E6/C6</f>
        <v>0.45335980949577698</v>
      </c>
    </row>
    <row r="7" spans="1:10">
      <c r="A7" s="12" t="s">
        <v>11</v>
      </c>
      <c r="B7" s="35">
        <f>SUMIF(Overall!B:B,Summary!A7,Overall!J:J)</f>
        <v>87574.439999999886</v>
      </c>
      <c r="C7" s="35">
        <f>SUMIF(Overall!B:B,Summary!A7,Overall!K:K)</f>
        <v>146184.38564074208</v>
      </c>
      <c r="D7" s="35">
        <f>SUMIF(Overall!B:B,Summary!A7,Overall!L:L)</f>
        <v>640318.64010245784</v>
      </c>
      <c r="E7" s="35">
        <f>SUMIF(Overall!B:B,Summary!A7,Overall!M:M)</f>
        <v>156465.26040722232</v>
      </c>
      <c r="F7" s="13">
        <f t="shared" si="0"/>
        <v>1.6692585832206552</v>
      </c>
      <c r="G7" s="13">
        <f t="shared" si="1"/>
        <v>7.3117069330098907</v>
      </c>
      <c r="H7" s="13">
        <f t="shared" si="2"/>
        <v>1.7866544211669813</v>
      </c>
      <c r="I7" s="17">
        <f t="shared" si="3"/>
        <v>1.6106040527768541</v>
      </c>
      <c r="J7" s="14">
        <f t="shared" si="4"/>
        <v>0.39355965412834909</v>
      </c>
    </row>
    <row r="8" spans="1:10">
      <c r="A8" s="12" t="s">
        <v>94</v>
      </c>
      <c r="B8" s="35">
        <f>SUMIF(Overall!B:B,Summary!A8,Overall!J:J)</f>
        <v>14824.959999999983</v>
      </c>
      <c r="C8" s="35">
        <f>SUMIF(Overall!B:B,Summary!A8,Overall!K:K)</f>
        <v>19284.235868738382</v>
      </c>
      <c r="D8" s="35">
        <f>SUMIF(Overall!B:B,Summary!A8,Overall!L:L)</f>
        <v>61941.540374660552</v>
      </c>
      <c r="E8" s="35">
        <f>SUMIF(Overall!B:B,Summary!A8,Overall!M:M)</f>
        <v>13516.111139787952</v>
      </c>
      <c r="F8" s="13">
        <f t="shared" si="0"/>
        <v>1.3007951366302779</v>
      </c>
      <c r="G8" s="13">
        <f t="shared" si="1"/>
        <v>4.1781927488951487</v>
      </c>
      <c r="H8" s="13">
        <f t="shared" si="2"/>
        <v>0.91171316076319719</v>
      </c>
      <c r="I8" s="17">
        <f t="shared" si="3"/>
        <v>1.181063359253173</v>
      </c>
      <c r="J8" s="14">
        <f t="shared" si="4"/>
        <v>0.25771693003178198</v>
      </c>
    </row>
    <row r="9" spans="1:10">
      <c r="A9" s="12" t="s">
        <v>95</v>
      </c>
      <c r="B9" s="35">
        <f>SUMIF(Overall!B:B,Summary!A9,Overall!J:J)</f>
        <v>129552.62999999983</v>
      </c>
      <c r="C9" s="35">
        <f>SUMIF(Overall!B:B,Summary!A9,Overall!K:K)</f>
        <v>177638.23148557259</v>
      </c>
      <c r="D9" s="35">
        <f>SUMIF(Overall!B:B,Summary!A9,Overall!L:L)</f>
        <v>700290.98784551257</v>
      </c>
      <c r="E9" s="35">
        <f>SUMIF(Overall!B:B,Summary!A9,Overall!M:M)</f>
        <v>107026.29853314559</v>
      </c>
      <c r="F9" s="13">
        <f t="shared" si="0"/>
        <v>1.3711665404675522</v>
      </c>
      <c r="G9" s="13">
        <f t="shared" si="1"/>
        <v>5.4054555885551183</v>
      </c>
      <c r="H9" s="13">
        <f t="shared" si="2"/>
        <v>0.82612216002983285</v>
      </c>
      <c r="I9" s="17">
        <f t="shared" si="3"/>
        <v>1.4495584316358632</v>
      </c>
      <c r="J9" s="14">
        <f t="shared" si="4"/>
        <v>0.22153772665674085</v>
      </c>
    </row>
    <row r="10" spans="1:10">
      <c r="A10" s="12" t="s">
        <v>97</v>
      </c>
      <c r="B10" s="35">
        <f>SUMIF(Overall!B:B,Summary!A10,Overall!J:J)</f>
        <v>47164.299999000054</v>
      </c>
      <c r="C10" s="35">
        <f>SUMIF(Overall!B:B,Summary!A10,Overall!K:K)</f>
        <v>67927.089369446039</v>
      </c>
      <c r="D10" s="35">
        <f>SUMIF(Overall!B:B,Summary!A10,Overall!L:L)</f>
        <v>244821.02468609257</v>
      </c>
      <c r="E10" s="35">
        <f>SUMIF(Overall!B:B,Summary!A10,Overall!M:M)</f>
        <v>51262.203468562977</v>
      </c>
      <c r="F10" s="13">
        <f t="shared" si="0"/>
        <v>1.4402225702678972</v>
      </c>
      <c r="G10" s="13">
        <f t="shared" si="1"/>
        <v>5.1908122179547478</v>
      </c>
      <c r="H10" s="13">
        <f t="shared" si="2"/>
        <v>1.086885705282381</v>
      </c>
      <c r="I10" s="17">
        <f t="shared" si="3"/>
        <v>1.3252546460141428</v>
      </c>
      <c r="J10" s="14">
        <f t="shared" si="4"/>
        <v>0.27749035606211381</v>
      </c>
    </row>
    <row r="11" spans="1:10">
      <c r="A11" s="12" t="s">
        <v>128</v>
      </c>
      <c r="B11" s="36">
        <f>SUM(B5:B10)</f>
        <v>511419.27999899973</v>
      </c>
      <c r="C11" s="36">
        <f>SUM(C5:C10)</f>
        <v>743567.55607130146</v>
      </c>
      <c r="D11" s="36">
        <f t="shared" ref="D11:E11" si="5">SUM(D5:D10)</f>
        <v>2936590.1824489366</v>
      </c>
      <c r="E11" s="36">
        <f t="shared" si="5"/>
        <v>664152.19578206795</v>
      </c>
      <c r="F11" s="13">
        <f t="shared" si="0"/>
        <v>1.4539294570059145</v>
      </c>
      <c r="G11" s="13">
        <f t="shared" si="1"/>
        <v>5.7420404300257903</v>
      </c>
      <c r="H11" s="13">
        <f t="shared" si="2"/>
        <v>1.2986452051306454</v>
      </c>
      <c r="I11" s="17">
        <f t="shared" si="3"/>
        <v>1.452166923193368</v>
      </c>
      <c r="J11" s="14">
        <f t="shared" si="4"/>
        <v>0.32842848023031407</v>
      </c>
    </row>
    <row r="13" spans="1:10">
      <c r="A13" s="20" t="s">
        <v>291</v>
      </c>
      <c r="B13" s="20"/>
      <c r="C13" s="32"/>
      <c r="D13" s="20"/>
      <c r="E13" s="33"/>
      <c r="F13" s="20"/>
      <c r="G13" s="20"/>
      <c r="H13" s="20"/>
      <c r="I13" s="20"/>
      <c r="J13" s="20"/>
    </row>
    <row r="14" spans="1:10" ht="30">
      <c r="A14" s="12"/>
      <c r="B14" s="29" t="s">
        <v>283</v>
      </c>
      <c r="C14" s="34" t="s">
        <v>284</v>
      </c>
      <c r="D14" s="29" t="s">
        <v>285</v>
      </c>
      <c r="E14" s="29" t="s">
        <v>281</v>
      </c>
      <c r="F14" s="29" t="s">
        <v>286</v>
      </c>
      <c r="G14" s="29" t="s">
        <v>287</v>
      </c>
      <c r="H14" s="29" t="s">
        <v>288</v>
      </c>
      <c r="I14" s="29" t="s">
        <v>289</v>
      </c>
      <c r="J14" s="29" t="s">
        <v>290</v>
      </c>
    </row>
    <row r="15" spans="1:10">
      <c r="A15" s="12" t="s">
        <v>123</v>
      </c>
      <c r="B15" s="35">
        <v>119168</v>
      </c>
      <c r="C15" s="35">
        <v>126152</v>
      </c>
      <c r="D15" s="35">
        <v>408538.61804575805</v>
      </c>
      <c r="E15" s="35">
        <v>95371.974619068002</v>
      </c>
      <c r="F15" s="13">
        <f>C15/B15</f>
        <v>1.0586063372717509</v>
      </c>
      <c r="G15" s="13">
        <f>D15/B15</f>
        <v>3.4282577373603487</v>
      </c>
      <c r="H15" s="13">
        <f>E15/B15</f>
        <v>0.80031530796076134</v>
      </c>
      <c r="I15" s="13">
        <f>0.3677*D15/C15</f>
        <v>1.1907829432385157</v>
      </c>
      <c r="J15" s="14">
        <f>0.3677*E15/C15</f>
        <v>0.27798429725593971</v>
      </c>
    </row>
    <row r="16" spans="1:10">
      <c r="A16" s="12" t="s">
        <v>124</v>
      </c>
      <c r="B16" s="35">
        <v>112675</v>
      </c>
      <c r="C16" s="35">
        <v>152789</v>
      </c>
      <c r="D16" s="35">
        <v>727040.44821720396</v>
      </c>
      <c r="E16" s="35">
        <v>199672.670856426</v>
      </c>
      <c r="F16" s="13">
        <f t="shared" ref="F16:F21" si="6">C16/B16</f>
        <v>1.3560150876414467</v>
      </c>
      <c r="G16" s="13">
        <f t="shared" ref="G16:G21" si="7">D16/B16</f>
        <v>6.4525444705320965</v>
      </c>
      <c r="H16" s="13">
        <f t="shared" ref="H16:H21" si="8">E16/B16</f>
        <v>1.7721115673967252</v>
      </c>
      <c r="I16" s="13">
        <f t="shared" ref="I16:I21" si="9">0.3677*D16/C16</f>
        <v>1.7496859905455624</v>
      </c>
      <c r="J16" s="14">
        <f t="shared" ref="J16:J21" si="10">0.3677*E16/C16</f>
        <v>0.48052962630757345</v>
      </c>
    </row>
    <row r="17" spans="1:12">
      <c r="A17" s="12" t="s">
        <v>125</v>
      </c>
      <c r="B17" s="35">
        <v>87706</v>
      </c>
      <c r="C17" s="35">
        <v>178853</v>
      </c>
      <c r="D17" s="35">
        <v>782641.03073900007</v>
      </c>
      <c r="E17" s="35">
        <v>166956.07114891402</v>
      </c>
      <c r="F17" s="13">
        <f t="shared" si="6"/>
        <v>2.0392333477755229</v>
      </c>
      <c r="G17" s="13">
        <f t="shared" si="7"/>
        <v>8.9234605470435326</v>
      </c>
      <c r="H17" s="13">
        <f t="shared" si="8"/>
        <v>1.903587795007343</v>
      </c>
      <c r="I17" s="13">
        <f t="shared" si="9"/>
        <v>1.6090147048287162</v>
      </c>
      <c r="J17" s="14">
        <f t="shared" si="10"/>
        <v>0.34324136224416524</v>
      </c>
    </row>
    <row r="18" spans="1:12">
      <c r="A18" s="12" t="s">
        <v>126</v>
      </c>
      <c r="B18" s="35">
        <v>15055</v>
      </c>
      <c r="C18" s="35">
        <v>23620</v>
      </c>
      <c r="D18" s="35">
        <v>75905.156868574006</v>
      </c>
      <c r="E18" s="35">
        <v>14065.492327084001</v>
      </c>
      <c r="F18" s="13">
        <f t="shared" si="6"/>
        <v>1.5689139820657589</v>
      </c>
      <c r="G18" s="13">
        <f t="shared" si="7"/>
        <v>5.0418569823031554</v>
      </c>
      <c r="H18" s="13">
        <f t="shared" si="8"/>
        <v>0.93427381780697449</v>
      </c>
      <c r="I18" s="13">
        <f t="shared" si="9"/>
        <v>1.1816395504053625</v>
      </c>
      <c r="J18" s="14">
        <f t="shared" si="10"/>
        <v>0.21896196141696814</v>
      </c>
    </row>
    <row r="19" spans="1:12">
      <c r="A19" s="12" t="s">
        <v>95</v>
      </c>
      <c r="B19" s="35">
        <v>129719</v>
      </c>
      <c r="C19" s="35">
        <v>158194</v>
      </c>
      <c r="D19" s="35">
        <v>662467.05162468203</v>
      </c>
      <c r="E19" s="35">
        <v>87501.471859241996</v>
      </c>
      <c r="F19" s="13">
        <f t="shared" si="6"/>
        <v>1.2195129472166761</v>
      </c>
      <c r="G19" s="13">
        <f t="shared" si="7"/>
        <v>5.1069392427067895</v>
      </c>
      <c r="H19" s="13">
        <f t="shared" si="8"/>
        <v>0.67454630284878847</v>
      </c>
      <c r="I19" s="13">
        <f t="shared" si="9"/>
        <v>1.5398127291957697</v>
      </c>
      <c r="J19" s="14">
        <f t="shared" si="10"/>
        <v>0.20338502852600784</v>
      </c>
    </row>
    <row r="20" spans="1:12">
      <c r="A20" s="12" t="s">
        <v>127</v>
      </c>
      <c r="B20" s="35">
        <v>49965</v>
      </c>
      <c r="C20" s="35">
        <v>59408</v>
      </c>
      <c r="D20" s="35">
        <v>200907.25952463399</v>
      </c>
      <c r="E20" s="35">
        <v>46076.61279562</v>
      </c>
      <c r="F20" s="13">
        <f t="shared" si="6"/>
        <v>1.1889922946062244</v>
      </c>
      <c r="G20" s="13">
        <f t="shared" si="7"/>
        <v>4.0209598623963574</v>
      </c>
      <c r="H20" s="13">
        <f t="shared" si="8"/>
        <v>0.92217778035865106</v>
      </c>
      <c r="I20" s="13">
        <f t="shared" si="9"/>
        <v>1.2434958141531094</v>
      </c>
      <c r="J20" s="14">
        <f t="shared" si="10"/>
        <v>0.28518668403160308</v>
      </c>
    </row>
    <row r="21" spans="1:12">
      <c r="A21" s="12" t="s">
        <v>128</v>
      </c>
      <c r="B21" s="36">
        <f>SUM(B15:B20)</f>
        <v>514288</v>
      </c>
      <c r="C21" s="36">
        <f>SUM(C15:C20)</f>
        <v>699016</v>
      </c>
      <c r="D21" s="36">
        <v>2857499.5650198525</v>
      </c>
      <c r="E21" s="36">
        <v>609644.29360635404</v>
      </c>
      <c r="F21" s="13">
        <f t="shared" si="6"/>
        <v>1.3591917369256137</v>
      </c>
      <c r="G21" s="13">
        <f t="shared" si="7"/>
        <v>5.5562244598743362</v>
      </c>
      <c r="H21" s="13">
        <f t="shared" si="8"/>
        <v>1.1854141912826159</v>
      </c>
      <c r="I21" s="13">
        <f t="shared" si="9"/>
        <v>1.5031166526342743</v>
      </c>
      <c r="J21" s="14">
        <f t="shared" si="10"/>
        <v>0.32068823425938231</v>
      </c>
    </row>
    <row r="23" spans="1:12">
      <c r="A23" s="20" t="s">
        <v>292</v>
      </c>
      <c r="B23" s="20"/>
      <c r="C23" s="32"/>
      <c r="D23" s="20"/>
      <c r="E23" s="33"/>
      <c r="F23" s="20"/>
      <c r="G23" s="20"/>
      <c r="H23" s="20"/>
      <c r="I23" s="20"/>
      <c r="J23" s="20"/>
    </row>
    <row r="24" spans="1:12" ht="30">
      <c r="A24" s="12"/>
      <c r="B24" s="29" t="s">
        <v>283</v>
      </c>
      <c r="C24" s="34" t="s">
        <v>284</v>
      </c>
      <c r="D24" s="29" t="s">
        <v>285</v>
      </c>
      <c r="E24" s="29" t="s">
        <v>281</v>
      </c>
      <c r="F24" s="29" t="s">
        <v>286</v>
      </c>
      <c r="G24" s="29" t="s">
        <v>287</v>
      </c>
      <c r="H24" s="29" t="s">
        <v>288</v>
      </c>
      <c r="I24" s="29" t="s">
        <v>289</v>
      </c>
      <c r="J24" s="29" t="s">
        <v>290</v>
      </c>
      <c r="L24" s="37"/>
    </row>
    <row r="25" spans="1:12">
      <c r="A25" s="12" t="s">
        <v>123</v>
      </c>
      <c r="B25" s="38">
        <f t="shared" ref="B25:J25" si="11">(B5-B15)/AVERAGE(B15,B5)</f>
        <v>5.1019991793102301E-3</v>
      </c>
      <c r="C25" s="38">
        <f t="shared" si="11"/>
        <v>0.16691087211988995</v>
      </c>
      <c r="D25" s="38">
        <f t="shared" si="11"/>
        <v>0.19867951106471099</v>
      </c>
      <c r="E25" s="38">
        <f t="shared" si="11"/>
        <v>0.14016386274724477</v>
      </c>
      <c r="F25" s="38">
        <f t="shared" si="11"/>
        <v>0.16184332854091249</v>
      </c>
      <c r="G25" s="38">
        <f t="shared" si="11"/>
        <v>0.19362657989595913</v>
      </c>
      <c r="H25" s="38">
        <f t="shared" si="11"/>
        <v>0.13508601410750254</v>
      </c>
      <c r="I25" s="38">
        <f t="shared" si="11"/>
        <v>3.2034216780792039E-2</v>
      </c>
      <c r="J25" s="38">
        <f t="shared" si="11"/>
        <v>-2.6904365422811632E-2</v>
      </c>
      <c r="K25" s="39"/>
      <c r="L25" s="39"/>
    </row>
    <row r="26" spans="1:12">
      <c r="A26" s="12" t="s">
        <v>124</v>
      </c>
      <c r="B26" s="38">
        <f t="shared" ref="B26:J26" si="12">(B6-B16)/AVERAGE(B16,B6)</f>
        <v>-1.3285944429931604E-3</v>
      </c>
      <c r="C26" s="38">
        <f t="shared" si="12"/>
        <v>0.18215033894521135</v>
      </c>
      <c r="D26" s="38">
        <f t="shared" si="12"/>
        <v>8.3708659856903705E-2</v>
      </c>
      <c r="E26" s="38">
        <f t="shared" si="12"/>
        <v>0.12429330758732374</v>
      </c>
      <c r="F26" s="38">
        <f t="shared" si="12"/>
        <v>0.18346783340411296</v>
      </c>
      <c r="G26" s="38">
        <f t="shared" si="12"/>
        <v>8.5034890014043088E-2</v>
      </c>
      <c r="H26" s="38">
        <f t="shared" si="12"/>
        <v>0.12561671608872263</v>
      </c>
      <c r="I26" s="38">
        <f t="shared" si="12"/>
        <v>-9.8818363840159767E-2</v>
      </c>
      <c r="J26" s="40">
        <f t="shared" si="12"/>
        <v>-5.8186367186870369E-2</v>
      </c>
      <c r="K26" s="39"/>
      <c r="L26" s="39"/>
    </row>
    <row r="27" spans="1:12">
      <c r="A27" s="12" t="s">
        <v>125</v>
      </c>
      <c r="B27" s="38">
        <f t="shared" ref="B27:J27" si="13">(B7-B17)/AVERAGE(B17,B7)</f>
        <v>-1.5011372632350098E-3</v>
      </c>
      <c r="C27" s="38">
        <f t="shared" si="13"/>
        <v>-0.20101450357692666</v>
      </c>
      <c r="D27" s="38">
        <f t="shared" si="13"/>
        <v>-0.20003713886336755</v>
      </c>
      <c r="E27" s="38">
        <f t="shared" si="13"/>
        <v>-6.4873956774683619E-2</v>
      </c>
      <c r="F27" s="38">
        <f t="shared" si="13"/>
        <v>-0.19952841825678974</v>
      </c>
      <c r="G27" s="38">
        <f t="shared" si="13"/>
        <v>-0.19855090697571767</v>
      </c>
      <c r="H27" s="38">
        <f t="shared" si="13"/>
        <v>-6.3374362434987591E-2</v>
      </c>
      <c r="I27" s="38">
        <f t="shared" si="13"/>
        <v>9.8728953195683202E-4</v>
      </c>
      <c r="J27" s="38">
        <f t="shared" si="13"/>
        <v>0.13658583733208035</v>
      </c>
      <c r="K27" s="39"/>
      <c r="L27" s="39"/>
    </row>
    <row r="28" spans="1:12">
      <c r="A28" s="12" t="s">
        <v>126</v>
      </c>
      <c r="B28" s="38">
        <f t="shared" ref="B28:J28" si="14">(B8-B18)/AVERAGE(B18,B8)</f>
        <v>-1.5397610974045304E-2</v>
      </c>
      <c r="C28" s="38">
        <f t="shared" si="14"/>
        <v>-0.20211356960308044</v>
      </c>
      <c r="D28" s="38">
        <f t="shared" si="14"/>
        <v>-0.20259631566325079</v>
      </c>
      <c r="E28" s="38">
        <f t="shared" si="14"/>
        <v>-3.9836783815408422E-2</v>
      </c>
      <c r="F28" s="38">
        <f t="shared" si="14"/>
        <v>-0.18686133984012371</v>
      </c>
      <c r="G28" s="38">
        <f t="shared" si="14"/>
        <v>-0.18734481018808097</v>
      </c>
      <c r="H28" s="38">
        <f t="shared" si="14"/>
        <v>-2.4442921110149854E-2</v>
      </c>
      <c r="I28" s="38">
        <f t="shared" si="14"/>
        <v>-4.8773897880611248E-4</v>
      </c>
      <c r="J28" s="40">
        <f t="shared" si="14"/>
        <v>0.16260408971342319</v>
      </c>
      <c r="K28" s="39"/>
      <c r="L28" s="39"/>
    </row>
    <row r="29" spans="1:12">
      <c r="A29" s="12" t="s">
        <v>95</v>
      </c>
      <c r="B29" s="38">
        <f t="shared" ref="B29:J29" si="15">(B9-B19)/AVERAGE(B19,B9)</f>
        <v>-1.2833644776342871E-3</v>
      </c>
      <c r="C29" s="38">
        <f t="shared" si="15"/>
        <v>0.115797291996423</v>
      </c>
      <c r="D29" s="38">
        <f t="shared" si="15"/>
        <v>5.5510861246557776E-2</v>
      </c>
      <c r="E29" s="40">
        <f t="shared" si="15"/>
        <v>0.20074076451418221</v>
      </c>
      <c r="F29" s="38">
        <f t="shared" si="15"/>
        <v>0.11707630679273029</v>
      </c>
      <c r="G29" s="38">
        <f t="shared" si="15"/>
        <v>5.6793214227570062E-2</v>
      </c>
      <c r="H29" s="40">
        <f t="shared" si="15"/>
        <v>0.2020111182856307</v>
      </c>
      <c r="I29" s="38">
        <f t="shared" si="15"/>
        <v>-6.0383467093325482E-2</v>
      </c>
      <c r="J29" s="40">
        <f t="shared" si="15"/>
        <v>8.5439990724554063E-2</v>
      </c>
      <c r="K29" s="41"/>
      <c r="L29" s="39"/>
    </row>
    <row r="30" spans="1:12">
      <c r="A30" s="12" t="s">
        <v>127</v>
      </c>
      <c r="B30" s="38">
        <f t="shared" ref="B30:J30" si="16">(B10-B20)/AVERAGE(B20,B10)</f>
        <v>-5.7669518899627195E-2</v>
      </c>
      <c r="C30" s="38">
        <f t="shared" si="16"/>
        <v>0.13380584113353108</v>
      </c>
      <c r="D30" s="38">
        <f t="shared" si="16"/>
        <v>0.19704275773846788</v>
      </c>
      <c r="E30" s="38">
        <f t="shared" si="16"/>
        <v>0.10654723104232119</v>
      </c>
      <c r="F30" s="40">
        <f t="shared" si="16"/>
        <v>0.19110669045582243</v>
      </c>
      <c r="G30" s="40">
        <f t="shared" si="16"/>
        <v>0.2539907295478378</v>
      </c>
      <c r="H30" s="40">
        <f t="shared" si="16"/>
        <v>0.16396487826384104</v>
      </c>
      <c r="I30" s="38">
        <f t="shared" si="16"/>
        <v>6.3656500021189319E-2</v>
      </c>
      <c r="J30" s="38">
        <f t="shared" si="16"/>
        <v>-2.7356111662944004E-2</v>
      </c>
      <c r="K30" s="39"/>
      <c r="L30" s="39"/>
    </row>
    <row r="31" spans="1:12">
      <c r="A31" s="12" t="s">
        <v>128</v>
      </c>
      <c r="B31" s="38">
        <f t="shared" ref="B31:J31" si="17">(B11-B21)/AVERAGE(B21,B11)</f>
        <v>-5.5936426638271853E-3</v>
      </c>
      <c r="C31" s="38">
        <f t="shared" si="17"/>
        <v>6.1766343978898706E-2</v>
      </c>
      <c r="D31" s="38">
        <f t="shared" si="17"/>
        <v>2.7300446101524656E-2</v>
      </c>
      <c r="E31" s="38">
        <f t="shared" si="17"/>
        <v>8.5583376355330296E-2</v>
      </c>
      <c r="F31" s="38">
        <f t="shared" si="17"/>
        <v>6.7354168945631787E-2</v>
      </c>
      <c r="G31" s="38">
        <f t="shared" si="17"/>
        <v>3.2892833007935732E-2</v>
      </c>
      <c r="H31" s="38">
        <f t="shared" si="17"/>
        <v>9.1166108194936049E-2</v>
      </c>
      <c r="I31" s="38">
        <f t="shared" si="17"/>
        <v>-3.4480433524310794E-2</v>
      </c>
      <c r="J31" s="38">
        <f t="shared" si="17"/>
        <v>2.3848549261335103E-2</v>
      </c>
      <c r="K31" s="39"/>
      <c r="L31" s="39"/>
    </row>
    <row r="34" spans="1:3">
      <c r="A34" s="12" t="s">
        <v>96</v>
      </c>
      <c r="B34" s="43">
        <v>0.26094081897653293</v>
      </c>
      <c r="C34" s="3">
        <v>0.08</v>
      </c>
    </row>
    <row r="35" spans="1:3">
      <c r="A35" s="12" t="s">
        <v>8</v>
      </c>
      <c r="B35" s="43">
        <v>0.5286763739030037</v>
      </c>
      <c r="C35" s="3">
        <v>0.19</v>
      </c>
    </row>
    <row r="36" spans="1:3">
      <c r="A36" s="12" t="s">
        <v>11</v>
      </c>
      <c r="B36" s="43">
        <v>0.3</v>
      </c>
      <c r="C36" s="3">
        <v>0.11</v>
      </c>
    </row>
    <row r="37" spans="1:3">
      <c r="A37" s="12" t="s">
        <v>94</v>
      </c>
      <c r="B37" s="43">
        <v>0.13</v>
      </c>
      <c r="C37" s="3">
        <v>0.05</v>
      </c>
    </row>
    <row r="38" spans="1:3">
      <c r="A38" s="12" t="s">
        <v>95</v>
      </c>
      <c r="B38" s="43">
        <v>0</v>
      </c>
      <c r="C38" s="3">
        <v>0</v>
      </c>
    </row>
    <row r="39" spans="1:3">
      <c r="A39" s="12" t="s">
        <v>97</v>
      </c>
      <c r="B39" s="43">
        <v>0.05</v>
      </c>
      <c r="C39" s="3">
        <v>0.04</v>
      </c>
    </row>
  </sheetData>
  <conditionalFormatting sqref="B25:J31">
    <cfRule type="expression" dxfId="150" priority="10">
      <formula>B25&lt;-0.205</formula>
    </cfRule>
    <cfRule type="expression" dxfId="149" priority="11">
      <formula>B25&gt;0.205</formula>
    </cfRule>
  </conditionalFormatting>
  <conditionalFormatting sqref="L25:L31">
    <cfRule type="expression" dxfId="148" priority="8">
      <formula>L25&lt;-0.2</formula>
    </cfRule>
    <cfRule type="expression" dxfId="147" priority="9">
      <formula>L25&gt;0.2</formula>
    </cfRule>
  </conditionalFormatting>
  <conditionalFormatting sqref="K25:K31">
    <cfRule type="expression" dxfId="146" priority="4">
      <formula>ABS(K25)&gt;0.2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5"/>
  <sheetViews>
    <sheetView showGridLines="0" workbookViewId="0">
      <selection activeCell="G53" sqref="G53"/>
    </sheetView>
  </sheetViews>
  <sheetFormatPr defaultRowHeight="15"/>
  <cols>
    <col min="1" max="1" width="26.5703125" bestFit="1" customWidth="1"/>
    <col min="2" max="2" width="12.28515625" style="5" bestFit="1" customWidth="1"/>
    <col min="3" max="3" width="13.28515625" style="5" bestFit="1" customWidth="1"/>
    <col min="4" max="4" width="11.28515625" style="5" customWidth="1"/>
    <col min="5" max="5" width="10.140625" style="5" bestFit="1" customWidth="1"/>
    <col min="6" max="6" width="10.140625" style="5" customWidth="1"/>
  </cols>
  <sheetData>
    <row r="1" spans="1:9">
      <c r="B1" s="7" t="s">
        <v>294</v>
      </c>
      <c r="C1" s="6"/>
      <c r="D1" s="6"/>
      <c r="E1" s="6"/>
      <c r="F1" s="6"/>
    </row>
    <row r="2" spans="1:9" s="48" customFormat="1" ht="45">
      <c r="A2" s="49" t="s">
        <v>119</v>
      </c>
      <c r="B2" s="42" t="s">
        <v>293</v>
      </c>
      <c r="C2" s="42" t="s">
        <v>129</v>
      </c>
      <c r="D2" s="42" t="s">
        <v>130</v>
      </c>
      <c r="E2" s="42" t="s">
        <v>131</v>
      </c>
      <c r="F2" s="52" t="s">
        <v>298</v>
      </c>
      <c r="G2" s="53" t="s">
        <v>295</v>
      </c>
      <c r="H2" s="53" t="s">
        <v>296</v>
      </c>
      <c r="I2" s="53" t="s">
        <v>297</v>
      </c>
    </row>
    <row r="3" spans="1:9">
      <c r="A3" s="50" t="s">
        <v>4</v>
      </c>
      <c r="B3" s="36">
        <v>182338.27999899999</v>
      </c>
      <c r="C3" s="36">
        <v>318782.31475917413</v>
      </c>
      <c r="D3" s="36">
        <v>1498354.9166835663</v>
      </c>
      <c r="E3" s="36">
        <v>352980.01776860678</v>
      </c>
      <c r="F3" s="51">
        <f>B3/B$25</f>
        <v>0.3565338404906373</v>
      </c>
      <c r="G3" s="51">
        <f t="shared" ref="G3:I3" si="0">C3/C$25</f>
        <v>0.42872004319753526</v>
      </c>
      <c r="H3" s="51">
        <f t="shared" si="0"/>
        <v>0.5102363025112443</v>
      </c>
      <c r="I3" s="51">
        <f t="shared" si="0"/>
        <v>0.53147459273692155</v>
      </c>
    </row>
    <row r="4" spans="1:9">
      <c r="A4" s="50" t="s">
        <v>17</v>
      </c>
      <c r="B4" s="36">
        <v>73537.359999999928</v>
      </c>
      <c r="C4" s="36">
        <v>112678.43985337067</v>
      </c>
      <c r="D4" s="36">
        <v>457773.13247746666</v>
      </c>
      <c r="E4" s="36">
        <v>101685.9969975495</v>
      </c>
      <c r="F4" s="51">
        <f t="shared" ref="F4:F25" si="1">B4/B$25</f>
        <v>0.14379074641093653</v>
      </c>
      <c r="G4" s="51">
        <f t="shared" ref="G4:G25" si="2">C4/C$25</f>
        <v>0.15153759592298</v>
      </c>
      <c r="H4" s="51">
        <f t="shared" ref="H4:H25" si="3">D4/D$25</f>
        <v>0.15588594391326055</v>
      </c>
      <c r="I4" s="51">
        <f t="shared" ref="I4:I25" si="4">E4/E$25</f>
        <v>0.15310646813086243</v>
      </c>
    </row>
    <row r="5" spans="1:9">
      <c r="A5" s="50" t="s">
        <v>105</v>
      </c>
      <c r="B5" s="36">
        <v>45275.449999999968</v>
      </c>
      <c r="C5" s="36">
        <v>64609.089642846506</v>
      </c>
      <c r="D5" s="36">
        <v>259801.30009454553</v>
      </c>
      <c r="E5" s="36">
        <v>50894.224747005377</v>
      </c>
      <c r="F5" s="51">
        <f t="shared" si="1"/>
        <v>8.8529024560999162E-2</v>
      </c>
      <c r="G5" s="51">
        <f t="shared" si="2"/>
        <v>8.689067874910221E-2</v>
      </c>
      <c r="H5" s="51">
        <f t="shared" si="3"/>
        <v>8.8470397281614238E-2</v>
      </c>
      <c r="I5" s="51">
        <f t="shared" si="4"/>
        <v>7.6630364350561572E-2</v>
      </c>
    </row>
    <row r="6" spans="1:9">
      <c r="A6" s="50" t="s">
        <v>99</v>
      </c>
      <c r="B6" s="36">
        <v>56549.039999999994</v>
      </c>
      <c r="C6" s="36">
        <v>66284.947124694445</v>
      </c>
      <c r="D6" s="36">
        <v>212610.15323629905</v>
      </c>
      <c r="E6" s="36">
        <v>52705.255894963091</v>
      </c>
      <c r="F6" s="51">
        <f t="shared" si="1"/>
        <v>0.11057275744494925</v>
      </c>
      <c r="G6" s="51">
        <f t="shared" si="2"/>
        <v>8.9144485371196458E-2</v>
      </c>
      <c r="H6" s="51">
        <f t="shared" si="3"/>
        <v>7.240034871293996E-2</v>
      </c>
      <c r="I6" s="51">
        <f t="shared" si="4"/>
        <v>7.9357195880230977E-2</v>
      </c>
    </row>
    <row r="7" spans="1:9">
      <c r="A7" s="50" t="s">
        <v>104</v>
      </c>
      <c r="B7" s="36">
        <v>32591.840000000037</v>
      </c>
      <c r="C7" s="36">
        <v>41114.607055579407</v>
      </c>
      <c r="D7" s="36">
        <v>133326.93406928377</v>
      </c>
      <c r="E7" s="36">
        <v>28534.38962772689</v>
      </c>
      <c r="F7" s="51">
        <f t="shared" si="1"/>
        <v>6.3728219241292142E-2</v>
      </c>
      <c r="G7" s="51">
        <f t="shared" si="2"/>
        <v>5.5293707639439929E-2</v>
      </c>
      <c r="H7" s="51">
        <f t="shared" si="3"/>
        <v>4.5401954575117871E-2</v>
      </c>
      <c r="I7" s="51">
        <f t="shared" si="4"/>
        <v>4.2963630639098326E-2</v>
      </c>
    </row>
    <row r="8" spans="1:9">
      <c r="A8" s="50" t="s">
        <v>103</v>
      </c>
      <c r="B8" s="36">
        <v>48308.740000000013</v>
      </c>
      <c r="C8" s="36">
        <v>54668.075135788298</v>
      </c>
      <c r="D8" s="36">
        <v>112801.64275850938</v>
      </c>
      <c r="E8" s="36">
        <v>17498.26608268969</v>
      </c>
      <c r="F8" s="51">
        <f t="shared" si="1"/>
        <v>9.4460146281725027E-2</v>
      </c>
      <c r="G8" s="51">
        <f t="shared" si="2"/>
        <v>7.3521329285305873E-2</v>
      </c>
      <c r="H8" s="51">
        <f t="shared" si="3"/>
        <v>3.8412456539795303E-2</v>
      </c>
      <c r="I8" s="51">
        <f t="shared" si="4"/>
        <v>2.6346771408449116E-2</v>
      </c>
    </row>
    <row r="9" spans="1:9">
      <c r="A9" s="50" t="s">
        <v>111</v>
      </c>
      <c r="B9" s="36">
        <v>24446.679999999986</v>
      </c>
      <c r="C9" s="36">
        <v>27343.014004234552</v>
      </c>
      <c r="D9" s="36">
        <v>57565.10754109385</v>
      </c>
      <c r="E9" s="36">
        <v>16144.691172586547</v>
      </c>
      <c r="F9" s="51">
        <f t="shared" si="1"/>
        <v>4.7801639390771103E-2</v>
      </c>
      <c r="G9" s="51">
        <f t="shared" si="2"/>
        <v>3.6772736762081905E-2</v>
      </c>
      <c r="H9" s="51">
        <f t="shared" si="3"/>
        <v>1.9602703804276856E-2</v>
      </c>
      <c r="I9" s="51">
        <f t="shared" si="4"/>
        <v>2.4308722119898242E-2</v>
      </c>
    </row>
    <row r="10" spans="1:9">
      <c r="A10" s="50" t="s">
        <v>109</v>
      </c>
      <c r="B10" s="36">
        <v>6201.3800000000047</v>
      </c>
      <c r="C10" s="36">
        <v>10383.669758694792</v>
      </c>
      <c r="D10" s="36">
        <v>31230.631425806765</v>
      </c>
      <c r="E10" s="36">
        <v>7685.3015992947412</v>
      </c>
      <c r="F10" s="51">
        <f t="shared" si="1"/>
        <v>1.212582364906566E-2</v>
      </c>
      <c r="G10" s="51">
        <f t="shared" si="2"/>
        <v>1.3964662220548915E-2</v>
      </c>
      <c r="H10" s="51">
        <f t="shared" si="3"/>
        <v>1.0634998241314803E-2</v>
      </c>
      <c r="I10" s="51">
        <f t="shared" si="4"/>
        <v>1.1571597064803745E-2</v>
      </c>
    </row>
    <row r="11" spans="1:9">
      <c r="A11" s="50" t="s">
        <v>116</v>
      </c>
      <c r="B11" s="36">
        <v>4608.3700000000008</v>
      </c>
      <c r="C11" s="36">
        <v>6256.4799089010457</v>
      </c>
      <c r="D11" s="36">
        <v>27902.685023251201</v>
      </c>
      <c r="E11" s="36">
        <v>2856.8550368270139</v>
      </c>
      <c r="F11" s="51">
        <f t="shared" si="1"/>
        <v>9.0109430368151416E-3</v>
      </c>
      <c r="G11" s="51">
        <f t="shared" si="2"/>
        <v>8.4141378383393375E-3</v>
      </c>
      <c r="H11" s="51">
        <f t="shared" si="3"/>
        <v>9.5017293151821603E-3</v>
      </c>
      <c r="I11" s="51">
        <f t="shared" si="4"/>
        <v>4.3015065748039016E-3</v>
      </c>
    </row>
    <row r="12" spans="1:9">
      <c r="A12" s="50" t="s">
        <v>115</v>
      </c>
      <c r="B12" s="36">
        <v>3157.9300000000012</v>
      </c>
      <c r="C12" s="36">
        <v>5883.7834710068491</v>
      </c>
      <c r="D12" s="36">
        <v>27134.257294075131</v>
      </c>
      <c r="E12" s="36">
        <v>6871.6487776310514</v>
      </c>
      <c r="F12" s="51">
        <f t="shared" si="1"/>
        <v>6.1748356456295056E-3</v>
      </c>
      <c r="G12" s="51">
        <f t="shared" si="2"/>
        <v>7.9129104315609038E-3</v>
      </c>
      <c r="H12" s="51">
        <f t="shared" si="3"/>
        <v>9.2400558498928198E-3</v>
      </c>
      <c r="I12" s="51">
        <f t="shared" si="4"/>
        <v>1.0346497115076743E-2</v>
      </c>
    </row>
    <row r="13" spans="1:9">
      <c r="A13" s="50" t="s">
        <v>110</v>
      </c>
      <c r="B13" s="36">
        <v>3596.1</v>
      </c>
      <c r="C13" s="36">
        <v>5168.196712232967</v>
      </c>
      <c r="D13" s="36">
        <v>22189.179478187423</v>
      </c>
      <c r="E13" s="36">
        <v>5117.6924703609893</v>
      </c>
      <c r="F13" s="51">
        <f t="shared" si="1"/>
        <v>7.0316081943704442E-3</v>
      </c>
      <c r="G13" s="51">
        <f t="shared" si="2"/>
        <v>6.9505409024830855E-3</v>
      </c>
      <c r="H13" s="51">
        <f t="shared" si="3"/>
        <v>7.556103541721643E-3</v>
      </c>
      <c r="I13" s="51">
        <f t="shared" si="4"/>
        <v>7.7056019732565728E-3</v>
      </c>
    </row>
    <row r="14" spans="1:9">
      <c r="A14" s="50" t="s">
        <v>112</v>
      </c>
      <c r="B14" s="36">
        <v>4961.010000000002</v>
      </c>
      <c r="C14" s="36">
        <v>6015.7442761814864</v>
      </c>
      <c r="D14" s="36">
        <v>20191.470743824219</v>
      </c>
      <c r="E14" s="36">
        <v>5653.956820299838</v>
      </c>
      <c r="F14" s="51">
        <f t="shared" si="1"/>
        <v>9.7004751170305971E-3</v>
      </c>
      <c r="G14" s="51">
        <f t="shared" si="2"/>
        <v>8.0903802580711698E-3</v>
      </c>
      <c r="H14" s="51">
        <f t="shared" si="3"/>
        <v>6.8758217828630624E-3</v>
      </c>
      <c r="I14" s="51">
        <f t="shared" si="4"/>
        <v>8.5130439321096547E-3</v>
      </c>
    </row>
    <row r="15" spans="1:9">
      <c r="A15" s="50" t="s">
        <v>117</v>
      </c>
      <c r="B15" s="36">
        <v>3032.8699999999994</v>
      </c>
      <c r="C15" s="36">
        <v>4036.2264179226322</v>
      </c>
      <c r="D15" s="36">
        <v>17108.514089248889</v>
      </c>
      <c r="E15" s="36">
        <v>2929.4280494230934</v>
      </c>
      <c r="F15" s="51">
        <f t="shared" si="1"/>
        <v>5.9303004767554532E-3</v>
      </c>
      <c r="G15" s="51">
        <f t="shared" si="2"/>
        <v>5.4281905994505138E-3</v>
      </c>
      <c r="H15" s="51">
        <f t="shared" si="3"/>
        <v>5.8259794613157185E-3</v>
      </c>
      <c r="I15" s="51">
        <f t="shared" si="4"/>
        <v>4.410778234307521E-3</v>
      </c>
    </row>
    <row r="16" spans="1:9">
      <c r="A16" s="50" t="s">
        <v>106</v>
      </c>
      <c r="B16" s="36">
        <v>7147.23</v>
      </c>
      <c r="C16" s="36">
        <v>7780.1885160511902</v>
      </c>
      <c r="D16" s="36">
        <v>14868.631299483031</v>
      </c>
      <c r="E16" s="36">
        <v>3862.7159110521629</v>
      </c>
      <c r="F16" s="51">
        <f t="shared" si="1"/>
        <v>1.3975284623634012E-2</v>
      </c>
      <c r="G16" s="51">
        <f t="shared" si="2"/>
        <v>1.0463324350995673E-2</v>
      </c>
      <c r="H16" s="51">
        <f t="shared" si="3"/>
        <v>5.0632299284892037E-3</v>
      </c>
      <c r="I16" s="51">
        <f t="shared" si="4"/>
        <v>5.8160101488539794E-3</v>
      </c>
    </row>
    <row r="17" spans="1:9">
      <c r="A17" s="50" t="s">
        <v>107</v>
      </c>
      <c r="B17" s="36">
        <v>2028.6500000000003</v>
      </c>
      <c r="C17" s="36">
        <v>3160.7081947706279</v>
      </c>
      <c r="D17" s="36">
        <v>11857.504580127214</v>
      </c>
      <c r="E17" s="36">
        <v>2072.0413738529978</v>
      </c>
      <c r="F17" s="51">
        <f t="shared" si="1"/>
        <v>3.9667061437417212E-3</v>
      </c>
      <c r="G17" s="51">
        <f t="shared" si="2"/>
        <v>4.25073440733547E-3</v>
      </c>
      <c r="H17" s="51">
        <f t="shared" si="3"/>
        <v>4.0378479268219766E-3</v>
      </c>
      <c r="I17" s="51">
        <f t="shared" si="4"/>
        <v>3.1198291400859994E-3</v>
      </c>
    </row>
    <row r="18" spans="1:9">
      <c r="A18" s="50" t="s">
        <v>113</v>
      </c>
      <c r="B18" s="36">
        <v>2835.3500000000013</v>
      </c>
      <c r="C18" s="36">
        <v>3972.1037824637388</v>
      </c>
      <c r="D18" s="36">
        <v>10815.428258167052</v>
      </c>
      <c r="E18" s="36">
        <v>2565.6415271543892</v>
      </c>
      <c r="F18" s="51">
        <f t="shared" si="1"/>
        <v>5.5440811695748864E-3</v>
      </c>
      <c r="G18" s="51">
        <f t="shared" si="2"/>
        <v>5.3419541372281831E-3</v>
      </c>
      <c r="H18" s="51">
        <f t="shared" si="3"/>
        <v>3.6829886317836977E-3</v>
      </c>
      <c r="I18" s="51">
        <f t="shared" si="4"/>
        <v>3.8630325149090787E-3</v>
      </c>
    </row>
    <row r="19" spans="1:9">
      <c r="A19" s="50" t="s">
        <v>102</v>
      </c>
      <c r="B19" s="36">
        <v>1712.0199999999998</v>
      </c>
      <c r="C19" s="36">
        <v>2327.594677807881</v>
      </c>
      <c r="D19" s="36">
        <v>10470.736683187191</v>
      </c>
      <c r="E19" s="36">
        <v>1287.402772601223</v>
      </c>
      <c r="F19" s="51">
        <f t="shared" si="1"/>
        <v>3.3475859572665071E-3</v>
      </c>
      <c r="G19" s="51">
        <f t="shared" si="2"/>
        <v>3.130306935533757E-3</v>
      </c>
      <c r="H19" s="51">
        <f t="shared" si="3"/>
        <v>3.5656104640570696E-3</v>
      </c>
      <c r="I19" s="51">
        <f t="shared" si="4"/>
        <v>1.9384152921232915E-3</v>
      </c>
    </row>
    <row r="20" spans="1:9">
      <c r="A20" s="50" t="s">
        <v>100</v>
      </c>
      <c r="B20" s="36">
        <v>1603.9900000000002</v>
      </c>
      <c r="C20" s="36">
        <v>2301.0914181177595</v>
      </c>
      <c r="D20" s="36">
        <v>7545.0201335725815</v>
      </c>
      <c r="E20" s="36">
        <v>2173.3570097839529</v>
      </c>
      <c r="F20" s="51">
        <f t="shared" si="1"/>
        <v>3.136350276045786E-3</v>
      </c>
      <c r="G20" s="51">
        <f t="shared" si="2"/>
        <v>3.0946635572371654E-3</v>
      </c>
      <c r="H20" s="51">
        <f t="shared" si="3"/>
        <v>2.569313273151548E-3</v>
      </c>
      <c r="I20" s="51">
        <f t="shared" si="4"/>
        <v>3.2723779633442762E-3</v>
      </c>
    </row>
    <row r="21" spans="1:9">
      <c r="A21" s="50" t="s">
        <v>101</v>
      </c>
      <c r="B21" s="36">
        <v>286.48</v>
      </c>
      <c r="C21" s="36">
        <v>388.22446062366254</v>
      </c>
      <c r="D21" s="36">
        <v>1709.3375140467565</v>
      </c>
      <c r="E21" s="36">
        <v>289.20634505368417</v>
      </c>
      <c r="F21" s="51">
        <f t="shared" si="1"/>
        <v>5.6016660146359807E-4</v>
      </c>
      <c r="G21" s="51">
        <f t="shared" si="2"/>
        <v>5.2211054322337221E-4</v>
      </c>
      <c r="H21" s="51">
        <f t="shared" si="3"/>
        <v>5.8208241799040307E-4</v>
      </c>
      <c r="I21" s="51">
        <f t="shared" si="4"/>
        <v>4.3545191432082993E-4</v>
      </c>
    </row>
    <row r="22" spans="1:9">
      <c r="A22" s="50" t="s">
        <v>114</v>
      </c>
      <c r="B22" s="36">
        <v>568.62999999999977</v>
      </c>
      <c r="C22" s="36">
        <v>352.46482440651289</v>
      </c>
      <c r="D22" s="36">
        <v>1230.3268649137656</v>
      </c>
      <c r="E22" s="36">
        <v>341.15711211031953</v>
      </c>
      <c r="F22" s="51">
        <f t="shared" si="1"/>
        <v>1.1118665686618459E-3</v>
      </c>
      <c r="G22" s="51">
        <f t="shared" si="2"/>
        <v>4.7401856297871425E-4</v>
      </c>
      <c r="H22" s="51">
        <f t="shared" si="3"/>
        <v>4.1896444123086589E-4</v>
      </c>
      <c r="I22" s="51">
        <f t="shared" si="4"/>
        <v>5.1367309221735265E-4</v>
      </c>
    </row>
    <row r="23" spans="1:9">
      <c r="A23" s="50" t="s">
        <v>108</v>
      </c>
      <c r="B23" s="36">
        <v>58.46</v>
      </c>
      <c r="C23" s="36">
        <v>60.592076432471679</v>
      </c>
      <c r="D23" s="36">
        <v>103.27220028219789</v>
      </c>
      <c r="E23" s="36">
        <v>2.9486854947851175</v>
      </c>
      <c r="F23" s="51">
        <f t="shared" si="1"/>
        <v>1.1430933929615311E-4</v>
      </c>
      <c r="G23" s="51">
        <f t="shared" si="2"/>
        <v>8.1488327372182222E-5</v>
      </c>
      <c r="H23" s="51">
        <f t="shared" si="3"/>
        <v>3.5167385936050212E-5</v>
      </c>
      <c r="I23" s="51">
        <f t="shared" si="4"/>
        <v>4.4397737649770351E-6</v>
      </c>
    </row>
    <row r="24" spans="1:9">
      <c r="A24" s="50" t="s">
        <v>87</v>
      </c>
      <c r="B24" s="36">
        <v>6573.42</v>
      </c>
      <c r="C24" s="36">
        <v>0</v>
      </c>
      <c r="D24" s="36">
        <v>0</v>
      </c>
      <c r="E24" s="36">
        <v>0</v>
      </c>
      <c r="F24" s="51">
        <f t="shared" si="1"/>
        <v>1.285328937933833E-2</v>
      </c>
      <c r="G24" s="51">
        <f t="shared" si="2"/>
        <v>0</v>
      </c>
      <c r="H24" s="51">
        <f t="shared" si="3"/>
        <v>0</v>
      </c>
      <c r="I24" s="51">
        <f t="shared" si="4"/>
        <v>0</v>
      </c>
    </row>
    <row r="25" spans="1:9">
      <c r="A25" s="50" t="s">
        <v>120</v>
      </c>
      <c r="B25" s="36">
        <v>511419.27999899985</v>
      </c>
      <c r="C25" s="36">
        <v>743567.55607130157</v>
      </c>
      <c r="D25" s="36">
        <v>2936590.1824489376</v>
      </c>
      <c r="E25" s="36">
        <v>664152.19578206807</v>
      </c>
      <c r="F25" s="51">
        <f t="shared" si="1"/>
        <v>1</v>
      </c>
      <c r="G25" s="51">
        <f t="shared" si="2"/>
        <v>1</v>
      </c>
      <c r="H25" s="51">
        <f t="shared" si="3"/>
        <v>1</v>
      </c>
      <c r="I25" s="51">
        <f t="shared" si="4"/>
        <v>1</v>
      </c>
    </row>
    <row r="27" spans="1:9" s="8" customFormat="1" ht="45">
      <c r="A27" s="55" t="s">
        <v>98</v>
      </c>
      <c r="B27" s="56" t="s">
        <v>267</v>
      </c>
      <c r="C27" s="34" t="s">
        <v>300</v>
      </c>
      <c r="D27" s="34" t="s">
        <v>299</v>
      </c>
      <c r="E27" s="29" t="s">
        <v>301</v>
      </c>
      <c r="F27" s="54"/>
    </row>
    <row r="28" spans="1:9">
      <c r="A28" s="12" t="str">
        <f t="shared" ref="A28:A50" si="5">A3</f>
        <v>Agriculture</v>
      </c>
      <c r="B28" s="35">
        <f t="shared" ref="B28:B50" si="6">D3</f>
        <v>1498354.9166835663</v>
      </c>
      <c r="C28" s="57">
        <f>B28/B$50</f>
        <v>0.5102363025112443</v>
      </c>
      <c r="D28" s="36">
        <f>B28</f>
        <v>1498354.9166835663</v>
      </c>
      <c r="E28" s="51">
        <f t="shared" ref="E28:E49" si="7">D28/B$50</f>
        <v>0.5102363025112443</v>
      </c>
      <c r="F28"/>
    </row>
    <row r="29" spans="1:9">
      <c r="A29" s="12" t="str">
        <f t="shared" si="5"/>
        <v>Conservation</v>
      </c>
      <c r="B29" s="35">
        <f t="shared" si="6"/>
        <v>457773.13247746666</v>
      </c>
      <c r="C29" s="57">
        <f t="shared" ref="C29:C49" si="8">B29/B$50</f>
        <v>0.15588594391326055</v>
      </c>
      <c r="D29" s="36">
        <f t="shared" ref="D29:D49" si="9">D28+B29</f>
        <v>1956128.049161033</v>
      </c>
      <c r="E29" s="51">
        <f t="shared" si="7"/>
        <v>0.6661222464245049</v>
      </c>
      <c r="F29"/>
    </row>
    <row r="30" spans="1:9">
      <c r="A30" s="12" t="str">
        <f t="shared" si="5"/>
        <v>N St Lucie R WCD</v>
      </c>
      <c r="B30" s="35">
        <f t="shared" si="6"/>
        <v>259801.30009454553</v>
      </c>
      <c r="C30" s="57">
        <f t="shared" si="8"/>
        <v>8.8470397281614238E-2</v>
      </c>
      <c r="D30" s="36">
        <f t="shared" si="9"/>
        <v>2215929.3492555786</v>
      </c>
      <c r="E30" s="51">
        <f t="shared" si="7"/>
        <v>0.75459264370611911</v>
      </c>
      <c r="F30"/>
    </row>
    <row r="31" spans="1:9">
      <c r="A31" s="12" t="str">
        <f t="shared" si="5"/>
        <v>Port St Lucie MS4</v>
      </c>
      <c r="B31" s="35">
        <f t="shared" si="6"/>
        <v>212610.15323629905</v>
      </c>
      <c r="C31" s="57">
        <f t="shared" si="8"/>
        <v>7.240034871293996E-2</v>
      </c>
      <c r="D31" s="36">
        <f t="shared" si="9"/>
        <v>2428539.5024918774</v>
      </c>
      <c r="E31" s="51">
        <f t="shared" si="7"/>
        <v>0.82699299241905899</v>
      </c>
      <c r="F31"/>
    </row>
    <row r="32" spans="1:9">
      <c r="A32" s="12" t="str">
        <f t="shared" si="5"/>
        <v>Martin County MS4</v>
      </c>
      <c r="B32" s="35">
        <f t="shared" si="6"/>
        <v>133326.93406928377</v>
      </c>
      <c r="C32" s="57">
        <f t="shared" si="8"/>
        <v>4.5401954575117871E-2</v>
      </c>
      <c r="D32" s="36">
        <f t="shared" si="9"/>
        <v>2561866.4365611612</v>
      </c>
      <c r="E32" s="51">
        <f t="shared" si="7"/>
        <v>0.87239494699417686</v>
      </c>
      <c r="F32"/>
    </row>
    <row r="33" spans="1:6">
      <c r="A33" s="12" t="str">
        <f t="shared" si="5"/>
        <v>Martin County</v>
      </c>
      <c r="B33" s="35">
        <f t="shared" si="6"/>
        <v>112801.64275850938</v>
      </c>
      <c r="C33" s="57">
        <f t="shared" si="8"/>
        <v>3.8412456539795303E-2</v>
      </c>
      <c r="D33" s="36">
        <f t="shared" si="9"/>
        <v>2674668.0793196708</v>
      </c>
      <c r="E33" s="51">
        <f t="shared" si="7"/>
        <v>0.91080740353397227</v>
      </c>
      <c r="F33"/>
    </row>
    <row r="34" spans="1:6">
      <c r="A34" s="12" t="str">
        <f t="shared" si="5"/>
        <v>St Lucie County</v>
      </c>
      <c r="B34" s="35">
        <f t="shared" si="6"/>
        <v>57565.10754109385</v>
      </c>
      <c r="C34" s="57">
        <f t="shared" si="8"/>
        <v>1.9602703804276856E-2</v>
      </c>
      <c r="D34" s="36">
        <f t="shared" si="9"/>
        <v>2732233.1868607649</v>
      </c>
      <c r="E34" s="51">
        <f t="shared" si="7"/>
        <v>0.93041010733824925</v>
      </c>
      <c r="F34"/>
    </row>
    <row r="35" spans="1:6">
      <c r="A35" s="12" t="str">
        <f t="shared" si="5"/>
        <v>FDOT</v>
      </c>
      <c r="B35" s="35">
        <f t="shared" si="6"/>
        <v>31230.631425806765</v>
      </c>
      <c r="C35" s="57">
        <f t="shared" si="8"/>
        <v>1.0634998241314803E-2</v>
      </c>
      <c r="D35" s="36">
        <f t="shared" si="9"/>
        <v>2763463.8182865717</v>
      </c>
      <c r="E35" s="51">
        <f t="shared" si="7"/>
        <v>0.941045105579564</v>
      </c>
      <c r="F35"/>
    </row>
    <row r="36" spans="1:6">
      <c r="A36" s="12" t="str">
        <f t="shared" si="5"/>
        <v>Troup-Indiantown Drain Dist</v>
      </c>
      <c r="B36" s="35">
        <f t="shared" si="6"/>
        <v>27902.685023251201</v>
      </c>
      <c r="C36" s="57">
        <f t="shared" si="8"/>
        <v>9.5017293151821603E-3</v>
      </c>
      <c r="D36" s="36">
        <f t="shared" si="9"/>
        <v>2791366.5033098226</v>
      </c>
      <c r="E36" s="51">
        <f t="shared" si="7"/>
        <v>0.95054683489474612</v>
      </c>
      <c r="F36"/>
    </row>
    <row r="37" spans="1:6">
      <c r="A37" s="12" t="str">
        <f t="shared" si="5"/>
        <v>Tradition CDD</v>
      </c>
      <c r="B37" s="35">
        <f t="shared" si="6"/>
        <v>27134.257294075131</v>
      </c>
      <c r="C37" s="57">
        <f t="shared" si="8"/>
        <v>9.2400558498928198E-3</v>
      </c>
      <c r="D37" s="36">
        <f t="shared" si="9"/>
        <v>2818500.7606038977</v>
      </c>
      <c r="E37" s="51">
        <f t="shared" si="7"/>
        <v>0.95978689074463897</v>
      </c>
      <c r="F37"/>
    </row>
    <row r="38" spans="1:6">
      <c r="A38" s="12" t="str">
        <f t="shared" si="5"/>
        <v>Southern Grove CDD</v>
      </c>
      <c r="B38" s="35">
        <f t="shared" si="6"/>
        <v>22189.179478187423</v>
      </c>
      <c r="C38" s="57">
        <f t="shared" si="8"/>
        <v>7.556103541721643E-3</v>
      </c>
      <c r="D38" s="36">
        <f t="shared" si="9"/>
        <v>2840689.9400820853</v>
      </c>
      <c r="E38" s="51">
        <f t="shared" si="7"/>
        <v>0.96734299428636061</v>
      </c>
      <c r="F38"/>
    </row>
    <row r="39" spans="1:6">
      <c r="A39" s="12" t="str">
        <f t="shared" si="5"/>
        <v>St Lucie County MS4</v>
      </c>
      <c r="B39" s="35">
        <f t="shared" si="6"/>
        <v>20191.470743824219</v>
      </c>
      <c r="C39" s="57">
        <f t="shared" si="8"/>
        <v>6.8758217828630624E-3</v>
      </c>
      <c r="D39" s="36">
        <f t="shared" si="9"/>
        <v>2860881.4108259096</v>
      </c>
      <c r="E39" s="51">
        <f t="shared" si="7"/>
        <v>0.97421881606922367</v>
      </c>
      <c r="F39"/>
    </row>
    <row r="40" spans="1:6">
      <c r="A40" s="12" t="str">
        <f t="shared" si="5"/>
        <v>Verano CDD</v>
      </c>
      <c r="B40" s="35">
        <f t="shared" si="6"/>
        <v>17108.514089248889</v>
      </c>
      <c r="C40" s="57">
        <f t="shared" si="8"/>
        <v>5.8259794613157185E-3</v>
      </c>
      <c r="D40" s="36">
        <f t="shared" si="9"/>
        <v>2877989.9249151587</v>
      </c>
      <c r="E40" s="51">
        <f t="shared" si="7"/>
        <v>0.98004479553053947</v>
      </c>
      <c r="F40"/>
    </row>
    <row r="41" spans="1:6">
      <c r="A41" s="12" t="str">
        <f t="shared" si="5"/>
        <v>Okeechobee County</v>
      </c>
      <c r="B41" s="35">
        <f t="shared" si="6"/>
        <v>14868.631299483031</v>
      </c>
      <c r="C41" s="57">
        <f t="shared" si="8"/>
        <v>5.0632299284892037E-3</v>
      </c>
      <c r="D41" s="36">
        <f t="shared" si="9"/>
        <v>2892858.5562146418</v>
      </c>
      <c r="E41" s="51">
        <f t="shared" si="7"/>
        <v>0.98510802545902876</v>
      </c>
      <c r="F41"/>
    </row>
    <row r="42" spans="1:6">
      <c r="A42" s="12" t="str">
        <f t="shared" si="5"/>
        <v>Pal Mar WCD</v>
      </c>
      <c r="B42" s="35">
        <f t="shared" si="6"/>
        <v>11857.504580127214</v>
      </c>
      <c r="C42" s="57">
        <f t="shared" si="8"/>
        <v>4.0378479268219766E-3</v>
      </c>
      <c r="D42" s="36">
        <f t="shared" si="9"/>
        <v>2904716.0607947689</v>
      </c>
      <c r="E42" s="51">
        <f t="shared" si="7"/>
        <v>0.98914587338585069</v>
      </c>
      <c r="F42"/>
    </row>
    <row r="43" spans="1:6">
      <c r="A43" s="12" t="str">
        <f t="shared" si="5"/>
        <v>Stuart MS4</v>
      </c>
      <c r="B43" s="35">
        <f t="shared" si="6"/>
        <v>10815.428258167052</v>
      </c>
      <c r="C43" s="57">
        <f t="shared" si="8"/>
        <v>3.6829886317836977E-3</v>
      </c>
      <c r="D43" s="36">
        <f t="shared" si="9"/>
        <v>2915531.489052936</v>
      </c>
      <c r="E43" s="51">
        <f t="shared" si="7"/>
        <v>0.99282886201763432</v>
      </c>
      <c r="F43"/>
    </row>
    <row r="44" spans="1:6">
      <c r="A44" s="12" t="str">
        <f t="shared" si="5"/>
        <v>Hobe St Lucie Cons Dist</v>
      </c>
      <c r="B44" s="35">
        <f t="shared" si="6"/>
        <v>10470.736683187191</v>
      </c>
      <c r="C44" s="57">
        <f t="shared" si="8"/>
        <v>3.5656104640570696E-3</v>
      </c>
      <c r="D44" s="36">
        <f t="shared" si="9"/>
        <v>2926002.225736123</v>
      </c>
      <c r="E44" s="51">
        <f t="shared" si="7"/>
        <v>0.99639447248169144</v>
      </c>
      <c r="F44"/>
    </row>
    <row r="45" spans="1:6">
      <c r="A45" s="12" t="str">
        <f t="shared" si="5"/>
        <v>Ft Pierce MS4</v>
      </c>
      <c r="B45" s="35">
        <f t="shared" si="6"/>
        <v>7545.0201335725815</v>
      </c>
      <c r="C45" s="57">
        <f t="shared" si="8"/>
        <v>2.569313273151548E-3</v>
      </c>
      <c r="D45" s="36">
        <f t="shared" si="9"/>
        <v>2933547.2458696957</v>
      </c>
      <c r="E45" s="51">
        <f t="shared" si="7"/>
        <v>0.99896378575484301</v>
      </c>
      <c r="F45"/>
    </row>
    <row r="46" spans="1:6">
      <c r="A46" s="59" t="str">
        <f t="shared" si="5"/>
        <v>Copper Creek CDD</v>
      </c>
      <c r="B46" s="60">
        <f t="shared" si="6"/>
        <v>1709.3375140467565</v>
      </c>
      <c r="C46" s="61">
        <f t="shared" si="8"/>
        <v>5.8208241799040307E-4</v>
      </c>
      <c r="D46" s="62">
        <f t="shared" si="9"/>
        <v>2935256.5833837423</v>
      </c>
      <c r="E46" s="63">
        <f t="shared" si="7"/>
        <v>0.99954586817283331</v>
      </c>
      <c r="F46"/>
    </row>
    <row r="47" spans="1:6">
      <c r="A47" s="59" t="str">
        <f t="shared" si="5"/>
        <v>Sewalls Pt MS4</v>
      </c>
      <c r="B47" s="60">
        <f t="shared" si="6"/>
        <v>1230.3268649137656</v>
      </c>
      <c r="C47" s="61">
        <f t="shared" si="8"/>
        <v>4.1896444123086589E-4</v>
      </c>
      <c r="D47" s="62">
        <f t="shared" si="9"/>
        <v>2936486.9102486558</v>
      </c>
      <c r="E47" s="63">
        <f t="shared" si="7"/>
        <v>0.9999648326140641</v>
      </c>
      <c r="F47"/>
    </row>
    <row r="48" spans="1:6">
      <c r="A48" s="59" t="str">
        <f t="shared" si="5"/>
        <v>Palm Beach CDD</v>
      </c>
      <c r="B48" s="60">
        <f t="shared" si="6"/>
        <v>103.27220028219789</v>
      </c>
      <c r="C48" s="61">
        <f t="shared" si="8"/>
        <v>3.5167385936050212E-5</v>
      </c>
      <c r="D48" s="62">
        <f t="shared" si="9"/>
        <v>2936590.182448938</v>
      </c>
      <c r="E48" s="63">
        <f t="shared" si="7"/>
        <v>1.0000000000000002</v>
      </c>
      <c r="F48"/>
    </row>
    <row r="49" spans="1:6">
      <c r="A49" s="59" t="str">
        <f t="shared" si="5"/>
        <v>FP&amp;L</v>
      </c>
      <c r="B49" s="60">
        <f t="shared" si="6"/>
        <v>0</v>
      </c>
      <c r="C49" s="61">
        <f t="shared" si="8"/>
        <v>0</v>
      </c>
      <c r="D49" s="62">
        <f t="shared" si="9"/>
        <v>2936590.182448938</v>
      </c>
      <c r="E49" s="63">
        <f t="shared" si="7"/>
        <v>1.0000000000000002</v>
      </c>
      <c r="F49"/>
    </row>
    <row r="50" spans="1:6">
      <c r="A50" s="12" t="str">
        <f t="shared" si="5"/>
        <v>Grand Total</v>
      </c>
      <c r="B50" s="35">
        <f t="shared" si="6"/>
        <v>2936590.1824489376</v>
      </c>
      <c r="C50" s="58">
        <f>SUM(C28:C49)</f>
        <v>1.0000000000000002</v>
      </c>
      <c r="D50"/>
      <c r="E50"/>
      <c r="F50"/>
    </row>
    <row r="52" spans="1:6" s="8" customFormat="1" ht="45">
      <c r="A52" s="55" t="s">
        <v>98</v>
      </c>
      <c r="B52" s="56" t="s">
        <v>268</v>
      </c>
      <c r="C52" s="34" t="s">
        <v>302</v>
      </c>
      <c r="D52" s="34" t="s">
        <v>303</v>
      </c>
      <c r="E52" s="29" t="s">
        <v>304</v>
      </c>
      <c r="F52" s="54"/>
    </row>
    <row r="53" spans="1:6">
      <c r="A53" s="12" t="str">
        <f t="shared" ref="A53:A74" si="10">A3</f>
        <v>Agriculture</v>
      </c>
      <c r="B53" s="35">
        <v>352980.01776860678</v>
      </c>
      <c r="C53" s="51">
        <f t="shared" ref="C53:C74" si="11">B53/B$75</f>
        <v>0.53147459273692155</v>
      </c>
      <c r="D53" s="35">
        <f>B53</f>
        <v>352980.01776860678</v>
      </c>
      <c r="E53" s="51">
        <f t="shared" ref="E53:E74" si="12">D53/B$75</f>
        <v>0.53147459273692155</v>
      </c>
    </row>
    <row r="54" spans="1:6">
      <c r="A54" s="12" t="str">
        <f t="shared" si="10"/>
        <v>Conservation</v>
      </c>
      <c r="B54" s="35">
        <v>101685.9969975495</v>
      </c>
      <c r="C54" s="51">
        <f t="shared" si="11"/>
        <v>0.15310646813086243</v>
      </c>
      <c r="D54" s="35">
        <f t="shared" ref="D54:D74" si="13">D53+B54</f>
        <v>454666.01476615627</v>
      </c>
      <c r="E54" s="51">
        <f t="shared" si="12"/>
        <v>0.68458106086778392</v>
      </c>
    </row>
    <row r="55" spans="1:6">
      <c r="A55" s="12" t="str">
        <f t="shared" si="10"/>
        <v>N St Lucie R WCD</v>
      </c>
      <c r="B55" s="35">
        <v>52705.255894963091</v>
      </c>
      <c r="C55" s="51">
        <f t="shared" si="11"/>
        <v>7.9357195880230977E-2</v>
      </c>
      <c r="D55" s="35">
        <f t="shared" si="13"/>
        <v>507371.27066111937</v>
      </c>
      <c r="E55" s="51">
        <f t="shared" si="12"/>
        <v>0.76393825674801485</v>
      </c>
    </row>
    <row r="56" spans="1:6">
      <c r="A56" s="12" t="str">
        <f t="shared" si="10"/>
        <v>Port St Lucie MS4</v>
      </c>
      <c r="B56" s="35">
        <v>50894.224747005377</v>
      </c>
      <c r="C56" s="51">
        <f t="shared" si="11"/>
        <v>7.6630364350561572E-2</v>
      </c>
      <c r="D56" s="35">
        <f t="shared" si="13"/>
        <v>558265.49540812476</v>
      </c>
      <c r="E56" s="51">
        <f t="shared" si="12"/>
        <v>0.84056862109857644</v>
      </c>
    </row>
    <row r="57" spans="1:6">
      <c r="A57" s="12" t="str">
        <f t="shared" si="10"/>
        <v>Martin County MS4</v>
      </c>
      <c r="B57" s="35">
        <v>28534.38962772689</v>
      </c>
      <c r="C57" s="51">
        <f t="shared" si="11"/>
        <v>4.2963630639098326E-2</v>
      </c>
      <c r="D57" s="35">
        <f t="shared" si="13"/>
        <v>586799.88503585162</v>
      </c>
      <c r="E57" s="51">
        <f t="shared" si="12"/>
        <v>0.8835322517376748</v>
      </c>
    </row>
    <row r="58" spans="1:6">
      <c r="A58" s="12" t="str">
        <f t="shared" si="10"/>
        <v>Martin County</v>
      </c>
      <c r="B58" s="35">
        <v>17498.26608268969</v>
      </c>
      <c r="C58" s="51">
        <f t="shared" si="11"/>
        <v>2.6346771408449116E-2</v>
      </c>
      <c r="D58" s="35">
        <f t="shared" si="13"/>
        <v>604298.15111854137</v>
      </c>
      <c r="E58" s="51">
        <f t="shared" si="12"/>
        <v>0.90987902314612401</v>
      </c>
    </row>
    <row r="59" spans="1:6">
      <c r="A59" s="12" t="str">
        <f t="shared" si="10"/>
        <v>St Lucie County</v>
      </c>
      <c r="B59" s="35">
        <v>16144.691172586547</v>
      </c>
      <c r="C59" s="51">
        <f t="shared" si="11"/>
        <v>2.4308722119898242E-2</v>
      </c>
      <c r="D59" s="35">
        <f t="shared" si="13"/>
        <v>620442.84229112789</v>
      </c>
      <c r="E59" s="51">
        <f t="shared" si="12"/>
        <v>0.93418774526602222</v>
      </c>
    </row>
    <row r="60" spans="1:6">
      <c r="A60" s="12" t="str">
        <f t="shared" si="10"/>
        <v>FDOT</v>
      </c>
      <c r="B60" s="35">
        <v>7685.3015992947412</v>
      </c>
      <c r="C60" s="51">
        <f t="shared" si="11"/>
        <v>1.1571597064803745E-2</v>
      </c>
      <c r="D60" s="35">
        <f t="shared" si="13"/>
        <v>628128.14389042265</v>
      </c>
      <c r="E60" s="51">
        <f t="shared" si="12"/>
        <v>0.94575934233082593</v>
      </c>
    </row>
    <row r="61" spans="1:6">
      <c r="A61" s="12" t="str">
        <f t="shared" si="10"/>
        <v>Troup-Indiantown Drain Dist</v>
      </c>
      <c r="B61" s="35">
        <v>6871.6487776310514</v>
      </c>
      <c r="C61" s="51">
        <f t="shared" si="11"/>
        <v>1.0346497115076743E-2</v>
      </c>
      <c r="D61" s="35">
        <f t="shared" si="13"/>
        <v>634999.79266805365</v>
      </c>
      <c r="E61" s="51">
        <f t="shared" si="12"/>
        <v>0.95610583944590266</v>
      </c>
    </row>
    <row r="62" spans="1:6">
      <c r="A62" s="12" t="str">
        <f t="shared" si="10"/>
        <v>Tradition CDD</v>
      </c>
      <c r="B62" s="35">
        <v>5653.956820299838</v>
      </c>
      <c r="C62" s="51">
        <f t="shared" si="11"/>
        <v>8.5130439321096547E-3</v>
      </c>
      <c r="D62" s="35">
        <f t="shared" si="13"/>
        <v>640653.7494883535</v>
      </c>
      <c r="E62" s="51">
        <f t="shared" si="12"/>
        <v>0.96461888337801227</v>
      </c>
    </row>
    <row r="63" spans="1:6">
      <c r="A63" s="12" t="str">
        <f t="shared" si="10"/>
        <v>Southern Grove CDD</v>
      </c>
      <c r="B63" s="35">
        <v>5117.6924703609893</v>
      </c>
      <c r="C63" s="51">
        <f t="shared" si="11"/>
        <v>7.7056019732565728E-3</v>
      </c>
      <c r="D63" s="35">
        <f t="shared" si="13"/>
        <v>645771.44195871451</v>
      </c>
      <c r="E63" s="51">
        <f t="shared" si="12"/>
        <v>0.97232448535126892</v>
      </c>
    </row>
    <row r="64" spans="1:6">
      <c r="A64" s="12" t="str">
        <f t="shared" si="10"/>
        <v>St Lucie County MS4</v>
      </c>
      <c r="B64" s="35">
        <v>3862.7159110521629</v>
      </c>
      <c r="C64" s="51">
        <f t="shared" si="11"/>
        <v>5.8160101488539794E-3</v>
      </c>
      <c r="D64" s="35">
        <f t="shared" si="13"/>
        <v>649634.1578697667</v>
      </c>
      <c r="E64" s="51">
        <f t="shared" si="12"/>
        <v>0.97814049550012294</v>
      </c>
    </row>
    <row r="65" spans="1:5">
      <c r="A65" s="12" t="str">
        <f t="shared" si="10"/>
        <v>Verano CDD</v>
      </c>
      <c r="B65" s="35">
        <v>2929.4280494230934</v>
      </c>
      <c r="C65" s="51">
        <f t="shared" si="11"/>
        <v>4.410778234307521E-3</v>
      </c>
      <c r="D65" s="35">
        <f t="shared" si="13"/>
        <v>652563.58591918985</v>
      </c>
      <c r="E65" s="51">
        <f t="shared" si="12"/>
        <v>0.98255127373443052</v>
      </c>
    </row>
    <row r="66" spans="1:5">
      <c r="A66" s="12" t="str">
        <f t="shared" si="10"/>
        <v>Okeechobee County</v>
      </c>
      <c r="B66" s="35">
        <v>2856.8550368270139</v>
      </c>
      <c r="C66" s="51">
        <f t="shared" si="11"/>
        <v>4.3015065748039016E-3</v>
      </c>
      <c r="D66" s="35">
        <f t="shared" si="13"/>
        <v>655420.44095601689</v>
      </c>
      <c r="E66" s="51">
        <f t="shared" si="12"/>
        <v>0.9868527803092344</v>
      </c>
    </row>
    <row r="67" spans="1:5">
      <c r="A67" s="12" t="str">
        <f t="shared" si="10"/>
        <v>Pal Mar WCD</v>
      </c>
      <c r="B67" s="35">
        <v>2565.6415271543892</v>
      </c>
      <c r="C67" s="51">
        <f t="shared" si="11"/>
        <v>3.8630325149090787E-3</v>
      </c>
      <c r="D67" s="35">
        <f t="shared" si="13"/>
        <v>657986.08248317125</v>
      </c>
      <c r="E67" s="51">
        <f t="shared" si="12"/>
        <v>0.99071581282414345</v>
      </c>
    </row>
    <row r="68" spans="1:5">
      <c r="A68" s="12" t="str">
        <f t="shared" si="10"/>
        <v>Stuart MS4</v>
      </c>
      <c r="B68" s="35">
        <v>2173.3570097839529</v>
      </c>
      <c r="C68" s="51">
        <f t="shared" si="11"/>
        <v>3.2723779633442762E-3</v>
      </c>
      <c r="D68" s="35">
        <f t="shared" si="13"/>
        <v>660159.43949295522</v>
      </c>
      <c r="E68" s="51">
        <f t="shared" si="12"/>
        <v>0.99398819078748779</v>
      </c>
    </row>
    <row r="69" spans="1:5">
      <c r="A69" s="12" t="str">
        <f t="shared" si="10"/>
        <v>Hobe St Lucie Cons Dist</v>
      </c>
      <c r="B69" s="35">
        <v>2072.0413738529978</v>
      </c>
      <c r="C69" s="51">
        <f t="shared" si="11"/>
        <v>3.1198291400859994E-3</v>
      </c>
      <c r="D69" s="35">
        <f t="shared" si="13"/>
        <v>662231.48086680821</v>
      </c>
      <c r="E69" s="51">
        <f t="shared" si="12"/>
        <v>0.99710801992757381</v>
      </c>
    </row>
    <row r="70" spans="1:5">
      <c r="A70" s="12" t="str">
        <f t="shared" si="10"/>
        <v>Ft Pierce MS4</v>
      </c>
      <c r="B70" s="35">
        <v>1287.402772601223</v>
      </c>
      <c r="C70" s="51">
        <f t="shared" si="11"/>
        <v>1.9384152921232915E-3</v>
      </c>
      <c r="D70" s="35">
        <f t="shared" si="13"/>
        <v>663518.88363940944</v>
      </c>
      <c r="E70" s="51">
        <f t="shared" si="12"/>
        <v>0.99904643521969705</v>
      </c>
    </row>
    <row r="71" spans="1:5">
      <c r="A71" s="59" t="str">
        <f t="shared" si="10"/>
        <v>Copper Creek CDD</v>
      </c>
      <c r="B71" s="60">
        <v>341.15711211031953</v>
      </c>
      <c r="C71" s="63">
        <f t="shared" si="11"/>
        <v>5.1367309221735265E-4</v>
      </c>
      <c r="D71" s="60">
        <f t="shared" si="13"/>
        <v>663860.04075151973</v>
      </c>
      <c r="E71" s="63">
        <f t="shared" si="12"/>
        <v>0.99956010831191444</v>
      </c>
    </row>
    <row r="72" spans="1:5">
      <c r="A72" s="59" t="str">
        <f t="shared" si="10"/>
        <v>Sewalls Pt MS4</v>
      </c>
      <c r="B72" s="60">
        <v>289.20634505368417</v>
      </c>
      <c r="C72" s="63">
        <f t="shared" si="11"/>
        <v>4.3545191432082993E-4</v>
      </c>
      <c r="D72" s="60">
        <f t="shared" si="13"/>
        <v>664149.24709657347</v>
      </c>
      <c r="E72" s="63">
        <f t="shared" si="12"/>
        <v>0.99999556022623526</v>
      </c>
    </row>
    <row r="73" spans="1:5">
      <c r="A73" s="59" t="str">
        <f t="shared" si="10"/>
        <v>Palm Beach CDD</v>
      </c>
      <c r="B73" s="60">
        <v>2.9486854947851175</v>
      </c>
      <c r="C73" s="63">
        <f t="shared" si="11"/>
        <v>4.4397737649770351E-6</v>
      </c>
      <c r="D73" s="60">
        <f t="shared" si="13"/>
        <v>664152.1957820683</v>
      </c>
      <c r="E73" s="63">
        <f t="shared" si="12"/>
        <v>1.0000000000000004</v>
      </c>
    </row>
    <row r="74" spans="1:5">
      <c r="A74" s="59" t="str">
        <f t="shared" si="10"/>
        <v>FP&amp;L</v>
      </c>
      <c r="B74" s="60">
        <v>0</v>
      </c>
      <c r="C74" s="63">
        <f t="shared" si="11"/>
        <v>0</v>
      </c>
      <c r="D74" s="60">
        <f t="shared" si="13"/>
        <v>664152.1957820683</v>
      </c>
      <c r="E74" s="63">
        <f t="shared" si="12"/>
        <v>1.0000000000000004</v>
      </c>
    </row>
    <row r="75" spans="1:5">
      <c r="A75" s="12" t="str">
        <f t="shared" ref="A75" si="14">A25</f>
        <v>Grand Total</v>
      </c>
      <c r="B75" s="35">
        <f t="shared" ref="B75" si="15">E25</f>
        <v>664152.19578206807</v>
      </c>
      <c r="C75" s="51">
        <f t="shared" ref="C75" si="16">B75/B$75</f>
        <v>1</v>
      </c>
    </row>
  </sheetData>
  <sortState ref="A53:E74">
    <sortCondition descending="1" ref="B53:B74"/>
  </sortState>
  <pageMargins left="0.7" right="0.7" top="0.75" bottom="0.75" header="0.3" footer="0.3"/>
  <pageSetup orientation="portrait" horizontalDpi="4294967293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18"/>
  <sheetViews>
    <sheetView showGridLines="0" workbookViewId="0">
      <pane ySplit="2" topLeftCell="A3" activePane="bottomLeft" state="frozen"/>
      <selection pane="bottomLeft" activeCell="F2" sqref="F2"/>
    </sheetView>
  </sheetViews>
  <sheetFormatPr defaultRowHeight="15"/>
  <cols>
    <col min="1" max="1" width="10.28515625" style="68" customWidth="1"/>
    <col min="2" max="5" width="10.28515625" style="66" customWidth="1"/>
    <col min="6" max="6" width="57.5703125" style="65" bestFit="1" customWidth="1"/>
    <col min="7" max="16384" width="9.140625" style="65"/>
  </cols>
  <sheetData>
    <row r="1" spans="1:6" customFormat="1">
      <c r="A1" s="8"/>
      <c r="B1" s="64" t="s">
        <v>294</v>
      </c>
      <c r="C1" s="35"/>
      <c r="D1" s="35"/>
      <c r="E1" s="35"/>
    </row>
    <row r="2" spans="1:6" s="48" customFormat="1" ht="45">
      <c r="A2" s="49" t="s">
        <v>119</v>
      </c>
      <c r="B2" s="34" t="s">
        <v>293</v>
      </c>
      <c r="C2" s="34" t="s">
        <v>129</v>
      </c>
      <c r="D2" s="34" t="s">
        <v>130</v>
      </c>
      <c r="E2" s="34" t="s">
        <v>131</v>
      </c>
      <c r="F2" s="67" t="s">
        <v>266</v>
      </c>
    </row>
    <row r="3" spans="1:6" customFormat="1">
      <c r="A3" s="55">
        <v>1110</v>
      </c>
      <c r="B3" s="35">
        <v>8508.2099999999991</v>
      </c>
      <c r="C3" s="35">
        <v>9625.4784143442012</v>
      </c>
      <c r="D3" s="35">
        <v>25336.900309562156</v>
      </c>
      <c r="E3" s="35">
        <v>6746.310500687905</v>
      </c>
      <c r="F3" s="12" t="str">
        <f>VLOOKUP(A3,Conformity!$A$2:$B$116,2,0)</f>
        <v>Fixed Single Family Units</v>
      </c>
    </row>
    <row r="4" spans="1:6" customFormat="1">
      <c r="A4" s="55">
        <v>1120</v>
      </c>
      <c r="B4" s="35">
        <v>28.07</v>
      </c>
      <c r="C4" s="35">
        <v>32.332289991999467</v>
      </c>
      <c r="D4" s="35">
        <v>85.107458875638443</v>
      </c>
      <c r="E4" s="35">
        <v>21.082537706508955</v>
      </c>
      <c r="F4" s="12" t="str">
        <f>VLOOKUP(A4,Conformity!$A$2:$B$116,2,0)</f>
        <v>Mobile Home Units</v>
      </c>
    </row>
    <row r="5" spans="1:6" customFormat="1">
      <c r="A5" s="55">
        <v>1130</v>
      </c>
      <c r="B5" s="35">
        <v>162.19</v>
      </c>
      <c r="C5" s="35">
        <v>186.81774541511911</v>
      </c>
      <c r="D5" s="35">
        <v>491.7555666205842</v>
      </c>
      <c r="E5" s="35">
        <v>127.41367755885456</v>
      </c>
      <c r="F5" s="12" t="str">
        <f>VLOOKUP(A5,Conformity!$A$2:$B$116,2,0)</f>
        <v>Mixed Units &lt;Fixed and mobile home units&gt;</v>
      </c>
    </row>
    <row r="6" spans="1:6" customFormat="1">
      <c r="A6" s="55">
        <v>1180</v>
      </c>
      <c r="B6" s="35">
        <v>6794.57</v>
      </c>
      <c r="C6" s="35">
        <v>7788.9881730046609</v>
      </c>
      <c r="D6" s="35">
        <v>20502.75408209136</v>
      </c>
      <c r="E6" s="35">
        <v>4735.3591923438898</v>
      </c>
      <c r="F6" s="12" t="str">
        <f>VLOOKUP(A6,Conformity!$A$2:$B$116,2,0)</f>
        <v>Rural Residential</v>
      </c>
    </row>
    <row r="7" spans="1:6" customFormat="1">
      <c r="A7" s="55">
        <v>1190</v>
      </c>
      <c r="B7" s="35">
        <v>85.24</v>
      </c>
      <c r="C7" s="35">
        <v>98.183270356894695</v>
      </c>
      <c r="D7" s="35">
        <v>258.44530796435413</v>
      </c>
      <c r="E7" s="35">
        <v>96.350314218416372</v>
      </c>
      <c r="F7" s="12" t="str">
        <f>VLOOKUP(A7,Conformity!$A$2:$B$116,2,0)</f>
        <v>Low Density Under Construction</v>
      </c>
    </row>
    <row r="8" spans="1:6" customFormat="1">
      <c r="A8" s="55">
        <v>1210</v>
      </c>
      <c r="B8" s="35">
        <v>31910.06</v>
      </c>
      <c r="C8" s="35">
        <v>30292.977945067756</v>
      </c>
      <c r="D8" s="35">
        <v>111065.6346481876</v>
      </c>
      <c r="E8" s="35">
        <v>30356.659994088295</v>
      </c>
      <c r="F8" s="12" t="str">
        <f>VLOOKUP(A8,Conformity!$A$2:$B$116,2,0)</f>
        <v>Fixed Single Family Units</v>
      </c>
    </row>
    <row r="9" spans="1:6" customFormat="1">
      <c r="A9" s="55">
        <v>1220</v>
      </c>
      <c r="B9" s="35">
        <v>117.40000000000002</v>
      </c>
      <c r="C9" s="35">
        <v>117.64266339159637</v>
      </c>
      <c r="D9" s="35">
        <v>431.32296517642766</v>
      </c>
      <c r="E9" s="35">
        <v>107.34801360227692</v>
      </c>
      <c r="F9" s="12" t="str">
        <f>VLOOKUP(A9,Conformity!$A$2:$B$116,2,0)</f>
        <v>Mobile Home Units</v>
      </c>
    </row>
    <row r="10" spans="1:6" customFormat="1">
      <c r="A10" s="55">
        <v>1230</v>
      </c>
      <c r="B10" s="35">
        <v>7.07</v>
      </c>
      <c r="C10" s="35">
        <v>7.0867485288283483</v>
      </c>
      <c r="D10" s="35">
        <v>25.982728550944035</v>
      </c>
      <c r="E10" s="35">
        <v>7.7548993516021305</v>
      </c>
      <c r="F10" s="12" t="str">
        <f>VLOOKUP(A10,Conformity!$A$2:$B$116,2,0)</f>
        <v>Mixed Units &lt;Fixed and mobile home units&gt;</v>
      </c>
    </row>
    <row r="11" spans="1:6" customFormat="1">
      <c r="A11" s="55">
        <v>1290</v>
      </c>
      <c r="B11" s="35">
        <v>698.30000000000018</v>
      </c>
      <c r="C11" s="35">
        <v>986.21512219967769</v>
      </c>
      <c r="D11" s="35">
        <v>3615.8415539526463</v>
      </c>
      <c r="E11" s="35">
        <v>985.30697890430838</v>
      </c>
      <c r="F11" s="12" t="str">
        <f>VLOOKUP(A11,Conformity!$A$2:$B$116,2,0)</f>
        <v>Medium Density Under Construction</v>
      </c>
    </row>
    <row r="12" spans="1:6" customFormat="1">
      <c r="A12" s="55">
        <v>1310</v>
      </c>
      <c r="B12" s="35">
        <v>2165.9299999999994</v>
      </c>
      <c r="C12" s="35">
        <v>4045.2000753901802</v>
      </c>
      <c r="D12" s="35">
        <v>14831.24948847288</v>
      </c>
      <c r="E12" s="35">
        <v>3789.4781523785396</v>
      </c>
      <c r="F12" s="12" t="str">
        <f>VLOOKUP(A12,Conformity!$A$2:$B$116,2,0)</f>
        <v>Fixed Single Family Units &lt;Six or more dwelling units per acre&gt;</v>
      </c>
    </row>
    <row r="13" spans="1:6" customFormat="1">
      <c r="A13" s="55">
        <v>1320</v>
      </c>
      <c r="B13" s="35">
        <v>1728.2299999999991</v>
      </c>
      <c r="C13" s="35">
        <v>3233.3922757378014</v>
      </c>
      <c r="D13" s="35">
        <v>14717.461541972814</v>
      </c>
      <c r="E13" s="35">
        <v>4658.461565782065</v>
      </c>
      <c r="F13" s="12" t="str">
        <f>VLOOKUP(A13,Conformity!$A$2:$B$116,2,0)</f>
        <v>Mobile Home Units &lt;Six or more dwelling units per acre&gt;</v>
      </c>
    </row>
    <row r="14" spans="1:6" customFormat="1">
      <c r="A14" s="55">
        <v>1330</v>
      </c>
      <c r="B14" s="35">
        <v>2152.5699999999997</v>
      </c>
      <c r="C14" s="35">
        <v>4021.9969075249883</v>
      </c>
      <c r="D14" s="35">
        <v>18306.960541905079</v>
      </c>
      <c r="E14" s="35">
        <v>5805.732114563154</v>
      </c>
      <c r="F14" s="12" t="str">
        <f>VLOOKUP(A14,Conformity!$A$2:$B$116,2,0)</f>
        <v>Multiple Dwelling Units, Low Rise &lt;Two stories or less&gt;</v>
      </c>
    </row>
    <row r="15" spans="1:6" customFormat="1">
      <c r="A15" s="55">
        <v>1340</v>
      </c>
      <c r="B15" s="35">
        <v>80.249999999999986</v>
      </c>
      <c r="C15" s="35">
        <v>149.37813410901217</v>
      </c>
      <c r="D15" s="35">
        <v>679.92583530848981</v>
      </c>
      <c r="E15" s="35">
        <v>221.35676602863992</v>
      </c>
      <c r="F15" s="12" t="str">
        <f>VLOOKUP(A15,Conformity!$A$2:$B$116,2,0)</f>
        <v>Multiple Dwelling Units, High Rise &lt;Three stories or more&gt;</v>
      </c>
    </row>
    <row r="16" spans="1:6" customFormat="1">
      <c r="A16" s="55">
        <v>1390</v>
      </c>
      <c r="B16" s="35">
        <v>268.74</v>
      </c>
      <c r="C16" s="35">
        <v>514.08486708738815</v>
      </c>
      <c r="D16" s="35">
        <v>2339.9648466539393</v>
      </c>
      <c r="E16" s="35">
        <v>749.96213882646009</v>
      </c>
      <c r="F16" s="12" t="str">
        <f>VLOOKUP(A16,Conformity!$A$2:$B$116,2,0)</f>
        <v>High Density Under Construction</v>
      </c>
    </row>
    <row r="17" spans="1:6" customFormat="1">
      <c r="A17" s="55">
        <v>1400</v>
      </c>
      <c r="B17" s="35">
        <v>2913.4500000000003</v>
      </c>
      <c r="C17" s="35">
        <v>7026.3618263158023</v>
      </c>
      <c r="D17" s="35">
        <v>13991.804969253782</v>
      </c>
      <c r="E17" s="35">
        <v>4304.8392674471734</v>
      </c>
      <c r="F17" s="12" t="str">
        <f>VLOOKUP(A17,Conformity!$A$2:$B$116,2,0)</f>
        <v>Commercial and Services</v>
      </c>
    </row>
    <row r="18" spans="1:6" customFormat="1">
      <c r="A18" s="55">
        <v>1411</v>
      </c>
      <c r="B18" s="35">
        <v>998.26999999999964</v>
      </c>
      <c r="C18" s="35">
        <v>2411.1603342827557</v>
      </c>
      <c r="D18" s="35">
        <v>9765.5915900568889</v>
      </c>
      <c r="E18" s="35">
        <v>2502.6747665361395</v>
      </c>
      <c r="F18" s="12" t="str">
        <f>VLOOKUP(A18,Conformity!$A$2:$B$116,2,0)</f>
        <v>Shopping Centers (Plazas, Malls)</v>
      </c>
    </row>
    <row r="19" spans="1:6" customFormat="1">
      <c r="A19" s="55">
        <v>1423</v>
      </c>
      <c r="B19" s="35">
        <v>23.73</v>
      </c>
      <c r="C19" s="35">
        <v>57.58050021412437</v>
      </c>
      <c r="D19" s="35">
        <v>233.21039279189628</v>
      </c>
      <c r="E19" s="35">
        <v>57.960598354436556</v>
      </c>
      <c r="F19" s="12" t="str">
        <f>VLOOKUP(A19,Conformity!$A$2:$B$116,2,0)</f>
        <v>Junk Yards</v>
      </c>
    </row>
    <row r="20" spans="1:6" customFormat="1">
      <c r="A20" s="55">
        <v>1480</v>
      </c>
      <c r="B20" s="35">
        <v>105.17999999999998</v>
      </c>
      <c r="C20" s="35">
        <v>108.08403784297538</v>
      </c>
      <c r="D20" s="35">
        <v>396.27739075825383</v>
      </c>
      <c r="E20" s="35">
        <v>99.048378540434342</v>
      </c>
      <c r="F20" s="12" t="str">
        <f>VLOOKUP(A20,Conformity!$A$2:$B$116,2,0)</f>
        <v>Cemeteries</v>
      </c>
    </row>
    <row r="21" spans="1:6" customFormat="1">
      <c r="A21" s="55">
        <v>1490</v>
      </c>
      <c r="B21" s="35">
        <v>65.44</v>
      </c>
      <c r="C21" s="35">
        <v>156.45858978204575</v>
      </c>
      <c r="D21" s="35">
        <v>633.68274056408234</v>
      </c>
      <c r="E21" s="35">
        <v>163.48060808097591</v>
      </c>
      <c r="F21" s="12" t="str">
        <f>VLOOKUP(A21,Conformity!$A$2:$B$116,2,0)</f>
        <v>Commercial and Services Under Construction</v>
      </c>
    </row>
    <row r="22" spans="1:6" customFormat="1">
      <c r="A22" s="55">
        <v>1500</v>
      </c>
      <c r="B22" s="35">
        <v>51.11</v>
      </c>
      <c r="C22" s="35">
        <v>123.59081346111709</v>
      </c>
      <c r="D22" s="35">
        <v>500.56289968920714</v>
      </c>
      <c r="E22" s="35">
        <v>145.3903517592463</v>
      </c>
      <c r="F22" s="12" t="str">
        <f>VLOOKUP(A22,Conformity!$A$2:$B$116,2,0)</f>
        <v>Industrial</v>
      </c>
    </row>
    <row r="23" spans="1:6" customFormat="1">
      <c r="A23" s="55">
        <v>1540</v>
      </c>
      <c r="B23" s="35">
        <v>30.2</v>
      </c>
      <c r="C23" s="35">
        <v>73.279861208030169</v>
      </c>
      <c r="D23" s="35">
        <v>239.61826319153928</v>
      </c>
      <c r="E23" s="35">
        <v>62.270852089491129</v>
      </c>
      <c r="F23" s="12" t="str">
        <f>VLOOKUP(A23,Conformity!$A$2:$B$116,2,0)</f>
        <v>Oil and Gas Processing</v>
      </c>
    </row>
    <row r="24" spans="1:6" customFormat="1">
      <c r="A24" s="55">
        <v>1550</v>
      </c>
      <c r="B24" s="35">
        <v>1312.6999999999996</v>
      </c>
      <c r="C24" s="35">
        <v>1845.9905008781682</v>
      </c>
      <c r="D24" s="35">
        <v>6036.215549491716</v>
      </c>
      <c r="E24" s="35">
        <v>1532.2634111174498</v>
      </c>
      <c r="F24" s="12" t="str">
        <f>VLOOKUP(A24,Conformity!$A$2:$B$116,2,0)</f>
        <v>Other Light Industrial</v>
      </c>
    </row>
    <row r="25" spans="1:6" customFormat="1">
      <c r="A25" s="55">
        <v>1560</v>
      </c>
      <c r="B25" s="35">
        <v>201.38</v>
      </c>
      <c r="C25" s="35">
        <v>487.89111916374713</v>
      </c>
      <c r="D25" s="35">
        <v>1976.0384004435075</v>
      </c>
      <c r="E25" s="35">
        <v>484.33471925396714</v>
      </c>
      <c r="F25" s="12" t="str">
        <f>VLOOKUP(A25,Conformity!$A$2:$B$116,2,0)</f>
        <v>Other Heavy Industrial</v>
      </c>
    </row>
    <row r="26" spans="1:6" customFormat="1">
      <c r="A26" s="55">
        <v>1600</v>
      </c>
      <c r="B26" s="35">
        <v>154.46999999999997</v>
      </c>
      <c r="C26" s="35">
        <v>154.52129450970187</v>
      </c>
      <c r="D26" s="35">
        <v>307.70288661749913</v>
      </c>
      <c r="E26" s="35">
        <v>134.17266578846682</v>
      </c>
      <c r="F26" s="12" t="str">
        <f>VLOOKUP(A26,Conformity!$A$2:$B$116,2,0)</f>
        <v>Extractive</v>
      </c>
    </row>
    <row r="27" spans="1:6" customFormat="1">
      <c r="A27" s="55">
        <v>1620</v>
      </c>
      <c r="B27" s="35">
        <v>106.31</v>
      </c>
      <c r="C27" s="35">
        <v>105.61202013982033</v>
      </c>
      <c r="D27" s="35">
        <v>210.308382165979</v>
      </c>
      <c r="E27" s="35">
        <v>61.50272960778733</v>
      </c>
      <c r="F27" s="12" t="str">
        <f>VLOOKUP(A27,Conformity!$A$2:$B$116,2,0)</f>
        <v>Sand and Gravel Pits</v>
      </c>
    </row>
    <row r="28" spans="1:6" customFormat="1">
      <c r="A28" s="55">
        <v>1630</v>
      </c>
      <c r="B28" s="35">
        <v>186.04000000000002</v>
      </c>
      <c r="C28" s="35">
        <v>186.40169195611634</v>
      </c>
      <c r="D28" s="35">
        <v>371.18727789121425</v>
      </c>
      <c r="E28" s="35">
        <v>141.42662634194309</v>
      </c>
      <c r="F28" s="12" t="str">
        <f>VLOOKUP(A28,Conformity!$A$2:$B$116,2,0)</f>
        <v>Rock Quarries</v>
      </c>
    </row>
    <row r="29" spans="1:6" customFormat="1">
      <c r="A29" s="55">
        <v>1650</v>
      </c>
      <c r="B29" s="35">
        <v>187.10000000000002</v>
      </c>
      <c r="C29" s="35">
        <v>186.95236180755614</v>
      </c>
      <c r="D29" s="35">
        <v>372.28384327658006</v>
      </c>
      <c r="E29" s="35">
        <v>106.2345394944968</v>
      </c>
      <c r="F29" s="12" t="str">
        <f>VLOOKUP(A29,Conformity!$A$2:$B$116,2,0)</f>
        <v>Reclaimed Land</v>
      </c>
    </row>
    <row r="30" spans="1:6" customFormat="1">
      <c r="A30" s="55">
        <v>1660</v>
      </c>
      <c r="B30" s="35">
        <v>464.65</v>
      </c>
      <c r="C30" s="35">
        <v>577.89555569801826</v>
      </c>
      <c r="D30" s="35">
        <v>819.19985346685894</v>
      </c>
      <c r="E30" s="35">
        <v>439.0429675783077</v>
      </c>
      <c r="F30" s="12" t="str">
        <f>VLOOKUP(A30,Conformity!$A$2:$B$116,2,0)</f>
        <v>Holding Ponds</v>
      </c>
    </row>
    <row r="31" spans="1:6" customFormat="1">
      <c r="A31" s="55">
        <v>1700</v>
      </c>
      <c r="B31" s="35">
        <v>1023.24</v>
      </c>
      <c r="C31" s="35">
        <v>986.41388141267782</v>
      </c>
      <c r="D31" s="35">
        <v>2596.5119967519131</v>
      </c>
      <c r="E31" s="35">
        <v>697.84858779376259</v>
      </c>
      <c r="F31" s="12" t="str">
        <f>VLOOKUP(A31,Conformity!$A$2:$B$116,2,0)</f>
        <v>Institutional</v>
      </c>
    </row>
    <row r="32" spans="1:6" customFormat="1">
      <c r="A32" s="55">
        <v>1710</v>
      </c>
      <c r="B32" s="35">
        <v>1148.5500000000004</v>
      </c>
      <c r="C32" s="35">
        <v>1122.2780297620056</v>
      </c>
      <c r="D32" s="35">
        <v>2954.1437148014306</v>
      </c>
      <c r="E32" s="35">
        <v>720.74245473393103</v>
      </c>
      <c r="F32" s="12" t="str">
        <f>VLOOKUP(A32,Conformity!$A$2:$B$116,2,0)</f>
        <v>Educational Facilities</v>
      </c>
    </row>
    <row r="33" spans="1:6" customFormat="1">
      <c r="A33" s="55">
        <v>1730</v>
      </c>
      <c r="B33" s="35">
        <v>6.85</v>
      </c>
      <c r="C33" s="35">
        <v>9.811477514480563</v>
      </c>
      <c r="D33" s="35">
        <v>19.537889342486718</v>
      </c>
      <c r="E33" s="35">
        <v>6.405403515343898</v>
      </c>
      <c r="F33" s="12" t="str">
        <f>VLOOKUP(A33,Conformity!$A$2:$B$116,2,0)</f>
        <v>Military</v>
      </c>
    </row>
    <row r="34" spans="1:6" customFormat="1">
      <c r="A34" s="55">
        <v>1760</v>
      </c>
      <c r="B34" s="35">
        <v>550.1</v>
      </c>
      <c r="C34" s="35">
        <v>787.58704807472191</v>
      </c>
      <c r="D34" s="35">
        <v>1568.3457022807374</v>
      </c>
      <c r="E34" s="35">
        <v>722.688033176869</v>
      </c>
      <c r="F34" s="12" t="str">
        <f>VLOOKUP(A34,Conformity!$A$2:$B$116,2,0)</f>
        <v>Correctional</v>
      </c>
    </row>
    <row r="35" spans="1:6" customFormat="1">
      <c r="A35" s="55">
        <v>1800</v>
      </c>
      <c r="B35" s="35">
        <v>182.23</v>
      </c>
      <c r="C35" s="35">
        <v>200.32088625073817</v>
      </c>
      <c r="D35" s="35">
        <v>734.45292849949487</v>
      </c>
      <c r="E35" s="35">
        <v>183.72288073346203</v>
      </c>
      <c r="F35" s="12" t="str">
        <f>VLOOKUP(A35,Conformity!$A$2:$B$116,2,0)</f>
        <v>Recreational</v>
      </c>
    </row>
    <row r="36" spans="1:6" customFormat="1">
      <c r="A36" s="55">
        <v>1820</v>
      </c>
      <c r="B36" s="35">
        <v>4237.1000000000004</v>
      </c>
      <c r="C36" s="35">
        <v>4699.2570827668878</v>
      </c>
      <c r="D36" s="35">
        <v>23994.2108604938</v>
      </c>
      <c r="E36" s="35">
        <v>5676.0051946357753</v>
      </c>
      <c r="F36" s="12" t="str">
        <f>VLOOKUP(A36,Conformity!$A$2:$B$116,2,0)</f>
        <v>Golf Courses</v>
      </c>
    </row>
    <row r="37" spans="1:6" customFormat="1">
      <c r="A37" s="55">
        <v>1840</v>
      </c>
      <c r="B37" s="35">
        <v>74.139999999999986</v>
      </c>
      <c r="C37" s="35">
        <v>70.947279132918695</v>
      </c>
      <c r="D37" s="35">
        <v>141.27944408002534</v>
      </c>
      <c r="E37" s="35">
        <v>37.732507549652404</v>
      </c>
      <c r="F37" s="12" t="str">
        <f>VLOOKUP(A37,Conformity!$A$2:$B$116,2,0)</f>
        <v>Marinas and Fish Camps</v>
      </c>
    </row>
    <row r="38" spans="1:6" customFormat="1">
      <c r="A38" s="55">
        <v>1850</v>
      </c>
      <c r="B38" s="35">
        <v>407.04</v>
      </c>
      <c r="C38" s="35">
        <v>444.33842054801499</v>
      </c>
      <c r="D38" s="35">
        <v>1169.6206443469955</v>
      </c>
      <c r="E38" s="35">
        <v>289.49131057644234</v>
      </c>
      <c r="F38" s="12" t="str">
        <f>VLOOKUP(A38,Conformity!$A$2:$B$116,2,0)</f>
        <v>Parks and Zoos</v>
      </c>
    </row>
    <row r="39" spans="1:6" customFormat="1">
      <c r="A39" s="55">
        <v>1900</v>
      </c>
      <c r="B39" s="35">
        <v>2121.3200000000006</v>
      </c>
      <c r="C39" s="35">
        <v>2101.7010999063314</v>
      </c>
      <c r="D39" s="35">
        <v>4610.2116484125472</v>
      </c>
      <c r="E39" s="35">
        <v>794.7328838852759</v>
      </c>
      <c r="F39" s="12" t="str">
        <f>VLOOKUP(A39,Conformity!$A$2:$B$116,2,0)</f>
        <v>Open Land</v>
      </c>
    </row>
    <row r="40" spans="1:6" customFormat="1">
      <c r="A40" s="55">
        <v>1920</v>
      </c>
      <c r="B40" s="35">
        <v>6322.5600000000013</v>
      </c>
      <c r="C40" s="35">
        <v>7158.2528261494344</v>
      </c>
      <c r="D40" s="35">
        <v>15702.071318736513</v>
      </c>
      <c r="E40" s="35">
        <v>2508.2600092829734</v>
      </c>
      <c r="F40" s="12" t="str">
        <f>VLOOKUP(A40,Conformity!$A$2:$B$116,2,0)</f>
        <v>Inactive Land with street pattern but without structures</v>
      </c>
    </row>
    <row r="41" spans="1:6" customFormat="1">
      <c r="A41" s="55">
        <v>2110</v>
      </c>
      <c r="B41" s="35">
        <v>112317.43999899986</v>
      </c>
      <c r="C41" s="35">
        <v>274594.23692016071</v>
      </c>
      <c r="D41" s="35">
        <v>1402066.7321863917</v>
      </c>
      <c r="E41" s="35">
        <v>357367.45310669573</v>
      </c>
      <c r="F41" s="12" t="str">
        <f>VLOOKUP(A41,Conformity!$A$2:$B$116,2,0)</f>
        <v>Improved Pastures</v>
      </c>
    </row>
    <row r="42" spans="1:6" customFormat="1">
      <c r="A42" s="55">
        <v>2120</v>
      </c>
      <c r="B42" s="35">
        <v>13196.460000000005</v>
      </c>
      <c r="C42" s="35">
        <v>10999.249409999999</v>
      </c>
      <c r="D42" s="35">
        <v>28533.433205590165</v>
      </c>
      <c r="E42" s="35">
        <v>9641.1086493964085</v>
      </c>
      <c r="F42" s="12" t="str">
        <f>VLOOKUP(A42,Conformity!$A$2:$B$116,2,0)</f>
        <v>Unimproved Pastures</v>
      </c>
    </row>
    <row r="43" spans="1:6" customFormat="1">
      <c r="A43" s="55">
        <v>2130</v>
      </c>
      <c r="B43" s="35">
        <v>24948.270000000011</v>
      </c>
      <c r="C43" s="35">
        <v>20794.383044999991</v>
      </c>
      <c r="D43" s="35">
        <v>53943.238992883555</v>
      </c>
      <c r="E43" s="35">
        <v>18757.732201235671</v>
      </c>
      <c r="F43" s="12" t="str">
        <f>VLOOKUP(A43,Conformity!$A$2:$B$116,2,0)</f>
        <v>Woodland Pastures</v>
      </c>
    </row>
    <row r="44" spans="1:6" customFormat="1">
      <c r="A44" s="55">
        <v>2140</v>
      </c>
      <c r="B44" s="35">
        <v>10482.380000000003</v>
      </c>
      <c r="C44" s="35">
        <v>11281.427955704918</v>
      </c>
      <c r="D44" s="35">
        <v>36658.652223135599</v>
      </c>
      <c r="E44" s="35">
        <v>17548.864168758893</v>
      </c>
      <c r="F44" s="12" t="str">
        <f>VLOOKUP(A44,Conformity!$A$2:$B$116,2,0)</f>
        <v>Row Crops</v>
      </c>
    </row>
    <row r="45" spans="1:6" customFormat="1">
      <c r="A45" s="55">
        <v>2150</v>
      </c>
      <c r="B45" s="35">
        <v>1257.5400000000002</v>
      </c>
      <c r="C45" s="35">
        <v>1592.2346004513304</v>
      </c>
      <c r="D45" s="35">
        <v>7496.7406357783393</v>
      </c>
      <c r="E45" s="35">
        <v>2119.6295714838393</v>
      </c>
      <c r="F45" s="12" t="str">
        <f>VLOOKUP(A45,Conformity!$A$2:$B$116,2,0)</f>
        <v>Field Crops</v>
      </c>
    </row>
    <row r="46" spans="1:6" customFormat="1">
      <c r="A46" s="55">
        <v>2156</v>
      </c>
      <c r="B46" s="35">
        <v>383.43</v>
      </c>
      <c r="C46" s="35">
        <v>485.47999495129665</v>
      </c>
      <c r="D46" s="35">
        <v>2285.7923103650692</v>
      </c>
      <c r="E46" s="35">
        <v>508.68922014141248</v>
      </c>
      <c r="F46" s="12" t="str">
        <f>VLOOKUP(A46,Conformity!$A$2:$B$116,2,0)</f>
        <v>Sugar Cane</v>
      </c>
    </row>
    <row r="47" spans="1:6" customFormat="1">
      <c r="A47" s="55">
        <v>2210</v>
      </c>
      <c r="B47" s="35">
        <v>122636.69999999998</v>
      </c>
      <c r="C47" s="35">
        <v>167108.43526126796</v>
      </c>
      <c r="D47" s="35">
        <v>758034.30888825597</v>
      </c>
      <c r="E47" s="35">
        <v>113542.93367872576</v>
      </c>
      <c r="F47" s="12" t="str">
        <f>VLOOKUP(A47,Conformity!$A$2:$B$116,2,0)</f>
        <v>Citrus Groves</v>
      </c>
    </row>
    <row r="48" spans="1:6" customFormat="1">
      <c r="A48" s="55">
        <v>2220</v>
      </c>
      <c r="B48" s="35">
        <v>96.36</v>
      </c>
      <c r="C48" s="35">
        <v>131.30301795282966</v>
      </c>
      <c r="D48" s="35">
        <v>595.61441236165297</v>
      </c>
      <c r="E48" s="35">
        <v>98.218118034241286</v>
      </c>
      <c r="F48" s="12" t="str">
        <f>VLOOKUP(A48,Conformity!$A$2:$B$116,2,0)</f>
        <v>Fruit Orchards</v>
      </c>
    </row>
    <row r="49" spans="1:6" customFormat="1">
      <c r="A49" s="55">
        <v>2230</v>
      </c>
      <c r="B49" s="35">
        <v>43.72</v>
      </c>
      <c r="C49" s="35">
        <v>59.574179585904034</v>
      </c>
      <c r="D49" s="35">
        <v>270.23933279837559</v>
      </c>
      <c r="E49" s="35">
        <v>46.139577294473838</v>
      </c>
      <c r="F49" s="12" t="str">
        <f>VLOOKUP(A49,Conformity!$A$2:$B$116,2,0)</f>
        <v>Other Groves</v>
      </c>
    </row>
    <row r="50" spans="1:6" customFormat="1">
      <c r="A50" s="55">
        <v>2310</v>
      </c>
      <c r="B50" s="35">
        <v>104.95</v>
      </c>
      <c r="C50" s="35">
        <v>132.88246999488456</v>
      </c>
      <c r="D50" s="35">
        <v>625.65240845216601</v>
      </c>
      <c r="E50" s="35">
        <v>207.93405839566071</v>
      </c>
      <c r="F50" s="12" t="str">
        <f>VLOOKUP(A50,Conformity!$A$2:$B$116,2,0)</f>
        <v>Cattle Feeding Operations</v>
      </c>
    </row>
    <row r="51" spans="1:6" customFormat="1">
      <c r="A51" s="55">
        <v>2320</v>
      </c>
      <c r="B51" s="35">
        <v>86.3</v>
      </c>
      <c r="C51" s="35">
        <v>109.26876760894271</v>
      </c>
      <c r="D51" s="35">
        <v>514.47168031845558</v>
      </c>
      <c r="E51" s="35">
        <v>128.09762777788495</v>
      </c>
      <c r="F51" s="12" t="str">
        <f>VLOOKUP(A51,Conformity!$A$2:$B$116,2,0)</f>
        <v>Poultry Feeding Operations</v>
      </c>
    </row>
    <row r="52" spans="1:6" customFormat="1">
      <c r="A52" s="55">
        <v>2410</v>
      </c>
      <c r="B52" s="35">
        <v>343.84000000000003</v>
      </c>
      <c r="C52" s="35">
        <v>435.35310607947696</v>
      </c>
      <c r="D52" s="35">
        <v>2049.7791721981207</v>
      </c>
      <c r="E52" s="35">
        <v>601.01053218778782</v>
      </c>
      <c r="F52" s="12" t="str">
        <f>VLOOKUP(A52,Conformity!$A$2:$B$116,2,0)</f>
        <v>Tree Nurseries</v>
      </c>
    </row>
    <row r="53" spans="1:6" customFormat="1">
      <c r="A53" s="55">
        <v>2420</v>
      </c>
      <c r="B53" s="35">
        <v>6.52</v>
      </c>
      <c r="C53" s="35">
        <v>8.2552997081147907</v>
      </c>
      <c r="D53" s="35">
        <v>38.86854409821936</v>
      </c>
      <c r="E53" s="35">
        <v>9.5484656531916201</v>
      </c>
      <c r="F53" s="12" t="str">
        <f>VLOOKUP(A53,Conformity!$A$2:$B$116,2,0)</f>
        <v>Sod Farms</v>
      </c>
    </row>
    <row r="54" spans="1:6" customFormat="1">
      <c r="A54" s="55">
        <v>2430</v>
      </c>
      <c r="B54" s="35">
        <v>1071.3899999999996</v>
      </c>
      <c r="C54" s="35">
        <v>1356.5407291836048</v>
      </c>
      <c r="D54" s="35">
        <v>6387.019856041602</v>
      </c>
      <c r="E54" s="35">
        <v>1594.1366826391995</v>
      </c>
      <c r="F54" s="12" t="str">
        <f>VLOOKUP(A54,Conformity!$A$2:$B$116,2,0)</f>
        <v>Ornamentals</v>
      </c>
    </row>
    <row r="55" spans="1:6" customFormat="1">
      <c r="A55" s="55">
        <v>2500</v>
      </c>
      <c r="B55" s="35">
        <v>158.02000000000001</v>
      </c>
      <c r="C55" s="35">
        <v>200.07706439820541</v>
      </c>
      <c r="D55" s="35">
        <v>942.02566539886857</v>
      </c>
      <c r="E55" s="35">
        <v>234.2587067610898</v>
      </c>
      <c r="F55" s="12" t="str">
        <f>VLOOKUP(A55,Conformity!$A$2:$B$116,2,0)</f>
        <v>Specialty Farms</v>
      </c>
    </row>
    <row r="56" spans="1:6" customFormat="1">
      <c r="A56" s="55">
        <v>2510</v>
      </c>
      <c r="B56" s="35">
        <v>814.12999999999977</v>
      </c>
      <c r="C56" s="35">
        <v>1990.3890803227059</v>
      </c>
      <c r="D56" s="35">
        <v>10162.84371051432</v>
      </c>
      <c r="E56" s="35">
        <v>2106.3142567210443</v>
      </c>
      <c r="F56" s="12" t="str">
        <f>VLOOKUP(A56,Conformity!$A$2:$B$116,2,0)</f>
        <v>Horse Farms</v>
      </c>
    </row>
    <row r="57" spans="1:6" customFormat="1">
      <c r="A57" s="55">
        <v>2520</v>
      </c>
      <c r="B57" s="35">
        <v>411.21000000000004</v>
      </c>
      <c r="C57" s="35">
        <v>1005.328256813408</v>
      </c>
      <c r="D57" s="35">
        <v>5133.1641902406163</v>
      </c>
      <c r="E57" s="35">
        <v>1532.0654380803874</v>
      </c>
      <c r="F57" s="12" t="str">
        <f>VLOOKUP(A57,Conformity!$A$2:$B$116,2,0)</f>
        <v>Dairies</v>
      </c>
    </row>
    <row r="58" spans="1:6" customFormat="1">
      <c r="A58" s="55">
        <v>2540</v>
      </c>
      <c r="B58" s="35">
        <v>261.19999999999993</v>
      </c>
      <c r="C58" s="35">
        <v>330.71844842938407</v>
      </c>
      <c r="D58" s="35">
        <v>1557.1263371863338</v>
      </c>
      <c r="E58" s="35">
        <v>416.39034254883774</v>
      </c>
      <c r="F58" s="12" t="str">
        <f>VLOOKUP(A58,Conformity!$A$2:$B$116,2,0)</f>
        <v>Aquaculture</v>
      </c>
    </row>
    <row r="59" spans="1:6" customFormat="1">
      <c r="A59" s="55">
        <v>2610</v>
      </c>
      <c r="B59" s="35">
        <v>199.08</v>
      </c>
      <c r="C59" s="35">
        <v>234.68348335866443</v>
      </c>
      <c r="D59" s="35">
        <v>762.59674154181585</v>
      </c>
      <c r="E59" s="35">
        <v>379.61795174431523</v>
      </c>
      <c r="F59" s="12" t="str">
        <f>VLOOKUP(A59,Conformity!$A$2:$B$116,2,0)</f>
        <v>Fallow Crop Land</v>
      </c>
    </row>
    <row r="60" spans="1:6" customFormat="1">
      <c r="A60" s="55">
        <v>3100</v>
      </c>
      <c r="B60" s="35">
        <v>2835.37</v>
      </c>
      <c r="C60" s="35">
        <v>3183.3576001070314</v>
      </c>
      <c r="D60" s="35">
        <v>6982.8922341669531</v>
      </c>
      <c r="E60" s="35">
        <v>687.904522736084</v>
      </c>
      <c r="F60" s="12" t="str">
        <f>VLOOKUP(A60,Conformity!$A$2:$B$116,2,0)</f>
        <v>Herbaceous (Dry Prairie)</v>
      </c>
    </row>
    <row r="61" spans="1:6" customFormat="1">
      <c r="A61" s="55">
        <v>3200</v>
      </c>
      <c r="B61" s="35">
        <v>3570.0400000000004</v>
      </c>
      <c r="C61" s="35">
        <v>4000.1448033595334</v>
      </c>
      <c r="D61" s="35">
        <v>8774.5655976518137</v>
      </c>
      <c r="E61" s="35">
        <v>1092.6068873336928</v>
      </c>
      <c r="F61" s="12" t="str">
        <f>VLOOKUP(A61,Conformity!$A$2:$B$116,2,0)</f>
        <v>Shrub and Brushland</v>
      </c>
    </row>
    <row r="62" spans="1:6" customFormat="1">
      <c r="A62" s="55">
        <v>3210</v>
      </c>
      <c r="B62" s="35">
        <v>3281.5700000000006</v>
      </c>
      <c r="C62" s="35">
        <v>3855.7729693498709</v>
      </c>
      <c r="D62" s="35">
        <v>8457.8770300511587</v>
      </c>
      <c r="E62" s="35">
        <v>1145.577367867478</v>
      </c>
      <c r="F62" s="12" t="str">
        <f>VLOOKUP(A62,Conformity!$A$2:$B$116,2,0)</f>
        <v>Palmetto Prairies</v>
      </c>
    </row>
    <row r="63" spans="1:6" customFormat="1">
      <c r="A63" s="55">
        <v>3220</v>
      </c>
      <c r="B63" s="35">
        <v>31.39</v>
      </c>
      <c r="C63" s="35">
        <v>26.952778029959326</v>
      </c>
      <c r="D63" s="35">
        <v>59.12258942831324</v>
      </c>
      <c r="E63" s="35">
        <v>16.328139494812618</v>
      </c>
      <c r="F63" s="12" t="str">
        <f>VLOOKUP(A63,Conformity!$A$2:$B$116,2,0)</f>
        <v>Coastal Scrub</v>
      </c>
    </row>
    <row r="64" spans="1:6" customFormat="1">
      <c r="A64" s="55">
        <v>3300</v>
      </c>
      <c r="B64" s="35">
        <v>2063.6799999999998</v>
      </c>
      <c r="C64" s="35">
        <v>2376.1718516943056</v>
      </c>
      <c r="D64" s="35">
        <v>5212.2802570733456</v>
      </c>
      <c r="E64" s="35">
        <v>658.02253491788292</v>
      </c>
      <c r="F64" s="12" t="str">
        <f>VLOOKUP(A64,Conformity!$A$2:$B$116,2,0)</f>
        <v>Mixed Rangeland</v>
      </c>
    </row>
    <row r="65" spans="1:6" customFormat="1">
      <c r="A65" s="55">
        <v>4100</v>
      </c>
      <c r="B65" s="35">
        <v>95.689999999999984</v>
      </c>
      <c r="C65" s="35">
        <v>109.0887368685673</v>
      </c>
      <c r="D65" s="35">
        <v>239.29290680035083</v>
      </c>
      <c r="E65" s="35">
        <v>14.586346568637881</v>
      </c>
      <c r="F65" s="12" t="str">
        <f>VLOOKUP(A65,Conformity!$A$2:$B$116,2,0)</f>
        <v>Upland Coniferous Forests</v>
      </c>
    </row>
    <row r="66" spans="1:6" customFormat="1">
      <c r="A66" s="55">
        <v>4110</v>
      </c>
      <c r="B66" s="35">
        <v>35656.55999999999</v>
      </c>
      <c r="C66" s="35">
        <v>41203.884664780591</v>
      </c>
      <c r="D66" s="35">
        <v>90383.27526682301</v>
      </c>
      <c r="E66" s="35">
        <v>11636.255043185494</v>
      </c>
      <c r="F66" s="12" t="str">
        <f>VLOOKUP(A66,Conformity!$A$2:$B$116,2,0)</f>
        <v>Pine Flatwoods</v>
      </c>
    </row>
    <row r="67" spans="1:6" customFormat="1">
      <c r="A67" s="55">
        <v>4130</v>
      </c>
      <c r="B67" s="35">
        <v>643.62999999999988</v>
      </c>
      <c r="C67" s="35">
        <v>162.03969476534377</v>
      </c>
      <c r="D67" s="35">
        <v>355.44411540998675</v>
      </c>
      <c r="E67" s="35">
        <v>57.141645861580066</v>
      </c>
      <c r="F67" s="12" t="str">
        <f>VLOOKUP(A67,Conformity!$A$2:$B$116,2,0)</f>
        <v>Sand Pine</v>
      </c>
    </row>
    <row r="68" spans="1:6" customFormat="1">
      <c r="A68" s="55">
        <v>4140</v>
      </c>
      <c r="B68" s="35">
        <v>124</v>
      </c>
      <c r="C68" s="35">
        <v>146.20870150223243</v>
      </c>
      <c r="D68" s="35">
        <v>320.71785031416061</v>
      </c>
      <c r="E68" s="35">
        <v>51.376398338878609</v>
      </c>
      <c r="F68" s="12" t="str">
        <f>VLOOKUP(A68,Conformity!$A$2:$B$116,2,0)</f>
        <v>Pine - Mesic Oak</v>
      </c>
    </row>
    <row r="69" spans="1:6" customFormat="1">
      <c r="A69" s="55">
        <v>4200</v>
      </c>
      <c r="B69" s="35">
        <v>2236.2700000000013</v>
      </c>
      <c r="C69" s="35">
        <v>2508.7563015712772</v>
      </c>
      <c r="D69" s="35">
        <v>5503.1124668716029</v>
      </c>
      <c r="E69" s="35">
        <v>808.91396304808632</v>
      </c>
      <c r="F69" s="12" t="str">
        <f>VLOOKUP(A69,Conformity!$A$2:$B$116,2,0)</f>
        <v>Upland Hardwood Forests</v>
      </c>
    </row>
    <row r="70" spans="1:6" customFormat="1">
      <c r="A70" s="55">
        <v>4220</v>
      </c>
      <c r="B70" s="35">
        <v>3033.7899999999991</v>
      </c>
      <c r="C70" s="35">
        <v>3532.8464096327148</v>
      </c>
      <c r="D70" s="35">
        <v>7749.5176028918158</v>
      </c>
      <c r="E70" s="35">
        <v>1163.8301403523408</v>
      </c>
      <c r="F70" s="12" t="str">
        <f>VLOOKUP(A70,Conformity!$A$2:$B$116,2,0)</f>
        <v>Brazilian Pepper</v>
      </c>
    </row>
    <row r="71" spans="1:6" customFormat="1">
      <c r="A71" s="55">
        <v>4240</v>
      </c>
      <c r="B71" s="35">
        <v>219.89999999999995</v>
      </c>
      <c r="C71" s="35">
        <v>203.84568151859983</v>
      </c>
      <c r="D71" s="35">
        <v>447.14813893256661</v>
      </c>
      <c r="E71" s="35">
        <v>67.527623821125729</v>
      </c>
      <c r="F71" s="12" t="str">
        <f>VLOOKUP(A71,Conformity!$A$2:$B$116,2,0)</f>
        <v>Melaleuca</v>
      </c>
    </row>
    <row r="72" spans="1:6" customFormat="1">
      <c r="A72" s="55">
        <v>4270</v>
      </c>
      <c r="B72" s="35">
        <v>160.15000000000003</v>
      </c>
      <c r="C72" s="35">
        <v>188.0045590533926</v>
      </c>
      <c r="D72" s="35">
        <v>412.39965480402748</v>
      </c>
      <c r="E72" s="35">
        <v>65.500660356113443</v>
      </c>
      <c r="F72" s="12" t="str">
        <f>VLOOKUP(A72,Conformity!$A$2:$B$116,2,0)</f>
        <v>Live Oak</v>
      </c>
    </row>
    <row r="73" spans="1:6" customFormat="1">
      <c r="A73" s="55">
        <v>4271</v>
      </c>
      <c r="B73" s="35">
        <v>226.23999999999998</v>
      </c>
      <c r="C73" s="35">
        <v>256.78097080588435</v>
      </c>
      <c r="D73" s="35">
        <v>563.26497747597466</v>
      </c>
      <c r="E73" s="35">
        <v>118.04935275072764</v>
      </c>
      <c r="F73" s="12" t="e">
        <f>VLOOKUP(A73,Conformity!$A$2:$B$116,2,0)</f>
        <v>#N/A</v>
      </c>
    </row>
    <row r="74" spans="1:6" customFormat="1">
      <c r="A74" s="55">
        <v>4280</v>
      </c>
      <c r="B74" s="35">
        <v>143.91000000000003</v>
      </c>
      <c r="C74" s="35">
        <v>168.27967892834207</v>
      </c>
      <c r="D74" s="35">
        <v>369.13190749205137</v>
      </c>
      <c r="E74" s="35">
        <v>60.645202859883668</v>
      </c>
      <c r="F74" s="12" t="str">
        <f>VLOOKUP(A74,Conformity!$A$2:$B$116,2,0)</f>
        <v>Cabbage Palm</v>
      </c>
    </row>
    <row r="75" spans="1:6" customFormat="1">
      <c r="A75" s="55">
        <v>4340</v>
      </c>
      <c r="B75" s="35">
        <v>2693.3100000000018</v>
      </c>
      <c r="C75" s="35">
        <v>2958.7618524231343</v>
      </c>
      <c r="D75" s="35">
        <v>6490.2275387912032</v>
      </c>
      <c r="E75" s="35">
        <v>729.10999773210233</v>
      </c>
      <c r="F75" s="12" t="str">
        <f>VLOOKUP(A75,Conformity!$A$2:$B$116,2,0)</f>
        <v>Hardwood - Coniferous Mixed</v>
      </c>
    </row>
    <row r="76" spans="1:6" customFormat="1">
      <c r="A76" s="55">
        <v>4370</v>
      </c>
      <c r="B76" s="35">
        <v>95.300000000000011</v>
      </c>
      <c r="C76" s="35">
        <v>111.15501496172858</v>
      </c>
      <c r="D76" s="35">
        <v>243.8254158875738</v>
      </c>
      <c r="E76" s="35">
        <v>37.172825140910767</v>
      </c>
      <c r="F76" s="12" t="str">
        <f>VLOOKUP(A76,Conformity!$A$2:$B$116,2,0)</f>
        <v>Australian Pines</v>
      </c>
    </row>
    <row r="77" spans="1:6" customFormat="1">
      <c r="A77" s="55">
        <v>4410</v>
      </c>
      <c r="B77" s="35">
        <v>84.21</v>
      </c>
      <c r="C77" s="35">
        <v>99.292215754056372</v>
      </c>
      <c r="D77" s="35">
        <v>217.80363044318921</v>
      </c>
      <c r="E77" s="35">
        <v>30.732048519456384</v>
      </c>
      <c r="F77" s="12" t="str">
        <f>VLOOKUP(A77,Conformity!$A$2:$B$116,2,0)</f>
        <v>Coniferous Plantations</v>
      </c>
    </row>
    <row r="78" spans="1:6" customFormat="1">
      <c r="A78" s="55">
        <v>4420</v>
      </c>
      <c r="B78" s="35">
        <v>8.39</v>
      </c>
      <c r="C78" s="35">
        <v>9.8926694000300817</v>
      </c>
      <c r="D78" s="35">
        <v>21.700183581740387</v>
      </c>
      <c r="E78" s="35">
        <v>4.2837320068598714</v>
      </c>
      <c r="F78" s="12" t="str">
        <f>VLOOKUP(A78,Conformity!$A$2:$B$116,2,0)</f>
        <v>Hardwood Plantations</v>
      </c>
    </row>
    <row r="79" spans="1:6" customFormat="1">
      <c r="A79" s="55">
        <v>5110</v>
      </c>
      <c r="B79" s="35">
        <v>1558.8799999999994</v>
      </c>
      <c r="C79" s="35">
        <v>1938.8137821296186</v>
      </c>
      <c r="D79" s="35">
        <v>2748.3789251531625</v>
      </c>
      <c r="E79" s="35">
        <v>832.51781808336762</v>
      </c>
      <c r="F79" s="12" t="str">
        <f>VLOOKUP(A79,Conformity!$A$2:$B$116,2,0)</f>
        <v xml:space="preserve"> Natural River, Stream, Waterway</v>
      </c>
    </row>
    <row r="80" spans="1:6" customFormat="1">
      <c r="A80" s="55">
        <v>5120</v>
      </c>
      <c r="B80" s="35">
        <v>3016.8300000000004</v>
      </c>
      <c r="C80" s="35">
        <v>3752.0986749089689</v>
      </c>
      <c r="D80" s="35">
        <v>5318.8135024952608</v>
      </c>
      <c r="E80" s="35">
        <v>1738.2386410371255</v>
      </c>
      <c r="F80" s="12" t="str">
        <f>VLOOKUP(A80,Conformity!$A$2:$B$116,2,0)</f>
        <v xml:space="preserve"> Channelized Waterways, Canals</v>
      </c>
    </row>
    <row r="81" spans="1:6" customFormat="1">
      <c r="A81" s="55">
        <v>5200</v>
      </c>
      <c r="B81" s="35">
        <v>239.33</v>
      </c>
      <c r="C81" s="35">
        <v>297.66005239472014</v>
      </c>
      <c r="D81" s="35">
        <v>421.95007194710729</v>
      </c>
      <c r="E81" s="35">
        <v>139.49017593033423</v>
      </c>
      <c r="F81" s="12" t="str">
        <f>VLOOKUP(A81,Conformity!$A$2:$B$116,2,0)</f>
        <v>Lakes</v>
      </c>
    </row>
    <row r="82" spans="1:6" customFormat="1">
      <c r="A82" s="55">
        <v>5250</v>
      </c>
      <c r="B82" s="35">
        <v>3205.670000000001</v>
      </c>
      <c r="C82" s="35">
        <v>3986.9631895716484</v>
      </c>
      <c r="D82" s="35">
        <v>5651.7473243583463</v>
      </c>
      <c r="E82" s="35">
        <v>1505.2099365134166</v>
      </c>
      <c r="F82" s="12" t="str">
        <f>VLOOKUP(A82,Conformity!$A$2:$B$116,2,0)</f>
        <v>Marshy Lakes</v>
      </c>
    </row>
    <row r="83" spans="1:6" customFormat="1">
      <c r="A83" s="55">
        <v>5300</v>
      </c>
      <c r="B83" s="35">
        <v>4973.8100000000022</v>
      </c>
      <c r="C83" s="35">
        <v>6186.038295246658</v>
      </c>
      <c r="D83" s="35">
        <v>8769.0614939675015</v>
      </c>
      <c r="E83" s="35">
        <v>3036.5411958095892</v>
      </c>
      <c r="F83" s="12" t="str">
        <f>VLOOKUP(A83,Conformity!$A$2:$B$116,2,0)</f>
        <v>Reservoirs</v>
      </c>
    </row>
    <row r="84" spans="1:6" customFormat="1">
      <c r="A84" s="55">
        <v>5600</v>
      </c>
      <c r="B84" s="35">
        <v>7.6899999999999995</v>
      </c>
      <c r="C84" s="35">
        <v>9.5642243049989482</v>
      </c>
      <c r="D84" s="35">
        <v>13.557832504379952</v>
      </c>
      <c r="E84" s="35">
        <v>4.5233630419398061</v>
      </c>
      <c r="F84" s="12" t="str">
        <f>VLOOKUP(A84,Conformity!$A$2:$B$116,2,0)</f>
        <v>Slough Waters</v>
      </c>
    </row>
    <row r="85" spans="1:6" customFormat="1">
      <c r="A85" s="55">
        <v>6110</v>
      </c>
      <c r="B85" s="35">
        <v>1157.8700000000001</v>
      </c>
      <c r="C85" s="35">
        <v>1200.0572600811809</v>
      </c>
      <c r="D85" s="35">
        <v>2045.4297475933599</v>
      </c>
      <c r="E85" s="35">
        <v>571.45185568124123</v>
      </c>
      <c r="F85" s="12" t="str">
        <f>VLOOKUP(A85,Conformity!$A$2:$B$116,2,0)</f>
        <v>Bay Swamps</v>
      </c>
    </row>
    <row r="86" spans="1:6" customFormat="1">
      <c r="A86" s="55">
        <v>6111</v>
      </c>
      <c r="B86" s="35">
        <v>22.69</v>
      </c>
      <c r="C86" s="35">
        <v>23.516715374992003</v>
      </c>
      <c r="D86" s="35">
        <v>40.082911702430614</v>
      </c>
      <c r="E86" s="35">
        <v>8.1018467182267919</v>
      </c>
      <c r="F86" s="12" t="e">
        <f>VLOOKUP(A86,Conformity!$A$2:$B$116,2,0)</f>
        <v>#N/A</v>
      </c>
    </row>
    <row r="87" spans="1:6" customFormat="1">
      <c r="A87" s="55">
        <v>6120</v>
      </c>
      <c r="B87" s="35">
        <v>930.65999999999963</v>
      </c>
      <c r="C87" s="35">
        <v>964.56881140987491</v>
      </c>
      <c r="D87" s="35">
        <v>1644.0530015418285</v>
      </c>
      <c r="E87" s="35">
        <v>204.98403821800838</v>
      </c>
      <c r="F87" s="12" t="str">
        <f>VLOOKUP(A87,Conformity!$A$2:$B$116,2,0)</f>
        <v>Mangrove Swamps</v>
      </c>
    </row>
    <row r="88" spans="1:6" customFormat="1">
      <c r="A88" s="55">
        <v>6170</v>
      </c>
      <c r="B88" s="35">
        <v>6550.8699999999963</v>
      </c>
      <c r="C88" s="35">
        <v>6789.552456966675</v>
      </c>
      <c r="D88" s="35">
        <v>11572.408276073244</v>
      </c>
      <c r="E88" s="35">
        <v>2191.6223103101916</v>
      </c>
      <c r="F88" s="12" t="str">
        <f>VLOOKUP(A88,Conformity!$A$2:$B$116,2,0)</f>
        <v>Mixed Wetland Hardwoods</v>
      </c>
    </row>
    <row r="89" spans="1:6" customFormat="1">
      <c r="A89" s="55">
        <v>6172</v>
      </c>
      <c r="B89" s="35">
        <v>7112.0899999999992</v>
      </c>
      <c r="C89" s="35">
        <v>7371.2206369029018</v>
      </c>
      <c r="D89" s="35">
        <v>12563.828800781825</v>
      </c>
      <c r="E89" s="35">
        <v>2024.7922843038505</v>
      </c>
      <c r="F89" s="12" t="str">
        <f>VLOOKUP(A89,Conformity!$A$2:$B$116,2,0)</f>
        <v>Mixed Shrubs</v>
      </c>
    </row>
    <row r="90" spans="1:6" customFormat="1">
      <c r="A90" s="55">
        <v>6191</v>
      </c>
      <c r="B90" s="35">
        <v>34.9</v>
      </c>
      <c r="C90" s="35">
        <v>36.171589536677871</v>
      </c>
      <c r="D90" s="35">
        <v>61.652429194130839</v>
      </c>
      <c r="E90" s="35">
        <v>11.593978652098874</v>
      </c>
      <c r="F90" s="12" t="e">
        <f>VLOOKUP(A90,Conformity!$A$2:$B$116,2,0)</f>
        <v>#N/A</v>
      </c>
    </row>
    <row r="91" spans="1:6" customFormat="1">
      <c r="A91" s="55">
        <v>6200</v>
      </c>
      <c r="B91" s="35">
        <v>36.17</v>
      </c>
      <c r="C91" s="35">
        <v>37.487862279130042</v>
      </c>
      <c r="D91" s="35">
        <v>63.895941660507511</v>
      </c>
      <c r="E91" s="35">
        <v>8.1861039517662952</v>
      </c>
      <c r="F91" s="12" t="str">
        <f>VLOOKUP(A91,Conformity!$A$2:$B$116,2,0)</f>
        <v>Wetland Coniferous Forests</v>
      </c>
    </row>
    <row r="92" spans="1:6" customFormat="1">
      <c r="A92" s="55">
        <v>6210</v>
      </c>
      <c r="B92" s="35">
        <v>3214.7899999999995</v>
      </c>
      <c r="C92" s="35">
        <v>3331.9216139431692</v>
      </c>
      <c r="D92" s="35">
        <v>5679.072001404008</v>
      </c>
      <c r="E92" s="35">
        <v>836.30853679110305</v>
      </c>
      <c r="F92" s="12" t="str">
        <f>VLOOKUP(A92,Conformity!$A$2:$B$116,2,0)</f>
        <v>Cypress</v>
      </c>
    </row>
    <row r="93" spans="1:6" customFormat="1">
      <c r="A93" s="55">
        <v>6215</v>
      </c>
      <c r="B93" s="35">
        <v>535.09999999999991</v>
      </c>
      <c r="C93" s="35">
        <v>554.59649172138472</v>
      </c>
      <c r="D93" s="35">
        <v>945.27836280170197</v>
      </c>
      <c r="E93" s="35">
        <v>132.59880679065449</v>
      </c>
      <c r="F93" s="12" t="e">
        <f>VLOOKUP(A93,Conformity!$A$2:$B$116,2,0)</f>
        <v>#N/A</v>
      </c>
    </row>
    <row r="94" spans="1:6" customFormat="1">
      <c r="A94" s="55">
        <v>6216</v>
      </c>
      <c r="B94" s="35">
        <v>1831.7200000000003</v>
      </c>
      <c r="C94" s="35">
        <v>1898.4591400035408</v>
      </c>
      <c r="D94" s="35">
        <v>3235.8162637098376</v>
      </c>
      <c r="E94" s="35">
        <v>950.91066179293034</v>
      </c>
      <c r="F94" s="12" t="e">
        <f>VLOOKUP(A94,Conformity!$A$2:$B$116,2,0)</f>
        <v>#N/A</v>
      </c>
    </row>
    <row r="95" spans="1:6" customFormat="1">
      <c r="A95" s="55">
        <v>6240</v>
      </c>
      <c r="B95" s="35">
        <v>60.1</v>
      </c>
      <c r="C95" s="35">
        <v>62.289757339665897</v>
      </c>
      <c r="D95" s="35">
        <v>106.16936947184134</v>
      </c>
      <c r="E95" s="35">
        <v>20.453460901826883</v>
      </c>
      <c r="F95" s="12" t="str">
        <f>VLOOKUP(A95,Conformity!$A$2:$B$116,2,0)</f>
        <v>Cypress - Pine - Cabbage Palm</v>
      </c>
    </row>
    <row r="96" spans="1:6" customFormat="1">
      <c r="A96" s="55">
        <v>6250</v>
      </c>
      <c r="B96" s="35">
        <v>3295.5700000000006</v>
      </c>
      <c r="C96" s="35">
        <v>3415.6448518449715</v>
      </c>
      <c r="D96" s="35">
        <v>5821.7735266275558</v>
      </c>
      <c r="E96" s="35">
        <v>631.27468043365729</v>
      </c>
      <c r="F96" s="12" t="str">
        <f>VLOOKUP(A96,Conformity!$A$2:$B$116,2,0)</f>
        <v>Hydric Pine Flatwoods</v>
      </c>
    </row>
    <row r="97" spans="1:6" customFormat="1">
      <c r="A97" s="55">
        <v>6300</v>
      </c>
      <c r="B97" s="35">
        <v>1893.1699999999996</v>
      </c>
      <c r="C97" s="35">
        <v>1962.1480849040811</v>
      </c>
      <c r="D97" s="35">
        <v>3344.3704692679844</v>
      </c>
      <c r="E97" s="35">
        <v>815.87152525183399</v>
      </c>
      <c r="F97" s="12" t="str">
        <f>VLOOKUP(A97,Conformity!$A$2:$B$116,2,0)</f>
        <v>Wetland Forested Mixed</v>
      </c>
    </row>
    <row r="98" spans="1:6" customFormat="1">
      <c r="A98" s="55">
        <v>6410</v>
      </c>
      <c r="B98" s="35">
        <v>22790.189999999995</v>
      </c>
      <c r="C98" s="35">
        <v>23620.5558207135</v>
      </c>
      <c r="D98" s="35">
        <v>40259.901870939539</v>
      </c>
      <c r="E98" s="35">
        <v>6911.6449205874706</v>
      </c>
      <c r="F98" s="12" t="str">
        <f>VLOOKUP(A98,Conformity!$A$2:$B$116,2,0)</f>
        <v>Freshwater Marshes</v>
      </c>
    </row>
    <row r="99" spans="1:6" customFormat="1">
      <c r="A99" s="55">
        <v>6411</v>
      </c>
      <c r="B99" s="35">
        <v>13.67</v>
      </c>
      <c r="C99" s="35">
        <v>14.16806959789073</v>
      </c>
      <c r="D99" s="35">
        <v>24.148673555408838</v>
      </c>
      <c r="E99" s="35">
        <v>8.0136319296621661</v>
      </c>
      <c r="F99" s="12" t="str">
        <f>VLOOKUP(A99,Conformity!$A$2:$B$116,2,0)</f>
        <v>Sawgrass</v>
      </c>
    </row>
    <row r="100" spans="1:6" customFormat="1">
      <c r="A100" s="55">
        <v>6420</v>
      </c>
      <c r="B100" s="35">
        <v>10.85</v>
      </c>
      <c r="C100" s="35">
        <v>11.245322248508735</v>
      </c>
      <c r="D100" s="35">
        <v>19.167015952903135</v>
      </c>
      <c r="E100" s="35">
        <v>2.9946531930318061</v>
      </c>
      <c r="F100" s="12" t="str">
        <f>VLOOKUP(A100,Conformity!$A$2:$B$116,2,0)</f>
        <v>Saltwater Marshes</v>
      </c>
    </row>
    <row r="101" spans="1:6" customFormat="1">
      <c r="A101" s="55">
        <v>6430</v>
      </c>
      <c r="B101" s="35">
        <v>6225.340000000002</v>
      </c>
      <c r="C101" s="35">
        <v>6452.1616964545065</v>
      </c>
      <c r="D101" s="35">
        <v>10997.344801128669</v>
      </c>
      <c r="E101" s="35">
        <v>1864.1728230952176</v>
      </c>
      <c r="F101" s="12" t="str">
        <f>VLOOKUP(A101,Conformity!$A$2:$B$116,2,0)</f>
        <v>Wet Prairies</v>
      </c>
    </row>
    <row r="102" spans="1:6" customFormat="1">
      <c r="A102" s="55">
        <v>6440</v>
      </c>
      <c r="B102" s="35">
        <v>993.32000000000039</v>
      </c>
      <c r="C102" s="35">
        <v>1029.5118429390507</v>
      </c>
      <c r="D102" s="35">
        <v>1754.7447268514047</v>
      </c>
      <c r="E102" s="35">
        <v>347.09086304097298</v>
      </c>
      <c r="F102" s="12" t="str">
        <f>VLOOKUP(A102,Conformity!$A$2:$B$116,2,0)</f>
        <v>Emergent Aquatic Vegetation</v>
      </c>
    </row>
    <row r="103" spans="1:6" customFormat="1">
      <c r="A103" s="55">
        <v>6500</v>
      </c>
      <c r="B103" s="35">
        <v>7.7</v>
      </c>
      <c r="C103" s="35">
        <v>7.9805512731352328</v>
      </c>
      <c r="D103" s="35">
        <v>13.602398418189326</v>
      </c>
      <c r="E103" s="35">
        <v>0.38803134875746254</v>
      </c>
      <c r="F103" s="12" t="str">
        <f>VLOOKUP(A103,Conformity!$A$2:$B$116,2,0)</f>
        <v>Non-Vegetated</v>
      </c>
    </row>
    <row r="104" spans="1:6" customFormat="1">
      <c r="A104" s="55">
        <v>7400</v>
      </c>
      <c r="B104" s="35">
        <v>1057.69</v>
      </c>
      <c r="C104" s="35">
        <v>1161.8541412570003</v>
      </c>
      <c r="D104" s="35">
        <v>2313.6349862175657</v>
      </c>
      <c r="E104" s="35">
        <v>657.52512329592844</v>
      </c>
      <c r="F104" s="12" t="str">
        <f>VLOOKUP(A104,Conformity!$A$2:$B$116,2,0)</f>
        <v>Disturbed Land</v>
      </c>
    </row>
    <row r="105" spans="1:6" customFormat="1">
      <c r="A105" s="55">
        <v>7430</v>
      </c>
      <c r="B105" s="35">
        <v>1974.4800000000005</v>
      </c>
      <c r="C105" s="35">
        <v>2123.7812569218395</v>
      </c>
      <c r="D105" s="35">
        <v>4229.1492921576582</v>
      </c>
      <c r="E105" s="35">
        <v>1329.564521310785</v>
      </c>
      <c r="F105" s="12" t="str">
        <f>VLOOKUP(A105,Conformity!$A$2:$B$116,2,0)</f>
        <v>Spoil Areas</v>
      </c>
    </row>
    <row r="106" spans="1:6" customFormat="1">
      <c r="A106" s="55">
        <v>8100</v>
      </c>
      <c r="B106" s="35">
        <v>905.05999999999983</v>
      </c>
      <c r="C106" s="35">
        <v>1697.2239220258775</v>
      </c>
      <c r="D106" s="35">
        <v>4697.2558700781046</v>
      </c>
      <c r="E106" s="35">
        <v>1239.6702109762382</v>
      </c>
      <c r="F106" s="12" t="str">
        <f>VLOOKUP(A106,Conformity!$A$2:$B$116,2,0)</f>
        <v>Transportation</v>
      </c>
    </row>
    <row r="107" spans="1:6" customFormat="1">
      <c r="A107" s="55">
        <v>8110</v>
      </c>
      <c r="B107" s="35">
        <v>11.22</v>
      </c>
      <c r="C107" s="35">
        <v>16.070770468974004</v>
      </c>
      <c r="D107" s="35">
        <v>65.089234716625313</v>
      </c>
      <c r="E107" s="35">
        <v>16.977348803227866</v>
      </c>
      <c r="F107" s="12" t="str">
        <f>VLOOKUP(A107,Conformity!$A$2:$B$116,2,0)</f>
        <v>Airports</v>
      </c>
    </row>
    <row r="108" spans="1:6" customFormat="1">
      <c r="A108" s="55">
        <v>8113</v>
      </c>
      <c r="B108" s="35">
        <v>16.32</v>
      </c>
      <c r="C108" s="35">
        <v>16.358661384791883</v>
      </c>
      <c r="D108" s="35">
        <v>43.060485397451799</v>
      </c>
      <c r="E108" s="35">
        <v>7.5960017405922375</v>
      </c>
      <c r="F108" s="12" t="str">
        <f>VLOOKUP(A108,Conformity!$A$2:$B$116,2,0)</f>
        <v>Private Airports</v>
      </c>
    </row>
    <row r="109" spans="1:6" customFormat="1">
      <c r="A109" s="55">
        <v>8115</v>
      </c>
      <c r="B109" s="35">
        <v>245.76000000000002</v>
      </c>
      <c r="C109" s="35">
        <v>246.01573922843627</v>
      </c>
      <c r="D109" s="35">
        <v>647.58092960087038</v>
      </c>
      <c r="E109" s="35">
        <v>140.3232832138423</v>
      </c>
      <c r="F109" s="12" t="str">
        <f>VLOOKUP(A109,Conformity!$A$2:$B$116,2,0)</f>
        <v xml:space="preserve"> Grass airports</v>
      </c>
    </row>
    <row r="110" spans="1:6" customFormat="1">
      <c r="A110" s="55">
        <v>8140</v>
      </c>
      <c r="B110" s="35">
        <v>3679.1300000000006</v>
      </c>
      <c r="C110" s="35">
        <v>6871.9924730698358</v>
      </c>
      <c r="D110" s="35">
        <v>19019.003069865805</v>
      </c>
      <c r="E110" s="35">
        <v>5095.8744225095461</v>
      </c>
      <c r="F110" s="12" t="str">
        <f>VLOOKUP(A110,Conformity!$A$2:$B$116,2,0)</f>
        <v>Roads and Highways</v>
      </c>
    </row>
    <row r="111" spans="1:6" customFormat="1">
      <c r="A111" s="55">
        <v>8200</v>
      </c>
      <c r="B111" s="35">
        <v>70.960000000000008</v>
      </c>
      <c r="C111" s="35">
        <v>172.0123435666099</v>
      </c>
      <c r="D111" s="35">
        <v>562.46420685661337</v>
      </c>
      <c r="E111" s="35">
        <v>141.07317248604011</v>
      </c>
      <c r="F111" s="12" t="str">
        <f>VLOOKUP(A111,Conformity!$A$2:$B$116,2,0)</f>
        <v>Communications</v>
      </c>
    </row>
    <row r="112" spans="1:6" customFormat="1">
      <c r="A112" s="55">
        <v>8300</v>
      </c>
      <c r="B112" s="35">
        <v>22.400000000000002</v>
      </c>
      <c r="C112" s="35">
        <v>54.346222904028821</v>
      </c>
      <c r="D112" s="35">
        <v>177.70704431760876</v>
      </c>
      <c r="E112" s="35">
        <v>46.181659630496782</v>
      </c>
      <c r="F112" s="12" t="str">
        <f>VLOOKUP(A112,Conformity!$A$2:$B$116,2,0)</f>
        <v>Utilities</v>
      </c>
    </row>
    <row r="113" spans="1:6" customFormat="1">
      <c r="A113" s="55">
        <v>8310</v>
      </c>
      <c r="B113" s="35">
        <v>7005.9400000000005</v>
      </c>
      <c r="C113" s="35">
        <v>1043.2208691582377</v>
      </c>
      <c r="D113" s="35">
        <v>3411.2342555238383</v>
      </c>
      <c r="E113" s="35">
        <v>707.42871454649276</v>
      </c>
      <c r="F113" s="12" t="str">
        <f>VLOOKUP(A113,Conformity!$A$2:$B$116,2,0)</f>
        <v>Electric Power Facilities</v>
      </c>
    </row>
    <row r="114" spans="1:6" customFormat="1">
      <c r="A114" s="55">
        <v>8320</v>
      </c>
      <c r="B114" s="35">
        <v>1936.72</v>
      </c>
      <c r="C114" s="35">
        <v>2236.0136074877314</v>
      </c>
      <c r="D114" s="35">
        <v>4452.6409367919405</v>
      </c>
      <c r="E114" s="35">
        <v>1434.2881950965213</v>
      </c>
      <c r="F114" s="12" t="str">
        <f>VLOOKUP(A114,Conformity!$A$2:$B$116,2,0)</f>
        <v>Electrical Power Transmission Lines</v>
      </c>
    </row>
    <row r="115" spans="1:6" customFormat="1">
      <c r="A115" s="55">
        <v>8330</v>
      </c>
      <c r="B115" s="35">
        <v>47.579999999999991</v>
      </c>
      <c r="C115" s="35">
        <v>114.92256478071506</v>
      </c>
      <c r="D115" s="35">
        <v>375.78599249932103</v>
      </c>
      <c r="E115" s="35">
        <v>94.613845467998445</v>
      </c>
      <c r="F115" s="12" t="str">
        <f>VLOOKUP(A115,Conformity!$A$2:$B$116,2,0)</f>
        <v>Water Supply Plants</v>
      </c>
    </row>
    <row r="116" spans="1:6" customFormat="1">
      <c r="A116" s="55">
        <v>8340</v>
      </c>
      <c r="B116" s="35">
        <v>241.53999999999996</v>
      </c>
      <c r="C116" s="35">
        <v>584.40615180837517</v>
      </c>
      <c r="D116" s="35">
        <v>1910.9532248872301</v>
      </c>
      <c r="E116" s="35">
        <v>480.62082733780693</v>
      </c>
      <c r="F116" s="12" t="str">
        <f>VLOOKUP(A116,Conformity!$A$2:$B$116,2,0)</f>
        <v>Sewage Treatment</v>
      </c>
    </row>
    <row r="117" spans="1:6" customFormat="1">
      <c r="A117" s="55">
        <v>8350</v>
      </c>
      <c r="B117" s="35">
        <v>883.17000000000007</v>
      </c>
      <c r="C117" s="35">
        <v>2141.4191367406447</v>
      </c>
      <c r="D117" s="35">
        <v>8673.0958597832287</v>
      </c>
      <c r="E117" s="35">
        <v>2394.9269311612302</v>
      </c>
      <c r="F117" s="12" t="str">
        <f>VLOOKUP(A117,Conformity!$A$2:$B$116,2,0)</f>
        <v>Solid Waste Disposal</v>
      </c>
    </row>
    <row r="118" spans="1:6" customFormat="1">
      <c r="A118" s="55" t="s">
        <v>120</v>
      </c>
      <c r="B118" s="35">
        <v>511419.27999899985</v>
      </c>
      <c r="C118" s="35">
        <v>743567.55607130181</v>
      </c>
      <c r="D118" s="35">
        <v>2936590.1824489371</v>
      </c>
      <c r="E118" s="35">
        <v>664152.19578206807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V52"/>
  <sheetViews>
    <sheetView showGridLines="0" tabSelected="1" workbookViewId="0">
      <selection activeCell="H51" sqref="H51"/>
    </sheetView>
  </sheetViews>
  <sheetFormatPr defaultRowHeight="15"/>
  <cols>
    <col min="1" max="1" width="26.5703125" customWidth="1"/>
    <col min="2" max="8" width="10.5703125" style="5" customWidth="1"/>
    <col min="9" max="9" width="12" customWidth="1"/>
    <col min="10" max="10" width="13.7109375" customWidth="1"/>
    <col min="11" max="11" width="12" customWidth="1"/>
    <col min="12" max="12" width="13.7109375" customWidth="1"/>
    <col min="13" max="14" width="12" customWidth="1"/>
    <col min="15" max="15" width="14.7109375" customWidth="1"/>
    <col min="16" max="16" width="16.140625" customWidth="1"/>
    <col min="17" max="17" width="18" customWidth="1"/>
    <col min="18" max="18" width="20.85546875" customWidth="1"/>
    <col min="19" max="19" width="16.140625" customWidth="1"/>
    <col min="20" max="20" width="23" customWidth="1"/>
    <col min="21" max="21" width="26" customWidth="1"/>
    <col min="22" max="22" width="21.140625" customWidth="1"/>
    <col min="23" max="23" width="20.85546875" bestFit="1" customWidth="1"/>
    <col min="24" max="24" width="18.7109375" bestFit="1" customWidth="1"/>
    <col min="25" max="25" width="16.140625" bestFit="1" customWidth="1"/>
    <col min="26" max="26" width="23" bestFit="1" customWidth="1"/>
    <col min="27" max="27" width="26" bestFit="1" customWidth="1"/>
    <col min="28" max="28" width="23.7109375" bestFit="1" customWidth="1"/>
    <col min="29" max="29" width="21.140625" bestFit="1" customWidth="1"/>
  </cols>
  <sheetData>
    <row r="1" spans="1:8" s="47" customFormat="1" ht="30">
      <c r="A1" s="45" t="s">
        <v>130</v>
      </c>
      <c r="B1" s="69" t="s">
        <v>121</v>
      </c>
      <c r="C1" s="46"/>
      <c r="D1" s="46"/>
      <c r="E1" s="46"/>
      <c r="F1" s="46"/>
      <c r="G1" s="46"/>
      <c r="H1" s="46"/>
    </row>
    <row r="2" spans="1:8" s="47" customFormat="1" ht="72.75" customHeight="1">
      <c r="A2" s="70" t="s">
        <v>119</v>
      </c>
      <c r="B2" s="71" t="s">
        <v>94</v>
      </c>
      <c r="C2" s="71" t="s">
        <v>8</v>
      </c>
      <c r="D2" s="71" t="s">
        <v>11</v>
      </c>
      <c r="E2" s="71" t="s">
        <v>95</v>
      </c>
      <c r="F2" s="71" t="s">
        <v>96</v>
      </c>
      <c r="G2" s="71" t="s">
        <v>97</v>
      </c>
      <c r="H2" s="34" t="s">
        <v>120</v>
      </c>
    </row>
    <row r="3" spans="1:8">
      <c r="A3" s="50" t="s">
        <v>4</v>
      </c>
      <c r="B3" s="35">
        <v>12069.461348688017</v>
      </c>
      <c r="C3" s="35">
        <v>455859.73529649532</v>
      </c>
      <c r="D3" s="35">
        <v>447076.46376007888</v>
      </c>
      <c r="E3" s="35">
        <v>444304.9897649351</v>
      </c>
      <c r="F3" s="35">
        <v>1457.0638861147754</v>
      </c>
      <c r="G3" s="35">
        <v>137587.20262725372</v>
      </c>
      <c r="H3" s="35">
        <v>1498354.9166835658</v>
      </c>
    </row>
    <row r="4" spans="1:8">
      <c r="A4" s="50" t="s">
        <v>17</v>
      </c>
      <c r="B4" s="35">
        <v>8.5154964199093968</v>
      </c>
      <c r="C4" s="35">
        <v>228469.6733620431</v>
      </c>
      <c r="D4" s="35">
        <v>52285.927762557054</v>
      </c>
      <c r="E4" s="35">
        <v>121118.08778692511</v>
      </c>
      <c r="F4" s="35">
        <v>40788.919768538406</v>
      </c>
      <c r="G4" s="35">
        <v>15102.008300982754</v>
      </c>
      <c r="H4" s="35">
        <v>457773.13247746631</v>
      </c>
    </row>
    <row r="5" spans="1:8">
      <c r="A5" s="50" t="s">
        <v>101</v>
      </c>
      <c r="B5" s="35"/>
      <c r="C5" s="35"/>
      <c r="D5" s="35">
        <v>1709.3375140467565</v>
      </c>
      <c r="E5" s="35"/>
      <c r="F5" s="35"/>
      <c r="G5" s="35"/>
      <c r="H5" s="35">
        <v>1709.3375140467565</v>
      </c>
    </row>
    <row r="6" spans="1:8">
      <c r="A6" s="50" t="s">
        <v>109</v>
      </c>
      <c r="B6" s="35">
        <v>2225.6731278861707</v>
      </c>
      <c r="C6" s="35">
        <v>4517.0203427261149</v>
      </c>
      <c r="D6" s="35">
        <v>2787.4900053389847</v>
      </c>
      <c r="E6" s="35">
        <v>4652.640580270524</v>
      </c>
      <c r="F6" s="35">
        <v>12108.314309931571</v>
      </c>
      <c r="G6" s="35">
        <v>4939.4930596534005</v>
      </c>
      <c r="H6" s="35">
        <v>31230.631425806765</v>
      </c>
    </row>
    <row r="7" spans="1:8">
      <c r="A7" s="50" t="s">
        <v>87</v>
      </c>
      <c r="B7" s="35"/>
      <c r="C7" s="35"/>
      <c r="D7" s="35"/>
      <c r="E7" s="35">
        <v>0</v>
      </c>
      <c r="F7" s="35"/>
      <c r="G7" s="35"/>
      <c r="H7" s="35">
        <v>0</v>
      </c>
    </row>
    <row r="8" spans="1:8">
      <c r="A8" s="50" t="s">
        <v>100</v>
      </c>
      <c r="B8" s="35"/>
      <c r="C8" s="35"/>
      <c r="D8" s="35"/>
      <c r="E8" s="35"/>
      <c r="F8" s="35">
        <v>7545.0201335725815</v>
      </c>
      <c r="G8" s="35"/>
      <c r="H8" s="35">
        <v>7545.0201335725815</v>
      </c>
    </row>
    <row r="9" spans="1:8">
      <c r="A9" s="50" t="s">
        <v>102</v>
      </c>
      <c r="B9" s="35"/>
      <c r="C9" s="35"/>
      <c r="D9" s="35"/>
      <c r="E9" s="35"/>
      <c r="F9" s="35"/>
      <c r="G9" s="35">
        <v>10470.736683187191</v>
      </c>
      <c r="H9" s="35">
        <v>10470.736683187191</v>
      </c>
    </row>
    <row r="10" spans="1:8">
      <c r="A10" s="50" t="s">
        <v>103</v>
      </c>
      <c r="B10" s="35">
        <v>21179.853136449037</v>
      </c>
      <c r="C10" s="35">
        <v>17053.644224950855</v>
      </c>
      <c r="D10" s="35"/>
      <c r="E10" s="35">
        <v>53454.207286369907</v>
      </c>
      <c r="F10" s="35">
        <v>822.92490551879496</v>
      </c>
      <c r="G10" s="35">
        <v>20291.013205220734</v>
      </c>
      <c r="H10" s="35">
        <v>112801.64275850933</v>
      </c>
    </row>
    <row r="11" spans="1:8">
      <c r="A11" s="50" t="s">
        <v>104</v>
      </c>
      <c r="B11" s="35">
        <v>26458.037265217405</v>
      </c>
      <c r="C11" s="35">
        <v>357.42695503868231</v>
      </c>
      <c r="D11" s="35"/>
      <c r="E11" s="35">
        <v>36897.753353357417</v>
      </c>
      <c r="F11" s="35">
        <v>21567.878049241957</v>
      </c>
      <c r="G11" s="35">
        <v>48045.838446428192</v>
      </c>
      <c r="H11" s="35">
        <v>133326.93406928366</v>
      </c>
    </row>
    <row r="12" spans="1:8">
      <c r="A12" s="50" t="s">
        <v>105</v>
      </c>
      <c r="B12" s="35"/>
      <c r="C12" s="35"/>
      <c r="D12" s="35">
        <v>35618.339758768278</v>
      </c>
      <c r="E12" s="35"/>
      <c r="F12" s="35">
        <v>224182.96033577723</v>
      </c>
      <c r="G12" s="35"/>
      <c r="H12" s="35">
        <v>259801.3000945455</v>
      </c>
    </row>
    <row r="13" spans="1:8">
      <c r="A13" s="50" t="s">
        <v>106</v>
      </c>
      <c r="B13" s="35"/>
      <c r="C13" s="35">
        <v>5688.9157277768436</v>
      </c>
      <c r="D13" s="35">
        <v>9179.7155717061814</v>
      </c>
      <c r="E13" s="35"/>
      <c r="F13" s="35"/>
      <c r="G13" s="35"/>
      <c r="H13" s="35">
        <v>14868.631299483026</v>
      </c>
    </row>
    <row r="14" spans="1:8">
      <c r="A14" s="50" t="s">
        <v>107</v>
      </c>
      <c r="B14" s="35"/>
      <c r="C14" s="35"/>
      <c r="D14" s="35"/>
      <c r="E14" s="35">
        <v>11857.504580127214</v>
      </c>
      <c r="F14" s="35"/>
      <c r="G14" s="35"/>
      <c r="H14" s="35">
        <v>11857.504580127214</v>
      </c>
    </row>
    <row r="15" spans="1:8">
      <c r="A15" s="50" t="s">
        <v>108</v>
      </c>
      <c r="B15" s="35"/>
      <c r="C15" s="35"/>
      <c r="D15" s="35"/>
      <c r="E15" s="35">
        <v>103.27220028219789</v>
      </c>
      <c r="F15" s="35"/>
      <c r="G15" s="35"/>
      <c r="H15" s="35">
        <v>103.27220028219789</v>
      </c>
    </row>
    <row r="16" spans="1:8">
      <c r="A16" s="50" t="s">
        <v>99</v>
      </c>
      <c r="B16" s="35"/>
      <c r="C16" s="35">
        <v>41143.190768767381</v>
      </c>
      <c r="D16" s="35">
        <v>16584.958896946762</v>
      </c>
      <c r="E16" s="35"/>
      <c r="F16" s="35">
        <v>154882.0035705849</v>
      </c>
      <c r="G16" s="35"/>
      <c r="H16" s="35">
        <v>212610.15323629905</v>
      </c>
    </row>
    <row r="17" spans="1:22">
      <c r="A17" s="50" t="s">
        <v>114</v>
      </c>
      <c r="B17" s="35"/>
      <c r="C17" s="35"/>
      <c r="D17" s="35"/>
      <c r="E17" s="35"/>
      <c r="F17" s="35">
        <v>1230.3268649137656</v>
      </c>
      <c r="G17" s="35"/>
      <c r="H17" s="35">
        <v>1230.3268649137656</v>
      </c>
    </row>
    <row r="18" spans="1:22">
      <c r="A18" s="50" t="s">
        <v>110</v>
      </c>
      <c r="B18" s="35"/>
      <c r="C18" s="35">
        <v>17482.521691701651</v>
      </c>
      <c r="D18" s="35">
        <v>4706.6577864857682</v>
      </c>
      <c r="E18" s="35"/>
      <c r="F18" s="35"/>
      <c r="G18" s="35"/>
      <c r="H18" s="35">
        <v>22189.17947818742</v>
      </c>
    </row>
    <row r="19" spans="1:22">
      <c r="A19" s="50" t="s">
        <v>111</v>
      </c>
      <c r="B19" s="35"/>
      <c r="C19" s="35">
        <v>19933.717653584685</v>
      </c>
      <c r="D19" s="35">
        <v>26332.067869341707</v>
      </c>
      <c r="E19" s="35"/>
      <c r="F19" s="35">
        <v>11299.322018167493</v>
      </c>
      <c r="G19" s="35"/>
      <c r="H19" s="35">
        <v>57565.107541093887</v>
      </c>
    </row>
    <row r="20" spans="1:22">
      <c r="A20" s="50" t="s">
        <v>112</v>
      </c>
      <c r="B20" s="35"/>
      <c r="C20" s="35"/>
      <c r="D20" s="35">
        <v>0</v>
      </c>
      <c r="E20" s="35"/>
      <c r="F20" s="35">
        <v>20191.470743824219</v>
      </c>
      <c r="G20" s="35"/>
      <c r="H20" s="35">
        <v>20191.470743824219</v>
      </c>
    </row>
    <row r="21" spans="1:22">
      <c r="A21" s="50" t="s">
        <v>113</v>
      </c>
      <c r="B21" s="35"/>
      <c r="C21" s="35"/>
      <c r="D21" s="35"/>
      <c r="E21" s="35"/>
      <c r="F21" s="35">
        <v>2430.6958948004071</v>
      </c>
      <c r="G21" s="35">
        <v>8384.732363366651</v>
      </c>
      <c r="H21" s="35">
        <v>10815.428258167058</v>
      </c>
    </row>
    <row r="22" spans="1:22">
      <c r="A22" s="50" t="s">
        <v>115</v>
      </c>
      <c r="B22" s="35"/>
      <c r="C22" s="35">
        <v>52.538083645128658</v>
      </c>
      <c r="D22" s="35">
        <v>26929.167087937985</v>
      </c>
      <c r="E22" s="35"/>
      <c r="F22" s="35">
        <v>152.55212249202472</v>
      </c>
      <c r="G22" s="35"/>
      <c r="H22" s="35">
        <v>27134.257294075138</v>
      </c>
    </row>
    <row r="23" spans="1:22">
      <c r="A23" s="50" t="s">
        <v>116</v>
      </c>
      <c r="B23" s="35"/>
      <c r="C23" s="35">
        <v>0.1527300061651353</v>
      </c>
      <c r="D23" s="35"/>
      <c r="E23" s="35">
        <v>27902.532293245036</v>
      </c>
      <c r="F23" s="35"/>
      <c r="G23" s="35"/>
      <c r="H23" s="35">
        <v>27902.685023251201</v>
      </c>
    </row>
    <row r="24" spans="1:22">
      <c r="A24" s="50" t="s">
        <v>117</v>
      </c>
      <c r="B24" s="35"/>
      <c r="C24" s="35"/>
      <c r="D24" s="35">
        <v>17108.514089248889</v>
      </c>
      <c r="E24" s="35"/>
      <c r="F24" s="35"/>
      <c r="G24" s="35"/>
      <c r="H24" s="35">
        <v>17108.514089248889</v>
      </c>
    </row>
    <row r="25" spans="1:22">
      <c r="A25" s="50" t="s">
        <v>120</v>
      </c>
      <c r="B25" s="35">
        <v>61941.540374660537</v>
      </c>
      <c r="C25" s="35">
        <v>790558.5368367359</v>
      </c>
      <c r="D25" s="35">
        <v>640318.64010245714</v>
      </c>
      <c r="E25" s="35">
        <v>700290.98784551257</v>
      </c>
      <c r="F25" s="35">
        <v>498659.4526034781</v>
      </c>
      <c r="G25" s="35">
        <v>244821.02468609263</v>
      </c>
      <c r="H25" s="35">
        <v>2936590.1824489366</v>
      </c>
    </row>
    <row r="27" spans="1:22" s="47" customFormat="1" ht="30">
      <c r="A27" s="45" t="s">
        <v>131</v>
      </c>
      <c r="B27" s="45" t="s">
        <v>121</v>
      </c>
    </row>
    <row r="28" spans="1:22" s="47" customFormat="1" ht="72.75" customHeight="1">
      <c r="A28" s="72" t="s">
        <v>119</v>
      </c>
      <c r="B28" s="71" t="s">
        <v>94</v>
      </c>
      <c r="C28" s="71" t="s">
        <v>8</v>
      </c>
      <c r="D28" s="71" t="s">
        <v>11</v>
      </c>
      <c r="E28" s="71" t="s">
        <v>95</v>
      </c>
      <c r="F28" s="71" t="s">
        <v>96</v>
      </c>
      <c r="G28" s="71" t="s">
        <v>97</v>
      </c>
      <c r="H28" s="34" t="s">
        <v>120</v>
      </c>
    </row>
    <row r="29" spans="1:22" s="47" customFormat="1">
      <c r="A29" s="50" t="s">
        <v>4</v>
      </c>
      <c r="B29" s="36">
        <v>2772.0529922949204</v>
      </c>
      <c r="C29" s="36">
        <v>128036.80887974068</v>
      </c>
      <c r="D29" s="36">
        <v>113158.51825035083</v>
      </c>
      <c r="E29" s="36">
        <v>77522.031148232854</v>
      </c>
      <c r="F29" s="36">
        <v>281.66999060270518</v>
      </c>
      <c r="G29" s="36">
        <v>31208.936507384809</v>
      </c>
      <c r="H29" s="36">
        <v>352980.01776860683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s="50" t="s">
        <v>17</v>
      </c>
      <c r="B30" s="36">
        <v>1.1051808420600024</v>
      </c>
      <c r="C30" s="36">
        <v>68228.759573970397</v>
      </c>
      <c r="D30" s="36">
        <v>10669.508110403902</v>
      </c>
      <c r="E30" s="36">
        <v>13700.168793992885</v>
      </c>
      <c r="F30" s="36">
        <v>6981.849443093749</v>
      </c>
      <c r="G30" s="36">
        <v>2104.6058952464095</v>
      </c>
      <c r="H30" s="36">
        <v>101685.99699754939</v>
      </c>
    </row>
    <row r="31" spans="1:22">
      <c r="A31" s="50" t="s">
        <v>101</v>
      </c>
      <c r="B31" s="36"/>
      <c r="C31" s="36"/>
      <c r="D31" s="36">
        <v>289.20634505368417</v>
      </c>
      <c r="E31" s="36"/>
      <c r="F31" s="36"/>
      <c r="G31" s="36"/>
      <c r="H31" s="36">
        <v>289.20634505368417</v>
      </c>
    </row>
    <row r="32" spans="1:22">
      <c r="A32" s="50" t="s">
        <v>109</v>
      </c>
      <c r="B32" s="36">
        <v>492.37063789995437</v>
      </c>
      <c r="C32" s="36">
        <v>1506.2642505040121</v>
      </c>
      <c r="D32" s="36">
        <v>720.81387067324533</v>
      </c>
      <c r="E32" s="36">
        <v>760.72633294516652</v>
      </c>
      <c r="F32" s="36">
        <v>3097.1073129236029</v>
      </c>
      <c r="G32" s="36">
        <v>1108.0191943487612</v>
      </c>
      <c r="H32" s="36">
        <v>7685.3015992947421</v>
      </c>
    </row>
    <row r="33" spans="1:8">
      <c r="A33" s="50" t="s">
        <v>87</v>
      </c>
      <c r="B33" s="36"/>
      <c r="C33" s="36"/>
      <c r="D33" s="36"/>
      <c r="E33" s="36">
        <v>0</v>
      </c>
      <c r="F33" s="36"/>
      <c r="G33" s="36"/>
      <c r="H33" s="36">
        <v>0</v>
      </c>
    </row>
    <row r="34" spans="1:8">
      <c r="A34" s="50" t="s">
        <v>100</v>
      </c>
      <c r="B34" s="36"/>
      <c r="C34" s="36"/>
      <c r="D34" s="36"/>
      <c r="E34" s="36"/>
      <c r="F34" s="36">
        <v>2173.3570097839529</v>
      </c>
      <c r="G34" s="36"/>
      <c r="H34" s="36">
        <v>2173.3570097839529</v>
      </c>
    </row>
    <row r="35" spans="1:8">
      <c r="A35" s="50" t="s">
        <v>102</v>
      </c>
      <c r="B35" s="36"/>
      <c r="C35" s="36"/>
      <c r="D35" s="36"/>
      <c r="E35" s="36"/>
      <c r="F35" s="36"/>
      <c r="G35" s="36">
        <v>1287.402772601223</v>
      </c>
      <c r="H35" s="36">
        <v>1287.402772601223</v>
      </c>
    </row>
    <row r="36" spans="1:8">
      <c r="A36" s="50" t="s">
        <v>103</v>
      </c>
      <c r="B36" s="36">
        <v>3952.1019982220637</v>
      </c>
      <c r="C36" s="36">
        <v>6118.9959005300516</v>
      </c>
      <c r="D36" s="36"/>
      <c r="E36" s="36">
        <v>4065.2081868429832</v>
      </c>
      <c r="F36" s="36">
        <v>255.39899051754048</v>
      </c>
      <c r="G36" s="36">
        <v>3106.5610065770275</v>
      </c>
      <c r="H36" s="36">
        <v>17498.266082689668</v>
      </c>
    </row>
    <row r="37" spans="1:8">
      <c r="A37" s="50" t="s">
        <v>104</v>
      </c>
      <c r="B37" s="36">
        <v>6298.4803305289524</v>
      </c>
      <c r="C37" s="36">
        <v>143.87237594117218</v>
      </c>
      <c r="D37" s="36"/>
      <c r="E37" s="36">
        <v>6046.3868339544142</v>
      </c>
      <c r="F37" s="36">
        <v>5659.7723071511236</v>
      </c>
      <c r="G37" s="36">
        <v>10385.877780151162</v>
      </c>
      <c r="H37" s="36">
        <v>28534.389627726829</v>
      </c>
    </row>
    <row r="38" spans="1:8">
      <c r="A38" s="50" t="s">
        <v>105</v>
      </c>
      <c r="B38" s="36"/>
      <c r="C38" s="36"/>
      <c r="D38" s="36">
        <v>8473.2852954619775</v>
      </c>
      <c r="E38" s="36"/>
      <c r="F38" s="36">
        <v>42420.939451543411</v>
      </c>
      <c r="G38" s="36"/>
      <c r="H38" s="36">
        <v>50894.224747005384</v>
      </c>
    </row>
    <row r="39" spans="1:8">
      <c r="A39" s="50" t="s">
        <v>106</v>
      </c>
      <c r="B39" s="36"/>
      <c r="C39" s="36">
        <v>1947.5320741185408</v>
      </c>
      <c r="D39" s="36">
        <v>1915.1838369336219</v>
      </c>
      <c r="E39" s="36"/>
      <c r="F39" s="36"/>
      <c r="G39" s="36"/>
      <c r="H39" s="36">
        <v>3862.7159110521625</v>
      </c>
    </row>
    <row r="40" spans="1:8">
      <c r="A40" s="50" t="s">
        <v>107</v>
      </c>
      <c r="B40" s="36"/>
      <c r="C40" s="36"/>
      <c r="D40" s="36"/>
      <c r="E40" s="36">
        <v>2072.0413738529978</v>
      </c>
      <c r="F40" s="36"/>
      <c r="G40" s="36"/>
      <c r="H40" s="36">
        <v>2072.0413738529978</v>
      </c>
    </row>
    <row r="41" spans="1:8">
      <c r="A41" s="50" t="s">
        <v>108</v>
      </c>
      <c r="B41" s="36"/>
      <c r="C41" s="36"/>
      <c r="D41" s="36"/>
      <c r="E41" s="36">
        <v>2.9486854947851175</v>
      </c>
      <c r="F41" s="36"/>
      <c r="G41" s="36"/>
      <c r="H41" s="36">
        <v>2.9486854947851175</v>
      </c>
    </row>
    <row r="42" spans="1:8">
      <c r="A42" s="50" t="s">
        <v>99</v>
      </c>
      <c r="B42" s="36"/>
      <c r="C42" s="36">
        <v>9228.7334870048817</v>
      </c>
      <c r="D42" s="36">
        <v>3871.1713457089813</v>
      </c>
      <c r="E42" s="36"/>
      <c r="F42" s="36">
        <v>39605.351062249218</v>
      </c>
      <c r="G42" s="36"/>
      <c r="H42" s="36">
        <v>52705.255894963077</v>
      </c>
    </row>
    <row r="43" spans="1:8">
      <c r="A43" s="50" t="s">
        <v>114</v>
      </c>
      <c r="B43" s="36"/>
      <c r="C43" s="36"/>
      <c r="D43" s="36"/>
      <c r="E43" s="36"/>
      <c r="F43" s="36">
        <v>341.15711211031953</v>
      </c>
      <c r="G43" s="36"/>
      <c r="H43" s="36">
        <v>341.15711211031953</v>
      </c>
    </row>
    <row r="44" spans="1:8">
      <c r="A44" s="50" t="s">
        <v>110</v>
      </c>
      <c r="B44" s="36"/>
      <c r="C44" s="36">
        <v>3902.9455588898877</v>
      </c>
      <c r="D44" s="36">
        <v>1214.7469114711041</v>
      </c>
      <c r="E44" s="36"/>
      <c r="F44" s="36"/>
      <c r="G44" s="36"/>
      <c r="H44" s="36">
        <v>5117.692470360992</v>
      </c>
    </row>
    <row r="45" spans="1:8">
      <c r="A45" s="50" t="s">
        <v>111</v>
      </c>
      <c r="B45" s="36"/>
      <c r="C45" s="36">
        <v>7008.5568411067979</v>
      </c>
      <c r="D45" s="36">
        <v>6401.0396494856968</v>
      </c>
      <c r="E45" s="36"/>
      <c r="F45" s="36">
        <v>2735.0946819940432</v>
      </c>
      <c r="G45" s="36"/>
      <c r="H45" s="36">
        <v>16144.691172586539</v>
      </c>
    </row>
    <row r="46" spans="1:8">
      <c r="A46" s="50" t="s">
        <v>112</v>
      </c>
      <c r="B46" s="36"/>
      <c r="C46" s="36"/>
      <c r="D46" s="36">
        <v>0</v>
      </c>
      <c r="E46" s="36"/>
      <c r="F46" s="36">
        <v>5653.956820299838</v>
      </c>
      <c r="G46" s="36"/>
      <c r="H46" s="36">
        <v>5653.956820299838</v>
      </c>
    </row>
    <row r="47" spans="1:8">
      <c r="A47" s="50" t="s">
        <v>113</v>
      </c>
      <c r="B47" s="36"/>
      <c r="C47" s="36"/>
      <c r="D47" s="36"/>
      <c r="E47" s="36"/>
      <c r="F47" s="36">
        <v>504.84121490080383</v>
      </c>
      <c r="G47" s="36">
        <v>2060.8003122535861</v>
      </c>
      <c r="H47" s="36">
        <v>2565.6415271543901</v>
      </c>
    </row>
    <row r="48" spans="1:8">
      <c r="A48" s="50" t="s">
        <v>115</v>
      </c>
      <c r="B48" s="36"/>
      <c r="C48" s="36">
        <v>12.668732210975957</v>
      </c>
      <c r="D48" s="36">
        <v>6822.3587422561968</v>
      </c>
      <c r="E48" s="36"/>
      <c r="F48" s="36">
        <v>36.621303163877847</v>
      </c>
      <c r="G48" s="36"/>
      <c r="H48" s="36">
        <v>6871.6487776310505</v>
      </c>
    </row>
    <row r="49" spans="1:8">
      <c r="A49" s="50" t="s">
        <v>116</v>
      </c>
      <c r="B49" s="36"/>
      <c r="C49" s="36">
        <v>6.7858997532519394E-2</v>
      </c>
      <c r="D49" s="36"/>
      <c r="E49" s="36">
        <v>2856.7871778294812</v>
      </c>
      <c r="F49" s="36"/>
      <c r="G49" s="36"/>
      <c r="H49" s="36">
        <v>2856.8550368270135</v>
      </c>
    </row>
    <row r="50" spans="1:8">
      <c r="A50" s="50" t="s">
        <v>117</v>
      </c>
      <c r="B50" s="36"/>
      <c r="C50" s="36"/>
      <c r="D50" s="36">
        <v>2929.4280494230934</v>
      </c>
      <c r="E50" s="36"/>
      <c r="F50" s="36"/>
      <c r="G50" s="36"/>
      <c r="H50" s="36">
        <v>2929.4280494230934</v>
      </c>
    </row>
    <row r="51" spans="1:8">
      <c r="A51" s="50" t="s">
        <v>120</v>
      </c>
      <c r="B51" s="36">
        <v>13516.11113978795</v>
      </c>
      <c r="C51" s="36">
        <v>226135.20553301487</v>
      </c>
      <c r="D51" s="36">
        <v>156465.26040722232</v>
      </c>
      <c r="E51" s="36">
        <v>107026.29853314557</v>
      </c>
      <c r="F51" s="36">
        <v>109747.11670033418</v>
      </c>
      <c r="G51" s="36">
        <v>51262.203468562977</v>
      </c>
      <c r="H51" s="36">
        <v>664152.19578206807</v>
      </c>
    </row>
    <row r="52" spans="1:8">
      <c r="B52"/>
      <c r="C52"/>
      <c r="D52"/>
      <c r="E52"/>
      <c r="F52"/>
      <c r="G52"/>
      <c r="H5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12</vt:i4>
      </vt:variant>
    </vt:vector>
  </HeadingPairs>
  <TitlesOfParts>
    <vt:vector size="27" baseType="lpstr">
      <vt:lpstr>Overall</vt:lpstr>
      <vt:lpstr>Area Check</vt:lpstr>
      <vt:lpstr>Conformity</vt:lpstr>
      <vt:lpstr>EMCs</vt:lpstr>
      <vt:lpstr>ROCs</vt:lpstr>
      <vt:lpstr>Summary</vt:lpstr>
      <vt:lpstr>By Entity</vt:lpstr>
      <vt:lpstr>By LU</vt:lpstr>
      <vt:lpstr>By Basin and Entity</vt:lpstr>
      <vt:lpstr>TN Allocations</vt:lpstr>
      <vt:lpstr>TP Allocations</vt:lpstr>
      <vt:lpstr>Other Calcs</vt:lpstr>
      <vt:lpstr>Red by Entity</vt:lpstr>
      <vt:lpstr>CArea LU</vt:lpstr>
      <vt:lpstr>Sheet1</vt:lpstr>
      <vt:lpstr>Basin_LU</vt:lpstr>
      <vt:lpstr>Overall!Criteria</vt:lpstr>
      <vt:lpstr>data</vt:lpstr>
      <vt:lpstr>EMCN</vt:lpstr>
      <vt:lpstr>EMCP</vt:lpstr>
      <vt:lpstr>Entity_results</vt:lpstr>
      <vt:lpstr>Conformity!Extract</vt:lpstr>
      <vt:lpstr>HEMC</vt:lpstr>
      <vt:lpstr>HROC</vt:lpstr>
      <vt:lpstr>LU</vt:lpstr>
      <vt:lpstr>Output</vt:lpstr>
      <vt:lpstr>Rain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gorham_b</cp:lastModifiedBy>
  <cp:lastPrinted>2011-01-25T14:57:34Z</cp:lastPrinted>
  <dcterms:created xsi:type="dcterms:W3CDTF">2011-01-24T17:45:52Z</dcterms:created>
  <dcterms:modified xsi:type="dcterms:W3CDTF">2011-04-11T17:42:53Z</dcterms:modified>
</cp:coreProperties>
</file>